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ml.chartshapes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ctrlProps/ctrlProp1.xml" ContentType="application/vnd.ms-excel.controlpropertie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17070" windowHeight="7845" tabRatio="786" firstSheet="3" activeTab="6"/>
  </bookViews>
  <sheets>
    <sheet name="Transactions (Raw)" sheetId="2" r:id="rId1"/>
    <sheet name="Transactions (Dated)" sheetId="3" r:id="rId2"/>
    <sheet name="Share Values" sheetId="5" r:id="rId3"/>
    <sheet name="Portfolio Holdings" sheetId="4" r:id="rId4"/>
    <sheet name="Industry Breakdown" sheetId="17" r:id="rId5"/>
    <sheet name="Returns" sheetId="8" r:id="rId6"/>
    <sheet name="Portfolio Metrics" sheetId="15" r:id="rId7"/>
    <sheet name="Vs. Benchmark" sheetId="16" r:id="rId8"/>
    <sheet name="ANNUAL Return" sheetId="13" r:id="rId9"/>
    <sheet name="Since Establishment" sheetId="19" r:id="rId10"/>
  </sheets>
  <definedNames>
    <definedName name="_xlnm._FilterDatabase" localSheetId="1" hidden="1">'Transactions (Dated)'!$A$1:$H$23</definedName>
    <definedName name="_xlnm.Print_Area" localSheetId="3">'Portfolio Holdings'!$F$5:$U$25</definedName>
    <definedName name="_xlnm.Print_Area" localSheetId="6">'Portfolio Metrics'!$B$10:$F$37,'Portfolio Metrics'!$H$10:$L$37</definedName>
    <definedName name="_xlnm.Print_Area" localSheetId="7">'Vs. Benchmark'!$B$10:$F$34,'Vs. Benchmark'!$H$10:$L$34</definedName>
  </definedNames>
  <calcPr calcId="125725" calcMode="autoNoTable" iterate="1" concurrentCalc="0"/>
  <extLst>
    <ext xmlns:x14="http://schemas.microsoft.com/office/spreadsheetml/2009/9/main" uri="{79F54976-1DA5-4618-B147-4CDE4B953A38}">
      <x14:workbookPr defaultImageDpi="330"/>
    </ext>
  </extLst>
</workbook>
</file>

<file path=xl/calcChain.xml><?xml version="1.0" encoding="utf-8"?>
<calcChain xmlns="http://schemas.openxmlformats.org/spreadsheetml/2006/main">
  <c r="Q18" i="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Q181"/>
  <c r="Q182"/>
  <c r="Q183"/>
  <c r="Q184"/>
  <c r="Q185"/>
  <c r="Q186"/>
  <c r="Q187"/>
  <c r="Q188"/>
  <c r="Q189"/>
  <c r="Q190"/>
  <c r="Q191"/>
  <c r="Q192"/>
  <c r="Q193"/>
  <c r="Q194"/>
  <c r="Q195"/>
  <c r="Q196"/>
  <c r="Q197"/>
  <c r="Q198"/>
  <c r="Q199"/>
  <c r="Q200"/>
  <c r="Q201"/>
  <c r="Q202"/>
  <c r="Q203"/>
  <c r="Q204"/>
  <c r="Q205"/>
  <c r="Q206"/>
  <c r="Q207"/>
  <c r="Q208"/>
  <c r="Q209"/>
  <c r="Q210"/>
  <c r="Q211"/>
  <c r="Q212"/>
  <c r="Q213"/>
  <c r="Q214"/>
  <c r="Q215"/>
  <c r="Q216"/>
  <c r="Q217"/>
  <c r="Q218"/>
  <c r="Q219"/>
  <c r="Q220"/>
  <c r="Q221"/>
  <c r="Q222"/>
  <c r="Q223"/>
  <c r="Q224"/>
  <c r="Q225"/>
  <c r="Q226"/>
  <c r="Q227"/>
  <c r="Q228"/>
  <c r="Q229"/>
  <c r="Q230"/>
  <c r="Q231"/>
  <c r="Q232"/>
  <c r="Q233"/>
  <c r="Q234"/>
  <c r="Q235"/>
  <c r="Q236"/>
  <c r="Q237"/>
  <c r="Q238"/>
  <c r="Q239"/>
  <c r="Q240"/>
  <c r="Q241"/>
  <c r="Q242"/>
  <c r="Q243"/>
  <c r="Q244"/>
  <c r="Q245"/>
  <c r="Q246"/>
  <c r="Q247"/>
  <c r="Q248"/>
  <c r="Q249"/>
  <c r="Q250"/>
  <c r="Q251"/>
  <c r="Q252"/>
  <c r="Q253"/>
  <c r="Q254"/>
  <c r="Q255"/>
  <c r="Q256"/>
  <c r="Q257"/>
  <c r="Q258"/>
  <c r="Q259"/>
  <c r="Q260"/>
  <c r="Q261"/>
  <c r="Q262"/>
  <c r="Q263"/>
  <c r="Q264"/>
  <c r="Q265"/>
  <c r="Q266"/>
  <c r="Q267"/>
  <c r="Q268"/>
  <c r="Q269"/>
  <c r="Q270"/>
  <c r="Q271"/>
  <c r="Q272"/>
  <c r="Q273"/>
  <c r="Q274"/>
  <c r="Q275"/>
  <c r="Q276"/>
  <c r="Q277"/>
  <c r="Q278"/>
  <c r="Q279"/>
  <c r="Q280"/>
  <c r="Q281"/>
  <c r="Q282"/>
  <c r="Q283"/>
  <c r="Q284"/>
  <c r="Q285"/>
  <c r="Q286"/>
  <c r="Q287"/>
  <c r="Q288"/>
  <c r="Q289"/>
  <c r="Q290"/>
  <c r="Q291"/>
  <c r="Q292"/>
  <c r="Q293"/>
  <c r="Q294"/>
  <c r="Q295"/>
  <c r="Q296"/>
  <c r="Q297"/>
  <c r="Q298"/>
  <c r="Q299"/>
  <c r="Q300"/>
  <c r="Q301"/>
  <c r="Q302"/>
  <c r="Q303"/>
  <c r="Q304"/>
  <c r="Q305"/>
  <c r="Q306"/>
  <c r="Q307"/>
  <c r="Q308"/>
  <c r="Q309"/>
  <c r="Q310"/>
  <c r="Q311"/>
  <c r="Q312"/>
  <c r="Q313"/>
  <c r="Q314"/>
  <c r="Q315"/>
  <c r="Q316"/>
  <c r="Q317"/>
  <c r="Q318"/>
  <c r="Q319"/>
  <c r="Q320"/>
  <c r="Q321"/>
  <c r="Q322"/>
  <c r="Q323"/>
  <c r="Q324"/>
  <c r="Q325"/>
  <c r="Q326"/>
  <c r="Q327"/>
  <c r="Q328"/>
  <c r="Q329"/>
  <c r="Q330"/>
  <c r="Q331"/>
  <c r="Q332"/>
  <c r="Q333"/>
  <c r="Q334"/>
  <c r="Q335"/>
  <c r="Q336"/>
  <c r="Q337"/>
  <c r="Q338"/>
  <c r="Q339"/>
  <c r="Q340"/>
  <c r="Q341"/>
  <c r="Q342"/>
  <c r="Q343"/>
  <c r="Q344"/>
  <c r="Q345"/>
  <c r="Q346"/>
  <c r="Q347"/>
  <c r="Q348"/>
  <c r="Q349"/>
  <c r="Q350"/>
  <c r="Q351"/>
  <c r="Q352"/>
  <c r="Q353"/>
  <c r="Q354"/>
  <c r="Q355"/>
  <c r="Q356"/>
  <c r="Q357"/>
  <c r="Q358"/>
  <c r="Q359"/>
  <c r="Q360"/>
  <c r="Q361"/>
  <c r="Q362"/>
  <c r="Q363"/>
  <c r="Q364"/>
  <c r="Q365"/>
  <c r="Q366"/>
  <c r="Q367"/>
  <c r="Q368"/>
  <c r="Q369"/>
  <c r="Q370"/>
  <c r="Q371"/>
  <c r="Q372"/>
  <c r="Q373"/>
  <c r="Q374"/>
  <c r="Q375"/>
  <c r="Q376"/>
  <c r="Q377"/>
  <c r="Q378"/>
  <c r="Q379"/>
  <c r="Q380"/>
  <c r="Q381"/>
  <c r="Q382"/>
  <c r="Q383"/>
  <c r="Q384"/>
  <c r="Q385"/>
  <c r="Q386"/>
  <c r="Q387"/>
  <c r="Q388"/>
  <c r="Q389"/>
  <c r="Q390"/>
  <c r="Q391"/>
  <c r="Q392"/>
  <c r="Q393"/>
  <c r="Q394"/>
  <c r="Q395"/>
  <c r="Q396"/>
  <c r="Q397"/>
  <c r="Q398"/>
  <c r="Q399"/>
  <c r="Q400"/>
  <c r="Q401"/>
  <c r="Q402"/>
  <c r="Q403"/>
  <c r="Q404"/>
  <c r="Q405"/>
  <c r="Q406"/>
  <c r="Q407"/>
  <c r="Q408"/>
  <c r="Q409"/>
  <c r="Q410"/>
  <c r="Q411"/>
  <c r="Q412"/>
  <c r="Q413"/>
  <c r="Q414"/>
  <c r="Q415"/>
  <c r="Q416"/>
  <c r="Q417"/>
  <c r="Q418"/>
  <c r="Q419"/>
  <c r="Q420"/>
  <c r="Q421"/>
  <c r="Q422"/>
  <c r="Q423"/>
  <c r="Q424"/>
  <c r="Q425"/>
  <c r="Q426"/>
  <c r="Q427"/>
  <c r="Q428"/>
  <c r="Q429"/>
  <c r="Q430"/>
  <c r="Q431"/>
  <c r="Q432"/>
  <c r="Q433"/>
  <c r="Q434"/>
  <c r="Q435"/>
  <c r="Q436"/>
  <c r="Q437"/>
  <c r="Q438"/>
  <c r="Q439"/>
  <c r="Q440"/>
  <c r="Q441"/>
  <c r="Q442"/>
  <c r="Q443"/>
  <c r="Q444"/>
  <c r="Q445"/>
  <c r="Q446"/>
  <c r="Q447"/>
  <c r="Q448"/>
  <c r="Q449"/>
  <c r="Q450"/>
  <c r="Q451"/>
  <c r="Q452"/>
  <c r="Q453"/>
  <c r="Q454"/>
  <c r="Q455"/>
  <c r="Q456"/>
  <c r="Q457"/>
  <c r="Q458"/>
  <c r="Q459"/>
  <c r="Q460"/>
  <c r="Q461"/>
  <c r="Q462"/>
  <c r="Q463"/>
  <c r="Q464"/>
  <c r="Q465"/>
  <c r="Q466"/>
  <c r="Q467"/>
  <c r="Q468"/>
  <c r="Q469"/>
  <c r="Q470"/>
  <c r="Q471"/>
  <c r="Q472"/>
  <c r="Q473"/>
  <c r="Q474"/>
  <c r="Q475"/>
  <c r="Q476"/>
  <c r="Q477"/>
  <c r="Q478"/>
  <c r="Q479"/>
  <c r="Q480"/>
  <c r="Q481"/>
  <c r="Q482"/>
  <c r="Q483"/>
  <c r="Q484"/>
  <c r="Q485"/>
  <c r="Q486"/>
  <c r="Q487"/>
  <c r="Q488"/>
  <c r="Q489"/>
  <c r="Q490"/>
  <c r="Q491"/>
  <c r="Q492"/>
  <c r="Q493"/>
  <c r="Q494"/>
  <c r="Q495"/>
  <c r="Q496"/>
  <c r="Q497"/>
  <c r="Q498"/>
  <c r="Q499"/>
  <c r="Q500"/>
  <c r="Q501"/>
  <c r="Q502"/>
  <c r="Q503"/>
  <c r="Q504"/>
  <c r="Q505"/>
  <c r="Q506"/>
  <c r="Q507"/>
  <c r="Q508"/>
  <c r="Q509"/>
  <c r="Q510"/>
  <c r="Q511"/>
  <c r="Q512"/>
  <c r="Q513"/>
  <c r="Q514"/>
  <c r="Q515"/>
  <c r="Q516"/>
  <c r="Q517"/>
  <c r="Q518"/>
  <c r="Q519"/>
  <c r="Q520"/>
  <c r="Q521"/>
  <c r="Q522"/>
  <c r="Q523"/>
  <c r="Q524"/>
  <c r="Q525"/>
  <c r="Q526"/>
  <c r="Q527"/>
  <c r="Q528"/>
  <c r="Q529"/>
  <c r="Q530"/>
  <c r="Q531"/>
  <c r="Q532"/>
  <c r="Q533"/>
  <c r="Q534"/>
  <c r="Q535"/>
  <c r="Q536"/>
  <c r="Q537"/>
  <c r="Q538"/>
  <c r="Q539"/>
  <c r="Q540"/>
  <c r="Q541"/>
  <c r="Q542"/>
  <c r="Q543"/>
  <c r="Q544"/>
  <c r="Q545"/>
  <c r="Q546"/>
  <c r="Q547"/>
  <c r="Q548"/>
  <c r="Q549"/>
  <c r="Q550"/>
  <c r="Q551"/>
  <c r="Q552"/>
  <c r="Q553"/>
  <c r="Q554"/>
  <c r="Q555"/>
  <c r="Q556"/>
  <c r="Q557"/>
  <c r="Q558"/>
  <c r="Q559"/>
  <c r="Q560"/>
  <c r="Q561"/>
  <c r="Q562"/>
  <c r="Q563"/>
  <c r="Q564"/>
  <c r="Q565"/>
  <c r="Q566"/>
  <c r="Q567"/>
  <c r="Q568"/>
  <c r="Q569"/>
  <c r="Q570"/>
  <c r="Q571"/>
  <c r="Q572"/>
  <c r="Q573"/>
  <c r="Q574"/>
  <c r="Q575"/>
  <c r="Q576"/>
  <c r="Q577"/>
  <c r="Q578"/>
  <c r="Q579"/>
  <c r="Q580"/>
  <c r="Q581"/>
  <c r="Q582"/>
  <c r="Q583"/>
  <c r="Q584"/>
  <c r="Q585"/>
  <c r="Q586"/>
  <c r="Q587"/>
  <c r="Q588"/>
  <c r="Q589"/>
  <c r="Q590"/>
  <c r="Q591"/>
  <c r="Q592"/>
  <c r="Q593"/>
  <c r="Q594"/>
  <c r="Q595"/>
  <c r="Q596"/>
  <c r="Q597"/>
  <c r="Q598"/>
  <c r="Q599"/>
  <c r="Q600"/>
  <c r="Q601"/>
  <c r="J4" i="15"/>
  <c r="K17"/>
  <c r="E5" i="8"/>
  <c r="D18"/>
  <c r="E6"/>
  <c r="D19"/>
  <c r="T501"/>
  <c r="G19"/>
  <c r="T500"/>
  <c r="G18"/>
  <c r="N19"/>
  <c r="D20"/>
  <c r="G20"/>
  <c r="N20"/>
  <c r="D21"/>
  <c r="G21"/>
  <c r="N21"/>
  <c r="D22"/>
  <c r="G22"/>
  <c r="N22"/>
  <c r="D23"/>
  <c r="T502"/>
  <c r="G23"/>
  <c r="N23"/>
  <c r="D24"/>
  <c r="T503"/>
  <c r="G24"/>
  <c r="N24"/>
  <c r="D25"/>
  <c r="T504"/>
  <c r="G25"/>
  <c r="N25"/>
  <c r="D26"/>
  <c r="T505"/>
  <c r="G26"/>
  <c r="N26"/>
  <c r="D27"/>
  <c r="G27"/>
  <c r="N27"/>
  <c r="D28"/>
  <c r="G28"/>
  <c r="N28"/>
  <c r="D29"/>
  <c r="T506"/>
  <c r="G29"/>
  <c r="N29"/>
  <c r="D30"/>
  <c r="T507"/>
  <c r="G30"/>
  <c r="N30"/>
  <c r="D31"/>
  <c r="T508"/>
  <c r="G31"/>
  <c r="N31"/>
  <c r="D32"/>
  <c r="T509"/>
  <c r="G32"/>
  <c r="N32"/>
  <c r="D33"/>
  <c r="T510"/>
  <c r="G33"/>
  <c r="N33"/>
  <c r="D34"/>
  <c r="G34"/>
  <c r="N34"/>
  <c r="D35"/>
  <c r="G35"/>
  <c r="N35"/>
  <c r="D36"/>
  <c r="T511"/>
  <c r="G36"/>
  <c r="N36"/>
  <c r="D37"/>
  <c r="T512"/>
  <c r="G37"/>
  <c r="N37"/>
  <c r="D38"/>
  <c r="T513"/>
  <c r="G38"/>
  <c r="N38"/>
  <c r="D39"/>
  <c r="T514"/>
  <c r="G39"/>
  <c r="N39"/>
  <c r="D40"/>
  <c r="T515"/>
  <c r="G40"/>
  <c r="N40"/>
  <c r="D41"/>
  <c r="G41"/>
  <c r="N41"/>
  <c r="D42"/>
  <c r="G42"/>
  <c r="N42"/>
  <c r="D43"/>
  <c r="T516"/>
  <c r="G43"/>
  <c r="N43"/>
  <c r="D44"/>
  <c r="T517"/>
  <c r="G44"/>
  <c r="N44"/>
  <c r="D45"/>
  <c r="T518"/>
  <c r="G45"/>
  <c r="N45"/>
  <c r="D46"/>
  <c r="T519"/>
  <c r="G46"/>
  <c r="N46"/>
  <c r="D47"/>
  <c r="T520"/>
  <c r="G47"/>
  <c r="N47"/>
  <c r="D48"/>
  <c r="G48"/>
  <c r="N48"/>
  <c r="D49"/>
  <c r="G49"/>
  <c r="N49"/>
  <c r="D50"/>
  <c r="T521"/>
  <c r="G50"/>
  <c r="N50"/>
  <c r="D51"/>
  <c r="T522"/>
  <c r="G51"/>
  <c r="N51"/>
  <c r="D52"/>
  <c r="T523"/>
  <c r="G52"/>
  <c r="N52"/>
  <c r="D53"/>
  <c r="T524"/>
  <c r="G53"/>
  <c r="N53"/>
  <c r="D54"/>
  <c r="T525"/>
  <c r="G54"/>
  <c r="N54"/>
  <c r="D55"/>
  <c r="G55"/>
  <c r="N55"/>
  <c r="D56"/>
  <c r="G56"/>
  <c r="N56"/>
  <c r="D57"/>
  <c r="G57"/>
  <c r="N57"/>
  <c r="D58"/>
  <c r="T526"/>
  <c r="G58"/>
  <c r="N58"/>
  <c r="D59"/>
  <c r="T527"/>
  <c r="G59"/>
  <c r="N59"/>
  <c r="D60"/>
  <c r="T528"/>
  <c r="G60"/>
  <c r="N60"/>
  <c r="D61"/>
  <c r="T529"/>
  <c r="G61"/>
  <c r="N61"/>
  <c r="D62"/>
  <c r="G62"/>
  <c r="N62"/>
  <c r="D63"/>
  <c r="G63"/>
  <c r="N63"/>
  <c r="D64"/>
  <c r="T530"/>
  <c r="G64"/>
  <c r="N64"/>
  <c r="D65"/>
  <c r="T531"/>
  <c r="G65"/>
  <c r="N65"/>
  <c r="D66"/>
  <c r="T532"/>
  <c r="G66"/>
  <c r="N66"/>
  <c r="D67"/>
  <c r="T533"/>
  <c r="G67"/>
  <c r="N67"/>
  <c r="D68"/>
  <c r="T534"/>
  <c r="G68"/>
  <c r="N68"/>
  <c r="D69"/>
  <c r="G69"/>
  <c r="N69"/>
  <c r="D70"/>
  <c r="G70"/>
  <c r="N70"/>
  <c r="D71"/>
  <c r="T535"/>
  <c r="G71"/>
  <c r="N71"/>
  <c r="D72"/>
  <c r="T536"/>
  <c r="G72"/>
  <c r="N72"/>
  <c r="D73"/>
  <c r="T537"/>
  <c r="G73"/>
  <c r="N73"/>
  <c r="D74"/>
  <c r="T538"/>
  <c r="G74"/>
  <c r="N74"/>
  <c r="D75"/>
  <c r="T539"/>
  <c r="G75"/>
  <c r="N75"/>
  <c r="D76"/>
  <c r="G76"/>
  <c r="N76"/>
  <c r="D77"/>
  <c r="G77"/>
  <c r="N77"/>
  <c r="D78"/>
  <c r="T540"/>
  <c r="G78"/>
  <c r="N78"/>
  <c r="D79"/>
  <c r="T541"/>
  <c r="G79"/>
  <c r="N79"/>
  <c r="D80"/>
  <c r="T542"/>
  <c r="G80"/>
  <c r="N80"/>
  <c r="D81"/>
  <c r="T543"/>
  <c r="G81"/>
  <c r="N81"/>
  <c r="D82"/>
  <c r="T544"/>
  <c r="G82"/>
  <c r="N82"/>
  <c r="D83"/>
  <c r="G83"/>
  <c r="N83"/>
  <c r="D84"/>
  <c r="G84"/>
  <c r="N84"/>
  <c r="D85"/>
  <c r="T545"/>
  <c r="G85"/>
  <c r="N85"/>
  <c r="D86"/>
  <c r="T546"/>
  <c r="G86"/>
  <c r="N86"/>
  <c r="D87"/>
  <c r="T547"/>
  <c r="G87"/>
  <c r="N87"/>
  <c r="D88"/>
  <c r="T548"/>
  <c r="G88"/>
  <c r="N88"/>
  <c r="D89"/>
  <c r="T549"/>
  <c r="G89"/>
  <c r="N89"/>
  <c r="D90"/>
  <c r="G90"/>
  <c r="N90"/>
  <c r="D91"/>
  <c r="G91"/>
  <c r="N91"/>
  <c r="D92"/>
  <c r="T550"/>
  <c r="G92"/>
  <c r="N92"/>
  <c r="D93"/>
  <c r="T551"/>
  <c r="G93"/>
  <c r="N93"/>
  <c r="D94"/>
  <c r="T552"/>
  <c r="G94"/>
  <c r="N94"/>
  <c r="D95"/>
  <c r="T553"/>
  <c r="G95"/>
  <c r="N95"/>
  <c r="D96"/>
  <c r="T554"/>
  <c r="G96"/>
  <c r="N96"/>
  <c r="D97"/>
  <c r="G97"/>
  <c r="N97"/>
  <c r="D98"/>
  <c r="G98"/>
  <c r="N98"/>
  <c r="D99"/>
  <c r="T555"/>
  <c r="G99"/>
  <c r="N99"/>
  <c r="D100"/>
  <c r="T556"/>
  <c r="G100"/>
  <c r="N100"/>
  <c r="D101"/>
  <c r="T557"/>
  <c r="G101"/>
  <c r="N101"/>
  <c r="D102"/>
  <c r="T558"/>
  <c r="G102"/>
  <c r="N102"/>
  <c r="D103"/>
  <c r="T559"/>
  <c r="G103"/>
  <c r="N103"/>
  <c r="D104"/>
  <c r="G104"/>
  <c r="N104"/>
  <c r="D105"/>
  <c r="G105"/>
  <c r="N105"/>
  <c r="D106"/>
  <c r="T560"/>
  <c r="G106"/>
  <c r="N106"/>
  <c r="D107"/>
  <c r="T561"/>
  <c r="G107"/>
  <c r="N107"/>
  <c r="D108"/>
  <c r="T562"/>
  <c r="G108"/>
  <c r="N108"/>
  <c r="D109"/>
  <c r="T563"/>
  <c r="G109"/>
  <c r="N109"/>
  <c r="D110"/>
  <c r="T564"/>
  <c r="G110"/>
  <c r="N110"/>
  <c r="D111"/>
  <c r="G111"/>
  <c r="N111"/>
  <c r="D112"/>
  <c r="G112"/>
  <c r="N112"/>
  <c r="D113"/>
  <c r="T565"/>
  <c r="G113"/>
  <c r="N113"/>
  <c r="D114"/>
  <c r="T566"/>
  <c r="G114"/>
  <c r="N114"/>
  <c r="D115"/>
  <c r="T567"/>
  <c r="G115"/>
  <c r="N115"/>
  <c r="D116"/>
  <c r="T568"/>
  <c r="G116"/>
  <c r="N116"/>
  <c r="D117"/>
  <c r="T569"/>
  <c r="G117"/>
  <c r="N117"/>
  <c r="D118"/>
  <c r="G118"/>
  <c r="N118"/>
  <c r="D119"/>
  <c r="G119"/>
  <c r="N119"/>
  <c r="D120"/>
  <c r="T570"/>
  <c r="G120"/>
  <c r="N120"/>
  <c r="D121"/>
  <c r="T571"/>
  <c r="G121"/>
  <c r="N121"/>
  <c r="D122"/>
  <c r="T572"/>
  <c r="G122"/>
  <c r="N122"/>
  <c r="D123"/>
  <c r="T573"/>
  <c r="G123"/>
  <c r="N123"/>
  <c r="D124"/>
  <c r="T574"/>
  <c r="G124"/>
  <c r="N124"/>
  <c r="D125"/>
  <c r="G125"/>
  <c r="N125"/>
  <c r="D126"/>
  <c r="G126"/>
  <c r="N126"/>
  <c r="D127"/>
  <c r="T575"/>
  <c r="G127"/>
  <c r="N127"/>
  <c r="D128"/>
  <c r="T576"/>
  <c r="G128"/>
  <c r="N128"/>
  <c r="D129"/>
  <c r="T577"/>
  <c r="G129"/>
  <c r="N129"/>
  <c r="D130"/>
  <c r="T578"/>
  <c r="G130"/>
  <c r="N130"/>
  <c r="D131"/>
  <c r="T579"/>
  <c r="G131"/>
  <c r="N131"/>
  <c r="D132"/>
  <c r="G132"/>
  <c r="N132"/>
  <c r="D133"/>
  <c r="G133"/>
  <c r="N133"/>
  <c r="D134"/>
  <c r="G134"/>
  <c r="N134"/>
  <c r="D135"/>
  <c r="G135"/>
  <c r="N135"/>
  <c r="D136"/>
  <c r="T580"/>
  <c r="G136"/>
  <c r="N136"/>
  <c r="D137"/>
  <c r="T581"/>
  <c r="G137"/>
  <c r="N137"/>
  <c r="D138"/>
  <c r="T582"/>
  <c r="G138"/>
  <c r="N138"/>
  <c r="D139"/>
  <c r="G139"/>
  <c r="N139"/>
  <c r="D140"/>
  <c r="G140"/>
  <c r="N140"/>
  <c r="D141"/>
  <c r="G141"/>
  <c r="N141"/>
  <c r="D142"/>
  <c r="T583"/>
  <c r="G142"/>
  <c r="N142"/>
  <c r="D143"/>
  <c r="T584"/>
  <c r="G143"/>
  <c r="N143"/>
  <c r="D144"/>
  <c r="T585"/>
  <c r="G144"/>
  <c r="N144"/>
  <c r="D145"/>
  <c r="T586"/>
  <c r="G145"/>
  <c r="N145"/>
  <c r="D146"/>
  <c r="G146"/>
  <c r="N146"/>
  <c r="D147"/>
  <c r="G147"/>
  <c r="N147"/>
  <c r="D148"/>
  <c r="T587"/>
  <c r="G148"/>
  <c r="N148"/>
  <c r="D149"/>
  <c r="T588"/>
  <c r="G149"/>
  <c r="N149"/>
  <c r="D150"/>
  <c r="T589"/>
  <c r="G150"/>
  <c r="N150"/>
  <c r="D151"/>
  <c r="T590"/>
  <c r="G151"/>
  <c r="N151"/>
  <c r="D152"/>
  <c r="T591"/>
  <c r="G152"/>
  <c r="N152"/>
  <c r="D153"/>
  <c r="G153"/>
  <c r="N153"/>
  <c r="D154"/>
  <c r="G154"/>
  <c r="N154"/>
  <c r="D155"/>
  <c r="T592"/>
  <c r="G155"/>
  <c r="N155"/>
  <c r="D156"/>
  <c r="T593"/>
  <c r="G156"/>
  <c r="N156"/>
  <c r="D157"/>
  <c r="T594"/>
  <c r="G157"/>
  <c r="N157"/>
  <c r="D158"/>
  <c r="T595"/>
  <c r="G158"/>
  <c r="N158"/>
  <c r="D159"/>
  <c r="T596"/>
  <c r="G159"/>
  <c r="N159"/>
  <c r="D160"/>
  <c r="G160"/>
  <c r="N160"/>
  <c r="D161"/>
  <c r="G161"/>
  <c r="N161"/>
  <c r="D162"/>
  <c r="T597"/>
  <c r="G162"/>
  <c r="N162"/>
  <c r="D163"/>
  <c r="T598"/>
  <c r="G163"/>
  <c r="N163"/>
  <c r="D164"/>
  <c r="T599"/>
  <c r="G164"/>
  <c r="N164"/>
  <c r="D165"/>
  <c r="T600"/>
  <c r="G165"/>
  <c r="N165"/>
  <c r="D166"/>
  <c r="T601"/>
  <c r="G166"/>
  <c r="N166"/>
  <c r="D167"/>
  <c r="G167"/>
  <c r="N167"/>
  <c r="D168"/>
  <c r="G168"/>
  <c r="N168"/>
  <c r="D169"/>
  <c r="G169"/>
  <c r="N169"/>
  <c r="D170"/>
  <c r="G170"/>
  <c r="N170"/>
  <c r="D171"/>
  <c r="G171"/>
  <c r="N171"/>
  <c r="D172"/>
  <c r="G172"/>
  <c r="N172"/>
  <c r="D173"/>
  <c r="G173"/>
  <c r="N173"/>
  <c r="D174"/>
  <c r="G174"/>
  <c r="N174"/>
  <c r="D175"/>
  <c r="G175"/>
  <c r="N175"/>
  <c r="D176"/>
  <c r="G176"/>
  <c r="N176"/>
  <c r="D177"/>
  <c r="G177"/>
  <c r="N177"/>
  <c r="D178"/>
  <c r="G178"/>
  <c r="N178"/>
  <c r="D179"/>
  <c r="G179"/>
  <c r="N179"/>
  <c r="D180"/>
  <c r="G180"/>
  <c r="N180"/>
  <c r="D181"/>
  <c r="G181"/>
  <c r="N181"/>
  <c r="D182"/>
  <c r="G182"/>
  <c r="N182"/>
  <c r="D183"/>
  <c r="G183"/>
  <c r="N183"/>
  <c r="D184"/>
  <c r="G184"/>
  <c r="N184"/>
  <c r="D185"/>
  <c r="G185"/>
  <c r="N185"/>
  <c r="D186"/>
  <c r="G186"/>
  <c r="N186"/>
  <c r="D187"/>
  <c r="G187"/>
  <c r="N187"/>
  <c r="D188"/>
  <c r="G188"/>
  <c r="N188"/>
  <c r="D189"/>
  <c r="G189"/>
  <c r="N189"/>
  <c r="D190"/>
  <c r="G190"/>
  <c r="N190"/>
  <c r="D191"/>
  <c r="G191"/>
  <c r="N191"/>
  <c r="D192"/>
  <c r="G192"/>
  <c r="N192"/>
  <c r="D193"/>
  <c r="G193"/>
  <c r="N193"/>
  <c r="D194"/>
  <c r="G194"/>
  <c r="N194"/>
  <c r="D195"/>
  <c r="G195"/>
  <c r="N195"/>
  <c r="D196"/>
  <c r="G196"/>
  <c r="N196"/>
  <c r="D197"/>
  <c r="G197"/>
  <c r="N197"/>
  <c r="D198"/>
  <c r="G198"/>
  <c r="N198"/>
  <c r="D199"/>
  <c r="G199"/>
  <c r="N199"/>
  <c r="D200"/>
  <c r="G200"/>
  <c r="N200"/>
  <c r="D201"/>
  <c r="G201"/>
  <c r="N201"/>
  <c r="D202"/>
  <c r="G202"/>
  <c r="N202"/>
  <c r="D203"/>
  <c r="G203"/>
  <c r="N203"/>
  <c r="D204"/>
  <c r="G204"/>
  <c r="N204"/>
  <c r="D205"/>
  <c r="G205"/>
  <c r="N205"/>
  <c r="D206"/>
  <c r="G206"/>
  <c r="N206"/>
  <c r="D207"/>
  <c r="G207"/>
  <c r="N207"/>
  <c r="D208"/>
  <c r="G208"/>
  <c r="N208"/>
  <c r="D209"/>
  <c r="G209"/>
  <c r="N209"/>
  <c r="D210"/>
  <c r="G210"/>
  <c r="N210"/>
  <c r="D211"/>
  <c r="G211"/>
  <c r="N211"/>
  <c r="D212"/>
  <c r="G212"/>
  <c r="N212"/>
  <c r="D213"/>
  <c r="G213"/>
  <c r="N213"/>
  <c r="D214"/>
  <c r="G214"/>
  <c r="N214"/>
  <c r="D215"/>
  <c r="G215"/>
  <c r="N215"/>
  <c r="D216"/>
  <c r="G216"/>
  <c r="N216"/>
  <c r="D217"/>
  <c r="G217"/>
  <c r="N217"/>
  <c r="D218"/>
  <c r="G218"/>
  <c r="N218"/>
  <c r="D219"/>
  <c r="G219"/>
  <c r="N219"/>
  <c r="D220"/>
  <c r="G220"/>
  <c r="N220"/>
  <c r="D221"/>
  <c r="G221"/>
  <c r="N221"/>
  <c r="D222"/>
  <c r="G222"/>
  <c r="N222"/>
  <c r="D223"/>
  <c r="G223"/>
  <c r="N223"/>
  <c r="D224"/>
  <c r="G224"/>
  <c r="N224"/>
  <c r="D225"/>
  <c r="G225"/>
  <c r="N225"/>
  <c r="D226"/>
  <c r="G226"/>
  <c r="N226"/>
  <c r="D227"/>
  <c r="G227"/>
  <c r="N227"/>
  <c r="D228"/>
  <c r="G228"/>
  <c r="N228"/>
  <c r="D229"/>
  <c r="G229"/>
  <c r="N229"/>
  <c r="D230"/>
  <c r="G230"/>
  <c r="N230"/>
  <c r="D231"/>
  <c r="G231"/>
  <c r="N231"/>
  <c r="D232"/>
  <c r="G232"/>
  <c r="N232"/>
  <c r="D233"/>
  <c r="G233"/>
  <c r="N233"/>
  <c r="D234"/>
  <c r="G234"/>
  <c r="N234"/>
  <c r="D235"/>
  <c r="G235"/>
  <c r="N235"/>
  <c r="D236"/>
  <c r="G236"/>
  <c r="N236"/>
  <c r="D237"/>
  <c r="G237"/>
  <c r="N237"/>
  <c r="D238"/>
  <c r="G238"/>
  <c r="N238"/>
  <c r="D239"/>
  <c r="G239"/>
  <c r="N239"/>
  <c r="D240"/>
  <c r="G240"/>
  <c r="N240"/>
  <c r="D241"/>
  <c r="G241"/>
  <c r="N241"/>
  <c r="D242"/>
  <c r="G242"/>
  <c r="N242"/>
  <c r="D243"/>
  <c r="G243"/>
  <c r="N243"/>
  <c r="D244"/>
  <c r="G244"/>
  <c r="N244"/>
  <c r="D245"/>
  <c r="G245"/>
  <c r="N245"/>
  <c r="D246"/>
  <c r="G246"/>
  <c r="N246"/>
  <c r="D247"/>
  <c r="G247"/>
  <c r="N247"/>
  <c r="D248"/>
  <c r="G248"/>
  <c r="N248"/>
  <c r="D249"/>
  <c r="G249"/>
  <c r="N249"/>
  <c r="D250"/>
  <c r="G250"/>
  <c r="N250"/>
  <c r="D251"/>
  <c r="G251"/>
  <c r="N251"/>
  <c r="D252"/>
  <c r="G252"/>
  <c r="N252"/>
  <c r="D253"/>
  <c r="G253"/>
  <c r="N253"/>
  <c r="D254"/>
  <c r="G254"/>
  <c r="N254"/>
  <c r="D255"/>
  <c r="G255"/>
  <c r="N255"/>
  <c r="D256"/>
  <c r="G256"/>
  <c r="N256"/>
  <c r="D257"/>
  <c r="G257"/>
  <c r="N257"/>
  <c r="D258"/>
  <c r="G258"/>
  <c r="N258"/>
  <c r="D259"/>
  <c r="G259"/>
  <c r="N259"/>
  <c r="D260"/>
  <c r="G260"/>
  <c r="N260"/>
  <c r="D261"/>
  <c r="G261"/>
  <c r="N261"/>
  <c r="D262"/>
  <c r="G262"/>
  <c r="N262"/>
  <c r="D263"/>
  <c r="G263"/>
  <c r="N263"/>
  <c r="D264"/>
  <c r="G264"/>
  <c r="N264"/>
  <c r="D265"/>
  <c r="G265"/>
  <c r="N265"/>
  <c r="D266"/>
  <c r="G266"/>
  <c r="N266"/>
  <c r="D267"/>
  <c r="G267"/>
  <c r="N267"/>
  <c r="D268"/>
  <c r="G268"/>
  <c r="N268"/>
  <c r="D269"/>
  <c r="G269"/>
  <c r="N269"/>
  <c r="D270"/>
  <c r="G270"/>
  <c r="N270"/>
  <c r="D271"/>
  <c r="G271"/>
  <c r="N271"/>
  <c r="D272"/>
  <c r="G272"/>
  <c r="N272"/>
  <c r="D273"/>
  <c r="G273"/>
  <c r="N273"/>
  <c r="D274"/>
  <c r="G274"/>
  <c r="N274"/>
  <c r="D275"/>
  <c r="G275"/>
  <c r="N275"/>
  <c r="D276"/>
  <c r="G276"/>
  <c r="N276"/>
  <c r="D277"/>
  <c r="G277"/>
  <c r="N277"/>
  <c r="D278"/>
  <c r="G278"/>
  <c r="N278"/>
  <c r="D279"/>
  <c r="G279"/>
  <c r="N279"/>
  <c r="D280"/>
  <c r="G280"/>
  <c r="N280"/>
  <c r="D281"/>
  <c r="G281"/>
  <c r="N281"/>
  <c r="D282"/>
  <c r="G282"/>
  <c r="N282"/>
  <c r="D283"/>
  <c r="G283"/>
  <c r="N283"/>
  <c r="D284"/>
  <c r="G284"/>
  <c r="N284"/>
  <c r="D285"/>
  <c r="G285"/>
  <c r="N285"/>
  <c r="D286"/>
  <c r="G286"/>
  <c r="N286"/>
  <c r="D287"/>
  <c r="G287"/>
  <c r="N287"/>
  <c r="D288"/>
  <c r="G288"/>
  <c r="N288"/>
  <c r="D289"/>
  <c r="G289"/>
  <c r="N289"/>
  <c r="D290"/>
  <c r="G290"/>
  <c r="N290"/>
  <c r="D291"/>
  <c r="G291"/>
  <c r="N291"/>
  <c r="D292"/>
  <c r="G292"/>
  <c r="N292"/>
  <c r="D293"/>
  <c r="G293"/>
  <c r="N293"/>
  <c r="D294"/>
  <c r="G294"/>
  <c r="N294"/>
  <c r="D295"/>
  <c r="G295"/>
  <c r="N295"/>
  <c r="D296"/>
  <c r="G296"/>
  <c r="N296"/>
  <c r="D297"/>
  <c r="G297"/>
  <c r="N297"/>
  <c r="D298"/>
  <c r="G298"/>
  <c r="N298"/>
  <c r="D299"/>
  <c r="G299"/>
  <c r="N299"/>
  <c r="D300"/>
  <c r="G300"/>
  <c r="N300"/>
  <c r="D301"/>
  <c r="G301"/>
  <c r="N301"/>
  <c r="D302"/>
  <c r="G302"/>
  <c r="N302"/>
  <c r="D303"/>
  <c r="G303"/>
  <c r="N303"/>
  <c r="D304"/>
  <c r="G304"/>
  <c r="N304"/>
  <c r="D305"/>
  <c r="G305"/>
  <c r="N305"/>
  <c r="D306"/>
  <c r="G306"/>
  <c r="N306"/>
  <c r="D307"/>
  <c r="G307"/>
  <c r="N307"/>
  <c r="D308"/>
  <c r="G308"/>
  <c r="N308"/>
  <c r="D309"/>
  <c r="G309"/>
  <c r="N309"/>
  <c r="D310"/>
  <c r="G310"/>
  <c r="N310"/>
  <c r="D311"/>
  <c r="G311"/>
  <c r="N311"/>
  <c r="D312"/>
  <c r="G312"/>
  <c r="N312"/>
  <c r="D313"/>
  <c r="G313"/>
  <c r="N313"/>
  <c r="D314"/>
  <c r="G314"/>
  <c r="N314"/>
  <c r="D315"/>
  <c r="G315"/>
  <c r="N315"/>
  <c r="D316"/>
  <c r="G316"/>
  <c r="N316"/>
  <c r="D317"/>
  <c r="G317"/>
  <c r="N317"/>
  <c r="D318"/>
  <c r="G318"/>
  <c r="N318"/>
  <c r="D319"/>
  <c r="G319"/>
  <c r="N319"/>
  <c r="D320"/>
  <c r="G320"/>
  <c r="N320"/>
  <c r="D321"/>
  <c r="G321"/>
  <c r="N321"/>
  <c r="D322"/>
  <c r="G322"/>
  <c r="N322"/>
  <c r="D323"/>
  <c r="G323"/>
  <c r="N323"/>
  <c r="D324"/>
  <c r="G324"/>
  <c r="N324"/>
  <c r="D325"/>
  <c r="G325"/>
  <c r="N325"/>
  <c r="D326"/>
  <c r="G326"/>
  <c r="N326"/>
  <c r="D327"/>
  <c r="G327"/>
  <c r="N327"/>
  <c r="D328"/>
  <c r="G328"/>
  <c r="N328"/>
  <c r="D329"/>
  <c r="G329"/>
  <c r="N329"/>
  <c r="D330"/>
  <c r="G330"/>
  <c r="N330"/>
  <c r="D331"/>
  <c r="G331"/>
  <c r="N331"/>
  <c r="D332"/>
  <c r="G332"/>
  <c r="N332"/>
  <c r="D333"/>
  <c r="G333"/>
  <c r="N333"/>
  <c r="D334"/>
  <c r="G334"/>
  <c r="N334"/>
  <c r="D335"/>
  <c r="G335"/>
  <c r="N335"/>
  <c r="D336"/>
  <c r="G336"/>
  <c r="N336"/>
  <c r="D337"/>
  <c r="G337"/>
  <c r="N337"/>
  <c r="D338"/>
  <c r="G338"/>
  <c r="N338"/>
  <c r="D339"/>
  <c r="G339"/>
  <c r="N339"/>
  <c r="D340"/>
  <c r="G340"/>
  <c r="N340"/>
  <c r="D341"/>
  <c r="G341"/>
  <c r="N341"/>
  <c r="D342"/>
  <c r="G342"/>
  <c r="N342"/>
  <c r="D343"/>
  <c r="G343"/>
  <c r="N343"/>
  <c r="D344"/>
  <c r="G344"/>
  <c r="N344"/>
  <c r="D345"/>
  <c r="G345"/>
  <c r="N345"/>
  <c r="D346"/>
  <c r="G346"/>
  <c r="N346"/>
  <c r="D347"/>
  <c r="G347"/>
  <c r="N347"/>
  <c r="D348"/>
  <c r="G348"/>
  <c r="N348"/>
  <c r="D349"/>
  <c r="G349"/>
  <c r="N349"/>
  <c r="D350"/>
  <c r="G350"/>
  <c r="N350"/>
  <c r="D351"/>
  <c r="G351"/>
  <c r="N351"/>
  <c r="D352"/>
  <c r="G352"/>
  <c r="N352"/>
  <c r="D353"/>
  <c r="G353"/>
  <c r="N353"/>
  <c r="D354"/>
  <c r="G354"/>
  <c r="N354"/>
  <c r="D355"/>
  <c r="G355"/>
  <c r="N355"/>
  <c r="D356"/>
  <c r="G356"/>
  <c r="N356"/>
  <c r="D357"/>
  <c r="G357"/>
  <c r="N357"/>
  <c r="D358"/>
  <c r="G358"/>
  <c r="N358"/>
  <c r="D359"/>
  <c r="G359"/>
  <c r="N359"/>
  <c r="D360"/>
  <c r="G360"/>
  <c r="N360"/>
  <c r="D361"/>
  <c r="G361"/>
  <c r="N361"/>
  <c r="D362"/>
  <c r="G362"/>
  <c r="N362"/>
  <c r="D363"/>
  <c r="G363"/>
  <c r="N363"/>
  <c r="D364"/>
  <c r="G364"/>
  <c r="N364"/>
  <c r="D365"/>
  <c r="G365"/>
  <c r="N365"/>
  <c r="D366"/>
  <c r="G366"/>
  <c r="N366"/>
  <c r="D367"/>
  <c r="G367"/>
  <c r="N367"/>
  <c r="D368"/>
  <c r="G368"/>
  <c r="N368"/>
  <c r="D369"/>
  <c r="G369"/>
  <c r="N369"/>
  <c r="D370"/>
  <c r="G370"/>
  <c r="N370"/>
  <c r="D371"/>
  <c r="G371"/>
  <c r="N371"/>
  <c r="D372"/>
  <c r="G372"/>
  <c r="N372"/>
  <c r="D373"/>
  <c r="G373"/>
  <c r="N373"/>
  <c r="D374"/>
  <c r="G374"/>
  <c r="N374"/>
  <c r="D375"/>
  <c r="G375"/>
  <c r="N375"/>
  <c r="D376"/>
  <c r="G376"/>
  <c r="N376"/>
  <c r="D377"/>
  <c r="G377"/>
  <c r="N377"/>
  <c r="D378"/>
  <c r="G378"/>
  <c r="N378"/>
  <c r="D379"/>
  <c r="G379"/>
  <c r="N379"/>
  <c r="D380"/>
  <c r="G380"/>
  <c r="N380"/>
  <c r="D381"/>
  <c r="G381"/>
  <c r="N381"/>
  <c r="D382"/>
  <c r="G382"/>
  <c r="N382"/>
  <c r="D383"/>
  <c r="G383"/>
  <c r="N383"/>
  <c r="E32" i="16"/>
  <c r="G6" i="8"/>
  <c r="D8" i="16"/>
  <c r="F32"/>
  <c r="H21" i="8"/>
  <c r="H19"/>
  <c r="E24" i="16"/>
  <c r="F24"/>
  <c r="C5" i="5"/>
  <c r="R6" i="8"/>
  <c r="A10" i="4"/>
  <c r="A11"/>
  <c r="A12"/>
  <c r="A13"/>
  <c r="A14"/>
  <c r="A15"/>
  <c r="A16"/>
  <c r="B16"/>
  <c r="B12"/>
  <c r="B10"/>
  <c r="W11" i="5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28"/>
  <c r="W129"/>
  <c r="W130"/>
  <c r="W131"/>
  <c r="W132"/>
  <c r="W133"/>
  <c r="W134"/>
  <c r="W135"/>
  <c r="W136"/>
  <c r="W137"/>
  <c r="W138"/>
  <c r="W139"/>
  <c r="W140"/>
  <c r="W141"/>
  <c r="W142"/>
  <c r="W143"/>
  <c r="W144"/>
  <c r="W145"/>
  <c r="W146"/>
  <c r="W147"/>
  <c r="W148"/>
  <c r="W149"/>
  <c r="W150"/>
  <c r="W151"/>
  <c r="W152"/>
  <c r="W153"/>
  <c r="W154"/>
  <c r="W155"/>
  <c r="W156"/>
  <c r="W157"/>
  <c r="W158"/>
  <c r="W159"/>
  <c r="W160"/>
  <c r="W161"/>
  <c r="W162"/>
  <c r="W163"/>
  <c r="W164"/>
  <c r="W165"/>
  <c r="W166"/>
  <c r="W167"/>
  <c r="W168"/>
  <c r="W169"/>
  <c r="W170"/>
  <c r="W171"/>
  <c r="W172"/>
  <c r="W173"/>
  <c r="W174"/>
  <c r="W175"/>
  <c r="W176"/>
  <c r="W177"/>
  <c r="W178"/>
  <c r="W179"/>
  <c r="W180"/>
  <c r="W181"/>
  <c r="W182"/>
  <c r="W183"/>
  <c r="W184"/>
  <c r="W185"/>
  <c r="W186"/>
  <c r="W187"/>
  <c r="W188"/>
  <c r="W189"/>
  <c r="W190"/>
  <c r="W191"/>
  <c r="W192"/>
  <c r="W193"/>
  <c r="W194"/>
  <c r="W195"/>
  <c r="W196"/>
  <c r="W197"/>
  <c r="W198"/>
  <c r="W199"/>
  <c r="W200"/>
  <c r="W201"/>
  <c r="W202"/>
  <c r="W203"/>
  <c r="W204"/>
  <c r="W205"/>
  <c r="W206"/>
  <c r="W207"/>
  <c r="W208"/>
  <c r="W209"/>
  <c r="W210"/>
  <c r="W211"/>
  <c r="W212"/>
  <c r="W213"/>
  <c r="W214"/>
  <c r="W215"/>
  <c r="W216"/>
  <c r="W217"/>
  <c r="W218"/>
  <c r="W219"/>
  <c r="W220"/>
  <c r="W221"/>
  <c r="W222"/>
  <c r="W223"/>
  <c r="W224"/>
  <c r="W225"/>
  <c r="W226"/>
  <c r="W227"/>
  <c r="W228"/>
  <c r="W229"/>
  <c r="W230"/>
  <c r="W231"/>
  <c r="W232"/>
  <c r="W233"/>
  <c r="W234"/>
  <c r="W235"/>
  <c r="W236"/>
  <c r="W237"/>
  <c r="W238"/>
  <c r="W239"/>
  <c r="W240"/>
  <c r="W241"/>
  <c r="W242"/>
  <c r="W243"/>
  <c r="AN243"/>
  <c r="X2"/>
  <c r="X1"/>
  <c r="B11" i="4"/>
  <c r="X11" i="5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28"/>
  <c r="X129"/>
  <c r="X130"/>
  <c r="X131"/>
  <c r="X132"/>
  <c r="X133"/>
  <c r="X134"/>
  <c r="X135"/>
  <c r="X136"/>
  <c r="X137"/>
  <c r="X138"/>
  <c r="X139"/>
  <c r="X140"/>
  <c r="X141"/>
  <c r="X142"/>
  <c r="X143"/>
  <c r="X144"/>
  <c r="X145"/>
  <c r="X146"/>
  <c r="X147"/>
  <c r="X148"/>
  <c r="X149"/>
  <c r="X150"/>
  <c r="X151"/>
  <c r="X152"/>
  <c r="X153"/>
  <c r="X154"/>
  <c r="X155"/>
  <c r="X156"/>
  <c r="X157"/>
  <c r="X158"/>
  <c r="X159"/>
  <c r="X160"/>
  <c r="X161"/>
  <c r="X162"/>
  <c r="X163"/>
  <c r="X164"/>
  <c r="X165"/>
  <c r="X166"/>
  <c r="X167"/>
  <c r="X168"/>
  <c r="X169"/>
  <c r="X170"/>
  <c r="X171"/>
  <c r="X172"/>
  <c r="X173"/>
  <c r="X174"/>
  <c r="X175"/>
  <c r="X176"/>
  <c r="X177"/>
  <c r="X178"/>
  <c r="X179"/>
  <c r="X180"/>
  <c r="X181"/>
  <c r="X182"/>
  <c r="X183"/>
  <c r="X184"/>
  <c r="X185"/>
  <c r="X186"/>
  <c r="X187"/>
  <c r="X188"/>
  <c r="X189"/>
  <c r="X190"/>
  <c r="X191"/>
  <c r="X192"/>
  <c r="X193"/>
  <c r="X194"/>
  <c r="X195"/>
  <c r="X196"/>
  <c r="X197"/>
  <c r="X198"/>
  <c r="X199"/>
  <c r="X200"/>
  <c r="X201"/>
  <c r="X202"/>
  <c r="X203"/>
  <c r="X204"/>
  <c r="X205"/>
  <c r="X206"/>
  <c r="X207"/>
  <c r="X208"/>
  <c r="X209"/>
  <c r="X210"/>
  <c r="X211"/>
  <c r="X212"/>
  <c r="X213"/>
  <c r="X214"/>
  <c r="X215"/>
  <c r="X216"/>
  <c r="X217"/>
  <c r="X218"/>
  <c r="X219"/>
  <c r="X220"/>
  <c r="X221"/>
  <c r="X222"/>
  <c r="X223"/>
  <c r="X224"/>
  <c r="X225"/>
  <c r="X226"/>
  <c r="X227"/>
  <c r="X228"/>
  <c r="X229"/>
  <c r="X230"/>
  <c r="X231"/>
  <c r="X232"/>
  <c r="X233"/>
  <c r="X234"/>
  <c r="X235"/>
  <c r="X236"/>
  <c r="X237"/>
  <c r="X238"/>
  <c r="X239"/>
  <c r="X240"/>
  <c r="X241"/>
  <c r="X242"/>
  <c r="X243"/>
  <c r="AO243"/>
  <c r="Y2"/>
  <c r="Y1"/>
  <c r="Y11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29"/>
  <c r="Y130"/>
  <c r="Y131"/>
  <c r="Y132"/>
  <c r="Y133"/>
  <c r="Y134"/>
  <c r="Y135"/>
  <c r="Y136"/>
  <c r="Y137"/>
  <c r="Y138"/>
  <c r="Y139"/>
  <c r="Y140"/>
  <c r="Y141"/>
  <c r="Y142"/>
  <c r="Y143"/>
  <c r="Y144"/>
  <c r="Y145"/>
  <c r="Y146"/>
  <c r="Y147"/>
  <c r="Y148"/>
  <c r="Y149"/>
  <c r="Y150"/>
  <c r="Y151"/>
  <c r="Y152"/>
  <c r="Y153"/>
  <c r="Y154"/>
  <c r="Y155"/>
  <c r="Y156"/>
  <c r="Y157"/>
  <c r="Y158"/>
  <c r="Y159"/>
  <c r="Y160"/>
  <c r="Y161"/>
  <c r="Y162"/>
  <c r="Y163"/>
  <c r="Y164"/>
  <c r="Y165"/>
  <c r="Y166"/>
  <c r="Y167"/>
  <c r="Y168"/>
  <c r="Y169"/>
  <c r="Y170"/>
  <c r="Y171"/>
  <c r="Y172"/>
  <c r="Y173"/>
  <c r="Y174"/>
  <c r="Y175"/>
  <c r="Y176"/>
  <c r="Y177"/>
  <c r="Y178"/>
  <c r="Y179"/>
  <c r="Y180"/>
  <c r="Y181"/>
  <c r="Y182"/>
  <c r="Y183"/>
  <c r="Y184"/>
  <c r="Y185"/>
  <c r="Y186"/>
  <c r="Y187"/>
  <c r="Y188"/>
  <c r="Y189"/>
  <c r="Y190"/>
  <c r="Y191"/>
  <c r="Y192"/>
  <c r="Y193"/>
  <c r="Y194"/>
  <c r="Y195"/>
  <c r="Y196"/>
  <c r="Y197"/>
  <c r="Y198"/>
  <c r="Y199"/>
  <c r="Y200"/>
  <c r="Y201"/>
  <c r="Y202"/>
  <c r="Y203"/>
  <c r="Y204"/>
  <c r="Y205"/>
  <c r="Y206"/>
  <c r="Y207"/>
  <c r="Y208"/>
  <c r="Y209"/>
  <c r="Y210"/>
  <c r="Y211"/>
  <c r="Y212"/>
  <c r="Y213"/>
  <c r="Y214"/>
  <c r="Y215"/>
  <c r="Y216"/>
  <c r="Y217"/>
  <c r="Y218"/>
  <c r="Y219"/>
  <c r="Y220"/>
  <c r="Y221"/>
  <c r="Y222"/>
  <c r="Y223"/>
  <c r="Y224"/>
  <c r="Y225"/>
  <c r="Y226"/>
  <c r="Y227"/>
  <c r="Y228"/>
  <c r="Y229"/>
  <c r="Y230"/>
  <c r="Y231"/>
  <c r="Y232"/>
  <c r="Y233"/>
  <c r="Y234"/>
  <c r="Y235"/>
  <c r="Y236"/>
  <c r="Y237"/>
  <c r="Y238"/>
  <c r="Y239"/>
  <c r="Y240"/>
  <c r="Y241"/>
  <c r="Y242"/>
  <c r="Y243"/>
  <c r="AP243"/>
  <c r="Z2"/>
  <c r="Z1"/>
  <c r="B13" i="4"/>
  <c r="Z11" i="5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28"/>
  <c r="Z129"/>
  <c r="Z130"/>
  <c r="Z131"/>
  <c r="Z132"/>
  <c r="Z133"/>
  <c r="Z134"/>
  <c r="Z135"/>
  <c r="Z136"/>
  <c r="Z137"/>
  <c r="Z138"/>
  <c r="Z139"/>
  <c r="Z140"/>
  <c r="Z141"/>
  <c r="Z142"/>
  <c r="Z143"/>
  <c r="Z144"/>
  <c r="Z145"/>
  <c r="Z146"/>
  <c r="Z147"/>
  <c r="Z148"/>
  <c r="Z149"/>
  <c r="Z150"/>
  <c r="Z151"/>
  <c r="Z152"/>
  <c r="Z153"/>
  <c r="Z154"/>
  <c r="Z155"/>
  <c r="Z156"/>
  <c r="Z157"/>
  <c r="Z158"/>
  <c r="Z159"/>
  <c r="Z160"/>
  <c r="Z161"/>
  <c r="Z162"/>
  <c r="Z163"/>
  <c r="Z164"/>
  <c r="Z165"/>
  <c r="Z166"/>
  <c r="Z167"/>
  <c r="Z168"/>
  <c r="Z169"/>
  <c r="Z170"/>
  <c r="Z171"/>
  <c r="Z172"/>
  <c r="Z173"/>
  <c r="Z174"/>
  <c r="Z175"/>
  <c r="Z176"/>
  <c r="Z177"/>
  <c r="Z178"/>
  <c r="Z179"/>
  <c r="Z180"/>
  <c r="Z181"/>
  <c r="Z182"/>
  <c r="Z183"/>
  <c r="Z184"/>
  <c r="Z185"/>
  <c r="Z186"/>
  <c r="Z187"/>
  <c r="Z188"/>
  <c r="Z189"/>
  <c r="Z190"/>
  <c r="Z191"/>
  <c r="Z192"/>
  <c r="Z193"/>
  <c r="Z194"/>
  <c r="Z195"/>
  <c r="Z196"/>
  <c r="Z197"/>
  <c r="Z198"/>
  <c r="Z199"/>
  <c r="Z200"/>
  <c r="Z201"/>
  <c r="Z202"/>
  <c r="Z203"/>
  <c r="Z204"/>
  <c r="Z205"/>
  <c r="Z206"/>
  <c r="Z207"/>
  <c r="Z208"/>
  <c r="Z209"/>
  <c r="Z210"/>
  <c r="Z211"/>
  <c r="Z212"/>
  <c r="Z213"/>
  <c r="Z214"/>
  <c r="Z215"/>
  <c r="Z216"/>
  <c r="Z217"/>
  <c r="Z218"/>
  <c r="Z219"/>
  <c r="Z220"/>
  <c r="Z221"/>
  <c r="Z222"/>
  <c r="Z223"/>
  <c r="Z224"/>
  <c r="Z225"/>
  <c r="Z226"/>
  <c r="Z227"/>
  <c r="Z228"/>
  <c r="Z229"/>
  <c r="Z230"/>
  <c r="Z231"/>
  <c r="Z232"/>
  <c r="Z233"/>
  <c r="Z234"/>
  <c r="Z235"/>
  <c r="Z236"/>
  <c r="Z237"/>
  <c r="Z238"/>
  <c r="Z239"/>
  <c r="Z240"/>
  <c r="Z241"/>
  <c r="Z242"/>
  <c r="Z243"/>
  <c r="AQ243"/>
  <c r="AA2"/>
  <c r="AA1"/>
  <c r="B14" i="4"/>
  <c r="AA11" i="5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AA114"/>
  <c r="AA115"/>
  <c r="AA116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3"/>
  <c r="AA134"/>
  <c r="AA135"/>
  <c r="AA136"/>
  <c r="AA137"/>
  <c r="AA138"/>
  <c r="AA139"/>
  <c r="AA140"/>
  <c r="AA141"/>
  <c r="AA142"/>
  <c r="AA143"/>
  <c r="AA144"/>
  <c r="AA145"/>
  <c r="AA146"/>
  <c r="AA147"/>
  <c r="AA148"/>
  <c r="AA149"/>
  <c r="AA150"/>
  <c r="AA151"/>
  <c r="AA152"/>
  <c r="AA153"/>
  <c r="AA154"/>
  <c r="AA155"/>
  <c r="AA156"/>
  <c r="AA157"/>
  <c r="AA158"/>
  <c r="AA159"/>
  <c r="AA160"/>
  <c r="AA161"/>
  <c r="AA162"/>
  <c r="AA163"/>
  <c r="AA164"/>
  <c r="AA165"/>
  <c r="AA166"/>
  <c r="AA167"/>
  <c r="AA168"/>
  <c r="AA169"/>
  <c r="AA170"/>
  <c r="AA171"/>
  <c r="AA172"/>
  <c r="AA173"/>
  <c r="AA174"/>
  <c r="AA175"/>
  <c r="AA176"/>
  <c r="AA177"/>
  <c r="AA178"/>
  <c r="AA179"/>
  <c r="AA180"/>
  <c r="AA181"/>
  <c r="AA182"/>
  <c r="AA183"/>
  <c r="AA184"/>
  <c r="AA185"/>
  <c r="AA186"/>
  <c r="AA187"/>
  <c r="AA188"/>
  <c r="AA189"/>
  <c r="AA190"/>
  <c r="AA191"/>
  <c r="AA192"/>
  <c r="AA193"/>
  <c r="AA194"/>
  <c r="AA195"/>
  <c r="AA196"/>
  <c r="AA197"/>
  <c r="AA198"/>
  <c r="AA199"/>
  <c r="AA200"/>
  <c r="AA201"/>
  <c r="AA202"/>
  <c r="AA203"/>
  <c r="AA204"/>
  <c r="AA205"/>
  <c r="AA206"/>
  <c r="AA207"/>
  <c r="AA208"/>
  <c r="AA209"/>
  <c r="AA210"/>
  <c r="AA211"/>
  <c r="AA212"/>
  <c r="AA213"/>
  <c r="AA214"/>
  <c r="AA215"/>
  <c r="AA216"/>
  <c r="AA217"/>
  <c r="AA218"/>
  <c r="AA219"/>
  <c r="AA220"/>
  <c r="AA221"/>
  <c r="AA222"/>
  <c r="AA223"/>
  <c r="AA224"/>
  <c r="AA225"/>
  <c r="AA226"/>
  <c r="AA227"/>
  <c r="AA228"/>
  <c r="AA229"/>
  <c r="AA230"/>
  <c r="AA231"/>
  <c r="AA232"/>
  <c r="AA233"/>
  <c r="AA234"/>
  <c r="AA235"/>
  <c r="AA236"/>
  <c r="AA237"/>
  <c r="AA238"/>
  <c r="AA239"/>
  <c r="AA240"/>
  <c r="AA241"/>
  <c r="AA242"/>
  <c r="AA243"/>
  <c r="AR243"/>
  <c r="AB2"/>
  <c r="AB1"/>
  <c r="B15" i="4"/>
  <c r="AB11" i="5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3"/>
  <c r="AB134"/>
  <c r="AB135"/>
  <c r="AB136"/>
  <c r="AB137"/>
  <c r="AB138"/>
  <c r="AB139"/>
  <c r="AB140"/>
  <c r="AB141"/>
  <c r="AB142"/>
  <c r="AB143"/>
  <c r="AB144"/>
  <c r="AB145"/>
  <c r="AB146"/>
  <c r="AB147"/>
  <c r="AB148"/>
  <c r="AB149"/>
  <c r="AB150"/>
  <c r="AB151"/>
  <c r="AB152"/>
  <c r="AB153"/>
  <c r="AB154"/>
  <c r="AB155"/>
  <c r="AB156"/>
  <c r="AB157"/>
  <c r="AB158"/>
  <c r="AB159"/>
  <c r="AB160"/>
  <c r="AB161"/>
  <c r="AB162"/>
  <c r="AB163"/>
  <c r="AB164"/>
  <c r="AB165"/>
  <c r="AB166"/>
  <c r="AB167"/>
  <c r="AB168"/>
  <c r="AB169"/>
  <c r="AB170"/>
  <c r="AB171"/>
  <c r="AB172"/>
  <c r="AB173"/>
  <c r="AB174"/>
  <c r="AB175"/>
  <c r="AB176"/>
  <c r="AB177"/>
  <c r="AB178"/>
  <c r="AB179"/>
  <c r="AB180"/>
  <c r="AB181"/>
  <c r="AB182"/>
  <c r="AB183"/>
  <c r="AB184"/>
  <c r="AB185"/>
  <c r="AB186"/>
  <c r="AB187"/>
  <c r="AB188"/>
  <c r="AB189"/>
  <c r="AB190"/>
  <c r="AB191"/>
  <c r="AB192"/>
  <c r="AB193"/>
  <c r="AB194"/>
  <c r="AB195"/>
  <c r="AB196"/>
  <c r="AB197"/>
  <c r="AB198"/>
  <c r="AB199"/>
  <c r="AB200"/>
  <c r="AB201"/>
  <c r="AB202"/>
  <c r="AB203"/>
  <c r="AB204"/>
  <c r="AB205"/>
  <c r="AB206"/>
  <c r="AB207"/>
  <c r="AB208"/>
  <c r="AB209"/>
  <c r="AB210"/>
  <c r="AB211"/>
  <c r="AB212"/>
  <c r="AB213"/>
  <c r="AB214"/>
  <c r="AB215"/>
  <c r="AB216"/>
  <c r="AB217"/>
  <c r="AB218"/>
  <c r="AB219"/>
  <c r="AB220"/>
  <c r="AB221"/>
  <c r="AB222"/>
  <c r="AB223"/>
  <c r="AB224"/>
  <c r="AB225"/>
  <c r="AB226"/>
  <c r="AB227"/>
  <c r="AB228"/>
  <c r="AB229"/>
  <c r="AB230"/>
  <c r="AB231"/>
  <c r="AB232"/>
  <c r="AB233"/>
  <c r="AB234"/>
  <c r="AB235"/>
  <c r="AB236"/>
  <c r="AB237"/>
  <c r="AB238"/>
  <c r="AB239"/>
  <c r="AB240"/>
  <c r="AB241"/>
  <c r="AB242"/>
  <c r="AB243"/>
  <c r="AS243"/>
  <c r="AC2"/>
  <c r="AC1"/>
  <c r="AC11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C32"/>
  <c r="AC33"/>
  <c r="AC34"/>
  <c r="AC35"/>
  <c r="AC36"/>
  <c r="AC37"/>
  <c r="AC38"/>
  <c r="AC39"/>
  <c r="AC40"/>
  <c r="AC41"/>
  <c r="AC42"/>
  <c r="AC43"/>
  <c r="AC44"/>
  <c r="AC45"/>
  <c r="AC46"/>
  <c r="AC47"/>
  <c r="AC48"/>
  <c r="AC49"/>
  <c r="AC50"/>
  <c r="AC51"/>
  <c r="AC52"/>
  <c r="AC53"/>
  <c r="AC54"/>
  <c r="AC55"/>
  <c r="AC56"/>
  <c r="AC57"/>
  <c r="AC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AC86"/>
  <c r="AC87"/>
  <c r="AC88"/>
  <c r="AC89"/>
  <c r="AC90"/>
  <c r="AC91"/>
  <c r="AC92"/>
  <c r="AC93"/>
  <c r="AC94"/>
  <c r="AC95"/>
  <c r="AC96"/>
  <c r="AC97"/>
  <c r="AC98"/>
  <c r="AC99"/>
  <c r="AC100"/>
  <c r="AC101"/>
  <c r="AC102"/>
  <c r="AC103"/>
  <c r="AC104"/>
  <c r="AC105"/>
  <c r="AC106"/>
  <c r="AC107"/>
  <c r="AC108"/>
  <c r="AC109"/>
  <c r="AC110"/>
  <c r="AC111"/>
  <c r="AC112"/>
  <c r="AC113"/>
  <c r="AC114"/>
  <c r="AC115"/>
  <c r="AC116"/>
  <c r="AC117"/>
  <c r="AC118"/>
  <c r="AC119"/>
  <c r="AC120"/>
  <c r="AC121"/>
  <c r="AC122"/>
  <c r="AC123"/>
  <c r="AC124"/>
  <c r="AC125"/>
  <c r="AC126"/>
  <c r="AC127"/>
  <c r="AC128"/>
  <c r="AC129"/>
  <c r="AC130"/>
  <c r="AC131"/>
  <c r="AC132"/>
  <c r="AC133"/>
  <c r="AC134"/>
  <c r="AC135"/>
  <c r="AC136"/>
  <c r="AC137"/>
  <c r="AC138"/>
  <c r="AC139"/>
  <c r="AC140"/>
  <c r="AC141"/>
  <c r="AC142"/>
  <c r="AC143"/>
  <c r="AC144"/>
  <c r="AC145"/>
  <c r="AC146"/>
  <c r="AC147"/>
  <c r="AC148"/>
  <c r="AC149"/>
  <c r="AC150"/>
  <c r="AC151"/>
  <c r="AC152"/>
  <c r="AC153"/>
  <c r="AC154"/>
  <c r="AC155"/>
  <c r="AC156"/>
  <c r="AC157"/>
  <c r="AC158"/>
  <c r="AC159"/>
  <c r="AC160"/>
  <c r="AC161"/>
  <c r="AC162"/>
  <c r="AC163"/>
  <c r="AC164"/>
  <c r="AC165"/>
  <c r="AC166"/>
  <c r="AC167"/>
  <c r="AC168"/>
  <c r="AC169"/>
  <c r="AC170"/>
  <c r="AC171"/>
  <c r="AC172"/>
  <c r="AC173"/>
  <c r="AC174"/>
  <c r="AC175"/>
  <c r="AC176"/>
  <c r="AC177"/>
  <c r="AC178"/>
  <c r="AC179"/>
  <c r="AC180"/>
  <c r="AC181"/>
  <c r="AC182"/>
  <c r="AC183"/>
  <c r="AC184"/>
  <c r="AC185"/>
  <c r="AC186"/>
  <c r="AC187"/>
  <c r="AC188"/>
  <c r="AC189"/>
  <c r="AC190"/>
  <c r="AC191"/>
  <c r="AC192"/>
  <c r="AC193"/>
  <c r="AC194"/>
  <c r="AC195"/>
  <c r="AC196"/>
  <c r="AC197"/>
  <c r="AC198"/>
  <c r="AC199"/>
  <c r="AC200"/>
  <c r="AC201"/>
  <c r="AC202"/>
  <c r="AC203"/>
  <c r="AC204"/>
  <c r="AC205"/>
  <c r="AC206"/>
  <c r="AC207"/>
  <c r="AC208"/>
  <c r="AC209"/>
  <c r="AC210"/>
  <c r="AC211"/>
  <c r="AC212"/>
  <c r="AC213"/>
  <c r="AC214"/>
  <c r="AC215"/>
  <c r="AC216"/>
  <c r="AC217"/>
  <c r="AC218"/>
  <c r="AC219"/>
  <c r="AC220"/>
  <c r="AC221"/>
  <c r="AC222"/>
  <c r="AC223"/>
  <c r="AC224"/>
  <c r="AC225"/>
  <c r="AC226"/>
  <c r="AC227"/>
  <c r="AC228"/>
  <c r="AC229"/>
  <c r="AC230"/>
  <c r="AC231"/>
  <c r="AC232"/>
  <c r="AC233"/>
  <c r="AC234"/>
  <c r="AC235"/>
  <c r="AC236"/>
  <c r="AC237"/>
  <c r="AC238"/>
  <c r="AC239"/>
  <c r="AC240"/>
  <c r="AC241"/>
  <c r="AC242"/>
  <c r="AC243"/>
  <c r="AT243"/>
  <c r="AD2"/>
  <c r="AD1"/>
  <c r="A17" i="4"/>
  <c r="B17"/>
  <c r="AD11" i="5"/>
  <c r="AD13"/>
  <c r="AD14"/>
  <c r="AD15"/>
  <c r="AD16"/>
  <c r="AD17"/>
  <c r="AD18"/>
  <c r="AD19"/>
  <c r="AD20"/>
  <c r="AD21"/>
  <c r="AD22"/>
  <c r="AD23"/>
  <c r="AD24"/>
  <c r="AD25"/>
  <c r="AD26"/>
  <c r="AD27"/>
  <c r="AD28"/>
  <c r="AD29"/>
  <c r="AD30"/>
  <c r="AD31"/>
  <c r="AD32"/>
  <c r="AD33"/>
  <c r="AD34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D53"/>
  <c r="AD54"/>
  <c r="AD55"/>
  <c r="AD56"/>
  <c r="AD57"/>
  <c r="AD58"/>
  <c r="AD59"/>
  <c r="AD60"/>
  <c r="AD61"/>
  <c r="AD62"/>
  <c r="AD63"/>
  <c r="AD64"/>
  <c r="AD65"/>
  <c r="AD66"/>
  <c r="AD67"/>
  <c r="AD68"/>
  <c r="AD69"/>
  <c r="AD70"/>
  <c r="AD71"/>
  <c r="AD72"/>
  <c r="AD73"/>
  <c r="AD74"/>
  <c r="AD75"/>
  <c r="AD76"/>
  <c r="AD77"/>
  <c r="AD78"/>
  <c r="AD79"/>
  <c r="AD80"/>
  <c r="AD81"/>
  <c r="AD82"/>
  <c r="AD83"/>
  <c r="AD84"/>
  <c r="AD85"/>
  <c r="AD86"/>
  <c r="AD87"/>
  <c r="AD88"/>
  <c r="AD89"/>
  <c r="AD90"/>
  <c r="AD91"/>
  <c r="AD92"/>
  <c r="AD93"/>
  <c r="AD94"/>
  <c r="AD95"/>
  <c r="AD96"/>
  <c r="AD97"/>
  <c r="AD98"/>
  <c r="AD99"/>
  <c r="AD100"/>
  <c r="AD101"/>
  <c r="AD102"/>
  <c r="AD103"/>
  <c r="AD104"/>
  <c r="AD105"/>
  <c r="AD106"/>
  <c r="AD107"/>
  <c r="AD108"/>
  <c r="AD109"/>
  <c r="AD110"/>
  <c r="AD111"/>
  <c r="AD112"/>
  <c r="AD113"/>
  <c r="AD114"/>
  <c r="AD115"/>
  <c r="AD116"/>
  <c r="AD117"/>
  <c r="AD118"/>
  <c r="AD119"/>
  <c r="AD120"/>
  <c r="AD121"/>
  <c r="AD122"/>
  <c r="AD123"/>
  <c r="AD124"/>
  <c r="AD125"/>
  <c r="AD126"/>
  <c r="AD127"/>
  <c r="AD128"/>
  <c r="AD129"/>
  <c r="AD130"/>
  <c r="AD131"/>
  <c r="AD132"/>
  <c r="AD133"/>
  <c r="AD134"/>
  <c r="AD135"/>
  <c r="AD136"/>
  <c r="AD137"/>
  <c r="AD138"/>
  <c r="AD139"/>
  <c r="AD140"/>
  <c r="AD141"/>
  <c r="AD142"/>
  <c r="AD143"/>
  <c r="AD144"/>
  <c r="AD145"/>
  <c r="AD146"/>
  <c r="AD147"/>
  <c r="AD148"/>
  <c r="AD149"/>
  <c r="AD150"/>
  <c r="AD151"/>
  <c r="AD152"/>
  <c r="AD153"/>
  <c r="AD154"/>
  <c r="AD155"/>
  <c r="AD156"/>
  <c r="AD157"/>
  <c r="AD158"/>
  <c r="AD159"/>
  <c r="AD160"/>
  <c r="AD161"/>
  <c r="AD162"/>
  <c r="AD163"/>
  <c r="AD164"/>
  <c r="AD165"/>
  <c r="AD166"/>
  <c r="AD167"/>
  <c r="AD168"/>
  <c r="AD169"/>
  <c r="AD170"/>
  <c r="AD171"/>
  <c r="AD172"/>
  <c r="AD173"/>
  <c r="AD174"/>
  <c r="AD175"/>
  <c r="AD176"/>
  <c r="AD177"/>
  <c r="AD178"/>
  <c r="AD179"/>
  <c r="AD180"/>
  <c r="AD181"/>
  <c r="AD182"/>
  <c r="AD183"/>
  <c r="AD184"/>
  <c r="AD185"/>
  <c r="AD186"/>
  <c r="AD187"/>
  <c r="AD188"/>
  <c r="AD189"/>
  <c r="AD190"/>
  <c r="AD191"/>
  <c r="AD192"/>
  <c r="AD193"/>
  <c r="AD194"/>
  <c r="AD195"/>
  <c r="AD196"/>
  <c r="AD197"/>
  <c r="AD198"/>
  <c r="AD199"/>
  <c r="AD200"/>
  <c r="AD201"/>
  <c r="AD202"/>
  <c r="AD203"/>
  <c r="AD204"/>
  <c r="AD205"/>
  <c r="AD206"/>
  <c r="AD207"/>
  <c r="AD208"/>
  <c r="AD209"/>
  <c r="AD210"/>
  <c r="AD211"/>
  <c r="AD212"/>
  <c r="AD213"/>
  <c r="AD214"/>
  <c r="AD215"/>
  <c r="AD216"/>
  <c r="AD217"/>
  <c r="AD218"/>
  <c r="AD219"/>
  <c r="AD220"/>
  <c r="AD221"/>
  <c r="AD222"/>
  <c r="AD223"/>
  <c r="AD224"/>
  <c r="AD225"/>
  <c r="AD226"/>
  <c r="AD227"/>
  <c r="AD228"/>
  <c r="AD229"/>
  <c r="AD230"/>
  <c r="AD231"/>
  <c r="AD232"/>
  <c r="AD233"/>
  <c r="AD234"/>
  <c r="AD235"/>
  <c r="AD236"/>
  <c r="AD237"/>
  <c r="AD238"/>
  <c r="AD239"/>
  <c r="AD240"/>
  <c r="AD241"/>
  <c r="AD242"/>
  <c r="AD243"/>
  <c r="AU243"/>
  <c r="AE2"/>
  <c r="AE1"/>
  <c r="A18" i="4"/>
  <c r="A19"/>
  <c r="A20"/>
  <c r="B20"/>
  <c r="B18"/>
  <c r="AE11" i="5"/>
  <c r="AE13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E32"/>
  <c r="AE33"/>
  <c r="AE34"/>
  <c r="AE35"/>
  <c r="AE36"/>
  <c r="AE37"/>
  <c r="AE38"/>
  <c r="AE39"/>
  <c r="AE40"/>
  <c r="AE41"/>
  <c r="AE42"/>
  <c r="AE43"/>
  <c r="AE44"/>
  <c r="AE45"/>
  <c r="AE46"/>
  <c r="AE47"/>
  <c r="AE48"/>
  <c r="AE49"/>
  <c r="AE50"/>
  <c r="AE51"/>
  <c r="AE52"/>
  <c r="AE53"/>
  <c r="AE54"/>
  <c r="AE55"/>
  <c r="AE56"/>
  <c r="AE57"/>
  <c r="AE58"/>
  <c r="AE59"/>
  <c r="AE60"/>
  <c r="AE61"/>
  <c r="AE62"/>
  <c r="AE63"/>
  <c r="AE64"/>
  <c r="AE65"/>
  <c r="AE66"/>
  <c r="AE67"/>
  <c r="AE68"/>
  <c r="AE69"/>
  <c r="AE70"/>
  <c r="AE71"/>
  <c r="AE72"/>
  <c r="AE73"/>
  <c r="AE74"/>
  <c r="AE75"/>
  <c r="AE76"/>
  <c r="AE77"/>
  <c r="AE78"/>
  <c r="AE79"/>
  <c r="AE80"/>
  <c r="AE81"/>
  <c r="AE82"/>
  <c r="AE83"/>
  <c r="AE84"/>
  <c r="AE85"/>
  <c r="AE86"/>
  <c r="AE87"/>
  <c r="AE88"/>
  <c r="AE89"/>
  <c r="AE90"/>
  <c r="AE91"/>
  <c r="AE92"/>
  <c r="AE93"/>
  <c r="AE94"/>
  <c r="AE95"/>
  <c r="AE96"/>
  <c r="AE97"/>
  <c r="AE98"/>
  <c r="AE99"/>
  <c r="AE100"/>
  <c r="AE101"/>
  <c r="AE102"/>
  <c r="AE103"/>
  <c r="AE104"/>
  <c r="AE105"/>
  <c r="AE106"/>
  <c r="AE107"/>
  <c r="AE108"/>
  <c r="AE109"/>
  <c r="AE110"/>
  <c r="AE111"/>
  <c r="AE112"/>
  <c r="AE113"/>
  <c r="AE114"/>
  <c r="AE115"/>
  <c r="AE116"/>
  <c r="AE117"/>
  <c r="AE118"/>
  <c r="AE119"/>
  <c r="AE120"/>
  <c r="AE121"/>
  <c r="AE122"/>
  <c r="AE123"/>
  <c r="AE124"/>
  <c r="AE125"/>
  <c r="AE126"/>
  <c r="AE127"/>
  <c r="AE128"/>
  <c r="AE129"/>
  <c r="AE130"/>
  <c r="AE131"/>
  <c r="AE132"/>
  <c r="AE133"/>
  <c r="AE134"/>
  <c r="AE135"/>
  <c r="AE136"/>
  <c r="AE137"/>
  <c r="AE138"/>
  <c r="AE139"/>
  <c r="AE140"/>
  <c r="AE141"/>
  <c r="AE142"/>
  <c r="AE143"/>
  <c r="AE144"/>
  <c r="AE145"/>
  <c r="AE146"/>
  <c r="AE147"/>
  <c r="AE148"/>
  <c r="AE149"/>
  <c r="AE150"/>
  <c r="AE151"/>
  <c r="AE152"/>
  <c r="AE153"/>
  <c r="AE154"/>
  <c r="AE155"/>
  <c r="AE156"/>
  <c r="AE157"/>
  <c r="AE158"/>
  <c r="AE159"/>
  <c r="AE160"/>
  <c r="AE161"/>
  <c r="AE162"/>
  <c r="AE163"/>
  <c r="AE164"/>
  <c r="AE165"/>
  <c r="AE166"/>
  <c r="AE167"/>
  <c r="AE168"/>
  <c r="AE169"/>
  <c r="AE170"/>
  <c r="AE171"/>
  <c r="AE172"/>
  <c r="AE173"/>
  <c r="AE174"/>
  <c r="AE175"/>
  <c r="AE176"/>
  <c r="AE177"/>
  <c r="AE178"/>
  <c r="AE179"/>
  <c r="AE180"/>
  <c r="AE181"/>
  <c r="AE182"/>
  <c r="AE183"/>
  <c r="AE184"/>
  <c r="AE185"/>
  <c r="AE186"/>
  <c r="AE187"/>
  <c r="AE188"/>
  <c r="AE189"/>
  <c r="AE190"/>
  <c r="AE191"/>
  <c r="AE192"/>
  <c r="AE193"/>
  <c r="AE194"/>
  <c r="AE195"/>
  <c r="AE196"/>
  <c r="AE197"/>
  <c r="AE198"/>
  <c r="AE199"/>
  <c r="AE200"/>
  <c r="AE201"/>
  <c r="AE202"/>
  <c r="AE203"/>
  <c r="AE204"/>
  <c r="AE205"/>
  <c r="AE206"/>
  <c r="AE207"/>
  <c r="AE208"/>
  <c r="AE209"/>
  <c r="AE210"/>
  <c r="AE211"/>
  <c r="AE212"/>
  <c r="AE213"/>
  <c r="AE214"/>
  <c r="AE215"/>
  <c r="AE216"/>
  <c r="AE217"/>
  <c r="AE218"/>
  <c r="AE219"/>
  <c r="AE220"/>
  <c r="AE221"/>
  <c r="AE222"/>
  <c r="AE223"/>
  <c r="AE224"/>
  <c r="AE225"/>
  <c r="AE226"/>
  <c r="AE227"/>
  <c r="AE228"/>
  <c r="AE229"/>
  <c r="AE230"/>
  <c r="AE231"/>
  <c r="AE232"/>
  <c r="AE233"/>
  <c r="AE234"/>
  <c r="AE235"/>
  <c r="AE236"/>
  <c r="AE237"/>
  <c r="AE238"/>
  <c r="AE239"/>
  <c r="AE240"/>
  <c r="AE241"/>
  <c r="AE242"/>
  <c r="AE243"/>
  <c r="AV243"/>
  <c r="AF2"/>
  <c r="AF1"/>
  <c r="B19" i="4"/>
  <c r="AF11" i="5"/>
  <c r="AF13"/>
  <c r="AF14"/>
  <c r="AF15"/>
  <c r="AF16"/>
  <c r="AF17"/>
  <c r="AF18"/>
  <c r="AF19"/>
  <c r="AF20"/>
  <c r="AF21"/>
  <c r="AF22"/>
  <c r="AF23"/>
  <c r="AF24"/>
  <c r="AF25"/>
  <c r="AF26"/>
  <c r="AF27"/>
  <c r="AF28"/>
  <c r="AF29"/>
  <c r="AF30"/>
  <c r="AF31"/>
  <c r="AF32"/>
  <c r="AF33"/>
  <c r="AF34"/>
  <c r="AF35"/>
  <c r="AF36"/>
  <c r="AF37"/>
  <c r="AF38"/>
  <c r="AF39"/>
  <c r="AF40"/>
  <c r="AF41"/>
  <c r="AF42"/>
  <c r="AF43"/>
  <c r="AF44"/>
  <c r="AF45"/>
  <c r="AF46"/>
  <c r="AF47"/>
  <c r="AF48"/>
  <c r="AF49"/>
  <c r="AF50"/>
  <c r="AF51"/>
  <c r="AF52"/>
  <c r="AF53"/>
  <c r="AF54"/>
  <c r="AF55"/>
  <c r="AF56"/>
  <c r="AF57"/>
  <c r="AF58"/>
  <c r="AF59"/>
  <c r="AF60"/>
  <c r="AF61"/>
  <c r="AF62"/>
  <c r="AF63"/>
  <c r="AF64"/>
  <c r="AF65"/>
  <c r="AF66"/>
  <c r="AF67"/>
  <c r="AF68"/>
  <c r="AF69"/>
  <c r="AF70"/>
  <c r="AF71"/>
  <c r="AF72"/>
  <c r="AF73"/>
  <c r="AF74"/>
  <c r="AF75"/>
  <c r="AF76"/>
  <c r="AF77"/>
  <c r="AF78"/>
  <c r="AF79"/>
  <c r="AF80"/>
  <c r="AF81"/>
  <c r="AF82"/>
  <c r="AF83"/>
  <c r="AF84"/>
  <c r="AF85"/>
  <c r="AF86"/>
  <c r="AF87"/>
  <c r="AF88"/>
  <c r="AF89"/>
  <c r="AF90"/>
  <c r="AF91"/>
  <c r="AF92"/>
  <c r="AF93"/>
  <c r="AF94"/>
  <c r="AF95"/>
  <c r="AF96"/>
  <c r="AF97"/>
  <c r="AF98"/>
  <c r="AF99"/>
  <c r="AF100"/>
  <c r="AF101"/>
  <c r="AF102"/>
  <c r="AF103"/>
  <c r="AF104"/>
  <c r="AF105"/>
  <c r="AF106"/>
  <c r="AF107"/>
  <c r="AF108"/>
  <c r="AF109"/>
  <c r="AF110"/>
  <c r="AF111"/>
  <c r="AF112"/>
  <c r="AF113"/>
  <c r="AF114"/>
  <c r="AF115"/>
  <c r="AF116"/>
  <c r="AF117"/>
  <c r="AF118"/>
  <c r="AF119"/>
  <c r="AF120"/>
  <c r="AF121"/>
  <c r="AF122"/>
  <c r="AF123"/>
  <c r="AF124"/>
  <c r="AF125"/>
  <c r="AF126"/>
  <c r="AF127"/>
  <c r="AF128"/>
  <c r="AF129"/>
  <c r="AF130"/>
  <c r="AF131"/>
  <c r="AF132"/>
  <c r="AF133"/>
  <c r="AF134"/>
  <c r="AF135"/>
  <c r="AF136"/>
  <c r="AF137"/>
  <c r="AF138"/>
  <c r="AF139"/>
  <c r="AF140"/>
  <c r="AF141"/>
  <c r="AF142"/>
  <c r="AF143"/>
  <c r="AF144"/>
  <c r="AF145"/>
  <c r="AF146"/>
  <c r="AF147"/>
  <c r="AF148"/>
  <c r="AF149"/>
  <c r="AF150"/>
  <c r="AF151"/>
  <c r="AF152"/>
  <c r="AF153"/>
  <c r="AF154"/>
  <c r="AF155"/>
  <c r="AF156"/>
  <c r="AF157"/>
  <c r="AF158"/>
  <c r="AF159"/>
  <c r="AF160"/>
  <c r="AF161"/>
  <c r="AF162"/>
  <c r="AF163"/>
  <c r="AF164"/>
  <c r="AF165"/>
  <c r="AF166"/>
  <c r="AF167"/>
  <c r="AF168"/>
  <c r="AF169"/>
  <c r="AF170"/>
  <c r="AF171"/>
  <c r="AF172"/>
  <c r="AF173"/>
  <c r="AF174"/>
  <c r="AF175"/>
  <c r="AF176"/>
  <c r="AF177"/>
  <c r="AF178"/>
  <c r="AF179"/>
  <c r="AF180"/>
  <c r="AF181"/>
  <c r="AF182"/>
  <c r="AF183"/>
  <c r="AF184"/>
  <c r="AF185"/>
  <c r="AF186"/>
  <c r="AF187"/>
  <c r="AF188"/>
  <c r="AF189"/>
  <c r="AF190"/>
  <c r="AF191"/>
  <c r="AF192"/>
  <c r="AF193"/>
  <c r="AF194"/>
  <c r="AF195"/>
  <c r="AF196"/>
  <c r="AF197"/>
  <c r="AF198"/>
  <c r="AF199"/>
  <c r="AF200"/>
  <c r="AF201"/>
  <c r="AF202"/>
  <c r="AF203"/>
  <c r="AF204"/>
  <c r="AF205"/>
  <c r="AF206"/>
  <c r="AF207"/>
  <c r="AF208"/>
  <c r="AF209"/>
  <c r="AF210"/>
  <c r="AF211"/>
  <c r="AF212"/>
  <c r="AF213"/>
  <c r="AF214"/>
  <c r="AF215"/>
  <c r="AF216"/>
  <c r="AF217"/>
  <c r="AF218"/>
  <c r="AF219"/>
  <c r="AF220"/>
  <c r="AF221"/>
  <c r="AF222"/>
  <c r="AF223"/>
  <c r="AF224"/>
  <c r="AF225"/>
  <c r="AF226"/>
  <c r="AF227"/>
  <c r="AF228"/>
  <c r="AF229"/>
  <c r="AF230"/>
  <c r="AF231"/>
  <c r="AF232"/>
  <c r="AF233"/>
  <c r="AF234"/>
  <c r="AF235"/>
  <c r="AF236"/>
  <c r="AF237"/>
  <c r="AF238"/>
  <c r="AF239"/>
  <c r="AF240"/>
  <c r="AF241"/>
  <c r="AF242"/>
  <c r="AF243"/>
  <c r="AW243"/>
  <c r="AG2"/>
  <c r="AG1"/>
  <c r="AG11"/>
  <c r="AG13"/>
  <c r="AG14"/>
  <c r="AG15"/>
  <c r="AG16"/>
  <c r="AG17"/>
  <c r="AG18"/>
  <c r="AG19"/>
  <c r="AG20"/>
  <c r="AG21"/>
  <c r="AG22"/>
  <c r="AG23"/>
  <c r="AG24"/>
  <c r="AG25"/>
  <c r="AG26"/>
  <c r="AG27"/>
  <c r="AG28"/>
  <c r="AG29"/>
  <c r="AG30"/>
  <c r="AG31"/>
  <c r="AG32"/>
  <c r="AG33"/>
  <c r="AG34"/>
  <c r="AG35"/>
  <c r="AG36"/>
  <c r="AG37"/>
  <c r="AG38"/>
  <c r="AG39"/>
  <c r="AG40"/>
  <c r="AG41"/>
  <c r="AG42"/>
  <c r="AG43"/>
  <c r="AG44"/>
  <c r="AG45"/>
  <c r="AG46"/>
  <c r="AG47"/>
  <c r="AG48"/>
  <c r="AG49"/>
  <c r="AG50"/>
  <c r="AG51"/>
  <c r="AG52"/>
  <c r="AG53"/>
  <c r="AG54"/>
  <c r="AG55"/>
  <c r="AG56"/>
  <c r="AG57"/>
  <c r="AG58"/>
  <c r="AG59"/>
  <c r="AG60"/>
  <c r="AG61"/>
  <c r="AG62"/>
  <c r="AG63"/>
  <c r="AG64"/>
  <c r="AG65"/>
  <c r="AG66"/>
  <c r="AG67"/>
  <c r="AG68"/>
  <c r="AG69"/>
  <c r="AG70"/>
  <c r="AG71"/>
  <c r="AG72"/>
  <c r="AG73"/>
  <c r="AG74"/>
  <c r="AG75"/>
  <c r="AG76"/>
  <c r="AG77"/>
  <c r="AG78"/>
  <c r="AG79"/>
  <c r="AG80"/>
  <c r="AG81"/>
  <c r="AG82"/>
  <c r="AG83"/>
  <c r="AG84"/>
  <c r="AG85"/>
  <c r="AG86"/>
  <c r="AG87"/>
  <c r="AG88"/>
  <c r="AG89"/>
  <c r="AG90"/>
  <c r="AG91"/>
  <c r="AG92"/>
  <c r="AG93"/>
  <c r="AG94"/>
  <c r="AG95"/>
  <c r="AG96"/>
  <c r="AG97"/>
  <c r="AG98"/>
  <c r="AG99"/>
  <c r="AG100"/>
  <c r="AG101"/>
  <c r="AG102"/>
  <c r="AG103"/>
  <c r="AG104"/>
  <c r="AG105"/>
  <c r="AG106"/>
  <c r="AG107"/>
  <c r="AG108"/>
  <c r="AG109"/>
  <c r="AG110"/>
  <c r="AG111"/>
  <c r="AG112"/>
  <c r="AG113"/>
  <c r="AG114"/>
  <c r="AG115"/>
  <c r="AG116"/>
  <c r="AG117"/>
  <c r="AG118"/>
  <c r="AG119"/>
  <c r="AG120"/>
  <c r="AG121"/>
  <c r="AG122"/>
  <c r="AG123"/>
  <c r="AG124"/>
  <c r="AG125"/>
  <c r="AG126"/>
  <c r="AG127"/>
  <c r="AG128"/>
  <c r="AG129"/>
  <c r="AG130"/>
  <c r="AG131"/>
  <c r="AG132"/>
  <c r="AG133"/>
  <c r="AG134"/>
  <c r="AG135"/>
  <c r="AG136"/>
  <c r="AG137"/>
  <c r="AG138"/>
  <c r="AG139"/>
  <c r="AG140"/>
  <c r="AG141"/>
  <c r="AG142"/>
  <c r="AG143"/>
  <c r="AG144"/>
  <c r="AG145"/>
  <c r="AG146"/>
  <c r="AG147"/>
  <c r="AG148"/>
  <c r="AG149"/>
  <c r="AG150"/>
  <c r="AG151"/>
  <c r="AG152"/>
  <c r="AG153"/>
  <c r="AG154"/>
  <c r="AG155"/>
  <c r="AG156"/>
  <c r="AG157"/>
  <c r="AG158"/>
  <c r="AG159"/>
  <c r="AG160"/>
  <c r="AG161"/>
  <c r="AG162"/>
  <c r="AG163"/>
  <c r="AG164"/>
  <c r="AG165"/>
  <c r="AG166"/>
  <c r="AG167"/>
  <c r="AG168"/>
  <c r="AG169"/>
  <c r="AG170"/>
  <c r="AG171"/>
  <c r="AG172"/>
  <c r="AG173"/>
  <c r="AG174"/>
  <c r="AG175"/>
  <c r="AG176"/>
  <c r="AG177"/>
  <c r="AG178"/>
  <c r="AG179"/>
  <c r="AG180"/>
  <c r="AG181"/>
  <c r="AG182"/>
  <c r="AG183"/>
  <c r="AG184"/>
  <c r="AG185"/>
  <c r="AG186"/>
  <c r="AG187"/>
  <c r="AG188"/>
  <c r="AG189"/>
  <c r="AG190"/>
  <c r="AG191"/>
  <c r="AG192"/>
  <c r="AG193"/>
  <c r="AG194"/>
  <c r="AG195"/>
  <c r="AG196"/>
  <c r="AG197"/>
  <c r="AG198"/>
  <c r="AG199"/>
  <c r="AG200"/>
  <c r="AG201"/>
  <c r="AG202"/>
  <c r="AG203"/>
  <c r="AG204"/>
  <c r="AG205"/>
  <c r="AG206"/>
  <c r="AG207"/>
  <c r="AG208"/>
  <c r="AG209"/>
  <c r="AG210"/>
  <c r="AG211"/>
  <c r="AG212"/>
  <c r="AG213"/>
  <c r="AG214"/>
  <c r="AG215"/>
  <c r="AG216"/>
  <c r="AG217"/>
  <c r="AG218"/>
  <c r="AG219"/>
  <c r="AG220"/>
  <c r="AG221"/>
  <c r="AG222"/>
  <c r="AG223"/>
  <c r="AG224"/>
  <c r="AG225"/>
  <c r="AG226"/>
  <c r="AG227"/>
  <c r="AG228"/>
  <c r="AG229"/>
  <c r="AG230"/>
  <c r="AG231"/>
  <c r="AG232"/>
  <c r="AG233"/>
  <c r="AG234"/>
  <c r="AG235"/>
  <c r="AG236"/>
  <c r="AG237"/>
  <c r="AG238"/>
  <c r="AG239"/>
  <c r="AG240"/>
  <c r="AG241"/>
  <c r="AG242"/>
  <c r="AG243"/>
  <c r="AX243"/>
  <c r="AH2"/>
  <c r="AH1"/>
  <c r="A21" i="4"/>
  <c r="B21"/>
  <c r="AH11" i="5"/>
  <c r="AH13"/>
  <c r="AH14"/>
  <c r="AH15"/>
  <c r="AH16"/>
  <c r="AH17"/>
  <c r="AH18"/>
  <c r="AH19"/>
  <c r="AH20"/>
  <c r="AH21"/>
  <c r="AH22"/>
  <c r="AH23"/>
  <c r="AH24"/>
  <c r="AH25"/>
  <c r="AH26"/>
  <c r="AH27"/>
  <c r="AH28"/>
  <c r="AH29"/>
  <c r="AH30"/>
  <c r="AH31"/>
  <c r="AH32"/>
  <c r="AH33"/>
  <c r="AH34"/>
  <c r="AH35"/>
  <c r="AH36"/>
  <c r="AH37"/>
  <c r="AH38"/>
  <c r="AH39"/>
  <c r="AH40"/>
  <c r="AH41"/>
  <c r="AH42"/>
  <c r="AH43"/>
  <c r="AH44"/>
  <c r="AH45"/>
  <c r="AH46"/>
  <c r="AH47"/>
  <c r="AH48"/>
  <c r="AH49"/>
  <c r="AH50"/>
  <c r="AH51"/>
  <c r="AH52"/>
  <c r="AH53"/>
  <c r="AH54"/>
  <c r="AH55"/>
  <c r="AH56"/>
  <c r="AH57"/>
  <c r="AH58"/>
  <c r="AH59"/>
  <c r="AH60"/>
  <c r="AH61"/>
  <c r="AH62"/>
  <c r="AH63"/>
  <c r="AH64"/>
  <c r="AH65"/>
  <c r="AH66"/>
  <c r="AH67"/>
  <c r="AH68"/>
  <c r="AH69"/>
  <c r="AH70"/>
  <c r="AH71"/>
  <c r="AH72"/>
  <c r="AH73"/>
  <c r="AH74"/>
  <c r="AH75"/>
  <c r="AH76"/>
  <c r="AH77"/>
  <c r="AH78"/>
  <c r="AH79"/>
  <c r="AH80"/>
  <c r="AH81"/>
  <c r="AH82"/>
  <c r="AH83"/>
  <c r="AH84"/>
  <c r="AH85"/>
  <c r="AH86"/>
  <c r="AH87"/>
  <c r="AH88"/>
  <c r="AH89"/>
  <c r="AH90"/>
  <c r="AH91"/>
  <c r="AH92"/>
  <c r="AH93"/>
  <c r="AH94"/>
  <c r="AH95"/>
  <c r="AH96"/>
  <c r="AH97"/>
  <c r="AH98"/>
  <c r="AH99"/>
  <c r="AH100"/>
  <c r="AH101"/>
  <c r="AH102"/>
  <c r="AH103"/>
  <c r="AH104"/>
  <c r="AH105"/>
  <c r="AH106"/>
  <c r="AH107"/>
  <c r="AH108"/>
  <c r="AH109"/>
  <c r="AH110"/>
  <c r="AH111"/>
  <c r="AH112"/>
  <c r="AH113"/>
  <c r="AH114"/>
  <c r="AH115"/>
  <c r="AH116"/>
  <c r="AH117"/>
  <c r="AH118"/>
  <c r="AH119"/>
  <c r="AH120"/>
  <c r="AH121"/>
  <c r="AH122"/>
  <c r="AH123"/>
  <c r="AH124"/>
  <c r="AH125"/>
  <c r="AH126"/>
  <c r="AH127"/>
  <c r="AH128"/>
  <c r="AH129"/>
  <c r="AH130"/>
  <c r="AH131"/>
  <c r="AH132"/>
  <c r="AH133"/>
  <c r="AH134"/>
  <c r="AH135"/>
  <c r="AH136"/>
  <c r="AH137"/>
  <c r="AH138"/>
  <c r="AH139"/>
  <c r="AH140"/>
  <c r="AH141"/>
  <c r="AH142"/>
  <c r="AH143"/>
  <c r="AH144"/>
  <c r="AH145"/>
  <c r="AH146"/>
  <c r="AH147"/>
  <c r="AH148"/>
  <c r="AH149"/>
  <c r="AH150"/>
  <c r="AH151"/>
  <c r="AH152"/>
  <c r="AH153"/>
  <c r="AH154"/>
  <c r="AH155"/>
  <c r="AH156"/>
  <c r="AH157"/>
  <c r="AH158"/>
  <c r="AH159"/>
  <c r="AH160"/>
  <c r="AH161"/>
  <c r="AH162"/>
  <c r="AH163"/>
  <c r="AH164"/>
  <c r="AH165"/>
  <c r="AH166"/>
  <c r="AH167"/>
  <c r="AH168"/>
  <c r="AH169"/>
  <c r="AH170"/>
  <c r="AH171"/>
  <c r="AH172"/>
  <c r="AH173"/>
  <c r="AH174"/>
  <c r="AH175"/>
  <c r="AH176"/>
  <c r="AH177"/>
  <c r="AH178"/>
  <c r="AH179"/>
  <c r="AH180"/>
  <c r="AH181"/>
  <c r="AH182"/>
  <c r="AH183"/>
  <c r="AH184"/>
  <c r="AH185"/>
  <c r="AH186"/>
  <c r="AH187"/>
  <c r="AH188"/>
  <c r="AH189"/>
  <c r="AH190"/>
  <c r="AH191"/>
  <c r="AH192"/>
  <c r="AH193"/>
  <c r="AH194"/>
  <c r="AH195"/>
  <c r="AH196"/>
  <c r="AH197"/>
  <c r="AH198"/>
  <c r="AH199"/>
  <c r="AH200"/>
  <c r="AH201"/>
  <c r="AH202"/>
  <c r="AH203"/>
  <c r="AH204"/>
  <c r="AH205"/>
  <c r="AH206"/>
  <c r="AH207"/>
  <c r="AH208"/>
  <c r="AH209"/>
  <c r="AH210"/>
  <c r="AH211"/>
  <c r="AH212"/>
  <c r="AH213"/>
  <c r="AH214"/>
  <c r="AH215"/>
  <c r="AH216"/>
  <c r="AH217"/>
  <c r="AH218"/>
  <c r="AH219"/>
  <c r="AH220"/>
  <c r="AH221"/>
  <c r="AH222"/>
  <c r="AH223"/>
  <c r="AH224"/>
  <c r="AH225"/>
  <c r="AH226"/>
  <c r="AH227"/>
  <c r="AH228"/>
  <c r="AH229"/>
  <c r="AH230"/>
  <c r="AH231"/>
  <c r="AH232"/>
  <c r="AH233"/>
  <c r="AH234"/>
  <c r="AH235"/>
  <c r="AH236"/>
  <c r="AH237"/>
  <c r="AH238"/>
  <c r="AH239"/>
  <c r="AH240"/>
  <c r="AH241"/>
  <c r="AH242"/>
  <c r="AH243"/>
  <c r="AY243"/>
  <c r="AI2"/>
  <c r="AI1"/>
  <c r="A22" i="4"/>
  <c r="B22"/>
  <c r="AI11" i="5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104"/>
  <c r="AI105"/>
  <c r="AI106"/>
  <c r="AI107"/>
  <c r="AI108"/>
  <c r="AI109"/>
  <c r="AI110"/>
  <c r="AI111"/>
  <c r="AI112"/>
  <c r="AI113"/>
  <c r="AI114"/>
  <c r="AI115"/>
  <c r="AI116"/>
  <c r="AI117"/>
  <c r="AI118"/>
  <c r="AI119"/>
  <c r="AI120"/>
  <c r="AI121"/>
  <c r="AI122"/>
  <c r="AI123"/>
  <c r="AI124"/>
  <c r="AI125"/>
  <c r="AI126"/>
  <c r="AI127"/>
  <c r="AI128"/>
  <c r="AI129"/>
  <c r="AI130"/>
  <c r="AI131"/>
  <c r="AI132"/>
  <c r="AI133"/>
  <c r="AI134"/>
  <c r="AI135"/>
  <c r="AI136"/>
  <c r="AI137"/>
  <c r="AI138"/>
  <c r="AI139"/>
  <c r="AI140"/>
  <c r="AI141"/>
  <c r="AI142"/>
  <c r="AI143"/>
  <c r="AI144"/>
  <c r="AI145"/>
  <c r="AI146"/>
  <c r="AI147"/>
  <c r="AI148"/>
  <c r="AI149"/>
  <c r="AI150"/>
  <c r="AI151"/>
  <c r="AI152"/>
  <c r="AI153"/>
  <c r="AI154"/>
  <c r="AI155"/>
  <c r="AI156"/>
  <c r="AI157"/>
  <c r="AI158"/>
  <c r="AI159"/>
  <c r="AI160"/>
  <c r="AI161"/>
  <c r="AI162"/>
  <c r="AI163"/>
  <c r="AI164"/>
  <c r="AI165"/>
  <c r="AI166"/>
  <c r="AI167"/>
  <c r="AI168"/>
  <c r="AI169"/>
  <c r="AI170"/>
  <c r="AI171"/>
  <c r="AI172"/>
  <c r="AI173"/>
  <c r="AI174"/>
  <c r="AI175"/>
  <c r="AI176"/>
  <c r="AI177"/>
  <c r="AI178"/>
  <c r="AI179"/>
  <c r="AI180"/>
  <c r="AI181"/>
  <c r="AI182"/>
  <c r="AI183"/>
  <c r="AI184"/>
  <c r="AI185"/>
  <c r="AI186"/>
  <c r="AI187"/>
  <c r="AI188"/>
  <c r="AI189"/>
  <c r="AI190"/>
  <c r="AI191"/>
  <c r="AI192"/>
  <c r="AI193"/>
  <c r="AI194"/>
  <c r="AI195"/>
  <c r="AI196"/>
  <c r="AI197"/>
  <c r="AI198"/>
  <c r="AI199"/>
  <c r="AI200"/>
  <c r="AI201"/>
  <c r="AI202"/>
  <c r="AI203"/>
  <c r="AI204"/>
  <c r="AI205"/>
  <c r="AI206"/>
  <c r="AI207"/>
  <c r="AI208"/>
  <c r="AI209"/>
  <c r="AI210"/>
  <c r="AI211"/>
  <c r="AI212"/>
  <c r="AI213"/>
  <c r="AI214"/>
  <c r="AI215"/>
  <c r="AI216"/>
  <c r="AI217"/>
  <c r="AI218"/>
  <c r="AI219"/>
  <c r="AI220"/>
  <c r="AI221"/>
  <c r="AI222"/>
  <c r="AI223"/>
  <c r="AI224"/>
  <c r="AI225"/>
  <c r="AI226"/>
  <c r="AI227"/>
  <c r="AI228"/>
  <c r="AI229"/>
  <c r="AI230"/>
  <c r="AI231"/>
  <c r="AI232"/>
  <c r="AI233"/>
  <c r="AI234"/>
  <c r="AI235"/>
  <c r="AI236"/>
  <c r="AI237"/>
  <c r="AI238"/>
  <c r="AI239"/>
  <c r="AI240"/>
  <c r="AI241"/>
  <c r="AI242"/>
  <c r="AI243"/>
  <c r="AZ243"/>
  <c r="AJ2"/>
  <c r="AJ1"/>
  <c r="AJ11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  <c r="AJ151"/>
  <c r="AJ152"/>
  <c r="AJ153"/>
  <c r="AJ154"/>
  <c r="AJ155"/>
  <c r="AJ156"/>
  <c r="AJ157"/>
  <c r="AJ158"/>
  <c r="AJ159"/>
  <c r="AJ160"/>
  <c r="AJ161"/>
  <c r="AJ162"/>
  <c r="AJ163"/>
  <c r="AJ164"/>
  <c r="AJ165"/>
  <c r="AJ166"/>
  <c r="AJ167"/>
  <c r="AJ168"/>
  <c r="AJ169"/>
  <c r="AJ170"/>
  <c r="AJ171"/>
  <c r="AJ172"/>
  <c r="AJ173"/>
  <c r="AJ174"/>
  <c r="AJ175"/>
  <c r="AJ176"/>
  <c r="AJ177"/>
  <c r="AJ178"/>
  <c r="AJ179"/>
  <c r="AJ180"/>
  <c r="AJ181"/>
  <c r="AJ182"/>
  <c r="AJ183"/>
  <c r="AJ184"/>
  <c r="AJ185"/>
  <c r="AJ186"/>
  <c r="AJ187"/>
  <c r="AJ188"/>
  <c r="AJ189"/>
  <c r="AJ190"/>
  <c r="AJ191"/>
  <c r="AJ192"/>
  <c r="AJ193"/>
  <c r="AJ194"/>
  <c r="AJ195"/>
  <c r="AJ196"/>
  <c r="AJ197"/>
  <c r="AJ198"/>
  <c r="AJ199"/>
  <c r="AJ200"/>
  <c r="AJ201"/>
  <c r="AJ202"/>
  <c r="AJ203"/>
  <c r="AJ204"/>
  <c r="AJ205"/>
  <c r="AJ206"/>
  <c r="AJ207"/>
  <c r="AJ208"/>
  <c r="AJ209"/>
  <c r="AJ210"/>
  <c r="AJ211"/>
  <c r="AJ212"/>
  <c r="AJ213"/>
  <c r="AJ214"/>
  <c r="AJ215"/>
  <c r="AJ216"/>
  <c r="AJ217"/>
  <c r="AJ218"/>
  <c r="AJ219"/>
  <c r="AJ220"/>
  <c r="AJ221"/>
  <c r="AJ222"/>
  <c r="AJ223"/>
  <c r="AJ224"/>
  <c r="AJ225"/>
  <c r="AJ226"/>
  <c r="AJ227"/>
  <c r="AJ228"/>
  <c r="AJ229"/>
  <c r="AJ230"/>
  <c r="AJ231"/>
  <c r="AJ232"/>
  <c r="AJ233"/>
  <c r="AJ234"/>
  <c r="AJ235"/>
  <c r="AJ236"/>
  <c r="AJ237"/>
  <c r="AJ238"/>
  <c r="AJ239"/>
  <c r="AJ240"/>
  <c r="AJ241"/>
  <c r="AJ242"/>
  <c r="AJ243"/>
  <c r="BA243"/>
  <c r="CA243"/>
  <c r="BH11"/>
  <c r="BH13"/>
  <c r="BH14"/>
  <c r="BH15"/>
  <c r="BH16"/>
  <c r="BH17"/>
  <c r="BH18"/>
  <c r="BH19"/>
  <c r="BH20"/>
  <c r="BH21"/>
  <c r="BH22"/>
  <c r="BH23"/>
  <c r="BH24"/>
  <c r="BH25"/>
  <c r="BH26"/>
  <c r="BH27"/>
  <c r="BH28"/>
  <c r="BH29"/>
  <c r="BH30"/>
  <c r="BH31"/>
  <c r="BH32"/>
  <c r="BH33"/>
  <c r="BH34"/>
  <c r="BH35"/>
  <c r="BH36"/>
  <c r="BH37"/>
  <c r="BH38"/>
  <c r="BH39"/>
  <c r="BH40"/>
  <c r="BH41"/>
  <c r="BH42"/>
  <c r="BH43"/>
  <c r="BH44"/>
  <c r="BH45"/>
  <c r="BH46"/>
  <c r="BH47"/>
  <c r="BH48"/>
  <c r="BH49"/>
  <c r="BH50"/>
  <c r="BH51"/>
  <c r="BH52"/>
  <c r="BH53"/>
  <c r="BH54"/>
  <c r="BH55"/>
  <c r="BH56"/>
  <c r="BH57"/>
  <c r="BH58"/>
  <c r="BH59"/>
  <c r="BH60"/>
  <c r="BH61"/>
  <c r="BH62"/>
  <c r="BH63"/>
  <c r="BH64"/>
  <c r="BH65"/>
  <c r="BH66"/>
  <c r="BH67"/>
  <c r="BH68"/>
  <c r="BH69"/>
  <c r="BH70"/>
  <c r="BH71"/>
  <c r="BH72"/>
  <c r="BH73"/>
  <c r="BH74"/>
  <c r="BH75"/>
  <c r="BH76"/>
  <c r="BH77"/>
  <c r="BH78"/>
  <c r="BH79"/>
  <c r="BH80"/>
  <c r="BH81"/>
  <c r="BH82"/>
  <c r="BH83"/>
  <c r="BH84"/>
  <c r="BH85"/>
  <c r="BH86"/>
  <c r="BH87"/>
  <c r="BH88"/>
  <c r="BH89"/>
  <c r="BH90"/>
  <c r="BH91"/>
  <c r="BH92"/>
  <c r="BH93"/>
  <c r="BH94"/>
  <c r="BH95"/>
  <c r="BH96"/>
  <c r="BH97"/>
  <c r="BH98"/>
  <c r="BH99"/>
  <c r="BH100"/>
  <c r="BH101"/>
  <c r="BH102"/>
  <c r="BH103"/>
  <c r="BH104"/>
  <c r="BH105"/>
  <c r="BH106"/>
  <c r="BH107"/>
  <c r="BH108"/>
  <c r="BH109"/>
  <c r="BH110"/>
  <c r="BH111"/>
  <c r="BH112"/>
  <c r="BH113"/>
  <c r="BH114"/>
  <c r="BH115"/>
  <c r="BH116"/>
  <c r="BH117"/>
  <c r="BH118"/>
  <c r="BH119"/>
  <c r="BH120"/>
  <c r="BH121"/>
  <c r="BH122"/>
  <c r="BH123"/>
  <c r="BH124"/>
  <c r="BH125"/>
  <c r="BH126"/>
  <c r="BH127"/>
  <c r="BH128"/>
  <c r="BH129"/>
  <c r="BH130"/>
  <c r="BH131"/>
  <c r="BH132"/>
  <c r="BH133"/>
  <c r="BH134"/>
  <c r="BH135"/>
  <c r="BH136"/>
  <c r="BH137"/>
  <c r="BH138"/>
  <c r="BH139"/>
  <c r="BH140"/>
  <c r="BH141"/>
  <c r="BH142"/>
  <c r="BH143"/>
  <c r="BH144"/>
  <c r="BH145"/>
  <c r="BH146"/>
  <c r="BH147"/>
  <c r="BH148"/>
  <c r="BH149"/>
  <c r="BH150"/>
  <c r="BH151"/>
  <c r="BH152"/>
  <c r="BH153"/>
  <c r="BH154"/>
  <c r="BH155"/>
  <c r="BH156"/>
  <c r="BH157"/>
  <c r="BH158"/>
  <c r="BH159"/>
  <c r="BH160"/>
  <c r="BH161"/>
  <c r="BH162"/>
  <c r="BH163"/>
  <c r="BH164"/>
  <c r="BH165"/>
  <c r="BH166"/>
  <c r="BH167"/>
  <c r="BH168"/>
  <c r="BH169"/>
  <c r="BH170"/>
  <c r="BH171"/>
  <c r="BH172"/>
  <c r="BH173"/>
  <c r="BH174"/>
  <c r="BH175"/>
  <c r="BH176"/>
  <c r="BH177"/>
  <c r="BH178"/>
  <c r="BH179"/>
  <c r="BH180"/>
  <c r="BH181"/>
  <c r="BH182"/>
  <c r="BH183"/>
  <c r="BH184"/>
  <c r="BH185"/>
  <c r="BH186"/>
  <c r="BH187"/>
  <c r="BH188"/>
  <c r="BH189"/>
  <c r="BH190"/>
  <c r="BH191"/>
  <c r="BH192"/>
  <c r="BH193"/>
  <c r="BH194"/>
  <c r="BH195"/>
  <c r="BH196"/>
  <c r="BH197"/>
  <c r="BH198"/>
  <c r="BH199"/>
  <c r="BH200"/>
  <c r="BH201"/>
  <c r="BH202"/>
  <c r="BH203"/>
  <c r="BH204"/>
  <c r="BH205"/>
  <c r="BH206"/>
  <c r="BH207"/>
  <c r="BH208"/>
  <c r="BH209"/>
  <c r="BH210"/>
  <c r="BH211"/>
  <c r="BH212"/>
  <c r="BH213"/>
  <c r="BH214"/>
  <c r="BH215"/>
  <c r="BH216"/>
  <c r="BH217"/>
  <c r="BH218"/>
  <c r="BH219"/>
  <c r="BH220"/>
  <c r="BH221"/>
  <c r="BH222"/>
  <c r="BH223"/>
  <c r="BH224"/>
  <c r="BH225"/>
  <c r="BH226"/>
  <c r="BH227"/>
  <c r="BH228"/>
  <c r="BH229"/>
  <c r="BH230"/>
  <c r="BH231"/>
  <c r="BH232"/>
  <c r="BH233"/>
  <c r="BH234"/>
  <c r="BH235"/>
  <c r="BH236"/>
  <c r="BH237"/>
  <c r="BH238"/>
  <c r="BH239"/>
  <c r="BH240"/>
  <c r="BH241"/>
  <c r="BH242"/>
  <c r="BH243"/>
  <c r="BI2"/>
  <c r="BI1"/>
  <c r="BI11"/>
  <c r="BI13"/>
  <c r="BI14"/>
  <c r="BI15"/>
  <c r="BI16"/>
  <c r="BI17"/>
  <c r="BI18"/>
  <c r="BI19"/>
  <c r="BI20"/>
  <c r="BI21"/>
  <c r="BI22"/>
  <c r="BI23"/>
  <c r="BI24"/>
  <c r="BI25"/>
  <c r="BI26"/>
  <c r="BI27"/>
  <c r="BI28"/>
  <c r="BI29"/>
  <c r="BI30"/>
  <c r="BI31"/>
  <c r="BI32"/>
  <c r="BI33"/>
  <c r="BI34"/>
  <c r="BI35"/>
  <c r="BI36"/>
  <c r="BI37"/>
  <c r="BI38"/>
  <c r="BI39"/>
  <c r="BI40"/>
  <c r="BI41"/>
  <c r="BI42"/>
  <c r="BI43"/>
  <c r="BI44"/>
  <c r="BI45"/>
  <c r="BI46"/>
  <c r="BI47"/>
  <c r="BI48"/>
  <c r="BI49"/>
  <c r="BI50"/>
  <c r="BI51"/>
  <c r="BI52"/>
  <c r="BI53"/>
  <c r="BI54"/>
  <c r="BI55"/>
  <c r="BI56"/>
  <c r="BI57"/>
  <c r="BI58"/>
  <c r="BI59"/>
  <c r="BI60"/>
  <c r="BI61"/>
  <c r="BI62"/>
  <c r="BI63"/>
  <c r="BI64"/>
  <c r="BI65"/>
  <c r="BI66"/>
  <c r="BI67"/>
  <c r="BI68"/>
  <c r="BI69"/>
  <c r="BI70"/>
  <c r="BI71"/>
  <c r="BI72"/>
  <c r="BI73"/>
  <c r="BI74"/>
  <c r="BI75"/>
  <c r="BI76"/>
  <c r="BI77"/>
  <c r="BI78"/>
  <c r="BI79"/>
  <c r="BI80"/>
  <c r="BI81"/>
  <c r="BI82"/>
  <c r="BI83"/>
  <c r="BI84"/>
  <c r="BI85"/>
  <c r="BI86"/>
  <c r="BI87"/>
  <c r="BI88"/>
  <c r="BI89"/>
  <c r="BI90"/>
  <c r="BI91"/>
  <c r="BI92"/>
  <c r="BI93"/>
  <c r="BI94"/>
  <c r="BI95"/>
  <c r="BI96"/>
  <c r="BI97"/>
  <c r="BI98"/>
  <c r="BI99"/>
  <c r="BI100"/>
  <c r="BI101"/>
  <c r="BI102"/>
  <c r="BI103"/>
  <c r="BI104"/>
  <c r="BI105"/>
  <c r="BI106"/>
  <c r="BI107"/>
  <c r="BI108"/>
  <c r="BI109"/>
  <c r="BI110"/>
  <c r="BI111"/>
  <c r="BI112"/>
  <c r="BI113"/>
  <c r="BI114"/>
  <c r="BI115"/>
  <c r="BI116"/>
  <c r="BI117"/>
  <c r="BI118"/>
  <c r="BI119"/>
  <c r="BI120"/>
  <c r="BI121"/>
  <c r="BI122"/>
  <c r="BI123"/>
  <c r="BI124"/>
  <c r="BI125"/>
  <c r="BI126"/>
  <c r="BI127"/>
  <c r="BI128"/>
  <c r="BI129"/>
  <c r="BI130"/>
  <c r="BI131"/>
  <c r="BI132"/>
  <c r="BI133"/>
  <c r="BI134"/>
  <c r="BI135"/>
  <c r="BI136"/>
  <c r="BI137"/>
  <c r="BI138"/>
  <c r="BI139"/>
  <c r="BI140"/>
  <c r="BI141"/>
  <c r="BI142"/>
  <c r="BI143"/>
  <c r="BI144"/>
  <c r="BI145"/>
  <c r="BI146"/>
  <c r="BI147"/>
  <c r="BI148"/>
  <c r="BI149"/>
  <c r="BI150"/>
  <c r="BI151"/>
  <c r="BI152"/>
  <c r="BI153"/>
  <c r="BI154"/>
  <c r="BI155"/>
  <c r="BI156"/>
  <c r="BI157"/>
  <c r="BI158"/>
  <c r="BI159"/>
  <c r="BI160"/>
  <c r="BI161"/>
  <c r="BI162"/>
  <c r="BI163"/>
  <c r="BI164"/>
  <c r="BI165"/>
  <c r="BI166"/>
  <c r="BI167"/>
  <c r="BI168"/>
  <c r="BI169"/>
  <c r="BI170"/>
  <c r="BI171"/>
  <c r="BI172"/>
  <c r="BI173"/>
  <c r="BI174"/>
  <c r="BI175"/>
  <c r="BI176"/>
  <c r="BI177"/>
  <c r="BI178"/>
  <c r="BI179"/>
  <c r="BI180"/>
  <c r="BI181"/>
  <c r="BI182"/>
  <c r="BI183"/>
  <c r="BI184"/>
  <c r="BI185"/>
  <c r="BI186"/>
  <c r="BI187"/>
  <c r="BI188"/>
  <c r="BI189"/>
  <c r="BI190"/>
  <c r="BI191"/>
  <c r="BI192"/>
  <c r="BI193"/>
  <c r="BI194"/>
  <c r="BI195"/>
  <c r="BI196"/>
  <c r="BI197"/>
  <c r="BI198"/>
  <c r="BI199"/>
  <c r="BI200"/>
  <c r="BI201"/>
  <c r="BI202"/>
  <c r="BI203"/>
  <c r="BI204"/>
  <c r="BI205"/>
  <c r="BI206"/>
  <c r="BI207"/>
  <c r="BI208"/>
  <c r="BI209"/>
  <c r="BI210"/>
  <c r="BI211"/>
  <c r="BI212"/>
  <c r="BI213"/>
  <c r="BI214"/>
  <c r="BI215"/>
  <c r="BI216"/>
  <c r="BI217"/>
  <c r="BI218"/>
  <c r="BI219"/>
  <c r="BI220"/>
  <c r="BI221"/>
  <c r="BI222"/>
  <c r="BI223"/>
  <c r="BI224"/>
  <c r="BI225"/>
  <c r="BI226"/>
  <c r="BI227"/>
  <c r="BI228"/>
  <c r="BI229"/>
  <c r="BI230"/>
  <c r="BI231"/>
  <c r="BI232"/>
  <c r="BI233"/>
  <c r="BI234"/>
  <c r="BI235"/>
  <c r="BI236"/>
  <c r="BI237"/>
  <c r="BI238"/>
  <c r="BI239"/>
  <c r="BI240"/>
  <c r="BI241"/>
  <c r="BI242"/>
  <c r="BI243"/>
  <c r="BJ2"/>
  <c r="BJ1"/>
  <c r="BJ11"/>
  <c r="BJ13"/>
  <c r="BJ14"/>
  <c r="BJ15"/>
  <c r="BJ16"/>
  <c r="BJ17"/>
  <c r="BJ18"/>
  <c r="BJ19"/>
  <c r="BJ20"/>
  <c r="BJ21"/>
  <c r="BJ22"/>
  <c r="BJ23"/>
  <c r="BJ24"/>
  <c r="BJ25"/>
  <c r="BJ26"/>
  <c r="BJ27"/>
  <c r="BJ28"/>
  <c r="BJ29"/>
  <c r="BJ30"/>
  <c r="BJ31"/>
  <c r="BJ32"/>
  <c r="BJ33"/>
  <c r="BJ34"/>
  <c r="BJ35"/>
  <c r="BJ36"/>
  <c r="BJ37"/>
  <c r="BJ38"/>
  <c r="BJ39"/>
  <c r="BJ40"/>
  <c r="BJ41"/>
  <c r="BJ42"/>
  <c r="BJ43"/>
  <c r="BJ44"/>
  <c r="BJ45"/>
  <c r="BJ46"/>
  <c r="BJ47"/>
  <c r="BJ48"/>
  <c r="BJ49"/>
  <c r="BJ50"/>
  <c r="BJ51"/>
  <c r="BJ52"/>
  <c r="BJ53"/>
  <c r="BJ54"/>
  <c r="BJ55"/>
  <c r="BJ56"/>
  <c r="BJ57"/>
  <c r="BJ58"/>
  <c r="BJ59"/>
  <c r="BJ60"/>
  <c r="BJ61"/>
  <c r="BJ62"/>
  <c r="BJ63"/>
  <c r="BJ64"/>
  <c r="BJ65"/>
  <c r="BJ66"/>
  <c r="BJ67"/>
  <c r="BJ68"/>
  <c r="BJ69"/>
  <c r="BJ70"/>
  <c r="BJ71"/>
  <c r="BJ72"/>
  <c r="BJ73"/>
  <c r="BJ74"/>
  <c r="BJ75"/>
  <c r="BJ76"/>
  <c r="BJ77"/>
  <c r="BJ78"/>
  <c r="BJ79"/>
  <c r="BJ80"/>
  <c r="BJ81"/>
  <c r="BJ82"/>
  <c r="BJ83"/>
  <c r="BJ84"/>
  <c r="BJ85"/>
  <c r="BJ86"/>
  <c r="BJ87"/>
  <c r="BJ88"/>
  <c r="BJ89"/>
  <c r="BJ90"/>
  <c r="BJ91"/>
  <c r="BJ92"/>
  <c r="BJ93"/>
  <c r="BJ94"/>
  <c r="BJ95"/>
  <c r="BJ96"/>
  <c r="BJ97"/>
  <c r="BJ98"/>
  <c r="BJ99"/>
  <c r="BJ100"/>
  <c r="BJ101"/>
  <c r="BJ102"/>
  <c r="BJ103"/>
  <c r="BJ104"/>
  <c r="BJ105"/>
  <c r="BJ106"/>
  <c r="BJ107"/>
  <c r="BJ108"/>
  <c r="BJ109"/>
  <c r="BJ110"/>
  <c r="BJ111"/>
  <c r="BJ112"/>
  <c r="BJ113"/>
  <c r="BJ114"/>
  <c r="BJ115"/>
  <c r="BJ116"/>
  <c r="BJ117"/>
  <c r="BJ118"/>
  <c r="BJ119"/>
  <c r="BJ120"/>
  <c r="BJ121"/>
  <c r="BJ122"/>
  <c r="BJ123"/>
  <c r="BJ124"/>
  <c r="BJ125"/>
  <c r="BJ126"/>
  <c r="BJ127"/>
  <c r="BJ128"/>
  <c r="BJ129"/>
  <c r="BJ130"/>
  <c r="BJ131"/>
  <c r="BJ132"/>
  <c r="BJ133"/>
  <c r="BJ134"/>
  <c r="BJ135"/>
  <c r="BJ136"/>
  <c r="BJ137"/>
  <c r="BJ138"/>
  <c r="BJ139"/>
  <c r="BJ140"/>
  <c r="BJ141"/>
  <c r="BJ142"/>
  <c r="BJ143"/>
  <c r="BJ144"/>
  <c r="BJ145"/>
  <c r="BJ146"/>
  <c r="BJ147"/>
  <c r="BJ148"/>
  <c r="BJ149"/>
  <c r="BJ150"/>
  <c r="BJ151"/>
  <c r="BJ152"/>
  <c r="BJ153"/>
  <c r="BJ154"/>
  <c r="BJ155"/>
  <c r="BJ156"/>
  <c r="BJ157"/>
  <c r="BJ158"/>
  <c r="BJ159"/>
  <c r="BJ160"/>
  <c r="BJ161"/>
  <c r="BJ162"/>
  <c r="BJ163"/>
  <c r="BJ164"/>
  <c r="BJ165"/>
  <c r="BJ166"/>
  <c r="BJ167"/>
  <c r="BJ168"/>
  <c r="BJ169"/>
  <c r="BJ170"/>
  <c r="BJ171"/>
  <c r="BJ172"/>
  <c r="BJ173"/>
  <c r="BJ174"/>
  <c r="BJ175"/>
  <c r="BJ176"/>
  <c r="BJ177"/>
  <c r="BJ178"/>
  <c r="BJ179"/>
  <c r="BJ180"/>
  <c r="BJ181"/>
  <c r="BJ182"/>
  <c r="BJ183"/>
  <c r="BJ184"/>
  <c r="BJ185"/>
  <c r="BJ186"/>
  <c r="BJ187"/>
  <c r="BJ188"/>
  <c r="BJ189"/>
  <c r="BJ190"/>
  <c r="BJ191"/>
  <c r="BJ192"/>
  <c r="BJ193"/>
  <c r="BJ194"/>
  <c r="BJ195"/>
  <c r="BJ196"/>
  <c r="BJ197"/>
  <c r="BJ198"/>
  <c r="BJ199"/>
  <c r="BJ200"/>
  <c r="BJ201"/>
  <c r="BJ202"/>
  <c r="BJ203"/>
  <c r="BJ204"/>
  <c r="BJ205"/>
  <c r="BJ206"/>
  <c r="BJ207"/>
  <c r="BJ208"/>
  <c r="BJ209"/>
  <c r="BJ210"/>
  <c r="BJ211"/>
  <c r="BJ212"/>
  <c r="BJ213"/>
  <c r="BJ214"/>
  <c r="BJ215"/>
  <c r="BJ216"/>
  <c r="BJ217"/>
  <c r="BJ218"/>
  <c r="BJ219"/>
  <c r="BJ220"/>
  <c r="BJ221"/>
  <c r="BJ222"/>
  <c r="BJ223"/>
  <c r="BJ224"/>
  <c r="BJ225"/>
  <c r="BJ226"/>
  <c r="BJ227"/>
  <c r="BJ228"/>
  <c r="BJ229"/>
  <c r="BJ230"/>
  <c r="BJ231"/>
  <c r="BJ232"/>
  <c r="BJ233"/>
  <c r="BJ234"/>
  <c r="BJ235"/>
  <c r="BJ236"/>
  <c r="BJ237"/>
  <c r="BJ238"/>
  <c r="BJ239"/>
  <c r="BJ240"/>
  <c r="BJ241"/>
  <c r="BJ242"/>
  <c r="BJ243"/>
  <c r="BK2"/>
  <c r="BK1"/>
  <c r="BK11"/>
  <c r="BK13"/>
  <c r="BK14"/>
  <c r="BK15"/>
  <c r="BK16"/>
  <c r="BK17"/>
  <c r="BK18"/>
  <c r="BK19"/>
  <c r="BK20"/>
  <c r="BK21"/>
  <c r="BK22"/>
  <c r="BK23"/>
  <c r="BK24"/>
  <c r="BK25"/>
  <c r="BK26"/>
  <c r="BK27"/>
  <c r="BK28"/>
  <c r="BK29"/>
  <c r="BK30"/>
  <c r="BK31"/>
  <c r="BK32"/>
  <c r="BK33"/>
  <c r="BK34"/>
  <c r="BK35"/>
  <c r="BK36"/>
  <c r="BK37"/>
  <c r="BK38"/>
  <c r="BK39"/>
  <c r="BK40"/>
  <c r="BK41"/>
  <c r="BK42"/>
  <c r="BK43"/>
  <c r="BK44"/>
  <c r="BK45"/>
  <c r="BK46"/>
  <c r="BK47"/>
  <c r="BK48"/>
  <c r="BK49"/>
  <c r="BK50"/>
  <c r="BK51"/>
  <c r="BK52"/>
  <c r="BK53"/>
  <c r="BK54"/>
  <c r="BK55"/>
  <c r="BK56"/>
  <c r="BK57"/>
  <c r="BK58"/>
  <c r="BK59"/>
  <c r="BK60"/>
  <c r="BK61"/>
  <c r="BK62"/>
  <c r="BK63"/>
  <c r="BK64"/>
  <c r="BK65"/>
  <c r="BK66"/>
  <c r="BK67"/>
  <c r="BK68"/>
  <c r="BK69"/>
  <c r="BK70"/>
  <c r="BK71"/>
  <c r="BK72"/>
  <c r="BK73"/>
  <c r="BK74"/>
  <c r="BK75"/>
  <c r="BK76"/>
  <c r="BK77"/>
  <c r="BK78"/>
  <c r="BK79"/>
  <c r="BK80"/>
  <c r="BK81"/>
  <c r="BK82"/>
  <c r="BK83"/>
  <c r="BK84"/>
  <c r="BK85"/>
  <c r="BK86"/>
  <c r="BK87"/>
  <c r="BK88"/>
  <c r="BK89"/>
  <c r="BK90"/>
  <c r="BK91"/>
  <c r="BK92"/>
  <c r="BK93"/>
  <c r="BK94"/>
  <c r="BK95"/>
  <c r="BK96"/>
  <c r="BK97"/>
  <c r="BK98"/>
  <c r="BK99"/>
  <c r="BK100"/>
  <c r="BK101"/>
  <c r="BK102"/>
  <c r="BK103"/>
  <c r="BK104"/>
  <c r="BK105"/>
  <c r="BK106"/>
  <c r="BK107"/>
  <c r="BK108"/>
  <c r="BK109"/>
  <c r="BK110"/>
  <c r="BK111"/>
  <c r="BK112"/>
  <c r="BK113"/>
  <c r="BK114"/>
  <c r="BK115"/>
  <c r="BK116"/>
  <c r="BK117"/>
  <c r="BK118"/>
  <c r="BK119"/>
  <c r="BK120"/>
  <c r="BK121"/>
  <c r="BK122"/>
  <c r="BK123"/>
  <c r="BK124"/>
  <c r="BK125"/>
  <c r="BK126"/>
  <c r="BK127"/>
  <c r="BK128"/>
  <c r="BK129"/>
  <c r="BK130"/>
  <c r="BK131"/>
  <c r="BK132"/>
  <c r="BK133"/>
  <c r="BK134"/>
  <c r="BK135"/>
  <c r="BK136"/>
  <c r="BK137"/>
  <c r="BK138"/>
  <c r="BK139"/>
  <c r="BK140"/>
  <c r="BK141"/>
  <c r="BK142"/>
  <c r="BK143"/>
  <c r="BK144"/>
  <c r="BK145"/>
  <c r="BK146"/>
  <c r="BK147"/>
  <c r="BK148"/>
  <c r="BK149"/>
  <c r="BK150"/>
  <c r="BK151"/>
  <c r="BK152"/>
  <c r="BK153"/>
  <c r="BK154"/>
  <c r="BK155"/>
  <c r="BK156"/>
  <c r="BK157"/>
  <c r="BK158"/>
  <c r="BK159"/>
  <c r="BK160"/>
  <c r="BK161"/>
  <c r="BK162"/>
  <c r="BK163"/>
  <c r="BK164"/>
  <c r="BK165"/>
  <c r="BK166"/>
  <c r="BK167"/>
  <c r="BK168"/>
  <c r="BK169"/>
  <c r="BK170"/>
  <c r="BK171"/>
  <c r="BK172"/>
  <c r="BK173"/>
  <c r="BK174"/>
  <c r="BK175"/>
  <c r="BK176"/>
  <c r="BK177"/>
  <c r="BK178"/>
  <c r="BK179"/>
  <c r="BK180"/>
  <c r="BK181"/>
  <c r="BK182"/>
  <c r="BK183"/>
  <c r="BK184"/>
  <c r="BK185"/>
  <c r="BK186"/>
  <c r="BK187"/>
  <c r="BK188"/>
  <c r="BK189"/>
  <c r="BK190"/>
  <c r="BK191"/>
  <c r="BK192"/>
  <c r="BK193"/>
  <c r="BK194"/>
  <c r="BK195"/>
  <c r="BK196"/>
  <c r="BK197"/>
  <c r="BK198"/>
  <c r="BK199"/>
  <c r="BK200"/>
  <c r="BK201"/>
  <c r="BK202"/>
  <c r="BK203"/>
  <c r="BK204"/>
  <c r="BK205"/>
  <c r="BK206"/>
  <c r="BK207"/>
  <c r="BK208"/>
  <c r="BK209"/>
  <c r="BK210"/>
  <c r="BK211"/>
  <c r="BK212"/>
  <c r="BK213"/>
  <c r="BK214"/>
  <c r="BK215"/>
  <c r="BK216"/>
  <c r="BK217"/>
  <c r="BK218"/>
  <c r="BK219"/>
  <c r="BK220"/>
  <c r="BK221"/>
  <c r="BK222"/>
  <c r="BK223"/>
  <c r="BK224"/>
  <c r="BK225"/>
  <c r="BK226"/>
  <c r="BK227"/>
  <c r="BK228"/>
  <c r="BK229"/>
  <c r="BK230"/>
  <c r="BK231"/>
  <c r="BK232"/>
  <c r="BK233"/>
  <c r="BK234"/>
  <c r="BK235"/>
  <c r="BK236"/>
  <c r="BK237"/>
  <c r="BK238"/>
  <c r="BK239"/>
  <c r="BK240"/>
  <c r="BK241"/>
  <c r="BK242"/>
  <c r="BK243"/>
  <c r="BL2"/>
  <c r="BL1"/>
  <c r="BL11"/>
  <c r="BL13"/>
  <c r="BL14"/>
  <c r="BL15"/>
  <c r="BL16"/>
  <c r="BL17"/>
  <c r="BL18"/>
  <c r="BL19"/>
  <c r="BL20"/>
  <c r="BL21"/>
  <c r="BL22"/>
  <c r="BL23"/>
  <c r="BL24"/>
  <c r="BL25"/>
  <c r="BL26"/>
  <c r="BL27"/>
  <c r="BL28"/>
  <c r="BL29"/>
  <c r="BL30"/>
  <c r="BL31"/>
  <c r="BL32"/>
  <c r="BL33"/>
  <c r="BL34"/>
  <c r="BL35"/>
  <c r="BL36"/>
  <c r="BL37"/>
  <c r="BL38"/>
  <c r="BL39"/>
  <c r="BL40"/>
  <c r="BL41"/>
  <c r="BL42"/>
  <c r="BL43"/>
  <c r="BL44"/>
  <c r="BL45"/>
  <c r="BL46"/>
  <c r="BL47"/>
  <c r="BL48"/>
  <c r="BL49"/>
  <c r="BL50"/>
  <c r="BL51"/>
  <c r="BL52"/>
  <c r="BL53"/>
  <c r="BL54"/>
  <c r="BL55"/>
  <c r="BL56"/>
  <c r="BL57"/>
  <c r="BL58"/>
  <c r="BL59"/>
  <c r="BL60"/>
  <c r="BL61"/>
  <c r="BL62"/>
  <c r="BL63"/>
  <c r="BL64"/>
  <c r="BL65"/>
  <c r="BL66"/>
  <c r="BL67"/>
  <c r="BL68"/>
  <c r="BL69"/>
  <c r="BL70"/>
  <c r="BL71"/>
  <c r="BL72"/>
  <c r="BL73"/>
  <c r="BL74"/>
  <c r="BL75"/>
  <c r="BL76"/>
  <c r="BL77"/>
  <c r="BL78"/>
  <c r="BL79"/>
  <c r="BL80"/>
  <c r="BL81"/>
  <c r="BL82"/>
  <c r="BL83"/>
  <c r="BL84"/>
  <c r="BL85"/>
  <c r="BL86"/>
  <c r="BL87"/>
  <c r="BL88"/>
  <c r="BL89"/>
  <c r="BL90"/>
  <c r="BL91"/>
  <c r="BL92"/>
  <c r="BL93"/>
  <c r="BL94"/>
  <c r="BL95"/>
  <c r="BL96"/>
  <c r="BL97"/>
  <c r="BL98"/>
  <c r="BL99"/>
  <c r="BL100"/>
  <c r="BL101"/>
  <c r="BL102"/>
  <c r="BL103"/>
  <c r="BL104"/>
  <c r="BL105"/>
  <c r="BL106"/>
  <c r="BL107"/>
  <c r="BL108"/>
  <c r="BL109"/>
  <c r="BL110"/>
  <c r="BL111"/>
  <c r="BL112"/>
  <c r="BL113"/>
  <c r="BL114"/>
  <c r="BL115"/>
  <c r="BL116"/>
  <c r="BL117"/>
  <c r="BL118"/>
  <c r="BL119"/>
  <c r="BL120"/>
  <c r="BL121"/>
  <c r="BL122"/>
  <c r="BL123"/>
  <c r="BL124"/>
  <c r="BL125"/>
  <c r="BL126"/>
  <c r="BL127"/>
  <c r="BL128"/>
  <c r="BL129"/>
  <c r="BL130"/>
  <c r="BL131"/>
  <c r="BL132"/>
  <c r="BL133"/>
  <c r="BL134"/>
  <c r="BL135"/>
  <c r="BL136"/>
  <c r="BL137"/>
  <c r="BL138"/>
  <c r="BL139"/>
  <c r="BL140"/>
  <c r="BL141"/>
  <c r="BL142"/>
  <c r="BL143"/>
  <c r="BL144"/>
  <c r="BL145"/>
  <c r="BL146"/>
  <c r="BL147"/>
  <c r="BL148"/>
  <c r="BL149"/>
  <c r="BL150"/>
  <c r="BL151"/>
  <c r="BL152"/>
  <c r="BL153"/>
  <c r="BL154"/>
  <c r="BL155"/>
  <c r="BL156"/>
  <c r="BL157"/>
  <c r="BL158"/>
  <c r="BL159"/>
  <c r="BL160"/>
  <c r="BL161"/>
  <c r="BL162"/>
  <c r="BL163"/>
  <c r="BL164"/>
  <c r="BL165"/>
  <c r="BL166"/>
  <c r="BL167"/>
  <c r="BL168"/>
  <c r="BL169"/>
  <c r="BL170"/>
  <c r="BL171"/>
  <c r="BL172"/>
  <c r="BL173"/>
  <c r="BL174"/>
  <c r="BL175"/>
  <c r="BL176"/>
  <c r="BL177"/>
  <c r="BL178"/>
  <c r="BL179"/>
  <c r="BL180"/>
  <c r="BL181"/>
  <c r="BL182"/>
  <c r="BL183"/>
  <c r="BL184"/>
  <c r="BL185"/>
  <c r="BL186"/>
  <c r="BL187"/>
  <c r="BL188"/>
  <c r="BL189"/>
  <c r="BL190"/>
  <c r="BL191"/>
  <c r="BL192"/>
  <c r="BL193"/>
  <c r="BL194"/>
  <c r="BL195"/>
  <c r="BL196"/>
  <c r="BL197"/>
  <c r="BL198"/>
  <c r="BL199"/>
  <c r="BL200"/>
  <c r="BL201"/>
  <c r="BL202"/>
  <c r="BL203"/>
  <c r="BL204"/>
  <c r="BL205"/>
  <c r="BL206"/>
  <c r="BL207"/>
  <c r="BL208"/>
  <c r="BL209"/>
  <c r="BL210"/>
  <c r="BL211"/>
  <c r="BL212"/>
  <c r="BL213"/>
  <c r="BL214"/>
  <c r="BL215"/>
  <c r="BL216"/>
  <c r="BL217"/>
  <c r="BL218"/>
  <c r="BL219"/>
  <c r="BL220"/>
  <c r="BL221"/>
  <c r="BL222"/>
  <c r="BL223"/>
  <c r="BL224"/>
  <c r="BL225"/>
  <c r="BL226"/>
  <c r="BL227"/>
  <c r="BL228"/>
  <c r="BL229"/>
  <c r="BL230"/>
  <c r="BL231"/>
  <c r="BL232"/>
  <c r="BL233"/>
  <c r="BL234"/>
  <c r="BL235"/>
  <c r="BL236"/>
  <c r="BL237"/>
  <c r="BL238"/>
  <c r="BL239"/>
  <c r="BL240"/>
  <c r="BL241"/>
  <c r="BL242"/>
  <c r="BL243"/>
  <c r="BM2"/>
  <c r="BM1"/>
  <c r="BM11"/>
  <c r="BM13"/>
  <c r="BM14"/>
  <c r="BM15"/>
  <c r="BM16"/>
  <c r="BM17"/>
  <c r="BM18"/>
  <c r="BM19"/>
  <c r="BM20"/>
  <c r="BM21"/>
  <c r="BM22"/>
  <c r="BM23"/>
  <c r="BM24"/>
  <c r="BM25"/>
  <c r="BM26"/>
  <c r="BM27"/>
  <c r="BM28"/>
  <c r="BM29"/>
  <c r="BM30"/>
  <c r="BM31"/>
  <c r="BM32"/>
  <c r="BM33"/>
  <c r="BM34"/>
  <c r="BM35"/>
  <c r="BM36"/>
  <c r="BM37"/>
  <c r="BM38"/>
  <c r="BM39"/>
  <c r="BM40"/>
  <c r="BM41"/>
  <c r="BM42"/>
  <c r="BM43"/>
  <c r="BM44"/>
  <c r="BM45"/>
  <c r="BM46"/>
  <c r="BM47"/>
  <c r="BM48"/>
  <c r="BM49"/>
  <c r="BM50"/>
  <c r="BM51"/>
  <c r="BM52"/>
  <c r="BM53"/>
  <c r="BM54"/>
  <c r="BM55"/>
  <c r="BM56"/>
  <c r="BM57"/>
  <c r="BM58"/>
  <c r="BM59"/>
  <c r="BM60"/>
  <c r="BM61"/>
  <c r="BM62"/>
  <c r="BM63"/>
  <c r="BM64"/>
  <c r="BM65"/>
  <c r="BM66"/>
  <c r="BM67"/>
  <c r="BM68"/>
  <c r="BM69"/>
  <c r="BM70"/>
  <c r="BM71"/>
  <c r="BM72"/>
  <c r="BM73"/>
  <c r="BM74"/>
  <c r="BM75"/>
  <c r="BM76"/>
  <c r="BM77"/>
  <c r="BM78"/>
  <c r="BM79"/>
  <c r="BM80"/>
  <c r="BM81"/>
  <c r="BM82"/>
  <c r="BM83"/>
  <c r="BM84"/>
  <c r="BM85"/>
  <c r="BM86"/>
  <c r="BM87"/>
  <c r="BM88"/>
  <c r="BM89"/>
  <c r="BM90"/>
  <c r="BM91"/>
  <c r="BM92"/>
  <c r="BM93"/>
  <c r="BM94"/>
  <c r="BM95"/>
  <c r="BM96"/>
  <c r="BM97"/>
  <c r="BM98"/>
  <c r="BM99"/>
  <c r="BM100"/>
  <c r="BM101"/>
  <c r="BM102"/>
  <c r="BM103"/>
  <c r="BM104"/>
  <c r="BM105"/>
  <c r="BM106"/>
  <c r="BM107"/>
  <c r="BM108"/>
  <c r="BM109"/>
  <c r="BM110"/>
  <c r="BM111"/>
  <c r="BM112"/>
  <c r="BM113"/>
  <c r="BM114"/>
  <c r="BM115"/>
  <c r="BM116"/>
  <c r="BM117"/>
  <c r="BM118"/>
  <c r="BM119"/>
  <c r="BM120"/>
  <c r="BM121"/>
  <c r="BM122"/>
  <c r="BM123"/>
  <c r="BM124"/>
  <c r="BM125"/>
  <c r="BM126"/>
  <c r="BM127"/>
  <c r="BM128"/>
  <c r="BM129"/>
  <c r="BM130"/>
  <c r="BM131"/>
  <c r="BM132"/>
  <c r="BM133"/>
  <c r="BM134"/>
  <c r="BM135"/>
  <c r="BM136"/>
  <c r="BM137"/>
  <c r="BM138"/>
  <c r="BM139"/>
  <c r="BM140"/>
  <c r="BM141"/>
  <c r="BM142"/>
  <c r="BM143"/>
  <c r="BM144"/>
  <c r="BM145"/>
  <c r="BM146"/>
  <c r="BM147"/>
  <c r="BM148"/>
  <c r="BM149"/>
  <c r="BM150"/>
  <c r="BM151"/>
  <c r="BM152"/>
  <c r="BM153"/>
  <c r="BM154"/>
  <c r="BM155"/>
  <c r="BM156"/>
  <c r="BM157"/>
  <c r="BM158"/>
  <c r="BM159"/>
  <c r="BM160"/>
  <c r="BM161"/>
  <c r="BM162"/>
  <c r="BM163"/>
  <c r="BM164"/>
  <c r="BM165"/>
  <c r="BM166"/>
  <c r="BM167"/>
  <c r="BM168"/>
  <c r="BM169"/>
  <c r="BM170"/>
  <c r="BM171"/>
  <c r="BM172"/>
  <c r="BM173"/>
  <c r="BM174"/>
  <c r="BM175"/>
  <c r="BM176"/>
  <c r="BM177"/>
  <c r="BM178"/>
  <c r="BM179"/>
  <c r="BM180"/>
  <c r="BM181"/>
  <c r="BM182"/>
  <c r="BM183"/>
  <c r="BM184"/>
  <c r="BM185"/>
  <c r="BM186"/>
  <c r="BM187"/>
  <c r="BM188"/>
  <c r="BM189"/>
  <c r="BM190"/>
  <c r="BM191"/>
  <c r="BM192"/>
  <c r="BM193"/>
  <c r="BM194"/>
  <c r="BM195"/>
  <c r="BM196"/>
  <c r="BM197"/>
  <c r="BM198"/>
  <c r="BM199"/>
  <c r="BM200"/>
  <c r="BM201"/>
  <c r="BM202"/>
  <c r="BM203"/>
  <c r="BM204"/>
  <c r="BM205"/>
  <c r="BM206"/>
  <c r="BM207"/>
  <c r="BM208"/>
  <c r="BM209"/>
  <c r="BM210"/>
  <c r="BM211"/>
  <c r="BM212"/>
  <c r="BM213"/>
  <c r="BM214"/>
  <c r="BM215"/>
  <c r="BM216"/>
  <c r="BM217"/>
  <c r="BM218"/>
  <c r="BM219"/>
  <c r="BM220"/>
  <c r="BM221"/>
  <c r="BM222"/>
  <c r="BM223"/>
  <c r="BM224"/>
  <c r="BM225"/>
  <c r="BM226"/>
  <c r="BM227"/>
  <c r="BM228"/>
  <c r="BM229"/>
  <c r="BM230"/>
  <c r="BM231"/>
  <c r="BM232"/>
  <c r="BM233"/>
  <c r="BM234"/>
  <c r="BM235"/>
  <c r="BM236"/>
  <c r="BM237"/>
  <c r="BM238"/>
  <c r="BM239"/>
  <c r="BM240"/>
  <c r="BM241"/>
  <c r="BM242"/>
  <c r="BM243"/>
  <c r="BN2"/>
  <c r="BN1"/>
  <c r="BN11"/>
  <c r="BN13"/>
  <c r="BN14"/>
  <c r="BN15"/>
  <c r="BN16"/>
  <c r="BN17"/>
  <c r="BN18"/>
  <c r="BN19"/>
  <c r="BN20"/>
  <c r="BN21"/>
  <c r="BN22"/>
  <c r="BN23"/>
  <c r="BN24"/>
  <c r="BN25"/>
  <c r="BN26"/>
  <c r="BN27"/>
  <c r="BN28"/>
  <c r="BN29"/>
  <c r="BN30"/>
  <c r="BN31"/>
  <c r="BN32"/>
  <c r="BN33"/>
  <c r="BN34"/>
  <c r="BN35"/>
  <c r="BN36"/>
  <c r="BN37"/>
  <c r="BN38"/>
  <c r="BN39"/>
  <c r="BN40"/>
  <c r="BN41"/>
  <c r="BN42"/>
  <c r="BN43"/>
  <c r="BN44"/>
  <c r="BN45"/>
  <c r="BN46"/>
  <c r="BN47"/>
  <c r="BN48"/>
  <c r="BN49"/>
  <c r="BN50"/>
  <c r="BN51"/>
  <c r="BN52"/>
  <c r="BN53"/>
  <c r="BN54"/>
  <c r="BN55"/>
  <c r="BN56"/>
  <c r="BN57"/>
  <c r="BN58"/>
  <c r="BN59"/>
  <c r="BN60"/>
  <c r="BN61"/>
  <c r="BN62"/>
  <c r="BN63"/>
  <c r="BN64"/>
  <c r="BN65"/>
  <c r="BN66"/>
  <c r="BN67"/>
  <c r="BN68"/>
  <c r="BN69"/>
  <c r="BN70"/>
  <c r="BN71"/>
  <c r="BN72"/>
  <c r="BN73"/>
  <c r="BN74"/>
  <c r="BN75"/>
  <c r="BN76"/>
  <c r="BN77"/>
  <c r="BN78"/>
  <c r="BN79"/>
  <c r="BN80"/>
  <c r="BN81"/>
  <c r="BN82"/>
  <c r="BN83"/>
  <c r="BN84"/>
  <c r="BN85"/>
  <c r="BN86"/>
  <c r="BN87"/>
  <c r="BN88"/>
  <c r="BN89"/>
  <c r="BN90"/>
  <c r="BN91"/>
  <c r="BN92"/>
  <c r="BN93"/>
  <c r="BN94"/>
  <c r="BN95"/>
  <c r="BN96"/>
  <c r="BN97"/>
  <c r="BN98"/>
  <c r="BN99"/>
  <c r="BN100"/>
  <c r="BN101"/>
  <c r="BN102"/>
  <c r="BN103"/>
  <c r="BN104"/>
  <c r="BN105"/>
  <c r="BN106"/>
  <c r="BN107"/>
  <c r="BN108"/>
  <c r="BN109"/>
  <c r="BN110"/>
  <c r="BN111"/>
  <c r="BN112"/>
  <c r="BN113"/>
  <c r="BN114"/>
  <c r="BN115"/>
  <c r="BN116"/>
  <c r="BN117"/>
  <c r="BN118"/>
  <c r="BN119"/>
  <c r="BN120"/>
  <c r="BN121"/>
  <c r="BN122"/>
  <c r="BN123"/>
  <c r="BN124"/>
  <c r="BN125"/>
  <c r="BN126"/>
  <c r="BN127"/>
  <c r="BN128"/>
  <c r="BN129"/>
  <c r="BN130"/>
  <c r="BN131"/>
  <c r="BN132"/>
  <c r="BN133"/>
  <c r="BN134"/>
  <c r="BN135"/>
  <c r="BN136"/>
  <c r="BN137"/>
  <c r="BN138"/>
  <c r="BN139"/>
  <c r="BN140"/>
  <c r="BN141"/>
  <c r="BN142"/>
  <c r="BN143"/>
  <c r="BN144"/>
  <c r="BN145"/>
  <c r="BN146"/>
  <c r="BN147"/>
  <c r="BN148"/>
  <c r="BN149"/>
  <c r="BN150"/>
  <c r="BN151"/>
  <c r="BN152"/>
  <c r="BN153"/>
  <c r="BN154"/>
  <c r="BN155"/>
  <c r="BN156"/>
  <c r="BN157"/>
  <c r="BN158"/>
  <c r="BN159"/>
  <c r="BN160"/>
  <c r="BN161"/>
  <c r="BN162"/>
  <c r="BN163"/>
  <c r="BN164"/>
  <c r="BN165"/>
  <c r="BN166"/>
  <c r="BN167"/>
  <c r="BN168"/>
  <c r="BN169"/>
  <c r="BN170"/>
  <c r="BN171"/>
  <c r="BN172"/>
  <c r="BN173"/>
  <c r="BN174"/>
  <c r="BN175"/>
  <c r="BN176"/>
  <c r="BN177"/>
  <c r="BN178"/>
  <c r="BN179"/>
  <c r="BN180"/>
  <c r="BN181"/>
  <c r="BN182"/>
  <c r="BN183"/>
  <c r="BN184"/>
  <c r="BN185"/>
  <c r="BN186"/>
  <c r="BN187"/>
  <c r="BN188"/>
  <c r="BN189"/>
  <c r="BN190"/>
  <c r="BN191"/>
  <c r="BN192"/>
  <c r="BN193"/>
  <c r="BN194"/>
  <c r="BN195"/>
  <c r="BN196"/>
  <c r="BN197"/>
  <c r="BN198"/>
  <c r="BN199"/>
  <c r="BN200"/>
  <c r="BN201"/>
  <c r="BN202"/>
  <c r="BN203"/>
  <c r="BN204"/>
  <c r="BN205"/>
  <c r="BN206"/>
  <c r="BN207"/>
  <c r="BN208"/>
  <c r="BN209"/>
  <c r="BN210"/>
  <c r="BN211"/>
  <c r="BN212"/>
  <c r="BN213"/>
  <c r="BN214"/>
  <c r="BN215"/>
  <c r="BN216"/>
  <c r="BN217"/>
  <c r="BN218"/>
  <c r="BN219"/>
  <c r="BN220"/>
  <c r="BN221"/>
  <c r="BN222"/>
  <c r="BN223"/>
  <c r="BN224"/>
  <c r="BN225"/>
  <c r="BN226"/>
  <c r="BN227"/>
  <c r="BN228"/>
  <c r="BN229"/>
  <c r="BN230"/>
  <c r="BN231"/>
  <c r="BN232"/>
  <c r="BN233"/>
  <c r="BN234"/>
  <c r="BN235"/>
  <c r="BN236"/>
  <c r="BN237"/>
  <c r="BN238"/>
  <c r="BN239"/>
  <c r="BN240"/>
  <c r="BN241"/>
  <c r="BN242"/>
  <c r="BN243"/>
  <c r="BO2"/>
  <c r="BO1"/>
  <c r="BO11"/>
  <c r="BO13"/>
  <c r="BO14"/>
  <c r="BO15"/>
  <c r="BO16"/>
  <c r="BO17"/>
  <c r="BO18"/>
  <c r="BO19"/>
  <c r="BO20"/>
  <c r="BO21"/>
  <c r="BO22"/>
  <c r="BO23"/>
  <c r="BO24"/>
  <c r="BO25"/>
  <c r="BO26"/>
  <c r="BO27"/>
  <c r="BO28"/>
  <c r="BO29"/>
  <c r="BO30"/>
  <c r="BO31"/>
  <c r="BO32"/>
  <c r="BO33"/>
  <c r="BO34"/>
  <c r="BO35"/>
  <c r="BO36"/>
  <c r="BO37"/>
  <c r="BO38"/>
  <c r="BO39"/>
  <c r="BO40"/>
  <c r="BO41"/>
  <c r="BO42"/>
  <c r="BO43"/>
  <c r="BO44"/>
  <c r="BO45"/>
  <c r="BO46"/>
  <c r="BO47"/>
  <c r="BO48"/>
  <c r="BO49"/>
  <c r="BO50"/>
  <c r="BO51"/>
  <c r="BO52"/>
  <c r="BO53"/>
  <c r="BO54"/>
  <c r="BO55"/>
  <c r="BO56"/>
  <c r="BO57"/>
  <c r="BO58"/>
  <c r="BO59"/>
  <c r="BO60"/>
  <c r="BO61"/>
  <c r="BO62"/>
  <c r="BO63"/>
  <c r="BO64"/>
  <c r="BO65"/>
  <c r="BO66"/>
  <c r="BO67"/>
  <c r="BO68"/>
  <c r="BO69"/>
  <c r="BO70"/>
  <c r="BO71"/>
  <c r="BO72"/>
  <c r="BO73"/>
  <c r="BO74"/>
  <c r="BO75"/>
  <c r="BO76"/>
  <c r="BO77"/>
  <c r="BO78"/>
  <c r="BO79"/>
  <c r="BO80"/>
  <c r="BO81"/>
  <c r="BO82"/>
  <c r="BO83"/>
  <c r="BO84"/>
  <c r="BO85"/>
  <c r="BO86"/>
  <c r="BO87"/>
  <c r="BO88"/>
  <c r="BO89"/>
  <c r="BO90"/>
  <c r="BO91"/>
  <c r="BO92"/>
  <c r="BO93"/>
  <c r="BO94"/>
  <c r="BO95"/>
  <c r="BO96"/>
  <c r="BO97"/>
  <c r="BO98"/>
  <c r="BO99"/>
  <c r="BO100"/>
  <c r="BO101"/>
  <c r="BO102"/>
  <c r="BO103"/>
  <c r="BO104"/>
  <c r="BO105"/>
  <c r="BO106"/>
  <c r="BO107"/>
  <c r="BO108"/>
  <c r="BO109"/>
  <c r="BO110"/>
  <c r="BO111"/>
  <c r="BO112"/>
  <c r="BO113"/>
  <c r="BO114"/>
  <c r="BO115"/>
  <c r="BO116"/>
  <c r="BO117"/>
  <c r="BO118"/>
  <c r="BO119"/>
  <c r="BO120"/>
  <c r="BO121"/>
  <c r="BO122"/>
  <c r="BO123"/>
  <c r="BO124"/>
  <c r="BO125"/>
  <c r="BO126"/>
  <c r="BO127"/>
  <c r="BO128"/>
  <c r="BO129"/>
  <c r="BO130"/>
  <c r="BO131"/>
  <c r="BO132"/>
  <c r="BO133"/>
  <c r="BO134"/>
  <c r="BO135"/>
  <c r="BO136"/>
  <c r="BO137"/>
  <c r="BO138"/>
  <c r="BO139"/>
  <c r="BO140"/>
  <c r="BO141"/>
  <c r="BO142"/>
  <c r="BO143"/>
  <c r="BO144"/>
  <c r="BO145"/>
  <c r="BO146"/>
  <c r="BO147"/>
  <c r="BO148"/>
  <c r="BO149"/>
  <c r="BO150"/>
  <c r="BO151"/>
  <c r="BO152"/>
  <c r="BO153"/>
  <c r="BO154"/>
  <c r="BO155"/>
  <c r="BO156"/>
  <c r="BO157"/>
  <c r="BO158"/>
  <c r="BO159"/>
  <c r="BO160"/>
  <c r="BO161"/>
  <c r="BO162"/>
  <c r="BO163"/>
  <c r="BO164"/>
  <c r="BO165"/>
  <c r="BO166"/>
  <c r="BO167"/>
  <c r="BO168"/>
  <c r="BO169"/>
  <c r="BO170"/>
  <c r="BO171"/>
  <c r="BO172"/>
  <c r="BO173"/>
  <c r="BO174"/>
  <c r="BO175"/>
  <c r="BO176"/>
  <c r="BO177"/>
  <c r="BO178"/>
  <c r="BO179"/>
  <c r="BO180"/>
  <c r="BO181"/>
  <c r="BO182"/>
  <c r="BO183"/>
  <c r="BO184"/>
  <c r="BO185"/>
  <c r="BO186"/>
  <c r="BO187"/>
  <c r="BO188"/>
  <c r="BO189"/>
  <c r="BO190"/>
  <c r="BO191"/>
  <c r="BO192"/>
  <c r="BO193"/>
  <c r="BO194"/>
  <c r="BO195"/>
  <c r="BO196"/>
  <c r="BO197"/>
  <c r="BO198"/>
  <c r="BO199"/>
  <c r="BO200"/>
  <c r="BO201"/>
  <c r="BO202"/>
  <c r="BO203"/>
  <c r="BO204"/>
  <c r="BO205"/>
  <c r="BO206"/>
  <c r="BO207"/>
  <c r="BO208"/>
  <c r="BO209"/>
  <c r="BO210"/>
  <c r="BO211"/>
  <c r="BO212"/>
  <c r="BO213"/>
  <c r="BO214"/>
  <c r="BO215"/>
  <c r="BO216"/>
  <c r="BO217"/>
  <c r="BO218"/>
  <c r="BO219"/>
  <c r="BO220"/>
  <c r="BO221"/>
  <c r="BO222"/>
  <c r="BO223"/>
  <c r="BO224"/>
  <c r="BO225"/>
  <c r="BO226"/>
  <c r="BO227"/>
  <c r="BO228"/>
  <c r="BO229"/>
  <c r="BO230"/>
  <c r="BO231"/>
  <c r="BO232"/>
  <c r="BO233"/>
  <c r="BO234"/>
  <c r="BO235"/>
  <c r="BO236"/>
  <c r="BO237"/>
  <c r="BO238"/>
  <c r="BO239"/>
  <c r="BO240"/>
  <c r="BO241"/>
  <c r="BO242"/>
  <c r="BO243"/>
  <c r="BP2"/>
  <c r="BP1"/>
  <c r="BP11"/>
  <c r="BP13"/>
  <c r="BP14"/>
  <c r="BP15"/>
  <c r="BP16"/>
  <c r="BP17"/>
  <c r="BP18"/>
  <c r="BP19"/>
  <c r="BP20"/>
  <c r="BP21"/>
  <c r="BP22"/>
  <c r="BP23"/>
  <c r="BP24"/>
  <c r="BP25"/>
  <c r="BP26"/>
  <c r="BP27"/>
  <c r="BP28"/>
  <c r="BP29"/>
  <c r="BP30"/>
  <c r="BP31"/>
  <c r="BP32"/>
  <c r="BP33"/>
  <c r="BP34"/>
  <c r="BP35"/>
  <c r="BP36"/>
  <c r="BP37"/>
  <c r="BP38"/>
  <c r="BP39"/>
  <c r="BP40"/>
  <c r="BP41"/>
  <c r="BP42"/>
  <c r="BP43"/>
  <c r="BP44"/>
  <c r="BP45"/>
  <c r="BP46"/>
  <c r="BP47"/>
  <c r="BP48"/>
  <c r="BP49"/>
  <c r="BP50"/>
  <c r="BP51"/>
  <c r="BP52"/>
  <c r="BP53"/>
  <c r="BP54"/>
  <c r="BP55"/>
  <c r="BP56"/>
  <c r="BP57"/>
  <c r="BP58"/>
  <c r="BP59"/>
  <c r="BP60"/>
  <c r="BP61"/>
  <c r="BP62"/>
  <c r="BP63"/>
  <c r="BP64"/>
  <c r="BP65"/>
  <c r="BP66"/>
  <c r="BP67"/>
  <c r="BP68"/>
  <c r="BP69"/>
  <c r="BP70"/>
  <c r="BP71"/>
  <c r="BP72"/>
  <c r="BP73"/>
  <c r="BP74"/>
  <c r="BP75"/>
  <c r="BP76"/>
  <c r="BP77"/>
  <c r="BP78"/>
  <c r="BP79"/>
  <c r="BP80"/>
  <c r="BP81"/>
  <c r="BP82"/>
  <c r="BP83"/>
  <c r="BP84"/>
  <c r="BP85"/>
  <c r="BP86"/>
  <c r="BP87"/>
  <c r="BP88"/>
  <c r="BP89"/>
  <c r="BP90"/>
  <c r="BP91"/>
  <c r="BP92"/>
  <c r="BP93"/>
  <c r="BP94"/>
  <c r="BP95"/>
  <c r="BP96"/>
  <c r="BP97"/>
  <c r="BP98"/>
  <c r="BP99"/>
  <c r="BP100"/>
  <c r="BP101"/>
  <c r="BP102"/>
  <c r="BP103"/>
  <c r="BP104"/>
  <c r="BP105"/>
  <c r="BP106"/>
  <c r="BP107"/>
  <c r="BP108"/>
  <c r="BP109"/>
  <c r="BP110"/>
  <c r="BP111"/>
  <c r="BP112"/>
  <c r="BP113"/>
  <c r="BP114"/>
  <c r="BP115"/>
  <c r="BP116"/>
  <c r="BP117"/>
  <c r="BP118"/>
  <c r="BP119"/>
  <c r="BP120"/>
  <c r="BP121"/>
  <c r="BP122"/>
  <c r="BP123"/>
  <c r="BP124"/>
  <c r="BP125"/>
  <c r="BP126"/>
  <c r="BP127"/>
  <c r="BP128"/>
  <c r="BP129"/>
  <c r="BP130"/>
  <c r="BP131"/>
  <c r="BP132"/>
  <c r="BP133"/>
  <c r="BP134"/>
  <c r="BP135"/>
  <c r="BP136"/>
  <c r="BP137"/>
  <c r="BP138"/>
  <c r="BP139"/>
  <c r="BP140"/>
  <c r="BP141"/>
  <c r="BP142"/>
  <c r="BP143"/>
  <c r="BP144"/>
  <c r="BP145"/>
  <c r="BP146"/>
  <c r="BP147"/>
  <c r="BP148"/>
  <c r="BP149"/>
  <c r="BP150"/>
  <c r="BP151"/>
  <c r="BP152"/>
  <c r="BP153"/>
  <c r="BP154"/>
  <c r="BP155"/>
  <c r="BP156"/>
  <c r="BP157"/>
  <c r="BP158"/>
  <c r="BP159"/>
  <c r="BP160"/>
  <c r="BP161"/>
  <c r="BP162"/>
  <c r="BP163"/>
  <c r="BP164"/>
  <c r="BP165"/>
  <c r="BP166"/>
  <c r="BP167"/>
  <c r="BP168"/>
  <c r="BP169"/>
  <c r="BP170"/>
  <c r="BP171"/>
  <c r="BP172"/>
  <c r="BP173"/>
  <c r="BP174"/>
  <c r="BP175"/>
  <c r="BP176"/>
  <c r="BP177"/>
  <c r="BP178"/>
  <c r="BP179"/>
  <c r="BP180"/>
  <c r="BP181"/>
  <c r="BP182"/>
  <c r="BP183"/>
  <c r="BP184"/>
  <c r="BP185"/>
  <c r="BP186"/>
  <c r="BP187"/>
  <c r="BP188"/>
  <c r="BP189"/>
  <c r="BP190"/>
  <c r="BP191"/>
  <c r="BP192"/>
  <c r="BP193"/>
  <c r="BP194"/>
  <c r="BP195"/>
  <c r="BP196"/>
  <c r="BP197"/>
  <c r="BP198"/>
  <c r="BP199"/>
  <c r="BP200"/>
  <c r="BP201"/>
  <c r="BP202"/>
  <c r="BP203"/>
  <c r="BP204"/>
  <c r="BP205"/>
  <c r="BP206"/>
  <c r="BP207"/>
  <c r="BP208"/>
  <c r="BP209"/>
  <c r="BP210"/>
  <c r="BP211"/>
  <c r="BP212"/>
  <c r="BP213"/>
  <c r="BP214"/>
  <c r="BP215"/>
  <c r="BP216"/>
  <c r="BP217"/>
  <c r="BP218"/>
  <c r="BP219"/>
  <c r="BP220"/>
  <c r="BP221"/>
  <c r="BP222"/>
  <c r="BP223"/>
  <c r="BP224"/>
  <c r="BP225"/>
  <c r="BP226"/>
  <c r="BP227"/>
  <c r="BP228"/>
  <c r="BP229"/>
  <c r="BP230"/>
  <c r="BP231"/>
  <c r="BP232"/>
  <c r="BP233"/>
  <c r="BP234"/>
  <c r="BP235"/>
  <c r="BP236"/>
  <c r="BP237"/>
  <c r="BP238"/>
  <c r="BP239"/>
  <c r="BP240"/>
  <c r="BP241"/>
  <c r="BP242"/>
  <c r="BP243"/>
  <c r="BQ2"/>
  <c r="BQ1"/>
  <c r="BQ11"/>
  <c r="BQ13"/>
  <c r="BQ14"/>
  <c r="BQ15"/>
  <c r="BQ16"/>
  <c r="BQ17"/>
  <c r="BQ18"/>
  <c r="BQ19"/>
  <c r="BQ20"/>
  <c r="BQ21"/>
  <c r="BQ22"/>
  <c r="BQ23"/>
  <c r="BQ24"/>
  <c r="BQ25"/>
  <c r="BQ26"/>
  <c r="BQ27"/>
  <c r="BQ28"/>
  <c r="BQ29"/>
  <c r="BQ30"/>
  <c r="BQ31"/>
  <c r="BQ32"/>
  <c r="BQ33"/>
  <c r="BQ34"/>
  <c r="BQ35"/>
  <c r="BQ36"/>
  <c r="BQ37"/>
  <c r="BQ38"/>
  <c r="BQ39"/>
  <c r="BQ40"/>
  <c r="BQ41"/>
  <c r="BQ42"/>
  <c r="BQ43"/>
  <c r="BQ44"/>
  <c r="BQ45"/>
  <c r="BQ46"/>
  <c r="BQ47"/>
  <c r="BQ48"/>
  <c r="BQ49"/>
  <c r="BQ50"/>
  <c r="BQ51"/>
  <c r="BQ52"/>
  <c r="BQ53"/>
  <c r="BQ54"/>
  <c r="BQ55"/>
  <c r="BQ56"/>
  <c r="BQ57"/>
  <c r="BQ58"/>
  <c r="BQ59"/>
  <c r="BQ60"/>
  <c r="BQ61"/>
  <c r="BQ62"/>
  <c r="BQ63"/>
  <c r="BQ64"/>
  <c r="BQ65"/>
  <c r="BQ66"/>
  <c r="BQ67"/>
  <c r="BQ68"/>
  <c r="BQ69"/>
  <c r="BQ70"/>
  <c r="BQ71"/>
  <c r="BQ72"/>
  <c r="BQ73"/>
  <c r="BQ74"/>
  <c r="BQ75"/>
  <c r="BQ76"/>
  <c r="BQ77"/>
  <c r="BQ78"/>
  <c r="BQ79"/>
  <c r="BQ80"/>
  <c r="BQ81"/>
  <c r="BQ82"/>
  <c r="BQ83"/>
  <c r="BQ84"/>
  <c r="BQ85"/>
  <c r="BQ86"/>
  <c r="BQ87"/>
  <c r="BQ88"/>
  <c r="BQ89"/>
  <c r="BQ90"/>
  <c r="BQ91"/>
  <c r="BQ92"/>
  <c r="BQ93"/>
  <c r="BQ94"/>
  <c r="BQ95"/>
  <c r="BQ96"/>
  <c r="BQ97"/>
  <c r="BQ98"/>
  <c r="BQ99"/>
  <c r="BQ100"/>
  <c r="BQ101"/>
  <c r="BQ102"/>
  <c r="BQ103"/>
  <c r="BQ104"/>
  <c r="BQ105"/>
  <c r="BQ106"/>
  <c r="BQ107"/>
  <c r="BQ108"/>
  <c r="BQ109"/>
  <c r="BQ110"/>
  <c r="BQ111"/>
  <c r="BQ112"/>
  <c r="BQ113"/>
  <c r="BQ114"/>
  <c r="BQ115"/>
  <c r="BQ116"/>
  <c r="BQ117"/>
  <c r="BQ118"/>
  <c r="BQ119"/>
  <c r="BQ120"/>
  <c r="BQ121"/>
  <c r="BQ122"/>
  <c r="BQ123"/>
  <c r="BQ124"/>
  <c r="BQ125"/>
  <c r="BQ126"/>
  <c r="BQ127"/>
  <c r="BQ128"/>
  <c r="BQ129"/>
  <c r="BQ130"/>
  <c r="BQ131"/>
  <c r="BQ132"/>
  <c r="BQ133"/>
  <c r="BQ134"/>
  <c r="BQ135"/>
  <c r="BQ136"/>
  <c r="BQ137"/>
  <c r="BQ138"/>
  <c r="BQ139"/>
  <c r="BQ140"/>
  <c r="BQ141"/>
  <c r="BQ142"/>
  <c r="BQ143"/>
  <c r="BQ144"/>
  <c r="BQ145"/>
  <c r="BQ146"/>
  <c r="BQ147"/>
  <c r="BQ148"/>
  <c r="BQ149"/>
  <c r="BQ150"/>
  <c r="BQ151"/>
  <c r="BQ152"/>
  <c r="BQ153"/>
  <c r="BQ154"/>
  <c r="BQ155"/>
  <c r="BQ156"/>
  <c r="BQ157"/>
  <c r="BQ158"/>
  <c r="BQ159"/>
  <c r="BQ160"/>
  <c r="BQ161"/>
  <c r="BQ162"/>
  <c r="BQ163"/>
  <c r="BQ164"/>
  <c r="BQ165"/>
  <c r="BQ166"/>
  <c r="BQ167"/>
  <c r="BQ168"/>
  <c r="BQ169"/>
  <c r="BQ170"/>
  <c r="BQ171"/>
  <c r="BQ172"/>
  <c r="BQ173"/>
  <c r="BQ174"/>
  <c r="BQ175"/>
  <c r="BQ176"/>
  <c r="BQ177"/>
  <c r="BQ178"/>
  <c r="BQ179"/>
  <c r="BQ180"/>
  <c r="BQ181"/>
  <c r="BQ182"/>
  <c r="BQ183"/>
  <c r="BQ184"/>
  <c r="BQ185"/>
  <c r="BQ186"/>
  <c r="BQ187"/>
  <c r="BQ188"/>
  <c r="BQ189"/>
  <c r="BQ190"/>
  <c r="BQ191"/>
  <c r="BQ192"/>
  <c r="BQ193"/>
  <c r="BQ194"/>
  <c r="BQ195"/>
  <c r="BQ196"/>
  <c r="BQ197"/>
  <c r="BQ198"/>
  <c r="BQ199"/>
  <c r="BQ200"/>
  <c r="BQ201"/>
  <c r="BQ202"/>
  <c r="BQ203"/>
  <c r="BQ204"/>
  <c r="BQ205"/>
  <c r="BQ206"/>
  <c r="BQ207"/>
  <c r="BQ208"/>
  <c r="BQ209"/>
  <c r="BQ210"/>
  <c r="BQ211"/>
  <c r="BQ212"/>
  <c r="BQ213"/>
  <c r="BQ214"/>
  <c r="BQ215"/>
  <c r="BQ216"/>
  <c r="BQ217"/>
  <c r="BQ218"/>
  <c r="BQ219"/>
  <c r="BQ220"/>
  <c r="BQ221"/>
  <c r="BQ222"/>
  <c r="BQ223"/>
  <c r="BQ224"/>
  <c r="BQ225"/>
  <c r="BQ226"/>
  <c r="BQ227"/>
  <c r="BQ228"/>
  <c r="BQ229"/>
  <c r="BQ230"/>
  <c r="BQ231"/>
  <c r="BQ232"/>
  <c r="BQ233"/>
  <c r="BQ234"/>
  <c r="BQ235"/>
  <c r="BQ236"/>
  <c r="BQ237"/>
  <c r="BQ238"/>
  <c r="BQ239"/>
  <c r="BQ240"/>
  <c r="BQ241"/>
  <c r="BQ242"/>
  <c r="BQ243"/>
  <c r="BR2"/>
  <c r="BR1"/>
  <c r="BR11"/>
  <c r="BR13"/>
  <c r="BR14"/>
  <c r="BR15"/>
  <c r="BR16"/>
  <c r="BR17"/>
  <c r="BR18"/>
  <c r="BR19"/>
  <c r="BR20"/>
  <c r="BR21"/>
  <c r="BR22"/>
  <c r="BR23"/>
  <c r="BR24"/>
  <c r="BR25"/>
  <c r="BR26"/>
  <c r="BR27"/>
  <c r="BR28"/>
  <c r="BR29"/>
  <c r="BR30"/>
  <c r="BR31"/>
  <c r="BR32"/>
  <c r="BR33"/>
  <c r="BR34"/>
  <c r="BR35"/>
  <c r="BR36"/>
  <c r="BR37"/>
  <c r="BR38"/>
  <c r="BR39"/>
  <c r="BR40"/>
  <c r="BR41"/>
  <c r="BR42"/>
  <c r="BR43"/>
  <c r="BR44"/>
  <c r="BR45"/>
  <c r="BR46"/>
  <c r="BR47"/>
  <c r="BR48"/>
  <c r="BR49"/>
  <c r="BR50"/>
  <c r="BR51"/>
  <c r="BR52"/>
  <c r="BR53"/>
  <c r="BR54"/>
  <c r="BR55"/>
  <c r="BR56"/>
  <c r="BR57"/>
  <c r="BR58"/>
  <c r="BR59"/>
  <c r="BR60"/>
  <c r="BR61"/>
  <c r="BR62"/>
  <c r="BR63"/>
  <c r="BR64"/>
  <c r="BR65"/>
  <c r="BR66"/>
  <c r="BR67"/>
  <c r="BR68"/>
  <c r="BR69"/>
  <c r="BR70"/>
  <c r="BR71"/>
  <c r="BR72"/>
  <c r="BR73"/>
  <c r="BR74"/>
  <c r="BR75"/>
  <c r="BR76"/>
  <c r="BR77"/>
  <c r="BR78"/>
  <c r="BR79"/>
  <c r="BR80"/>
  <c r="BR81"/>
  <c r="BR82"/>
  <c r="BR83"/>
  <c r="BR84"/>
  <c r="BR85"/>
  <c r="BR86"/>
  <c r="BR87"/>
  <c r="BR88"/>
  <c r="BR89"/>
  <c r="BR90"/>
  <c r="BR91"/>
  <c r="BR92"/>
  <c r="BR93"/>
  <c r="BR94"/>
  <c r="BR95"/>
  <c r="BR96"/>
  <c r="BR97"/>
  <c r="BR98"/>
  <c r="BR99"/>
  <c r="BR100"/>
  <c r="BR101"/>
  <c r="BR102"/>
  <c r="BR103"/>
  <c r="BR104"/>
  <c r="BR105"/>
  <c r="BR106"/>
  <c r="BR107"/>
  <c r="BR108"/>
  <c r="BR109"/>
  <c r="BR110"/>
  <c r="BR111"/>
  <c r="BR112"/>
  <c r="BR113"/>
  <c r="BR114"/>
  <c r="BR115"/>
  <c r="BR116"/>
  <c r="BR117"/>
  <c r="BR118"/>
  <c r="BR119"/>
  <c r="BR120"/>
  <c r="BR121"/>
  <c r="BR122"/>
  <c r="BR123"/>
  <c r="BR124"/>
  <c r="BR125"/>
  <c r="BR126"/>
  <c r="BR127"/>
  <c r="BR128"/>
  <c r="BR129"/>
  <c r="BR130"/>
  <c r="BR131"/>
  <c r="BR132"/>
  <c r="BR133"/>
  <c r="BR134"/>
  <c r="BR135"/>
  <c r="BR136"/>
  <c r="BR137"/>
  <c r="BR138"/>
  <c r="BR139"/>
  <c r="BR140"/>
  <c r="BR141"/>
  <c r="BR142"/>
  <c r="BR143"/>
  <c r="BR144"/>
  <c r="BR145"/>
  <c r="BR146"/>
  <c r="BR147"/>
  <c r="BR148"/>
  <c r="BR149"/>
  <c r="BR150"/>
  <c r="BR151"/>
  <c r="BR152"/>
  <c r="BR153"/>
  <c r="BR154"/>
  <c r="BR155"/>
  <c r="BR156"/>
  <c r="BR157"/>
  <c r="BR158"/>
  <c r="BR159"/>
  <c r="BR160"/>
  <c r="BR161"/>
  <c r="BR162"/>
  <c r="BR163"/>
  <c r="BR164"/>
  <c r="BR165"/>
  <c r="BR166"/>
  <c r="BR167"/>
  <c r="BR168"/>
  <c r="BR169"/>
  <c r="BR170"/>
  <c r="BR171"/>
  <c r="BR172"/>
  <c r="BR173"/>
  <c r="BR174"/>
  <c r="BR175"/>
  <c r="BR176"/>
  <c r="BR177"/>
  <c r="BR178"/>
  <c r="BR179"/>
  <c r="BR180"/>
  <c r="BR181"/>
  <c r="BR182"/>
  <c r="BR183"/>
  <c r="BR184"/>
  <c r="BR185"/>
  <c r="BR186"/>
  <c r="BR187"/>
  <c r="BR188"/>
  <c r="BR189"/>
  <c r="BR190"/>
  <c r="BR191"/>
  <c r="BR192"/>
  <c r="BR193"/>
  <c r="BR194"/>
  <c r="BR195"/>
  <c r="BR196"/>
  <c r="BR197"/>
  <c r="BR198"/>
  <c r="BR199"/>
  <c r="BR200"/>
  <c r="BR201"/>
  <c r="BR202"/>
  <c r="BR203"/>
  <c r="BR204"/>
  <c r="BR205"/>
  <c r="BR206"/>
  <c r="BR207"/>
  <c r="BR208"/>
  <c r="BR209"/>
  <c r="BR210"/>
  <c r="BR211"/>
  <c r="BR212"/>
  <c r="BR213"/>
  <c r="BR214"/>
  <c r="BR215"/>
  <c r="BR216"/>
  <c r="BR217"/>
  <c r="BR218"/>
  <c r="BR219"/>
  <c r="BR220"/>
  <c r="BR221"/>
  <c r="BR222"/>
  <c r="BR223"/>
  <c r="BR224"/>
  <c r="BR225"/>
  <c r="BR226"/>
  <c r="BR227"/>
  <c r="BR228"/>
  <c r="BR229"/>
  <c r="BR230"/>
  <c r="BR231"/>
  <c r="BR232"/>
  <c r="BR233"/>
  <c r="BR234"/>
  <c r="BR235"/>
  <c r="BR236"/>
  <c r="BR237"/>
  <c r="BR238"/>
  <c r="BR239"/>
  <c r="BR240"/>
  <c r="BR241"/>
  <c r="BR242"/>
  <c r="BR243"/>
  <c r="BS2"/>
  <c r="BS1"/>
  <c r="BS11"/>
  <c r="BS13"/>
  <c r="BS14"/>
  <c r="BS15"/>
  <c r="BS16"/>
  <c r="BS17"/>
  <c r="BS18"/>
  <c r="BS19"/>
  <c r="BS20"/>
  <c r="BS21"/>
  <c r="BS22"/>
  <c r="BS23"/>
  <c r="BS24"/>
  <c r="BS25"/>
  <c r="BS26"/>
  <c r="BS27"/>
  <c r="BS28"/>
  <c r="BS29"/>
  <c r="BS30"/>
  <c r="BS31"/>
  <c r="BS32"/>
  <c r="BS33"/>
  <c r="BS34"/>
  <c r="BS35"/>
  <c r="BS36"/>
  <c r="BS37"/>
  <c r="BS38"/>
  <c r="BS39"/>
  <c r="BS40"/>
  <c r="BS41"/>
  <c r="BS42"/>
  <c r="BS43"/>
  <c r="BS44"/>
  <c r="BS45"/>
  <c r="BS46"/>
  <c r="BS47"/>
  <c r="BS48"/>
  <c r="BS49"/>
  <c r="BS50"/>
  <c r="BS51"/>
  <c r="BS52"/>
  <c r="BS53"/>
  <c r="BS54"/>
  <c r="BS55"/>
  <c r="BS56"/>
  <c r="BS57"/>
  <c r="BS58"/>
  <c r="BS59"/>
  <c r="BS60"/>
  <c r="BS61"/>
  <c r="BS62"/>
  <c r="BS63"/>
  <c r="BS64"/>
  <c r="BS65"/>
  <c r="BS66"/>
  <c r="BS67"/>
  <c r="BS68"/>
  <c r="BS69"/>
  <c r="BS70"/>
  <c r="BS71"/>
  <c r="BS72"/>
  <c r="BS73"/>
  <c r="BS74"/>
  <c r="BS75"/>
  <c r="BS76"/>
  <c r="BS77"/>
  <c r="BS78"/>
  <c r="BS79"/>
  <c r="BS80"/>
  <c r="BS81"/>
  <c r="BS82"/>
  <c r="BS83"/>
  <c r="BS84"/>
  <c r="BS85"/>
  <c r="BS86"/>
  <c r="BS87"/>
  <c r="BS88"/>
  <c r="BS89"/>
  <c r="BS90"/>
  <c r="BS91"/>
  <c r="BS92"/>
  <c r="BS93"/>
  <c r="BS94"/>
  <c r="BS95"/>
  <c r="BS96"/>
  <c r="BS97"/>
  <c r="BS98"/>
  <c r="BS99"/>
  <c r="BS100"/>
  <c r="BS101"/>
  <c r="BS102"/>
  <c r="BS103"/>
  <c r="BS104"/>
  <c r="BS105"/>
  <c r="BS106"/>
  <c r="BS107"/>
  <c r="BS108"/>
  <c r="BS109"/>
  <c r="BS110"/>
  <c r="BS111"/>
  <c r="BS112"/>
  <c r="BS113"/>
  <c r="BS114"/>
  <c r="BS115"/>
  <c r="BS116"/>
  <c r="BS117"/>
  <c r="BS118"/>
  <c r="BS119"/>
  <c r="BS120"/>
  <c r="BS121"/>
  <c r="BS122"/>
  <c r="BS123"/>
  <c r="BS124"/>
  <c r="BS125"/>
  <c r="BS126"/>
  <c r="BS127"/>
  <c r="BS128"/>
  <c r="BS129"/>
  <c r="BS130"/>
  <c r="BS131"/>
  <c r="BS132"/>
  <c r="BS133"/>
  <c r="BS134"/>
  <c r="BS135"/>
  <c r="BS136"/>
  <c r="BS137"/>
  <c r="BS138"/>
  <c r="BS139"/>
  <c r="BS140"/>
  <c r="BS141"/>
  <c r="BS142"/>
  <c r="BS143"/>
  <c r="BS144"/>
  <c r="BS145"/>
  <c r="BS146"/>
  <c r="BS147"/>
  <c r="BS148"/>
  <c r="BS149"/>
  <c r="BS150"/>
  <c r="BS151"/>
  <c r="BS152"/>
  <c r="BS153"/>
  <c r="BS154"/>
  <c r="BS155"/>
  <c r="BS156"/>
  <c r="BS157"/>
  <c r="BS158"/>
  <c r="BS159"/>
  <c r="BS160"/>
  <c r="BS161"/>
  <c r="BS162"/>
  <c r="BS163"/>
  <c r="BS164"/>
  <c r="BS165"/>
  <c r="BS166"/>
  <c r="BS167"/>
  <c r="BS168"/>
  <c r="BS169"/>
  <c r="BS170"/>
  <c r="BS171"/>
  <c r="BS172"/>
  <c r="BS173"/>
  <c r="BS174"/>
  <c r="BS175"/>
  <c r="BS176"/>
  <c r="BS177"/>
  <c r="BS178"/>
  <c r="BS179"/>
  <c r="BS180"/>
  <c r="BS181"/>
  <c r="BS182"/>
  <c r="BS183"/>
  <c r="BS184"/>
  <c r="BS185"/>
  <c r="BS186"/>
  <c r="BS187"/>
  <c r="BS188"/>
  <c r="BS189"/>
  <c r="BS190"/>
  <c r="BS191"/>
  <c r="BS192"/>
  <c r="BS193"/>
  <c r="BS194"/>
  <c r="BS195"/>
  <c r="BS196"/>
  <c r="BS197"/>
  <c r="BS198"/>
  <c r="BS199"/>
  <c r="BS200"/>
  <c r="BS201"/>
  <c r="BS202"/>
  <c r="BS203"/>
  <c r="BS204"/>
  <c r="BS205"/>
  <c r="BS206"/>
  <c r="BS207"/>
  <c r="BS208"/>
  <c r="BS209"/>
  <c r="BS210"/>
  <c r="BS211"/>
  <c r="BS212"/>
  <c r="BS213"/>
  <c r="BS214"/>
  <c r="BS215"/>
  <c r="BS216"/>
  <c r="BS217"/>
  <c r="BS218"/>
  <c r="BS219"/>
  <c r="BS220"/>
  <c r="BS221"/>
  <c r="BS222"/>
  <c r="BS223"/>
  <c r="BS224"/>
  <c r="BS225"/>
  <c r="BS226"/>
  <c r="BS227"/>
  <c r="BS228"/>
  <c r="BS229"/>
  <c r="BS230"/>
  <c r="BS231"/>
  <c r="BS232"/>
  <c r="BS233"/>
  <c r="BS234"/>
  <c r="BS235"/>
  <c r="BS236"/>
  <c r="BS237"/>
  <c r="BS238"/>
  <c r="BS239"/>
  <c r="BS240"/>
  <c r="BS241"/>
  <c r="BS242"/>
  <c r="BS243"/>
  <c r="BT2"/>
  <c r="BT1"/>
  <c r="BT11"/>
  <c r="BT13"/>
  <c r="BT14"/>
  <c r="BT15"/>
  <c r="BT16"/>
  <c r="BT17"/>
  <c r="BT18"/>
  <c r="BT19"/>
  <c r="BT20"/>
  <c r="BT21"/>
  <c r="BT22"/>
  <c r="BT23"/>
  <c r="BT24"/>
  <c r="BT25"/>
  <c r="BT26"/>
  <c r="BT27"/>
  <c r="BT28"/>
  <c r="BT29"/>
  <c r="BT30"/>
  <c r="BT31"/>
  <c r="BT32"/>
  <c r="BT33"/>
  <c r="BT34"/>
  <c r="BT35"/>
  <c r="BT36"/>
  <c r="BT37"/>
  <c r="BT38"/>
  <c r="BT39"/>
  <c r="BT40"/>
  <c r="BT41"/>
  <c r="BT42"/>
  <c r="BT43"/>
  <c r="BT44"/>
  <c r="BT45"/>
  <c r="BT46"/>
  <c r="BT47"/>
  <c r="BT48"/>
  <c r="BT49"/>
  <c r="BT50"/>
  <c r="BT51"/>
  <c r="BT52"/>
  <c r="BT53"/>
  <c r="BT54"/>
  <c r="BT55"/>
  <c r="BT56"/>
  <c r="BT57"/>
  <c r="BT58"/>
  <c r="BT59"/>
  <c r="BT60"/>
  <c r="BT61"/>
  <c r="BT62"/>
  <c r="BT63"/>
  <c r="BT64"/>
  <c r="BT65"/>
  <c r="BT66"/>
  <c r="BT67"/>
  <c r="BT68"/>
  <c r="BT69"/>
  <c r="BT70"/>
  <c r="BT71"/>
  <c r="BT72"/>
  <c r="BT73"/>
  <c r="BT74"/>
  <c r="BT75"/>
  <c r="BT76"/>
  <c r="BT77"/>
  <c r="BT78"/>
  <c r="BT79"/>
  <c r="BT80"/>
  <c r="BT81"/>
  <c r="BT82"/>
  <c r="BT83"/>
  <c r="BT84"/>
  <c r="BT85"/>
  <c r="BT86"/>
  <c r="BT87"/>
  <c r="BT88"/>
  <c r="BT89"/>
  <c r="BT90"/>
  <c r="BT91"/>
  <c r="BT92"/>
  <c r="BT93"/>
  <c r="BT94"/>
  <c r="BT95"/>
  <c r="BT96"/>
  <c r="BT97"/>
  <c r="BT98"/>
  <c r="BT99"/>
  <c r="BT100"/>
  <c r="BT101"/>
  <c r="BT102"/>
  <c r="BT103"/>
  <c r="BT104"/>
  <c r="BT105"/>
  <c r="BT106"/>
  <c r="BT107"/>
  <c r="BT108"/>
  <c r="BT109"/>
  <c r="BT110"/>
  <c r="BT111"/>
  <c r="BT112"/>
  <c r="BT113"/>
  <c r="BT114"/>
  <c r="BT115"/>
  <c r="BT116"/>
  <c r="BT117"/>
  <c r="BT118"/>
  <c r="BT119"/>
  <c r="BT120"/>
  <c r="BT121"/>
  <c r="BT122"/>
  <c r="BT123"/>
  <c r="BT124"/>
  <c r="BT125"/>
  <c r="BT126"/>
  <c r="BT127"/>
  <c r="BT128"/>
  <c r="BT129"/>
  <c r="BT130"/>
  <c r="BT131"/>
  <c r="BT132"/>
  <c r="BT133"/>
  <c r="BT134"/>
  <c r="BT135"/>
  <c r="BT136"/>
  <c r="BT137"/>
  <c r="BT138"/>
  <c r="BT139"/>
  <c r="BT140"/>
  <c r="BT141"/>
  <c r="BT142"/>
  <c r="BT143"/>
  <c r="BT144"/>
  <c r="BT145"/>
  <c r="BT146"/>
  <c r="BT147"/>
  <c r="BT148"/>
  <c r="BT149"/>
  <c r="BT150"/>
  <c r="BT151"/>
  <c r="BT152"/>
  <c r="BT153"/>
  <c r="BT154"/>
  <c r="BT155"/>
  <c r="BT156"/>
  <c r="BT157"/>
  <c r="BT158"/>
  <c r="BT159"/>
  <c r="BT160"/>
  <c r="BT161"/>
  <c r="BT162"/>
  <c r="BT163"/>
  <c r="BT164"/>
  <c r="BT165"/>
  <c r="BT166"/>
  <c r="BT167"/>
  <c r="BT168"/>
  <c r="BT169"/>
  <c r="BT170"/>
  <c r="BT171"/>
  <c r="BT172"/>
  <c r="BT173"/>
  <c r="BT174"/>
  <c r="BT175"/>
  <c r="BT176"/>
  <c r="BT177"/>
  <c r="BT178"/>
  <c r="BT179"/>
  <c r="BT180"/>
  <c r="BT181"/>
  <c r="BT182"/>
  <c r="BT183"/>
  <c r="BT184"/>
  <c r="BT185"/>
  <c r="BT186"/>
  <c r="BT187"/>
  <c r="BT188"/>
  <c r="BT189"/>
  <c r="BT190"/>
  <c r="BT191"/>
  <c r="BT192"/>
  <c r="BT193"/>
  <c r="BT194"/>
  <c r="BT195"/>
  <c r="BT196"/>
  <c r="BT197"/>
  <c r="BT198"/>
  <c r="BT199"/>
  <c r="BT200"/>
  <c r="BT201"/>
  <c r="BT202"/>
  <c r="BT203"/>
  <c r="BT204"/>
  <c r="BT205"/>
  <c r="BT206"/>
  <c r="BT207"/>
  <c r="BT208"/>
  <c r="BT209"/>
  <c r="BT210"/>
  <c r="BT211"/>
  <c r="BT212"/>
  <c r="BT213"/>
  <c r="BT214"/>
  <c r="BT215"/>
  <c r="BT216"/>
  <c r="BT217"/>
  <c r="BT218"/>
  <c r="BT219"/>
  <c r="BT220"/>
  <c r="BT221"/>
  <c r="BT222"/>
  <c r="BT223"/>
  <c r="BT224"/>
  <c r="BT225"/>
  <c r="BT226"/>
  <c r="BT227"/>
  <c r="BT228"/>
  <c r="BT229"/>
  <c r="BT230"/>
  <c r="BT231"/>
  <c r="BT232"/>
  <c r="BT233"/>
  <c r="BT234"/>
  <c r="BT235"/>
  <c r="BT236"/>
  <c r="BT237"/>
  <c r="BT238"/>
  <c r="BT239"/>
  <c r="BT240"/>
  <c r="BT241"/>
  <c r="BT242"/>
  <c r="BT243"/>
  <c r="BU2"/>
  <c r="BU1"/>
  <c r="BU11"/>
  <c r="BU13"/>
  <c r="BU14"/>
  <c r="BU15"/>
  <c r="BU16"/>
  <c r="BU17"/>
  <c r="BU18"/>
  <c r="BU19"/>
  <c r="BU20"/>
  <c r="BU21"/>
  <c r="BU22"/>
  <c r="BU23"/>
  <c r="BU24"/>
  <c r="BU25"/>
  <c r="BU26"/>
  <c r="BU27"/>
  <c r="BU28"/>
  <c r="BU29"/>
  <c r="BU30"/>
  <c r="BU31"/>
  <c r="BU32"/>
  <c r="BU33"/>
  <c r="BU34"/>
  <c r="BU35"/>
  <c r="BU36"/>
  <c r="BU37"/>
  <c r="BU38"/>
  <c r="BU39"/>
  <c r="BU40"/>
  <c r="BU41"/>
  <c r="BU42"/>
  <c r="BU43"/>
  <c r="BU44"/>
  <c r="BU45"/>
  <c r="BU46"/>
  <c r="BU47"/>
  <c r="BU48"/>
  <c r="BU49"/>
  <c r="BU50"/>
  <c r="BU51"/>
  <c r="BU52"/>
  <c r="BU53"/>
  <c r="BU54"/>
  <c r="BU55"/>
  <c r="BU56"/>
  <c r="BU57"/>
  <c r="BU58"/>
  <c r="BU59"/>
  <c r="BU60"/>
  <c r="BU61"/>
  <c r="BU62"/>
  <c r="BU63"/>
  <c r="BU64"/>
  <c r="BU65"/>
  <c r="BU66"/>
  <c r="BU67"/>
  <c r="BU68"/>
  <c r="BU69"/>
  <c r="BU70"/>
  <c r="BU71"/>
  <c r="BU72"/>
  <c r="BU73"/>
  <c r="BU74"/>
  <c r="BU75"/>
  <c r="BU76"/>
  <c r="BU77"/>
  <c r="BU78"/>
  <c r="BU79"/>
  <c r="BU80"/>
  <c r="BU81"/>
  <c r="BU82"/>
  <c r="BU83"/>
  <c r="BU84"/>
  <c r="BU85"/>
  <c r="BU86"/>
  <c r="BU87"/>
  <c r="BU88"/>
  <c r="BU89"/>
  <c r="BU90"/>
  <c r="BU91"/>
  <c r="BU92"/>
  <c r="BU93"/>
  <c r="BU94"/>
  <c r="BU95"/>
  <c r="BU96"/>
  <c r="BU97"/>
  <c r="BU98"/>
  <c r="BU99"/>
  <c r="BU100"/>
  <c r="BU101"/>
  <c r="BU102"/>
  <c r="BU103"/>
  <c r="BU104"/>
  <c r="BU105"/>
  <c r="BU106"/>
  <c r="BU107"/>
  <c r="BU108"/>
  <c r="BU109"/>
  <c r="BU110"/>
  <c r="BU111"/>
  <c r="BU112"/>
  <c r="BU113"/>
  <c r="BU114"/>
  <c r="BU115"/>
  <c r="BU116"/>
  <c r="BU117"/>
  <c r="BU118"/>
  <c r="BU119"/>
  <c r="BU120"/>
  <c r="BU121"/>
  <c r="BU122"/>
  <c r="BU123"/>
  <c r="BU124"/>
  <c r="BU125"/>
  <c r="BU126"/>
  <c r="BU127"/>
  <c r="BU128"/>
  <c r="BU129"/>
  <c r="BU130"/>
  <c r="BU131"/>
  <c r="BU132"/>
  <c r="BU133"/>
  <c r="BU134"/>
  <c r="BU135"/>
  <c r="BU136"/>
  <c r="BU137"/>
  <c r="BU138"/>
  <c r="BU139"/>
  <c r="BU140"/>
  <c r="BU141"/>
  <c r="BU142"/>
  <c r="BU143"/>
  <c r="BU144"/>
  <c r="BU145"/>
  <c r="BU146"/>
  <c r="BU147"/>
  <c r="BU148"/>
  <c r="BU149"/>
  <c r="BU150"/>
  <c r="BU151"/>
  <c r="BU152"/>
  <c r="BU153"/>
  <c r="BU154"/>
  <c r="BU155"/>
  <c r="BU156"/>
  <c r="BU157"/>
  <c r="BU158"/>
  <c r="BU159"/>
  <c r="BU160"/>
  <c r="BU161"/>
  <c r="BU162"/>
  <c r="BU163"/>
  <c r="BU164"/>
  <c r="BU165"/>
  <c r="BU166"/>
  <c r="BU167"/>
  <c r="BU168"/>
  <c r="BU169"/>
  <c r="BU170"/>
  <c r="BU171"/>
  <c r="BU172"/>
  <c r="BU173"/>
  <c r="BU174"/>
  <c r="BU175"/>
  <c r="BU176"/>
  <c r="BU177"/>
  <c r="BU178"/>
  <c r="BU179"/>
  <c r="BU180"/>
  <c r="BU181"/>
  <c r="BU182"/>
  <c r="BU183"/>
  <c r="BU184"/>
  <c r="BU185"/>
  <c r="BU186"/>
  <c r="BU187"/>
  <c r="BU188"/>
  <c r="BU189"/>
  <c r="BU190"/>
  <c r="BU191"/>
  <c r="BU192"/>
  <c r="BU193"/>
  <c r="BU194"/>
  <c r="BU195"/>
  <c r="BU196"/>
  <c r="BU197"/>
  <c r="BU198"/>
  <c r="BU199"/>
  <c r="BU200"/>
  <c r="BU201"/>
  <c r="BU202"/>
  <c r="BU203"/>
  <c r="BU204"/>
  <c r="BU205"/>
  <c r="BU206"/>
  <c r="BU207"/>
  <c r="BU208"/>
  <c r="BU209"/>
  <c r="BU210"/>
  <c r="BU211"/>
  <c r="BU212"/>
  <c r="BU213"/>
  <c r="BU214"/>
  <c r="BU215"/>
  <c r="BU216"/>
  <c r="BU217"/>
  <c r="BU218"/>
  <c r="BU219"/>
  <c r="BU220"/>
  <c r="BU221"/>
  <c r="BU222"/>
  <c r="BU223"/>
  <c r="BU224"/>
  <c r="BU225"/>
  <c r="BU226"/>
  <c r="BU227"/>
  <c r="BU228"/>
  <c r="BU229"/>
  <c r="BU230"/>
  <c r="BU231"/>
  <c r="BU232"/>
  <c r="BU233"/>
  <c r="BU234"/>
  <c r="BU235"/>
  <c r="BU236"/>
  <c r="BU237"/>
  <c r="BU238"/>
  <c r="BU239"/>
  <c r="BU240"/>
  <c r="BU241"/>
  <c r="BU242"/>
  <c r="BU243"/>
  <c r="BG12"/>
  <c r="BG13"/>
  <c r="BG14"/>
  <c r="BG15"/>
  <c r="BG16"/>
  <c r="BG17"/>
  <c r="BG18"/>
  <c r="BG19"/>
  <c r="BG20"/>
  <c r="BG21"/>
  <c r="BG22"/>
  <c r="BG23"/>
  <c r="BG24"/>
  <c r="BG25"/>
  <c r="BG26"/>
  <c r="BG27"/>
  <c r="BG28"/>
  <c r="BG29"/>
  <c r="BG30"/>
  <c r="BG31"/>
  <c r="BG32"/>
  <c r="BG33"/>
  <c r="BG34"/>
  <c r="BG35"/>
  <c r="BG36"/>
  <c r="BG37"/>
  <c r="BG38"/>
  <c r="BG39"/>
  <c r="BG40"/>
  <c r="BG41"/>
  <c r="BG42"/>
  <c r="BG43"/>
  <c r="BG44"/>
  <c r="BG45"/>
  <c r="BG46"/>
  <c r="BG47"/>
  <c r="BG48"/>
  <c r="BG49"/>
  <c r="BG50"/>
  <c r="BG51"/>
  <c r="BG52"/>
  <c r="BG53"/>
  <c r="BG54"/>
  <c r="BG55"/>
  <c r="BG56"/>
  <c r="BG57"/>
  <c r="BG58"/>
  <c r="BG59"/>
  <c r="BG60"/>
  <c r="BG61"/>
  <c r="BG62"/>
  <c r="BG63"/>
  <c r="BG64"/>
  <c r="BG65"/>
  <c r="BG66"/>
  <c r="BG67"/>
  <c r="BG68"/>
  <c r="BG69"/>
  <c r="BG70"/>
  <c r="BG71"/>
  <c r="BG72"/>
  <c r="BG73"/>
  <c r="BG74"/>
  <c r="BG75"/>
  <c r="BG76"/>
  <c r="BG77"/>
  <c r="BG78"/>
  <c r="BG79"/>
  <c r="BG80"/>
  <c r="BG81"/>
  <c r="BG82"/>
  <c r="BG83"/>
  <c r="BG84"/>
  <c r="BG85"/>
  <c r="BG86"/>
  <c r="BG87"/>
  <c r="BG88"/>
  <c r="BG89"/>
  <c r="BG90"/>
  <c r="BG91"/>
  <c r="BG92"/>
  <c r="BG93"/>
  <c r="BG94"/>
  <c r="BG95"/>
  <c r="BG96"/>
  <c r="BG97"/>
  <c r="BG98"/>
  <c r="BG99"/>
  <c r="BG100"/>
  <c r="BG101"/>
  <c r="BG102"/>
  <c r="BG103"/>
  <c r="BG104"/>
  <c r="BG105"/>
  <c r="BG106"/>
  <c r="BG107"/>
  <c r="BG108"/>
  <c r="BG109"/>
  <c r="BG110"/>
  <c r="BG111"/>
  <c r="BG112"/>
  <c r="BG113"/>
  <c r="BG114"/>
  <c r="BG115"/>
  <c r="BG116"/>
  <c r="BG117"/>
  <c r="BG118"/>
  <c r="BG119"/>
  <c r="BG120"/>
  <c r="BG121"/>
  <c r="BG122"/>
  <c r="BG123"/>
  <c r="BG124"/>
  <c r="BG125"/>
  <c r="BG126"/>
  <c r="BG127"/>
  <c r="BG128"/>
  <c r="BG129"/>
  <c r="BG130"/>
  <c r="BG131"/>
  <c r="BG132"/>
  <c r="BG133"/>
  <c r="BG134"/>
  <c r="BG135"/>
  <c r="BG136"/>
  <c r="BG137"/>
  <c r="BG138"/>
  <c r="BG139"/>
  <c r="BG140"/>
  <c r="BG141"/>
  <c r="BG142"/>
  <c r="BG143"/>
  <c r="BG144"/>
  <c r="BG145"/>
  <c r="BG146"/>
  <c r="BG147"/>
  <c r="BG148"/>
  <c r="BG149"/>
  <c r="BG150"/>
  <c r="BG151"/>
  <c r="BG152"/>
  <c r="BG153"/>
  <c r="BG154"/>
  <c r="BG155"/>
  <c r="BG156"/>
  <c r="BG157"/>
  <c r="BG158"/>
  <c r="BG159"/>
  <c r="BG160"/>
  <c r="BG161"/>
  <c r="BG162"/>
  <c r="BG163"/>
  <c r="BG164"/>
  <c r="BG165"/>
  <c r="BG166"/>
  <c r="BG167"/>
  <c r="BG168"/>
  <c r="BG169"/>
  <c r="BG170"/>
  <c r="BG171"/>
  <c r="BG172"/>
  <c r="BG173"/>
  <c r="BG174"/>
  <c r="BG175"/>
  <c r="BG176"/>
  <c r="BG177"/>
  <c r="BG178"/>
  <c r="BG179"/>
  <c r="BG180"/>
  <c r="BG181"/>
  <c r="BG182"/>
  <c r="BG183"/>
  <c r="BG184"/>
  <c r="BG185"/>
  <c r="BG186"/>
  <c r="BG187"/>
  <c r="BG188"/>
  <c r="BG189"/>
  <c r="BG190"/>
  <c r="BG191"/>
  <c r="BG192"/>
  <c r="BG193"/>
  <c r="BG194"/>
  <c r="BG195"/>
  <c r="BG196"/>
  <c r="BG197"/>
  <c r="BG198"/>
  <c r="BG199"/>
  <c r="BG200"/>
  <c r="BG201"/>
  <c r="BG202"/>
  <c r="BG203"/>
  <c r="BG204"/>
  <c r="BG205"/>
  <c r="BG206"/>
  <c r="BG207"/>
  <c r="BG208"/>
  <c r="BG209"/>
  <c r="BG210"/>
  <c r="BG211"/>
  <c r="BG212"/>
  <c r="BG213"/>
  <c r="BG214"/>
  <c r="BG215"/>
  <c r="BG216"/>
  <c r="BG217"/>
  <c r="BG218"/>
  <c r="BG219"/>
  <c r="BG220"/>
  <c r="BG221"/>
  <c r="BG222"/>
  <c r="BG223"/>
  <c r="BG224"/>
  <c r="BG225"/>
  <c r="BG226"/>
  <c r="BG227"/>
  <c r="BG228"/>
  <c r="BG229"/>
  <c r="BG230"/>
  <c r="BG231"/>
  <c r="BG232"/>
  <c r="BG233"/>
  <c r="BG234"/>
  <c r="BG235"/>
  <c r="BG236"/>
  <c r="BG237"/>
  <c r="BG238"/>
  <c r="BG239"/>
  <c r="BG240"/>
  <c r="BG241"/>
  <c r="BG242"/>
  <c r="BG243"/>
  <c r="BX243"/>
  <c r="CB243"/>
  <c r="CD243"/>
  <c r="R249" i="8"/>
  <c r="W244" i="5"/>
  <c r="W245"/>
  <c r="W246"/>
  <c r="W247"/>
  <c r="W248"/>
  <c r="W249"/>
  <c r="W250"/>
  <c r="W251"/>
  <c r="W252"/>
  <c r="W253"/>
  <c r="W254"/>
  <c r="W255"/>
  <c r="W256"/>
  <c r="W257"/>
  <c r="W258"/>
  <c r="W259"/>
  <c r="W260"/>
  <c r="W261"/>
  <c r="W262"/>
  <c r="W263"/>
  <c r="W264"/>
  <c r="W265"/>
  <c r="W266"/>
  <c r="W267"/>
  <c r="W268"/>
  <c r="W269"/>
  <c r="W270"/>
  <c r="W271"/>
  <c r="W272"/>
  <c r="W273"/>
  <c r="W274"/>
  <c r="W275"/>
  <c r="W276"/>
  <c r="W277"/>
  <c r="W278"/>
  <c r="W279"/>
  <c r="W280"/>
  <c r="W281"/>
  <c r="W282"/>
  <c r="W283"/>
  <c r="W284"/>
  <c r="W285"/>
  <c r="W286"/>
  <c r="W287"/>
  <c r="W288"/>
  <c r="W289"/>
  <c r="W290"/>
  <c r="W291"/>
  <c r="W292"/>
  <c r="W293"/>
  <c r="W294"/>
  <c r="W295"/>
  <c r="W296"/>
  <c r="W297"/>
  <c r="W298"/>
  <c r="W299"/>
  <c r="W300"/>
  <c r="W301"/>
  <c r="W302"/>
  <c r="W303"/>
  <c r="W304"/>
  <c r="W305"/>
  <c r="W306"/>
  <c r="W307"/>
  <c r="W308"/>
  <c r="W309"/>
  <c r="W310"/>
  <c r="W311"/>
  <c r="W312"/>
  <c r="W313"/>
  <c r="W314"/>
  <c r="W315"/>
  <c r="W316"/>
  <c r="W317"/>
  <c r="W318"/>
  <c r="W319"/>
  <c r="W320"/>
  <c r="W321"/>
  <c r="W322"/>
  <c r="W323"/>
  <c r="W324"/>
  <c r="W325"/>
  <c r="W326"/>
  <c r="W327"/>
  <c r="W328"/>
  <c r="W329"/>
  <c r="W330"/>
  <c r="W331"/>
  <c r="W332"/>
  <c r="W333"/>
  <c r="W334"/>
  <c r="W335"/>
  <c r="W336"/>
  <c r="W337"/>
  <c r="W338"/>
  <c r="W339"/>
  <c r="W340"/>
  <c r="W341"/>
  <c r="W342"/>
  <c r="W343"/>
  <c r="W344"/>
  <c r="W345"/>
  <c r="W346"/>
  <c r="W347"/>
  <c r="W348"/>
  <c r="W349"/>
  <c r="W350"/>
  <c r="W351"/>
  <c r="W352"/>
  <c r="W353"/>
  <c r="W354"/>
  <c r="W355"/>
  <c r="W356"/>
  <c r="W357"/>
  <c r="W358"/>
  <c r="W359"/>
  <c r="W360"/>
  <c r="W361"/>
  <c r="W362"/>
  <c r="W363"/>
  <c r="W364"/>
  <c r="W365"/>
  <c r="W366"/>
  <c r="W367"/>
  <c r="W368"/>
  <c r="W369"/>
  <c r="W370"/>
  <c r="W371"/>
  <c r="W372"/>
  <c r="W373"/>
  <c r="W374"/>
  <c r="W375"/>
  <c r="W376"/>
  <c r="W377"/>
  <c r="W378"/>
  <c r="W379"/>
  <c r="W380"/>
  <c r="W381"/>
  <c r="W382"/>
  <c r="W383"/>
  <c r="W384"/>
  <c r="W385"/>
  <c r="W386"/>
  <c r="W387"/>
  <c r="W388"/>
  <c r="W389"/>
  <c r="W390"/>
  <c r="W391"/>
  <c r="W392"/>
  <c r="W393"/>
  <c r="W394"/>
  <c r="W395"/>
  <c r="W396"/>
  <c r="W397"/>
  <c r="W398"/>
  <c r="W399"/>
  <c r="W400"/>
  <c r="W401"/>
  <c r="W402"/>
  <c r="W403"/>
  <c r="W404"/>
  <c r="W405"/>
  <c r="W406"/>
  <c r="W407"/>
  <c r="W408"/>
  <c r="W409"/>
  <c r="W410"/>
  <c r="W411"/>
  <c r="W412"/>
  <c r="W413"/>
  <c r="W414"/>
  <c r="W415"/>
  <c r="W416"/>
  <c r="W417"/>
  <c r="W418"/>
  <c r="W419"/>
  <c r="W420"/>
  <c r="W421"/>
  <c r="W422"/>
  <c r="W423"/>
  <c r="W424"/>
  <c r="W425"/>
  <c r="W426"/>
  <c r="W427"/>
  <c r="W428"/>
  <c r="W429"/>
  <c r="W430"/>
  <c r="W431"/>
  <c r="W432"/>
  <c r="W433"/>
  <c r="W434"/>
  <c r="W435"/>
  <c r="W436"/>
  <c r="W437"/>
  <c r="W438"/>
  <c r="W439"/>
  <c r="W440"/>
  <c r="W441"/>
  <c r="W442"/>
  <c r="W443"/>
  <c r="W444"/>
  <c r="W445"/>
  <c r="W446"/>
  <c r="W447"/>
  <c r="W448"/>
  <c r="W449"/>
  <c r="W450"/>
  <c r="W451"/>
  <c r="W452"/>
  <c r="W453"/>
  <c r="W454"/>
  <c r="W455"/>
  <c r="W456"/>
  <c r="W457"/>
  <c r="W458"/>
  <c r="W459"/>
  <c r="W460"/>
  <c r="W461"/>
  <c r="W462"/>
  <c r="W463"/>
  <c r="W464"/>
  <c r="W465"/>
  <c r="W466"/>
  <c r="W467"/>
  <c r="W468"/>
  <c r="W469"/>
  <c r="W470"/>
  <c r="W471"/>
  <c r="W472"/>
  <c r="W473"/>
  <c r="W474"/>
  <c r="W475"/>
  <c r="W476"/>
  <c r="W477"/>
  <c r="W478"/>
  <c r="W479"/>
  <c r="W480"/>
  <c r="W481"/>
  <c r="W482"/>
  <c r="W483"/>
  <c r="W484"/>
  <c r="W485"/>
  <c r="W486"/>
  <c r="W487"/>
  <c r="W488"/>
  <c r="W489"/>
  <c r="W490"/>
  <c r="W491"/>
  <c r="W492"/>
  <c r="W493"/>
  <c r="W494"/>
  <c r="W495"/>
  <c r="AN495"/>
  <c r="X244"/>
  <c r="X245"/>
  <c r="X246"/>
  <c r="X247"/>
  <c r="X248"/>
  <c r="X249"/>
  <c r="X250"/>
  <c r="X251"/>
  <c r="X252"/>
  <c r="X253"/>
  <c r="X254"/>
  <c r="X255"/>
  <c r="X256"/>
  <c r="X257"/>
  <c r="X258"/>
  <c r="X259"/>
  <c r="X260"/>
  <c r="X261"/>
  <c r="X262"/>
  <c r="X263"/>
  <c r="X264"/>
  <c r="X265"/>
  <c r="X266"/>
  <c r="X267"/>
  <c r="X268"/>
  <c r="X269"/>
  <c r="X270"/>
  <c r="X271"/>
  <c r="X272"/>
  <c r="X273"/>
  <c r="X274"/>
  <c r="X275"/>
  <c r="X276"/>
  <c r="X277"/>
  <c r="X278"/>
  <c r="X279"/>
  <c r="X280"/>
  <c r="X281"/>
  <c r="X282"/>
  <c r="X283"/>
  <c r="X284"/>
  <c r="X285"/>
  <c r="X286"/>
  <c r="X287"/>
  <c r="X288"/>
  <c r="X289"/>
  <c r="X290"/>
  <c r="X291"/>
  <c r="X292"/>
  <c r="X293"/>
  <c r="X294"/>
  <c r="X295"/>
  <c r="X296"/>
  <c r="X297"/>
  <c r="X298"/>
  <c r="X299"/>
  <c r="X300"/>
  <c r="X301"/>
  <c r="X302"/>
  <c r="X303"/>
  <c r="X304"/>
  <c r="X305"/>
  <c r="X306"/>
  <c r="X307"/>
  <c r="X308"/>
  <c r="X309"/>
  <c r="X310"/>
  <c r="X311"/>
  <c r="X312"/>
  <c r="X313"/>
  <c r="X314"/>
  <c r="X315"/>
  <c r="X316"/>
  <c r="X317"/>
  <c r="X318"/>
  <c r="X319"/>
  <c r="X320"/>
  <c r="X321"/>
  <c r="X322"/>
  <c r="X323"/>
  <c r="X324"/>
  <c r="X325"/>
  <c r="X326"/>
  <c r="X327"/>
  <c r="X328"/>
  <c r="X329"/>
  <c r="X330"/>
  <c r="X331"/>
  <c r="X332"/>
  <c r="X333"/>
  <c r="X334"/>
  <c r="X335"/>
  <c r="X336"/>
  <c r="X337"/>
  <c r="X338"/>
  <c r="X339"/>
  <c r="X340"/>
  <c r="X341"/>
  <c r="X342"/>
  <c r="X343"/>
  <c r="X344"/>
  <c r="X345"/>
  <c r="X346"/>
  <c r="X347"/>
  <c r="X348"/>
  <c r="X349"/>
  <c r="X350"/>
  <c r="X351"/>
  <c r="X352"/>
  <c r="X353"/>
  <c r="X354"/>
  <c r="X355"/>
  <c r="X356"/>
  <c r="X357"/>
  <c r="X358"/>
  <c r="X359"/>
  <c r="X360"/>
  <c r="X361"/>
  <c r="X362"/>
  <c r="X363"/>
  <c r="X364"/>
  <c r="X365"/>
  <c r="X366"/>
  <c r="X367"/>
  <c r="X368"/>
  <c r="X369"/>
  <c r="X370"/>
  <c r="X371"/>
  <c r="X372"/>
  <c r="X373"/>
  <c r="X374"/>
  <c r="X375"/>
  <c r="X376"/>
  <c r="X377"/>
  <c r="X378"/>
  <c r="X379"/>
  <c r="X380"/>
  <c r="X381"/>
  <c r="X382"/>
  <c r="X383"/>
  <c r="X384"/>
  <c r="X385"/>
  <c r="X386"/>
  <c r="X387"/>
  <c r="X388"/>
  <c r="X389"/>
  <c r="X390"/>
  <c r="X391"/>
  <c r="X392"/>
  <c r="X393"/>
  <c r="X394"/>
  <c r="X395"/>
  <c r="X396"/>
  <c r="X397"/>
  <c r="X398"/>
  <c r="X399"/>
  <c r="X400"/>
  <c r="X401"/>
  <c r="X402"/>
  <c r="X403"/>
  <c r="X404"/>
  <c r="X405"/>
  <c r="X406"/>
  <c r="X407"/>
  <c r="X408"/>
  <c r="X409"/>
  <c r="X410"/>
  <c r="X411"/>
  <c r="X412"/>
  <c r="X413"/>
  <c r="X414"/>
  <c r="X415"/>
  <c r="X416"/>
  <c r="X417"/>
  <c r="X418"/>
  <c r="X419"/>
  <c r="X420"/>
  <c r="X421"/>
  <c r="X422"/>
  <c r="X423"/>
  <c r="X424"/>
  <c r="X425"/>
  <c r="X426"/>
  <c r="X427"/>
  <c r="X428"/>
  <c r="X429"/>
  <c r="X430"/>
  <c r="X431"/>
  <c r="X432"/>
  <c r="X433"/>
  <c r="X434"/>
  <c r="X435"/>
  <c r="X436"/>
  <c r="X437"/>
  <c r="X438"/>
  <c r="X439"/>
  <c r="X440"/>
  <c r="X441"/>
  <c r="X442"/>
  <c r="X443"/>
  <c r="X444"/>
  <c r="X445"/>
  <c r="X446"/>
  <c r="X447"/>
  <c r="X448"/>
  <c r="X449"/>
  <c r="X450"/>
  <c r="X451"/>
  <c r="X452"/>
  <c r="X453"/>
  <c r="X454"/>
  <c r="X455"/>
  <c r="X456"/>
  <c r="X457"/>
  <c r="X458"/>
  <c r="X459"/>
  <c r="X460"/>
  <c r="X461"/>
  <c r="X462"/>
  <c r="X463"/>
  <c r="X464"/>
  <c r="X465"/>
  <c r="X466"/>
  <c r="X467"/>
  <c r="X468"/>
  <c r="X469"/>
  <c r="X470"/>
  <c r="X471"/>
  <c r="X472"/>
  <c r="X473"/>
  <c r="X474"/>
  <c r="X475"/>
  <c r="X476"/>
  <c r="X477"/>
  <c r="X478"/>
  <c r="X479"/>
  <c r="X480"/>
  <c r="X481"/>
  <c r="X482"/>
  <c r="X483"/>
  <c r="X484"/>
  <c r="X485"/>
  <c r="X486"/>
  <c r="X487"/>
  <c r="X488"/>
  <c r="X489"/>
  <c r="X490"/>
  <c r="X491"/>
  <c r="X492"/>
  <c r="X493"/>
  <c r="X494"/>
  <c r="X495"/>
  <c r="AO495"/>
  <c r="Y244"/>
  <c r="Y245"/>
  <c r="Y246"/>
  <c r="Y247"/>
  <c r="Y248"/>
  <c r="Y249"/>
  <c r="Y250"/>
  <c r="Y251"/>
  <c r="Y252"/>
  <c r="Y253"/>
  <c r="Y254"/>
  <c r="Y255"/>
  <c r="Y256"/>
  <c r="Y257"/>
  <c r="Y258"/>
  <c r="Y259"/>
  <c r="Y260"/>
  <c r="Y261"/>
  <c r="Y262"/>
  <c r="Y263"/>
  <c r="Y264"/>
  <c r="Y265"/>
  <c r="Y266"/>
  <c r="Y267"/>
  <c r="Y268"/>
  <c r="Y269"/>
  <c r="Y270"/>
  <c r="Y271"/>
  <c r="Y272"/>
  <c r="Y273"/>
  <c r="Y274"/>
  <c r="Y275"/>
  <c r="Y276"/>
  <c r="Y277"/>
  <c r="Y278"/>
  <c r="Y279"/>
  <c r="Y280"/>
  <c r="Y281"/>
  <c r="Y282"/>
  <c r="Y283"/>
  <c r="Y284"/>
  <c r="Y285"/>
  <c r="Y286"/>
  <c r="Y287"/>
  <c r="Y288"/>
  <c r="Y289"/>
  <c r="Y290"/>
  <c r="Y291"/>
  <c r="Y292"/>
  <c r="Y293"/>
  <c r="Y294"/>
  <c r="Y295"/>
  <c r="Y296"/>
  <c r="Y297"/>
  <c r="Y298"/>
  <c r="Y299"/>
  <c r="Y300"/>
  <c r="Y301"/>
  <c r="Y302"/>
  <c r="Y303"/>
  <c r="Y304"/>
  <c r="Y305"/>
  <c r="Y306"/>
  <c r="Y307"/>
  <c r="Y308"/>
  <c r="Y309"/>
  <c r="Y310"/>
  <c r="Y311"/>
  <c r="Y312"/>
  <c r="Y313"/>
  <c r="Y314"/>
  <c r="Y315"/>
  <c r="Y316"/>
  <c r="Y317"/>
  <c r="Y318"/>
  <c r="Y319"/>
  <c r="Y320"/>
  <c r="Y321"/>
  <c r="Y322"/>
  <c r="Y323"/>
  <c r="Y324"/>
  <c r="Y325"/>
  <c r="Y326"/>
  <c r="Y327"/>
  <c r="Y328"/>
  <c r="Y329"/>
  <c r="Y330"/>
  <c r="Y331"/>
  <c r="Y332"/>
  <c r="Y333"/>
  <c r="Y334"/>
  <c r="Y335"/>
  <c r="Y336"/>
  <c r="Y337"/>
  <c r="Y338"/>
  <c r="Y339"/>
  <c r="Y340"/>
  <c r="Y341"/>
  <c r="Y342"/>
  <c r="Y343"/>
  <c r="Y344"/>
  <c r="Y345"/>
  <c r="Y346"/>
  <c r="Y347"/>
  <c r="Y348"/>
  <c r="Y349"/>
  <c r="Y350"/>
  <c r="Y351"/>
  <c r="Y352"/>
  <c r="Y353"/>
  <c r="Y354"/>
  <c r="Y355"/>
  <c r="Y356"/>
  <c r="Y357"/>
  <c r="Y358"/>
  <c r="Y359"/>
  <c r="Y360"/>
  <c r="Y361"/>
  <c r="Y362"/>
  <c r="Y363"/>
  <c r="Y364"/>
  <c r="Y365"/>
  <c r="Y366"/>
  <c r="Y367"/>
  <c r="Y368"/>
  <c r="Y369"/>
  <c r="Y370"/>
  <c r="Y371"/>
  <c r="Y372"/>
  <c r="Y373"/>
  <c r="Y374"/>
  <c r="Y375"/>
  <c r="Y376"/>
  <c r="Y377"/>
  <c r="Y378"/>
  <c r="Y379"/>
  <c r="Y380"/>
  <c r="Y381"/>
  <c r="Y382"/>
  <c r="Y383"/>
  <c r="Y384"/>
  <c r="Y385"/>
  <c r="Y386"/>
  <c r="Y387"/>
  <c r="Y388"/>
  <c r="Y389"/>
  <c r="Y390"/>
  <c r="Y391"/>
  <c r="Y392"/>
  <c r="Y393"/>
  <c r="Y394"/>
  <c r="Y395"/>
  <c r="Y396"/>
  <c r="Y397"/>
  <c r="Y398"/>
  <c r="Y399"/>
  <c r="Y400"/>
  <c r="Y401"/>
  <c r="Y402"/>
  <c r="Y403"/>
  <c r="Y404"/>
  <c r="Y405"/>
  <c r="Y406"/>
  <c r="Y407"/>
  <c r="Y408"/>
  <c r="Y409"/>
  <c r="Y410"/>
  <c r="Y411"/>
  <c r="Y412"/>
  <c r="Y413"/>
  <c r="Y414"/>
  <c r="Y415"/>
  <c r="Y416"/>
  <c r="Y417"/>
  <c r="Y418"/>
  <c r="Y419"/>
  <c r="Y420"/>
  <c r="Y421"/>
  <c r="Y422"/>
  <c r="Y423"/>
  <c r="Y424"/>
  <c r="Y425"/>
  <c r="Y426"/>
  <c r="Y427"/>
  <c r="Y428"/>
  <c r="Y429"/>
  <c r="Y430"/>
  <c r="Y431"/>
  <c r="Y432"/>
  <c r="Y433"/>
  <c r="Y434"/>
  <c r="Y435"/>
  <c r="Y436"/>
  <c r="Y437"/>
  <c r="Y438"/>
  <c r="Y439"/>
  <c r="Y440"/>
  <c r="Y441"/>
  <c r="Y442"/>
  <c r="Y443"/>
  <c r="Y444"/>
  <c r="Y445"/>
  <c r="Y446"/>
  <c r="Y447"/>
  <c r="Y448"/>
  <c r="Y449"/>
  <c r="Y450"/>
  <c r="Y451"/>
  <c r="Y452"/>
  <c r="Y453"/>
  <c r="Y454"/>
  <c r="Y455"/>
  <c r="Y456"/>
  <c r="Y457"/>
  <c r="Y458"/>
  <c r="Y459"/>
  <c r="Y460"/>
  <c r="Y461"/>
  <c r="Y462"/>
  <c r="Y463"/>
  <c r="Y464"/>
  <c r="Y465"/>
  <c r="Y466"/>
  <c r="Y467"/>
  <c r="Y468"/>
  <c r="Y469"/>
  <c r="Y470"/>
  <c r="Y471"/>
  <c r="Y472"/>
  <c r="Y473"/>
  <c r="Y474"/>
  <c r="Y475"/>
  <c r="Y476"/>
  <c r="Y477"/>
  <c r="Y478"/>
  <c r="Y479"/>
  <c r="Y480"/>
  <c r="Y481"/>
  <c r="Y482"/>
  <c r="Y483"/>
  <c r="Y484"/>
  <c r="Y485"/>
  <c r="Y486"/>
  <c r="Y487"/>
  <c r="Y488"/>
  <c r="Y489"/>
  <c r="Y490"/>
  <c r="Y491"/>
  <c r="Y492"/>
  <c r="Y493"/>
  <c r="Y494"/>
  <c r="Y495"/>
  <c r="AP495"/>
  <c r="Z244"/>
  <c r="Z245"/>
  <c r="Z246"/>
  <c r="Z247"/>
  <c r="Z248"/>
  <c r="Z249"/>
  <c r="Z250"/>
  <c r="Z251"/>
  <c r="Z252"/>
  <c r="Z253"/>
  <c r="Z254"/>
  <c r="Z255"/>
  <c r="Z256"/>
  <c r="Z257"/>
  <c r="Z258"/>
  <c r="Z259"/>
  <c r="Z260"/>
  <c r="Z261"/>
  <c r="Z262"/>
  <c r="Z263"/>
  <c r="Z264"/>
  <c r="Z265"/>
  <c r="Z266"/>
  <c r="Z267"/>
  <c r="Z268"/>
  <c r="Z269"/>
  <c r="Z270"/>
  <c r="Z271"/>
  <c r="Z272"/>
  <c r="Z273"/>
  <c r="Z274"/>
  <c r="Z275"/>
  <c r="Z276"/>
  <c r="Z277"/>
  <c r="Z278"/>
  <c r="Z279"/>
  <c r="Z280"/>
  <c r="Z281"/>
  <c r="Z282"/>
  <c r="Z283"/>
  <c r="Z284"/>
  <c r="Z285"/>
  <c r="Z286"/>
  <c r="Z287"/>
  <c r="Z288"/>
  <c r="Z289"/>
  <c r="Z290"/>
  <c r="Z291"/>
  <c r="Z292"/>
  <c r="Z293"/>
  <c r="Z294"/>
  <c r="Z295"/>
  <c r="Z296"/>
  <c r="Z297"/>
  <c r="Z298"/>
  <c r="Z299"/>
  <c r="Z300"/>
  <c r="Z301"/>
  <c r="Z302"/>
  <c r="Z303"/>
  <c r="Z304"/>
  <c r="Z305"/>
  <c r="Z306"/>
  <c r="Z307"/>
  <c r="Z308"/>
  <c r="Z309"/>
  <c r="Z310"/>
  <c r="Z311"/>
  <c r="Z312"/>
  <c r="Z313"/>
  <c r="Z314"/>
  <c r="Z315"/>
  <c r="Z316"/>
  <c r="Z317"/>
  <c r="Z318"/>
  <c r="Z319"/>
  <c r="Z320"/>
  <c r="Z321"/>
  <c r="Z322"/>
  <c r="Z323"/>
  <c r="Z324"/>
  <c r="Z325"/>
  <c r="Z326"/>
  <c r="Z327"/>
  <c r="Z328"/>
  <c r="Z329"/>
  <c r="Z330"/>
  <c r="Z331"/>
  <c r="Z332"/>
  <c r="Z333"/>
  <c r="Z334"/>
  <c r="Z335"/>
  <c r="Z336"/>
  <c r="Z337"/>
  <c r="Z338"/>
  <c r="Z339"/>
  <c r="Z340"/>
  <c r="Z341"/>
  <c r="Z342"/>
  <c r="Z343"/>
  <c r="Z344"/>
  <c r="Z345"/>
  <c r="Z346"/>
  <c r="Z347"/>
  <c r="Z348"/>
  <c r="Z349"/>
  <c r="Z350"/>
  <c r="Z351"/>
  <c r="Z352"/>
  <c r="Z353"/>
  <c r="Z354"/>
  <c r="Z355"/>
  <c r="Z356"/>
  <c r="Z357"/>
  <c r="Z358"/>
  <c r="Z359"/>
  <c r="Z360"/>
  <c r="Z361"/>
  <c r="Z362"/>
  <c r="Z363"/>
  <c r="Z364"/>
  <c r="Z365"/>
  <c r="Z366"/>
  <c r="Z367"/>
  <c r="Z368"/>
  <c r="Z369"/>
  <c r="Z370"/>
  <c r="Z371"/>
  <c r="Z372"/>
  <c r="Z373"/>
  <c r="Z374"/>
  <c r="Z375"/>
  <c r="Z376"/>
  <c r="Z377"/>
  <c r="Z378"/>
  <c r="Z379"/>
  <c r="Z380"/>
  <c r="Z381"/>
  <c r="Z382"/>
  <c r="Z383"/>
  <c r="Z384"/>
  <c r="Z385"/>
  <c r="Z386"/>
  <c r="Z387"/>
  <c r="Z388"/>
  <c r="Z389"/>
  <c r="Z390"/>
  <c r="Z391"/>
  <c r="Z392"/>
  <c r="Z393"/>
  <c r="Z394"/>
  <c r="Z395"/>
  <c r="Z396"/>
  <c r="Z397"/>
  <c r="Z398"/>
  <c r="Z399"/>
  <c r="Z400"/>
  <c r="Z401"/>
  <c r="Z402"/>
  <c r="Z403"/>
  <c r="Z404"/>
  <c r="Z405"/>
  <c r="Z406"/>
  <c r="Z407"/>
  <c r="Z408"/>
  <c r="Z409"/>
  <c r="Z410"/>
  <c r="Z411"/>
  <c r="Z412"/>
  <c r="Z413"/>
  <c r="Z414"/>
  <c r="Z415"/>
  <c r="Z416"/>
  <c r="Z417"/>
  <c r="Z418"/>
  <c r="Z419"/>
  <c r="Z420"/>
  <c r="Z421"/>
  <c r="Z422"/>
  <c r="Z423"/>
  <c r="Z424"/>
  <c r="Z425"/>
  <c r="Z426"/>
  <c r="Z427"/>
  <c r="Z428"/>
  <c r="Z429"/>
  <c r="Z430"/>
  <c r="Z431"/>
  <c r="Z432"/>
  <c r="Z433"/>
  <c r="Z434"/>
  <c r="Z435"/>
  <c r="Z436"/>
  <c r="Z437"/>
  <c r="Z438"/>
  <c r="Z439"/>
  <c r="Z440"/>
  <c r="Z441"/>
  <c r="Z442"/>
  <c r="Z443"/>
  <c r="Z444"/>
  <c r="Z445"/>
  <c r="Z446"/>
  <c r="Z447"/>
  <c r="Z448"/>
  <c r="Z449"/>
  <c r="Z450"/>
  <c r="Z451"/>
  <c r="Z452"/>
  <c r="Z453"/>
  <c r="Z454"/>
  <c r="Z455"/>
  <c r="Z456"/>
  <c r="Z457"/>
  <c r="Z458"/>
  <c r="Z459"/>
  <c r="Z460"/>
  <c r="Z461"/>
  <c r="Z462"/>
  <c r="Z463"/>
  <c r="Z464"/>
  <c r="Z465"/>
  <c r="Z466"/>
  <c r="Z467"/>
  <c r="Z468"/>
  <c r="Z469"/>
  <c r="Z470"/>
  <c r="Z471"/>
  <c r="Z472"/>
  <c r="Z473"/>
  <c r="Z474"/>
  <c r="Z475"/>
  <c r="Z476"/>
  <c r="Z477"/>
  <c r="Z478"/>
  <c r="Z479"/>
  <c r="Z480"/>
  <c r="Z481"/>
  <c r="Z482"/>
  <c r="Z483"/>
  <c r="Z484"/>
  <c r="Z485"/>
  <c r="Z486"/>
  <c r="Z487"/>
  <c r="Z488"/>
  <c r="Z489"/>
  <c r="Z490"/>
  <c r="Z491"/>
  <c r="Z492"/>
  <c r="Z493"/>
  <c r="Z494"/>
  <c r="Z495"/>
  <c r="AQ495"/>
  <c r="AA244"/>
  <c r="AA245"/>
  <c r="AA246"/>
  <c r="AA247"/>
  <c r="AA248"/>
  <c r="AA249"/>
  <c r="AA250"/>
  <c r="AA251"/>
  <c r="AA252"/>
  <c r="AA253"/>
  <c r="AA254"/>
  <c r="AA255"/>
  <c r="AA256"/>
  <c r="AA257"/>
  <c r="AA258"/>
  <c r="AA259"/>
  <c r="AA260"/>
  <c r="AA261"/>
  <c r="AA262"/>
  <c r="AA263"/>
  <c r="AA264"/>
  <c r="AA265"/>
  <c r="AA266"/>
  <c r="AA267"/>
  <c r="AA268"/>
  <c r="AA269"/>
  <c r="AA270"/>
  <c r="AA271"/>
  <c r="AA272"/>
  <c r="AA273"/>
  <c r="AA274"/>
  <c r="AA275"/>
  <c r="AA276"/>
  <c r="AA277"/>
  <c r="AA278"/>
  <c r="AA279"/>
  <c r="AA280"/>
  <c r="AA281"/>
  <c r="AA282"/>
  <c r="AA283"/>
  <c r="AA284"/>
  <c r="AA285"/>
  <c r="AA286"/>
  <c r="AA287"/>
  <c r="AA288"/>
  <c r="AA289"/>
  <c r="AA290"/>
  <c r="AA291"/>
  <c r="AA292"/>
  <c r="AA293"/>
  <c r="AA294"/>
  <c r="AA295"/>
  <c r="AA296"/>
  <c r="AA297"/>
  <c r="AA298"/>
  <c r="AA299"/>
  <c r="AA300"/>
  <c r="AA301"/>
  <c r="AA302"/>
  <c r="AA303"/>
  <c r="AA304"/>
  <c r="AA305"/>
  <c r="AA306"/>
  <c r="AA307"/>
  <c r="AA308"/>
  <c r="AA309"/>
  <c r="AA310"/>
  <c r="AA311"/>
  <c r="AA312"/>
  <c r="AA313"/>
  <c r="AA314"/>
  <c r="AA315"/>
  <c r="AA316"/>
  <c r="AA317"/>
  <c r="AA318"/>
  <c r="AA319"/>
  <c r="AA320"/>
  <c r="AA321"/>
  <c r="AA322"/>
  <c r="AA323"/>
  <c r="AA324"/>
  <c r="AA325"/>
  <c r="AA326"/>
  <c r="AA327"/>
  <c r="AA328"/>
  <c r="AA329"/>
  <c r="AA330"/>
  <c r="AA331"/>
  <c r="AA332"/>
  <c r="AA333"/>
  <c r="AA334"/>
  <c r="AA335"/>
  <c r="AA336"/>
  <c r="AA337"/>
  <c r="AA338"/>
  <c r="AA339"/>
  <c r="AA340"/>
  <c r="AA341"/>
  <c r="AA342"/>
  <c r="AA343"/>
  <c r="AA344"/>
  <c r="AA345"/>
  <c r="AA346"/>
  <c r="AA347"/>
  <c r="AA348"/>
  <c r="AA349"/>
  <c r="AA350"/>
  <c r="AA351"/>
  <c r="AA352"/>
  <c r="AA353"/>
  <c r="AA354"/>
  <c r="AA355"/>
  <c r="AA356"/>
  <c r="AA357"/>
  <c r="AA358"/>
  <c r="AA359"/>
  <c r="AA360"/>
  <c r="AA361"/>
  <c r="AA362"/>
  <c r="AA363"/>
  <c r="AA364"/>
  <c r="AA365"/>
  <c r="AA366"/>
  <c r="AA367"/>
  <c r="AA368"/>
  <c r="AA369"/>
  <c r="AA370"/>
  <c r="AA371"/>
  <c r="AA372"/>
  <c r="AA373"/>
  <c r="AA374"/>
  <c r="AA375"/>
  <c r="AA376"/>
  <c r="AA377"/>
  <c r="AA378"/>
  <c r="AA379"/>
  <c r="AA380"/>
  <c r="AA381"/>
  <c r="AA382"/>
  <c r="AA383"/>
  <c r="AA384"/>
  <c r="AA385"/>
  <c r="AA386"/>
  <c r="AA387"/>
  <c r="AA388"/>
  <c r="AA389"/>
  <c r="AA390"/>
  <c r="AA391"/>
  <c r="AA392"/>
  <c r="AA393"/>
  <c r="AA394"/>
  <c r="AA395"/>
  <c r="AA396"/>
  <c r="AA397"/>
  <c r="AA398"/>
  <c r="AA399"/>
  <c r="AA400"/>
  <c r="AA401"/>
  <c r="AA402"/>
  <c r="AA403"/>
  <c r="AA404"/>
  <c r="AA405"/>
  <c r="AA406"/>
  <c r="AA407"/>
  <c r="AA408"/>
  <c r="AA409"/>
  <c r="AA410"/>
  <c r="AA411"/>
  <c r="AA412"/>
  <c r="AA413"/>
  <c r="AA414"/>
  <c r="AA415"/>
  <c r="AA416"/>
  <c r="AA417"/>
  <c r="AA418"/>
  <c r="AA419"/>
  <c r="AA420"/>
  <c r="AA421"/>
  <c r="AA422"/>
  <c r="AA423"/>
  <c r="AA424"/>
  <c r="AA425"/>
  <c r="AA426"/>
  <c r="AA427"/>
  <c r="AA428"/>
  <c r="AA429"/>
  <c r="AA430"/>
  <c r="AA431"/>
  <c r="AA432"/>
  <c r="AA433"/>
  <c r="AA434"/>
  <c r="AA435"/>
  <c r="AA436"/>
  <c r="AA437"/>
  <c r="AA438"/>
  <c r="AA439"/>
  <c r="AA440"/>
  <c r="AA441"/>
  <c r="AA442"/>
  <c r="AA443"/>
  <c r="AA444"/>
  <c r="AA445"/>
  <c r="AA446"/>
  <c r="AA447"/>
  <c r="AA448"/>
  <c r="AA449"/>
  <c r="AA450"/>
  <c r="AA451"/>
  <c r="AA452"/>
  <c r="AA453"/>
  <c r="AA454"/>
  <c r="AA455"/>
  <c r="AA456"/>
  <c r="AA457"/>
  <c r="AA458"/>
  <c r="AA459"/>
  <c r="AA460"/>
  <c r="AA461"/>
  <c r="AA462"/>
  <c r="AA463"/>
  <c r="AA464"/>
  <c r="AA465"/>
  <c r="AA466"/>
  <c r="AA467"/>
  <c r="AA468"/>
  <c r="AA469"/>
  <c r="AA470"/>
  <c r="AA471"/>
  <c r="AA472"/>
  <c r="AA473"/>
  <c r="AA474"/>
  <c r="AA475"/>
  <c r="AA476"/>
  <c r="AA477"/>
  <c r="AA478"/>
  <c r="AA479"/>
  <c r="AA480"/>
  <c r="AA481"/>
  <c r="AA482"/>
  <c r="AA483"/>
  <c r="AA484"/>
  <c r="AA485"/>
  <c r="AA486"/>
  <c r="AA487"/>
  <c r="AA488"/>
  <c r="AA489"/>
  <c r="AA490"/>
  <c r="AA491"/>
  <c r="AA492"/>
  <c r="AA493"/>
  <c r="AA494"/>
  <c r="AA495"/>
  <c r="AR495"/>
  <c r="AB244"/>
  <c r="AB245"/>
  <c r="AB246"/>
  <c r="AB247"/>
  <c r="AB248"/>
  <c r="AB249"/>
  <c r="AB250"/>
  <c r="AB251"/>
  <c r="AB252"/>
  <c r="AB253"/>
  <c r="AB254"/>
  <c r="AB255"/>
  <c r="AB256"/>
  <c r="AB257"/>
  <c r="AB258"/>
  <c r="AB259"/>
  <c r="AB260"/>
  <c r="AB261"/>
  <c r="AB262"/>
  <c r="AB263"/>
  <c r="AB264"/>
  <c r="AB265"/>
  <c r="AB266"/>
  <c r="AB267"/>
  <c r="AB268"/>
  <c r="AB269"/>
  <c r="AB270"/>
  <c r="AB271"/>
  <c r="AB272"/>
  <c r="AB273"/>
  <c r="AB274"/>
  <c r="AB275"/>
  <c r="AB276"/>
  <c r="AB277"/>
  <c r="AB278"/>
  <c r="AB279"/>
  <c r="AB280"/>
  <c r="AB281"/>
  <c r="AB282"/>
  <c r="AB283"/>
  <c r="AB284"/>
  <c r="AB285"/>
  <c r="AB286"/>
  <c r="AB287"/>
  <c r="AB288"/>
  <c r="AB289"/>
  <c r="AB290"/>
  <c r="AB291"/>
  <c r="AB292"/>
  <c r="AB293"/>
  <c r="AB294"/>
  <c r="AB295"/>
  <c r="AB296"/>
  <c r="AB297"/>
  <c r="AB298"/>
  <c r="AB299"/>
  <c r="AB300"/>
  <c r="AB301"/>
  <c r="AB302"/>
  <c r="AB303"/>
  <c r="AB304"/>
  <c r="AB305"/>
  <c r="AB306"/>
  <c r="AB307"/>
  <c r="AB308"/>
  <c r="AB309"/>
  <c r="AB310"/>
  <c r="AB311"/>
  <c r="AB312"/>
  <c r="AB313"/>
  <c r="AB314"/>
  <c r="AB315"/>
  <c r="AB316"/>
  <c r="AB317"/>
  <c r="AB318"/>
  <c r="AB319"/>
  <c r="AB320"/>
  <c r="AB321"/>
  <c r="AB322"/>
  <c r="AB323"/>
  <c r="AB324"/>
  <c r="AB325"/>
  <c r="AB326"/>
  <c r="AB327"/>
  <c r="AB328"/>
  <c r="AB329"/>
  <c r="AB330"/>
  <c r="AB331"/>
  <c r="AB332"/>
  <c r="AB333"/>
  <c r="AB334"/>
  <c r="AB335"/>
  <c r="AB336"/>
  <c r="AB337"/>
  <c r="AB338"/>
  <c r="AB339"/>
  <c r="AB340"/>
  <c r="AB341"/>
  <c r="AB342"/>
  <c r="AB343"/>
  <c r="AB344"/>
  <c r="AB345"/>
  <c r="AB346"/>
  <c r="AB347"/>
  <c r="AB348"/>
  <c r="AB349"/>
  <c r="AB350"/>
  <c r="AB351"/>
  <c r="AB352"/>
  <c r="AB353"/>
  <c r="AB354"/>
  <c r="AB355"/>
  <c r="AB356"/>
  <c r="AB357"/>
  <c r="AB358"/>
  <c r="AB359"/>
  <c r="AB360"/>
  <c r="AB361"/>
  <c r="AB362"/>
  <c r="AB363"/>
  <c r="AB364"/>
  <c r="AB365"/>
  <c r="AB366"/>
  <c r="AB367"/>
  <c r="AB368"/>
  <c r="AB369"/>
  <c r="AB370"/>
  <c r="AB371"/>
  <c r="AB372"/>
  <c r="AB373"/>
  <c r="AB374"/>
  <c r="AB375"/>
  <c r="AB376"/>
  <c r="AB377"/>
  <c r="AB378"/>
  <c r="AB379"/>
  <c r="AB380"/>
  <c r="AB381"/>
  <c r="AB382"/>
  <c r="AB383"/>
  <c r="AB384"/>
  <c r="AB385"/>
  <c r="AB386"/>
  <c r="AB387"/>
  <c r="AB388"/>
  <c r="AB389"/>
  <c r="AB390"/>
  <c r="AB391"/>
  <c r="AB392"/>
  <c r="AB393"/>
  <c r="AB394"/>
  <c r="AB395"/>
  <c r="AB396"/>
  <c r="AB397"/>
  <c r="AB398"/>
  <c r="AB399"/>
  <c r="AB400"/>
  <c r="AB401"/>
  <c r="AB402"/>
  <c r="AB403"/>
  <c r="AB404"/>
  <c r="AB405"/>
  <c r="AB406"/>
  <c r="AB407"/>
  <c r="AB408"/>
  <c r="AB409"/>
  <c r="AB410"/>
  <c r="AB411"/>
  <c r="AB412"/>
  <c r="AB413"/>
  <c r="AB414"/>
  <c r="AB415"/>
  <c r="AB416"/>
  <c r="AB417"/>
  <c r="AB418"/>
  <c r="AB419"/>
  <c r="AB420"/>
  <c r="AB421"/>
  <c r="AB422"/>
  <c r="AB423"/>
  <c r="AB424"/>
  <c r="AB425"/>
  <c r="AB426"/>
  <c r="AB427"/>
  <c r="AB428"/>
  <c r="AB429"/>
  <c r="AB430"/>
  <c r="AB431"/>
  <c r="AB432"/>
  <c r="AB433"/>
  <c r="AB434"/>
  <c r="AB435"/>
  <c r="AB436"/>
  <c r="AB437"/>
  <c r="AB438"/>
  <c r="AB439"/>
  <c r="AB440"/>
  <c r="AB441"/>
  <c r="AB442"/>
  <c r="AB443"/>
  <c r="AB444"/>
  <c r="AB445"/>
  <c r="AB446"/>
  <c r="AB447"/>
  <c r="AB448"/>
  <c r="AB449"/>
  <c r="AB450"/>
  <c r="AB451"/>
  <c r="AB452"/>
  <c r="AB453"/>
  <c r="AB454"/>
  <c r="AB455"/>
  <c r="AB456"/>
  <c r="AB457"/>
  <c r="AB458"/>
  <c r="AB459"/>
  <c r="AB460"/>
  <c r="AB461"/>
  <c r="AB462"/>
  <c r="AB463"/>
  <c r="AB464"/>
  <c r="AB465"/>
  <c r="AB466"/>
  <c r="AB467"/>
  <c r="AB468"/>
  <c r="AB469"/>
  <c r="AB470"/>
  <c r="AB471"/>
  <c r="AB472"/>
  <c r="AB473"/>
  <c r="AB474"/>
  <c r="AB475"/>
  <c r="AB476"/>
  <c r="AB477"/>
  <c r="AB478"/>
  <c r="AB479"/>
  <c r="AB480"/>
  <c r="AB481"/>
  <c r="AB482"/>
  <c r="AB483"/>
  <c r="AB484"/>
  <c r="AB485"/>
  <c r="AB486"/>
  <c r="AB487"/>
  <c r="AB488"/>
  <c r="AB489"/>
  <c r="AB490"/>
  <c r="AB491"/>
  <c r="AB492"/>
  <c r="AB493"/>
  <c r="AB494"/>
  <c r="AB495"/>
  <c r="AS495"/>
  <c r="AC244"/>
  <c r="AC245"/>
  <c r="AC246"/>
  <c r="AC247"/>
  <c r="AC248"/>
  <c r="AC249"/>
  <c r="AC250"/>
  <c r="AC251"/>
  <c r="AC252"/>
  <c r="AC253"/>
  <c r="AC254"/>
  <c r="AC255"/>
  <c r="AC256"/>
  <c r="AC257"/>
  <c r="AC258"/>
  <c r="AC259"/>
  <c r="AC260"/>
  <c r="AC261"/>
  <c r="AC262"/>
  <c r="AC263"/>
  <c r="AC264"/>
  <c r="AC265"/>
  <c r="AC266"/>
  <c r="AC267"/>
  <c r="AC268"/>
  <c r="AC269"/>
  <c r="AC270"/>
  <c r="AC271"/>
  <c r="AC272"/>
  <c r="AC273"/>
  <c r="AC274"/>
  <c r="AC275"/>
  <c r="AC276"/>
  <c r="AC277"/>
  <c r="AC278"/>
  <c r="AC279"/>
  <c r="AC280"/>
  <c r="AC281"/>
  <c r="AC282"/>
  <c r="AC283"/>
  <c r="AC284"/>
  <c r="AC285"/>
  <c r="AC286"/>
  <c r="AC287"/>
  <c r="AC288"/>
  <c r="AC289"/>
  <c r="AC290"/>
  <c r="AC291"/>
  <c r="AC292"/>
  <c r="AC293"/>
  <c r="AC294"/>
  <c r="AC295"/>
  <c r="AC296"/>
  <c r="AC297"/>
  <c r="AC298"/>
  <c r="AC299"/>
  <c r="AC300"/>
  <c r="AC301"/>
  <c r="AC302"/>
  <c r="AC303"/>
  <c r="AC304"/>
  <c r="AC305"/>
  <c r="AC306"/>
  <c r="AC307"/>
  <c r="AC308"/>
  <c r="AC309"/>
  <c r="AC310"/>
  <c r="AC311"/>
  <c r="AC312"/>
  <c r="AC313"/>
  <c r="AC314"/>
  <c r="AC315"/>
  <c r="AC316"/>
  <c r="AC317"/>
  <c r="AC318"/>
  <c r="AC319"/>
  <c r="AC320"/>
  <c r="AC321"/>
  <c r="AC322"/>
  <c r="AC323"/>
  <c r="AC324"/>
  <c r="AC325"/>
  <c r="AC326"/>
  <c r="AC327"/>
  <c r="AC328"/>
  <c r="AC329"/>
  <c r="AC330"/>
  <c r="AC331"/>
  <c r="AC332"/>
  <c r="AC333"/>
  <c r="AC334"/>
  <c r="AC335"/>
  <c r="AC336"/>
  <c r="AC337"/>
  <c r="AC338"/>
  <c r="AC339"/>
  <c r="AC340"/>
  <c r="AC341"/>
  <c r="AC342"/>
  <c r="AC343"/>
  <c r="AC344"/>
  <c r="AC345"/>
  <c r="AC346"/>
  <c r="AC347"/>
  <c r="AC348"/>
  <c r="AC349"/>
  <c r="AC350"/>
  <c r="AC351"/>
  <c r="AC352"/>
  <c r="AC353"/>
  <c r="AC354"/>
  <c r="AC355"/>
  <c r="AC356"/>
  <c r="AC357"/>
  <c r="AC358"/>
  <c r="AC359"/>
  <c r="AC360"/>
  <c r="AC361"/>
  <c r="AC362"/>
  <c r="AC363"/>
  <c r="AC364"/>
  <c r="AC365"/>
  <c r="AC366"/>
  <c r="AC367"/>
  <c r="AC368"/>
  <c r="AC369"/>
  <c r="AC370"/>
  <c r="AC371"/>
  <c r="AC372"/>
  <c r="AC373"/>
  <c r="AC374"/>
  <c r="AC375"/>
  <c r="AC376"/>
  <c r="AC377"/>
  <c r="AC378"/>
  <c r="AC379"/>
  <c r="AC380"/>
  <c r="AC381"/>
  <c r="AC382"/>
  <c r="AC383"/>
  <c r="AC384"/>
  <c r="AC385"/>
  <c r="AC386"/>
  <c r="AC387"/>
  <c r="AC388"/>
  <c r="AC389"/>
  <c r="AC390"/>
  <c r="AC391"/>
  <c r="AC392"/>
  <c r="AC393"/>
  <c r="AC394"/>
  <c r="AC395"/>
  <c r="AC396"/>
  <c r="AC397"/>
  <c r="AC398"/>
  <c r="AC399"/>
  <c r="AC400"/>
  <c r="AC401"/>
  <c r="AC402"/>
  <c r="AC403"/>
  <c r="AC404"/>
  <c r="AC405"/>
  <c r="AC406"/>
  <c r="AC407"/>
  <c r="AC408"/>
  <c r="AC409"/>
  <c r="AC410"/>
  <c r="AC411"/>
  <c r="AC412"/>
  <c r="AC413"/>
  <c r="AC414"/>
  <c r="AC415"/>
  <c r="AC416"/>
  <c r="AC417"/>
  <c r="AC418"/>
  <c r="AC419"/>
  <c r="AC420"/>
  <c r="AC421"/>
  <c r="AC422"/>
  <c r="AC423"/>
  <c r="AC424"/>
  <c r="AC425"/>
  <c r="AC426"/>
  <c r="AC427"/>
  <c r="AC428"/>
  <c r="AC429"/>
  <c r="AC430"/>
  <c r="AC431"/>
  <c r="AC432"/>
  <c r="AC433"/>
  <c r="AC434"/>
  <c r="AC435"/>
  <c r="AC436"/>
  <c r="AC437"/>
  <c r="AC438"/>
  <c r="AC439"/>
  <c r="AC440"/>
  <c r="AC441"/>
  <c r="AC442"/>
  <c r="AC443"/>
  <c r="AC444"/>
  <c r="AC445"/>
  <c r="AC446"/>
  <c r="AC447"/>
  <c r="AC448"/>
  <c r="AC449"/>
  <c r="AC450"/>
  <c r="AC451"/>
  <c r="AC452"/>
  <c r="AC453"/>
  <c r="AC454"/>
  <c r="AC455"/>
  <c r="AC456"/>
  <c r="AC457"/>
  <c r="AC458"/>
  <c r="AC459"/>
  <c r="AC460"/>
  <c r="AC461"/>
  <c r="AC462"/>
  <c r="AC463"/>
  <c r="AC464"/>
  <c r="AC465"/>
  <c r="AC466"/>
  <c r="AC467"/>
  <c r="AC468"/>
  <c r="AC469"/>
  <c r="AC470"/>
  <c r="AC471"/>
  <c r="AC472"/>
  <c r="AC473"/>
  <c r="AC474"/>
  <c r="AC475"/>
  <c r="AC476"/>
  <c r="AC477"/>
  <c r="AC478"/>
  <c r="AC479"/>
  <c r="AC480"/>
  <c r="AC481"/>
  <c r="AC482"/>
  <c r="AC483"/>
  <c r="AC484"/>
  <c r="AC485"/>
  <c r="AC486"/>
  <c r="AC487"/>
  <c r="AC488"/>
  <c r="AC489"/>
  <c r="AC490"/>
  <c r="AC491"/>
  <c r="AC492"/>
  <c r="AC493"/>
  <c r="AC494"/>
  <c r="AC495"/>
  <c r="AT495"/>
  <c r="AD244"/>
  <c r="AD245"/>
  <c r="AD246"/>
  <c r="AD247"/>
  <c r="AD248"/>
  <c r="AD249"/>
  <c r="AD250"/>
  <c r="AD251"/>
  <c r="AD252"/>
  <c r="AD253"/>
  <c r="AD254"/>
  <c r="AD255"/>
  <c r="AD256"/>
  <c r="AD257"/>
  <c r="AD258"/>
  <c r="AD259"/>
  <c r="AD260"/>
  <c r="AD261"/>
  <c r="AD262"/>
  <c r="AD263"/>
  <c r="AD264"/>
  <c r="AD265"/>
  <c r="AD266"/>
  <c r="AD267"/>
  <c r="AD268"/>
  <c r="AD269"/>
  <c r="AD270"/>
  <c r="AD271"/>
  <c r="AD272"/>
  <c r="AD273"/>
  <c r="AD274"/>
  <c r="AD275"/>
  <c r="AD276"/>
  <c r="AD277"/>
  <c r="AD278"/>
  <c r="AD279"/>
  <c r="AD280"/>
  <c r="AD281"/>
  <c r="AD282"/>
  <c r="AD283"/>
  <c r="AD284"/>
  <c r="AD285"/>
  <c r="AD286"/>
  <c r="AD287"/>
  <c r="AD288"/>
  <c r="AD289"/>
  <c r="AD290"/>
  <c r="AD291"/>
  <c r="AD292"/>
  <c r="AD293"/>
  <c r="AD294"/>
  <c r="AD295"/>
  <c r="AD296"/>
  <c r="AD297"/>
  <c r="AD298"/>
  <c r="AD299"/>
  <c r="AD300"/>
  <c r="AD301"/>
  <c r="AD302"/>
  <c r="AD303"/>
  <c r="AD304"/>
  <c r="AD305"/>
  <c r="AD306"/>
  <c r="AD307"/>
  <c r="AD308"/>
  <c r="AD309"/>
  <c r="AD310"/>
  <c r="AD311"/>
  <c r="AD312"/>
  <c r="AD313"/>
  <c r="AD314"/>
  <c r="AD315"/>
  <c r="AD316"/>
  <c r="AD317"/>
  <c r="AD318"/>
  <c r="AD319"/>
  <c r="AD320"/>
  <c r="AD321"/>
  <c r="AD322"/>
  <c r="AD323"/>
  <c r="AD324"/>
  <c r="AD325"/>
  <c r="AD326"/>
  <c r="AD327"/>
  <c r="AD328"/>
  <c r="AD329"/>
  <c r="AD330"/>
  <c r="AD331"/>
  <c r="AD332"/>
  <c r="AD333"/>
  <c r="AD334"/>
  <c r="AD335"/>
  <c r="AD336"/>
  <c r="AD337"/>
  <c r="AD338"/>
  <c r="AD339"/>
  <c r="AD340"/>
  <c r="AD341"/>
  <c r="AD342"/>
  <c r="AD343"/>
  <c r="AD344"/>
  <c r="AD345"/>
  <c r="AD346"/>
  <c r="AD347"/>
  <c r="AD348"/>
  <c r="AD349"/>
  <c r="AD350"/>
  <c r="AD351"/>
  <c r="AD352"/>
  <c r="AD353"/>
  <c r="AD354"/>
  <c r="AD355"/>
  <c r="AD356"/>
  <c r="AD357"/>
  <c r="AD358"/>
  <c r="AD359"/>
  <c r="AD360"/>
  <c r="AD361"/>
  <c r="AD362"/>
  <c r="AD363"/>
  <c r="AD364"/>
  <c r="AD365"/>
  <c r="AD366"/>
  <c r="AD367"/>
  <c r="AD368"/>
  <c r="AD369"/>
  <c r="AD370"/>
  <c r="AD371"/>
  <c r="AD372"/>
  <c r="AD373"/>
  <c r="AD374"/>
  <c r="AD375"/>
  <c r="AD376"/>
  <c r="AD377"/>
  <c r="AD378"/>
  <c r="AD379"/>
  <c r="AD380"/>
  <c r="AD381"/>
  <c r="AD382"/>
  <c r="AD383"/>
  <c r="AD384"/>
  <c r="AD385"/>
  <c r="AD386"/>
  <c r="AD387"/>
  <c r="AD388"/>
  <c r="AD389"/>
  <c r="AD390"/>
  <c r="AD391"/>
  <c r="AD392"/>
  <c r="AD393"/>
  <c r="AD394"/>
  <c r="AD395"/>
  <c r="AD396"/>
  <c r="AD397"/>
  <c r="AD398"/>
  <c r="AD399"/>
  <c r="AD400"/>
  <c r="AD401"/>
  <c r="AD402"/>
  <c r="AD403"/>
  <c r="AD404"/>
  <c r="AD405"/>
  <c r="AD406"/>
  <c r="AD407"/>
  <c r="AD408"/>
  <c r="AD409"/>
  <c r="AD410"/>
  <c r="AD411"/>
  <c r="AD412"/>
  <c r="AD413"/>
  <c r="AD414"/>
  <c r="AD415"/>
  <c r="AD416"/>
  <c r="AD417"/>
  <c r="AD418"/>
  <c r="AD419"/>
  <c r="AD420"/>
  <c r="AD421"/>
  <c r="AD422"/>
  <c r="AD423"/>
  <c r="AD424"/>
  <c r="AD425"/>
  <c r="AD426"/>
  <c r="AD427"/>
  <c r="AD428"/>
  <c r="AD429"/>
  <c r="AD430"/>
  <c r="AD431"/>
  <c r="AD432"/>
  <c r="AD433"/>
  <c r="AD434"/>
  <c r="AD435"/>
  <c r="AD436"/>
  <c r="AD437"/>
  <c r="AD438"/>
  <c r="AD439"/>
  <c r="AD440"/>
  <c r="AD441"/>
  <c r="AD442"/>
  <c r="AD443"/>
  <c r="AD444"/>
  <c r="AD445"/>
  <c r="AD446"/>
  <c r="AD447"/>
  <c r="AD448"/>
  <c r="AD449"/>
  <c r="AD450"/>
  <c r="AD451"/>
  <c r="AD452"/>
  <c r="AD453"/>
  <c r="AD454"/>
  <c r="AD455"/>
  <c r="AD456"/>
  <c r="AD457"/>
  <c r="AD458"/>
  <c r="AD459"/>
  <c r="AD460"/>
  <c r="AD461"/>
  <c r="AD462"/>
  <c r="AD463"/>
  <c r="AD464"/>
  <c r="AD465"/>
  <c r="AD466"/>
  <c r="AD467"/>
  <c r="AD468"/>
  <c r="AD469"/>
  <c r="AD470"/>
  <c r="AD471"/>
  <c r="AD472"/>
  <c r="AD473"/>
  <c r="AD474"/>
  <c r="AD475"/>
  <c r="AD476"/>
  <c r="AD477"/>
  <c r="AD478"/>
  <c r="AD479"/>
  <c r="AD480"/>
  <c r="AD481"/>
  <c r="AD482"/>
  <c r="AD483"/>
  <c r="AD484"/>
  <c r="AD485"/>
  <c r="AD486"/>
  <c r="AD487"/>
  <c r="AD488"/>
  <c r="AD489"/>
  <c r="AD490"/>
  <c r="AD491"/>
  <c r="AD492"/>
  <c r="AD493"/>
  <c r="AD494"/>
  <c r="AD495"/>
  <c r="AU495"/>
  <c r="AE244"/>
  <c r="AE245"/>
  <c r="AE246"/>
  <c r="AE247"/>
  <c r="AE248"/>
  <c r="AE249"/>
  <c r="AE250"/>
  <c r="AE251"/>
  <c r="AE252"/>
  <c r="AE253"/>
  <c r="AE254"/>
  <c r="AE255"/>
  <c r="AE256"/>
  <c r="AE257"/>
  <c r="AE258"/>
  <c r="AE259"/>
  <c r="AE260"/>
  <c r="AE261"/>
  <c r="AE262"/>
  <c r="AE263"/>
  <c r="AE264"/>
  <c r="AE265"/>
  <c r="AE266"/>
  <c r="AE267"/>
  <c r="AE268"/>
  <c r="AE269"/>
  <c r="AE270"/>
  <c r="AE271"/>
  <c r="AE272"/>
  <c r="AE273"/>
  <c r="AE274"/>
  <c r="AE275"/>
  <c r="AE276"/>
  <c r="AE277"/>
  <c r="AE278"/>
  <c r="AE279"/>
  <c r="AE280"/>
  <c r="AE281"/>
  <c r="AE282"/>
  <c r="AE283"/>
  <c r="AE284"/>
  <c r="AE285"/>
  <c r="AE286"/>
  <c r="AE287"/>
  <c r="AE288"/>
  <c r="AE289"/>
  <c r="AE290"/>
  <c r="AE291"/>
  <c r="AE292"/>
  <c r="AE293"/>
  <c r="AE294"/>
  <c r="AE295"/>
  <c r="AE296"/>
  <c r="AE297"/>
  <c r="AE298"/>
  <c r="AE299"/>
  <c r="AE300"/>
  <c r="AE301"/>
  <c r="AE302"/>
  <c r="AE303"/>
  <c r="AE304"/>
  <c r="AE305"/>
  <c r="AE306"/>
  <c r="AE307"/>
  <c r="AE308"/>
  <c r="AE309"/>
  <c r="AE310"/>
  <c r="AE311"/>
  <c r="AE312"/>
  <c r="AE313"/>
  <c r="AE314"/>
  <c r="AE315"/>
  <c r="AE316"/>
  <c r="AE317"/>
  <c r="AE318"/>
  <c r="AE319"/>
  <c r="AE320"/>
  <c r="AE321"/>
  <c r="AE322"/>
  <c r="AE323"/>
  <c r="AE324"/>
  <c r="AE325"/>
  <c r="AE326"/>
  <c r="AE327"/>
  <c r="AE328"/>
  <c r="AE329"/>
  <c r="AE330"/>
  <c r="AE331"/>
  <c r="AE332"/>
  <c r="AE333"/>
  <c r="AE334"/>
  <c r="AE335"/>
  <c r="AE336"/>
  <c r="AE337"/>
  <c r="AE338"/>
  <c r="AE339"/>
  <c r="AE340"/>
  <c r="AE341"/>
  <c r="AE342"/>
  <c r="AE343"/>
  <c r="AE344"/>
  <c r="AE345"/>
  <c r="AE346"/>
  <c r="AE347"/>
  <c r="AE348"/>
  <c r="AE349"/>
  <c r="AE350"/>
  <c r="AE351"/>
  <c r="AE352"/>
  <c r="AE353"/>
  <c r="AE354"/>
  <c r="AE355"/>
  <c r="AE356"/>
  <c r="AE357"/>
  <c r="AE358"/>
  <c r="AE359"/>
  <c r="AE360"/>
  <c r="AE361"/>
  <c r="AE362"/>
  <c r="AE363"/>
  <c r="AE364"/>
  <c r="AE365"/>
  <c r="AE366"/>
  <c r="AE367"/>
  <c r="AE368"/>
  <c r="AE369"/>
  <c r="AE370"/>
  <c r="AE371"/>
  <c r="AE372"/>
  <c r="AE373"/>
  <c r="AE374"/>
  <c r="AE375"/>
  <c r="AE376"/>
  <c r="AE377"/>
  <c r="AE378"/>
  <c r="AE379"/>
  <c r="AE380"/>
  <c r="AE381"/>
  <c r="AE382"/>
  <c r="AE383"/>
  <c r="AE384"/>
  <c r="AE385"/>
  <c r="AE386"/>
  <c r="AE387"/>
  <c r="AE388"/>
  <c r="AE389"/>
  <c r="AE390"/>
  <c r="AE391"/>
  <c r="AE392"/>
  <c r="AE393"/>
  <c r="AE394"/>
  <c r="AE395"/>
  <c r="AE396"/>
  <c r="AE397"/>
  <c r="AE398"/>
  <c r="AE399"/>
  <c r="AE400"/>
  <c r="AE401"/>
  <c r="AE402"/>
  <c r="AE403"/>
  <c r="AE404"/>
  <c r="AE405"/>
  <c r="AE406"/>
  <c r="AE407"/>
  <c r="AE408"/>
  <c r="AE409"/>
  <c r="AE410"/>
  <c r="AE411"/>
  <c r="AE412"/>
  <c r="AE413"/>
  <c r="AE414"/>
  <c r="AE415"/>
  <c r="AE416"/>
  <c r="AE417"/>
  <c r="AE418"/>
  <c r="AE419"/>
  <c r="AE420"/>
  <c r="AE421"/>
  <c r="AE422"/>
  <c r="AE423"/>
  <c r="AE424"/>
  <c r="AE425"/>
  <c r="AE426"/>
  <c r="AE427"/>
  <c r="AE428"/>
  <c r="AE429"/>
  <c r="AE430"/>
  <c r="AE431"/>
  <c r="AE432"/>
  <c r="AE433"/>
  <c r="AE434"/>
  <c r="AE435"/>
  <c r="AE436"/>
  <c r="AE437"/>
  <c r="AE438"/>
  <c r="AE439"/>
  <c r="AE440"/>
  <c r="AE441"/>
  <c r="AE442"/>
  <c r="AE443"/>
  <c r="AE444"/>
  <c r="AE445"/>
  <c r="AE446"/>
  <c r="AE447"/>
  <c r="AE448"/>
  <c r="AE449"/>
  <c r="AE450"/>
  <c r="AE451"/>
  <c r="AE452"/>
  <c r="AE453"/>
  <c r="AE454"/>
  <c r="AE455"/>
  <c r="AE456"/>
  <c r="AE457"/>
  <c r="AE458"/>
  <c r="AE459"/>
  <c r="AE460"/>
  <c r="AE461"/>
  <c r="AE462"/>
  <c r="AE463"/>
  <c r="AE464"/>
  <c r="AE465"/>
  <c r="AE466"/>
  <c r="AE467"/>
  <c r="AE468"/>
  <c r="AE469"/>
  <c r="AE470"/>
  <c r="AE471"/>
  <c r="AE472"/>
  <c r="AE473"/>
  <c r="AE474"/>
  <c r="AE475"/>
  <c r="AE476"/>
  <c r="AE477"/>
  <c r="AE478"/>
  <c r="AE479"/>
  <c r="AE480"/>
  <c r="AE481"/>
  <c r="AE482"/>
  <c r="AE483"/>
  <c r="AE484"/>
  <c r="AE485"/>
  <c r="AE486"/>
  <c r="AE487"/>
  <c r="AE488"/>
  <c r="AE489"/>
  <c r="AE490"/>
  <c r="AE491"/>
  <c r="AE492"/>
  <c r="AE493"/>
  <c r="AE494"/>
  <c r="AE495"/>
  <c r="AV495"/>
  <c r="AF244"/>
  <c r="AF245"/>
  <c r="AF246"/>
  <c r="AF247"/>
  <c r="AF248"/>
  <c r="AF249"/>
  <c r="AF250"/>
  <c r="AF251"/>
  <c r="AF252"/>
  <c r="AF253"/>
  <c r="AF254"/>
  <c r="AF255"/>
  <c r="AF256"/>
  <c r="AF257"/>
  <c r="AF258"/>
  <c r="AF259"/>
  <c r="AF260"/>
  <c r="AF261"/>
  <c r="AF262"/>
  <c r="AF263"/>
  <c r="AF264"/>
  <c r="AF265"/>
  <c r="AF266"/>
  <c r="AF267"/>
  <c r="AF268"/>
  <c r="AF269"/>
  <c r="AF270"/>
  <c r="AF271"/>
  <c r="AF272"/>
  <c r="AF273"/>
  <c r="AF274"/>
  <c r="AF275"/>
  <c r="AF276"/>
  <c r="AF277"/>
  <c r="AF278"/>
  <c r="AF279"/>
  <c r="AF280"/>
  <c r="AF281"/>
  <c r="AF282"/>
  <c r="AF283"/>
  <c r="AF284"/>
  <c r="AF285"/>
  <c r="AF286"/>
  <c r="AF287"/>
  <c r="AF288"/>
  <c r="AF289"/>
  <c r="AF290"/>
  <c r="AF291"/>
  <c r="AF292"/>
  <c r="AF293"/>
  <c r="AF294"/>
  <c r="AF295"/>
  <c r="AF296"/>
  <c r="AF297"/>
  <c r="AF298"/>
  <c r="AF299"/>
  <c r="AF300"/>
  <c r="AF301"/>
  <c r="AF302"/>
  <c r="AF303"/>
  <c r="AF304"/>
  <c r="AF305"/>
  <c r="AF306"/>
  <c r="AF307"/>
  <c r="AF308"/>
  <c r="AF309"/>
  <c r="AF310"/>
  <c r="AF311"/>
  <c r="AF312"/>
  <c r="AF313"/>
  <c r="AF314"/>
  <c r="AF315"/>
  <c r="AF316"/>
  <c r="AF317"/>
  <c r="AF318"/>
  <c r="AF319"/>
  <c r="AF320"/>
  <c r="AF321"/>
  <c r="AF322"/>
  <c r="AF323"/>
  <c r="AF324"/>
  <c r="AF325"/>
  <c r="AF326"/>
  <c r="AF327"/>
  <c r="AF328"/>
  <c r="AF329"/>
  <c r="AF330"/>
  <c r="AF331"/>
  <c r="AF332"/>
  <c r="AF333"/>
  <c r="AF334"/>
  <c r="AF335"/>
  <c r="AF336"/>
  <c r="AF337"/>
  <c r="AF338"/>
  <c r="AF339"/>
  <c r="AF340"/>
  <c r="AF341"/>
  <c r="AF342"/>
  <c r="AF343"/>
  <c r="AF344"/>
  <c r="AF345"/>
  <c r="AF346"/>
  <c r="AF347"/>
  <c r="AF348"/>
  <c r="AF349"/>
  <c r="AF350"/>
  <c r="AF351"/>
  <c r="AF352"/>
  <c r="AF353"/>
  <c r="AF354"/>
  <c r="AF355"/>
  <c r="AF356"/>
  <c r="AF357"/>
  <c r="AF358"/>
  <c r="AF359"/>
  <c r="AF360"/>
  <c r="AF361"/>
  <c r="AF362"/>
  <c r="AF363"/>
  <c r="AF364"/>
  <c r="AF365"/>
  <c r="AF366"/>
  <c r="AF367"/>
  <c r="AF368"/>
  <c r="AF369"/>
  <c r="AF370"/>
  <c r="AF371"/>
  <c r="AF372"/>
  <c r="AF373"/>
  <c r="AF374"/>
  <c r="AF375"/>
  <c r="AF376"/>
  <c r="AF377"/>
  <c r="AF378"/>
  <c r="AF379"/>
  <c r="AF380"/>
  <c r="AF381"/>
  <c r="AF382"/>
  <c r="AF383"/>
  <c r="AF384"/>
  <c r="AF385"/>
  <c r="AF386"/>
  <c r="AF387"/>
  <c r="AF388"/>
  <c r="AF389"/>
  <c r="AF390"/>
  <c r="AF391"/>
  <c r="AF392"/>
  <c r="AF393"/>
  <c r="AF394"/>
  <c r="AF395"/>
  <c r="AF396"/>
  <c r="AF397"/>
  <c r="AF398"/>
  <c r="AF399"/>
  <c r="AF400"/>
  <c r="AF401"/>
  <c r="AF402"/>
  <c r="AF403"/>
  <c r="AF404"/>
  <c r="AF405"/>
  <c r="AF406"/>
  <c r="AF407"/>
  <c r="AF408"/>
  <c r="AF409"/>
  <c r="AF410"/>
  <c r="AF411"/>
  <c r="AF412"/>
  <c r="AF413"/>
  <c r="AF414"/>
  <c r="AF415"/>
  <c r="AF416"/>
  <c r="AF417"/>
  <c r="AF418"/>
  <c r="AF419"/>
  <c r="AF420"/>
  <c r="AF421"/>
  <c r="AF422"/>
  <c r="AF423"/>
  <c r="AF424"/>
  <c r="AF425"/>
  <c r="AF426"/>
  <c r="AF427"/>
  <c r="AF428"/>
  <c r="AF429"/>
  <c r="AF430"/>
  <c r="AF431"/>
  <c r="AF432"/>
  <c r="AF433"/>
  <c r="AF434"/>
  <c r="AF435"/>
  <c r="AF436"/>
  <c r="AF437"/>
  <c r="AF438"/>
  <c r="AF439"/>
  <c r="AF440"/>
  <c r="AF441"/>
  <c r="AF442"/>
  <c r="AF443"/>
  <c r="AF444"/>
  <c r="AF445"/>
  <c r="AF446"/>
  <c r="AF447"/>
  <c r="AF448"/>
  <c r="AF449"/>
  <c r="AF450"/>
  <c r="AF451"/>
  <c r="AF452"/>
  <c r="AF453"/>
  <c r="AF454"/>
  <c r="AF455"/>
  <c r="AF456"/>
  <c r="AF457"/>
  <c r="AF458"/>
  <c r="AF459"/>
  <c r="AF460"/>
  <c r="AF461"/>
  <c r="AF462"/>
  <c r="AF463"/>
  <c r="AF464"/>
  <c r="AF465"/>
  <c r="AF466"/>
  <c r="AF467"/>
  <c r="AF468"/>
  <c r="AF469"/>
  <c r="AF470"/>
  <c r="AF471"/>
  <c r="AF472"/>
  <c r="AF473"/>
  <c r="AF474"/>
  <c r="AF475"/>
  <c r="AF476"/>
  <c r="AF477"/>
  <c r="AF478"/>
  <c r="AF479"/>
  <c r="AF480"/>
  <c r="AF481"/>
  <c r="AF482"/>
  <c r="AF483"/>
  <c r="AF484"/>
  <c r="AF485"/>
  <c r="AF486"/>
  <c r="AF487"/>
  <c r="AF488"/>
  <c r="AF489"/>
  <c r="AF490"/>
  <c r="AF491"/>
  <c r="AF492"/>
  <c r="AF493"/>
  <c r="AF494"/>
  <c r="AF495"/>
  <c r="AW495"/>
  <c r="AG244"/>
  <c r="AG245"/>
  <c r="AG246"/>
  <c r="AG247"/>
  <c r="AG248"/>
  <c r="AG249"/>
  <c r="AG250"/>
  <c r="AG251"/>
  <c r="AG252"/>
  <c r="AG253"/>
  <c r="AG254"/>
  <c r="AG255"/>
  <c r="AG256"/>
  <c r="AG257"/>
  <c r="AG258"/>
  <c r="AG259"/>
  <c r="AG260"/>
  <c r="AG261"/>
  <c r="AG262"/>
  <c r="AG263"/>
  <c r="AG264"/>
  <c r="AG265"/>
  <c r="AG266"/>
  <c r="AG267"/>
  <c r="AG268"/>
  <c r="AG269"/>
  <c r="AG270"/>
  <c r="AG271"/>
  <c r="AG272"/>
  <c r="AG273"/>
  <c r="AG274"/>
  <c r="AG275"/>
  <c r="AG276"/>
  <c r="AG277"/>
  <c r="AG278"/>
  <c r="AG279"/>
  <c r="AG280"/>
  <c r="AG281"/>
  <c r="AG282"/>
  <c r="AG283"/>
  <c r="AG284"/>
  <c r="AG285"/>
  <c r="AG286"/>
  <c r="AG287"/>
  <c r="AG288"/>
  <c r="AG289"/>
  <c r="AG290"/>
  <c r="AG291"/>
  <c r="AG292"/>
  <c r="AG293"/>
  <c r="AG294"/>
  <c r="AG295"/>
  <c r="AG296"/>
  <c r="AG297"/>
  <c r="AG298"/>
  <c r="AG299"/>
  <c r="AG300"/>
  <c r="AG301"/>
  <c r="AG302"/>
  <c r="AG303"/>
  <c r="AG304"/>
  <c r="AG305"/>
  <c r="AG306"/>
  <c r="AG307"/>
  <c r="AG308"/>
  <c r="AG309"/>
  <c r="AG310"/>
  <c r="AG311"/>
  <c r="AG312"/>
  <c r="AG313"/>
  <c r="AG314"/>
  <c r="AG315"/>
  <c r="AG316"/>
  <c r="AG317"/>
  <c r="AG318"/>
  <c r="AG319"/>
  <c r="AG320"/>
  <c r="AG321"/>
  <c r="AG322"/>
  <c r="AG323"/>
  <c r="AG324"/>
  <c r="AG325"/>
  <c r="AG326"/>
  <c r="AG327"/>
  <c r="AG328"/>
  <c r="AG329"/>
  <c r="AG330"/>
  <c r="AG331"/>
  <c r="AG332"/>
  <c r="AG333"/>
  <c r="AG334"/>
  <c r="AG335"/>
  <c r="AG336"/>
  <c r="AG337"/>
  <c r="AG338"/>
  <c r="AG339"/>
  <c r="AG340"/>
  <c r="AG341"/>
  <c r="AG342"/>
  <c r="AG343"/>
  <c r="AG344"/>
  <c r="AG345"/>
  <c r="AG346"/>
  <c r="AG347"/>
  <c r="AG348"/>
  <c r="AG349"/>
  <c r="AG350"/>
  <c r="AG351"/>
  <c r="AG352"/>
  <c r="AG353"/>
  <c r="AG354"/>
  <c r="AG355"/>
  <c r="AG356"/>
  <c r="AG357"/>
  <c r="AG358"/>
  <c r="AG359"/>
  <c r="AG360"/>
  <c r="AG361"/>
  <c r="AG362"/>
  <c r="AG363"/>
  <c r="AG364"/>
  <c r="AG365"/>
  <c r="AG366"/>
  <c r="AG367"/>
  <c r="AG368"/>
  <c r="AG369"/>
  <c r="AG370"/>
  <c r="AG371"/>
  <c r="AG372"/>
  <c r="AG373"/>
  <c r="AG374"/>
  <c r="AG375"/>
  <c r="AG376"/>
  <c r="AG377"/>
  <c r="AG378"/>
  <c r="AG379"/>
  <c r="AG380"/>
  <c r="AG381"/>
  <c r="AG382"/>
  <c r="AG383"/>
  <c r="AG384"/>
  <c r="AG385"/>
  <c r="AG386"/>
  <c r="AG387"/>
  <c r="AG388"/>
  <c r="AG389"/>
  <c r="AG390"/>
  <c r="AG391"/>
  <c r="AG392"/>
  <c r="AG393"/>
  <c r="AG394"/>
  <c r="AG395"/>
  <c r="AG396"/>
  <c r="AG397"/>
  <c r="AG398"/>
  <c r="AG399"/>
  <c r="AG400"/>
  <c r="AG401"/>
  <c r="AG402"/>
  <c r="AG403"/>
  <c r="AG404"/>
  <c r="AG405"/>
  <c r="AG406"/>
  <c r="AG407"/>
  <c r="AG408"/>
  <c r="AG409"/>
  <c r="AG410"/>
  <c r="AG411"/>
  <c r="AG412"/>
  <c r="AG413"/>
  <c r="AG414"/>
  <c r="AG415"/>
  <c r="AG416"/>
  <c r="AG417"/>
  <c r="AG418"/>
  <c r="AG419"/>
  <c r="AG420"/>
  <c r="AG421"/>
  <c r="AG422"/>
  <c r="AG423"/>
  <c r="AG424"/>
  <c r="AG425"/>
  <c r="AG426"/>
  <c r="AG427"/>
  <c r="AG428"/>
  <c r="AG429"/>
  <c r="AG430"/>
  <c r="AG431"/>
  <c r="AG432"/>
  <c r="AG433"/>
  <c r="AG434"/>
  <c r="AG435"/>
  <c r="AG436"/>
  <c r="AG437"/>
  <c r="AG438"/>
  <c r="AG439"/>
  <c r="AG440"/>
  <c r="AG441"/>
  <c r="AG442"/>
  <c r="AG443"/>
  <c r="AG444"/>
  <c r="AG445"/>
  <c r="AG446"/>
  <c r="AG447"/>
  <c r="AG448"/>
  <c r="AG449"/>
  <c r="AG450"/>
  <c r="AG451"/>
  <c r="AG452"/>
  <c r="AG453"/>
  <c r="AG454"/>
  <c r="AG455"/>
  <c r="AG456"/>
  <c r="AG457"/>
  <c r="AG458"/>
  <c r="AG459"/>
  <c r="AG460"/>
  <c r="AG461"/>
  <c r="AG462"/>
  <c r="AG463"/>
  <c r="AG464"/>
  <c r="AG465"/>
  <c r="AG466"/>
  <c r="AG467"/>
  <c r="AG468"/>
  <c r="AG469"/>
  <c r="AG470"/>
  <c r="AG471"/>
  <c r="AG472"/>
  <c r="AG473"/>
  <c r="AG474"/>
  <c r="AG475"/>
  <c r="AG476"/>
  <c r="AG477"/>
  <c r="AG478"/>
  <c r="AG479"/>
  <c r="AG480"/>
  <c r="AG481"/>
  <c r="AG482"/>
  <c r="AG483"/>
  <c r="AG484"/>
  <c r="AG485"/>
  <c r="AG486"/>
  <c r="AG487"/>
  <c r="AG488"/>
  <c r="AG489"/>
  <c r="AG490"/>
  <c r="AG491"/>
  <c r="AG492"/>
  <c r="AG493"/>
  <c r="AG494"/>
  <c r="AG495"/>
  <c r="AX495"/>
  <c r="AH244"/>
  <c r="AH245"/>
  <c r="AH246"/>
  <c r="AH247"/>
  <c r="AH248"/>
  <c r="AH249"/>
  <c r="AH250"/>
  <c r="AH251"/>
  <c r="AH252"/>
  <c r="AH253"/>
  <c r="AH254"/>
  <c r="AH255"/>
  <c r="AH256"/>
  <c r="AH257"/>
  <c r="AH258"/>
  <c r="AH259"/>
  <c r="AH260"/>
  <c r="AH261"/>
  <c r="AH262"/>
  <c r="AH263"/>
  <c r="AH264"/>
  <c r="AH265"/>
  <c r="AH266"/>
  <c r="AH267"/>
  <c r="AH268"/>
  <c r="AH269"/>
  <c r="AH270"/>
  <c r="AH271"/>
  <c r="AH272"/>
  <c r="AH273"/>
  <c r="AH274"/>
  <c r="AH275"/>
  <c r="AH276"/>
  <c r="AH277"/>
  <c r="AH278"/>
  <c r="AH279"/>
  <c r="AH280"/>
  <c r="AH281"/>
  <c r="AH282"/>
  <c r="AH283"/>
  <c r="AH284"/>
  <c r="AH285"/>
  <c r="AH286"/>
  <c r="AH287"/>
  <c r="AH288"/>
  <c r="AH289"/>
  <c r="AH290"/>
  <c r="AH291"/>
  <c r="AH292"/>
  <c r="AH293"/>
  <c r="AH294"/>
  <c r="AH295"/>
  <c r="AH296"/>
  <c r="AH297"/>
  <c r="AH298"/>
  <c r="AH299"/>
  <c r="AH300"/>
  <c r="AH301"/>
  <c r="AH302"/>
  <c r="AH303"/>
  <c r="AH304"/>
  <c r="AH305"/>
  <c r="AH306"/>
  <c r="AH307"/>
  <c r="AH308"/>
  <c r="AH309"/>
  <c r="AH310"/>
  <c r="AH311"/>
  <c r="AH312"/>
  <c r="AH313"/>
  <c r="AH314"/>
  <c r="AH315"/>
  <c r="AH316"/>
  <c r="AH317"/>
  <c r="AH318"/>
  <c r="AH319"/>
  <c r="AH320"/>
  <c r="AH321"/>
  <c r="AH322"/>
  <c r="AH323"/>
  <c r="AH324"/>
  <c r="AH325"/>
  <c r="AH326"/>
  <c r="AH327"/>
  <c r="AH328"/>
  <c r="AH329"/>
  <c r="AH330"/>
  <c r="AH331"/>
  <c r="AH332"/>
  <c r="AH333"/>
  <c r="AH334"/>
  <c r="AH335"/>
  <c r="AH336"/>
  <c r="AH337"/>
  <c r="AH338"/>
  <c r="AH339"/>
  <c r="AH340"/>
  <c r="AH341"/>
  <c r="AH342"/>
  <c r="AH343"/>
  <c r="AH344"/>
  <c r="AH345"/>
  <c r="AH346"/>
  <c r="AH347"/>
  <c r="AH348"/>
  <c r="AH349"/>
  <c r="AH350"/>
  <c r="AH351"/>
  <c r="AH352"/>
  <c r="AH353"/>
  <c r="AH354"/>
  <c r="AH355"/>
  <c r="AH356"/>
  <c r="AH357"/>
  <c r="AH358"/>
  <c r="AH359"/>
  <c r="AH360"/>
  <c r="AH361"/>
  <c r="AH362"/>
  <c r="AH363"/>
  <c r="AH364"/>
  <c r="AH365"/>
  <c r="AH366"/>
  <c r="AH367"/>
  <c r="AH368"/>
  <c r="AH369"/>
  <c r="AH370"/>
  <c r="AH371"/>
  <c r="AH372"/>
  <c r="AH373"/>
  <c r="AH374"/>
  <c r="AH375"/>
  <c r="AH376"/>
  <c r="AH377"/>
  <c r="AH378"/>
  <c r="AH379"/>
  <c r="AH380"/>
  <c r="AH381"/>
  <c r="AH382"/>
  <c r="AH383"/>
  <c r="AH384"/>
  <c r="AH385"/>
  <c r="AH386"/>
  <c r="AH387"/>
  <c r="AH388"/>
  <c r="AH389"/>
  <c r="AH390"/>
  <c r="AH391"/>
  <c r="AH392"/>
  <c r="AH393"/>
  <c r="AH394"/>
  <c r="AH395"/>
  <c r="AH396"/>
  <c r="AH397"/>
  <c r="AH398"/>
  <c r="AH399"/>
  <c r="AH400"/>
  <c r="AH401"/>
  <c r="AH402"/>
  <c r="AH403"/>
  <c r="AH404"/>
  <c r="AH405"/>
  <c r="AH406"/>
  <c r="AH407"/>
  <c r="AH408"/>
  <c r="AH409"/>
  <c r="AH410"/>
  <c r="AH411"/>
  <c r="AH412"/>
  <c r="AH413"/>
  <c r="AH414"/>
  <c r="AH415"/>
  <c r="AH416"/>
  <c r="AH417"/>
  <c r="AH418"/>
  <c r="AH419"/>
  <c r="AH420"/>
  <c r="AH421"/>
  <c r="AH422"/>
  <c r="AH423"/>
  <c r="AH424"/>
  <c r="AH425"/>
  <c r="AH426"/>
  <c r="AH427"/>
  <c r="AH428"/>
  <c r="AH429"/>
  <c r="AH430"/>
  <c r="AH431"/>
  <c r="AH432"/>
  <c r="AH433"/>
  <c r="AH434"/>
  <c r="AH435"/>
  <c r="AH436"/>
  <c r="AH437"/>
  <c r="AH438"/>
  <c r="AH439"/>
  <c r="AH440"/>
  <c r="AH441"/>
  <c r="AH442"/>
  <c r="AH443"/>
  <c r="AH444"/>
  <c r="AH445"/>
  <c r="AH446"/>
  <c r="AH447"/>
  <c r="AH448"/>
  <c r="AH449"/>
  <c r="AH450"/>
  <c r="AH451"/>
  <c r="AH452"/>
  <c r="AH453"/>
  <c r="AH454"/>
  <c r="AH455"/>
  <c r="AH456"/>
  <c r="AH457"/>
  <c r="AH458"/>
  <c r="AH459"/>
  <c r="AH460"/>
  <c r="AH461"/>
  <c r="AH462"/>
  <c r="AH463"/>
  <c r="AH464"/>
  <c r="AH465"/>
  <c r="AH466"/>
  <c r="AH467"/>
  <c r="AH468"/>
  <c r="AH469"/>
  <c r="AH470"/>
  <c r="AH471"/>
  <c r="AH472"/>
  <c r="AH473"/>
  <c r="AH474"/>
  <c r="AH475"/>
  <c r="AH476"/>
  <c r="AH477"/>
  <c r="AH478"/>
  <c r="AH479"/>
  <c r="AH480"/>
  <c r="AH481"/>
  <c r="AH482"/>
  <c r="AH483"/>
  <c r="AH484"/>
  <c r="AH485"/>
  <c r="AH486"/>
  <c r="AH487"/>
  <c r="AH488"/>
  <c r="AH489"/>
  <c r="AH490"/>
  <c r="AH491"/>
  <c r="AH492"/>
  <c r="AH493"/>
  <c r="AH494"/>
  <c r="AH495"/>
  <c r="AY495"/>
  <c r="AI244"/>
  <c r="AI245"/>
  <c r="AI246"/>
  <c r="AI247"/>
  <c r="AI248"/>
  <c r="AI249"/>
  <c r="AI250"/>
  <c r="AI251"/>
  <c r="AI252"/>
  <c r="AI253"/>
  <c r="AI254"/>
  <c r="AI255"/>
  <c r="AI256"/>
  <c r="AI257"/>
  <c r="AI258"/>
  <c r="AI259"/>
  <c r="AI260"/>
  <c r="AI261"/>
  <c r="AI262"/>
  <c r="AI263"/>
  <c r="AI264"/>
  <c r="AI265"/>
  <c r="AI266"/>
  <c r="AI267"/>
  <c r="AI268"/>
  <c r="AI269"/>
  <c r="AI270"/>
  <c r="AI271"/>
  <c r="AI272"/>
  <c r="AI273"/>
  <c r="AI274"/>
  <c r="AI275"/>
  <c r="AI276"/>
  <c r="AI277"/>
  <c r="AI278"/>
  <c r="AI279"/>
  <c r="AI280"/>
  <c r="AI281"/>
  <c r="AI282"/>
  <c r="AI283"/>
  <c r="AI284"/>
  <c r="AI285"/>
  <c r="AI286"/>
  <c r="AI287"/>
  <c r="AI288"/>
  <c r="AI289"/>
  <c r="AI290"/>
  <c r="AI291"/>
  <c r="AI292"/>
  <c r="AI293"/>
  <c r="AI294"/>
  <c r="AI295"/>
  <c r="AI296"/>
  <c r="AI297"/>
  <c r="AI298"/>
  <c r="AI299"/>
  <c r="AI300"/>
  <c r="AI301"/>
  <c r="AI302"/>
  <c r="AI303"/>
  <c r="AI304"/>
  <c r="AI305"/>
  <c r="AI306"/>
  <c r="AI307"/>
  <c r="AI308"/>
  <c r="AI309"/>
  <c r="AI310"/>
  <c r="AI311"/>
  <c r="AI312"/>
  <c r="AI313"/>
  <c r="AI314"/>
  <c r="AI315"/>
  <c r="AI316"/>
  <c r="AI317"/>
  <c r="AI318"/>
  <c r="AI319"/>
  <c r="AI320"/>
  <c r="AI321"/>
  <c r="AI322"/>
  <c r="AI323"/>
  <c r="AI324"/>
  <c r="AI325"/>
  <c r="AI326"/>
  <c r="AI327"/>
  <c r="AI328"/>
  <c r="AI329"/>
  <c r="AI330"/>
  <c r="AI331"/>
  <c r="AI332"/>
  <c r="AI333"/>
  <c r="AI334"/>
  <c r="AI335"/>
  <c r="AI336"/>
  <c r="AI337"/>
  <c r="AI338"/>
  <c r="AI339"/>
  <c r="AI340"/>
  <c r="AI341"/>
  <c r="AI342"/>
  <c r="AI343"/>
  <c r="AI344"/>
  <c r="AI345"/>
  <c r="AI346"/>
  <c r="AI347"/>
  <c r="AI348"/>
  <c r="AI349"/>
  <c r="AI350"/>
  <c r="AI351"/>
  <c r="AI352"/>
  <c r="AI353"/>
  <c r="AI354"/>
  <c r="AI355"/>
  <c r="AI356"/>
  <c r="AI357"/>
  <c r="AI358"/>
  <c r="AI359"/>
  <c r="AI360"/>
  <c r="AI361"/>
  <c r="AI362"/>
  <c r="AI363"/>
  <c r="AI364"/>
  <c r="AI365"/>
  <c r="AI366"/>
  <c r="AI367"/>
  <c r="AI368"/>
  <c r="AI369"/>
  <c r="AI370"/>
  <c r="AI371"/>
  <c r="AI372"/>
  <c r="AI373"/>
  <c r="AI374"/>
  <c r="AI375"/>
  <c r="AI376"/>
  <c r="AI377"/>
  <c r="AI378"/>
  <c r="AI379"/>
  <c r="AI380"/>
  <c r="AI381"/>
  <c r="AI382"/>
  <c r="AI383"/>
  <c r="AI384"/>
  <c r="AI385"/>
  <c r="AI386"/>
  <c r="AI387"/>
  <c r="AI388"/>
  <c r="AI389"/>
  <c r="AI390"/>
  <c r="AI391"/>
  <c r="AI392"/>
  <c r="AI393"/>
  <c r="AI394"/>
  <c r="AI395"/>
  <c r="AI396"/>
  <c r="AI397"/>
  <c r="AI398"/>
  <c r="AI399"/>
  <c r="AI400"/>
  <c r="AI401"/>
  <c r="AI402"/>
  <c r="AI403"/>
  <c r="AI404"/>
  <c r="AI405"/>
  <c r="AI406"/>
  <c r="AI407"/>
  <c r="AI408"/>
  <c r="AI409"/>
  <c r="AI410"/>
  <c r="AI411"/>
  <c r="AI412"/>
  <c r="AI413"/>
  <c r="AI414"/>
  <c r="AI415"/>
  <c r="AI416"/>
  <c r="AI417"/>
  <c r="AI418"/>
  <c r="AI419"/>
  <c r="AI420"/>
  <c r="AI421"/>
  <c r="AI422"/>
  <c r="AI423"/>
  <c r="AI424"/>
  <c r="AI425"/>
  <c r="AI426"/>
  <c r="AI427"/>
  <c r="AI428"/>
  <c r="AI429"/>
  <c r="AI430"/>
  <c r="AI431"/>
  <c r="AI432"/>
  <c r="AI433"/>
  <c r="AI434"/>
  <c r="AI435"/>
  <c r="AI436"/>
  <c r="AI437"/>
  <c r="AI438"/>
  <c r="AI439"/>
  <c r="AI440"/>
  <c r="AI441"/>
  <c r="AI442"/>
  <c r="AI443"/>
  <c r="AI444"/>
  <c r="AI445"/>
  <c r="AI446"/>
  <c r="AI447"/>
  <c r="AI448"/>
  <c r="AI449"/>
  <c r="AI450"/>
  <c r="AI451"/>
  <c r="AI452"/>
  <c r="AI453"/>
  <c r="AI454"/>
  <c r="AI455"/>
  <c r="AI456"/>
  <c r="AI457"/>
  <c r="AI458"/>
  <c r="AI459"/>
  <c r="AI460"/>
  <c r="AI461"/>
  <c r="AI462"/>
  <c r="AI463"/>
  <c r="AI464"/>
  <c r="AI465"/>
  <c r="AI466"/>
  <c r="AI467"/>
  <c r="AI468"/>
  <c r="AI469"/>
  <c r="AI470"/>
  <c r="AI471"/>
  <c r="AI472"/>
  <c r="AI473"/>
  <c r="AI474"/>
  <c r="AI475"/>
  <c r="AI476"/>
  <c r="AI477"/>
  <c r="AI478"/>
  <c r="AI479"/>
  <c r="AI480"/>
  <c r="AI481"/>
  <c r="AI482"/>
  <c r="AI483"/>
  <c r="AI484"/>
  <c r="AI485"/>
  <c r="AI486"/>
  <c r="AI487"/>
  <c r="AI488"/>
  <c r="AI489"/>
  <c r="AI490"/>
  <c r="AI491"/>
  <c r="AI492"/>
  <c r="AI493"/>
  <c r="AI494"/>
  <c r="AI495"/>
  <c r="AZ495"/>
  <c r="AJ244"/>
  <c r="AJ245"/>
  <c r="AJ246"/>
  <c r="AJ247"/>
  <c r="AJ248"/>
  <c r="AJ249"/>
  <c r="AJ250"/>
  <c r="AJ251"/>
  <c r="AJ252"/>
  <c r="AJ253"/>
  <c r="AJ254"/>
  <c r="AJ255"/>
  <c r="AJ256"/>
  <c r="AJ257"/>
  <c r="AJ258"/>
  <c r="AJ259"/>
  <c r="AJ260"/>
  <c r="AJ261"/>
  <c r="AJ262"/>
  <c r="AJ263"/>
  <c r="AJ264"/>
  <c r="AJ265"/>
  <c r="AJ266"/>
  <c r="AJ267"/>
  <c r="AJ268"/>
  <c r="AJ269"/>
  <c r="AJ270"/>
  <c r="AJ271"/>
  <c r="AJ272"/>
  <c r="AJ273"/>
  <c r="AJ274"/>
  <c r="AJ275"/>
  <c r="AJ276"/>
  <c r="AJ277"/>
  <c r="AJ278"/>
  <c r="AJ279"/>
  <c r="AJ280"/>
  <c r="AJ281"/>
  <c r="AJ282"/>
  <c r="AJ283"/>
  <c r="AJ284"/>
  <c r="AJ285"/>
  <c r="AJ286"/>
  <c r="AJ287"/>
  <c r="AJ288"/>
  <c r="AJ289"/>
  <c r="AJ290"/>
  <c r="AJ291"/>
  <c r="AJ292"/>
  <c r="AJ293"/>
  <c r="AJ294"/>
  <c r="AJ295"/>
  <c r="AJ296"/>
  <c r="AJ297"/>
  <c r="AJ298"/>
  <c r="AJ299"/>
  <c r="AJ300"/>
  <c r="AJ301"/>
  <c r="AJ302"/>
  <c r="AJ303"/>
  <c r="AJ304"/>
  <c r="AJ305"/>
  <c r="AJ306"/>
  <c r="AJ307"/>
  <c r="AJ308"/>
  <c r="AJ309"/>
  <c r="AJ310"/>
  <c r="AJ311"/>
  <c r="AJ312"/>
  <c r="AJ313"/>
  <c r="AJ314"/>
  <c r="AJ315"/>
  <c r="AJ316"/>
  <c r="AJ317"/>
  <c r="AJ318"/>
  <c r="AJ319"/>
  <c r="AJ320"/>
  <c r="AJ321"/>
  <c r="AJ322"/>
  <c r="AJ323"/>
  <c r="AJ324"/>
  <c r="AJ325"/>
  <c r="AJ326"/>
  <c r="AJ327"/>
  <c r="AJ328"/>
  <c r="AJ329"/>
  <c r="AJ330"/>
  <c r="AJ331"/>
  <c r="AJ332"/>
  <c r="AJ333"/>
  <c r="AJ334"/>
  <c r="AJ335"/>
  <c r="AJ336"/>
  <c r="AJ337"/>
  <c r="AJ338"/>
  <c r="AJ339"/>
  <c r="AJ340"/>
  <c r="AJ341"/>
  <c r="AJ342"/>
  <c r="AJ343"/>
  <c r="AJ344"/>
  <c r="AJ345"/>
  <c r="AJ346"/>
  <c r="AJ347"/>
  <c r="AJ348"/>
  <c r="AJ349"/>
  <c r="AJ350"/>
  <c r="AJ351"/>
  <c r="AJ352"/>
  <c r="AJ353"/>
  <c r="AJ354"/>
  <c r="AJ355"/>
  <c r="AJ356"/>
  <c r="AJ357"/>
  <c r="AJ358"/>
  <c r="AJ359"/>
  <c r="AJ360"/>
  <c r="AJ361"/>
  <c r="AJ362"/>
  <c r="AJ363"/>
  <c r="AJ364"/>
  <c r="AJ365"/>
  <c r="AJ366"/>
  <c r="AJ367"/>
  <c r="AJ368"/>
  <c r="AJ369"/>
  <c r="AJ370"/>
  <c r="AJ371"/>
  <c r="AJ372"/>
  <c r="AJ373"/>
  <c r="AJ374"/>
  <c r="AJ375"/>
  <c r="AJ376"/>
  <c r="AJ377"/>
  <c r="AJ378"/>
  <c r="AJ379"/>
  <c r="AJ380"/>
  <c r="AJ381"/>
  <c r="AJ382"/>
  <c r="AJ383"/>
  <c r="AJ384"/>
  <c r="AJ385"/>
  <c r="AJ386"/>
  <c r="AJ387"/>
  <c r="AJ388"/>
  <c r="AJ389"/>
  <c r="AJ390"/>
  <c r="AJ391"/>
  <c r="AJ392"/>
  <c r="AJ393"/>
  <c r="AJ394"/>
  <c r="AJ395"/>
  <c r="AJ396"/>
  <c r="AJ397"/>
  <c r="AJ398"/>
  <c r="AJ399"/>
  <c r="AJ400"/>
  <c r="AJ401"/>
  <c r="AJ402"/>
  <c r="AJ403"/>
  <c r="AJ404"/>
  <c r="AJ405"/>
  <c r="AJ406"/>
  <c r="AJ407"/>
  <c r="AJ408"/>
  <c r="AJ409"/>
  <c r="AJ410"/>
  <c r="AJ411"/>
  <c r="AJ412"/>
  <c r="AJ413"/>
  <c r="AJ414"/>
  <c r="AJ415"/>
  <c r="AJ416"/>
  <c r="AJ417"/>
  <c r="AJ418"/>
  <c r="AJ419"/>
  <c r="AJ420"/>
  <c r="AJ421"/>
  <c r="AJ422"/>
  <c r="AJ423"/>
  <c r="AJ424"/>
  <c r="AJ425"/>
  <c r="AJ426"/>
  <c r="AJ427"/>
  <c r="AJ428"/>
  <c r="AJ429"/>
  <c r="AJ430"/>
  <c r="AJ431"/>
  <c r="AJ432"/>
  <c r="AJ433"/>
  <c r="AJ434"/>
  <c r="AJ435"/>
  <c r="AJ436"/>
  <c r="AJ437"/>
  <c r="AJ438"/>
  <c r="AJ439"/>
  <c r="AJ440"/>
  <c r="AJ441"/>
  <c r="AJ442"/>
  <c r="AJ443"/>
  <c r="AJ444"/>
  <c r="AJ445"/>
  <c r="AJ446"/>
  <c r="AJ447"/>
  <c r="AJ448"/>
  <c r="AJ449"/>
  <c r="AJ450"/>
  <c r="AJ451"/>
  <c r="AJ452"/>
  <c r="AJ453"/>
  <c r="AJ454"/>
  <c r="AJ455"/>
  <c r="AJ456"/>
  <c r="AJ457"/>
  <c r="AJ458"/>
  <c r="AJ459"/>
  <c r="AJ460"/>
  <c r="AJ461"/>
  <c r="AJ462"/>
  <c r="AJ463"/>
  <c r="AJ464"/>
  <c r="AJ465"/>
  <c r="AJ466"/>
  <c r="AJ467"/>
  <c r="AJ468"/>
  <c r="AJ469"/>
  <c r="AJ470"/>
  <c r="AJ471"/>
  <c r="AJ472"/>
  <c r="AJ473"/>
  <c r="AJ474"/>
  <c r="AJ475"/>
  <c r="AJ476"/>
  <c r="AJ477"/>
  <c r="AJ478"/>
  <c r="AJ479"/>
  <c r="AJ480"/>
  <c r="AJ481"/>
  <c r="AJ482"/>
  <c r="AJ483"/>
  <c r="AJ484"/>
  <c r="AJ485"/>
  <c r="AJ486"/>
  <c r="AJ487"/>
  <c r="AJ488"/>
  <c r="AJ489"/>
  <c r="AJ490"/>
  <c r="AJ491"/>
  <c r="AJ492"/>
  <c r="AJ493"/>
  <c r="AJ494"/>
  <c r="AJ495"/>
  <c r="BA495"/>
  <c r="CA495"/>
  <c r="BH244"/>
  <c r="BH245"/>
  <c r="BH246"/>
  <c r="BH247"/>
  <c r="BH248"/>
  <c r="BH249"/>
  <c r="BH250"/>
  <c r="BH251"/>
  <c r="BH252"/>
  <c r="BH253"/>
  <c r="BH254"/>
  <c r="BH255"/>
  <c r="BH256"/>
  <c r="BH257"/>
  <c r="BH258"/>
  <c r="BH259"/>
  <c r="BH260"/>
  <c r="BH261"/>
  <c r="BH262"/>
  <c r="BH263"/>
  <c r="BH264"/>
  <c r="BH265"/>
  <c r="BH266"/>
  <c r="BH267"/>
  <c r="BH268"/>
  <c r="BH269"/>
  <c r="BH270"/>
  <c r="BH271"/>
  <c r="BH272"/>
  <c r="BH273"/>
  <c r="BH274"/>
  <c r="BH275"/>
  <c r="BH276"/>
  <c r="BH277"/>
  <c r="BH278"/>
  <c r="BH279"/>
  <c r="BH280"/>
  <c r="BH281"/>
  <c r="BH282"/>
  <c r="BH283"/>
  <c r="BH284"/>
  <c r="BH285"/>
  <c r="BH286"/>
  <c r="BH287"/>
  <c r="BH288"/>
  <c r="BH289"/>
  <c r="BH290"/>
  <c r="BH291"/>
  <c r="BH292"/>
  <c r="BH293"/>
  <c r="BH294"/>
  <c r="BH295"/>
  <c r="BH296"/>
  <c r="BH297"/>
  <c r="BH298"/>
  <c r="BH299"/>
  <c r="BH300"/>
  <c r="BH301"/>
  <c r="BH302"/>
  <c r="BH303"/>
  <c r="BH304"/>
  <c r="BH305"/>
  <c r="BH306"/>
  <c r="BH307"/>
  <c r="BH308"/>
  <c r="BH309"/>
  <c r="BH310"/>
  <c r="BH311"/>
  <c r="BH312"/>
  <c r="BH313"/>
  <c r="BH314"/>
  <c r="BH315"/>
  <c r="BH316"/>
  <c r="BH317"/>
  <c r="BH318"/>
  <c r="BH319"/>
  <c r="BH320"/>
  <c r="BH321"/>
  <c r="BH322"/>
  <c r="BH323"/>
  <c r="BH324"/>
  <c r="BH325"/>
  <c r="BH326"/>
  <c r="BH327"/>
  <c r="BH328"/>
  <c r="BH329"/>
  <c r="BH330"/>
  <c r="BH331"/>
  <c r="BH332"/>
  <c r="BH333"/>
  <c r="BH334"/>
  <c r="BH335"/>
  <c r="BH336"/>
  <c r="BH337"/>
  <c r="BH338"/>
  <c r="BH339"/>
  <c r="BH340"/>
  <c r="BH341"/>
  <c r="BH342"/>
  <c r="BH343"/>
  <c r="BH344"/>
  <c r="BH345"/>
  <c r="BH346"/>
  <c r="BH347"/>
  <c r="BH348"/>
  <c r="BH349"/>
  <c r="BH350"/>
  <c r="BH351"/>
  <c r="BH352"/>
  <c r="BH353"/>
  <c r="BH354"/>
  <c r="BH355"/>
  <c r="BH356"/>
  <c r="BH357"/>
  <c r="BH358"/>
  <c r="BH359"/>
  <c r="BH360"/>
  <c r="BH361"/>
  <c r="BH362"/>
  <c r="BH363"/>
  <c r="BH364"/>
  <c r="BH365"/>
  <c r="BH366"/>
  <c r="BH367"/>
  <c r="BH368"/>
  <c r="BH369"/>
  <c r="BH370"/>
  <c r="BH371"/>
  <c r="BH372"/>
  <c r="BH373"/>
  <c r="BH374"/>
  <c r="BH375"/>
  <c r="BH376"/>
  <c r="BH377"/>
  <c r="BH378"/>
  <c r="BH379"/>
  <c r="BH380"/>
  <c r="BH381"/>
  <c r="BH382"/>
  <c r="BH383"/>
  <c r="BH384"/>
  <c r="BH385"/>
  <c r="BH386"/>
  <c r="BH387"/>
  <c r="BH388"/>
  <c r="BH389"/>
  <c r="BH390"/>
  <c r="BH391"/>
  <c r="BH392"/>
  <c r="BH393"/>
  <c r="BH394"/>
  <c r="BH395"/>
  <c r="BH396"/>
  <c r="BH397"/>
  <c r="BH398"/>
  <c r="BH399"/>
  <c r="BH400"/>
  <c r="BH401"/>
  <c r="BH402"/>
  <c r="BH403"/>
  <c r="BH404"/>
  <c r="BH405"/>
  <c r="BH406"/>
  <c r="BH407"/>
  <c r="BH408"/>
  <c r="BH409"/>
  <c r="BH410"/>
  <c r="BH411"/>
  <c r="BH412"/>
  <c r="BH413"/>
  <c r="BH414"/>
  <c r="BH415"/>
  <c r="BH416"/>
  <c r="BH417"/>
  <c r="BH418"/>
  <c r="BH419"/>
  <c r="BH420"/>
  <c r="BH421"/>
  <c r="BH422"/>
  <c r="BH423"/>
  <c r="BH424"/>
  <c r="BH425"/>
  <c r="BH426"/>
  <c r="BH427"/>
  <c r="BH428"/>
  <c r="BH429"/>
  <c r="BH430"/>
  <c r="BH431"/>
  <c r="BH432"/>
  <c r="BH433"/>
  <c r="BH434"/>
  <c r="BH435"/>
  <c r="BH436"/>
  <c r="BH437"/>
  <c r="BH438"/>
  <c r="BH439"/>
  <c r="BH440"/>
  <c r="BH441"/>
  <c r="BH442"/>
  <c r="BH443"/>
  <c r="BH444"/>
  <c r="BH445"/>
  <c r="BH446"/>
  <c r="BH447"/>
  <c r="BH448"/>
  <c r="BH449"/>
  <c r="BH450"/>
  <c r="BH451"/>
  <c r="BH452"/>
  <c r="BH453"/>
  <c r="BH454"/>
  <c r="BH455"/>
  <c r="BH456"/>
  <c r="BH457"/>
  <c r="BH458"/>
  <c r="BH459"/>
  <c r="BH460"/>
  <c r="BH461"/>
  <c r="BH462"/>
  <c r="BH463"/>
  <c r="BH464"/>
  <c r="BH465"/>
  <c r="BH466"/>
  <c r="BH467"/>
  <c r="BH468"/>
  <c r="BH469"/>
  <c r="BH470"/>
  <c r="BH471"/>
  <c r="BH472"/>
  <c r="BH473"/>
  <c r="BH474"/>
  <c r="BH475"/>
  <c r="BH476"/>
  <c r="BH477"/>
  <c r="BH478"/>
  <c r="BH479"/>
  <c r="BH480"/>
  <c r="BH481"/>
  <c r="BH482"/>
  <c r="BH483"/>
  <c r="BH484"/>
  <c r="BH485"/>
  <c r="BH486"/>
  <c r="BH487"/>
  <c r="BH488"/>
  <c r="BH489"/>
  <c r="BH490"/>
  <c r="BH491"/>
  <c r="BH492"/>
  <c r="BH493"/>
  <c r="BH494"/>
  <c r="BH495"/>
  <c r="BI244"/>
  <c r="BI245"/>
  <c r="BI246"/>
  <c r="BI247"/>
  <c r="BI248"/>
  <c r="BI249"/>
  <c r="BI250"/>
  <c r="BI251"/>
  <c r="BI252"/>
  <c r="BI253"/>
  <c r="BI254"/>
  <c r="BI255"/>
  <c r="BI256"/>
  <c r="BI257"/>
  <c r="BI258"/>
  <c r="BI259"/>
  <c r="BI260"/>
  <c r="BI261"/>
  <c r="BI262"/>
  <c r="BI263"/>
  <c r="BI264"/>
  <c r="BI265"/>
  <c r="BI266"/>
  <c r="BI267"/>
  <c r="BI268"/>
  <c r="BI269"/>
  <c r="BI270"/>
  <c r="BI271"/>
  <c r="BI272"/>
  <c r="BI273"/>
  <c r="BI274"/>
  <c r="BI275"/>
  <c r="BI276"/>
  <c r="BI277"/>
  <c r="BI278"/>
  <c r="BI279"/>
  <c r="BI280"/>
  <c r="BI281"/>
  <c r="BI282"/>
  <c r="BI283"/>
  <c r="BI284"/>
  <c r="BI285"/>
  <c r="BI286"/>
  <c r="BI287"/>
  <c r="BI288"/>
  <c r="BI289"/>
  <c r="BI290"/>
  <c r="BI291"/>
  <c r="BI292"/>
  <c r="BI293"/>
  <c r="BI294"/>
  <c r="BI295"/>
  <c r="BI296"/>
  <c r="BI297"/>
  <c r="BI298"/>
  <c r="BI299"/>
  <c r="BI300"/>
  <c r="BI301"/>
  <c r="BI302"/>
  <c r="BI303"/>
  <c r="BI304"/>
  <c r="BI305"/>
  <c r="BI306"/>
  <c r="BI307"/>
  <c r="BI308"/>
  <c r="BI309"/>
  <c r="BI310"/>
  <c r="BI311"/>
  <c r="BI312"/>
  <c r="BI313"/>
  <c r="BI314"/>
  <c r="BI315"/>
  <c r="BI316"/>
  <c r="BI317"/>
  <c r="BI318"/>
  <c r="BI319"/>
  <c r="BI320"/>
  <c r="BI321"/>
  <c r="BI322"/>
  <c r="BI323"/>
  <c r="BI324"/>
  <c r="BI325"/>
  <c r="BI326"/>
  <c r="BI327"/>
  <c r="BI328"/>
  <c r="BI329"/>
  <c r="BI330"/>
  <c r="BI331"/>
  <c r="BI332"/>
  <c r="BI333"/>
  <c r="BI334"/>
  <c r="BI335"/>
  <c r="BI336"/>
  <c r="BI337"/>
  <c r="BI338"/>
  <c r="BI339"/>
  <c r="BI340"/>
  <c r="BI341"/>
  <c r="BI342"/>
  <c r="BI343"/>
  <c r="BI344"/>
  <c r="BI345"/>
  <c r="BI346"/>
  <c r="BI347"/>
  <c r="BI348"/>
  <c r="BI349"/>
  <c r="BI350"/>
  <c r="BI351"/>
  <c r="BI352"/>
  <c r="BI353"/>
  <c r="BI354"/>
  <c r="BI355"/>
  <c r="BI356"/>
  <c r="BI357"/>
  <c r="BI358"/>
  <c r="BI359"/>
  <c r="BI360"/>
  <c r="BI361"/>
  <c r="BI362"/>
  <c r="BI363"/>
  <c r="BI364"/>
  <c r="BI365"/>
  <c r="BI366"/>
  <c r="BI367"/>
  <c r="BI368"/>
  <c r="BI369"/>
  <c r="BI370"/>
  <c r="BI371"/>
  <c r="BI372"/>
  <c r="BI373"/>
  <c r="BI374"/>
  <c r="BI375"/>
  <c r="BI376"/>
  <c r="BI377"/>
  <c r="BI378"/>
  <c r="BI379"/>
  <c r="BI380"/>
  <c r="BI381"/>
  <c r="BI382"/>
  <c r="BI383"/>
  <c r="BI384"/>
  <c r="BI385"/>
  <c r="BI386"/>
  <c r="BI387"/>
  <c r="BI388"/>
  <c r="BI389"/>
  <c r="BI390"/>
  <c r="BI391"/>
  <c r="BI392"/>
  <c r="BI393"/>
  <c r="BI394"/>
  <c r="BI395"/>
  <c r="BI396"/>
  <c r="BI397"/>
  <c r="BI398"/>
  <c r="BI399"/>
  <c r="BI400"/>
  <c r="BI401"/>
  <c r="BI402"/>
  <c r="BI403"/>
  <c r="BI404"/>
  <c r="BI405"/>
  <c r="BI406"/>
  <c r="BI407"/>
  <c r="BI408"/>
  <c r="BI409"/>
  <c r="BI410"/>
  <c r="BI411"/>
  <c r="BI412"/>
  <c r="BI413"/>
  <c r="BI414"/>
  <c r="BI415"/>
  <c r="BI416"/>
  <c r="BI417"/>
  <c r="BI418"/>
  <c r="BI419"/>
  <c r="BI420"/>
  <c r="BI421"/>
  <c r="BI422"/>
  <c r="BI423"/>
  <c r="BI424"/>
  <c r="BI425"/>
  <c r="BI426"/>
  <c r="BI427"/>
  <c r="BI428"/>
  <c r="BI429"/>
  <c r="BI430"/>
  <c r="BI431"/>
  <c r="BI432"/>
  <c r="BI433"/>
  <c r="BI434"/>
  <c r="BI435"/>
  <c r="BI436"/>
  <c r="BI437"/>
  <c r="BI438"/>
  <c r="BI439"/>
  <c r="BI440"/>
  <c r="BI441"/>
  <c r="BI442"/>
  <c r="BI443"/>
  <c r="BI444"/>
  <c r="BI445"/>
  <c r="BI446"/>
  <c r="BI447"/>
  <c r="BI448"/>
  <c r="BI449"/>
  <c r="BI450"/>
  <c r="BI451"/>
  <c r="BI452"/>
  <c r="BI453"/>
  <c r="BI454"/>
  <c r="BI455"/>
  <c r="BI456"/>
  <c r="BI457"/>
  <c r="BI458"/>
  <c r="BI459"/>
  <c r="BI460"/>
  <c r="BI461"/>
  <c r="BI462"/>
  <c r="BI463"/>
  <c r="BI464"/>
  <c r="BI465"/>
  <c r="BI466"/>
  <c r="BI467"/>
  <c r="BI468"/>
  <c r="BI469"/>
  <c r="BI470"/>
  <c r="BI471"/>
  <c r="BI472"/>
  <c r="BI473"/>
  <c r="BI474"/>
  <c r="BI475"/>
  <c r="BI476"/>
  <c r="BI477"/>
  <c r="BI478"/>
  <c r="BI479"/>
  <c r="BI480"/>
  <c r="BI481"/>
  <c r="BI482"/>
  <c r="BI483"/>
  <c r="BI484"/>
  <c r="BI485"/>
  <c r="BI486"/>
  <c r="BI487"/>
  <c r="BI488"/>
  <c r="BI489"/>
  <c r="BI490"/>
  <c r="BI491"/>
  <c r="BI492"/>
  <c r="BI493"/>
  <c r="BI494"/>
  <c r="BI495"/>
  <c r="BJ244"/>
  <c r="BJ245"/>
  <c r="BJ246"/>
  <c r="BJ247"/>
  <c r="BJ248"/>
  <c r="BJ249"/>
  <c r="BJ250"/>
  <c r="BJ251"/>
  <c r="BJ252"/>
  <c r="BJ253"/>
  <c r="BJ254"/>
  <c r="BJ255"/>
  <c r="BJ256"/>
  <c r="BJ257"/>
  <c r="BJ258"/>
  <c r="BJ259"/>
  <c r="BJ260"/>
  <c r="BJ261"/>
  <c r="BJ262"/>
  <c r="BJ263"/>
  <c r="BJ264"/>
  <c r="BJ265"/>
  <c r="BJ266"/>
  <c r="BJ267"/>
  <c r="BJ268"/>
  <c r="BJ269"/>
  <c r="BJ270"/>
  <c r="BJ271"/>
  <c r="BJ272"/>
  <c r="BJ273"/>
  <c r="BJ274"/>
  <c r="BJ275"/>
  <c r="BJ276"/>
  <c r="BJ277"/>
  <c r="BJ278"/>
  <c r="BJ279"/>
  <c r="BJ280"/>
  <c r="BJ281"/>
  <c r="BJ282"/>
  <c r="BJ283"/>
  <c r="BJ284"/>
  <c r="BJ285"/>
  <c r="BJ286"/>
  <c r="BJ287"/>
  <c r="BJ288"/>
  <c r="BJ289"/>
  <c r="BJ290"/>
  <c r="BJ291"/>
  <c r="BJ292"/>
  <c r="BJ293"/>
  <c r="BJ294"/>
  <c r="BJ295"/>
  <c r="BJ296"/>
  <c r="BJ297"/>
  <c r="BJ298"/>
  <c r="BJ299"/>
  <c r="BJ300"/>
  <c r="BJ301"/>
  <c r="BJ302"/>
  <c r="BJ303"/>
  <c r="BJ304"/>
  <c r="BJ305"/>
  <c r="BJ306"/>
  <c r="BJ307"/>
  <c r="BJ308"/>
  <c r="BJ309"/>
  <c r="BJ310"/>
  <c r="BJ311"/>
  <c r="BJ312"/>
  <c r="BJ313"/>
  <c r="BJ314"/>
  <c r="BJ315"/>
  <c r="BJ316"/>
  <c r="BJ317"/>
  <c r="BJ318"/>
  <c r="BJ319"/>
  <c r="BJ320"/>
  <c r="BJ321"/>
  <c r="BJ322"/>
  <c r="BJ323"/>
  <c r="BJ324"/>
  <c r="BJ325"/>
  <c r="BJ326"/>
  <c r="BJ327"/>
  <c r="BJ328"/>
  <c r="BJ329"/>
  <c r="BJ330"/>
  <c r="BJ331"/>
  <c r="BJ332"/>
  <c r="BJ333"/>
  <c r="BJ334"/>
  <c r="BJ335"/>
  <c r="BJ336"/>
  <c r="BJ337"/>
  <c r="BJ338"/>
  <c r="BJ339"/>
  <c r="BJ340"/>
  <c r="BJ341"/>
  <c r="BJ342"/>
  <c r="BJ343"/>
  <c r="BJ344"/>
  <c r="BJ345"/>
  <c r="BJ346"/>
  <c r="BJ347"/>
  <c r="BJ348"/>
  <c r="BJ349"/>
  <c r="BJ350"/>
  <c r="BJ351"/>
  <c r="BJ352"/>
  <c r="BJ353"/>
  <c r="BJ354"/>
  <c r="BJ355"/>
  <c r="BJ356"/>
  <c r="BJ357"/>
  <c r="BJ358"/>
  <c r="BJ359"/>
  <c r="BJ360"/>
  <c r="BJ361"/>
  <c r="BJ362"/>
  <c r="BJ363"/>
  <c r="BJ364"/>
  <c r="BJ365"/>
  <c r="BJ366"/>
  <c r="BJ367"/>
  <c r="BJ368"/>
  <c r="BJ369"/>
  <c r="BJ370"/>
  <c r="BJ371"/>
  <c r="BJ372"/>
  <c r="BJ373"/>
  <c r="BJ374"/>
  <c r="BJ375"/>
  <c r="BJ376"/>
  <c r="BJ377"/>
  <c r="BJ378"/>
  <c r="BJ379"/>
  <c r="BJ380"/>
  <c r="BJ381"/>
  <c r="BJ382"/>
  <c r="BJ383"/>
  <c r="BJ384"/>
  <c r="BJ385"/>
  <c r="BJ386"/>
  <c r="BJ387"/>
  <c r="BJ388"/>
  <c r="BJ389"/>
  <c r="BJ390"/>
  <c r="BJ391"/>
  <c r="BJ392"/>
  <c r="BJ393"/>
  <c r="BJ394"/>
  <c r="BJ395"/>
  <c r="BJ396"/>
  <c r="BJ397"/>
  <c r="BJ398"/>
  <c r="BJ399"/>
  <c r="BJ400"/>
  <c r="BJ401"/>
  <c r="BJ402"/>
  <c r="BJ403"/>
  <c r="BJ404"/>
  <c r="BJ405"/>
  <c r="BJ406"/>
  <c r="BJ407"/>
  <c r="BJ408"/>
  <c r="BJ409"/>
  <c r="BJ410"/>
  <c r="BJ411"/>
  <c r="BJ412"/>
  <c r="BJ413"/>
  <c r="BJ414"/>
  <c r="BJ415"/>
  <c r="BJ416"/>
  <c r="BJ417"/>
  <c r="BJ418"/>
  <c r="BJ419"/>
  <c r="BJ420"/>
  <c r="BJ421"/>
  <c r="BJ422"/>
  <c r="BJ423"/>
  <c r="BJ424"/>
  <c r="BJ425"/>
  <c r="BJ426"/>
  <c r="BJ427"/>
  <c r="BJ428"/>
  <c r="BJ429"/>
  <c r="BJ430"/>
  <c r="BJ431"/>
  <c r="BJ432"/>
  <c r="BJ433"/>
  <c r="BJ434"/>
  <c r="BJ435"/>
  <c r="BJ436"/>
  <c r="BJ437"/>
  <c r="BJ438"/>
  <c r="BJ439"/>
  <c r="BJ440"/>
  <c r="BJ441"/>
  <c r="BJ442"/>
  <c r="BJ443"/>
  <c r="BJ444"/>
  <c r="BJ445"/>
  <c r="BJ446"/>
  <c r="BJ447"/>
  <c r="BJ448"/>
  <c r="BJ449"/>
  <c r="BJ450"/>
  <c r="BJ451"/>
  <c r="BJ452"/>
  <c r="BJ453"/>
  <c r="BJ454"/>
  <c r="BJ455"/>
  <c r="BJ456"/>
  <c r="BJ457"/>
  <c r="BJ458"/>
  <c r="BJ459"/>
  <c r="BJ460"/>
  <c r="BJ461"/>
  <c r="BJ462"/>
  <c r="BJ463"/>
  <c r="BJ464"/>
  <c r="BJ465"/>
  <c r="BJ466"/>
  <c r="BJ467"/>
  <c r="BJ468"/>
  <c r="BJ469"/>
  <c r="BJ470"/>
  <c r="BJ471"/>
  <c r="BJ472"/>
  <c r="BJ473"/>
  <c r="BJ474"/>
  <c r="BJ475"/>
  <c r="BJ476"/>
  <c r="BJ477"/>
  <c r="BJ478"/>
  <c r="BJ479"/>
  <c r="BJ480"/>
  <c r="BJ481"/>
  <c r="BJ482"/>
  <c r="BJ483"/>
  <c r="BJ484"/>
  <c r="BJ485"/>
  <c r="BJ486"/>
  <c r="BJ487"/>
  <c r="BJ488"/>
  <c r="BJ489"/>
  <c r="BJ490"/>
  <c r="BJ491"/>
  <c r="BJ492"/>
  <c r="BJ493"/>
  <c r="BJ494"/>
  <c r="BJ495"/>
  <c r="BK244"/>
  <c r="BK245"/>
  <c r="BK246"/>
  <c r="BK247"/>
  <c r="BK248"/>
  <c r="BK249"/>
  <c r="BK250"/>
  <c r="BK251"/>
  <c r="BK252"/>
  <c r="BK253"/>
  <c r="BK254"/>
  <c r="BK255"/>
  <c r="BK256"/>
  <c r="BK257"/>
  <c r="BK258"/>
  <c r="BK259"/>
  <c r="BK260"/>
  <c r="BK261"/>
  <c r="BK262"/>
  <c r="BK263"/>
  <c r="BK264"/>
  <c r="BK265"/>
  <c r="BK266"/>
  <c r="BK267"/>
  <c r="BK268"/>
  <c r="BK269"/>
  <c r="BK270"/>
  <c r="BK271"/>
  <c r="BK272"/>
  <c r="BK273"/>
  <c r="BK274"/>
  <c r="BK275"/>
  <c r="BK276"/>
  <c r="BK277"/>
  <c r="BK278"/>
  <c r="BK279"/>
  <c r="BK280"/>
  <c r="BK281"/>
  <c r="BK282"/>
  <c r="BK283"/>
  <c r="BK284"/>
  <c r="BK285"/>
  <c r="BK286"/>
  <c r="BK287"/>
  <c r="BK288"/>
  <c r="BK289"/>
  <c r="BK290"/>
  <c r="BK291"/>
  <c r="BK292"/>
  <c r="BK293"/>
  <c r="BK294"/>
  <c r="BK295"/>
  <c r="BK296"/>
  <c r="BK297"/>
  <c r="BK298"/>
  <c r="BK299"/>
  <c r="BK300"/>
  <c r="BK301"/>
  <c r="BK302"/>
  <c r="BK303"/>
  <c r="BK304"/>
  <c r="BK305"/>
  <c r="BK306"/>
  <c r="BK307"/>
  <c r="BK308"/>
  <c r="BK309"/>
  <c r="BK310"/>
  <c r="BK311"/>
  <c r="BK312"/>
  <c r="BK313"/>
  <c r="BK314"/>
  <c r="BK315"/>
  <c r="BK316"/>
  <c r="BK317"/>
  <c r="BK318"/>
  <c r="BK319"/>
  <c r="BK320"/>
  <c r="BK321"/>
  <c r="BK322"/>
  <c r="BK323"/>
  <c r="BK324"/>
  <c r="BK325"/>
  <c r="BK326"/>
  <c r="BK327"/>
  <c r="BK328"/>
  <c r="BK329"/>
  <c r="BK330"/>
  <c r="BK331"/>
  <c r="BK332"/>
  <c r="BK333"/>
  <c r="BK334"/>
  <c r="BK335"/>
  <c r="BK336"/>
  <c r="BK337"/>
  <c r="BK338"/>
  <c r="BK339"/>
  <c r="BK340"/>
  <c r="BK341"/>
  <c r="BK342"/>
  <c r="BK343"/>
  <c r="BK344"/>
  <c r="BK345"/>
  <c r="BK346"/>
  <c r="BK347"/>
  <c r="BK348"/>
  <c r="BK349"/>
  <c r="BK350"/>
  <c r="BK351"/>
  <c r="BK352"/>
  <c r="BK353"/>
  <c r="BK354"/>
  <c r="BK355"/>
  <c r="BK356"/>
  <c r="BK357"/>
  <c r="BK358"/>
  <c r="BK359"/>
  <c r="BK360"/>
  <c r="BK361"/>
  <c r="BK362"/>
  <c r="BK363"/>
  <c r="BK364"/>
  <c r="BK365"/>
  <c r="BK366"/>
  <c r="BK367"/>
  <c r="BK368"/>
  <c r="BK369"/>
  <c r="BK370"/>
  <c r="BK371"/>
  <c r="BK372"/>
  <c r="BK373"/>
  <c r="BK374"/>
  <c r="BK375"/>
  <c r="BK376"/>
  <c r="BK377"/>
  <c r="BK378"/>
  <c r="BK379"/>
  <c r="BK380"/>
  <c r="BK381"/>
  <c r="BK382"/>
  <c r="BK383"/>
  <c r="BK384"/>
  <c r="BK385"/>
  <c r="BK386"/>
  <c r="BK387"/>
  <c r="BK388"/>
  <c r="BK389"/>
  <c r="BK390"/>
  <c r="BK391"/>
  <c r="BK392"/>
  <c r="BK393"/>
  <c r="BK394"/>
  <c r="BK395"/>
  <c r="BK396"/>
  <c r="BK397"/>
  <c r="BK398"/>
  <c r="BK399"/>
  <c r="BK400"/>
  <c r="BK401"/>
  <c r="BK402"/>
  <c r="BK403"/>
  <c r="BK404"/>
  <c r="BK405"/>
  <c r="BK406"/>
  <c r="BK407"/>
  <c r="BK408"/>
  <c r="BK409"/>
  <c r="BK410"/>
  <c r="BK411"/>
  <c r="BK412"/>
  <c r="BK413"/>
  <c r="BK414"/>
  <c r="BK415"/>
  <c r="BK416"/>
  <c r="BK417"/>
  <c r="BK418"/>
  <c r="BK419"/>
  <c r="BK420"/>
  <c r="BK421"/>
  <c r="BK422"/>
  <c r="BK423"/>
  <c r="BK424"/>
  <c r="BK425"/>
  <c r="BK426"/>
  <c r="BK427"/>
  <c r="BK428"/>
  <c r="BK429"/>
  <c r="BK430"/>
  <c r="BK431"/>
  <c r="BK432"/>
  <c r="BK433"/>
  <c r="BK434"/>
  <c r="BK435"/>
  <c r="BK436"/>
  <c r="BK437"/>
  <c r="BK438"/>
  <c r="BK439"/>
  <c r="BK440"/>
  <c r="BK441"/>
  <c r="BK442"/>
  <c r="BK443"/>
  <c r="BK444"/>
  <c r="BK445"/>
  <c r="BK446"/>
  <c r="BK447"/>
  <c r="BK448"/>
  <c r="BK449"/>
  <c r="BK450"/>
  <c r="BK451"/>
  <c r="BK452"/>
  <c r="BK453"/>
  <c r="BK454"/>
  <c r="BK455"/>
  <c r="BK456"/>
  <c r="BK457"/>
  <c r="BK458"/>
  <c r="BK459"/>
  <c r="BK460"/>
  <c r="BK461"/>
  <c r="BK462"/>
  <c r="BK463"/>
  <c r="BK464"/>
  <c r="BK465"/>
  <c r="BK466"/>
  <c r="BK467"/>
  <c r="BK468"/>
  <c r="BK469"/>
  <c r="BK470"/>
  <c r="BK471"/>
  <c r="BK472"/>
  <c r="BK473"/>
  <c r="BK474"/>
  <c r="BK475"/>
  <c r="BK476"/>
  <c r="BK477"/>
  <c r="BK478"/>
  <c r="BK479"/>
  <c r="BK480"/>
  <c r="BK481"/>
  <c r="BK482"/>
  <c r="BK483"/>
  <c r="BK484"/>
  <c r="BK485"/>
  <c r="BK486"/>
  <c r="BK487"/>
  <c r="BK488"/>
  <c r="BK489"/>
  <c r="BK490"/>
  <c r="BK491"/>
  <c r="BK492"/>
  <c r="BK493"/>
  <c r="BK494"/>
  <c r="BK495"/>
  <c r="BL244"/>
  <c r="BL245"/>
  <c r="BL246"/>
  <c r="BL247"/>
  <c r="BL248"/>
  <c r="BL249"/>
  <c r="BL250"/>
  <c r="BL251"/>
  <c r="BL252"/>
  <c r="BL253"/>
  <c r="BL254"/>
  <c r="BL255"/>
  <c r="BL256"/>
  <c r="BL257"/>
  <c r="BL258"/>
  <c r="BL259"/>
  <c r="BL260"/>
  <c r="BL261"/>
  <c r="BL262"/>
  <c r="BL263"/>
  <c r="BL264"/>
  <c r="BL265"/>
  <c r="BL266"/>
  <c r="BL267"/>
  <c r="BL268"/>
  <c r="BL269"/>
  <c r="BL270"/>
  <c r="BL271"/>
  <c r="BL272"/>
  <c r="BL273"/>
  <c r="BL274"/>
  <c r="BL275"/>
  <c r="BL276"/>
  <c r="BL277"/>
  <c r="BL278"/>
  <c r="BL279"/>
  <c r="BL280"/>
  <c r="BL281"/>
  <c r="BL282"/>
  <c r="BL283"/>
  <c r="BL284"/>
  <c r="BL285"/>
  <c r="BL286"/>
  <c r="BL287"/>
  <c r="BL288"/>
  <c r="BL289"/>
  <c r="BL290"/>
  <c r="BL291"/>
  <c r="BL292"/>
  <c r="BL293"/>
  <c r="BL294"/>
  <c r="BL295"/>
  <c r="BL296"/>
  <c r="BL297"/>
  <c r="BL298"/>
  <c r="BL299"/>
  <c r="BL300"/>
  <c r="BL301"/>
  <c r="BL302"/>
  <c r="BL303"/>
  <c r="BL304"/>
  <c r="BL305"/>
  <c r="BL306"/>
  <c r="BL307"/>
  <c r="BL308"/>
  <c r="BL309"/>
  <c r="BL310"/>
  <c r="BL311"/>
  <c r="BL312"/>
  <c r="BL313"/>
  <c r="BL314"/>
  <c r="BL315"/>
  <c r="BL316"/>
  <c r="BL317"/>
  <c r="BL318"/>
  <c r="BL319"/>
  <c r="BL320"/>
  <c r="BL321"/>
  <c r="BL322"/>
  <c r="BL323"/>
  <c r="BL324"/>
  <c r="BL325"/>
  <c r="BL326"/>
  <c r="BL327"/>
  <c r="BL328"/>
  <c r="BL329"/>
  <c r="BL330"/>
  <c r="BL331"/>
  <c r="BL332"/>
  <c r="BL333"/>
  <c r="BL334"/>
  <c r="BL335"/>
  <c r="BL336"/>
  <c r="BL337"/>
  <c r="BL338"/>
  <c r="BL339"/>
  <c r="BL340"/>
  <c r="BL341"/>
  <c r="BL342"/>
  <c r="BL343"/>
  <c r="BL344"/>
  <c r="BL345"/>
  <c r="BL346"/>
  <c r="BL347"/>
  <c r="BL348"/>
  <c r="BL349"/>
  <c r="BL350"/>
  <c r="BL351"/>
  <c r="BL352"/>
  <c r="BL353"/>
  <c r="BL354"/>
  <c r="BL355"/>
  <c r="BL356"/>
  <c r="BL357"/>
  <c r="BL358"/>
  <c r="BL359"/>
  <c r="BL360"/>
  <c r="BL361"/>
  <c r="BL362"/>
  <c r="BL363"/>
  <c r="BL364"/>
  <c r="BL365"/>
  <c r="BL366"/>
  <c r="BL367"/>
  <c r="BL368"/>
  <c r="BL369"/>
  <c r="BL370"/>
  <c r="BL371"/>
  <c r="BL372"/>
  <c r="BL373"/>
  <c r="BL374"/>
  <c r="BL375"/>
  <c r="BL376"/>
  <c r="BL377"/>
  <c r="BL378"/>
  <c r="BL379"/>
  <c r="BL380"/>
  <c r="BL381"/>
  <c r="BL382"/>
  <c r="BL383"/>
  <c r="BL384"/>
  <c r="BL385"/>
  <c r="BL386"/>
  <c r="BL387"/>
  <c r="BL388"/>
  <c r="BL389"/>
  <c r="BL390"/>
  <c r="BL391"/>
  <c r="BL392"/>
  <c r="BL393"/>
  <c r="BL394"/>
  <c r="BL395"/>
  <c r="BL396"/>
  <c r="BL397"/>
  <c r="BL398"/>
  <c r="BL399"/>
  <c r="BL400"/>
  <c r="BL401"/>
  <c r="BL402"/>
  <c r="BL403"/>
  <c r="BL404"/>
  <c r="BL405"/>
  <c r="BL406"/>
  <c r="BL407"/>
  <c r="BL408"/>
  <c r="BL409"/>
  <c r="BL410"/>
  <c r="BL411"/>
  <c r="BL412"/>
  <c r="BL413"/>
  <c r="BL414"/>
  <c r="BL415"/>
  <c r="BL416"/>
  <c r="BL417"/>
  <c r="BL418"/>
  <c r="BL419"/>
  <c r="BL420"/>
  <c r="BL421"/>
  <c r="BL422"/>
  <c r="BL423"/>
  <c r="BL424"/>
  <c r="BL425"/>
  <c r="BL426"/>
  <c r="BL427"/>
  <c r="BL428"/>
  <c r="BL429"/>
  <c r="BL430"/>
  <c r="BL431"/>
  <c r="BL432"/>
  <c r="BL433"/>
  <c r="BL434"/>
  <c r="BL435"/>
  <c r="BL436"/>
  <c r="BL437"/>
  <c r="BL438"/>
  <c r="BL439"/>
  <c r="BL440"/>
  <c r="BL441"/>
  <c r="BL442"/>
  <c r="BL443"/>
  <c r="BL444"/>
  <c r="BL445"/>
  <c r="BL446"/>
  <c r="BL447"/>
  <c r="BL448"/>
  <c r="BL449"/>
  <c r="BL450"/>
  <c r="BL451"/>
  <c r="BL452"/>
  <c r="BL453"/>
  <c r="BL454"/>
  <c r="BL455"/>
  <c r="BL456"/>
  <c r="BL457"/>
  <c r="BL458"/>
  <c r="BL459"/>
  <c r="BL460"/>
  <c r="BL461"/>
  <c r="BL462"/>
  <c r="BL463"/>
  <c r="BL464"/>
  <c r="BL465"/>
  <c r="BL466"/>
  <c r="BL467"/>
  <c r="BL468"/>
  <c r="BL469"/>
  <c r="BL470"/>
  <c r="BL471"/>
  <c r="BL472"/>
  <c r="BL473"/>
  <c r="BL474"/>
  <c r="BL475"/>
  <c r="BL476"/>
  <c r="BL477"/>
  <c r="BL478"/>
  <c r="BL479"/>
  <c r="BL480"/>
  <c r="BL481"/>
  <c r="BL482"/>
  <c r="BL483"/>
  <c r="BL484"/>
  <c r="BL485"/>
  <c r="BL486"/>
  <c r="BL487"/>
  <c r="BL488"/>
  <c r="BL489"/>
  <c r="BL490"/>
  <c r="BL491"/>
  <c r="BL492"/>
  <c r="BL493"/>
  <c r="BL494"/>
  <c r="BL495"/>
  <c r="BM244"/>
  <c r="BM245"/>
  <c r="BM246"/>
  <c r="BM247"/>
  <c r="BM248"/>
  <c r="BM249"/>
  <c r="BM250"/>
  <c r="BM251"/>
  <c r="BM252"/>
  <c r="BM253"/>
  <c r="BM254"/>
  <c r="BM255"/>
  <c r="BM256"/>
  <c r="BM257"/>
  <c r="BM258"/>
  <c r="BM259"/>
  <c r="BM260"/>
  <c r="BM261"/>
  <c r="BM262"/>
  <c r="BM263"/>
  <c r="BM264"/>
  <c r="BM265"/>
  <c r="BM266"/>
  <c r="BM267"/>
  <c r="BM268"/>
  <c r="BM269"/>
  <c r="BM270"/>
  <c r="BM271"/>
  <c r="BM272"/>
  <c r="BM273"/>
  <c r="BM274"/>
  <c r="BM275"/>
  <c r="BM276"/>
  <c r="BM277"/>
  <c r="BM278"/>
  <c r="BM279"/>
  <c r="BM280"/>
  <c r="BM281"/>
  <c r="BM282"/>
  <c r="BM283"/>
  <c r="BM284"/>
  <c r="BM285"/>
  <c r="BM286"/>
  <c r="BM287"/>
  <c r="BM288"/>
  <c r="BM289"/>
  <c r="BM290"/>
  <c r="BM291"/>
  <c r="BM292"/>
  <c r="BM293"/>
  <c r="BM294"/>
  <c r="BM295"/>
  <c r="BM296"/>
  <c r="BM297"/>
  <c r="BM298"/>
  <c r="BM299"/>
  <c r="BM300"/>
  <c r="BM301"/>
  <c r="BM302"/>
  <c r="BM303"/>
  <c r="BM304"/>
  <c r="BM305"/>
  <c r="BM306"/>
  <c r="BM307"/>
  <c r="BM308"/>
  <c r="BM309"/>
  <c r="BM310"/>
  <c r="BM311"/>
  <c r="BM312"/>
  <c r="BM313"/>
  <c r="BM314"/>
  <c r="BM315"/>
  <c r="BM316"/>
  <c r="BM317"/>
  <c r="BM318"/>
  <c r="BM319"/>
  <c r="BM320"/>
  <c r="BM321"/>
  <c r="BM322"/>
  <c r="BM323"/>
  <c r="BM324"/>
  <c r="BM325"/>
  <c r="BM326"/>
  <c r="BM327"/>
  <c r="BM328"/>
  <c r="BM329"/>
  <c r="BM330"/>
  <c r="BM331"/>
  <c r="BM332"/>
  <c r="BM333"/>
  <c r="BM334"/>
  <c r="BM335"/>
  <c r="BM336"/>
  <c r="BM337"/>
  <c r="BM338"/>
  <c r="BM339"/>
  <c r="BM340"/>
  <c r="BM341"/>
  <c r="BM342"/>
  <c r="BM343"/>
  <c r="BM344"/>
  <c r="BM345"/>
  <c r="BM346"/>
  <c r="BM347"/>
  <c r="BM348"/>
  <c r="BM349"/>
  <c r="BM350"/>
  <c r="BM351"/>
  <c r="BM352"/>
  <c r="BM353"/>
  <c r="BM354"/>
  <c r="BM355"/>
  <c r="BM356"/>
  <c r="BM357"/>
  <c r="BM358"/>
  <c r="BM359"/>
  <c r="BM360"/>
  <c r="BM361"/>
  <c r="BM362"/>
  <c r="BM363"/>
  <c r="BM364"/>
  <c r="BM365"/>
  <c r="BM366"/>
  <c r="BM367"/>
  <c r="BM368"/>
  <c r="BM369"/>
  <c r="BM370"/>
  <c r="BM371"/>
  <c r="BM372"/>
  <c r="BM373"/>
  <c r="BM374"/>
  <c r="BM375"/>
  <c r="BM376"/>
  <c r="BM377"/>
  <c r="BM378"/>
  <c r="BM379"/>
  <c r="BM380"/>
  <c r="BM381"/>
  <c r="BM382"/>
  <c r="BM383"/>
  <c r="BM384"/>
  <c r="BM385"/>
  <c r="BM386"/>
  <c r="BM387"/>
  <c r="BM388"/>
  <c r="BM389"/>
  <c r="BM390"/>
  <c r="BM391"/>
  <c r="BM392"/>
  <c r="BM393"/>
  <c r="BM394"/>
  <c r="BM395"/>
  <c r="BM396"/>
  <c r="BM397"/>
  <c r="BM398"/>
  <c r="BM399"/>
  <c r="BM400"/>
  <c r="BM401"/>
  <c r="BM402"/>
  <c r="BM403"/>
  <c r="BM404"/>
  <c r="BM405"/>
  <c r="BM406"/>
  <c r="BM407"/>
  <c r="BM408"/>
  <c r="BM409"/>
  <c r="BM410"/>
  <c r="BM411"/>
  <c r="BM412"/>
  <c r="BM413"/>
  <c r="BM414"/>
  <c r="BM415"/>
  <c r="BM416"/>
  <c r="BM417"/>
  <c r="BM418"/>
  <c r="BM419"/>
  <c r="BM420"/>
  <c r="BM421"/>
  <c r="BM422"/>
  <c r="BM423"/>
  <c r="BM424"/>
  <c r="BM425"/>
  <c r="BM426"/>
  <c r="BM427"/>
  <c r="BM428"/>
  <c r="BM429"/>
  <c r="BM430"/>
  <c r="BM431"/>
  <c r="BM432"/>
  <c r="BM433"/>
  <c r="BM434"/>
  <c r="BM435"/>
  <c r="BM436"/>
  <c r="BM437"/>
  <c r="BM438"/>
  <c r="BM439"/>
  <c r="BM440"/>
  <c r="BM441"/>
  <c r="BM442"/>
  <c r="BM443"/>
  <c r="BM444"/>
  <c r="BM445"/>
  <c r="BM446"/>
  <c r="BM447"/>
  <c r="BM448"/>
  <c r="BM449"/>
  <c r="BM450"/>
  <c r="BM451"/>
  <c r="BM452"/>
  <c r="BM453"/>
  <c r="BM454"/>
  <c r="BM455"/>
  <c r="BM456"/>
  <c r="BM457"/>
  <c r="BM458"/>
  <c r="BM459"/>
  <c r="BM460"/>
  <c r="BM461"/>
  <c r="BM462"/>
  <c r="BM463"/>
  <c r="BM464"/>
  <c r="BM465"/>
  <c r="BM466"/>
  <c r="BM467"/>
  <c r="BM468"/>
  <c r="BM469"/>
  <c r="BM470"/>
  <c r="BM471"/>
  <c r="BM472"/>
  <c r="BM473"/>
  <c r="BM474"/>
  <c r="BM475"/>
  <c r="BM476"/>
  <c r="BM477"/>
  <c r="BM478"/>
  <c r="BM479"/>
  <c r="BM480"/>
  <c r="BM481"/>
  <c r="BM482"/>
  <c r="BM483"/>
  <c r="BM484"/>
  <c r="BM485"/>
  <c r="BM486"/>
  <c r="BM487"/>
  <c r="BM488"/>
  <c r="BM489"/>
  <c r="BM490"/>
  <c r="BM491"/>
  <c r="BM492"/>
  <c r="BM493"/>
  <c r="BM494"/>
  <c r="BM495"/>
  <c r="BN244"/>
  <c r="BN245"/>
  <c r="BN246"/>
  <c r="BN247"/>
  <c r="BN248"/>
  <c r="BN249"/>
  <c r="BN250"/>
  <c r="BN251"/>
  <c r="BN252"/>
  <c r="BN253"/>
  <c r="BN254"/>
  <c r="BN255"/>
  <c r="BN256"/>
  <c r="BN257"/>
  <c r="BN258"/>
  <c r="BN259"/>
  <c r="BN260"/>
  <c r="BN261"/>
  <c r="BN262"/>
  <c r="BN263"/>
  <c r="BN264"/>
  <c r="BN265"/>
  <c r="BN266"/>
  <c r="BN267"/>
  <c r="BN268"/>
  <c r="BN269"/>
  <c r="BN270"/>
  <c r="BN271"/>
  <c r="BN272"/>
  <c r="BN273"/>
  <c r="BN274"/>
  <c r="BN275"/>
  <c r="BN276"/>
  <c r="BN277"/>
  <c r="BN278"/>
  <c r="BN279"/>
  <c r="BN280"/>
  <c r="BN281"/>
  <c r="BN282"/>
  <c r="BN283"/>
  <c r="BN284"/>
  <c r="BN285"/>
  <c r="BN286"/>
  <c r="BN287"/>
  <c r="BN288"/>
  <c r="BN289"/>
  <c r="BN290"/>
  <c r="BN291"/>
  <c r="BN292"/>
  <c r="BN293"/>
  <c r="BN294"/>
  <c r="BN295"/>
  <c r="BN296"/>
  <c r="BN297"/>
  <c r="BN298"/>
  <c r="BN299"/>
  <c r="BN300"/>
  <c r="BN301"/>
  <c r="BN302"/>
  <c r="BN303"/>
  <c r="BN304"/>
  <c r="BN305"/>
  <c r="BN306"/>
  <c r="BN307"/>
  <c r="BN308"/>
  <c r="BN309"/>
  <c r="BN310"/>
  <c r="BN311"/>
  <c r="BN312"/>
  <c r="BN313"/>
  <c r="BN314"/>
  <c r="BN315"/>
  <c r="BN316"/>
  <c r="BN317"/>
  <c r="BN318"/>
  <c r="BN319"/>
  <c r="BN320"/>
  <c r="BN321"/>
  <c r="BN322"/>
  <c r="BN323"/>
  <c r="BN324"/>
  <c r="BN325"/>
  <c r="BN326"/>
  <c r="BN327"/>
  <c r="BN328"/>
  <c r="BN329"/>
  <c r="BN330"/>
  <c r="BN331"/>
  <c r="BN332"/>
  <c r="BN333"/>
  <c r="BN334"/>
  <c r="BN335"/>
  <c r="BN336"/>
  <c r="BN337"/>
  <c r="BN338"/>
  <c r="BN339"/>
  <c r="BN340"/>
  <c r="BN341"/>
  <c r="BN342"/>
  <c r="BN343"/>
  <c r="BN344"/>
  <c r="BN345"/>
  <c r="BN346"/>
  <c r="BN347"/>
  <c r="BN348"/>
  <c r="BN349"/>
  <c r="BN350"/>
  <c r="BN351"/>
  <c r="BN352"/>
  <c r="BN353"/>
  <c r="BN354"/>
  <c r="BN355"/>
  <c r="BN356"/>
  <c r="BN357"/>
  <c r="BN358"/>
  <c r="BN359"/>
  <c r="BN360"/>
  <c r="BN361"/>
  <c r="BN362"/>
  <c r="BN363"/>
  <c r="BN364"/>
  <c r="BN365"/>
  <c r="BN366"/>
  <c r="BN367"/>
  <c r="BN368"/>
  <c r="BN369"/>
  <c r="BN370"/>
  <c r="BN371"/>
  <c r="BN372"/>
  <c r="BN373"/>
  <c r="BN374"/>
  <c r="BN375"/>
  <c r="BN376"/>
  <c r="BN377"/>
  <c r="BN378"/>
  <c r="BN379"/>
  <c r="BN380"/>
  <c r="BN381"/>
  <c r="BN382"/>
  <c r="BN383"/>
  <c r="BN384"/>
  <c r="BN385"/>
  <c r="BN386"/>
  <c r="BN387"/>
  <c r="BN388"/>
  <c r="BN389"/>
  <c r="BN390"/>
  <c r="BN391"/>
  <c r="BN392"/>
  <c r="BN393"/>
  <c r="BN394"/>
  <c r="BN395"/>
  <c r="BN396"/>
  <c r="BN397"/>
  <c r="BN398"/>
  <c r="BN399"/>
  <c r="BN400"/>
  <c r="BN401"/>
  <c r="BN402"/>
  <c r="BN403"/>
  <c r="BN404"/>
  <c r="BN405"/>
  <c r="BN406"/>
  <c r="BN407"/>
  <c r="BN408"/>
  <c r="BN409"/>
  <c r="BN410"/>
  <c r="BN411"/>
  <c r="BN412"/>
  <c r="BN413"/>
  <c r="BN414"/>
  <c r="BN415"/>
  <c r="BN416"/>
  <c r="BN417"/>
  <c r="BN418"/>
  <c r="BN419"/>
  <c r="BN420"/>
  <c r="BN421"/>
  <c r="BN422"/>
  <c r="BN423"/>
  <c r="BN424"/>
  <c r="BN425"/>
  <c r="BN426"/>
  <c r="BN427"/>
  <c r="BN428"/>
  <c r="BN429"/>
  <c r="BN430"/>
  <c r="BN431"/>
  <c r="BN432"/>
  <c r="BN433"/>
  <c r="BN434"/>
  <c r="BN435"/>
  <c r="BN436"/>
  <c r="BN437"/>
  <c r="BN438"/>
  <c r="BN439"/>
  <c r="BN440"/>
  <c r="BN441"/>
  <c r="BN442"/>
  <c r="BN443"/>
  <c r="BN444"/>
  <c r="BN445"/>
  <c r="BN446"/>
  <c r="BN447"/>
  <c r="BN448"/>
  <c r="BN449"/>
  <c r="BN450"/>
  <c r="BN451"/>
  <c r="BN452"/>
  <c r="BN453"/>
  <c r="BN454"/>
  <c r="BN455"/>
  <c r="BN456"/>
  <c r="BN457"/>
  <c r="BN458"/>
  <c r="BN459"/>
  <c r="BN460"/>
  <c r="BN461"/>
  <c r="BN462"/>
  <c r="BN463"/>
  <c r="BN464"/>
  <c r="BN465"/>
  <c r="BN466"/>
  <c r="BN467"/>
  <c r="BN468"/>
  <c r="BN469"/>
  <c r="BN470"/>
  <c r="BN471"/>
  <c r="BN472"/>
  <c r="BN473"/>
  <c r="BN474"/>
  <c r="BN475"/>
  <c r="BN476"/>
  <c r="BN477"/>
  <c r="BN478"/>
  <c r="BN479"/>
  <c r="BN480"/>
  <c r="BN481"/>
  <c r="BN482"/>
  <c r="BN483"/>
  <c r="BN484"/>
  <c r="BN485"/>
  <c r="BN486"/>
  <c r="BN487"/>
  <c r="BN488"/>
  <c r="BN489"/>
  <c r="BN490"/>
  <c r="BN491"/>
  <c r="BN492"/>
  <c r="BN493"/>
  <c r="BN494"/>
  <c r="BN495"/>
  <c r="BO244"/>
  <c r="BO245"/>
  <c r="BO246"/>
  <c r="BO247"/>
  <c r="BO248"/>
  <c r="BO249"/>
  <c r="BO250"/>
  <c r="BO251"/>
  <c r="BO252"/>
  <c r="BO253"/>
  <c r="BO254"/>
  <c r="BO255"/>
  <c r="BO256"/>
  <c r="BO257"/>
  <c r="BO258"/>
  <c r="BO259"/>
  <c r="BO260"/>
  <c r="BO261"/>
  <c r="BO262"/>
  <c r="BO263"/>
  <c r="BO264"/>
  <c r="BO265"/>
  <c r="BO266"/>
  <c r="BO267"/>
  <c r="BO268"/>
  <c r="BO269"/>
  <c r="BO270"/>
  <c r="BO271"/>
  <c r="BO272"/>
  <c r="BO273"/>
  <c r="BO274"/>
  <c r="BO275"/>
  <c r="BO276"/>
  <c r="BO277"/>
  <c r="BO278"/>
  <c r="BO279"/>
  <c r="BO280"/>
  <c r="BO281"/>
  <c r="BO282"/>
  <c r="BO283"/>
  <c r="BO284"/>
  <c r="BO285"/>
  <c r="BO286"/>
  <c r="BO287"/>
  <c r="BO288"/>
  <c r="BO289"/>
  <c r="BO290"/>
  <c r="BO291"/>
  <c r="BO292"/>
  <c r="BO293"/>
  <c r="BO294"/>
  <c r="BO295"/>
  <c r="BO296"/>
  <c r="BO297"/>
  <c r="BO298"/>
  <c r="BO299"/>
  <c r="BO300"/>
  <c r="BO301"/>
  <c r="BO302"/>
  <c r="BO303"/>
  <c r="BO304"/>
  <c r="BO305"/>
  <c r="BO306"/>
  <c r="BO307"/>
  <c r="BO308"/>
  <c r="BO309"/>
  <c r="BO310"/>
  <c r="BO311"/>
  <c r="BO312"/>
  <c r="BO313"/>
  <c r="BO314"/>
  <c r="BO315"/>
  <c r="BO316"/>
  <c r="BO317"/>
  <c r="BO318"/>
  <c r="BO319"/>
  <c r="BO320"/>
  <c r="BO321"/>
  <c r="BO322"/>
  <c r="BO323"/>
  <c r="BO324"/>
  <c r="BO325"/>
  <c r="BO326"/>
  <c r="BO327"/>
  <c r="BO328"/>
  <c r="BO329"/>
  <c r="BO330"/>
  <c r="BO331"/>
  <c r="BO332"/>
  <c r="BO333"/>
  <c r="BO334"/>
  <c r="BO335"/>
  <c r="BO336"/>
  <c r="BO337"/>
  <c r="BO338"/>
  <c r="BO339"/>
  <c r="BO340"/>
  <c r="BO341"/>
  <c r="BO342"/>
  <c r="BO343"/>
  <c r="BO344"/>
  <c r="BO345"/>
  <c r="BO346"/>
  <c r="BO347"/>
  <c r="BO348"/>
  <c r="BO349"/>
  <c r="BO350"/>
  <c r="BO351"/>
  <c r="BO352"/>
  <c r="BO353"/>
  <c r="BO354"/>
  <c r="BO355"/>
  <c r="BO356"/>
  <c r="BO357"/>
  <c r="BO358"/>
  <c r="BO359"/>
  <c r="BO360"/>
  <c r="BO361"/>
  <c r="BO362"/>
  <c r="BO363"/>
  <c r="BO364"/>
  <c r="BO365"/>
  <c r="BO366"/>
  <c r="BO367"/>
  <c r="BO368"/>
  <c r="BO369"/>
  <c r="BO370"/>
  <c r="BO371"/>
  <c r="BO372"/>
  <c r="BO373"/>
  <c r="BO374"/>
  <c r="BO375"/>
  <c r="BO376"/>
  <c r="BO377"/>
  <c r="BO378"/>
  <c r="BO379"/>
  <c r="BO380"/>
  <c r="BO381"/>
  <c r="BO382"/>
  <c r="BO383"/>
  <c r="BO384"/>
  <c r="BO385"/>
  <c r="BO386"/>
  <c r="BO387"/>
  <c r="BO388"/>
  <c r="BO389"/>
  <c r="BO390"/>
  <c r="BO391"/>
  <c r="BO392"/>
  <c r="BO393"/>
  <c r="BO394"/>
  <c r="BO395"/>
  <c r="BO396"/>
  <c r="BO397"/>
  <c r="BO398"/>
  <c r="BO399"/>
  <c r="BO400"/>
  <c r="BO401"/>
  <c r="BO402"/>
  <c r="BO403"/>
  <c r="BO404"/>
  <c r="BO405"/>
  <c r="BO406"/>
  <c r="BO407"/>
  <c r="BO408"/>
  <c r="BO409"/>
  <c r="BO410"/>
  <c r="BO411"/>
  <c r="BO412"/>
  <c r="BO413"/>
  <c r="BO414"/>
  <c r="BO415"/>
  <c r="BO416"/>
  <c r="BO417"/>
  <c r="BO418"/>
  <c r="BO419"/>
  <c r="BO420"/>
  <c r="BO421"/>
  <c r="BO422"/>
  <c r="BO423"/>
  <c r="BO424"/>
  <c r="BO425"/>
  <c r="BO426"/>
  <c r="BO427"/>
  <c r="BO428"/>
  <c r="BO429"/>
  <c r="BO430"/>
  <c r="BO431"/>
  <c r="BO432"/>
  <c r="BO433"/>
  <c r="BO434"/>
  <c r="BO435"/>
  <c r="BO436"/>
  <c r="BO437"/>
  <c r="BO438"/>
  <c r="BO439"/>
  <c r="BO440"/>
  <c r="BO441"/>
  <c r="BO442"/>
  <c r="BO443"/>
  <c r="BO444"/>
  <c r="BO445"/>
  <c r="BO446"/>
  <c r="BO447"/>
  <c r="BO448"/>
  <c r="BO449"/>
  <c r="BO450"/>
  <c r="BO451"/>
  <c r="BO452"/>
  <c r="BO453"/>
  <c r="BO454"/>
  <c r="BO455"/>
  <c r="BO456"/>
  <c r="BO457"/>
  <c r="BO458"/>
  <c r="BO459"/>
  <c r="BO460"/>
  <c r="BO461"/>
  <c r="BO462"/>
  <c r="BO463"/>
  <c r="BO464"/>
  <c r="BO465"/>
  <c r="BO466"/>
  <c r="BO467"/>
  <c r="BO468"/>
  <c r="BO469"/>
  <c r="BO470"/>
  <c r="BO471"/>
  <c r="BO472"/>
  <c r="BO473"/>
  <c r="BO474"/>
  <c r="BO475"/>
  <c r="BO476"/>
  <c r="BO477"/>
  <c r="BO478"/>
  <c r="BO479"/>
  <c r="BO480"/>
  <c r="BO481"/>
  <c r="BO482"/>
  <c r="BO483"/>
  <c r="BO484"/>
  <c r="BO485"/>
  <c r="BO486"/>
  <c r="BO487"/>
  <c r="BO488"/>
  <c r="BO489"/>
  <c r="BO490"/>
  <c r="BO491"/>
  <c r="BO492"/>
  <c r="BO493"/>
  <c r="BO494"/>
  <c r="BO495"/>
  <c r="BP244"/>
  <c r="BP245"/>
  <c r="BP246"/>
  <c r="BP247"/>
  <c r="BP248"/>
  <c r="BP249"/>
  <c r="BP250"/>
  <c r="BP251"/>
  <c r="BP252"/>
  <c r="BP253"/>
  <c r="BP254"/>
  <c r="BP255"/>
  <c r="BP256"/>
  <c r="BP257"/>
  <c r="BP258"/>
  <c r="BP259"/>
  <c r="BP260"/>
  <c r="BP261"/>
  <c r="BP262"/>
  <c r="BP263"/>
  <c r="BP264"/>
  <c r="BP265"/>
  <c r="BP266"/>
  <c r="BP267"/>
  <c r="BP268"/>
  <c r="BP269"/>
  <c r="BP270"/>
  <c r="BP271"/>
  <c r="BP272"/>
  <c r="BP273"/>
  <c r="BP274"/>
  <c r="BP275"/>
  <c r="BP276"/>
  <c r="BP277"/>
  <c r="BP278"/>
  <c r="BP279"/>
  <c r="BP280"/>
  <c r="BP281"/>
  <c r="BP282"/>
  <c r="BP283"/>
  <c r="BP284"/>
  <c r="BP285"/>
  <c r="BP286"/>
  <c r="BP287"/>
  <c r="BP288"/>
  <c r="BP289"/>
  <c r="BP290"/>
  <c r="BP291"/>
  <c r="BP292"/>
  <c r="BP293"/>
  <c r="BP294"/>
  <c r="BP295"/>
  <c r="BP296"/>
  <c r="BP297"/>
  <c r="BP298"/>
  <c r="BP299"/>
  <c r="BP300"/>
  <c r="BP301"/>
  <c r="BP302"/>
  <c r="BP303"/>
  <c r="BP304"/>
  <c r="BP305"/>
  <c r="BP306"/>
  <c r="BP307"/>
  <c r="BP308"/>
  <c r="BP309"/>
  <c r="BP310"/>
  <c r="BP311"/>
  <c r="BP312"/>
  <c r="BP313"/>
  <c r="BP314"/>
  <c r="BP315"/>
  <c r="BP316"/>
  <c r="BP317"/>
  <c r="BP318"/>
  <c r="BP319"/>
  <c r="BP320"/>
  <c r="BP321"/>
  <c r="BP322"/>
  <c r="BP323"/>
  <c r="BP324"/>
  <c r="BP325"/>
  <c r="BP326"/>
  <c r="BP327"/>
  <c r="BP328"/>
  <c r="BP329"/>
  <c r="BP330"/>
  <c r="BP331"/>
  <c r="BP332"/>
  <c r="BP333"/>
  <c r="BP334"/>
  <c r="BP335"/>
  <c r="BP336"/>
  <c r="BP337"/>
  <c r="BP338"/>
  <c r="BP339"/>
  <c r="BP340"/>
  <c r="BP341"/>
  <c r="BP342"/>
  <c r="BP343"/>
  <c r="BP344"/>
  <c r="BP345"/>
  <c r="BP346"/>
  <c r="BP347"/>
  <c r="BP348"/>
  <c r="BP349"/>
  <c r="BP350"/>
  <c r="BP351"/>
  <c r="BP352"/>
  <c r="BP353"/>
  <c r="BP354"/>
  <c r="BP355"/>
  <c r="BP356"/>
  <c r="BP357"/>
  <c r="BP358"/>
  <c r="BP359"/>
  <c r="BP360"/>
  <c r="BP361"/>
  <c r="BP362"/>
  <c r="BP363"/>
  <c r="BP364"/>
  <c r="BP365"/>
  <c r="BP366"/>
  <c r="BP367"/>
  <c r="BP368"/>
  <c r="BP369"/>
  <c r="BP370"/>
  <c r="BP371"/>
  <c r="BP372"/>
  <c r="BP373"/>
  <c r="BP374"/>
  <c r="BP375"/>
  <c r="BP376"/>
  <c r="BP377"/>
  <c r="BP378"/>
  <c r="BP379"/>
  <c r="BP380"/>
  <c r="BP381"/>
  <c r="BP382"/>
  <c r="BP383"/>
  <c r="BP384"/>
  <c r="BP385"/>
  <c r="BP386"/>
  <c r="BP387"/>
  <c r="BP388"/>
  <c r="BP389"/>
  <c r="BP390"/>
  <c r="BP391"/>
  <c r="BP392"/>
  <c r="BP393"/>
  <c r="BP394"/>
  <c r="BP395"/>
  <c r="BP396"/>
  <c r="BP397"/>
  <c r="BP398"/>
  <c r="BP399"/>
  <c r="BP400"/>
  <c r="BP401"/>
  <c r="BP402"/>
  <c r="BP403"/>
  <c r="BP404"/>
  <c r="BP405"/>
  <c r="BP406"/>
  <c r="BP407"/>
  <c r="BP408"/>
  <c r="BP409"/>
  <c r="BP410"/>
  <c r="BP411"/>
  <c r="BP412"/>
  <c r="BP413"/>
  <c r="BP414"/>
  <c r="BP415"/>
  <c r="BP416"/>
  <c r="BP417"/>
  <c r="BP418"/>
  <c r="BP419"/>
  <c r="BP420"/>
  <c r="BP421"/>
  <c r="BP422"/>
  <c r="BP423"/>
  <c r="BP424"/>
  <c r="BP425"/>
  <c r="BP426"/>
  <c r="BP427"/>
  <c r="BP428"/>
  <c r="BP429"/>
  <c r="BP430"/>
  <c r="BP431"/>
  <c r="BP432"/>
  <c r="BP433"/>
  <c r="BP434"/>
  <c r="BP435"/>
  <c r="BP436"/>
  <c r="BP437"/>
  <c r="BP438"/>
  <c r="BP439"/>
  <c r="BP440"/>
  <c r="BP441"/>
  <c r="BP442"/>
  <c r="BP443"/>
  <c r="BP444"/>
  <c r="BP445"/>
  <c r="BP446"/>
  <c r="BP447"/>
  <c r="BP448"/>
  <c r="BP449"/>
  <c r="BP450"/>
  <c r="BP451"/>
  <c r="BP452"/>
  <c r="BP453"/>
  <c r="BP454"/>
  <c r="BP455"/>
  <c r="BP456"/>
  <c r="BP457"/>
  <c r="BP458"/>
  <c r="BP459"/>
  <c r="BP460"/>
  <c r="BP461"/>
  <c r="BP462"/>
  <c r="BP463"/>
  <c r="BP464"/>
  <c r="BP465"/>
  <c r="BP466"/>
  <c r="BP467"/>
  <c r="BP468"/>
  <c r="BP469"/>
  <c r="BP470"/>
  <c r="BP471"/>
  <c r="BP472"/>
  <c r="BP473"/>
  <c r="BP474"/>
  <c r="BP475"/>
  <c r="BP476"/>
  <c r="BP477"/>
  <c r="BP478"/>
  <c r="BP479"/>
  <c r="BP480"/>
  <c r="BP481"/>
  <c r="BP482"/>
  <c r="BP483"/>
  <c r="BP484"/>
  <c r="BP485"/>
  <c r="BP486"/>
  <c r="BP487"/>
  <c r="BP488"/>
  <c r="BP489"/>
  <c r="BP490"/>
  <c r="BP491"/>
  <c r="BP492"/>
  <c r="BP493"/>
  <c r="BP494"/>
  <c r="BP495"/>
  <c r="BQ244"/>
  <c r="BQ245"/>
  <c r="BQ246"/>
  <c r="BQ247"/>
  <c r="BQ248"/>
  <c r="BQ249"/>
  <c r="BQ250"/>
  <c r="BQ251"/>
  <c r="BQ252"/>
  <c r="BQ253"/>
  <c r="BQ254"/>
  <c r="BQ255"/>
  <c r="BQ256"/>
  <c r="BQ257"/>
  <c r="BQ258"/>
  <c r="BQ259"/>
  <c r="BQ260"/>
  <c r="BQ261"/>
  <c r="BQ262"/>
  <c r="BQ263"/>
  <c r="BQ264"/>
  <c r="BQ265"/>
  <c r="BQ266"/>
  <c r="BQ267"/>
  <c r="BQ268"/>
  <c r="BQ269"/>
  <c r="BQ270"/>
  <c r="BQ271"/>
  <c r="BQ272"/>
  <c r="BQ273"/>
  <c r="BQ274"/>
  <c r="BQ275"/>
  <c r="BQ276"/>
  <c r="BQ277"/>
  <c r="BQ278"/>
  <c r="BQ279"/>
  <c r="BQ280"/>
  <c r="BQ281"/>
  <c r="BQ282"/>
  <c r="BQ283"/>
  <c r="BQ284"/>
  <c r="BQ285"/>
  <c r="BQ286"/>
  <c r="BQ287"/>
  <c r="BQ288"/>
  <c r="BQ289"/>
  <c r="BQ290"/>
  <c r="BQ291"/>
  <c r="BQ292"/>
  <c r="BQ293"/>
  <c r="BQ294"/>
  <c r="BQ295"/>
  <c r="BQ296"/>
  <c r="BQ297"/>
  <c r="BQ298"/>
  <c r="BQ299"/>
  <c r="BQ300"/>
  <c r="BQ301"/>
  <c r="BQ302"/>
  <c r="BQ303"/>
  <c r="BQ304"/>
  <c r="BQ305"/>
  <c r="BQ306"/>
  <c r="BQ307"/>
  <c r="BQ308"/>
  <c r="BQ309"/>
  <c r="BQ310"/>
  <c r="BQ311"/>
  <c r="BQ312"/>
  <c r="BQ313"/>
  <c r="BQ314"/>
  <c r="BQ315"/>
  <c r="BQ316"/>
  <c r="BQ317"/>
  <c r="BQ318"/>
  <c r="BQ319"/>
  <c r="BQ320"/>
  <c r="BQ321"/>
  <c r="BQ322"/>
  <c r="BQ323"/>
  <c r="BQ324"/>
  <c r="BQ325"/>
  <c r="BQ326"/>
  <c r="BQ327"/>
  <c r="BQ328"/>
  <c r="BQ329"/>
  <c r="BQ330"/>
  <c r="BQ331"/>
  <c r="BQ332"/>
  <c r="BQ333"/>
  <c r="BQ334"/>
  <c r="BQ335"/>
  <c r="BQ336"/>
  <c r="BQ337"/>
  <c r="BQ338"/>
  <c r="BQ339"/>
  <c r="BQ340"/>
  <c r="BQ341"/>
  <c r="BQ342"/>
  <c r="BQ343"/>
  <c r="BQ344"/>
  <c r="BQ345"/>
  <c r="BQ346"/>
  <c r="BQ347"/>
  <c r="BQ348"/>
  <c r="BQ349"/>
  <c r="BQ350"/>
  <c r="BQ351"/>
  <c r="BQ352"/>
  <c r="BQ353"/>
  <c r="BQ354"/>
  <c r="BQ355"/>
  <c r="BQ356"/>
  <c r="BQ357"/>
  <c r="BQ358"/>
  <c r="BQ359"/>
  <c r="BQ360"/>
  <c r="BQ361"/>
  <c r="BQ362"/>
  <c r="BQ363"/>
  <c r="BQ364"/>
  <c r="BQ365"/>
  <c r="BQ366"/>
  <c r="BQ367"/>
  <c r="BQ368"/>
  <c r="BQ369"/>
  <c r="BQ370"/>
  <c r="BQ371"/>
  <c r="BQ372"/>
  <c r="BQ373"/>
  <c r="BQ374"/>
  <c r="BQ375"/>
  <c r="BQ376"/>
  <c r="BQ377"/>
  <c r="BQ378"/>
  <c r="BQ379"/>
  <c r="BQ380"/>
  <c r="BQ381"/>
  <c r="BQ382"/>
  <c r="BQ383"/>
  <c r="BQ384"/>
  <c r="BQ385"/>
  <c r="BQ386"/>
  <c r="BQ387"/>
  <c r="BQ388"/>
  <c r="BQ389"/>
  <c r="BQ390"/>
  <c r="BQ391"/>
  <c r="BQ392"/>
  <c r="BQ393"/>
  <c r="BQ394"/>
  <c r="BQ395"/>
  <c r="BQ396"/>
  <c r="BQ397"/>
  <c r="BQ398"/>
  <c r="BQ399"/>
  <c r="BQ400"/>
  <c r="BQ401"/>
  <c r="BQ402"/>
  <c r="BQ403"/>
  <c r="BQ404"/>
  <c r="BQ405"/>
  <c r="BQ406"/>
  <c r="BQ407"/>
  <c r="BQ408"/>
  <c r="BQ409"/>
  <c r="BQ410"/>
  <c r="BQ411"/>
  <c r="BQ412"/>
  <c r="BQ413"/>
  <c r="BQ414"/>
  <c r="BQ415"/>
  <c r="BQ416"/>
  <c r="BQ417"/>
  <c r="BQ418"/>
  <c r="BQ419"/>
  <c r="BQ420"/>
  <c r="BQ421"/>
  <c r="BQ422"/>
  <c r="BQ423"/>
  <c r="BQ424"/>
  <c r="BQ425"/>
  <c r="BQ426"/>
  <c r="BQ427"/>
  <c r="BQ428"/>
  <c r="BQ429"/>
  <c r="BQ430"/>
  <c r="BQ431"/>
  <c r="BQ432"/>
  <c r="BQ433"/>
  <c r="BQ434"/>
  <c r="BQ435"/>
  <c r="BQ436"/>
  <c r="BQ437"/>
  <c r="BQ438"/>
  <c r="BQ439"/>
  <c r="BQ440"/>
  <c r="BQ441"/>
  <c r="BQ442"/>
  <c r="BQ443"/>
  <c r="BQ444"/>
  <c r="BQ445"/>
  <c r="BQ446"/>
  <c r="BQ447"/>
  <c r="BQ448"/>
  <c r="BQ449"/>
  <c r="BQ450"/>
  <c r="BQ451"/>
  <c r="BQ452"/>
  <c r="BQ453"/>
  <c r="BQ454"/>
  <c r="BQ455"/>
  <c r="BQ456"/>
  <c r="BQ457"/>
  <c r="BQ458"/>
  <c r="BQ459"/>
  <c r="BQ460"/>
  <c r="BQ461"/>
  <c r="BQ462"/>
  <c r="BQ463"/>
  <c r="BQ464"/>
  <c r="BQ465"/>
  <c r="BQ466"/>
  <c r="BQ467"/>
  <c r="BQ468"/>
  <c r="BQ469"/>
  <c r="BQ470"/>
  <c r="BQ471"/>
  <c r="BQ472"/>
  <c r="BQ473"/>
  <c r="BQ474"/>
  <c r="BQ475"/>
  <c r="BQ476"/>
  <c r="BQ477"/>
  <c r="BQ478"/>
  <c r="BQ479"/>
  <c r="BQ480"/>
  <c r="BQ481"/>
  <c r="BQ482"/>
  <c r="BQ483"/>
  <c r="BQ484"/>
  <c r="BQ485"/>
  <c r="BQ486"/>
  <c r="BQ487"/>
  <c r="BQ488"/>
  <c r="BQ489"/>
  <c r="BQ490"/>
  <c r="BQ491"/>
  <c r="BQ492"/>
  <c r="BQ493"/>
  <c r="BQ494"/>
  <c r="BQ495"/>
  <c r="BR244"/>
  <c r="BR245"/>
  <c r="BR246"/>
  <c r="BR247"/>
  <c r="BR248"/>
  <c r="BR249"/>
  <c r="BR250"/>
  <c r="BR251"/>
  <c r="BR252"/>
  <c r="BR253"/>
  <c r="BR254"/>
  <c r="BR255"/>
  <c r="BR256"/>
  <c r="BR257"/>
  <c r="BR258"/>
  <c r="BR259"/>
  <c r="BR260"/>
  <c r="BR261"/>
  <c r="BR262"/>
  <c r="BR263"/>
  <c r="BR264"/>
  <c r="BR265"/>
  <c r="BR266"/>
  <c r="BR267"/>
  <c r="BR268"/>
  <c r="BR269"/>
  <c r="BR270"/>
  <c r="BR271"/>
  <c r="BR272"/>
  <c r="BR273"/>
  <c r="BR274"/>
  <c r="BR275"/>
  <c r="BR276"/>
  <c r="BR277"/>
  <c r="BR278"/>
  <c r="BR279"/>
  <c r="BR280"/>
  <c r="BR281"/>
  <c r="BR282"/>
  <c r="BR283"/>
  <c r="BR284"/>
  <c r="BR285"/>
  <c r="BR286"/>
  <c r="BR287"/>
  <c r="BR288"/>
  <c r="BR289"/>
  <c r="BR290"/>
  <c r="BR291"/>
  <c r="BR292"/>
  <c r="BR293"/>
  <c r="BR294"/>
  <c r="BR295"/>
  <c r="BR296"/>
  <c r="BR297"/>
  <c r="BR298"/>
  <c r="BR299"/>
  <c r="BR300"/>
  <c r="BR301"/>
  <c r="BR302"/>
  <c r="BR303"/>
  <c r="BR304"/>
  <c r="BR305"/>
  <c r="BR306"/>
  <c r="BR307"/>
  <c r="BR308"/>
  <c r="BR309"/>
  <c r="BR310"/>
  <c r="BR311"/>
  <c r="BR312"/>
  <c r="BR313"/>
  <c r="BR314"/>
  <c r="BR315"/>
  <c r="BR316"/>
  <c r="BR317"/>
  <c r="BR318"/>
  <c r="BR319"/>
  <c r="BR320"/>
  <c r="BR321"/>
  <c r="BR322"/>
  <c r="BR323"/>
  <c r="BR324"/>
  <c r="BR325"/>
  <c r="BR326"/>
  <c r="BR327"/>
  <c r="BR328"/>
  <c r="BR329"/>
  <c r="BR330"/>
  <c r="BR331"/>
  <c r="BR332"/>
  <c r="BR333"/>
  <c r="BR334"/>
  <c r="BR335"/>
  <c r="BR336"/>
  <c r="BR337"/>
  <c r="BR338"/>
  <c r="BR339"/>
  <c r="BR340"/>
  <c r="BR341"/>
  <c r="BR342"/>
  <c r="BR343"/>
  <c r="BR344"/>
  <c r="BR345"/>
  <c r="BR346"/>
  <c r="BR347"/>
  <c r="BR348"/>
  <c r="BR349"/>
  <c r="BR350"/>
  <c r="BR351"/>
  <c r="BR352"/>
  <c r="BR353"/>
  <c r="BR354"/>
  <c r="BR355"/>
  <c r="BR356"/>
  <c r="BR357"/>
  <c r="BR358"/>
  <c r="BR359"/>
  <c r="BR360"/>
  <c r="BR361"/>
  <c r="BR362"/>
  <c r="BR363"/>
  <c r="BR364"/>
  <c r="BR365"/>
  <c r="BR366"/>
  <c r="BR367"/>
  <c r="BR368"/>
  <c r="BR369"/>
  <c r="BR370"/>
  <c r="BR371"/>
  <c r="BR372"/>
  <c r="BR373"/>
  <c r="BR374"/>
  <c r="BR375"/>
  <c r="BR376"/>
  <c r="BR377"/>
  <c r="BR378"/>
  <c r="BR379"/>
  <c r="BR380"/>
  <c r="BR381"/>
  <c r="BR382"/>
  <c r="BR383"/>
  <c r="BR384"/>
  <c r="BR385"/>
  <c r="BR386"/>
  <c r="BR387"/>
  <c r="BR388"/>
  <c r="BR389"/>
  <c r="BR390"/>
  <c r="BR391"/>
  <c r="BR392"/>
  <c r="BR393"/>
  <c r="BR394"/>
  <c r="BR395"/>
  <c r="BR396"/>
  <c r="BR397"/>
  <c r="BR398"/>
  <c r="BR399"/>
  <c r="BR400"/>
  <c r="BR401"/>
  <c r="BR402"/>
  <c r="BR403"/>
  <c r="BR404"/>
  <c r="BR405"/>
  <c r="BR406"/>
  <c r="BR407"/>
  <c r="BR408"/>
  <c r="BR409"/>
  <c r="BR410"/>
  <c r="BR411"/>
  <c r="BR412"/>
  <c r="BR413"/>
  <c r="BR414"/>
  <c r="BR415"/>
  <c r="BR416"/>
  <c r="BR417"/>
  <c r="BR418"/>
  <c r="BR419"/>
  <c r="BR420"/>
  <c r="BR421"/>
  <c r="BR422"/>
  <c r="BR423"/>
  <c r="BR424"/>
  <c r="BR425"/>
  <c r="BR426"/>
  <c r="BR427"/>
  <c r="BR428"/>
  <c r="BR429"/>
  <c r="BR430"/>
  <c r="BR431"/>
  <c r="BR432"/>
  <c r="BR433"/>
  <c r="BR434"/>
  <c r="BR435"/>
  <c r="BR436"/>
  <c r="BR437"/>
  <c r="BR438"/>
  <c r="BR439"/>
  <c r="BR440"/>
  <c r="BR441"/>
  <c r="BR442"/>
  <c r="BR443"/>
  <c r="BR444"/>
  <c r="BR445"/>
  <c r="BR446"/>
  <c r="BR447"/>
  <c r="BR448"/>
  <c r="BR449"/>
  <c r="BR450"/>
  <c r="BR451"/>
  <c r="BR452"/>
  <c r="BR453"/>
  <c r="BR454"/>
  <c r="BR455"/>
  <c r="BR456"/>
  <c r="BR457"/>
  <c r="BR458"/>
  <c r="BR459"/>
  <c r="BR460"/>
  <c r="BR461"/>
  <c r="BR462"/>
  <c r="BR463"/>
  <c r="BR464"/>
  <c r="BR465"/>
  <c r="BR466"/>
  <c r="BR467"/>
  <c r="BR468"/>
  <c r="BR469"/>
  <c r="BR470"/>
  <c r="BR471"/>
  <c r="BR472"/>
  <c r="BR473"/>
  <c r="BR474"/>
  <c r="BR475"/>
  <c r="BR476"/>
  <c r="BR477"/>
  <c r="BR478"/>
  <c r="BR479"/>
  <c r="BR480"/>
  <c r="BR481"/>
  <c r="BR482"/>
  <c r="BR483"/>
  <c r="BR484"/>
  <c r="BR485"/>
  <c r="BR486"/>
  <c r="BR487"/>
  <c r="BR488"/>
  <c r="BR489"/>
  <c r="BR490"/>
  <c r="BR491"/>
  <c r="BR492"/>
  <c r="BR493"/>
  <c r="BR494"/>
  <c r="BR495"/>
  <c r="BS244"/>
  <c r="BS245"/>
  <c r="BS246"/>
  <c r="BS247"/>
  <c r="BS248"/>
  <c r="BS249"/>
  <c r="BS250"/>
  <c r="BS251"/>
  <c r="BS252"/>
  <c r="BS253"/>
  <c r="BS254"/>
  <c r="BS255"/>
  <c r="BS256"/>
  <c r="BS257"/>
  <c r="BS258"/>
  <c r="BS259"/>
  <c r="BS260"/>
  <c r="BS261"/>
  <c r="BS262"/>
  <c r="BS263"/>
  <c r="BS264"/>
  <c r="BS265"/>
  <c r="BS266"/>
  <c r="BS267"/>
  <c r="BS268"/>
  <c r="BS269"/>
  <c r="BS270"/>
  <c r="BS271"/>
  <c r="BS272"/>
  <c r="BS273"/>
  <c r="BS274"/>
  <c r="BS275"/>
  <c r="BS276"/>
  <c r="BS277"/>
  <c r="BS278"/>
  <c r="BS279"/>
  <c r="BS280"/>
  <c r="BS281"/>
  <c r="BS282"/>
  <c r="BS283"/>
  <c r="BS284"/>
  <c r="BS285"/>
  <c r="BS286"/>
  <c r="BS287"/>
  <c r="BS288"/>
  <c r="BS289"/>
  <c r="BS290"/>
  <c r="BS291"/>
  <c r="BS292"/>
  <c r="BS293"/>
  <c r="BS294"/>
  <c r="BS295"/>
  <c r="BS296"/>
  <c r="BS297"/>
  <c r="BS298"/>
  <c r="BS299"/>
  <c r="BS300"/>
  <c r="BS301"/>
  <c r="BS302"/>
  <c r="BS303"/>
  <c r="BS304"/>
  <c r="BS305"/>
  <c r="BS306"/>
  <c r="BS307"/>
  <c r="BS308"/>
  <c r="BS309"/>
  <c r="BS310"/>
  <c r="BS311"/>
  <c r="BS312"/>
  <c r="BS313"/>
  <c r="BS314"/>
  <c r="BS315"/>
  <c r="BS316"/>
  <c r="BS317"/>
  <c r="BS318"/>
  <c r="BS319"/>
  <c r="BS320"/>
  <c r="BS321"/>
  <c r="BS322"/>
  <c r="BS323"/>
  <c r="BS324"/>
  <c r="BS325"/>
  <c r="BS326"/>
  <c r="BS327"/>
  <c r="BS328"/>
  <c r="BS329"/>
  <c r="BS330"/>
  <c r="BS331"/>
  <c r="BS332"/>
  <c r="BS333"/>
  <c r="BS334"/>
  <c r="BS335"/>
  <c r="BS336"/>
  <c r="BS337"/>
  <c r="BS338"/>
  <c r="BS339"/>
  <c r="BS340"/>
  <c r="BS341"/>
  <c r="BS342"/>
  <c r="BS343"/>
  <c r="BS344"/>
  <c r="BS345"/>
  <c r="BS346"/>
  <c r="BS347"/>
  <c r="BS348"/>
  <c r="BS349"/>
  <c r="BS350"/>
  <c r="BS351"/>
  <c r="BS352"/>
  <c r="BS353"/>
  <c r="BS354"/>
  <c r="BS355"/>
  <c r="BS356"/>
  <c r="BS357"/>
  <c r="BS358"/>
  <c r="BS359"/>
  <c r="BS360"/>
  <c r="BS361"/>
  <c r="BS362"/>
  <c r="BS363"/>
  <c r="BS364"/>
  <c r="BS365"/>
  <c r="BS366"/>
  <c r="BS367"/>
  <c r="BS368"/>
  <c r="BS369"/>
  <c r="BS370"/>
  <c r="BS371"/>
  <c r="BS372"/>
  <c r="BS373"/>
  <c r="BS374"/>
  <c r="BS375"/>
  <c r="BS376"/>
  <c r="BS377"/>
  <c r="BS378"/>
  <c r="BS379"/>
  <c r="BS380"/>
  <c r="BS381"/>
  <c r="BS382"/>
  <c r="BS383"/>
  <c r="BS384"/>
  <c r="BS385"/>
  <c r="BS386"/>
  <c r="BS387"/>
  <c r="BS388"/>
  <c r="BS389"/>
  <c r="BS390"/>
  <c r="BS391"/>
  <c r="BS392"/>
  <c r="BS393"/>
  <c r="BS394"/>
  <c r="BS395"/>
  <c r="BS396"/>
  <c r="BS397"/>
  <c r="BS398"/>
  <c r="BS399"/>
  <c r="BS400"/>
  <c r="BS401"/>
  <c r="BS402"/>
  <c r="BS403"/>
  <c r="BS404"/>
  <c r="BS405"/>
  <c r="BS406"/>
  <c r="BS407"/>
  <c r="BS408"/>
  <c r="BS409"/>
  <c r="BS410"/>
  <c r="BS411"/>
  <c r="BS412"/>
  <c r="BS413"/>
  <c r="BS414"/>
  <c r="BS415"/>
  <c r="BS416"/>
  <c r="BS417"/>
  <c r="BS418"/>
  <c r="BS419"/>
  <c r="BS420"/>
  <c r="BS421"/>
  <c r="BS422"/>
  <c r="BS423"/>
  <c r="BS424"/>
  <c r="BS425"/>
  <c r="BS426"/>
  <c r="BS427"/>
  <c r="BS428"/>
  <c r="BS429"/>
  <c r="BS430"/>
  <c r="BS431"/>
  <c r="BS432"/>
  <c r="BS433"/>
  <c r="BS434"/>
  <c r="BS435"/>
  <c r="BS436"/>
  <c r="BS437"/>
  <c r="BS438"/>
  <c r="BS439"/>
  <c r="BS440"/>
  <c r="BS441"/>
  <c r="BS442"/>
  <c r="BS443"/>
  <c r="BS444"/>
  <c r="BS445"/>
  <c r="BS446"/>
  <c r="BS447"/>
  <c r="BS448"/>
  <c r="BS449"/>
  <c r="BS450"/>
  <c r="BS451"/>
  <c r="BS452"/>
  <c r="BS453"/>
  <c r="BS454"/>
  <c r="BS455"/>
  <c r="BS456"/>
  <c r="BS457"/>
  <c r="BS458"/>
  <c r="BS459"/>
  <c r="BS460"/>
  <c r="BS461"/>
  <c r="BS462"/>
  <c r="BS463"/>
  <c r="BS464"/>
  <c r="BS465"/>
  <c r="BS466"/>
  <c r="BS467"/>
  <c r="BS468"/>
  <c r="BS469"/>
  <c r="BS470"/>
  <c r="BS471"/>
  <c r="BS472"/>
  <c r="BS473"/>
  <c r="BS474"/>
  <c r="BS475"/>
  <c r="BS476"/>
  <c r="BS477"/>
  <c r="BS478"/>
  <c r="BS479"/>
  <c r="BS480"/>
  <c r="BS481"/>
  <c r="BS482"/>
  <c r="BS483"/>
  <c r="BS484"/>
  <c r="BS485"/>
  <c r="BS486"/>
  <c r="BS487"/>
  <c r="BS488"/>
  <c r="BS489"/>
  <c r="BS490"/>
  <c r="BS491"/>
  <c r="BS492"/>
  <c r="BS493"/>
  <c r="BS494"/>
  <c r="BS495"/>
  <c r="BT244"/>
  <c r="BT245"/>
  <c r="BT246"/>
  <c r="BT247"/>
  <c r="BT248"/>
  <c r="BT249"/>
  <c r="BT250"/>
  <c r="BT251"/>
  <c r="BT252"/>
  <c r="BT253"/>
  <c r="BT254"/>
  <c r="BT255"/>
  <c r="BT256"/>
  <c r="BT257"/>
  <c r="BT258"/>
  <c r="BT259"/>
  <c r="BT260"/>
  <c r="BT261"/>
  <c r="BT262"/>
  <c r="BT263"/>
  <c r="BT264"/>
  <c r="BT265"/>
  <c r="BT266"/>
  <c r="BT267"/>
  <c r="BT268"/>
  <c r="BT269"/>
  <c r="BT270"/>
  <c r="BT271"/>
  <c r="BT272"/>
  <c r="BT273"/>
  <c r="BT274"/>
  <c r="BT275"/>
  <c r="BT276"/>
  <c r="BT277"/>
  <c r="BT278"/>
  <c r="BT279"/>
  <c r="BT280"/>
  <c r="BT281"/>
  <c r="BT282"/>
  <c r="BT283"/>
  <c r="BT284"/>
  <c r="BT285"/>
  <c r="BT286"/>
  <c r="BT287"/>
  <c r="BT288"/>
  <c r="BT289"/>
  <c r="BT290"/>
  <c r="BT291"/>
  <c r="BT292"/>
  <c r="BT293"/>
  <c r="BT294"/>
  <c r="BT295"/>
  <c r="BT296"/>
  <c r="BT297"/>
  <c r="BT298"/>
  <c r="BT299"/>
  <c r="BT300"/>
  <c r="BT301"/>
  <c r="BT302"/>
  <c r="BT303"/>
  <c r="BT304"/>
  <c r="BT305"/>
  <c r="BT306"/>
  <c r="BT307"/>
  <c r="BT308"/>
  <c r="BT309"/>
  <c r="BT310"/>
  <c r="BT311"/>
  <c r="BT312"/>
  <c r="BT313"/>
  <c r="BT314"/>
  <c r="BT315"/>
  <c r="BT316"/>
  <c r="BT317"/>
  <c r="BT318"/>
  <c r="BT319"/>
  <c r="BT320"/>
  <c r="BT321"/>
  <c r="BT322"/>
  <c r="BT323"/>
  <c r="BT324"/>
  <c r="BT325"/>
  <c r="BT326"/>
  <c r="BT327"/>
  <c r="BT328"/>
  <c r="BT329"/>
  <c r="BT330"/>
  <c r="BT331"/>
  <c r="BT332"/>
  <c r="BT333"/>
  <c r="BT334"/>
  <c r="BT335"/>
  <c r="BT336"/>
  <c r="BT337"/>
  <c r="BT338"/>
  <c r="BT339"/>
  <c r="BT340"/>
  <c r="BT341"/>
  <c r="BT342"/>
  <c r="BT343"/>
  <c r="BT344"/>
  <c r="BT345"/>
  <c r="BT346"/>
  <c r="BT347"/>
  <c r="BT348"/>
  <c r="BT349"/>
  <c r="BT350"/>
  <c r="BT351"/>
  <c r="BT352"/>
  <c r="BT353"/>
  <c r="BT354"/>
  <c r="BT355"/>
  <c r="BT356"/>
  <c r="BT357"/>
  <c r="BT358"/>
  <c r="BT359"/>
  <c r="BT360"/>
  <c r="BT361"/>
  <c r="BT362"/>
  <c r="BT363"/>
  <c r="BT364"/>
  <c r="BT365"/>
  <c r="BT366"/>
  <c r="BT367"/>
  <c r="BT368"/>
  <c r="BT369"/>
  <c r="BT370"/>
  <c r="BT371"/>
  <c r="BT372"/>
  <c r="BT373"/>
  <c r="BT374"/>
  <c r="BT375"/>
  <c r="BT376"/>
  <c r="BT377"/>
  <c r="BT378"/>
  <c r="BT379"/>
  <c r="BT380"/>
  <c r="BT381"/>
  <c r="BT382"/>
  <c r="BT383"/>
  <c r="BT384"/>
  <c r="BT385"/>
  <c r="BT386"/>
  <c r="BT387"/>
  <c r="BT388"/>
  <c r="BT389"/>
  <c r="BT390"/>
  <c r="BT391"/>
  <c r="BT392"/>
  <c r="BT393"/>
  <c r="BT394"/>
  <c r="BT395"/>
  <c r="BT396"/>
  <c r="BT397"/>
  <c r="BT398"/>
  <c r="BT399"/>
  <c r="BT400"/>
  <c r="BT401"/>
  <c r="BT402"/>
  <c r="BT403"/>
  <c r="BT404"/>
  <c r="BT405"/>
  <c r="BT406"/>
  <c r="BT407"/>
  <c r="BT408"/>
  <c r="BT409"/>
  <c r="BT410"/>
  <c r="BT411"/>
  <c r="BT412"/>
  <c r="BT413"/>
  <c r="BT414"/>
  <c r="BT415"/>
  <c r="BT416"/>
  <c r="BT417"/>
  <c r="BT418"/>
  <c r="BT419"/>
  <c r="BT420"/>
  <c r="BT421"/>
  <c r="BT422"/>
  <c r="BT423"/>
  <c r="BT424"/>
  <c r="BT425"/>
  <c r="BT426"/>
  <c r="BT427"/>
  <c r="BT428"/>
  <c r="BT429"/>
  <c r="BT430"/>
  <c r="BT431"/>
  <c r="BT432"/>
  <c r="BT433"/>
  <c r="BT434"/>
  <c r="BT435"/>
  <c r="BT436"/>
  <c r="BT437"/>
  <c r="BT438"/>
  <c r="BT439"/>
  <c r="BT440"/>
  <c r="BT441"/>
  <c r="BT442"/>
  <c r="BT443"/>
  <c r="BT444"/>
  <c r="BT445"/>
  <c r="BT446"/>
  <c r="BT447"/>
  <c r="BT448"/>
  <c r="BT449"/>
  <c r="BT450"/>
  <c r="BT451"/>
  <c r="BT452"/>
  <c r="BT453"/>
  <c r="BT454"/>
  <c r="BT455"/>
  <c r="BT456"/>
  <c r="BT457"/>
  <c r="BT458"/>
  <c r="BT459"/>
  <c r="BT460"/>
  <c r="BT461"/>
  <c r="BT462"/>
  <c r="BT463"/>
  <c r="BT464"/>
  <c r="BT465"/>
  <c r="BT466"/>
  <c r="BT467"/>
  <c r="BT468"/>
  <c r="BT469"/>
  <c r="BT470"/>
  <c r="BT471"/>
  <c r="BT472"/>
  <c r="BT473"/>
  <c r="BT474"/>
  <c r="BT475"/>
  <c r="BT476"/>
  <c r="BT477"/>
  <c r="BT478"/>
  <c r="BT479"/>
  <c r="BT480"/>
  <c r="BT481"/>
  <c r="BT482"/>
  <c r="BT483"/>
  <c r="BT484"/>
  <c r="BT485"/>
  <c r="BT486"/>
  <c r="BT487"/>
  <c r="BT488"/>
  <c r="BT489"/>
  <c r="BT490"/>
  <c r="BT491"/>
  <c r="BT492"/>
  <c r="BT493"/>
  <c r="BT494"/>
  <c r="BT495"/>
  <c r="BU244"/>
  <c r="BU245"/>
  <c r="BU246"/>
  <c r="BU247"/>
  <c r="BU248"/>
  <c r="BU249"/>
  <c r="BU250"/>
  <c r="BU251"/>
  <c r="BU252"/>
  <c r="BU253"/>
  <c r="BU254"/>
  <c r="BU255"/>
  <c r="BU256"/>
  <c r="BU257"/>
  <c r="BU258"/>
  <c r="BU259"/>
  <c r="BU260"/>
  <c r="BU261"/>
  <c r="BU262"/>
  <c r="BU263"/>
  <c r="BU264"/>
  <c r="BU265"/>
  <c r="BU266"/>
  <c r="BU267"/>
  <c r="BU268"/>
  <c r="BU269"/>
  <c r="BU270"/>
  <c r="BU271"/>
  <c r="BU272"/>
  <c r="BU273"/>
  <c r="BU274"/>
  <c r="BU275"/>
  <c r="BU276"/>
  <c r="BU277"/>
  <c r="BU278"/>
  <c r="BU279"/>
  <c r="BU280"/>
  <c r="BU281"/>
  <c r="BU282"/>
  <c r="BU283"/>
  <c r="BU284"/>
  <c r="BU285"/>
  <c r="BU286"/>
  <c r="BU287"/>
  <c r="BU288"/>
  <c r="BU289"/>
  <c r="BU290"/>
  <c r="BU291"/>
  <c r="BU292"/>
  <c r="BU293"/>
  <c r="BU294"/>
  <c r="BU295"/>
  <c r="BU296"/>
  <c r="BU297"/>
  <c r="BU298"/>
  <c r="BU299"/>
  <c r="BU300"/>
  <c r="BU301"/>
  <c r="BU302"/>
  <c r="BU303"/>
  <c r="BU304"/>
  <c r="BU305"/>
  <c r="BU306"/>
  <c r="BU307"/>
  <c r="BU308"/>
  <c r="BU309"/>
  <c r="BU310"/>
  <c r="BU311"/>
  <c r="BU312"/>
  <c r="BU313"/>
  <c r="BU314"/>
  <c r="BU315"/>
  <c r="BU316"/>
  <c r="BU317"/>
  <c r="BU318"/>
  <c r="BU319"/>
  <c r="BU320"/>
  <c r="BU321"/>
  <c r="BU322"/>
  <c r="BU323"/>
  <c r="BU324"/>
  <c r="BU325"/>
  <c r="BU326"/>
  <c r="BU327"/>
  <c r="BU328"/>
  <c r="BU329"/>
  <c r="BU330"/>
  <c r="BU331"/>
  <c r="BU332"/>
  <c r="BU333"/>
  <c r="BU334"/>
  <c r="BU335"/>
  <c r="BU336"/>
  <c r="BU337"/>
  <c r="BU338"/>
  <c r="BU339"/>
  <c r="BU340"/>
  <c r="BU341"/>
  <c r="BU342"/>
  <c r="BU343"/>
  <c r="BU344"/>
  <c r="BU345"/>
  <c r="BU346"/>
  <c r="BU347"/>
  <c r="BU348"/>
  <c r="BU349"/>
  <c r="BU350"/>
  <c r="BU351"/>
  <c r="BU352"/>
  <c r="BU353"/>
  <c r="BU354"/>
  <c r="BU355"/>
  <c r="BU356"/>
  <c r="BU357"/>
  <c r="BU358"/>
  <c r="BU359"/>
  <c r="BU360"/>
  <c r="BU361"/>
  <c r="BU362"/>
  <c r="BU363"/>
  <c r="BU364"/>
  <c r="BU365"/>
  <c r="BU366"/>
  <c r="BU367"/>
  <c r="BU368"/>
  <c r="BU369"/>
  <c r="BU370"/>
  <c r="BU371"/>
  <c r="BU372"/>
  <c r="BU373"/>
  <c r="BU374"/>
  <c r="BU375"/>
  <c r="BU376"/>
  <c r="BU377"/>
  <c r="BU378"/>
  <c r="BU379"/>
  <c r="BU380"/>
  <c r="BU381"/>
  <c r="BU382"/>
  <c r="BU383"/>
  <c r="BU384"/>
  <c r="BU385"/>
  <c r="BU386"/>
  <c r="BU387"/>
  <c r="BU388"/>
  <c r="BU389"/>
  <c r="BU390"/>
  <c r="BU391"/>
  <c r="BU392"/>
  <c r="BU393"/>
  <c r="BU394"/>
  <c r="BU395"/>
  <c r="BU396"/>
  <c r="BU397"/>
  <c r="BU398"/>
  <c r="BU399"/>
  <c r="BU400"/>
  <c r="BU401"/>
  <c r="BU402"/>
  <c r="BU403"/>
  <c r="BU404"/>
  <c r="BU405"/>
  <c r="BU406"/>
  <c r="BU407"/>
  <c r="BU408"/>
  <c r="BU409"/>
  <c r="BU410"/>
  <c r="BU411"/>
  <c r="BU412"/>
  <c r="BU413"/>
  <c r="BU414"/>
  <c r="BU415"/>
  <c r="BU416"/>
  <c r="BU417"/>
  <c r="BU418"/>
  <c r="BU419"/>
  <c r="BU420"/>
  <c r="BU421"/>
  <c r="BU422"/>
  <c r="BU423"/>
  <c r="BU424"/>
  <c r="BU425"/>
  <c r="BU426"/>
  <c r="BU427"/>
  <c r="BU428"/>
  <c r="BU429"/>
  <c r="BU430"/>
  <c r="BU431"/>
  <c r="BU432"/>
  <c r="BU433"/>
  <c r="BU434"/>
  <c r="BU435"/>
  <c r="BU436"/>
  <c r="BU437"/>
  <c r="BU438"/>
  <c r="BU439"/>
  <c r="BU440"/>
  <c r="BU441"/>
  <c r="BU442"/>
  <c r="BU443"/>
  <c r="BU444"/>
  <c r="BU445"/>
  <c r="BU446"/>
  <c r="BU447"/>
  <c r="BU448"/>
  <c r="BU449"/>
  <c r="BU450"/>
  <c r="BU451"/>
  <c r="BU452"/>
  <c r="BU453"/>
  <c r="BU454"/>
  <c r="BU455"/>
  <c r="BU456"/>
  <c r="BU457"/>
  <c r="BU458"/>
  <c r="BU459"/>
  <c r="BU460"/>
  <c r="BU461"/>
  <c r="BU462"/>
  <c r="BU463"/>
  <c r="BU464"/>
  <c r="BU465"/>
  <c r="BU466"/>
  <c r="BU467"/>
  <c r="BU468"/>
  <c r="BU469"/>
  <c r="BU470"/>
  <c r="BU471"/>
  <c r="BU472"/>
  <c r="BU473"/>
  <c r="BU474"/>
  <c r="BU475"/>
  <c r="BU476"/>
  <c r="BU477"/>
  <c r="BU478"/>
  <c r="BU479"/>
  <c r="BU480"/>
  <c r="BU481"/>
  <c r="BU482"/>
  <c r="BU483"/>
  <c r="BU484"/>
  <c r="BU485"/>
  <c r="BU486"/>
  <c r="BU487"/>
  <c r="BU488"/>
  <c r="BU489"/>
  <c r="BU490"/>
  <c r="BU491"/>
  <c r="BU492"/>
  <c r="BU493"/>
  <c r="BU494"/>
  <c r="BU495"/>
  <c r="BG244"/>
  <c r="BG245"/>
  <c r="BG246"/>
  <c r="BG247"/>
  <c r="BG248"/>
  <c r="BG249"/>
  <c r="BG250"/>
  <c r="BG251"/>
  <c r="BG252"/>
  <c r="BG253"/>
  <c r="BG254"/>
  <c r="BG255"/>
  <c r="BG256"/>
  <c r="BG257"/>
  <c r="BG258"/>
  <c r="BG259"/>
  <c r="BG260"/>
  <c r="BG261"/>
  <c r="BG262"/>
  <c r="BG263"/>
  <c r="BG264"/>
  <c r="BG265"/>
  <c r="BG266"/>
  <c r="BG267"/>
  <c r="BG268"/>
  <c r="BG269"/>
  <c r="BG270"/>
  <c r="BG271"/>
  <c r="BG272"/>
  <c r="BG273"/>
  <c r="BG274"/>
  <c r="BG275"/>
  <c r="BG276"/>
  <c r="BG277"/>
  <c r="BG278"/>
  <c r="BG279"/>
  <c r="BG280"/>
  <c r="BG281"/>
  <c r="BG282"/>
  <c r="BG283"/>
  <c r="BG284"/>
  <c r="BG285"/>
  <c r="BG286"/>
  <c r="BG287"/>
  <c r="BG288"/>
  <c r="BG289"/>
  <c r="BG290"/>
  <c r="BG291"/>
  <c r="BG292"/>
  <c r="BG293"/>
  <c r="BG294"/>
  <c r="BG295"/>
  <c r="BG296"/>
  <c r="BG297"/>
  <c r="BG298"/>
  <c r="BG299"/>
  <c r="BG300"/>
  <c r="BG301"/>
  <c r="BG302"/>
  <c r="BG303"/>
  <c r="BG304"/>
  <c r="BG305"/>
  <c r="BG306"/>
  <c r="BG307"/>
  <c r="BG308"/>
  <c r="BG309"/>
  <c r="BG310"/>
  <c r="BG311"/>
  <c r="BG312"/>
  <c r="BG313"/>
  <c r="BG314"/>
  <c r="BG315"/>
  <c r="BG316"/>
  <c r="BG317"/>
  <c r="BG318"/>
  <c r="BG319"/>
  <c r="BG320"/>
  <c r="BG321"/>
  <c r="BG322"/>
  <c r="BG323"/>
  <c r="BG324"/>
  <c r="BG325"/>
  <c r="BG326"/>
  <c r="BG327"/>
  <c r="BG328"/>
  <c r="BG329"/>
  <c r="BG330"/>
  <c r="BG331"/>
  <c r="BG332"/>
  <c r="BG333"/>
  <c r="BG334"/>
  <c r="BG335"/>
  <c r="BG336"/>
  <c r="BG337"/>
  <c r="BG338"/>
  <c r="BG339"/>
  <c r="BG340"/>
  <c r="BG341"/>
  <c r="BG342"/>
  <c r="BG343"/>
  <c r="BG344"/>
  <c r="BG345"/>
  <c r="BG346"/>
  <c r="BG347"/>
  <c r="BG348"/>
  <c r="BG349"/>
  <c r="BG350"/>
  <c r="BG351"/>
  <c r="BG352"/>
  <c r="BG353"/>
  <c r="BG354"/>
  <c r="BG355"/>
  <c r="BG356"/>
  <c r="BG357"/>
  <c r="BG358"/>
  <c r="BG359"/>
  <c r="BG360"/>
  <c r="BG361"/>
  <c r="BG362"/>
  <c r="BG363"/>
  <c r="BG364"/>
  <c r="BG365"/>
  <c r="BG366"/>
  <c r="BG367"/>
  <c r="BG368"/>
  <c r="BG369"/>
  <c r="BG370"/>
  <c r="BG371"/>
  <c r="BG372"/>
  <c r="BG373"/>
  <c r="BG374"/>
  <c r="BG375"/>
  <c r="BG376"/>
  <c r="BG377"/>
  <c r="BG378"/>
  <c r="BG379"/>
  <c r="BG380"/>
  <c r="BG381"/>
  <c r="BG382"/>
  <c r="BG383"/>
  <c r="BG384"/>
  <c r="BG385"/>
  <c r="BG386"/>
  <c r="BG387"/>
  <c r="BG388"/>
  <c r="BG389"/>
  <c r="BG390"/>
  <c r="BG391"/>
  <c r="BG392"/>
  <c r="BG393"/>
  <c r="BG394"/>
  <c r="BG395"/>
  <c r="BG396"/>
  <c r="BG397"/>
  <c r="BG398"/>
  <c r="BG399"/>
  <c r="BG400"/>
  <c r="BG401"/>
  <c r="BG402"/>
  <c r="BG403"/>
  <c r="BG404"/>
  <c r="BG405"/>
  <c r="BG406"/>
  <c r="BG407"/>
  <c r="BG408"/>
  <c r="BG409"/>
  <c r="BG410"/>
  <c r="BG411"/>
  <c r="BG412"/>
  <c r="BG413"/>
  <c r="BG414"/>
  <c r="BG415"/>
  <c r="BG416"/>
  <c r="BG417"/>
  <c r="BG418"/>
  <c r="BG419"/>
  <c r="BG420"/>
  <c r="BG421"/>
  <c r="BG422"/>
  <c r="BG423"/>
  <c r="BG424"/>
  <c r="BG425"/>
  <c r="BG426"/>
  <c r="BG427"/>
  <c r="BG428"/>
  <c r="BG429"/>
  <c r="BG430"/>
  <c r="BG431"/>
  <c r="BG432"/>
  <c r="BG433"/>
  <c r="BG434"/>
  <c r="BG435"/>
  <c r="BG436"/>
  <c r="BG437"/>
  <c r="BG438"/>
  <c r="BG439"/>
  <c r="BG440"/>
  <c r="BG441"/>
  <c r="BG442"/>
  <c r="BG443"/>
  <c r="BG444"/>
  <c r="BG445"/>
  <c r="BG446"/>
  <c r="BG447"/>
  <c r="BG448"/>
  <c r="BG449"/>
  <c r="BG450"/>
  <c r="BG451"/>
  <c r="BG452"/>
  <c r="BG453"/>
  <c r="BG454"/>
  <c r="BG455"/>
  <c r="BG456"/>
  <c r="BG457"/>
  <c r="BG458"/>
  <c r="BG459"/>
  <c r="BG460"/>
  <c r="BG461"/>
  <c r="BG462"/>
  <c r="BG463"/>
  <c r="BG464"/>
  <c r="BG465"/>
  <c r="BG466"/>
  <c r="BG467"/>
  <c r="BG468"/>
  <c r="BG469"/>
  <c r="BG470"/>
  <c r="BG471"/>
  <c r="BG472"/>
  <c r="BG473"/>
  <c r="BG474"/>
  <c r="BG475"/>
  <c r="BG476"/>
  <c r="BG477"/>
  <c r="BG478"/>
  <c r="BG479"/>
  <c r="BG480"/>
  <c r="BG481"/>
  <c r="BG482"/>
  <c r="BG483"/>
  <c r="BG484"/>
  <c r="BG485"/>
  <c r="BG486"/>
  <c r="BG487"/>
  <c r="BG488"/>
  <c r="BG489"/>
  <c r="BG490"/>
  <c r="BG491"/>
  <c r="BG492"/>
  <c r="BG493"/>
  <c r="BG494"/>
  <c r="BG495"/>
  <c r="BX495"/>
  <c r="CB495"/>
  <c r="CD495"/>
  <c r="R501" i="8"/>
  <c r="E19"/>
  <c r="AN242" i="5"/>
  <c r="AO242"/>
  <c r="AP242"/>
  <c r="AQ242"/>
  <c r="AR242"/>
  <c r="AS242"/>
  <c r="AT242"/>
  <c r="AU242"/>
  <c r="AV242"/>
  <c r="AW242"/>
  <c r="AX242"/>
  <c r="AY242"/>
  <c r="AZ242"/>
  <c r="BA242"/>
  <c r="CA242"/>
  <c r="BX242"/>
  <c r="CB242"/>
  <c r="CD242"/>
  <c r="R248" i="8"/>
  <c r="AN494" i="5"/>
  <c r="AO494"/>
  <c r="AP494"/>
  <c r="AQ494"/>
  <c r="AR494"/>
  <c r="AS494"/>
  <c r="AT494"/>
  <c r="AU494"/>
  <c r="AV494"/>
  <c r="AW494"/>
  <c r="AX494"/>
  <c r="AY494"/>
  <c r="AZ494"/>
  <c r="BA494"/>
  <c r="CA494"/>
  <c r="BX494"/>
  <c r="CB494"/>
  <c r="CD494"/>
  <c r="R500" i="8"/>
  <c r="E18"/>
  <c r="R5"/>
  <c r="J19"/>
  <c r="AN244" i="5"/>
  <c r="AO244"/>
  <c r="AP244"/>
  <c r="AQ244"/>
  <c r="AR244"/>
  <c r="AS244"/>
  <c r="AT244"/>
  <c r="AU244"/>
  <c r="AV244"/>
  <c r="AW244"/>
  <c r="AX244"/>
  <c r="AY244"/>
  <c r="AZ244"/>
  <c r="BA244"/>
  <c r="CA244"/>
  <c r="BX244"/>
  <c r="CB244"/>
  <c r="CD244"/>
  <c r="R250" i="8"/>
  <c r="E20"/>
  <c r="J20"/>
  <c r="AN245" i="5"/>
  <c r="AO245"/>
  <c r="AP245"/>
  <c r="AQ245"/>
  <c r="AR245"/>
  <c r="AS245"/>
  <c r="AT245"/>
  <c r="AU245"/>
  <c r="AV245"/>
  <c r="AW245"/>
  <c r="AX245"/>
  <c r="AY245"/>
  <c r="AZ245"/>
  <c r="BA245"/>
  <c r="CA245"/>
  <c r="BX245"/>
  <c r="CB245"/>
  <c r="CD245"/>
  <c r="R251" i="8"/>
  <c r="E21"/>
  <c r="J21"/>
  <c r="E22"/>
  <c r="J22"/>
  <c r="W496" i="5"/>
  <c r="AN496"/>
  <c r="X496"/>
  <c r="AO496"/>
  <c r="Y496"/>
  <c r="AP496"/>
  <c r="Z496"/>
  <c r="AQ496"/>
  <c r="AA496"/>
  <c r="AR496"/>
  <c r="AB496"/>
  <c r="AS496"/>
  <c r="AC496"/>
  <c r="AT496"/>
  <c r="AD496"/>
  <c r="AU496"/>
  <c r="AE496"/>
  <c r="AV496"/>
  <c r="AF496"/>
  <c r="AW496"/>
  <c r="AG496"/>
  <c r="AX496"/>
  <c r="AH496"/>
  <c r="AY496"/>
  <c r="AI496"/>
  <c r="AZ496"/>
  <c r="AJ496"/>
  <c r="BA496"/>
  <c r="CA496"/>
  <c r="BH496"/>
  <c r="BI496"/>
  <c r="BJ496"/>
  <c r="BK496"/>
  <c r="BL496"/>
  <c r="BM496"/>
  <c r="BN496"/>
  <c r="BO496"/>
  <c r="BP496"/>
  <c r="BQ496"/>
  <c r="BR496"/>
  <c r="BS496"/>
  <c r="BT496"/>
  <c r="BU496"/>
  <c r="BG496"/>
  <c r="BX496"/>
  <c r="CB496"/>
  <c r="CD496"/>
  <c r="R502" i="8"/>
  <c r="E23"/>
  <c r="J23"/>
  <c r="W497" i="5"/>
  <c r="AN497"/>
  <c r="X497"/>
  <c r="AO497"/>
  <c r="Y497"/>
  <c r="AP497"/>
  <c r="Z497"/>
  <c r="AQ497"/>
  <c r="AA497"/>
  <c r="AR497"/>
  <c r="AB497"/>
  <c r="AS497"/>
  <c r="AC497"/>
  <c r="AT497"/>
  <c r="AD497"/>
  <c r="AU497"/>
  <c r="AE497"/>
  <c r="AV497"/>
  <c r="AF497"/>
  <c r="AW497"/>
  <c r="AG497"/>
  <c r="AX497"/>
  <c r="AH497"/>
  <c r="AY497"/>
  <c r="AI497"/>
  <c r="AZ497"/>
  <c r="AJ497"/>
  <c r="BA497"/>
  <c r="CA497"/>
  <c r="BH497"/>
  <c r="BI497"/>
  <c r="BJ497"/>
  <c r="BK497"/>
  <c r="BL497"/>
  <c r="BM497"/>
  <c r="BN497"/>
  <c r="BO497"/>
  <c r="BP497"/>
  <c r="BQ497"/>
  <c r="BR497"/>
  <c r="BS497"/>
  <c r="BT497"/>
  <c r="BU497"/>
  <c r="BG497"/>
  <c r="BX497"/>
  <c r="CB497"/>
  <c r="CD497"/>
  <c r="R503" i="8"/>
  <c r="E24"/>
  <c r="J24"/>
  <c r="AN246" i="5"/>
  <c r="AO246"/>
  <c r="AP246"/>
  <c r="AQ246"/>
  <c r="AR246"/>
  <c r="AS246"/>
  <c r="AT246"/>
  <c r="AU246"/>
  <c r="AV246"/>
  <c r="AW246"/>
  <c r="AX246"/>
  <c r="AY246"/>
  <c r="AZ246"/>
  <c r="BA246"/>
  <c r="CA246"/>
  <c r="BX246"/>
  <c r="CB246"/>
  <c r="CD246"/>
  <c r="R252" i="8"/>
  <c r="W498" i="5"/>
  <c r="AN498"/>
  <c r="X498"/>
  <c r="AO498"/>
  <c r="Y498"/>
  <c r="AP498"/>
  <c r="Z498"/>
  <c r="AQ498"/>
  <c r="AA498"/>
  <c r="AR498"/>
  <c r="AB498"/>
  <c r="AS498"/>
  <c r="AC498"/>
  <c r="AT498"/>
  <c r="AD498"/>
  <c r="AU498"/>
  <c r="AE498"/>
  <c r="AV498"/>
  <c r="AF498"/>
  <c r="AW498"/>
  <c r="AG498"/>
  <c r="AX498"/>
  <c r="AH498"/>
  <c r="AY498"/>
  <c r="AI498"/>
  <c r="AZ498"/>
  <c r="AJ498"/>
  <c r="BA498"/>
  <c r="CA498"/>
  <c r="BH498"/>
  <c r="BI498"/>
  <c r="BJ498"/>
  <c r="BK498"/>
  <c r="BL498"/>
  <c r="BM498"/>
  <c r="BN498"/>
  <c r="BO498"/>
  <c r="BP498"/>
  <c r="BQ498"/>
  <c r="BR498"/>
  <c r="BS498"/>
  <c r="BT498"/>
  <c r="BU498"/>
  <c r="BG498"/>
  <c r="BX498"/>
  <c r="CB498"/>
  <c r="CD498"/>
  <c r="R504" i="8"/>
  <c r="E25"/>
  <c r="J25"/>
  <c r="AN247" i="5"/>
  <c r="AO247"/>
  <c r="AP247"/>
  <c r="AQ247"/>
  <c r="AR247"/>
  <c r="AS247"/>
  <c r="AT247"/>
  <c r="AU247"/>
  <c r="AV247"/>
  <c r="AW247"/>
  <c r="AX247"/>
  <c r="AY247"/>
  <c r="AZ247"/>
  <c r="BA247"/>
  <c r="CA247"/>
  <c r="BX247"/>
  <c r="CB247"/>
  <c r="CD247"/>
  <c r="R253" i="8"/>
  <c r="W499" i="5"/>
  <c r="AN499"/>
  <c r="X499"/>
  <c r="AO499"/>
  <c r="Y499"/>
  <c r="AP499"/>
  <c r="Z499"/>
  <c r="AQ499"/>
  <c r="AA499"/>
  <c r="AR499"/>
  <c r="AB499"/>
  <c r="AS499"/>
  <c r="AC499"/>
  <c r="AT499"/>
  <c r="AD499"/>
  <c r="AU499"/>
  <c r="AE499"/>
  <c r="AV499"/>
  <c r="AF499"/>
  <c r="AW499"/>
  <c r="AG499"/>
  <c r="AX499"/>
  <c r="AH499"/>
  <c r="AY499"/>
  <c r="AI499"/>
  <c r="AZ499"/>
  <c r="AJ499"/>
  <c r="BA499"/>
  <c r="CA499"/>
  <c r="BH499"/>
  <c r="BI499"/>
  <c r="BJ499"/>
  <c r="BK499"/>
  <c r="BL499"/>
  <c r="BM499"/>
  <c r="BN499"/>
  <c r="BO499"/>
  <c r="BP499"/>
  <c r="BQ499"/>
  <c r="BR499"/>
  <c r="BS499"/>
  <c r="BT499"/>
  <c r="BU499"/>
  <c r="BG499"/>
  <c r="BX499"/>
  <c r="CB499"/>
  <c r="CD499"/>
  <c r="R505" i="8"/>
  <c r="E26"/>
  <c r="J26"/>
  <c r="AN248" i="5"/>
  <c r="AO248"/>
  <c r="AP248"/>
  <c r="AQ248"/>
  <c r="AR248"/>
  <c r="AS248"/>
  <c r="AT248"/>
  <c r="AU248"/>
  <c r="AV248"/>
  <c r="AW248"/>
  <c r="AX248"/>
  <c r="AY248"/>
  <c r="AZ248"/>
  <c r="BA248"/>
  <c r="CA248"/>
  <c r="BX248"/>
  <c r="CB248"/>
  <c r="CD248"/>
  <c r="R254" i="8"/>
  <c r="E27"/>
  <c r="J27"/>
  <c r="AN249" i="5"/>
  <c r="AO249"/>
  <c r="AP249"/>
  <c r="AQ249"/>
  <c r="AR249"/>
  <c r="AS249"/>
  <c r="AT249"/>
  <c r="AU249"/>
  <c r="AV249"/>
  <c r="AW249"/>
  <c r="AX249"/>
  <c r="AY249"/>
  <c r="AZ249"/>
  <c r="BA249"/>
  <c r="CA249"/>
  <c r="BX249"/>
  <c r="CB249"/>
  <c r="CD249"/>
  <c r="R255" i="8"/>
  <c r="E28"/>
  <c r="J28"/>
  <c r="W500" i="5"/>
  <c r="AN500"/>
  <c r="X500"/>
  <c r="AO500"/>
  <c r="Y500"/>
  <c r="AP500"/>
  <c r="Z500"/>
  <c r="AQ500"/>
  <c r="AA500"/>
  <c r="AR500"/>
  <c r="AB500"/>
  <c r="AS500"/>
  <c r="AC500"/>
  <c r="AT500"/>
  <c r="AD500"/>
  <c r="AU500"/>
  <c r="AE500"/>
  <c r="AV500"/>
  <c r="AF500"/>
  <c r="AW500"/>
  <c r="AG500"/>
  <c r="AX500"/>
  <c r="AH500"/>
  <c r="AY500"/>
  <c r="AI500"/>
  <c r="AZ500"/>
  <c r="AJ500"/>
  <c r="BA500"/>
  <c r="CA500"/>
  <c r="BH500"/>
  <c r="BI500"/>
  <c r="BJ500"/>
  <c r="BK500"/>
  <c r="BL500"/>
  <c r="BM500"/>
  <c r="BN500"/>
  <c r="BO500"/>
  <c r="BP500"/>
  <c r="BQ500"/>
  <c r="BR500"/>
  <c r="BS500"/>
  <c r="BT500"/>
  <c r="BU500"/>
  <c r="BG500"/>
  <c r="BX500"/>
  <c r="CB500"/>
  <c r="CD500"/>
  <c r="R506" i="8"/>
  <c r="E29"/>
  <c r="J29"/>
  <c r="W501" i="5"/>
  <c r="AN501"/>
  <c r="X501"/>
  <c r="AO501"/>
  <c r="Y501"/>
  <c r="AP501"/>
  <c r="Z501"/>
  <c r="AQ501"/>
  <c r="AA501"/>
  <c r="AR501"/>
  <c r="AB501"/>
  <c r="AS501"/>
  <c r="AC501"/>
  <c r="AT501"/>
  <c r="AD501"/>
  <c r="AU501"/>
  <c r="AE501"/>
  <c r="AV501"/>
  <c r="AF501"/>
  <c r="AW501"/>
  <c r="AG501"/>
  <c r="AX501"/>
  <c r="AH501"/>
  <c r="AY501"/>
  <c r="AI501"/>
  <c r="AZ501"/>
  <c r="AJ501"/>
  <c r="BA501"/>
  <c r="CA501"/>
  <c r="BH501"/>
  <c r="BI501"/>
  <c r="BJ501"/>
  <c r="BK501"/>
  <c r="BL501"/>
  <c r="BM501"/>
  <c r="BN501"/>
  <c r="BO501"/>
  <c r="BP501"/>
  <c r="BQ501"/>
  <c r="BR501"/>
  <c r="BS501"/>
  <c r="BT501"/>
  <c r="BU501"/>
  <c r="BG501"/>
  <c r="BX501"/>
  <c r="CB501"/>
  <c r="CD501"/>
  <c r="R507" i="8"/>
  <c r="E30"/>
  <c r="J30"/>
  <c r="AN250" i="5"/>
  <c r="AO250"/>
  <c r="AP250"/>
  <c r="AQ250"/>
  <c r="AR250"/>
  <c r="AS250"/>
  <c r="AT250"/>
  <c r="AU250"/>
  <c r="AV250"/>
  <c r="AW250"/>
  <c r="AX250"/>
  <c r="AY250"/>
  <c r="AZ250"/>
  <c r="BA250"/>
  <c r="CA250"/>
  <c r="BX250"/>
  <c r="CB250"/>
  <c r="CD250"/>
  <c r="R256" i="8"/>
  <c r="W502" i="5"/>
  <c r="AN502"/>
  <c r="X502"/>
  <c r="AO502"/>
  <c r="Y502"/>
  <c r="AP502"/>
  <c r="Z502"/>
  <c r="AQ502"/>
  <c r="AA502"/>
  <c r="AR502"/>
  <c r="AB502"/>
  <c r="AS502"/>
  <c r="AC502"/>
  <c r="AT502"/>
  <c r="AD502"/>
  <c r="AU502"/>
  <c r="AE502"/>
  <c r="AV502"/>
  <c r="AF502"/>
  <c r="AW502"/>
  <c r="AG502"/>
  <c r="AX502"/>
  <c r="AH502"/>
  <c r="AY502"/>
  <c r="AI502"/>
  <c r="AZ502"/>
  <c r="AJ502"/>
  <c r="BA502"/>
  <c r="CA502"/>
  <c r="BH502"/>
  <c r="BI502"/>
  <c r="BJ502"/>
  <c r="BK502"/>
  <c r="BL502"/>
  <c r="BM502"/>
  <c r="BN502"/>
  <c r="BO502"/>
  <c r="BP502"/>
  <c r="BQ502"/>
  <c r="BR502"/>
  <c r="BS502"/>
  <c r="BT502"/>
  <c r="BU502"/>
  <c r="BG502"/>
  <c r="BX502"/>
  <c r="CB502"/>
  <c r="CD502"/>
  <c r="R508" i="8"/>
  <c r="E31"/>
  <c r="J31"/>
  <c r="AN251" i="5"/>
  <c r="AO251"/>
  <c r="AP251"/>
  <c r="AQ251"/>
  <c r="AR251"/>
  <c r="AS251"/>
  <c r="AT251"/>
  <c r="AU251"/>
  <c r="AV251"/>
  <c r="AW251"/>
  <c r="AX251"/>
  <c r="AY251"/>
  <c r="AZ251"/>
  <c r="BA251"/>
  <c r="CA251"/>
  <c r="BX251"/>
  <c r="CB251"/>
  <c r="CD251"/>
  <c r="R257" i="8"/>
  <c r="W503" i="5"/>
  <c r="AN503"/>
  <c r="X503"/>
  <c r="AO503"/>
  <c r="Y503"/>
  <c r="AP503"/>
  <c r="Z503"/>
  <c r="AQ503"/>
  <c r="AA503"/>
  <c r="AR503"/>
  <c r="AB503"/>
  <c r="AS503"/>
  <c r="AC503"/>
  <c r="AT503"/>
  <c r="AD503"/>
  <c r="AU503"/>
  <c r="AE503"/>
  <c r="AV503"/>
  <c r="AF503"/>
  <c r="AW503"/>
  <c r="AG503"/>
  <c r="AX503"/>
  <c r="AH503"/>
  <c r="AY503"/>
  <c r="AI503"/>
  <c r="AZ503"/>
  <c r="AJ503"/>
  <c r="BA503"/>
  <c r="CA503"/>
  <c r="BH503"/>
  <c r="BI503"/>
  <c r="BJ503"/>
  <c r="BK503"/>
  <c r="BL503"/>
  <c r="BM503"/>
  <c r="BN503"/>
  <c r="BO503"/>
  <c r="BP503"/>
  <c r="BQ503"/>
  <c r="BR503"/>
  <c r="BS503"/>
  <c r="BT503"/>
  <c r="BU503"/>
  <c r="BG503"/>
  <c r="BX503"/>
  <c r="CB503"/>
  <c r="CD503"/>
  <c r="R509" i="8"/>
  <c r="E32"/>
  <c r="J32"/>
  <c r="AN252" i="5"/>
  <c r="AO252"/>
  <c r="AP252"/>
  <c r="AQ252"/>
  <c r="AR252"/>
  <c r="AS252"/>
  <c r="AT252"/>
  <c r="AU252"/>
  <c r="AV252"/>
  <c r="AW252"/>
  <c r="AX252"/>
  <c r="AY252"/>
  <c r="AZ252"/>
  <c r="BA252"/>
  <c r="CA252"/>
  <c r="BX252"/>
  <c r="CB252"/>
  <c r="CD252"/>
  <c r="R258" i="8"/>
  <c r="W504" i="5"/>
  <c r="AN504"/>
  <c r="X504"/>
  <c r="AO504"/>
  <c r="Y504"/>
  <c r="AP504"/>
  <c r="Z504"/>
  <c r="AQ504"/>
  <c r="AA504"/>
  <c r="AR504"/>
  <c r="AB504"/>
  <c r="AS504"/>
  <c r="AC504"/>
  <c r="AT504"/>
  <c r="AD504"/>
  <c r="AU504"/>
  <c r="AE504"/>
  <c r="AV504"/>
  <c r="AF504"/>
  <c r="AW504"/>
  <c r="AG504"/>
  <c r="AX504"/>
  <c r="AH504"/>
  <c r="AY504"/>
  <c r="AI504"/>
  <c r="AZ504"/>
  <c r="AJ504"/>
  <c r="BA504"/>
  <c r="CA504"/>
  <c r="BH504"/>
  <c r="BI504"/>
  <c r="BJ504"/>
  <c r="BK504"/>
  <c r="BL504"/>
  <c r="BM504"/>
  <c r="BN504"/>
  <c r="BO504"/>
  <c r="BP504"/>
  <c r="BQ504"/>
  <c r="BR504"/>
  <c r="BS504"/>
  <c r="BT504"/>
  <c r="BU504"/>
  <c r="BG504"/>
  <c r="BX504"/>
  <c r="CB504"/>
  <c r="CD504"/>
  <c r="R510" i="8"/>
  <c r="E33"/>
  <c r="J33"/>
  <c r="AN253" i="5"/>
  <c r="AO253"/>
  <c r="AP253"/>
  <c r="AQ253"/>
  <c r="AR253"/>
  <c r="AS253"/>
  <c r="AT253"/>
  <c r="AU253"/>
  <c r="AV253"/>
  <c r="AW253"/>
  <c r="AX253"/>
  <c r="AY253"/>
  <c r="AZ253"/>
  <c r="BA253"/>
  <c r="CA253"/>
  <c r="BX253"/>
  <c r="CB253"/>
  <c r="CD253"/>
  <c r="R259" i="8"/>
  <c r="E34"/>
  <c r="J34"/>
  <c r="AN254" i="5"/>
  <c r="AO254"/>
  <c r="AP254"/>
  <c r="AQ254"/>
  <c r="AR254"/>
  <c r="AS254"/>
  <c r="AT254"/>
  <c r="AU254"/>
  <c r="AV254"/>
  <c r="AW254"/>
  <c r="AX254"/>
  <c r="AY254"/>
  <c r="AZ254"/>
  <c r="BA254"/>
  <c r="CA254"/>
  <c r="BX254"/>
  <c r="CB254"/>
  <c r="CD254"/>
  <c r="R260" i="8"/>
  <c r="E35"/>
  <c r="J35"/>
  <c r="W505" i="5"/>
  <c r="AN505"/>
  <c r="X505"/>
  <c r="AO505"/>
  <c r="Y505"/>
  <c r="AP505"/>
  <c r="Z505"/>
  <c r="AQ505"/>
  <c r="AA505"/>
  <c r="AR505"/>
  <c r="AB505"/>
  <c r="AS505"/>
  <c r="AC505"/>
  <c r="AT505"/>
  <c r="AD505"/>
  <c r="AU505"/>
  <c r="AE505"/>
  <c r="AV505"/>
  <c r="AF505"/>
  <c r="AW505"/>
  <c r="AG505"/>
  <c r="AX505"/>
  <c r="AH505"/>
  <c r="AY505"/>
  <c r="AI505"/>
  <c r="AZ505"/>
  <c r="AJ505"/>
  <c r="BA505"/>
  <c r="CA505"/>
  <c r="BH505"/>
  <c r="BI505"/>
  <c r="BJ505"/>
  <c r="BK505"/>
  <c r="BL505"/>
  <c r="BM505"/>
  <c r="BN505"/>
  <c r="BO505"/>
  <c r="BP505"/>
  <c r="BQ505"/>
  <c r="BR505"/>
  <c r="BS505"/>
  <c r="BT505"/>
  <c r="BU505"/>
  <c r="BG505"/>
  <c r="BX505"/>
  <c r="CB505"/>
  <c r="CD505"/>
  <c r="R511" i="8"/>
  <c r="E36"/>
  <c r="J36"/>
  <c r="W506" i="5"/>
  <c r="AN506"/>
  <c r="X506"/>
  <c r="AO506"/>
  <c r="Y506"/>
  <c r="AP506"/>
  <c r="Z506"/>
  <c r="AQ506"/>
  <c r="AA506"/>
  <c r="AR506"/>
  <c r="AB506"/>
  <c r="AS506"/>
  <c r="AC506"/>
  <c r="AT506"/>
  <c r="AD506"/>
  <c r="AU506"/>
  <c r="AE506"/>
  <c r="AV506"/>
  <c r="AF506"/>
  <c r="AW506"/>
  <c r="AG506"/>
  <c r="AX506"/>
  <c r="AH506"/>
  <c r="AY506"/>
  <c r="AI506"/>
  <c r="AZ506"/>
  <c r="AJ506"/>
  <c r="BA506"/>
  <c r="CA506"/>
  <c r="BH506"/>
  <c r="BI506"/>
  <c r="BJ506"/>
  <c r="BK506"/>
  <c r="BL506"/>
  <c r="BM506"/>
  <c r="BN506"/>
  <c r="BO506"/>
  <c r="BP506"/>
  <c r="BQ506"/>
  <c r="BR506"/>
  <c r="BS506"/>
  <c r="BT506"/>
  <c r="BU506"/>
  <c r="BG506"/>
  <c r="BX506"/>
  <c r="CB506"/>
  <c r="CD506"/>
  <c r="R512" i="8"/>
  <c r="E37"/>
  <c r="J37"/>
  <c r="AN255" i="5"/>
  <c r="AO255"/>
  <c r="AP255"/>
  <c r="AQ255"/>
  <c r="AR255"/>
  <c r="AS255"/>
  <c r="AT255"/>
  <c r="AU255"/>
  <c r="AV255"/>
  <c r="AW255"/>
  <c r="AX255"/>
  <c r="AY255"/>
  <c r="AZ255"/>
  <c r="BA255"/>
  <c r="CA255"/>
  <c r="BX255"/>
  <c r="CB255"/>
  <c r="CD255"/>
  <c r="R261" i="8"/>
  <c r="W507" i="5"/>
  <c r="AN507"/>
  <c r="X507"/>
  <c r="AO507"/>
  <c r="Y507"/>
  <c r="AP507"/>
  <c r="Z507"/>
  <c r="AQ507"/>
  <c r="AA507"/>
  <c r="AR507"/>
  <c r="AB507"/>
  <c r="AS507"/>
  <c r="AC507"/>
  <c r="AT507"/>
  <c r="AD507"/>
  <c r="AU507"/>
  <c r="AE507"/>
  <c r="AV507"/>
  <c r="AF507"/>
  <c r="AW507"/>
  <c r="AG507"/>
  <c r="AX507"/>
  <c r="AH507"/>
  <c r="AY507"/>
  <c r="AI507"/>
  <c r="AZ507"/>
  <c r="AJ507"/>
  <c r="BA507"/>
  <c r="CA507"/>
  <c r="BH507"/>
  <c r="BI507"/>
  <c r="BJ507"/>
  <c r="BK507"/>
  <c r="BL507"/>
  <c r="BM507"/>
  <c r="BN507"/>
  <c r="BO507"/>
  <c r="BP507"/>
  <c r="BQ507"/>
  <c r="BR507"/>
  <c r="BS507"/>
  <c r="BT507"/>
  <c r="BU507"/>
  <c r="BG507"/>
  <c r="BX507"/>
  <c r="CB507"/>
  <c r="CD507"/>
  <c r="R513" i="8"/>
  <c r="E38"/>
  <c r="J38"/>
  <c r="AN256" i="5"/>
  <c r="AO256"/>
  <c r="AP256"/>
  <c r="AQ256"/>
  <c r="AR256"/>
  <c r="AS256"/>
  <c r="AT256"/>
  <c r="AU256"/>
  <c r="AV256"/>
  <c r="AW256"/>
  <c r="AX256"/>
  <c r="AY256"/>
  <c r="AZ256"/>
  <c r="BA256"/>
  <c r="CA256"/>
  <c r="BX256"/>
  <c r="CB256"/>
  <c r="CD256"/>
  <c r="R262" i="8"/>
  <c r="W508" i="5"/>
  <c r="AN508"/>
  <c r="X508"/>
  <c r="AO508"/>
  <c r="Y508"/>
  <c r="AP508"/>
  <c r="Z508"/>
  <c r="AQ508"/>
  <c r="AA508"/>
  <c r="AR508"/>
  <c r="AB508"/>
  <c r="AS508"/>
  <c r="AC508"/>
  <c r="AT508"/>
  <c r="AD508"/>
  <c r="AU508"/>
  <c r="AE508"/>
  <c r="AV508"/>
  <c r="AF508"/>
  <c r="AW508"/>
  <c r="AG508"/>
  <c r="AX508"/>
  <c r="AH508"/>
  <c r="AY508"/>
  <c r="AI508"/>
  <c r="AZ508"/>
  <c r="AJ508"/>
  <c r="BA508"/>
  <c r="CA508"/>
  <c r="BH508"/>
  <c r="BI508"/>
  <c r="BJ508"/>
  <c r="BK508"/>
  <c r="BL508"/>
  <c r="BM508"/>
  <c r="BN508"/>
  <c r="BO508"/>
  <c r="BP508"/>
  <c r="BQ508"/>
  <c r="BR508"/>
  <c r="BS508"/>
  <c r="BT508"/>
  <c r="BU508"/>
  <c r="BG508"/>
  <c r="BX508"/>
  <c r="CB508"/>
  <c r="CD508"/>
  <c r="R514" i="8"/>
  <c r="E39"/>
  <c r="J39"/>
  <c r="AN257" i="5"/>
  <c r="AO257"/>
  <c r="AP257"/>
  <c r="AQ257"/>
  <c r="AR257"/>
  <c r="AS257"/>
  <c r="AT257"/>
  <c r="AU257"/>
  <c r="AV257"/>
  <c r="AW257"/>
  <c r="AX257"/>
  <c r="AY257"/>
  <c r="AZ257"/>
  <c r="BA257"/>
  <c r="CA257"/>
  <c r="BX257"/>
  <c r="CB257"/>
  <c r="CD257"/>
  <c r="R263" i="8"/>
  <c r="W509" i="5"/>
  <c r="AN509"/>
  <c r="X509"/>
  <c r="AO509"/>
  <c r="Y509"/>
  <c r="AP509"/>
  <c r="Z509"/>
  <c r="AQ509"/>
  <c r="AA509"/>
  <c r="AR509"/>
  <c r="AB509"/>
  <c r="AS509"/>
  <c r="AC509"/>
  <c r="AT509"/>
  <c r="AD509"/>
  <c r="AU509"/>
  <c r="AE509"/>
  <c r="AV509"/>
  <c r="AF509"/>
  <c r="AW509"/>
  <c r="AG509"/>
  <c r="AX509"/>
  <c r="AH509"/>
  <c r="AY509"/>
  <c r="AI509"/>
  <c r="AZ509"/>
  <c r="AJ509"/>
  <c r="BA509"/>
  <c r="CA509"/>
  <c r="BH509"/>
  <c r="BI509"/>
  <c r="BJ509"/>
  <c r="BK509"/>
  <c r="BL509"/>
  <c r="BM509"/>
  <c r="BN509"/>
  <c r="BO509"/>
  <c r="BP509"/>
  <c r="BQ509"/>
  <c r="BR509"/>
  <c r="BS509"/>
  <c r="BT509"/>
  <c r="BU509"/>
  <c r="BG509"/>
  <c r="BX509"/>
  <c r="CB509"/>
  <c r="CD509"/>
  <c r="R515" i="8"/>
  <c r="E40"/>
  <c r="J40"/>
  <c r="AN258" i="5"/>
  <c r="AO258"/>
  <c r="AP258"/>
  <c r="AQ258"/>
  <c r="AR258"/>
  <c r="AS258"/>
  <c r="AT258"/>
  <c r="AU258"/>
  <c r="AV258"/>
  <c r="AW258"/>
  <c r="AX258"/>
  <c r="AY258"/>
  <c r="AZ258"/>
  <c r="BA258"/>
  <c r="CA258"/>
  <c r="BX258"/>
  <c r="CB258"/>
  <c r="CD258"/>
  <c r="R264" i="8"/>
  <c r="E41"/>
  <c r="J41"/>
  <c r="AN259" i="5"/>
  <c r="AO259"/>
  <c r="AP259"/>
  <c r="AQ259"/>
  <c r="AR259"/>
  <c r="AS259"/>
  <c r="AT259"/>
  <c r="AU259"/>
  <c r="AV259"/>
  <c r="AW259"/>
  <c r="AX259"/>
  <c r="AY259"/>
  <c r="AZ259"/>
  <c r="BA259"/>
  <c r="CA259"/>
  <c r="BX259"/>
  <c r="CB259"/>
  <c r="CD259"/>
  <c r="R265" i="8"/>
  <c r="E42"/>
  <c r="J42"/>
  <c r="W510" i="5"/>
  <c r="AN510"/>
  <c r="X510"/>
  <c r="AO510"/>
  <c r="Y510"/>
  <c r="AP510"/>
  <c r="Z510"/>
  <c r="AQ510"/>
  <c r="AA510"/>
  <c r="AR510"/>
  <c r="AB510"/>
  <c r="AS510"/>
  <c r="AC510"/>
  <c r="AT510"/>
  <c r="AD510"/>
  <c r="AU510"/>
  <c r="AE510"/>
  <c r="AV510"/>
  <c r="AF510"/>
  <c r="AW510"/>
  <c r="AG510"/>
  <c r="AX510"/>
  <c r="AH510"/>
  <c r="AY510"/>
  <c r="AI510"/>
  <c r="AZ510"/>
  <c r="AJ510"/>
  <c r="BA510"/>
  <c r="CA510"/>
  <c r="BH510"/>
  <c r="BI510"/>
  <c r="BJ510"/>
  <c r="BK510"/>
  <c r="BL510"/>
  <c r="BM510"/>
  <c r="BN510"/>
  <c r="BO510"/>
  <c r="BP510"/>
  <c r="BQ510"/>
  <c r="BR510"/>
  <c r="BS510"/>
  <c r="BT510"/>
  <c r="BU510"/>
  <c r="BG510"/>
  <c r="BX510"/>
  <c r="CB510"/>
  <c r="CD510"/>
  <c r="R516" i="8"/>
  <c r="E43"/>
  <c r="J43"/>
  <c r="W511" i="5"/>
  <c r="AN511"/>
  <c r="X511"/>
  <c r="AO511"/>
  <c r="Y511"/>
  <c r="AP511"/>
  <c r="Z511"/>
  <c r="AQ511"/>
  <c r="AA511"/>
  <c r="AR511"/>
  <c r="AB511"/>
  <c r="AS511"/>
  <c r="AC511"/>
  <c r="AT511"/>
  <c r="AD511"/>
  <c r="AU511"/>
  <c r="AE511"/>
  <c r="AV511"/>
  <c r="AF511"/>
  <c r="AW511"/>
  <c r="AG511"/>
  <c r="AX511"/>
  <c r="AH511"/>
  <c r="AY511"/>
  <c r="AI511"/>
  <c r="AZ511"/>
  <c r="AJ511"/>
  <c r="BA511"/>
  <c r="CA511"/>
  <c r="BH511"/>
  <c r="BI511"/>
  <c r="BJ511"/>
  <c r="BK511"/>
  <c r="BL511"/>
  <c r="BM511"/>
  <c r="BN511"/>
  <c r="BO511"/>
  <c r="BP511"/>
  <c r="BQ511"/>
  <c r="BR511"/>
  <c r="BS511"/>
  <c r="BT511"/>
  <c r="BU511"/>
  <c r="BG511"/>
  <c r="BX511"/>
  <c r="CB511"/>
  <c r="CD511"/>
  <c r="R517" i="8"/>
  <c r="E44"/>
  <c r="J44"/>
  <c r="AN260" i="5"/>
  <c r="AO260"/>
  <c r="AP260"/>
  <c r="AQ260"/>
  <c r="AR260"/>
  <c r="AS260"/>
  <c r="AT260"/>
  <c r="AU260"/>
  <c r="AV260"/>
  <c r="AW260"/>
  <c r="AX260"/>
  <c r="AY260"/>
  <c r="AZ260"/>
  <c r="BA260"/>
  <c r="CA260"/>
  <c r="BX260"/>
  <c r="CB260"/>
  <c r="CD260"/>
  <c r="R266" i="8"/>
  <c r="W512" i="5"/>
  <c r="AN512"/>
  <c r="X512"/>
  <c r="AO512"/>
  <c r="Y512"/>
  <c r="AP512"/>
  <c r="Z512"/>
  <c r="AQ512"/>
  <c r="AA512"/>
  <c r="AR512"/>
  <c r="AB512"/>
  <c r="AS512"/>
  <c r="AC512"/>
  <c r="AT512"/>
  <c r="AD512"/>
  <c r="AU512"/>
  <c r="AE512"/>
  <c r="AV512"/>
  <c r="AF512"/>
  <c r="AW512"/>
  <c r="AG512"/>
  <c r="AX512"/>
  <c r="AH512"/>
  <c r="AY512"/>
  <c r="AI512"/>
  <c r="AZ512"/>
  <c r="AJ512"/>
  <c r="BA512"/>
  <c r="CA512"/>
  <c r="BH512"/>
  <c r="BI512"/>
  <c r="BJ512"/>
  <c r="BK512"/>
  <c r="BL512"/>
  <c r="BM512"/>
  <c r="BN512"/>
  <c r="BO512"/>
  <c r="BP512"/>
  <c r="BQ512"/>
  <c r="BR512"/>
  <c r="BS512"/>
  <c r="BT512"/>
  <c r="BU512"/>
  <c r="BG512"/>
  <c r="BX512"/>
  <c r="CB512"/>
  <c r="CD512"/>
  <c r="R518" i="8"/>
  <c r="E45"/>
  <c r="J45"/>
  <c r="AN261" i="5"/>
  <c r="AO261"/>
  <c r="AP261"/>
  <c r="AQ261"/>
  <c r="AR261"/>
  <c r="AS261"/>
  <c r="AT261"/>
  <c r="AU261"/>
  <c r="AV261"/>
  <c r="AW261"/>
  <c r="AX261"/>
  <c r="AY261"/>
  <c r="AZ261"/>
  <c r="BA261"/>
  <c r="CA261"/>
  <c r="BX261"/>
  <c r="CB261"/>
  <c r="CD261"/>
  <c r="R267" i="8"/>
  <c r="W513" i="5"/>
  <c r="AN513"/>
  <c r="X513"/>
  <c r="AO513"/>
  <c r="Y513"/>
  <c r="AP513"/>
  <c r="Z513"/>
  <c r="AQ513"/>
  <c r="AA513"/>
  <c r="AR513"/>
  <c r="AB513"/>
  <c r="AS513"/>
  <c r="AC513"/>
  <c r="AT513"/>
  <c r="AD513"/>
  <c r="AU513"/>
  <c r="AE513"/>
  <c r="AV513"/>
  <c r="AF513"/>
  <c r="AW513"/>
  <c r="AG513"/>
  <c r="AX513"/>
  <c r="AH513"/>
  <c r="AY513"/>
  <c r="AI513"/>
  <c r="AZ513"/>
  <c r="AJ513"/>
  <c r="BA513"/>
  <c r="CA513"/>
  <c r="BH513"/>
  <c r="BI513"/>
  <c r="BJ513"/>
  <c r="BK513"/>
  <c r="BL513"/>
  <c r="BM513"/>
  <c r="BN513"/>
  <c r="BO513"/>
  <c r="BP513"/>
  <c r="BQ513"/>
  <c r="BR513"/>
  <c r="BS513"/>
  <c r="BT513"/>
  <c r="BU513"/>
  <c r="BG513"/>
  <c r="BX513"/>
  <c r="CB513"/>
  <c r="CD513"/>
  <c r="R519" i="8"/>
  <c r="E46"/>
  <c r="J46"/>
  <c r="AN262" i="5"/>
  <c r="AO262"/>
  <c r="AP262"/>
  <c r="AQ262"/>
  <c r="AR262"/>
  <c r="AS262"/>
  <c r="AT262"/>
  <c r="AU262"/>
  <c r="AV262"/>
  <c r="AW262"/>
  <c r="AX262"/>
  <c r="AY262"/>
  <c r="AZ262"/>
  <c r="BA262"/>
  <c r="CA262"/>
  <c r="BX262"/>
  <c r="CB262"/>
  <c r="CD262"/>
  <c r="R268" i="8"/>
  <c r="W514" i="5"/>
  <c r="AN514"/>
  <c r="X514"/>
  <c r="AO514"/>
  <c r="Y514"/>
  <c r="AP514"/>
  <c r="Z514"/>
  <c r="AQ514"/>
  <c r="AA514"/>
  <c r="AR514"/>
  <c r="AB514"/>
  <c r="AS514"/>
  <c r="AC514"/>
  <c r="AT514"/>
  <c r="AD514"/>
  <c r="AU514"/>
  <c r="AE514"/>
  <c r="AV514"/>
  <c r="AF514"/>
  <c r="AW514"/>
  <c r="AG514"/>
  <c r="AX514"/>
  <c r="AH514"/>
  <c r="AY514"/>
  <c r="AI514"/>
  <c r="AZ514"/>
  <c r="AJ514"/>
  <c r="BA514"/>
  <c r="CA514"/>
  <c r="BH514"/>
  <c r="BI514"/>
  <c r="BJ514"/>
  <c r="BK514"/>
  <c r="BL514"/>
  <c r="BM514"/>
  <c r="BN514"/>
  <c r="BO514"/>
  <c r="BP514"/>
  <c r="BQ514"/>
  <c r="BR514"/>
  <c r="BS514"/>
  <c r="BT514"/>
  <c r="BU514"/>
  <c r="BG514"/>
  <c r="BX514"/>
  <c r="CB514"/>
  <c r="CD514"/>
  <c r="R520" i="8"/>
  <c r="E47"/>
  <c r="J47"/>
  <c r="AN263" i="5"/>
  <c r="AO263"/>
  <c r="AP263"/>
  <c r="AQ263"/>
  <c r="AR263"/>
  <c r="AS263"/>
  <c r="AT263"/>
  <c r="AU263"/>
  <c r="AV263"/>
  <c r="AW263"/>
  <c r="AX263"/>
  <c r="AY263"/>
  <c r="AZ263"/>
  <c r="BA263"/>
  <c r="CA263"/>
  <c r="BX263"/>
  <c r="CB263"/>
  <c r="CD263"/>
  <c r="R269" i="8"/>
  <c r="E48"/>
  <c r="J48"/>
  <c r="AN264" i="5"/>
  <c r="AO264"/>
  <c r="AP264"/>
  <c r="AQ264"/>
  <c r="AR264"/>
  <c r="AS264"/>
  <c r="AT264"/>
  <c r="AU264"/>
  <c r="AV264"/>
  <c r="AW264"/>
  <c r="AX264"/>
  <c r="AY264"/>
  <c r="AZ264"/>
  <c r="BA264"/>
  <c r="CA264"/>
  <c r="BX264"/>
  <c r="CB264"/>
  <c r="CD264"/>
  <c r="R270" i="8"/>
  <c r="AN13" i="5"/>
  <c r="AO13"/>
  <c r="AP13"/>
  <c r="AQ13"/>
  <c r="AR13"/>
  <c r="AS13"/>
  <c r="AT13"/>
  <c r="AU13"/>
  <c r="AV13"/>
  <c r="AW13"/>
  <c r="AX13"/>
  <c r="AY13"/>
  <c r="AZ13"/>
  <c r="BA13"/>
  <c r="CA13"/>
  <c r="BX13"/>
  <c r="CB13"/>
  <c r="CD13"/>
  <c r="R19" i="8"/>
  <c r="E49"/>
  <c r="J49"/>
  <c r="W515" i="5"/>
  <c r="AN515"/>
  <c r="X515"/>
  <c r="AO515"/>
  <c r="Y515"/>
  <c r="AP515"/>
  <c r="Z515"/>
  <c r="AQ515"/>
  <c r="AA515"/>
  <c r="AR515"/>
  <c r="AB515"/>
  <c r="AS515"/>
  <c r="AC515"/>
  <c r="AT515"/>
  <c r="AD515"/>
  <c r="AU515"/>
  <c r="AE515"/>
  <c r="AV515"/>
  <c r="AF515"/>
  <c r="AW515"/>
  <c r="AG515"/>
  <c r="AX515"/>
  <c r="AH515"/>
  <c r="AY515"/>
  <c r="AI515"/>
  <c r="AZ515"/>
  <c r="AJ515"/>
  <c r="BA515"/>
  <c r="CA515"/>
  <c r="BH515"/>
  <c r="BI515"/>
  <c r="BJ515"/>
  <c r="BK515"/>
  <c r="BL515"/>
  <c r="BM515"/>
  <c r="BN515"/>
  <c r="BO515"/>
  <c r="BP515"/>
  <c r="BQ515"/>
  <c r="BR515"/>
  <c r="BS515"/>
  <c r="BT515"/>
  <c r="BU515"/>
  <c r="BG515"/>
  <c r="BX515"/>
  <c r="CB515"/>
  <c r="CD515"/>
  <c r="R521" i="8"/>
  <c r="AN14" i="5"/>
  <c r="AO14"/>
  <c r="AP14"/>
  <c r="AQ14"/>
  <c r="AR14"/>
  <c r="AS14"/>
  <c r="AT14"/>
  <c r="AU14"/>
  <c r="AV14"/>
  <c r="AW14"/>
  <c r="AX14"/>
  <c r="AY14"/>
  <c r="AZ14"/>
  <c r="BA14"/>
  <c r="CA14"/>
  <c r="BX14"/>
  <c r="CB14"/>
  <c r="CD14"/>
  <c r="R20" i="8"/>
  <c r="E50"/>
  <c r="J50"/>
  <c r="W516" i="5"/>
  <c r="AN516"/>
  <c r="X516"/>
  <c r="AO516"/>
  <c r="Y516"/>
  <c r="AP516"/>
  <c r="Z516"/>
  <c r="AQ516"/>
  <c r="AA516"/>
  <c r="AR516"/>
  <c r="AB516"/>
  <c r="AS516"/>
  <c r="AC516"/>
  <c r="AT516"/>
  <c r="AD516"/>
  <c r="AU516"/>
  <c r="AE516"/>
  <c r="AV516"/>
  <c r="AF516"/>
  <c r="AW516"/>
  <c r="AG516"/>
  <c r="AX516"/>
  <c r="AH516"/>
  <c r="AY516"/>
  <c r="AI516"/>
  <c r="AZ516"/>
  <c r="AJ516"/>
  <c r="BA516"/>
  <c r="CA516"/>
  <c r="BH516"/>
  <c r="BI516"/>
  <c r="BJ516"/>
  <c r="BK516"/>
  <c r="BL516"/>
  <c r="BM516"/>
  <c r="BN516"/>
  <c r="BO516"/>
  <c r="BP516"/>
  <c r="BQ516"/>
  <c r="BR516"/>
  <c r="BS516"/>
  <c r="BT516"/>
  <c r="BU516"/>
  <c r="BG516"/>
  <c r="BX516"/>
  <c r="CB516"/>
  <c r="CD516"/>
  <c r="R522" i="8"/>
  <c r="E51"/>
  <c r="J51"/>
  <c r="AN265" i="5"/>
  <c r="AO265"/>
  <c r="AP265"/>
  <c r="AQ265"/>
  <c r="AR265"/>
  <c r="AS265"/>
  <c r="AT265"/>
  <c r="AU265"/>
  <c r="AV265"/>
  <c r="AW265"/>
  <c r="AX265"/>
  <c r="AY265"/>
  <c r="AZ265"/>
  <c r="BA265"/>
  <c r="CA265"/>
  <c r="BX265"/>
  <c r="CB265"/>
  <c r="CD265"/>
  <c r="R271" i="8"/>
  <c r="W517" i="5"/>
  <c r="AN517"/>
  <c r="X517"/>
  <c r="AO517"/>
  <c r="Y517"/>
  <c r="AP517"/>
  <c r="Z517"/>
  <c r="AQ517"/>
  <c r="AA517"/>
  <c r="AR517"/>
  <c r="AB517"/>
  <c r="AS517"/>
  <c r="AC517"/>
  <c r="AT517"/>
  <c r="AD517"/>
  <c r="AU517"/>
  <c r="AE517"/>
  <c r="AV517"/>
  <c r="AF517"/>
  <c r="AW517"/>
  <c r="AG517"/>
  <c r="AX517"/>
  <c r="AH517"/>
  <c r="AY517"/>
  <c r="AI517"/>
  <c r="AZ517"/>
  <c r="AJ517"/>
  <c r="BA517"/>
  <c r="CA517"/>
  <c r="BH517"/>
  <c r="BI517"/>
  <c r="BJ517"/>
  <c r="BK517"/>
  <c r="BL517"/>
  <c r="BM517"/>
  <c r="BN517"/>
  <c r="BO517"/>
  <c r="BP517"/>
  <c r="BQ517"/>
  <c r="BR517"/>
  <c r="BS517"/>
  <c r="BT517"/>
  <c r="BU517"/>
  <c r="BG517"/>
  <c r="BX517"/>
  <c r="CB517"/>
  <c r="CD517"/>
  <c r="R523" i="8"/>
  <c r="E52"/>
  <c r="J52"/>
  <c r="AN266" i="5"/>
  <c r="AO266"/>
  <c r="AP266"/>
  <c r="AQ266"/>
  <c r="AR266"/>
  <c r="AS266"/>
  <c r="AT266"/>
  <c r="AU266"/>
  <c r="AV266"/>
  <c r="AW266"/>
  <c r="AX266"/>
  <c r="AY266"/>
  <c r="AZ266"/>
  <c r="BA266"/>
  <c r="CA266"/>
  <c r="BX266"/>
  <c r="CB266"/>
  <c r="CD266"/>
  <c r="R272" i="8"/>
  <c r="W518" i="5"/>
  <c r="AN518"/>
  <c r="X518"/>
  <c r="AO518"/>
  <c r="Y518"/>
  <c r="AP518"/>
  <c r="Z518"/>
  <c r="AQ518"/>
  <c r="AA518"/>
  <c r="AR518"/>
  <c r="AB518"/>
  <c r="AS518"/>
  <c r="AC518"/>
  <c r="AT518"/>
  <c r="AD518"/>
  <c r="AU518"/>
  <c r="AE518"/>
  <c r="AV518"/>
  <c r="AF518"/>
  <c r="AW518"/>
  <c r="AG518"/>
  <c r="AX518"/>
  <c r="AH518"/>
  <c r="AY518"/>
  <c r="AI518"/>
  <c r="AZ518"/>
  <c r="AJ518"/>
  <c r="BA518"/>
  <c r="CA518"/>
  <c r="BH518"/>
  <c r="BI518"/>
  <c r="BJ518"/>
  <c r="BK518"/>
  <c r="BL518"/>
  <c r="BM518"/>
  <c r="BN518"/>
  <c r="BO518"/>
  <c r="BP518"/>
  <c r="BQ518"/>
  <c r="BR518"/>
  <c r="BS518"/>
  <c r="BT518"/>
  <c r="BU518"/>
  <c r="BG518"/>
  <c r="BX518"/>
  <c r="CB518"/>
  <c r="CD518"/>
  <c r="R524" i="8"/>
  <c r="AN15" i="5"/>
  <c r="AO15"/>
  <c r="AP15"/>
  <c r="AQ15"/>
  <c r="AR15"/>
  <c r="AS15"/>
  <c r="AT15"/>
  <c r="AU15"/>
  <c r="AV15"/>
  <c r="AW15"/>
  <c r="AX15"/>
  <c r="AY15"/>
  <c r="AZ15"/>
  <c r="BA15"/>
  <c r="CA15"/>
  <c r="BX15"/>
  <c r="CB15"/>
  <c r="CD15"/>
  <c r="R21" i="8"/>
  <c r="E53"/>
  <c r="J53"/>
  <c r="AN267" i="5"/>
  <c r="AO267"/>
  <c r="AP267"/>
  <c r="AQ267"/>
  <c r="AR267"/>
  <c r="AS267"/>
  <c r="AT267"/>
  <c r="AU267"/>
  <c r="AV267"/>
  <c r="AW267"/>
  <c r="AX267"/>
  <c r="AY267"/>
  <c r="AZ267"/>
  <c r="BA267"/>
  <c r="CA267"/>
  <c r="BX267"/>
  <c r="CB267"/>
  <c r="CD267"/>
  <c r="R273" i="8"/>
  <c r="W519" i="5"/>
  <c r="AN519"/>
  <c r="X519"/>
  <c r="AO519"/>
  <c r="Y519"/>
  <c r="AP519"/>
  <c r="Z519"/>
  <c r="AQ519"/>
  <c r="AA519"/>
  <c r="AR519"/>
  <c r="AB519"/>
  <c r="AS519"/>
  <c r="AC519"/>
  <c r="AT519"/>
  <c r="AD519"/>
  <c r="AU519"/>
  <c r="AE519"/>
  <c r="AV519"/>
  <c r="AF519"/>
  <c r="AW519"/>
  <c r="AG519"/>
  <c r="AX519"/>
  <c r="AH519"/>
  <c r="AY519"/>
  <c r="AI519"/>
  <c r="AZ519"/>
  <c r="AJ519"/>
  <c r="BA519"/>
  <c r="CA519"/>
  <c r="BH519"/>
  <c r="BI519"/>
  <c r="BJ519"/>
  <c r="BK519"/>
  <c r="BL519"/>
  <c r="BM519"/>
  <c r="BN519"/>
  <c r="BO519"/>
  <c r="BP519"/>
  <c r="BQ519"/>
  <c r="BR519"/>
  <c r="BS519"/>
  <c r="BT519"/>
  <c r="BU519"/>
  <c r="BG519"/>
  <c r="BX519"/>
  <c r="CB519"/>
  <c r="CD519"/>
  <c r="R525" i="8"/>
  <c r="AN16" i="5"/>
  <c r="AO16"/>
  <c r="AP16"/>
  <c r="AQ16"/>
  <c r="AR16"/>
  <c r="AS16"/>
  <c r="AT16"/>
  <c r="AU16"/>
  <c r="AV16"/>
  <c r="AW16"/>
  <c r="AX16"/>
  <c r="AY16"/>
  <c r="AZ16"/>
  <c r="BA16"/>
  <c r="CA16"/>
  <c r="BX16"/>
  <c r="CB16"/>
  <c r="CD16"/>
  <c r="R22" i="8"/>
  <c r="E54"/>
  <c r="J54"/>
  <c r="AN268" i="5"/>
  <c r="AO268"/>
  <c r="AP268"/>
  <c r="AQ268"/>
  <c r="AR268"/>
  <c r="AS268"/>
  <c r="AT268"/>
  <c r="AU268"/>
  <c r="AV268"/>
  <c r="AW268"/>
  <c r="AX268"/>
  <c r="AY268"/>
  <c r="AZ268"/>
  <c r="BA268"/>
  <c r="CA268"/>
  <c r="BX268"/>
  <c r="CB268"/>
  <c r="CD268"/>
  <c r="R274" i="8"/>
  <c r="AN17" i="5"/>
  <c r="AO17"/>
  <c r="AP17"/>
  <c r="AQ17"/>
  <c r="AR17"/>
  <c r="AS17"/>
  <c r="AT17"/>
  <c r="AU17"/>
  <c r="AV17"/>
  <c r="AW17"/>
  <c r="AX17"/>
  <c r="AY17"/>
  <c r="AZ17"/>
  <c r="BA17"/>
  <c r="CA17"/>
  <c r="BX17"/>
  <c r="CB17"/>
  <c r="CD17"/>
  <c r="R23" i="8"/>
  <c r="E55"/>
  <c r="J55"/>
  <c r="AN269" i="5"/>
  <c r="AO269"/>
  <c r="AP269"/>
  <c r="AQ269"/>
  <c r="AR269"/>
  <c r="AS269"/>
  <c r="AT269"/>
  <c r="AU269"/>
  <c r="AV269"/>
  <c r="AW269"/>
  <c r="AX269"/>
  <c r="AY269"/>
  <c r="AZ269"/>
  <c r="BA269"/>
  <c r="CA269"/>
  <c r="BX269"/>
  <c r="CB269"/>
  <c r="CD269"/>
  <c r="R275" i="8"/>
  <c r="AN18" i="5"/>
  <c r="AO18"/>
  <c r="AP18"/>
  <c r="AQ18"/>
  <c r="AR18"/>
  <c r="AS18"/>
  <c r="AT18"/>
  <c r="AU18"/>
  <c r="AV18"/>
  <c r="AW18"/>
  <c r="AX18"/>
  <c r="AY18"/>
  <c r="AZ18"/>
  <c r="BA18"/>
  <c r="CA18"/>
  <c r="BX18"/>
  <c r="CB18"/>
  <c r="CD18"/>
  <c r="R24" i="8"/>
  <c r="E56"/>
  <c r="J56"/>
  <c r="AN19" i="5"/>
  <c r="AO19"/>
  <c r="AP19"/>
  <c r="AQ19"/>
  <c r="AR19"/>
  <c r="AS19"/>
  <c r="AT19"/>
  <c r="AU19"/>
  <c r="AV19"/>
  <c r="AW19"/>
  <c r="AX19"/>
  <c r="AY19"/>
  <c r="AZ19"/>
  <c r="BA19"/>
  <c r="CA19"/>
  <c r="BX19"/>
  <c r="CB19"/>
  <c r="CD19"/>
  <c r="R25" i="8"/>
  <c r="E57"/>
  <c r="J57"/>
  <c r="W520" i="5"/>
  <c r="AN520"/>
  <c r="X520"/>
  <c r="AO520"/>
  <c r="Y520"/>
  <c r="AP520"/>
  <c r="Z520"/>
  <c r="AQ520"/>
  <c r="AA520"/>
  <c r="AR520"/>
  <c r="AB520"/>
  <c r="AS520"/>
  <c r="AC520"/>
  <c r="AT520"/>
  <c r="AD520"/>
  <c r="AU520"/>
  <c r="AE520"/>
  <c r="AV520"/>
  <c r="AF520"/>
  <c r="AW520"/>
  <c r="AG520"/>
  <c r="AX520"/>
  <c r="AH520"/>
  <c r="AY520"/>
  <c r="AI520"/>
  <c r="AZ520"/>
  <c r="AJ520"/>
  <c r="BA520"/>
  <c r="CA520"/>
  <c r="BH520"/>
  <c r="BI520"/>
  <c r="BJ520"/>
  <c r="BK520"/>
  <c r="BL520"/>
  <c r="BM520"/>
  <c r="BN520"/>
  <c r="BO520"/>
  <c r="BP520"/>
  <c r="BQ520"/>
  <c r="BR520"/>
  <c r="BS520"/>
  <c r="BT520"/>
  <c r="BU520"/>
  <c r="BG520"/>
  <c r="BX520"/>
  <c r="CB520"/>
  <c r="CD520"/>
  <c r="R526" i="8"/>
  <c r="E58"/>
  <c r="J58"/>
  <c r="W521" i="5"/>
  <c r="AN521"/>
  <c r="X521"/>
  <c r="AO521"/>
  <c r="Y521"/>
  <c r="AP521"/>
  <c r="Z521"/>
  <c r="AQ521"/>
  <c r="AA521"/>
  <c r="AR521"/>
  <c r="AB521"/>
  <c r="AS521"/>
  <c r="AC521"/>
  <c r="AT521"/>
  <c r="AD521"/>
  <c r="AU521"/>
  <c r="AE521"/>
  <c r="AV521"/>
  <c r="AF521"/>
  <c r="AW521"/>
  <c r="AG521"/>
  <c r="AX521"/>
  <c r="AH521"/>
  <c r="AY521"/>
  <c r="AI521"/>
  <c r="AZ521"/>
  <c r="AJ521"/>
  <c r="BA521"/>
  <c r="CA521"/>
  <c r="BH521"/>
  <c r="BI521"/>
  <c r="BJ521"/>
  <c r="BK521"/>
  <c r="BL521"/>
  <c r="BM521"/>
  <c r="BN521"/>
  <c r="BO521"/>
  <c r="BP521"/>
  <c r="BQ521"/>
  <c r="BR521"/>
  <c r="BS521"/>
  <c r="BT521"/>
  <c r="BU521"/>
  <c r="BG521"/>
  <c r="BX521"/>
  <c r="CB521"/>
  <c r="CD521"/>
  <c r="R527" i="8"/>
  <c r="E59"/>
  <c r="J59"/>
  <c r="AN270" i="5"/>
  <c r="AO270"/>
  <c r="AP270"/>
  <c r="AQ270"/>
  <c r="AR270"/>
  <c r="AS270"/>
  <c r="AT270"/>
  <c r="AU270"/>
  <c r="AV270"/>
  <c r="AW270"/>
  <c r="AX270"/>
  <c r="AY270"/>
  <c r="AZ270"/>
  <c r="BA270"/>
  <c r="CA270"/>
  <c r="BX270"/>
  <c r="CB270"/>
  <c r="CD270"/>
  <c r="R276" i="8"/>
  <c r="W522" i="5"/>
  <c r="AN522"/>
  <c r="X522"/>
  <c r="AO522"/>
  <c r="Y522"/>
  <c r="AP522"/>
  <c r="Z522"/>
  <c r="AQ522"/>
  <c r="AA522"/>
  <c r="AR522"/>
  <c r="AB522"/>
  <c r="AS522"/>
  <c r="AC522"/>
  <c r="AT522"/>
  <c r="AD522"/>
  <c r="AU522"/>
  <c r="AE522"/>
  <c r="AV522"/>
  <c r="AF522"/>
  <c r="AW522"/>
  <c r="AG522"/>
  <c r="AX522"/>
  <c r="AH522"/>
  <c r="AY522"/>
  <c r="AI522"/>
  <c r="AZ522"/>
  <c r="AJ522"/>
  <c r="BA522"/>
  <c r="CA522"/>
  <c r="BH522"/>
  <c r="BI522"/>
  <c r="BJ522"/>
  <c r="BK522"/>
  <c r="BL522"/>
  <c r="BM522"/>
  <c r="BN522"/>
  <c r="BO522"/>
  <c r="BP522"/>
  <c r="BQ522"/>
  <c r="BR522"/>
  <c r="BS522"/>
  <c r="BT522"/>
  <c r="BU522"/>
  <c r="BG522"/>
  <c r="BX522"/>
  <c r="CB522"/>
  <c r="CD522"/>
  <c r="R528" i="8"/>
  <c r="E60"/>
  <c r="J60"/>
  <c r="AN271" i="5"/>
  <c r="AO271"/>
  <c r="AP271"/>
  <c r="AQ271"/>
  <c r="AR271"/>
  <c r="AS271"/>
  <c r="AT271"/>
  <c r="AU271"/>
  <c r="AV271"/>
  <c r="AW271"/>
  <c r="AX271"/>
  <c r="AY271"/>
  <c r="AZ271"/>
  <c r="BA271"/>
  <c r="CA271"/>
  <c r="BX271"/>
  <c r="CB271"/>
  <c r="CD271"/>
  <c r="R277" i="8"/>
  <c r="W523" i="5"/>
  <c r="AN523"/>
  <c r="X523"/>
  <c r="AO523"/>
  <c r="Y523"/>
  <c r="AP523"/>
  <c r="Z523"/>
  <c r="AQ523"/>
  <c r="AA523"/>
  <c r="AR523"/>
  <c r="AB523"/>
  <c r="AS523"/>
  <c r="AC523"/>
  <c r="AT523"/>
  <c r="AD523"/>
  <c r="AU523"/>
  <c r="AE523"/>
  <c r="AV523"/>
  <c r="AF523"/>
  <c r="AW523"/>
  <c r="AG523"/>
  <c r="AX523"/>
  <c r="AH523"/>
  <c r="AY523"/>
  <c r="AI523"/>
  <c r="AZ523"/>
  <c r="AJ523"/>
  <c r="BA523"/>
  <c r="CA523"/>
  <c r="BH523"/>
  <c r="BI523"/>
  <c r="BJ523"/>
  <c r="BK523"/>
  <c r="BL523"/>
  <c r="BM523"/>
  <c r="BN523"/>
  <c r="BO523"/>
  <c r="BP523"/>
  <c r="BQ523"/>
  <c r="BR523"/>
  <c r="BS523"/>
  <c r="BT523"/>
  <c r="BU523"/>
  <c r="BG523"/>
  <c r="BX523"/>
  <c r="CB523"/>
  <c r="CD523"/>
  <c r="R529" i="8"/>
  <c r="AN20" i="5"/>
  <c r="AO20"/>
  <c r="AP20"/>
  <c r="AQ20"/>
  <c r="AR20"/>
  <c r="AS20"/>
  <c r="AT20"/>
  <c r="AU20"/>
  <c r="AV20"/>
  <c r="AW20"/>
  <c r="AX20"/>
  <c r="AY20"/>
  <c r="AZ20"/>
  <c r="BA20"/>
  <c r="CA20"/>
  <c r="BX20"/>
  <c r="CB20"/>
  <c r="CD20"/>
  <c r="R26" i="8"/>
  <c r="E61"/>
  <c r="J61"/>
  <c r="AN272" i="5"/>
  <c r="AO272"/>
  <c r="AP272"/>
  <c r="AQ272"/>
  <c r="AR272"/>
  <c r="AS272"/>
  <c r="AT272"/>
  <c r="AU272"/>
  <c r="AV272"/>
  <c r="AW272"/>
  <c r="AX272"/>
  <c r="AY272"/>
  <c r="AZ272"/>
  <c r="BA272"/>
  <c r="CA272"/>
  <c r="BX272"/>
  <c r="CB272"/>
  <c r="CD272"/>
  <c r="R278" i="8"/>
  <c r="AN21" i="5"/>
  <c r="AO21"/>
  <c r="AP21"/>
  <c r="AQ21"/>
  <c r="AR21"/>
  <c r="AS21"/>
  <c r="AT21"/>
  <c r="AU21"/>
  <c r="AV21"/>
  <c r="AW21"/>
  <c r="AX21"/>
  <c r="AY21"/>
  <c r="AZ21"/>
  <c r="BA21"/>
  <c r="CA21"/>
  <c r="BX21"/>
  <c r="CB21"/>
  <c r="CD21"/>
  <c r="R27" i="8"/>
  <c r="E62"/>
  <c r="J62"/>
  <c r="AN273" i="5"/>
  <c r="AO273"/>
  <c r="AP273"/>
  <c r="AQ273"/>
  <c r="AR273"/>
  <c r="AS273"/>
  <c r="AT273"/>
  <c r="AU273"/>
  <c r="AV273"/>
  <c r="AW273"/>
  <c r="AX273"/>
  <c r="AY273"/>
  <c r="AZ273"/>
  <c r="BA273"/>
  <c r="CA273"/>
  <c r="BX273"/>
  <c r="CB273"/>
  <c r="CD273"/>
  <c r="R279" i="8"/>
  <c r="AN22" i="5"/>
  <c r="AO22"/>
  <c r="AP22"/>
  <c r="AQ22"/>
  <c r="AR22"/>
  <c r="AS22"/>
  <c r="AT22"/>
  <c r="AU22"/>
  <c r="AV22"/>
  <c r="AW22"/>
  <c r="AX22"/>
  <c r="AY22"/>
  <c r="AZ22"/>
  <c r="BA22"/>
  <c r="CA22"/>
  <c r="BX22"/>
  <c r="CB22"/>
  <c r="CD22"/>
  <c r="R28" i="8"/>
  <c r="E63"/>
  <c r="J63"/>
  <c r="W524" i="5"/>
  <c r="AN524"/>
  <c r="X524"/>
  <c r="AO524"/>
  <c r="Y524"/>
  <c r="AP524"/>
  <c r="Z524"/>
  <c r="AQ524"/>
  <c r="AA524"/>
  <c r="AR524"/>
  <c r="AB524"/>
  <c r="AS524"/>
  <c r="AC524"/>
  <c r="AT524"/>
  <c r="AD524"/>
  <c r="AU524"/>
  <c r="AE524"/>
  <c r="AV524"/>
  <c r="AF524"/>
  <c r="AW524"/>
  <c r="AG524"/>
  <c r="AX524"/>
  <c r="AH524"/>
  <c r="AY524"/>
  <c r="AI524"/>
  <c r="AZ524"/>
  <c r="AJ524"/>
  <c r="BA524"/>
  <c r="CA524"/>
  <c r="BH524"/>
  <c r="BI524"/>
  <c r="BJ524"/>
  <c r="BK524"/>
  <c r="BL524"/>
  <c r="BM524"/>
  <c r="BN524"/>
  <c r="BO524"/>
  <c r="BP524"/>
  <c r="BQ524"/>
  <c r="BR524"/>
  <c r="BS524"/>
  <c r="BT524"/>
  <c r="BU524"/>
  <c r="BG524"/>
  <c r="BX524"/>
  <c r="CB524"/>
  <c r="CD524"/>
  <c r="R530" i="8"/>
  <c r="AN23" i="5"/>
  <c r="AO23"/>
  <c r="AP23"/>
  <c r="AQ23"/>
  <c r="AR23"/>
  <c r="AS23"/>
  <c r="AT23"/>
  <c r="AU23"/>
  <c r="AV23"/>
  <c r="AW23"/>
  <c r="AX23"/>
  <c r="AY23"/>
  <c r="AZ23"/>
  <c r="BA23"/>
  <c r="CA23"/>
  <c r="BX23"/>
  <c r="CB23"/>
  <c r="CD23"/>
  <c r="R29" i="8"/>
  <c r="E64"/>
  <c r="J64"/>
  <c r="W525" i="5"/>
  <c r="AN525"/>
  <c r="X525"/>
  <c r="AO525"/>
  <c r="Y525"/>
  <c r="AP525"/>
  <c r="Z525"/>
  <c r="AQ525"/>
  <c r="AA525"/>
  <c r="AR525"/>
  <c r="AB525"/>
  <c r="AS525"/>
  <c r="AC525"/>
  <c r="AT525"/>
  <c r="AD525"/>
  <c r="AU525"/>
  <c r="AE525"/>
  <c r="AV525"/>
  <c r="AF525"/>
  <c r="AW525"/>
  <c r="AG525"/>
  <c r="AX525"/>
  <c r="AH525"/>
  <c r="AY525"/>
  <c r="AI525"/>
  <c r="AZ525"/>
  <c r="AJ525"/>
  <c r="BA525"/>
  <c r="CA525"/>
  <c r="BH525"/>
  <c r="BI525"/>
  <c r="BJ525"/>
  <c r="BK525"/>
  <c r="BL525"/>
  <c r="BM525"/>
  <c r="BN525"/>
  <c r="BO525"/>
  <c r="BP525"/>
  <c r="BQ525"/>
  <c r="BR525"/>
  <c r="BS525"/>
  <c r="BT525"/>
  <c r="BU525"/>
  <c r="BG525"/>
  <c r="BX525"/>
  <c r="CB525"/>
  <c r="CD525"/>
  <c r="R531" i="8"/>
  <c r="E65"/>
  <c r="J65"/>
  <c r="AN274" i="5"/>
  <c r="AO274"/>
  <c r="AP274"/>
  <c r="AQ274"/>
  <c r="AR274"/>
  <c r="AS274"/>
  <c r="AT274"/>
  <c r="AU274"/>
  <c r="AV274"/>
  <c r="AW274"/>
  <c r="AX274"/>
  <c r="AY274"/>
  <c r="AZ274"/>
  <c r="BA274"/>
  <c r="CA274"/>
  <c r="BX274"/>
  <c r="CB274"/>
  <c r="CD274"/>
  <c r="R280" i="8"/>
  <c r="W526" i="5"/>
  <c r="AN526"/>
  <c r="X526"/>
  <c r="AO526"/>
  <c r="Y526"/>
  <c r="AP526"/>
  <c r="Z526"/>
  <c r="AQ526"/>
  <c r="AA526"/>
  <c r="AR526"/>
  <c r="AB526"/>
  <c r="AS526"/>
  <c r="AC526"/>
  <c r="AT526"/>
  <c r="AD526"/>
  <c r="AU526"/>
  <c r="AE526"/>
  <c r="AV526"/>
  <c r="AF526"/>
  <c r="AW526"/>
  <c r="AG526"/>
  <c r="AX526"/>
  <c r="AH526"/>
  <c r="AY526"/>
  <c r="AI526"/>
  <c r="AZ526"/>
  <c r="AJ526"/>
  <c r="BA526"/>
  <c r="CA526"/>
  <c r="BH526"/>
  <c r="BI526"/>
  <c r="BJ526"/>
  <c r="BK526"/>
  <c r="BL526"/>
  <c r="BM526"/>
  <c r="BN526"/>
  <c r="BO526"/>
  <c r="BP526"/>
  <c r="BQ526"/>
  <c r="BR526"/>
  <c r="BS526"/>
  <c r="BT526"/>
  <c r="BU526"/>
  <c r="BG526"/>
  <c r="BX526"/>
  <c r="CB526"/>
  <c r="CD526"/>
  <c r="R532" i="8"/>
  <c r="E66"/>
  <c r="J66"/>
  <c r="AN275" i="5"/>
  <c r="AO275"/>
  <c r="AP275"/>
  <c r="AQ275"/>
  <c r="AR275"/>
  <c r="AS275"/>
  <c r="AT275"/>
  <c r="AU275"/>
  <c r="AV275"/>
  <c r="AW275"/>
  <c r="AX275"/>
  <c r="AY275"/>
  <c r="AZ275"/>
  <c r="BA275"/>
  <c r="CA275"/>
  <c r="BX275"/>
  <c r="CB275"/>
  <c r="CD275"/>
  <c r="R281" i="8"/>
  <c r="W527" i="5"/>
  <c r="AN527"/>
  <c r="X527"/>
  <c r="AO527"/>
  <c r="Y527"/>
  <c r="AP527"/>
  <c r="Z527"/>
  <c r="AQ527"/>
  <c r="AA527"/>
  <c r="AR527"/>
  <c r="AB527"/>
  <c r="AS527"/>
  <c r="AC527"/>
  <c r="AT527"/>
  <c r="AD527"/>
  <c r="AU527"/>
  <c r="AE527"/>
  <c r="AV527"/>
  <c r="AF527"/>
  <c r="AW527"/>
  <c r="AG527"/>
  <c r="AX527"/>
  <c r="AH527"/>
  <c r="AY527"/>
  <c r="AI527"/>
  <c r="AZ527"/>
  <c r="AJ527"/>
  <c r="BA527"/>
  <c r="CA527"/>
  <c r="BH527"/>
  <c r="BI527"/>
  <c r="BJ527"/>
  <c r="BK527"/>
  <c r="BL527"/>
  <c r="BM527"/>
  <c r="BN527"/>
  <c r="BO527"/>
  <c r="BP527"/>
  <c r="BQ527"/>
  <c r="BR527"/>
  <c r="BS527"/>
  <c r="BT527"/>
  <c r="BU527"/>
  <c r="BG527"/>
  <c r="BX527"/>
  <c r="CB527"/>
  <c r="CD527"/>
  <c r="R533" i="8"/>
  <c r="AN24" i="5"/>
  <c r="AO24"/>
  <c r="AP24"/>
  <c r="AQ24"/>
  <c r="AR24"/>
  <c r="AS24"/>
  <c r="AT24"/>
  <c r="AU24"/>
  <c r="AV24"/>
  <c r="AW24"/>
  <c r="AX24"/>
  <c r="AY24"/>
  <c r="AZ24"/>
  <c r="BA24"/>
  <c r="CA24"/>
  <c r="BX24"/>
  <c r="CB24"/>
  <c r="CD24"/>
  <c r="R30" i="8"/>
  <c r="E67"/>
  <c r="J67"/>
  <c r="AN276" i="5"/>
  <c r="AO276"/>
  <c r="AP276"/>
  <c r="AQ276"/>
  <c r="AR276"/>
  <c r="AS276"/>
  <c r="AT276"/>
  <c r="AU276"/>
  <c r="AV276"/>
  <c r="AW276"/>
  <c r="AX276"/>
  <c r="AY276"/>
  <c r="AZ276"/>
  <c r="BA276"/>
  <c r="CA276"/>
  <c r="BX276"/>
  <c r="CB276"/>
  <c r="CD276"/>
  <c r="R282" i="8"/>
  <c r="W528" i="5"/>
  <c r="AN528"/>
  <c r="X528"/>
  <c r="AO528"/>
  <c r="Y528"/>
  <c r="AP528"/>
  <c r="Z528"/>
  <c r="AQ528"/>
  <c r="AA528"/>
  <c r="AR528"/>
  <c r="AB528"/>
  <c r="AS528"/>
  <c r="AC528"/>
  <c r="AT528"/>
  <c r="AD528"/>
  <c r="AU528"/>
  <c r="AE528"/>
  <c r="AV528"/>
  <c r="AF528"/>
  <c r="AW528"/>
  <c r="AG528"/>
  <c r="AX528"/>
  <c r="AH528"/>
  <c r="AY528"/>
  <c r="AI528"/>
  <c r="AZ528"/>
  <c r="AJ528"/>
  <c r="BA528"/>
  <c r="CA528"/>
  <c r="BH528"/>
  <c r="BI528"/>
  <c r="BJ528"/>
  <c r="BK528"/>
  <c r="BL528"/>
  <c r="BM528"/>
  <c r="BN528"/>
  <c r="BO528"/>
  <c r="BP528"/>
  <c r="BQ528"/>
  <c r="BR528"/>
  <c r="BS528"/>
  <c r="BT528"/>
  <c r="BU528"/>
  <c r="BG528"/>
  <c r="BX528"/>
  <c r="CB528"/>
  <c r="CD528"/>
  <c r="R534" i="8"/>
  <c r="AN25" i="5"/>
  <c r="AO25"/>
  <c r="AP25"/>
  <c r="AQ25"/>
  <c r="AR25"/>
  <c r="AS25"/>
  <c r="AT25"/>
  <c r="AU25"/>
  <c r="AV25"/>
  <c r="AW25"/>
  <c r="AX25"/>
  <c r="AY25"/>
  <c r="AZ25"/>
  <c r="BA25"/>
  <c r="CA25"/>
  <c r="BX25"/>
  <c r="CB25"/>
  <c r="CD25"/>
  <c r="R31" i="8"/>
  <c r="E68"/>
  <c r="J68"/>
  <c r="AN277" i="5"/>
  <c r="AO277"/>
  <c r="AP277"/>
  <c r="AQ277"/>
  <c r="AR277"/>
  <c r="AS277"/>
  <c r="AT277"/>
  <c r="AU277"/>
  <c r="AV277"/>
  <c r="AW277"/>
  <c r="AX277"/>
  <c r="AY277"/>
  <c r="AZ277"/>
  <c r="BA277"/>
  <c r="CA277"/>
  <c r="BX277"/>
  <c r="CB277"/>
  <c r="CD277"/>
  <c r="R283" i="8"/>
  <c r="AN26" i="5"/>
  <c r="AO26"/>
  <c r="AP26"/>
  <c r="AQ26"/>
  <c r="AR26"/>
  <c r="AS26"/>
  <c r="AT26"/>
  <c r="AU26"/>
  <c r="AV26"/>
  <c r="AW26"/>
  <c r="AX26"/>
  <c r="AY26"/>
  <c r="AZ26"/>
  <c r="BA26"/>
  <c r="CA26"/>
  <c r="BX26"/>
  <c r="CB26"/>
  <c r="CD26"/>
  <c r="R32" i="8"/>
  <c r="E69"/>
  <c r="J69"/>
  <c r="AN278" i="5"/>
  <c r="AO278"/>
  <c r="AP278"/>
  <c r="AQ278"/>
  <c r="AR278"/>
  <c r="AS278"/>
  <c r="AT278"/>
  <c r="AU278"/>
  <c r="AV278"/>
  <c r="AW278"/>
  <c r="AX278"/>
  <c r="AY278"/>
  <c r="AZ278"/>
  <c r="BA278"/>
  <c r="CA278"/>
  <c r="BX278"/>
  <c r="CB278"/>
  <c r="CD278"/>
  <c r="R284" i="8"/>
  <c r="AN27" i="5"/>
  <c r="AO27"/>
  <c r="AP27"/>
  <c r="AQ27"/>
  <c r="AR27"/>
  <c r="AS27"/>
  <c r="AT27"/>
  <c r="AU27"/>
  <c r="AV27"/>
  <c r="AW27"/>
  <c r="AX27"/>
  <c r="AY27"/>
  <c r="AZ27"/>
  <c r="BA27"/>
  <c r="CA27"/>
  <c r="BX27"/>
  <c r="CB27"/>
  <c r="CD27"/>
  <c r="R33" i="8"/>
  <c r="E70"/>
  <c r="J70"/>
  <c r="W529" i="5"/>
  <c r="AN529"/>
  <c r="X529"/>
  <c r="AO529"/>
  <c r="Y529"/>
  <c r="AP529"/>
  <c r="Z529"/>
  <c r="AQ529"/>
  <c r="AA529"/>
  <c r="AR529"/>
  <c r="AB529"/>
  <c r="AS529"/>
  <c r="AC529"/>
  <c r="AT529"/>
  <c r="AD529"/>
  <c r="AU529"/>
  <c r="AE529"/>
  <c r="AV529"/>
  <c r="AF529"/>
  <c r="AW529"/>
  <c r="AG529"/>
  <c r="AX529"/>
  <c r="AH529"/>
  <c r="AY529"/>
  <c r="AI529"/>
  <c r="AZ529"/>
  <c r="AJ529"/>
  <c r="BA529"/>
  <c r="CA529"/>
  <c r="BH529"/>
  <c r="BI529"/>
  <c r="BJ529"/>
  <c r="BK529"/>
  <c r="BL529"/>
  <c r="BM529"/>
  <c r="BN529"/>
  <c r="BO529"/>
  <c r="BP529"/>
  <c r="BQ529"/>
  <c r="BR529"/>
  <c r="BS529"/>
  <c r="BT529"/>
  <c r="BU529"/>
  <c r="BG529"/>
  <c r="BX529"/>
  <c r="CB529"/>
  <c r="CD529"/>
  <c r="R535" i="8"/>
  <c r="AN28" i="5"/>
  <c r="AO28"/>
  <c r="AP28"/>
  <c r="AQ28"/>
  <c r="AR28"/>
  <c r="AS28"/>
  <c r="AT28"/>
  <c r="AU28"/>
  <c r="AV28"/>
  <c r="AW28"/>
  <c r="AX28"/>
  <c r="AY28"/>
  <c r="AZ28"/>
  <c r="BA28"/>
  <c r="CA28"/>
  <c r="BX28"/>
  <c r="CB28"/>
  <c r="CD28"/>
  <c r="R34" i="8"/>
  <c r="E71"/>
  <c r="J71"/>
  <c r="W530" i="5"/>
  <c r="AN530"/>
  <c r="X530"/>
  <c r="AO530"/>
  <c r="Y530"/>
  <c r="AP530"/>
  <c r="Z530"/>
  <c r="AQ530"/>
  <c r="AA530"/>
  <c r="AR530"/>
  <c r="AB530"/>
  <c r="AS530"/>
  <c r="AC530"/>
  <c r="AT530"/>
  <c r="AD530"/>
  <c r="AU530"/>
  <c r="AE530"/>
  <c r="AV530"/>
  <c r="AF530"/>
  <c r="AW530"/>
  <c r="AG530"/>
  <c r="AX530"/>
  <c r="AH530"/>
  <c r="AY530"/>
  <c r="AI530"/>
  <c r="AZ530"/>
  <c r="AJ530"/>
  <c r="BA530"/>
  <c r="CA530"/>
  <c r="BH530"/>
  <c r="BI530"/>
  <c r="BJ530"/>
  <c r="BK530"/>
  <c r="BL530"/>
  <c r="BM530"/>
  <c r="BN530"/>
  <c r="BO530"/>
  <c r="BP530"/>
  <c r="BQ530"/>
  <c r="BR530"/>
  <c r="BS530"/>
  <c r="BT530"/>
  <c r="BU530"/>
  <c r="BG530"/>
  <c r="BX530"/>
  <c r="CB530"/>
  <c r="CD530"/>
  <c r="R536" i="8"/>
  <c r="E72"/>
  <c r="J72"/>
  <c r="AN279" i="5"/>
  <c r="AO279"/>
  <c r="AP279"/>
  <c r="AQ279"/>
  <c r="AR279"/>
  <c r="AS279"/>
  <c r="AT279"/>
  <c r="AU279"/>
  <c r="AV279"/>
  <c r="AW279"/>
  <c r="AX279"/>
  <c r="AY279"/>
  <c r="AZ279"/>
  <c r="BA279"/>
  <c r="CA279"/>
  <c r="BX279"/>
  <c r="CB279"/>
  <c r="CD279"/>
  <c r="R285" i="8"/>
  <c r="W531" i="5"/>
  <c r="AN531"/>
  <c r="X531"/>
  <c r="AO531"/>
  <c r="Y531"/>
  <c r="AP531"/>
  <c r="Z531"/>
  <c r="AQ531"/>
  <c r="AA531"/>
  <c r="AR531"/>
  <c r="AB531"/>
  <c r="AS531"/>
  <c r="AC531"/>
  <c r="AT531"/>
  <c r="AD531"/>
  <c r="AU531"/>
  <c r="AE531"/>
  <c r="AV531"/>
  <c r="AF531"/>
  <c r="AW531"/>
  <c r="AG531"/>
  <c r="AX531"/>
  <c r="AH531"/>
  <c r="AY531"/>
  <c r="AI531"/>
  <c r="AZ531"/>
  <c r="AJ531"/>
  <c r="BA531"/>
  <c r="CA531"/>
  <c r="BH531"/>
  <c r="BI531"/>
  <c r="BJ531"/>
  <c r="BK531"/>
  <c r="BL531"/>
  <c r="BM531"/>
  <c r="BN531"/>
  <c r="BO531"/>
  <c r="BP531"/>
  <c r="BQ531"/>
  <c r="BR531"/>
  <c r="BS531"/>
  <c r="BT531"/>
  <c r="BU531"/>
  <c r="BG531"/>
  <c r="BX531"/>
  <c r="CB531"/>
  <c r="CD531"/>
  <c r="R537" i="8"/>
  <c r="E73"/>
  <c r="J73"/>
  <c r="AN280" i="5"/>
  <c r="AO280"/>
  <c r="AP280"/>
  <c r="AQ280"/>
  <c r="AR280"/>
  <c r="AS280"/>
  <c r="AT280"/>
  <c r="AU280"/>
  <c r="AV280"/>
  <c r="AW280"/>
  <c r="AX280"/>
  <c r="AY280"/>
  <c r="AZ280"/>
  <c r="BA280"/>
  <c r="CA280"/>
  <c r="BX280"/>
  <c r="CB280"/>
  <c r="CD280"/>
  <c r="R286" i="8"/>
  <c r="W532" i="5"/>
  <c r="AN532"/>
  <c r="X532"/>
  <c r="AO532"/>
  <c r="Y532"/>
  <c r="AP532"/>
  <c r="Z532"/>
  <c r="AQ532"/>
  <c r="AA532"/>
  <c r="AR532"/>
  <c r="AB532"/>
  <c r="AS532"/>
  <c r="AC532"/>
  <c r="AT532"/>
  <c r="AD532"/>
  <c r="AU532"/>
  <c r="AE532"/>
  <c r="AV532"/>
  <c r="AF532"/>
  <c r="AW532"/>
  <c r="AG532"/>
  <c r="AX532"/>
  <c r="AH532"/>
  <c r="AY532"/>
  <c r="AI532"/>
  <c r="AZ532"/>
  <c r="AJ532"/>
  <c r="BA532"/>
  <c r="CA532"/>
  <c r="BH532"/>
  <c r="BI532"/>
  <c r="BJ532"/>
  <c r="BK532"/>
  <c r="BL532"/>
  <c r="BM532"/>
  <c r="BN532"/>
  <c r="BO532"/>
  <c r="BP532"/>
  <c r="BQ532"/>
  <c r="BR532"/>
  <c r="BS532"/>
  <c r="BT532"/>
  <c r="BU532"/>
  <c r="BG532"/>
  <c r="BX532"/>
  <c r="CB532"/>
  <c r="CD532"/>
  <c r="R538" i="8"/>
  <c r="AN29" i="5"/>
  <c r="AO29"/>
  <c r="AP29"/>
  <c r="AQ29"/>
  <c r="AR29"/>
  <c r="AS29"/>
  <c r="AT29"/>
  <c r="AU29"/>
  <c r="AV29"/>
  <c r="AW29"/>
  <c r="AX29"/>
  <c r="AY29"/>
  <c r="AZ29"/>
  <c r="BA29"/>
  <c r="CA29"/>
  <c r="BX29"/>
  <c r="CB29"/>
  <c r="CD29"/>
  <c r="R35" i="8"/>
  <c r="E74"/>
  <c r="J74"/>
  <c r="AN281" i="5"/>
  <c r="AO281"/>
  <c r="AP281"/>
  <c r="AQ281"/>
  <c r="AR281"/>
  <c r="AS281"/>
  <c r="AT281"/>
  <c r="AU281"/>
  <c r="AV281"/>
  <c r="AW281"/>
  <c r="AX281"/>
  <c r="AY281"/>
  <c r="AZ281"/>
  <c r="BA281"/>
  <c r="CA281"/>
  <c r="BX281"/>
  <c r="CB281"/>
  <c r="CD281"/>
  <c r="R287" i="8"/>
  <c r="W533" i="5"/>
  <c r="AN533"/>
  <c r="X533"/>
  <c r="AO533"/>
  <c r="Y533"/>
  <c r="AP533"/>
  <c r="Z533"/>
  <c r="AQ533"/>
  <c r="AA533"/>
  <c r="AR533"/>
  <c r="AB533"/>
  <c r="AS533"/>
  <c r="AC533"/>
  <c r="AT533"/>
  <c r="AD533"/>
  <c r="AU533"/>
  <c r="AE533"/>
  <c r="AV533"/>
  <c r="AF533"/>
  <c r="AW533"/>
  <c r="AG533"/>
  <c r="AX533"/>
  <c r="AH533"/>
  <c r="AY533"/>
  <c r="AI533"/>
  <c r="AZ533"/>
  <c r="AJ533"/>
  <c r="BA533"/>
  <c r="CA533"/>
  <c r="BH533"/>
  <c r="BI533"/>
  <c r="BJ533"/>
  <c r="BK533"/>
  <c r="BL533"/>
  <c r="BM533"/>
  <c r="BN533"/>
  <c r="BO533"/>
  <c r="BP533"/>
  <c r="BQ533"/>
  <c r="BR533"/>
  <c r="BS533"/>
  <c r="BT533"/>
  <c r="BU533"/>
  <c r="BG533"/>
  <c r="BX533"/>
  <c r="CB533"/>
  <c r="CD533"/>
  <c r="R539" i="8"/>
  <c r="AN30" i="5"/>
  <c r="AO30"/>
  <c r="AP30"/>
  <c r="AQ30"/>
  <c r="AR30"/>
  <c r="AS30"/>
  <c r="AT30"/>
  <c r="AU30"/>
  <c r="AV30"/>
  <c r="AW30"/>
  <c r="AX30"/>
  <c r="AY30"/>
  <c r="AZ30"/>
  <c r="BA30"/>
  <c r="CA30"/>
  <c r="BX30"/>
  <c r="CB30"/>
  <c r="CD30"/>
  <c r="R36" i="8"/>
  <c r="E75"/>
  <c r="J75"/>
  <c r="AN282" i="5"/>
  <c r="AO282"/>
  <c r="AP282"/>
  <c r="AQ282"/>
  <c r="AR282"/>
  <c r="AS282"/>
  <c r="AT282"/>
  <c r="AU282"/>
  <c r="AV282"/>
  <c r="AW282"/>
  <c r="AX282"/>
  <c r="AY282"/>
  <c r="AZ282"/>
  <c r="BA282"/>
  <c r="CA282"/>
  <c r="BX282"/>
  <c r="CB282"/>
  <c r="CD282"/>
  <c r="R288" i="8"/>
  <c r="AN31" i="5"/>
  <c r="AO31"/>
  <c r="AP31"/>
  <c r="AQ31"/>
  <c r="AR31"/>
  <c r="AS31"/>
  <c r="AT31"/>
  <c r="AU31"/>
  <c r="AV31"/>
  <c r="AW31"/>
  <c r="AX31"/>
  <c r="AY31"/>
  <c r="AZ31"/>
  <c r="BA31"/>
  <c r="CA31"/>
  <c r="BX31"/>
  <c r="CB31"/>
  <c r="CD31"/>
  <c r="R37" i="8"/>
  <c r="E76"/>
  <c r="J76"/>
  <c r="AN283" i="5"/>
  <c r="AO283"/>
  <c r="AP283"/>
  <c r="AQ283"/>
  <c r="AR283"/>
  <c r="AS283"/>
  <c r="AT283"/>
  <c r="AU283"/>
  <c r="AV283"/>
  <c r="AW283"/>
  <c r="AX283"/>
  <c r="AY283"/>
  <c r="AZ283"/>
  <c r="BA283"/>
  <c r="CA283"/>
  <c r="BX283"/>
  <c r="CB283"/>
  <c r="CD283"/>
  <c r="R289" i="8"/>
  <c r="AN32" i="5"/>
  <c r="AO32"/>
  <c r="AP32"/>
  <c r="AQ32"/>
  <c r="AR32"/>
  <c r="AS32"/>
  <c r="AT32"/>
  <c r="AU32"/>
  <c r="AV32"/>
  <c r="AW32"/>
  <c r="AX32"/>
  <c r="AY32"/>
  <c r="AZ32"/>
  <c r="BA32"/>
  <c r="CA32"/>
  <c r="BX32"/>
  <c r="CB32"/>
  <c r="CD32"/>
  <c r="R38" i="8"/>
  <c r="E77"/>
  <c r="J77"/>
  <c r="W534" i="5"/>
  <c r="AN534"/>
  <c r="X534"/>
  <c r="AO534"/>
  <c r="Y534"/>
  <c r="AP534"/>
  <c r="Z534"/>
  <c r="AQ534"/>
  <c r="AA534"/>
  <c r="AR534"/>
  <c r="AB534"/>
  <c r="AS534"/>
  <c r="AC534"/>
  <c r="AT534"/>
  <c r="AD534"/>
  <c r="AU534"/>
  <c r="AE534"/>
  <c r="AV534"/>
  <c r="AF534"/>
  <c r="AW534"/>
  <c r="AG534"/>
  <c r="AX534"/>
  <c r="AH534"/>
  <c r="AY534"/>
  <c r="AI534"/>
  <c r="AZ534"/>
  <c r="AJ534"/>
  <c r="BA534"/>
  <c r="CA534"/>
  <c r="BH534"/>
  <c r="BI534"/>
  <c r="BJ534"/>
  <c r="BK534"/>
  <c r="BL534"/>
  <c r="BM534"/>
  <c r="BN534"/>
  <c r="BO534"/>
  <c r="BP534"/>
  <c r="BQ534"/>
  <c r="BR534"/>
  <c r="BS534"/>
  <c r="BT534"/>
  <c r="BU534"/>
  <c r="BG534"/>
  <c r="BX534"/>
  <c r="CB534"/>
  <c r="CD534"/>
  <c r="R540" i="8"/>
  <c r="AN33" i="5"/>
  <c r="AO33"/>
  <c r="AP33"/>
  <c r="AQ33"/>
  <c r="AR33"/>
  <c r="AS33"/>
  <c r="AT33"/>
  <c r="AU33"/>
  <c r="AV33"/>
  <c r="AW33"/>
  <c r="AX33"/>
  <c r="AY33"/>
  <c r="AZ33"/>
  <c r="BA33"/>
  <c r="CA33"/>
  <c r="BX33"/>
  <c r="CB33"/>
  <c r="CD33"/>
  <c r="R39" i="8"/>
  <c r="E78"/>
  <c r="J78"/>
  <c r="W535" i="5"/>
  <c r="AN535"/>
  <c r="X535"/>
  <c r="AO535"/>
  <c r="Y535"/>
  <c r="AP535"/>
  <c r="Z535"/>
  <c r="AQ535"/>
  <c r="AA535"/>
  <c r="AR535"/>
  <c r="AB535"/>
  <c r="AS535"/>
  <c r="AC535"/>
  <c r="AT535"/>
  <c r="AD535"/>
  <c r="AU535"/>
  <c r="AE535"/>
  <c r="AV535"/>
  <c r="AF535"/>
  <c r="AW535"/>
  <c r="AG535"/>
  <c r="AX535"/>
  <c r="AH535"/>
  <c r="AY535"/>
  <c r="AI535"/>
  <c r="AZ535"/>
  <c r="AJ535"/>
  <c r="BA535"/>
  <c r="CA535"/>
  <c r="BH535"/>
  <c r="BI535"/>
  <c r="BJ535"/>
  <c r="BK535"/>
  <c r="BL535"/>
  <c r="BM535"/>
  <c r="BN535"/>
  <c r="BO535"/>
  <c r="BP535"/>
  <c r="BQ535"/>
  <c r="BR535"/>
  <c r="BS535"/>
  <c r="BT535"/>
  <c r="BU535"/>
  <c r="BG535"/>
  <c r="BX535"/>
  <c r="CB535"/>
  <c r="CD535"/>
  <c r="R541" i="8"/>
  <c r="E79"/>
  <c r="J79"/>
  <c r="AN284" i="5"/>
  <c r="AO284"/>
  <c r="AP284"/>
  <c r="AQ284"/>
  <c r="AR284"/>
  <c r="AS284"/>
  <c r="AT284"/>
  <c r="AU284"/>
  <c r="AV284"/>
  <c r="AW284"/>
  <c r="AX284"/>
  <c r="AY284"/>
  <c r="AZ284"/>
  <c r="BA284"/>
  <c r="CA284"/>
  <c r="BX284"/>
  <c r="CB284"/>
  <c r="CD284"/>
  <c r="R290" i="8"/>
  <c r="W536" i="5"/>
  <c r="AN536"/>
  <c r="X536"/>
  <c r="AO536"/>
  <c r="Y536"/>
  <c r="AP536"/>
  <c r="Z536"/>
  <c r="AQ536"/>
  <c r="AA536"/>
  <c r="AR536"/>
  <c r="AB536"/>
  <c r="AS536"/>
  <c r="AC536"/>
  <c r="AT536"/>
  <c r="AD536"/>
  <c r="AU536"/>
  <c r="AE536"/>
  <c r="AV536"/>
  <c r="AF536"/>
  <c r="AW536"/>
  <c r="AG536"/>
  <c r="AX536"/>
  <c r="AH536"/>
  <c r="AY536"/>
  <c r="AI536"/>
  <c r="AZ536"/>
  <c r="AJ536"/>
  <c r="BA536"/>
  <c r="CA536"/>
  <c r="BH536"/>
  <c r="BI536"/>
  <c r="BJ536"/>
  <c r="BK536"/>
  <c r="BL536"/>
  <c r="BM536"/>
  <c r="BN536"/>
  <c r="BO536"/>
  <c r="BP536"/>
  <c r="BQ536"/>
  <c r="BR536"/>
  <c r="BS536"/>
  <c r="BT536"/>
  <c r="BU536"/>
  <c r="BG536"/>
  <c r="BX536"/>
  <c r="CB536"/>
  <c r="CD536"/>
  <c r="R542" i="8"/>
  <c r="E80"/>
  <c r="J80"/>
  <c r="AN285" i="5"/>
  <c r="AO285"/>
  <c r="AP285"/>
  <c r="AQ285"/>
  <c r="AR285"/>
  <c r="AS285"/>
  <c r="AT285"/>
  <c r="AU285"/>
  <c r="AV285"/>
  <c r="AW285"/>
  <c r="AX285"/>
  <c r="AY285"/>
  <c r="AZ285"/>
  <c r="BA285"/>
  <c r="CA285"/>
  <c r="BX285"/>
  <c r="CB285"/>
  <c r="CD285"/>
  <c r="R291" i="8"/>
  <c r="W537" i="5"/>
  <c r="AN537"/>
  <c r="X537"/>
  <c r="AO537"/>
  <c r="Y537"/>
  <c r="AP537"/>
  <c r="Z537"/>
  <c r="AQ537"/>
  <c r="AA537"/>
  <c r="AR537"/>
  <c r="AB537"/>
  <c r="AS537"/>
  <c r="AC537"/>
  <c r="AT537"/>
  <c r="AD537"/>
  <c r="AU537"/>
  <c r="AE537"/>
  <c r="AV537"/>
  <c r="AF537"/>
  <c r="AW537"/>
  <c r="AG537"/>
  <c r="AX537"/>
  <c r="AH537"/>
  <c r="AY537"/>
  <c r="AI537"/>
  <c r="AZ537"/>
  <c r="AJ537"/>
  <c r="BA537"/>
  <c r="CA537"/>
  <c r="BH537"/>
  <c r="BI537"/>
  <c r="BJ537"/>
  <c r="BK537"/>
  <c r="BL537"/>
  <c r="BM537"/>
  <c r="BN537"/>
  <c r="BO537"/>
  <c r="BP537"/>
  <c r="BQ537"/>
  <c r="BR537"/>
  <c r="BS537"/>
  <c r="BT537"/>
  <c r="BU537"/>
  <c r="BG537"/>
  <c r="BX537"/>
  <c r="CB537"/>
  <c r="CD537"/>
  <c r="R543" i="8"/>
  <c r="AN34" i="5"/>
  <c r="AO34"/>
  <c r="AP34"/>
  <c r="AQ34"/>
  <c r="AR34"/>
  <c r="AS34"/>
  <c r="AT34"/>
  <c r="AU34"/>
  <c r="AV34"/>
  <c r="AW34"/>
  <c r="AX34"/>
  <c r="AY34"/>
  <c r="AZ34"/>
  <c r="BA34"/>
  <c r="CA34"/>
  <c r="BX34"/>
  <c r="CB34"/>
  <c r="CD34"/>
  <c r="R40" i="8"/>
  <c r="E81"/>
  <c r="J81"/>
  <c r="AN286" i="5"/>
  <c r="AO286"/>
  <c r="AP286"/>
  <c r="AQ286"/>
  <c r="AR286"/>
  <c r="AS286"/>
  <c r="AT286"/>
  <c r="AU286"/>
  <c r="AV286"/>
  <c r="AW286"/>
  <c r="AX286"/>
  <c r="AY286"/>
  <c r="AZ286"/>
  <c r="BA286"/>
  <c r="CA286"/>
  <c r="BX286"/>
  <c r="CB286"/>
  <c r="CD286"/>
  <c r="R292" i="8"/>
  <c r="W538" i="5"/>
  <c r="AN538"/>
  <c r="X538"/>
  <c r="AO538"/>
  <c r="Y538"/>
  <c r="AP538"/>
  <c r="Z538"/>
  <c r="AQ538"/>
  <c r="AA538"/>
  <c r="AR538"/>
  <c r="AB538"/>
  <c r="AS538"/>
  <c r="AC538"/>
  <c r="AT538"/>
  <c r="AD538"/>
  <c r="AU538"/>
  <c r="AE538"/>
  <c r="AV538"/>
  <c r="AF538"/>
  <c r="AW538"/>
  <c r="AG538"/>
  <c r="AX538"/>
  <c r="AH538"/>
  <c r="AY538"/>
  <c r="AI538"/>
  <c r="AZ538"/>
  <c r="AJ538"/>
  <c r="BA538"/>
  <c r="CA538"/>
  <c r="BH538"/>
  <c r="BI538"/>
  <c r="BJ538"/>
  <c r="BK538"/>
  <c r="BL538"/>
  <c r="BM538"/>
  <c r="BN538"/>
  <c r="BO538"/>
  <c r="BP538"/>
  <c r="BQ538"/>
  <c r="BR538"/>
  <c r="BS538"/>
  <c r="BT538"/>
  <c r="BU538"/>
  <c r="BG538"/>
  <c r="BX538"/>
  <c r="CB538"/>
  <c r="CD538"/>
  <c r="R544" i="8"/>
  <c r="AN35" i="5"/>
  <c r="AO35"/>
  <c r="AP35"/>
  <c r="AQ35"/>
  <c r="AR35"/>
  <c r="AS35"/>
  <c r="AT35"/>
  <c r="AU35"/>
  <c r="AV35"/>
  <c r="AW35"/>
  <c r="AX35"/>
  <c r="AY35"/>
  <c r="AZ35"/>
  <c r="BA35"/>
  <c r="CA35"/>
  <c r="BX35"/>
  <c r="CB35"/>
  <c r="CD35"/>
  <c r="R41" i="8"/>
  <c r="E82"/>
  <c r="J82"/>
  <c r="AN287" i="5"/>
  <c r="AO287"/>
  <c r="AP287"/>
  <c r="AQ287"/>
  <c r="AR287"/>
  <c r="AS287"/>
  <c r="AT287"/>
  <c r="AU287"/>
  <c r="AV287"/>
  <c r="AW287"/>
  <c r="AX287"/>
  <c r="AY287"/>
  <c r="AZ287"/>
  <c r="BA287"/>
  <c r="CA287"/>
  <c r="BX287"/>
  <c r="CB287"/>
  <c r="CD287"/>
  <c r="R293" i="8"/>
  <c r="AN36" i="5"/>
  <c r="AO36"/>
  <c r="AP36"/>
  <c r="AQ36"/>
  <c r="AR36"/>
  <c r="AS36"/>
  <c r="AT36"/>
  <c r="AU36"/>
  <c r="AV36"/>
  <c r="AW36"/>
  <c r="AX36"/>
  <c r="AY36"/>
  <c r="AZ36"/>
  <c r="BA36"/>
  <c r="CA36"/>
  <c r="BX36"/>
  <c r="CB36"/>
  <c r="CD36"/>
  <c r="R42" i="8"/>
  <c r="E83"/>
  <c r="J83"/>
  <c r="AN288" i="5"/>
  <c r="AO288"/>
  <c r="AP288"/>
  <c r="AQ288"/>
  <c r="AR288"/>
  <c r="AS288"/>
  <c r="AT288"/>
  <c r="AU288"/>
  <c r="AV288"/>
  <c r="AW288"/>
  <c r="AX288"/>
  <c r="AY288"/>
  <c r="AZ288"/>
  <c r="BA288"/>
  <c r="CA288"/>
  <c r="BX288"/>
  <c r="CB288"/>
  <c r="CD288"/>
  <c r="R294" i="8"/>
  <c r="AN37" i="5"/>
  <c r="AO37"/>
  <c r="AP37"/>
  <c r="AQ37"/>
  <c r="AR37"/>
  <c r="AS37"/>
  <c r="AT37"/>
  <c r="AU37"/>
  <c r="AV37"/>
  <c r="AW37"/>
  <c r="AX37"/>
  <c r="AY37"/>
  <c r="AZ37"/>
  <c r="BA37"/>
  <c r="CA37"/>
  <c r="BX37"/>
  <c r="CB37"/>
  <c r="CD37"/>
  <c r="R43" i="8"/>
  <c r="E84"/>
  <c r="J84"/>
  <c r="W539" i="5"/>
  <c r="AN539"/>
  <c r="X539"/>
  <c r="AO539"/>
  <c r="Y539"/>
  <c r="AP539"/>
  <c r="Z539"/>
  <c r="AQ539"/>
  <c r="AA539"/>
  <c r="AR539"/>
  <c r="AB539"/>
  <c r="AS539"/>
  <c r="AC539"/>
  <c r="AT539"/>
  <c r="AD539"/>
  <c r="AU539"/>
  <c r="AE539"/>
  <c r="AV539"/>
  <c r="AF539"/>
  <c r="AW539"/>
  <c r="AG539"/>
  <c r="AX539"/>
  <c r="AH539"/>
  <c r="AY539"/>
  <c r="AI539"/>
  <c r="AZ539"/>
  <c r="AJ539"/>
  <c r="BA539"/>
  <c r="CA539"/>
  <c r="BH539"/>
  <c r="BI539"/>
  <c r="BJ539"/>
  <c r="BK539"/>
  <c r="BL539"/>
  <c r="BM539"/>
  <c r="BN539"/>
  <c r="BO539"/>
  <c r="BP539"/>
  <c r="BQ539"/>
  <c r="BR539"/>
  <c r="BS539"/>
  <c r="BT539"/>
  <c r="BU539"/>
  <c r="BG539"/>
  <c r="BX539"/>
  <c r="CB539"/>
  <c r="CD539"/>
  <c r="R545" i="8"/>
  <c r="AN38" i="5"/>
  <c r="AO38"/>
  <c r="AP38"/>
  <c r="AQ38"/>
  <c r="AR38"/>
  <c r="AS38"/>
  <c r="AT38"/>
  <c r="AU38"/>
  <c r="AV38"/>
  <c r="AW38"/>
  <c r="AX38"/>
  <c r="AY38"/>
  <c r="AZ38"/>
  <c r="BA38"/>
  <c r="CA38"/>
  <c r="BX38"/>
  <c r="CB38"/>
  <c r="CD38"/>
  <c r="R44" i="8"/>
  <c r="E85"/>
  <c r="J85"/>
  <c r="W540" i="5"/>
  <c r="AN540"/>
  <c r="X540"/>
  <c r="AO540"/>
  <c r="Y540"/>
  <c r="AP540"/>
  <c r="Z540"/>
  <c r="AQ540"/>
  <c r="AA540"/>
  <c r="AR540"/>
  <c r="AB540"/>
  <c r="AS540"/>
  <c r="AC540"/>
  <c r="AT540"/>
  <c r="AD540"/>
  <c r="AU540"/>
  <c r="AE540"/>
  <c r="AV540"/>
  <c r="AF540"/>
  <c r="AW540"/>
  <c r="AG540"/>
  <c r="AX540"/>
  <c r="AH540"/>
  <c r="AY540"/>
  <c r="AI540"/>
  <c r="AZ540"/>
  <c r="AJ540"/>
  <c r="BA540"/>
  <c r="CA540"/>
  <c r="BH540"/>
  <c r="BI540"/>
  <c r="BJ540"/>
  <c r="BK540"/>
  <c r="BL540"/>
  <c r="BM540"/>
  <c r="BN540"/>
  <c r="BO540"/>
  <c r="BP540"/>
  <c r="BQ540"/>
  <c r="BR540"/>
  <c r="BS540"/>
  <c r="BT540"/>
  <c r="BU540"/>
  <c r="BG540"/>
  <c r="BX540"/>
  <c r="CB540"/>
  <c r="CD540"/>
  <c r="R546" i="8"/>
  <c r="E86"/>
  <c r="J86"/>
  <c r="AN289" i="5"/>
  <c r="AO289"/>
  <c r="AP289"/>
  <c r="AQ289"/>
  <c r="AR289"/>
  <c r="AS289"/>
  <c r="AT289"/>
  <c r="AU289"/>
  <c r="AV289"/>
  <c r="AW289"/>
  <c r="AX289"/>
  <c r="AY289"/>
  <c r="AZ289"/>
  <c r="BA289"/>
  <c r="CA289"/>
  <c r="BX289"/>
  <c r="CB289"/>
  <c r="CD289"/>
  <c r="R295" i="8"/>
  <c r="W541" i="5"/>
  <c r="AN541"/>
  <c r="X541"/>
  <c r="AO541"/>
  <c r="Y541"/>
  <c r="AP541"/>
  <c r="Z541"/>
  <c r="AQ541"/>
  <c r="AA541"/>
  <c r="AR541"/>
  <c r="AB541"/>
  <c r="AS541"/>
  <c r="AC541"/>
  <c r="AT541"/>
  <c r="AD541"/>
  <c r="AU541"/>
  <c r="AE541"/>
  <c r="AV541"/>
  <c r="AF541"/>
  <c r="AW541"/>
  <c r="AG541"/>
  <c r="AX541"/>
  <c r="AH541"/>
  <c r="AY541"/>
  <c r="AI541"/>
  <c r="AZ541"/>
  <c r="AJ541"/>
  <c r="BA541"/>
  <c r="CA541"/>
  <c r="BH541"/>
  <c r="BI541"/>
  <c r="BJ541"/>
  <c r="BK541"/>
  <c r="BL541"/>
  <c r="BM541"/>
  <c r="BN541"/>
  <c r="BO541"/>
  <c r="BP541"/>
  <c r="BQ541"/>
  <c r="BR541"/>
  <c r="BS541"/>
  <c r="BT541"/>
  <c r="BU541"/>
  <c r="BG541"/>
  <c r="BX541"/>
  <c r="CB541"/>
  <c r="CD541"/>
  <c r="R547" i="8"/>
  <c r="E87"/>
  <c r="J87"/>
  <c r="AN290" i="5"/>
  <c r="AO290"/>
  <c r="AP290"/>
  <c r="AQ290"/>
  <c r="AR290"/>
  <c r="AS290"/>
  <c r="AT290"/>
  <c r="AU290"/>
  <c r="AV290"/>
  <c r="AW290"/>
  <c r="AX290"/>
  <c r="AY290"/>
  <c r="AZ290"/>
  <c r="BA290"/>
  <c r="CA290"/>
  <c r="BX290"/>
  <c r="CB290"/>
  <c r="CD290"/>
  <c r="R296" i="8"/>
  <c r="W542" i="5"/>
  <c r="AN542"/>
  <c r="X542"/>
  <c r="AO542"/>
  <c r="Y542"/>
  <c r="AP542"/>
  <c r="Z542"/>
  <c r="AQ542"/>
  <c r="AA542"/>
  <c r="AR542"/>
  <c r="AB542"/>
  <c r="AS542"/>
  <c r="AC542"/>
  <c r="AT542"/>
  <c r="AD542"/>
  <c r="AU542"/>
  <c r="AE542"/>
  <c r="AV542"/>
  <c r="AF542"/>
  <c r="AW542"/>
  <c r="AG542"/>
  <c r="AX542"/>
  <c r="AH542"/>
  <c r="AY542"/>
  <c r="AI542"/>
  <c r="AZ542"/>
  <c r="AJ542"/>
  <c r="BA542"/>
  <c r="CA542"/>
  <c r="BH542"/>
  <c r="BI542"/>
  <c r="BJ542"/>
  <c r="BK542"/>
  <c r="BL542"/>
  <c r="BM542"/>
  <c r="BN542"/>
  <c r="BO542"/>
  <c r="BP542"/>
  <c r="BQ542"/>
  <c r="BR542"/>
  <c r="BS542"/>
  <c r="BT542"/>
  <c r="BU542"/>
  <c r="BG542"/>
  <c r="BX542"/>
  <c r="CB542"/>
  <c r="CD542"/>
  <c r="R548" i="8"/>
  <c r="AN39" i="5"/>
  <c r="AO39"/>
  <c r="AP39"/>
  <c r="AQ39"/>
  <c r="AR39"/>
  <c r="AS39"/>
  <c r="AT39"/>
  <c r="AU39"/>
  <c r="AV39"/>
  <c r="AW39"/>
  <c r="AX39"/>
  <c r="AY39"/>
  <c r="AZ39"/>
  <c r="BA39"/>
  <c r="CA39"/>
  <c r="BX39"/>
  <c r="CB39"/>
  <c r="CD39"/>
  <c r="R45" i="8"/>
  <c r="E88"/>
  <c r="J88"/>
  <c r="AN291" i="5"/>
  <c r="AO291"/>
  <c r="AP291"/>
  <c r="AQ291"/>
  <c r="AR291"/>
  <c r="AS291"/>
  <c r="AT291"/>
  <c r="AU291"/>
  <c r="AV291"/>
  <c r="AW291"/>
  <c r="AX291"/>
  <c r="AY291"/>
  <c r="AZ291"/>
  <c r="BA291"/>
  <c r="CA291"/>
  <c r="BX291"/>
  <c r="CB291"/>
  <c r="CD291"/>
  <c r="R297" i="8"/>
  <c r="W543" i="5"/>
  <c r="AN543"/>
  <c r="X543"/>
  <c r="AO543"/>
  <c r="Y543"/>
  <c r="AP543"/>
  <c r="Z543"/>
  <c r="AQ543"/>
  <c r="AA543"/>
  <c r="AR543"/>
  <c r="AB543"/>
  <c r="AS543"/>
  <c r="AC543"/>
  <c r="AT543"/>
  <c r="AD543"/>
  <c r="AU543"/>
  <c r="AE543"/>
  <c r="AV543"/>
  <c r="AF543"/>
  <c r="AW543"/>
  <c r="AG543"/>
  <c r="AX543"/>
  <c r="AH543"/>
  <c r="AY543"/>
  <c r="AI543"/>
  <c r="AZ543"/>
  <c r="AJ543"/>
  <c r="BA543"/>
  <c r="CA543"/>
  <c r="BH543"/>
  <c r="BI543"/>
  <c r="BJ543"/>
  <c r="BK543"/>
  <c r="BL543"/>
  <c r="BM543"/>
  <c r="BN543"/>
  <c r="BO543"/>
  <c r="BP543"/>
  <c r="BQ543"/>
  <c r="BR543"/>
  <c r="BS543"/>
  <c r="BT543"/>
  <c r="BU543"/>
  <c r="BG543"/>
  <c r="BX543"/>
  <c r="CB543"/>
  <c r="CD543"/>
  <c r="R549" i="8"/>
  <c r="AN40" i="5"/>
  <c r="AO40"/>
  <c r="AP40"/>
  <c r="AQ40"/>
  <c r="AR40"/>
  <c r="AS40"/>
  <c r="AT40"/>
  <c r="AU40"/>
  <c r="AV40"/>
  <c r="AW40"/>
  <c r="AX40"/>
  <c r="AY40"/>
  <c r="AZ40"/>
  <c r="BA40"/>
  <c r="CA40"/>
  <c r="BX40"/>
  <c r="CB40"/>
  <c r="CD40"/>
  <c r="R46" i="8"/>
  <c r="E89"/>
  <c r="J89"/>
  <c r="AN292" i="5"/>
  <c r="AO292"/>
  <c r="AP292"/>
  <c r="AQ292"/>
  <c r="AR292"/>
  <c r="AS292"/>
  <c r="AT292"/>
  <c r="AU292"/>
  <c r="AV292"/>
  <c r="AW292"/>
  <c r="AX292"/>
  <c r="AY292"/>
  <c r="AZ292"/>
  <c r="BA292"/>
  <c r="CA292"/>
  <c r="BX292"/>
  <c r="CB292"/>
  <c r="CD292"/>
  <c r="R298" i="8"/>
  <c r="AN41" i="5"/>
  <c r="AO41"/>
  <c r="AP41"/>
  <c r="AQ41"/>
  <c r="AR41"/>
  <c r="AS41"/>
  <c r="AT41"/>
  <c r="AU41"/>
  <c r="AV41"/>
  <c r="AW41"/>
  <c r="AX41"/>
  <c r="AY41"/>
  <c r="AZ41"/>
  <c r="BA41"/>
  <c r="CA41"/>
  <c r="BX41"/>
  <c r="CB41"/>
  <c r="CD41"/>
  <c r="R47" i="8"/>
  <c r="E90"/>
  <c r="J90"/>
  <c r="AN293" i="5"/>
  <c r="AO293"/>
  <c r="AP293"/>
  <c r="AQ293"/>
  <c r="AR293"/>
  <c r="AS293"/>
  <c r="AT293"/>
  <c r="AU293"/>
  <c r="AV293"/>
  <c r="AW293"/>
  <c r="AX293"/>
  <c r="AY293"/>
  <c r="AZ293"/>
  <c r="BA293"/>
  <c r="CA293"/>
  <c r="BX293"/>
  <c r="CB293"/>
  <c r="CD293"/>
  <c r="R299" i="8"/>
  <c r="AN42" i="5"/>
  <c r="AO42"/>
  <c r="AP42"/>
  <c r="AQ42"/>
  <c r="AR42"/>
  <c r="AS42"/>
  <c r="AT42"/>
  <c r="AU42"/>
  <c r="AV42"/>
  <c r="AW42"/>
  <c r="AX42"/>
  <c r="AY42"/>
  <c r="AZ42"/>
  <c r="BA42"/>
  <c r="CA42"/>
  <c r="BX42"/>
  <c r="CB42"/>
  <c r="CD42"/>
  <c r="R48" i="8"/>
  <c r="E91"/>
  <c r="J91"/>
  <c r="W544" i="5"/>
  <c r="AN544"/>
  <c r="X544"/>
  <c r="AO544"/>
  <c r="Y544"/>
  <c r="AP544"/>
  <c r="Z544"/>
  <c r="AQ544"/>
  <c r="AA544"/>
  <c r="AR544"/>
  <c r="AB544"/>
  <c r="AS544"/>
  <c r="AC544"/>
  <c r="AT544"/>
  <c r="AD544"/>
  <c r="AU544"/>
  <c r="AE544"/>
  <c r="AV544"/>
  <c r="AF544"/>
  <c r="AW544"/>
  <c r="AG544"/>
  <c r="AX544"/>
  <c r="AH544"/>
  <c r="AY544"/>
  <c r="AI544"/>
  <c r="AZ544"/>
  <c r="AJ544"/>
  <c r="BA544"/>
  <c r="CA544"/>
  <c r="BH544"/>
  <c r="BI544"/>
  <c r="BJ544"/>
  <c r="BK544"/>
  <c r="BL544"/>
  <c r="BM544"/>
  <c r="BN544"/>
  <c r="BO544"/>
  <c r="BP544"/>
  <c r="BQ544"/>
  <c r="BR544"/>
  <c r="BS544"/>
  <c r="BT544"/>
  <c r="BU544"/>
  <c r="BG544"/>
  <c r="BX544"/>
  <c r="CB544"/>
  <c r="CD544"/>
  <c r="R550" i="8"/>
  <c r="AN43" i="5"/>
  <c r="AO43"/>
  <c r="AP43"/>
  <c r="AQ43"/>
  <c r="AR43"/>
  <c r="AS43"/>
  <c r="AT43"/>
  <c r="AU43"/>
  <c r="AV43"/>
  <c r="AW43"/>
  <c r="AX43"/>
  <c r="AY43"/>
  <c r="AZ43"/>
  <c r="BA43"/>
  <c r="CA43"/>
  <c r="BX43"/>
  <c r="CB43"/>
  <c r="CD43"/>
  <c r="R49" i="8"/>
  <c r="E92"/>
  <c r="J92"/>
  <c r="W545" i="5"/>
  <c r="AN545"/>
  <c r="X545"/>
  <c r="AO545"/>
  <c r="Y545"/>
  <c r="AP545"/>
  <c r="Z545"/>
  <c r="AQ545"/>
  <c r="AA545"/>
  <c r="AR545"/>
  <c r="AB545"/>
  <c r="AS545"/>
  <c r="AC545"/>
  <c r="AT545"/>
  <c r="AD545"/>
  <c r="AU545"/>
  <c r="AE545"/>
  <c r="AV545"/>
  <c r="AF545"/>
  <c r="AW545"/>
  <c r="AG545"/>
  <c r="AX545"/>
  <c r="AH545"/>
  <c r="AY545"/>
  <c r="AI545"/>
  <c r="AZ545"/>
  <c r="AJ545"/>
  <c r="BA545"/>
  <c r="CA545"/>
  <c r="BH545"/>
  <c r="BI545"/>
  <c r="BJ545"/>
  <c r="BK545"/>
  <c r="BL545"/>
  <c r="BM545"/>
  <c r="BN545"/>
  <c r="BO545"/>
  <c r="BP545"/>
  <c r="BQ545"/>
  <c r="BR545"/>
  <c r="BS545"/>
  <c r="BT545"/>
  <c r="BU545"/>
  <c r="BG545"/>
  <c r="BX545"/>
  <c r="CB545"/>
  <c r="CD545"/>
  <c r="R551" i="8"/>
  <c r="E93"/>
  <c r="J93"/>
  <c r="AN294" i="5"/>
  <c r="AO294"/>
  <c r="AP294"/>
  <c r="AQ294"/>
  <c r="AR294"/>
  <c r="AS294"/>
  <c r="AT294"/>
  <c r="AU294"/>
  <c r="AV294"/>
  <c r="AW294"/>
  <c r="AX294"/>
  <c r="AY294"/>
  <c r="AZ294"/>
  <c r="BA294"/>
  <c r="CA294"/>
  <c r="BX294"/>
  <c r="CB294"/>
  <c r="CD294"/>
  <c r="R300" i="8"/>
  <c r="W546" i="5"/>
  <c r="AN546"/>
  <c r="X546"/>
  <c r="AO546"/>
  <c r="Y546"/>
  <c r="AP546"/>
  <c r="Z546"/>
  <c r="AQ546"/>
  <c r="AA546"/>
  <c r="AR546"/>
  <c r="AB546"/>
  <c r="AS546"/>
  <c r="AC546"/>
  <c r="AT546"/>
  <c r="AD546"/>
  <c r="AU546"/>
  <c r="AE546"/>
  <c r="AV546"/>
  <c r="AF546"/>
  <c r="AW546"/>
  <c r="AG546"/>
  <c r="AX546"/>
  <c r="AH546"/>
  <c r="AY546"/>
  <c r="AI546"/>
  <c r="AZ546"/>
  <c r="AJ546"/>
  <c r="BA546"/>
  <c r="CA546"/>
  <c r="BH546"/>
  <c r="BI546"/>
  <c r="BJ546"/>
  <c r="BK546"/>
  <c r="BL546"/>
  <c r="BM546"/>
  <c r="BN546"/>
  <c r="BO546"/>
  <c r="BP546"/>
  <c r="BQ546"/>
  <c r="BR546"/>
  <c r="BS546"/>
  <c r="BT546"/>
  <c r="BU546"/>
  <c r="BG546"/>
  <c r="BX546"/>
  <c r="CB546"/>
  <c r="CD546"/>
  <c r="R552" i="8"/>
  <c r="E94"/>
  <c r="J94"/>
  <c r="AN295" i="5"/>
  <c r="AO295"/>
  <c r="AP295"/>
  <c r="AQ295"/>
  <c r="AR295"/>
  <c r="AS295"/>
  <c r="AT295"/>
  <c r="AU295"/>
  <c r="AV295"/>
  <c r="AW295"/>
  <c r="AX295"/>
  <c r="AY295"/>
  <c r="AZ295"/>
  <c r="BA295"/>
  <c r="CA295"/>
  <c r="BX295"/>
  <c r="CB295"/>
  <c r="CD295"/>
  <c r="R301" i="8"/>
  <c r="W547" i="5"/>
  <c r="AN547"/>
  <c r="X547"/>
  <c r="AO547"/>
  <c r="Y547"/>
  <c r="AP547"/>
  <c r="Z547"/>
  <c r="AQ547"/>
  <c r="AA547"/>
  <c r="AR547"/>
  <c r="AB547"/>
  <c r="AS547"/>
  <c r="AC547"/>
  <c r="AT547"/>
  <c r="AD547"/>
  <c r="AU547"/>
  <c r="AE547"/>
  <c r="AV547"/>
  <c r="AF547"/>
  <c r="AW547"/>
  <c r="AG547"/>
  <c r="AX547"/>
  <c r="AH547"/>
  <c r="AY547"/>
  <c r="AI547"/>
  <c r="AZ547"/>
  <c r="AJ547"/>
  <c r="BA547"/>
  <c r="CA547"/>
  <c r="BH547"/>
  <c r="BI547"/>
  <c r="BJ547"/>
  <c r="BK547"/>
  <c r="BL547"/>
  <c r="BM547"/>
  <c r="BN547"/>
  <c r="BO547"/>
  <c r="BP547"/>
  <c r="BQ547"/>
  <c r="BR547"/>
  <c r="BS547"/>
  <c r="BT547"/>
  <c r="BU547"/>
  <c r="BG547"/>
  <c r="BX547"/>
  <c r="CB547"/>
  <c r="CD547"/>
  <c r="R553" i="8"/>
  <c r="AN44" i="5"/>
  <c r="AO44"/>
  <c r="AP44"/>
  <c r="AQ44"/>
  <c r="AR44"/>
  <c r="AS44"/>
  <c r="AT44"/>
  <c r="AU44"/>
  <c r="AV44"/>
  <c r="AW44"/>
  <c r="AX44"/>
  <c r="AY44"/>
  <c r="AZ44"/>
  <c r="BA44"/>
  <c r="CA44"/>
  <c r="BX44"/>
  <c r="CB44"/>
  <c r="CD44"/>
  <c r="R50" i="8"/>
  <c r="E95"/>
  <c r="J95"/>
  <c r="AN296" i="5"/>
  <c r="AO296"/>
  <c r="AP296"/>
  <c r="AQ296"/>
  <c r="AR296"/>
  <c r="AS296"/>
  <c r="AT296"/>
  <c r="AU296"/>
  <c r="AV296"/>
  <c r="AW296"/>
  <c r="AX296"/>
  <c r="AY296"/>
  <c r="AZ296"/>
  <c r="BA296"/>
  <c r="CA296"/>
  <c r="BX296"/>
  <c r="CB296"/>
  <c r="CD296"/>
  <c r="R302" i="8"/>
  <c r="W548" i="5"/>
  <c r="AN548"/>
  <c r="X548"/>
  <c r="AO548"/>
  <c r="Y548"/>
  <c r="AP548"/>
  <c r="Z548"/>
  <c r="AQ548"/>
  <c r="AA548"/>
  <c r="AR548"/>
  <c r="AB548"/>
  <c r="AS548"/>
  <c r="AC548"/>
  <c r="AT548"/>
  <c r="AD548"/>
  <c r="AU548"/>
  <c r="AE548"/>
  <c r="AV548"/>
  <c r="AF548"/>
  <c r="AW548"/>
  <c r="AG548"/>
  <c r="AX548"/>
  <c r="AH548"/>
  <c r="AY548"/>
  <c r="AI548"/>
  <c r="AZ548"/>
  <c r="AJ548"/>
  <c r="BA548"/>
  <c r="CA548"/>
  <c r="BH548"/>
  <c r="BI548"/>
  <c r="BJ548"/>
  <c r="BK548"/>
  <c r="BL548"/>
  <c r="BM548"/>
  <c r="BN548"/>
  <c r="BO548"/>
  <c r="BP548"/>
  <c r="BQ548"/>
  <c r="BR548"/>
  <c r="BS548"/>
  <c r="BT548"/>
  <c r="BU548"/>
  <c r="BG548"/>
  <c r="BX548"/>
  <c r="CB548"/>
  <c r="CD548"/>
  <c r="R554" i="8"/>
  <c r="AN45" i="5"/>
  <c r="AO45"/>
  <c r="AP45"/>
  <c r="AQ45"/>
  <c r="AR45"/>
  <c r="AS45"/>
  <c r="AT45"/>
  <c r="AU45"/>
  <c r="AV45"/>
  <c r="AW45"/>
  <c r="AX45"/>
  <c r="AY45"/>
  <c r="AZ45"/>
  <c r="BA45"/>
  <c r="CA45"/>
  <c r="BX45"/>
  <c r="CB45"/>
  <c r="CD45"/>
  <c r="R51" i="8"/>
  <c r="E96"/>
  <c r="J96"/>
  <c r="AN297" i="5"/>
  <c r="AO297"/>
  <c r="AP297"/>
  <c r="AQ297"/>
  <c r="AR297"/>
  <c r="AS297"/>
  <c r="AT297"/>
  <c r="AU297"/>
  <c r="AV297"/>
  <c r="AW297"/>
  <c r="AX297"/>
  <c r="AY297"/>
  <c r="AZ297"/>
  <c r="BA297"/>
  <c r="CA297"/>
  <c r="BX297"/>
  <c r="CB297"/>
  <c r="CD297"/>
  <c r="R303" i="8"/>
  <c r="AN46" i="5"/>
  <c r="AO46"/>
  <c r="AP46"/>
  <c r="AQ46"/>
  <c r="AR46"/>
  <c r="AS46"/>
  <c r="AT46"/>
  <c r="AU46"/>
  <c r="AV46"/>
  <c r="AW46"/>
  <c r="AX46"/>
  <c r="AY46"/>
  <c r="AZ46"/>
  <c r="BA46"/>
  <c r="CA46"/>
  <c r="BX46"/>
  <c r="CB46"/>
  <c r="CD46"/>
  <c r="R52" i="8"/>
  <c r="E97"/>
  <c r="J97"/>
  <c r="AN298" i="5"/>
  <c r="AO298"/>
  <c r="AP298"/>
  <c r="AQ298"/>
  <c r="AR298"/>
  <c r="AS298"/>
  <c r="AT298"/>
  <c r="AU298"/>
  <c r="AV298"/>
  <c r="AW298"/>
  <c r="AX298"/>
  <c r="AY298"/>
  <c r="AZ298"/>
  <c r="BA298"/>
  <c r="CA298"/>
  <c r="BX298"/>
  <c r="CB298"/>
  <c r="CD298"/>
  <c r="R304" i="8"/>
  <c r="AN47" i="5"/>
  <c r="AO47"/>
  <c r="AP47"/>
  <c r="AQ47"/>
  <c r="AR47"/>
  <c r="AS47"/>
  <c r="AT47"/>
  <c r="AU47"/>
  <c r="AV47"/>
  <c r="AW47"/>
  <c r="AX47"/>
  <c r="AY47"/>
  <c r="AZ47"/>
  <c r="BA47"/>
  <c r="CA47"/>
  <c r="BX47"/>
  <c r="CB47"/>
  <c r="CD47"/>
  <c r="R53" i="8"/>
  <c r="E98"/>
  <c r="J98"/>
  <c r="W549" i="5"/>
  <c r="AN549"/>
  <c r="X549"/>
  <c r="AO549"/>
  <c r="Y549"/>
  <c r="AP549"/>
  <c r="Z549"/>
  <c r="AQ549"/>
  <c r="AA549"/>
  <c r="AR549"/>
  <c r="AB549"/>
  <c r="AS549"/>
  <c r="AC549"/>
  <c r="AT549"/>
  <c r="AD549"/>
  <c r="AU549"/>
  <c r="AE549"/>
  <c r="AV549"/>
  <c r="AF549"/>
  <c r="AW549"/>
  <c r="AG549"/>
  <c r="AX549"/>
  <c r="AH549"/>
  <c r="AY549"/>
  <c r="AI549"/>
  <c r="AZ549"/>
  <c r="AJ549"/>
  <c r="BA549"/>
  <c r="CA549"/>
  <c r="BH549"/>
  <c r="BI549"/>
  <c r="BJ549"/>
  <c r="BK549"/>
  <c r="BL549"/>
  <c r="BM549"/>
  <c r="BN549"/>
  <c r="BO549"/>
  <c r="BP549"/>
  <c r="BQ549"/>
  <c r="BR549"/>
  <c r="BS549"/>
  <c r="BT549"/>
  <c r="BU549"/>
  <c r="BG549"/>
  <c r="BX549"/>
  <c r="CB549"/>
  <c r="CD549"/>
  <c r="R555" i="8"/>
  <c r="AN48" i="5"/>
  <c r="AO48"/>
  <c r="AP48"/>
  <c r="AQ48"/>
  <c r="AR48"/>
  <c r="AS48"/>
  <c r="AT48"/>
  <c r="AU48"/>
  <c r="AV48"/>
  <c r="AW48"/>
  <c r="AX48"/>
  <c r="AY48"/>
  <c r="AZ48"/>
  <c r="BA48"/>
  <c r="CA48"/>
  <c r="BX48"/>
  <c r="CB48"/>
  <c r="CD48"/>
  <c r="R54" i="8"/>
  <c r="E99"/>
  <c r="J99"/>
  <c r="W550" i="5"/>
  <c r="AN550"/>
  <c r="X550"/>
  <c r="AO550"/>
  <c r="Y550"/>
  <c r="AP550"/>
  <c r="Z550"/>
  <c r="AQ550"/>
  <c r="AA550"/>
  <c r="AR550"/>
  <c r="AB550"/>
  <c r="AS550"/>
  <c r="AC550"/>
  <c r="AT550"/>
  <c r="AD550"/>
  <c r="AU550"/>
  <c r="AE550"/>
  <c r="AV550"/>
  <c r="AF550"/>
  <c r="AW550"/>
  <c r="AG550"/>
  <c r="AX550"/>
  <c r="AH550"/>
  <c r="AY550"/>
  <c r="AI550"/>
  <c r="AZ550"/>
  <c r="AJ550"/>
  <c r="BA550"/>
  <c r="CA550"/>
  <c r="BH550"/>
  <c r="BI550"/>
  <c r="BJ550"/>
  <c r="BK550"/>
  <c r="BL550"/>
  <c r="BM550"/>
  <c r="BN550"/>
  <c r="BO550"/>
  <c r="BP550"/>
  <c r="BQ550"/>
  <c r="BR550"/>
  <c r="BS550"/>
  <c r="BT550"/>
  <c r="BU550"/>
  <c r="BG550"/>
  <c r="BX550"/>
  <c r="CB550"/>
  <c r="CD550"/>
  <c r="R556" i="8"/>
  <c r="E100"/>
  <c r="J100"/>
  <c r="AN299" i="5"/>
  <c r="AO299"/>
  <c r="AP299"/>
  <c r="AQ299"/>
  <c r="AR299"/>
  <c r="AS299"/>
  <c r="AT299"/>
  <c r="AU299"/>
  <c r="AV299"/>
  <c r="AW299"/>
  <c r="AX299"/>
  <c r="AY299"/>
  <c r="AZ299"/>
  <c r="BA299"/>
  <c r="CA299"/>
  <c r="BX299"/>
  <c r="CB299"/>
  <c r="CD299"/>
  <c r="R305" i="8"/>
  <c r="W551" i="5"/>
  <c r="AN551"/>
  <c r="X551"/>
  <c r="AO551"/>
  <c r="Y551"/>
  <c r="AP551"/>
  <c r="Z551"/>
  <c r="AQ551"/>
  <c r="AA551"/>
  <c r="AR551"/>
  <c r="AB551"/>
  <c r="AS551"/>
  <c r="AC551"/>
  <c r="AT551"/>
  <c r="AD551"/>
  <c r="AU551"/>
  <c r="AE551"/>
  <c r="AV551"/>
  <c r="AF551"/>
  <c r="AW551"/>
  <c r="AG551"/>
  <c r="AX551"/>
  <c r="AH551"/>
  <c r="AY551"/>
  <c r="AI551"/>
  <c r="AZ551"/>
  <c r="AJ551"/>
  <c r="BA551"/>
  <c r="CA551"/>
  <c r="BH551"/>
  <c r="BI551"/>
  <c r="BJ551"/>
  <c r="BK551"/>
  <c r="BL551"/>
  <c r="BM551"/>
  <c r="BN551"/>
  <c r="BO551"/>
  <c r="BP551"/>
  <c r="BQ551"/>
  <c r="BR551"/>
  <c r="BS551"/>
  <c r="BT551"/>
  <c r="BU551"/>
  <c r="BG551"/>
  <c r="BX551"/>
  <c r="CB551"/>
  <c r="CD551"/>
  <c r="R557" i="8"/>
  <c r="E101"/>
  <c r="J101"/>
  <c r="AN300" i="5"/>
  <c r="AO300"/>
  <c r="AP300"/>
  <c r="AQ300"/>
  <c r="AR300"/>
  <c r="AS300"/>
  <c r="AT300"/>
  <c r="AU300"/>
  <c r="AV300"/>
  <c r="AW300"/>
  <c r="AX300"/>
  <c r="AY300"/>
  <c r="AZ300"/>
  <c r="BA300"/>
  <c r="CA300"/>
  <c r="BX300"/>
  <c r="CB300"/>
  <c r="CD300"/>
  <c r="R306" i="8"/>
  <c r="W552" i="5"/>
  <c r="AN552"/>
  <c r="X552"/>
  <c r="AO552"/>
  <c r="Y552"/>
  <c r="AP552"/>
  <c r="Z552"/>
  <c r="AQ552"/>
  <c r="AA552"/>
  <c r="AR552"/>
  <c r="AB552"/>
  <c r="AS552"/>
  <c r="AC552"/>
  <c r="AT552"/>
  <c r="AD552"/>
  <c r="AU552"/>
  <c r="AE552"/>
  <c r="AV552"/>
  <c r="AF552"/>
  <c r="AW552"/>
  <c r="AG552"/>
  <c r="AX552"/>
  <c r="AH552"/>
  <c r="AY552"/>
  <c r="AI552"/>
  <c r="AZ552"/>
  <c r="AJ552"/>
  <c r="BA552"/>
  <c r="CA552"/>
  <c r="BH552"/>
  <c r="BI552"/>
  <c r="BJ552"/>
  <c r="BK552"/>
  <c r="BL552"/>
  <c r="BM552"/>
  <c r="BN552"/>
  <c r="BO552"/>
  <c r="BP552"/>
  <c r="BQ552"/>
  <c r="BR552"/>
  <c r="BS552"/>
  <c r="BT552"/>
  <c r="BU552"/>
  <c r="BG552"/>
  <c r="BX552"/>
  <c r="CB552"/>
  <c r="CD552"/>
  <c r="R558" i="8"/>
  <c r="AN49" i="5"/>
  <c r="AO49"/>
  <c r="AP49"/>
  <c r="AQ49"/>
  <c r="AR49"/>
  <c r="AS49"/>
  <c r="AT49"/>
  <c r="AU49"/>
  <c r="AV49"/>
  <c r="AW49"/>
  <c r="AX49"/>
  <c r="AY49"/>
  <c r="AZ49"/>
  <c r="BA49"/>
  <c r="CA49"/>
  <c r="BX49"/>
  <c r="CB49"/>
  <c r="CD49"/>
  <c r="R55" i="8"/>
  <c r="E102"/>
  <c r="J102"/>
  <c r="AN301" i="5"/>
  <c r="AO301"/>
  <c r="AP301"/>
  <c r="AQ301"/>
  <c r="AR301"/>
  <c r="AS301"/>
  <c r="AT301"/>
  <c r="AU301"/>
  <c r="AV301"/>
  <c r="AW301"/>
  <c r="AX301"/>
  <c r="AY301"/>
  <c r="AZ301"/>
  <c r="BA301"/>
  <c r="CA301"/>
  <c r="BX301"/>
  <c r="CB301"/>
  <c r="CD301"/>
  <c r="R307" i="8"/>
  <c r="W553" i="5"/>
  <c r="AN553"/>
  <c r="X553"/>
  <c r="AO553"/>
  <c r="Y553"/>
  <c r="AP553"/>
  <c r="Z553"/>
  <c r="AQ553"/>
  <c r="AA553"/>
  <c r="AR553"/>
  <c r="AB553"/>
  <c r="AS553"/>
  <c r="AC553"/>
  <c r="AT553"/>
  <c r="AD553"/>
  <c r="AU553"/>
  <c r="AE553"/>
  <c r="AV553"/>
  <c r="AF553"/>
  <c r="AW553"/>
  <c r="AG553"/>
  <c r="AX553"/>
  <c r="AH553"/>
  <c r="AY553"/>
  <c r="AI553"/>
  <c r="AZ553"/>
  <c r="AJ553"/>
  <c r="BA553"/>
  <c r="CA553"/>
  <c r="BH553"/>
  <c r="BI553"/>
  <c r="BJ553"/>
  <c r="BK553"/>
  <c r="BL553"/>
  <c r="BM553"/>
  <c r="BN553"/>
  <c r="BO553"/>
  <c r="BP553"/>
  <c r="BQ553"/>
  <c r="BR553"/>
  <c r="BS553"/>
  <c r="BT553"/>
  <c r="BU553"/>
  <c r="BG553"/>
  <c r="BX553"/>
  <c r="CB553"/>
  <c r="CD553"/>
  <c r="R559" i="8"/>
  <c r="AN50" i="5"/>
  <c r="AO50"/>
  <c r="AP50"/>
  <c r="AQ50"/>
  <c r="AR50"/>
  <c r="AS50"/>
  <c r="AT50"/>
  <c r="AU50"/>
  <c r="AV50"/>
  <c r="AW50"/>
  <c r="AX50"/>
  <c r="AY50"/>
  <c r="AZ50"/>
  <c r="BA50"/>
  <c r="CA50"/>
  <c r="BX50"/>
  <c r="CB50"/>
  <c r="CD50"/>
  <c r="R56" i="8"/>
  <c r="E103"/>
  <c r="J103"/>
  <c r="AN302" i="5"/>
  <c r="AO302"/>
  <c r="AP302"/>
  <c r="AQ302"/>
  <c r="AR302"/>
  <c r="AS302"/>
  <c r="AT302"/>
  <c r="AU302"/>
  <c r="AV302"/>
  <c r="AW302"/>
  <c r="AX302"/>
  <c r="AY302"/>
  <c r="AZ302"/>
  <c r="BA302"/>
  <c r="CA302"/>
  <c r="BX302"/>
  <c r="CB302"/>
  <c r="CD302"/>
  <c r="R308" i="8"/>
  <c r="AN51" i="5"/>
  <c r="AO51"/>
  <c r="AP51"/>
  <c r="AQ51"/>
  <c r="AR51"/>
  <c r="AS51"/>
  <c r="AT51"/>
  <c r="AU51"/>
  <c r="AV51"/>
  <c r="AW51"/>
  <c r="AX51"/>
  <c r="AY51"/>
  <c r="AZ51"/>
  <c r="BA51"/>
  <c r="CA51"/>
  <c r="BX51"/>
  <c r="CB51"/>
  <c r="CD51"/>
  <c r="R57" i="8"/>
  <c r="E104"/>
  <c r="J104"/>
  <c r="AN303" i="5"/>
  <c r="AO303"/>
  <c r="AP303"/>
  <c r="AQ303"/>
  <c r="AR303"/>
  <c r="AS303"/>
  <c r="AT303"/>
  <c r="AU303"/>
  <c r="AV303"/>
  <c r="AW303"/>
  <c r="AX303"/>
  <c r="AY303"/>
  <c r="AZ303"/>
  <c r="BA303"/>
  <c r="CA303"/>
  <c r="BX303"/>
  <c r="CB303"/>
  <c r="CD303"/>
  <c r="R309" i="8"/>
  <c r="AN52" i="5"/>
  <c r="AO52"/>
  <c r="AP52"/>
  <c r="AQ52"/>
  <c r="AR52"/>
  <c r="AS52"/>
  <c r="AT52"/>
  <c r="AU52"/>
  <c r="AV52"/>
  <c r="AW52"/>
  <c r="AX52"/>
  <c r="AY52"/>
  <c r="AZ52"/>
  <c r="BA52"/>
  <c r="CA52"/>
  <c r="BX52"/>
  <c r="CB52"/>
  <c r="CD52"/>
  <c r="R58" i="8"/>
  <c r="E105"/>
  <c r="J105"/>
  <c r="W554" i="5"/>
  <c r="AN554"/>
  <c r="X554"/>
  <c r="AO554"/>
  <c r="Y554"/>
  <c r="AP554"/>
  <c r="Z554"/>
  <c r="AQ554"/>
  <c r="AA554"/>
  <c r="AR554"/>
  <c r="AB554"/>
  <c r="AS554"/>
  <c r="AC554"/>
  <c r="AT554"/>
  <c r="AD554"/>
  <c r="AU554"/>
  <c r="AE554"/>
  <c r="AV554"/>
  <c r="AF554"/>
  <c r="AW554"/>
  <c r="AG554"/>
  <c r="AX554"/>
  <c r="AH554"/>
  <c r="AY554"/>
  <c r="AI554"/>
  <c r="AZ554"/>
  <c r="AJ554"/>
  <c r="BA554"/>
  <c r="CA554"/>
  <c r="BH554"/>
  <c r="BI554"/>
  <c r="BJ554"/>
  <c r="BK554"/>
  <c r="BL554"/>
  <c r="BM554"/>
  <c r="BN554"/>
  <c r="BO554"/>
  <c r="BP554"/>
  <c r="BQ554"/>
  <c r="BR554"/>
  <c r="BS554"/>
  <c r="BT554"/>
  <c r="BU554"/>
  <c r="BG554"/>
  <c r="BX554"/>
  <c r="CB554"/>
  <c r="CD554"/>
  <c r="R560" i="8"/>
  <c r="AN53" i="5"/>
  <c r="AO53"/>
  <c r="AP53"/>
  <c r="AQ53"/>
  <c r="AR53"/>
  <c r="AS53"/>
  <c r="AT53"/>
  <c r="AU53"/>
  <c r="AV53"/>
  <c r="AW53"/>
  <c r="AX53"/>
  <c r="AY53"/>
  <c r="AZ53"/>
  <c r="BA53"/>
  <c r="CA53"/>
  <c r="BX53"/>
  <c r="CB53"/>
  <c r="CD53"/>
  <c r="R59" i="8"/>
  <c r="E106"/>
  <c r="J106"/>
  <c r="W555" i="5"/>
  <c r="AN555"/>
  <c r="X555"/>
  <c r="AO555"/>
  <c r="Y555"/>
  <c r="AP555"/>
  <c r="Z555"/>
  <c r="AQ555"/>
  <c r="AA555"/>
  <c r="AR555"/>
  <c r="AB555"/>
  <c r="AS555"/>
  <c r="AC555"/>
  <c r="AT555"/>
  <c r="AD555"/>
  <c r="AU555"/>
  <c r="AE555"/>
  <c r="AV555"/>
  <c r="AF555"/>
  <c r="AW555"/>
  <c r="AG555"/>
  <c r="AX555"/>
  <c r="AH555"/>
  <c r="AY555"/>
  <c r="AI555"/>
  <c r="AZ555"/>
  <c r="AJ555"/>
  <c r="BA555"/>
  <c r="CA555"/>
  <c r="BH555"/>
  <c r="BI555"/>
  <c r="BJ555"/>
  <c r="BK555"/>
  <c r="BL555"/>
  <c r="BM555"/>
  <c r="BN555"/>
  <c r="BO555"/>
  <c r="BP555"/>
  <c r="BQ555"/>
  <c r="BR555"/>
  <c r="BS555"/>
  <c r="BT555"/>
  <c r="BU555"/>
  <c r="BG555"/>
  <c r="BX555"/>
  <c r="CB555"/>
  <c r="CD555"/>
  <c r="R561" i="8"/>
  <c r="E107"/>
  <c r="J107"/>
  <c r="AN304" i="5"/>
  <c r="AO304"/>
  <c r="AP304"/>
  <c r="AQ304"/>
  <c r="AR304"/>
  <c r="AS304"/>
  <c r="AT304"/>
  <c r="AU304"/>
  <c r="AV304"/>
  <c r="AW304"/>
  <c r="AX304"/>
  <c r="AY304"/>
  <c r="AZ304"/>
  <c r="BA304"/>
  <c r="CA304"/>
  <c r="BX304"/>
  <c r="CB304"/>
  <c r="CD304"/>
  <c r="R310" i="8"/>
  <c r="W556" i="5"/>
  <c r="AN556"/>
  <c r="X556"/>
  <c r="AO556"/>
  <c r="Y556"/>
  <c r="AP556"/>
  <c r="Z556"/>
  <c r="AQ556"/>
  <c r="AA556"/>
  <c r="AR556"/>
  <c r="AB556"/>
  <c r="AS556"/>
  <c r="AC556"/>
  <c r="AT556"/>
  <c r="AD556"/>
  <c r="AU556"/>
  <c r="AE556"/>
  <c r="AV556"/>
  <c r="AF556"/>
  <c r="AW556"/>
  <c r="AG556"/>
  <c r="AX556"/>
  <c r="AH556"/>
  <c r="AY556"/>
  <c r="AI556"/>
  <c r="AZ556"/>
  <c r="AJ556"/>
  <c r="BA556"/>
  <c r="CA556"/>
  <c r="BH556"/>
  <c r="BI556"/>
  <c r="BJ556"/>
  <c r="BK556"/>
  <c r="BL556"/>
  <c r="BM556"/>
  <c r="BN556"/>
  <c r="BO556"/>
  <c r="BP556"/>
  <c r="BQ556"/>
  <c r="BR556"/>
  <c r="BS556"/>
  <c r="BT556"/>
  <c r="BU556"/>
  <c r="BG556"/>
  <c r="BX556"/>
  <c r="CB556"/>
  <c r="CD556"/>
  <c r="R562" i="8"/>
  <c r="E108"/>
  <c r="J108"/>
  <c r="AN305" i="5"/>
  <c r="AO305"/>
  <c r="AP305"/>
  <c r="AQ305"/>
  <c r="AR305"/>
  <c r="AS305"/>
  <c r="AT305"/>
  <c r="AU305"/>
  <c r="AV305"/>
  <c r="AW305"/>
  <c r="AX305"/>
  <c r="AY305"/>
  <c r="AZ305"/>
  <c r="BA305"/>
  <c r="CA305"/>
  <c r="BX305"/>
  <c r="CB305"/>
  <c r="CD305"/>
  <c r="R311" i="8"/>
  <c r="W557" i="5"/>
  <c r="AN557"/>
  <c r="X557"/>
  <c r="AO557"/>
  <c r="Y557"/>
  <c r="AP557"/>
  <c r="Z557"/>
  <c r="AQ557"/>
  <c r="AA557"/>
  <c r="AR557"/>
  <c r="AB557"/>
  <c r="AS557"/>
  <c r="AC557"/>
  <c r="AT557"/>
  <c r="AD557"/>
  <c r="AU557"/>
  <c r="AE557"/>
  <c r="AV557"/>
  <c r="AF557"/>
  <c r="AW557"/>
  <c r="AG557"/>
  <c r="AX557"/>
  <c r="AH557"/>
  <c r="AY557"/>
  <c r="AI557"/>
  <c r="AZ557"/>
  <c r="AJ557"/>
  <c r="BA557"/>
  <c r="CA557"/>
  <c r="BH557"/>
  <c r="BI557"/>
  <c r="BJ557"/>
  <c r="BK557"/>
  <c r="BL557"/>
  <c r="BM557"/>
  <c r="BN557"/>
  <c r="BO557"/>
  <c r="BP557"/>
  <c r="BQ557"/>
  <c r="BR557"/>
  <c r="BS557"/>
  <c r="BT557"/>
  <c r="BU557"/>
  <c r="BG557"/>
  <c r="BX557"/>
  <c r="CB557"/>
  <c r="CD557"/>
  <c r="R563" i="8"/>
  <c r="AN54" i="5"/>
  <c r="AO54"/>
  <c r="AP54"/>
  <c r="AQ54"/>
  <c r="AR54"/>
  <c r="AS54"/>
  <c r="AT54"/>
  <c r="AU54"/>
  <c r="AV54"/>
  <c r="AW54"/>
  <c r="AX54"/>
  <c r="AY54"/>
  <c r="AZ54"/>
  <c r="BA54"/>
  <c r="CA54"/>
  <c r="BX54"/>
  <c r="CB54"/>
  <c r="CD54"/>
  <c r="R60" i="8"/>
  <c r="E109"/>
  <c r="J109"/>
  <c r="AN306" i="5"/>
  <c r="AO306"/>
  <c r="AP306"/>
  <c r="AQ306"/>
  <c r="AR306"/>
  <c r="AS306"/>
  <c r="AT306"/>
  <c r="AU306"/>
  <c r="AV306"/>
  <c r="AW306"/>
  <c r="AX306"/>
  <c r="AY306"/>
  <c r="AZ306"/>
  <c r="BA306"/>
  <c r="CA306"/>
  <c r="BX306"/>
  <c r="CB306"/>
  <c r="CD306"/>
  <c r="R312" i="8"/>
  <c r="W558" i="5"/>
  <c r="AN558"/>
  <c r="X558"/>
  <c r="AO558"/>
  <c r="Y558"/>
  <c r="AP558"/>
  <c r="Z558"/>
  <c r="AQ558"/>
  <c r="AA558"/>
  <c r="AR558"/>
  <c r="AB558"/>
  <c r="AS558"/>
  <c r="AC558"/>
  <c r="AT558"/>
  <c r="AD558"/>
  <c r="AU558"/>
  <c r="AE558"/>
  <c r="AV558"/>
  <c r="AF558"/>
  <c r="AW558"/>
  <c r="AG558"/>
  <c r="AX558"/>
  <c r="AH558"/>
  <c r="AY558"/>
  <c r="AI558"/>
  <c r="AZ558"/>
  <c r="AJ558"/>
  <c r="BA558"/>
  <c r="CA558"/>
  <c r="BH558"/>
  <c r="BI558"/>
  <c r="BJ558"/>
  <c r="BK558"/>
  <c r="BL558"/>
  <c r="BM558"/>
  <c r="BN558"/>
  <c r="BO558"/>
  <c r="BP558"/>
  <c r="BQ558"/>
  <c r="BR558"/>
  <c r="BS558"/>
  <c r="BT558"/>
  <c r="BU558"/>
  <c r="BG558"/>
  <c r="BX558"/>
  <c r="CB558"/>
  <c r="CD558"/>
  <c r="R564" i="8"/>
  <c r="AN55" i="5"/>
  <c r="AO55"/>
  <c r="AP55"/>
  <c r="AQ55"/>
  <c r="AR55"/>
  <c r="AS55"/>
  <c r="AT55"/>
  <c r="AU55"/>
  <c r="AV55"/>
  <c r="AW55"/>
  <c r="AX55"/>
  <c r="AY55"/>
  <c r="AZ55"/>
  <c r="BA55"/>
  <c r="CA55"/>
  <c r="BX55"/>
  <c r="CB55"/>
  <c r="CD55"/>
  <c r="R61" i="8"/>
  <c r="E110"/>
  <c r="J110"/>
  <c r="AN307" i="5"/>
  <c r="AO307"/>
  <c r="AP307"/>
  <c r="AQ307"/>
  <c r="AR307"/>
  <c r="AS307"/>
  <c r="AT307"/>
  <c r="AU307"/>
  <c r="AV307"/>
  <c r="AW307"/>
  <c r="AX307"/>
  <c r="AY307"/>
  <c r="AZ307"/>
  <c r="BA307"/>
  <c r="CA307"/>
  <c r="BX307"/>
  <c r="CB307"/>
  <c r="CD307"/>
  <c r="R313" i="8"/>
  <c r="AN56" i="5"/>
  <c r="AO56"/>
  <c r="AP56"/>
  <c r="AQ56"/>
  <c r="AR56"/>
  <c r="AS56"/>
  <c r="AT56"/>
  <c r="AU56"/>
  <c r="AV56"/>
  <c r="AW56"/>
  <c r="AX56"/>
  <c r="AY56"/>
  <c r="AZ56"/>
  <c r="BA56"/>
  <c r="CA56"/>
  <c r="BX56"/>
  <c r="CB56"/>
  <c r="CD56"/>
  <c r="R62" i="8"/>
  <c r="E111"/>
  <c r="J111"/>
  <c r="AN308" i="5"/>
  <c r="AO308"/>
  <c r="AP308"/>
  <c r="AQ308"/>
  <c r="AR308"/>
  <c r="AS308"/>
  <c r="AT308"/>
  <c r="AU308"/>
  <c r="AV308"/>
  <c r="AW308"/>
  <c r="AX308"/>
  <c r="AY308"/>
  <c r="AZ308"/>
  <c r="BA308"/>
  <c r="CA308"/>
  <c r="BX308"/>
  <c r="CB308"/>
  <c r="CD308"/>
  <c r="R314" i="8"/>
  <c r="AN57" i="5"/>
  <c r="AO57"/>
  <c r="AP57"/>
  <c r="AQ57"/>
  <c r="AR57"/>
  <c r="AS57"/>
  <c r="AT57"/>
  <c r="AU57"/>
  <c r="AV57"/>
  <c r="AW57"/>
  <c r="AX57"/>
  <c r="AY57"/>
  <c r="AZ57"/>
  <c r="BA57"/>
  <c r="CA57"/>
  <c r="BX57"/>
  <c r="CB57"/>
  <c r="CD57"/>
  <c r="R63" i="8"/>
  <c r="E112"/>
  <c r="J112"/>
  <c r="W559" i="5"/>
  <c r="AN559"/>
  <c r="X559"/>
  <c r="AO559"/>
  <c r="Y559"/>
  <c r="AP559"/>
  <c r="Z559"/>
  <c r="AQ559"/>
  <c r="AA559"/>
  <c r="AR559"/>
  <c r="AB559"/>
  <c r="AS559"/>
  <c r="AC559"/>
  <c r="AT559"/>
  <c r="AD559"/>
  <c r="AU559"/>
  <c r="AE559"/>
  <c r="AV559"/>
  <c r="AF559"/>
  <c r="AW559"/>
  <c r="AG559"/>
  <c r="AX559"/>
  <c r="AH559"/>
  <c r="AY559"/>
  <c r="AI559"/>
  <c r="AZ559"/>
  <c r="AJ559"/>
  <c r="BA559"/>
  <c r="CA559"/>
  <c r="BH559"/>
  <c r="BI559"/>
  <c r="BJ559"/>
  <c r="BK559"/>
  <c r="BL559"/>
  <c r="BM559"/>
  <c r="BN559"/>
  <c r="BO559"/>
  <c r="BP559"/>
  <c r="BQ559"/>
  <c r="BR559"/>
  <c r="BS559"/>
  <c r="BT559"/>
  <c r="BU559"/>
  <c r="BG559"/>
  <c r="BX559"/>
  <c r="CB559"/>
  <c r="CD559"/>
  <c r="R565" i="8"/>
  <c r="AN58" i="5"/>
  <c r="AO58"/>
  <c r="AP58"/>
  <c r="AQ58"/>
  <c r="AR58"/>
  <c r="AS58"/>
  <c r="AT58"/>
  <c r="AU58"/>
  <c r="AV58"/>
  <c r="AW58"/>
  <c r="AX58"/>
  <c r="AY58"/>
  <c r="AZ58"/>
  <c r="BA58"/>
  <c r="CA58"/>
  <c r="BX58"/>
  <c r="CB58"/>
  <c r="CD58"/>
  <c r="R64" i="8"/>
  <c r="E113"/>
  <c r="J113"/>
  <c r="W560" i="5"/>
  <c r="AN560"/>
  <c r="X560"/>
  <c r="AO560"/>
  <c r="Y560"/>
  <c r="AP560"/>
  <c r="Z560"/>
  <c r="AQ560"/>
  <c r="AA560"/>
  <c r="AR560"/>
  <c r="AB560"/>
  <c r="AS560"/>
  <c r="AC560"/>
  <c r="AT560"/>
  <c r="AD560"/>
  <c r="AU560"/>
  <c r="AE560"/>
  <c r="AV560"/>
  <c r="AF560"/>
  <c r="AW560"/>
  <c r="AG560"/>
  <c r="AX560"/>
  <c r="AH560"/>
  <c r="AY560"/>
  <c r="AI560"/>
  <c r="AZ560"/>
  <c r="AJ560"/>
  <c r="BA560"/>
  <c r="CA560"/>
  <c r="BH560"/>
  <c r="BI560"/>
  <c r="BJ560"/>
  <c r="BK560"/>
  <c r="BL560"/>
  <c r="BM560"/>
  <c r="BN560"/>
  <c r="BO560"/>
  <c r="BP560"/>
  <c r="BQ560"/>
  <c r="BR560"/>
  <c r="BS560"/>
  <c r="BT560"/>
  <c r="BU560"/>
  <c r="BG560"/>
  <c r="BX560"/>
  <c r="CB560"/>
  <c r="CD560"/>
  <c r="R566" i="8"/>
  <c r="E114"/>
  <c r="J114"/>
  <c r="AN309" i="5"/>
  <c r="AO309"/>
  <c r="AP309"/>
  <c r="AQ309"/>
  <c r="AR309"/>
  <c r="AS309"/>
  <c r="AT309"/>
  <c r="AU309"/>
  <c r="AV309"/>
  <c r="AW309"/>
  <c r="AX309"/>
  <c r="AY309"/>
  <c r="AZ309"/>
  <c r="BA309"/>
  <c r="CA309"/>
  <c r="BX309"/>
  <c r="CB309"/>
  <c r="CD309"/>
  <c r="R315" i="8"/>
  <c r="W561" i="5"/>
  <c r="AN561"/>
  <c r="X561"/>
  <c r="AO561"/>
  <c r="Y561"/>
  <c r="AP561"/>
  <c r="Z561"/>
  <c r="AQ561"/>
  <c r="AA561"/>
  <c r="AR561"/>
  <c r="AB561"/>
  <c r="AS561"/>
  <c r="AC561"/>
  <c r="AT561"/>
  <c r="AD561"/>
  <c r="AU561"/>
  <c r="AE561"/>
  <c r="AV561"/>
  <c r="AF561"/>
  <c r="AW561"/>
  <c r="AG561"/>
  <c r="AX561"/>
  <c r="AH561"/>
  <c r="AY561"/>
  <c r="AI561"/>
  <c r="AZ561"/>
  <c r="AJ561"/>
  <c r="BA561"/>
  <c r="CA561"/>
  <c r="BH561"/>
  <c r="BI561"/>
  <c r="BJ561"/>
  <c r="BK561"/>
  <c r="BL561"/>
  <c r="BM561"/>
  <c r="BN561"/>
  <c r="BO561"/>
  <c r="BP561"/>
  <c r="BQ561"/>
  <c r="BR561"/>
  <c r="BS561"/>
  <c r="BT561"/>
  <c r="BU561"/>
  <c r="BG561"/>
  <c r="BX561"/>
  <c r="CB561"/>
  <c r="CD561"/>
  <c r="R567" i="8"/>
  <c r="E115"/>
  <c r="J115"/>
  <c r="AN310" i="5"/>
  <c r="AO310"/>
  <c r="AP310"/>
  <c r="AQ310"/>
  <c r="AR310"/>
  <c r="AS310"/>
  <c r="AT310"/>
  <c r="AU310"/>
  <c r="AV310"/>
  <c r="AW310"/>
  <c r="AX310"/>
  <c r="AY310"/>
  <c r="AZ310"/>
  <c r="BA310"/>
  <c r="CA310"/>
  <c r="BX310"/>
  <c r="CB310"/>
  <c r="CD310"/>
  <c r="R316" i="8"/>
  <c r="W562" i="5"/>
  <c r="AN562"/>
  <c r="X562"/>
  <c r="AO562"/>
  <c r="Y562"/>
  <c r="AP562"/>
  <c r="Z562"/>
  <c r="AQ562"/>
  <c r="AA562"/>
  <c r="AR562"/>
  <c r="AB562"/>
  <c r="AS562"/>
  <c r="AC562"/>
  <c r="AT562"/>
  <c r="AD562"/>
  <c r="AU562"/>
  <c r="AE562"/>
  <c r="AV562"/>
  <c r="AF562"/>
  <c r="AW562"/>
  <c r="AG562"/>
  <c r="AX562"/>
  <c r="AH562"/>
  <c r="AY562"/>
  <c r="AI562"/>
  <c r="AZ562"/>
  <c r="AJ562"/>
  <c r="BA562"/>
  <c r="CA562"/>
  <c r="BH562"/>
  <c r="BI562"/>
  <c r="BJ562"/>
  <c r="BK562"/>
  <c r="BL562"/>
  <c r="BM562"/>
  <c r="BN562"/>
  <c r="BO562"/>
  <c r="BP562"/>
  <c r="BQ562"/>
  <c r="BR562"/>
  <c r="BS562"/>
  <c r="BT562"/>
  <c r="BU562"/>
  <c r="BG562"/>
  <c r="BX562"/>
  <c r="CB562"/>
  <c r="CD562"/>
  <c r="R568" i="8"/>
  <c r="AN59" i="5"/>
  <c r="AO59"/>
  <c r="AP59"/>
  <c r="AQ59"/>
  <c r="AR59"/>
  <c r="AS59"/>
  <c r="AT59"/>
  <c r="AU59"/>
  <c r="AV59"/>
  <c r="AW59"/>
  <c r="AX59"/>
  <c r="AY59"/>
  <c r="AZ59"/>
  <c r="BA59"/>
  <c r="CA59"/>
  <c r="BX59"/>
  <c r="CB59"/>
  <c r="CD59"/>
  <c r="R65" i="8"/>
  <c r="E116"/>
  <c r="J116"/>
  <c r="AN311" i="5"/>
  <c r="AO311"/>
  <c r="AP311"/>
  <c r="AQ311"/>
  <c r="AR311"/>
  <c r="AS311"/>
  <c r="AT311"/>
  <c r="AU311"/>
  <c r="AV311"/>
  <c r="AW311"/>
  <c r="AX311"/>
  <c r="AY311"/>
  <c r="AZ311"/>
  <c r="BA311"/>
  <c r="CA311"/>
  <c r="BX311"/>
  <c r="CB311"/>
  <c r="CD311"/>
  <c r="R317" i="8"/>
  <c r="W563" i="5"/>
  <c r="AN563"/>
  <c r="X563"/>
  <c r="AO563"/>
  <c r="Y563"/>
  <c r="AP563"/>
  <c r="Z563"/>
  <c r="AQ563"/>
  <c r="AA563"/>
  <c r="AR563"/>
  <c r="AB563"/>
  <c r="AS563"/>
  <c r="AC563"/>
  <c r="AT563"/>
  <c r="AD563"/>
  <c r="AU563"/>
  <c r="AE563"/>
  <c r="AV563"/>
  <c r="AF563"/>
  <c r="AW563"/>
  <c r="AG563"/>
  <c r="AX563"/>
  <c r="AH563"/>
  <c r="AY563"/>
  <c r="AI563"/>
  <c r="AZ563"/>
  <c r="AJ563"/>
  <c r="BA563"/>
  <c r="CA563"/>
  <c r="BH563"/>
  <c r="BI563"/>
  <c r="BJ563"/>
  <c r="BK563"/>
  <c r="BL563"/>
  <c r="BM563"/>
  <c r="BN563"/>
  <c r="BO563"/>
  <c r="BP563"/>
  <c r="BQ563"/>
  <c r="BR563"/>
  <c r="BS563"/>
  <c r="BT563"/>
  <c r="BU563"/>
  <c r="BG563"/>
  <c r="BX563"/>
  <c r="CB563"/>
  <c r="CD563"/>
  <c r="R569" i="8"/>
  <c r="AN60" i="5"/>
  <c r="AO60"/>
  <c r="AP60"/>
  <c r="AQ60"/>
  <c r="AR60"/>
  <c r="AS60"/>
  <c r="AT60"/>
  <c r="AU60"/>
  <c r="AV60"/>
  <c r="AW60"/>
  <c r="AX60"/>
  <c r="AY60"/>
  <c r="AZ60"/>
  <c r="BA60"/>
  <c r="CA60"/>
  <c r="BX60"/>
  <c r="CB60"/>
  <c r="CD60"/>
  <c r="R66" i="8"/>
  <c r="E117"/>
  <c r="J117"/>
  <c r="AN312" i="5"/>
  <c r="AO312"/>
  <c r="AP312"/>
  <c r="AQ312"/>
  <c r="AR312"/>
  <c r="AS312"/>
  <c r="AT312"/>
  <c r="AU312"/>
  <c r="AV312"/>
  <c r="AW312"/>
  <c r="AX312"/>
  <c r="AY312"/>
  <c r="AZ312"/>
  <c r="BA312"/>
  <c r="CA312"/>
  <c r="BX312"/>
  <c r="CB312"/>
  <c r="CD312"/>
  <c r="R318" i="8"/>
  <c r="AN61" i="5"/>
  <c r="AO61"/>
  <c r="AP61"/>
  <c r="AQ61"/>
  <c r="AR61"/>
  <c r="AS61"/>
  <c r="AT61"/>
  <c r="AU61"/>
  <c r="AV61"/>
  <c r="AW61"/>
  <c r="AX61"/>
  <c r="AY61"/>
  <c r="AZ61"/>
  <c r="BA61"/>
  <c r="CA61"/>
  <c r="BX61"/>
  <c r="CB61"/>
  <c r="CD61"/>
  <c r="R67" i="8"/>
  <c r="E118"/>
  <c r="J118"/>
  <c r="AN313" i="5"/>
  <c r="AO313"/>
  <c r="AP313"/>
  <c r="AQ313"/>
  <c r="AR313"/>
  <c r="AS313"/>
  <c r="AT313"/>
  <c r="AU313"/>
  <c r="AV313"/>
  <c r="AW313"/>
  <c r="AX313"/>
  <c r="AY313"/>
  <c r="AZ313"/>
  <c r="BA313"/>
  <c r="CA313"/>
  <c r="BX313"/>
  <c r="CB313"/>
  <c r="CD313"/>
  <c r="R319" i="8"/>
  <c r="AN62" i="5"/>
  <c r="AO62"/>
  <c r="AP62"/>
  <c r="AQ62"/>
  <c r="AR62"/>
  <c r="AS62"/>
  <c r="AT62"/>
  <c r="AU62"/>
  <c r="AV62"/>
  <c r="AW62"/>
  <c r="AX62"/>
  <c r="AY62"/>
  <c r="AZ62"/>
  <c r="BA62"/>
  <c r="CA62"/>
  <c r="BX62"/>
  <c r="CB62"/>
  <c r="CD62"/>
  <c r="R68" i="8"/>
  <c r="E119"/>
  <c r="J119"/>
  <c r="W564" i="5"/>
  <c r="AN564"/>
  <c r="X564"/>
  <c r="AO564"/>
  <c r="Y564"/>
  <c r="AP564"/>
  <c r="Z564"/>
  <c r="AQ564"/>
  <c r="AA564"/>
  <c r="AR564"/>
  <c r="AB564"/>
  <c r="AS564"/>
  <c r="AC564"/>
  <c r="AT564"/>
  <c r="AD564"/>
  <c r="AU564"/>
  <c r="AE564"/>
  <c r="AV564"/>
  <c r="AF564"/>
  <c r="AW564"/>
  <c r="AG564"/>
  <c r="AX564"/>
  <c r="AH564"/>
  <c r="AY564"/>
  <c r="AI564"/>
  <c r="AZ564"/>
  <c r="AJ564"/>
  <c r="BA564"/>
  <c r="CA564"/>
  <c r="BH564"/>
  <c r="BI564"/>
  <c r="BJ564"/>
  <c r="BK564"/>
  <c r="BL564"/>
  <c r="BM564"/>
  <c r="BN564"/>
  <c r="BO564"/>
  <c r="BP564"/>
  <c r="BQ564"/>
  <c r="BR564"/>
  <c r="BS564"/>
  <c r="BT564"/>
  <c r="BU564"/>
  <c r="BG564"/>
  <c r="BX564"/>
  <c r="CB564"/>
  <c r="CD564"/>
  <c r="R570" i="8"/>
  <c r="AN63" i="5"/>
  <c r="AO63"/>
  <c r="AP63"/>
  <c r="AQ63"/>
  <c r="AR63"/>
  <c r="AS63"/>
  <c r="AT63"/>
  <c r="AU63"/>
  <c r="AV63"/>
  <c r="AW63"/>
  <c r="AX63"/>
  <c r="AY63"/>
  <c r="AZ63"/>
  <c r="BA63"/>
  <c r="CA63"/>
  <c r="BX63"/>
  <c r="CB63"/>
  <c r="CD63"/>
  <c r="R69" i="8"/>
  <c r="E120"/>
  <c r="J120"/>
  <c r="W565" i="5"/>
  <c r="AN565"/>
  <c r="X565"/>
  <c r="AO565"/>
  <c r="Y565"/>
  <c r="AP565"/>
  <c r="Z565"/>
  <c r="AQ565"/>
  <c r="AA565"/>
  <c r="AR565"/>
  <c r="AB565"/>
  <c r="AS565"/>
  <c r="AC565"/>
  <c r="AT565"/>
  <c r="AD565"/>
  <c r="AU565"/>
  <c r="AE565"/>
  <c r="AV565"/>
  <c r="AF565"/>
  <c r="AW565"/>
  <c r="AG565"/>
  <c r="AX565"/>
  <c r="AH565"/>
  <c r="AY565"/>
  <c r="AI565"/>
  <c r="AZ565"/>
  <c r="AJ565"/>
  <c r="BA565"/>
  <c r="CA565"/>
  <c r="BH565"/>
  <c r="BI565"/>
  <c r="BJ565"/>
  <c r="BK565"/>
  <c r="BL565"/>
  <c r="BM565"/>
  <c r="BN565"/>
  <c r="BO565"/>
  <c r="BP565"/>
  <c r="BQ565"/>
  <c r="BR565"/>
  <c r="BS565"/>
  <c r="BT565"/>
  <c r="BU565"/>
  <c r="BG565"/>
  <c r="BX565"/>
  <c r="CB565"/>
  <c r="CD565"/>
  <c r="R571" i="8"/>
  <c r="E121"/>
  <c r="J121"/>
  <c r="AN314" i="5"/>
  <c r="AO314"/>
  <c r="AP314"/>
  <c r="AQ314"/>
  <c r="AR314"/>
  <c r="AS314"/>
  <c r="AT314"/>
  <c r="AU314"/>
  <c r="AV314"/>
  <c r="AW314"/>
  <c r="AX314"/>
  <c r="AY314"/>
  <c r="AZ314"/>
  <c r="BA314"/>
  <c r="CA314"/>
  <c r="BX314"/>
  <c r="CB314"/>
  <c r="CD314"/>
  <c r="R320" i="8"/>
  <c r="W566" i="5"/>
  <c r="AN566"/>
  <c r="X566"/>
  <c r="AO566"/>
  <c r="Y566"/>
  <c r="AP566"/>
  <c r="Z566"/>
  <c r="AQ566"/>
  <c r="AA566"/>
  <c r="AR566"/>
  <c r="AB566"/>
  <c r="AS566"/>
  <c r="AC566"/>
  <c r="AT566"/>
  <c r="AD566"/>
  <c r="AU566"/>
  <c r="AE566"/>
  <c r="AV566"/>
  <c r="AF566"/>
  <c r="AW566"/>
  <c r="AG566"/>
  <c r="AX566"/>
  <c r="AH566"/>
  <c r="AY566"/>
  <c r="AI566"/>
  <c r="AZ566"/>
  <c r="AJ566"/>
  <c r="BA566"/>
  <c r="CA566"/>
  <c r="BH566"/>
  <c r="BI566"/>
  <c r="BJ566"/>
  <c r="BK566"/>
  <c r="BL566"/>
  <c r="BM566"/>
  <c r="BN566"/>
  <c r="BO566"/>
  <c r="BP566"/>
  <c r="BQ566"/>
  <c r="BR566"/>
  <c r="BS566"/>
  <c r="BT566"/>
  <c r="BU566"/>
  <c r="BG566"/>
  <c r="BX566"/>
  <c r="CB566"/>
  <c r="CD566"/>
  <c r="R572" i="8"/>
  <c r="E122"/>
  <c r="J122"/>
  <c r="AN315" i="5"/>
  <c r="AO315"/>
  <c r="AP315"/>
  <c r="AQ315"/>
  <c r="AR315"/>
  <c r="AS315"/>
  <c r="AT315"/>
  <c r="AU315"/>
  <c r="AV315"/>
  <c r="AW315"/>
  <c r="AX315"/>
  <c r="AY315"/>
  <c r="AZ315"/>
  <c r="BA315"/>
  <c r="CA315"/>
  <c r="BX315"/>
  <c r="CB315"/>
  <c r="CD315"/>
  <c r="R321" i="8"/>
  <c r="W567" i="5"/>
  <c r="AN567"/>
  <c r="X567"/>
  <c r="AO567"/>
  <c r="Y567"/>
  <c r="AP567"/>
  <c r="Z567"/>
  <c r="AQ567"/>
  <c r="AA567"/>
  <c r="AR567"/>
  <c r="AB567"/>
  <c r="AS567"/>
  <c r="AC567"/>
  <c r="AT567"/>
  <c r="AD567"/>
  <c r="AU567"/>
  <c r="AE567"/>
  <c r="AV567"/>
  <c r="AF567"/>
  <c r="AW567"/>
  <c r="AG567"/>
  <c r="AX567"/>
  <c r="AH567"/>
  <c r="AY567"/>
  <c r="AI567"/>
  <c r="AZ567"/>
  <c r="AJ567"/>
  <c r="BA567"/>
  <c r="CA567"/>
  <c r="BH567"/>
  <c r="BI567"/>
  <c r="BJ567"/>
  <c r="BK567"/>
  <c r="BL567"/>
  <c r="BM567"/>
  <c r="BN567"/>
  <c r="BO567"/>
  <c r="BP567"/>
  <c r="BQ567"/>
  <c r="BR567"/>
  <c r="BS567"/>
  <c r="BT567"/>
  <c r="BU567"/>
  <c r="BG567"/>
  <c r="BX567"/>
  <c r="CB567"/>
  <c r="CD567"/>
  <c r="R573" i="8"/>
  <c r="AN64" i="5"/>
  <c r="AO64"/>
  <c r="AP64"/>
  <c r="AQ64"/>
  <c r="AR64"/>
  <c r="AS64"/>
  <c r="AT64"/>
  <c r="AU64"/>
  <c r="AV64"/>
  <c r="AW64"/>
  <c r="AX64"/>
  <c r="AY64"/>
  <c r="AZ64"/>
  <c r="BA64"/>
  <c r="CA64"/>
  <c r="BX64"/>
  <c r="CB64"/>
  <c r="CD64"/>
  <c r="R70" i="8"/>
  <c r="E123"/>
  <c r="J123"/>
  <c r="AN316" i="5"/>
  <c r="AO316"/>
  <c r="AP316"/>
  <c r="AQ316"/>
  <c r="AR316"/>
  <c r="AS316"/>
  <c r="AT316"/>
  <c r="AU316"/>
  <c r="AV316"/>
  <c r="AW316"/>
  <c r="AX316"/>
  <c r="AY316"/>
  <c r="AZ316"/>
  <c r="BA316"/>
  <c r="CA316"/>
  <c r="BX316"/>
  <c r="CB316"/>
  <c r="CD316"/>
  <c r="R322" i="8"/>
  <c r="W568" i="5"/>
  <c r="AN568"/>
  <c r="X568"/>
  <c r="AO568"/>
  <c r="Y568"/>
  <c r="AP568"/>
  <c r="Z568"/>
  <c r="AQ568"/>
  <c r="AA568"/>
  <c r="AR568"/>
  <c r="AB568"/>
  <c r="AS568"/>
  <c r="AC568"/>
  <c r="AT568"/>
  <c r="AD568"/>
  <c r="AU568"/>
  <c r="AE568"/>
  <c r="AV568"/>
  <c r="AF568"/>
  <c r="AW568"/>
  <c r="AG568"/>
  <c r="AX568"/>
  <c r="AH568"/>
  <c r="AY568"/>
  <c r="AI568"/>
  <c r="AZ568"/>
  <c r="AJ568"/>
  <c r="BA568"/>
  <c r="CA568"/>
  <c r="BH568"/>
  <c r="BI568"/>
  <c r="BJ568"/>
  <c r="BK568"/>
  <c r="BL568"/>
  <c r="BM568"/>
  <c r="BN568"/>
  <c r="BO568"/>
  <c r="BP568"/>
  <c r="BQ568"/>
  <c r="BR568"/>
  <c r="BS568"/>
  <c r="BT568"/>
  <c r="BU568"/>
  <c r="BG568"/>
  <c r="BX568"/>
  <c r="CB568"/>
  <c r="CD568"/>
  <c r="R574" i="8"/>
  <c r="AN65" i="5"/>
  <c r="AO65"/>
  <c r="AP65"/>
  <c r="AQ65"/>
  <c r="AR65"/>
  <c r="AS65"/>
  <c r="AT65"/>
  <c r="AU65"/>
  <c r="AV65"/>
  <c r="AW65"/>
  <c r="AX65"/>
  <c r="AY65"/>
  <c r="AZ65"/>
  <c r="BA65"/>
  <c r="CA65"/>
  <c r="BX65"/>
  <c r="CB65"/>
  <c r="CD65"/>
  <c r="R71" i="8"/>
  <c r="E124"/>
  <c r="J124"/>
  <c r="AN317" i="5"/>
  <c r="AO317"/>
  <c r="AP317"/>
  <c r="AQ317"/>
  <c r="AR317"/>
  <c r="AS317"/>
  <c r="AT317"/>
  <c r="AU317"/>
  <c r="AV317"/>
  <c r="AW317"/>
  <c r="AX317"/>
  <c r="AY317"/>
  <c r="AZ317"/>
  <c r="BA317"/>
  <c r="CA317"/>
  <c r="BX317"/>
  <c r="CB317"/>
  <c r="CD317"/>
  <c r="R323" i="8"/>
  <c r="AN66" i="5"/>
  <c r="AO66"/>
  <c r="AP66"/>
  <c r="AQ66"/>
  <c r="AR66"/>
  <c r="AS66"/>
  <c r="AT66"/>
  <c r="AU66"/>
  <c r="AV66"/>
  <c r="AW66"/>
  <c r="AX66"/>
  <c r="AY66"/>
  <c r="AZ66"/>
  <c r="BA66"/>
  <c r="CA66"/>
  <c r="BX66"/>
  <c r="CB66"/>
  <c r="CD66"/>
  <c r="R72" i="8"/>
  <c r="E125"/>
  <c r="J125"/>
  <c r="AN318" i="5"/>
  <c r="AO318"/>
  <c r="AP318"/>
  <c r="AQ318"/>
  <c r="AR318"/>
  <c r="AS318"/>
  <c r="AT318"/>
  <c r="AU318"/>
  <c r="AV318"/>
  <c r="AW318"/>
  <c r="AX318"/>
  <c r="AY318"/>
  <c r="AZ318"/>
  <c r="BA318"/>
  <c r="CA318"/>
  <c r="BX318"/>
  <c r="CB318"/>
  <c r="CD318"/>
  <c r="R324" i="8"/>
  <c r="AN67" i="5"/>
  <c r="AO67"/>
  <c r="AP67"/>
  <c r="AQ67"/>
  <c r="AR67"/>
  <c r="AS67"/>
  <c r="AT67"/>
  <c r="AU67"/>
  <c r="AV67"/>
  <c r="AW67"/>
  <c r="AX67"/>
  <c r="AY67"/>
  <c r="AZ67"/>
  <c r="BA67"/>
  <c r="CA67"/>
  <c r="BX67"/>
  <c r="CB67"/>
  <c r="CD67"/>
  <c r="R73" i="8"/>
  <c r="E126"/>
  <c r="J126"/>
  <c r="W569" i="5"/>
  <c r="AN569"/>
  <c r="X569"/>
  <c r="AO569"/>
  <c r="Y569"/>
  <c r="AP569"/>
  <c r="Z569"/>
  <c r="AQ569"/>
  <c r="AA569"/>
  <c r="AR569"/>
  <c r="AB569"/>
  <c r="AS569"/>
  <c r="AC569"/>
  <c r="AT569"/>
  <c r="AD569"/>
  <c r="AU569"/>
  <c r="AE569"/>
  <c r="AV569"/>
  <c r="AF569"/>
  <c r="AW569"/>
  <c r="AG569"/>
  <c r="AX569"/>
  <c r="AH569"/>
  <c r="AY569"/>
  <c r="AI569"/>
  <c r="AZ569"/>
  <c r="AJ569"/>
  <c r="BA569"/>
  <c r="CA569"/>
  <c r="BH569"/>
  <c r="BI569"/>
  <c r="BJ569"/>
  <c r="BK569"/>
  <c r="BL569"/>
  <c r="BM569"/>
  <c r="BN569"/>
  <c r="BO569"/>
  <c r="BP569"/>
  <c r="BQ569"/>
  <c r="BR569"/>
  <c r="BS569"/>
  <c r="BT569"/>
  <c r="BU569"/>
  <c r="BG569"/>
  <c r="BX569"/>
  <c r="CB569"/>
  <c r="CD569"/>
  <c r="R575" i="8"/>
  <c r="AN68" i="5"/>
  <c r="AO68"/>
  <c r="AP68"/>
  <c r="AQ68"/>
  <c r="AR68"/>
  <c r="AS68"/>
  <c r="AT68"/>
  <c r="AU68"/>
  <c r="AV68"/>
  <c r="AW68"/>
  <c r="AX68"/>
  <c r="AY68"/>
  <c r="AZ68"/>
  <c r="BA68"/>
  <c r="CA68"/>
  <c r="BX68"/>
  <c r="CB68"/>
  <c r="CD68"/>
  <c r="R74" i="8"/>
  <c r="E127"/>
  <c r="J127"/>
  <c r="W570" i="5"/>
  <c r="AN570"/>
  <c r="X570"/>
  <c r="AO570"/>
  <c r="Y570"/>
  <c r="AP570"/>
  <c r="Z570"/>
  <c r="AQ570"/>
  <c r="AA570"/>
  <c r="AR570"/>
  <c r="AB570"/>
  <c r="AS570"/>
  <c r="AC570"/>
  <c r="AT570"/>
  <c r="AD570"/>
  <c r="AU570"/>
  <c r="AE570"/>
  <c r="AV570"/>
  <c r="AF570"/>
  <c r="AW570"/>
  <c r="AG570"/>
  <c r="AX570"/>
  <c r="AH570"/>
  <c r="AY570"/>
  <c r="AI570"/>
  <c r="AZ570"/>
  <c r="AJ570"/>
  <c r="BA570"/>
  <c r="CA570"/>
  <c r="BH570"/>
  <c r="BI570"/>
  <c r="BJ570"/>
  <c r="BK570"/>
  <c r="BL570"/>
  <c r="BM570"/>
  <c r="BN570"/>
  <c r="BO570"/>
  <c r="BP570"/>
  <c r="BQ570"/>
  <c r="BR570"/>
  <c r="BS570"/>
  <c r="BT570"/>
  <c r="BU570"/>
  <c r="BG570"/>
  <c r="BX570"/>
  <c r="CB570"/>
  <c r="CD570"/>
  <c r="R576" i="8"/>
  <c r="E128"/>
  <c r="J128"/>
  <c r="AN319" i="5"/>
  <c r="AO319"/>
  <c r="AP319"/>
  <c r="AQ319"/>
  <c r="AR319"/>
  <c r="AS319"/>
  <c r="AT319"/>
  <c r="AU319"/>
  <c r="AV319"/>
  <c r="AW319"/>
  <c r="AX319"/>
  <c r="AY319"/>
  <c r="AZ319"/>
  <c r="BA319"/>
  <c r="CA319"/>
  <c r="BX319"/>
  <c r="CB319"/>
  <c r="CD319"/>
  <c r="R325" i="8"/>
  <c r="W571" i="5"/>
  <c r="AN571"/>
  <c r="X571"/>
  <c r="AO571"/>
  <c r="Y571"/>
  <c r="AP571"/>
  <c r="Z571"/>
  <c r="AQ571"/>
  <c r="AA571"/>
  <c r="AR571"/>
  <c r="AB571"/>
  <c r="AS571"/>
  <c r="AC571"/>
  <c r="AT571"/>
  <c r="AD571"/>
  <c r="AU571"/>
  <c r="AE571"/>
  <c r="AV571"/>
  <c r="AF571"/>
  <c r="AW571"/>
  <c r="AG571"/>
  <c r="AX571"/>
  <c r="AH571"/>
  <c r="AY571"/>
  <c r="AI571"/>
  <c r="AZ571"/>
  <c r="AJ571"/>
  <c r="BA571"/>
  <c r="CA571"/>
  <c r="BH571"/>
  <c r="BI571"/>
  <c r="BJ571"/>
  <c r="BK571"/>
  <c r="BL571"/>
  <c r="BM571"/>
  <c r="BN571"/>
  <c r="BO571"/>
  <c r="BP571"/>
  <c r="BQ571"/>
  <c r="BR571"/>
  <c r="BS571"/>
  <c r="BT571"/>
  <c r="BU571"/>
  <c r="BG571"/>
  <c r="BX571"/>
  <c r="CB571"/>
  <c r="CD571"/>
  <c r="R577" i="8"/>
  <c r="E129"/>
  <c r="J129"/>
  <c r="AN320" i="5"/>
  <c r="AO320"/>
  <c r="AP320"/>
  <c r="AQ320"/>
  <c r="AR320"/>
  <c r="AS320"/>
  <c r="AT320"/>
  <c r="AU320"/>
  <c r="AV320"/>
  <c r="AW320"/>
  <c r="AX320"/>
  <c r="AY320"/>
  <c r="AZ320"/>
  <c r="BA320"/>
  <c r="CA320"/>
  <c r="BX320"/>
  <c r="CB320"/>
  <c r="CD320"/>
  <c r="R326" i="8"/>
  <c r="W572" i="5"/>
  <c r="AN572"/>
  <c r="X572"/>
  <c r="AO572"/>
  <c r="Y572"/>
  <c r="AP572"/>
  <c r="Z572"/>
  <c r="AQ572"/>
  <c r="AA572"/>
  <c r="AR572"/>
  <c r="AB572"/>
  <c r="AS572"/>
  <c r="AC572"/>
  <c r="AT572"/>
  <c r="AD572"/>
  <c r="AU572"/>
  <c r="AE572"/>
  <c r="AV572"/>
  <c r="AF572"/>
  <c r="AW572"/>
  <c r="AG572"/>
  <c r="AX572"/>
  <c r="AH572"/>
  <c r="AY572"/>
  <c r="AI572"/>
  <c r="AZ572"/>
  <c r="AJ572"/>
  <c r="BA572"/>
  <c r="CA572"/>
  <c r="BH572"/>
  <c r="BI572"/>
  <c r="BJ572"/>
  <c r="BK572"/>
  <c r="BL572"/>
  <c r="BM572"/>
  <c r="BN572"/>
  <c r="BO572"/>
  <c r="BP572"/>
  <c r="BQ572"/>
  <c r="BR572"/>
  <c r="BS572"/>
  <c r="BT572"/>
  <c r="BU572"/>
  <c r="BG572"/>
  <c r="BX572"/>
  <c r="CB572"/>
  <c r="CD572"/>
  <c r="R578" i="8"/>
  <c r="AN69" i="5"/>
  <c r="AO69"/>
  <c r="AP69"/>
  <c r="AQ69"/>
  <c r="AR69"/>
  <c r="AS69"/>
  <c r="AT69"/>
  <c r="AU69"/>
  <c r="AV69"/>
  <c r="AW69"/>
  <c r="AX69"/>
  <c r="AY69"/>
  <c r="AZ69"/>
  <c r="BA69"/>
  <c r="CA69"/>
  <c r="BX69"/>
  <c r="CB69"/>
  <c r="CD69"/>
  <c r="R75" i="8"/>
  <c r="E130"/>
  <c r="J130"/>
  <c r="AN321" i="5"/>
  <c r="AO321"/>
  <c r="AP321"/>
  <c r="AQ321"/>
  <c r="AR321"/>
  <c r="AS321"/>
  <c r="AT321"/>
  <c r="AU321"/>
  <c r="AV321"/>
  <c r="AW321"/>
  <c r="AX321"/>
  <c r="AY321"/>
  <c r="AZ321"/>
  <c r="BA321"/>
  <c r="CA321"/>
  <c r="BX321"/>
  <c r="CB321"/>
  <c r="CD321"/>
  <c r="R327" i="8"/>
  <c r="W573" i="5"/>
  <c r="AN573"/>
  <c r="X573"/>
  <c r="AO573"/>
  <c r="Y573"/>
  <c r="AP573"/>
  <c r="Z573"/>
  <c r="AQ573"/>
  <c r="AA573"/>
  <c r="AR573"/>
  <c r="AB573"/>
  <c r="AS573"/>
  <c r="AC573"/>
  <c r="AT573"/>
  <c r="AD573"/>
  <c r="AU573"/>
  <c r="AE573"/>
  <c r="AV573"/>
  <c r="AF573"/>
  <c r="AW573"/>
  <c r="AG573"/>
  <c r="AX573"/>
  <c r="AH573"/>
  <c r="AY573"/>
  <c r="AI573"/>
  <c r="AZ573"/>
  <c r="AJ573"/>
  <c r="BA573"/>
  <c r="CA573"/>
  <c r="BH573"/>
  <c r="BI573"/>
  <c r="BJ573"/>
  <c r="BK573"/>
  <c r="BL573"/>
  <c r="BM573"/>
  <c r="BN573"/>
  <c r="BO573"/>
  <c r="BP573"/>
  <c r="BQ573"/>
  <c r="BR573"/>
  <c r="BS573"/>
  <c r="BT573"/>
  <c r="BU573"/>
  <c r="BG573"/>
  <c r="BX573"/>
  <c r="CB573"/>
  <c r="CD573"/>
  <c r="R579" i="8"/>
  <c r="AN70" i="5"/>
  <c r="AO70"/>
  <c r="AP70"/>
  <c r="AQ70"/>
  <c r="AR70"/>
  <c r="AS70"/>
  <c r="AT70"/>
  <c r="AU70"/>
  <c r="AV70"/>
  <c r="AW70"/>
  <c r="AX70"/>
  <c r="AY70"/>
  <c r="AZ70"/>
  <c r="BA70"/>
  <c r="CA70"/>
  <c r="BX70"/>
  <c r="CB70"/>
  <c r="CD70"/>
  <c r="R76" i="8"/>
  <c r="E131"/>
  <c r="J131"/>
  <c r="AN322" i="5"/>
  <c r="AO322"/>
  <c r="AP322"/>
  <c r="AQ322"/>
  <c r="AR322"/>
  <c r="AS322"/>
  <c r="AT322"/>
  <c r="AU322"/>
  <c r="AV322"/>
  <c r="AW322"/>
  <c r="AX322"/>
  <c r="AY322"/>
  <c r="AZ322"/>
  <c r="BA322"/>
  <c r="CA322"/>
  <c r="BX322"/>
  <c r="CB322"/>
  <c r="CD322"/>
  <c r="R328" i="8"/>
  <c r="AN71" i="5"/>
  <c r="AO71"/>
  <c r="AP71"/>
  <c r="AQ71"/>
  <c r="AR71"/>
  <c r="AS71"/>
  <c r="AT71"/>
  <c r="AU71"/>
  <c r="AV71"/>
  <c r="AW71"/>
  <c r="AX71"/>
  <c r="AY71"/>
  <c r="AZ71"/>
  <c r="BA71"/>
  <c r="CA71"/>
  <c r="BX71"/>
  <c r="CB71"/>
  <c r="CD71"/>
  <c r="R77" i="8"/>
  <c r="E132"/>
  <c r="J132"/>
  <c r="E133"/>
  <c r="J133"/>
  <c r="E134"/>
  <c r="J134"/>
  <c r="E135"/>
  <c r="J135"/>
  <c r="W574" i="5"/>
  <c r="AN574"/>
  <c r="X574"/>
  <c r="AO574"/>
  <c r="Y574"/>
  <c r="AP574"/>
  <c r="Z574"/>
  <c r="AQ574"/>
  <c r="AA574"/>
  <c r="AR574"/>
  <c r="AB574"/>
  <c r="AS574"/>
  <c r="AC574"/>
  <c r="AT574"/>
  <c r="AD574"/>
  <c r="AU574"/>
  <c r="AE574"/>
  <c r="AV574"/>
  <c r="AF574"/>
  <c r="AW574"/>
  <c r="AG574"/>
  <c r="AX574"/>
  <c r="AH574"/>
  <c r="AY574"/>
  <c r="AI574"/>
  <c r="AZ574"/>
  <c r="AJ574"/>
  <c r="BA574"/>
  <c r="CA574"/>
  <c r="BH574"/>
  <c r="BI574"/>
  <c r="BJ574"/>
  <c r="BK574"/>
  <c r="BL574"/>
  <c r="BM574"/>
  <c r="BN574"/>
  <c r="BO574"/>
  <c r="BP574"/>
  <c r="BQ574"/>
  <c r="BR574"/>
  <c r="BS574"/>
  <c r="BT574"/>
  <c r="BU574"/>
  <c r="BG574"/>
  <c r="BX574"/>
  <c r="CB574"/>
  <c r="CD574"/>
  <c r="R580" i="8"/>
  <c r="E136"/>
  <c r="J136"/>
  <c r="AN323" i="5"/>
  <c r="AO323"/>
  <c r="AP323"/>
  <c r="AQ323"/>
  <c r="AR323"/>
  <c r="AS323"/>
  <c r="AT323"/>
  <c r="AU323"/>
  <c r="AV323"/>
  <c r="AW323"/>
  <c r="AX323"/>
  <c r="AY323"/>
  <c r="AZ323"/>
  <c r="BA323"/>
  <c r="CA323"/>
  <c r="BX323"/>
  <c r="CB323"/>
  <c r="CD323"/>
  <c r="R329" i="8"/>
  <c r="W575" i="5"/>
  <c r="AN575"/>
  <c r="X575"/>
  <c r="AO575"/>
  <c r="Y575"/>
  <c r="AP575"/>
  <c r="Z575"/>
  <c r="AQ575"/>
  <c r="AA575"/>
  <c r="AR575"/>
  <c r="AB575"/>
  <c r="AS575"/>
  <c r="AC575"/>
  <c r="AT575"/>
  <c r="AD575"/>
  <c r="AU575"/>
  <c r="AE575"/>
  <c r="AV575"/>
  <c r="AF575"/>
  <c r="AW575"/>
  <c r="AG575"/>
  <c r="AX575"/>
  <c r="AH575"/>
  <c r="AY575"/>
  <c r="AI575"/>
  <c r="AZ575"/>
  <c r="AJ575"/>
  <c r="BA575"/>
  <c r="CA575"/>
  <c r="BH575"/>
  <c r="BI575"/>
  <c r="BJ575"/>
  <c r="BK575"/>
  <c r="BL575"/>
  <c r="BM575"/>
  <c r="BN575"/>
  <c r="BO575"/>
  <c r="BP575"/>
  <c r="BQ575"/>
  <c r="BR575"/>
  <c r="BS575"/>
  <c r="BT575"/>
  <c r="BU575"/>
  <c r="BG575"/>
  <c r="BX575"/>
  <c r="CB575"/>
  <c r="CD575"/>
  <c r="R581" i="8"/>
  <c r="AN72" i="5"/>
  <c r="AO72"/>
  <c r="AP72"/>
  <c r="AQ72"/>
  <c r="AR72"/>
  <c r="AS72"/>
  <c r="AT72"/>
  <c r="AU72"/>
  <c r="AV72"/>
  <c r="AW72"/>
  <c r="AX72"/>
  <c r="AY72"/>
  <c r="AZ72"/>
  <c r="BA72"/>
  <c r="CA72"/>
  <c r="BX72"/>
  <c r="CB72"/>
  <c r="CD72"/>
  <c r="R78" i="8"/>
  <c r="E137"/>
  <c r="J137"/>
  <c r="AN324" i="5"/>
  <c r="AO324"/>
  <c r="AP324"/>
  <c r="AQ324"/>
  <c r="AR324"/>
  <c r="AS324"/>
  <c r="AT324"/>
  <c r="AU324"/>
  <c r="AV324"/>
  <c r="AW324"/>
  <c r="AX324"/>
  <c r="AY324"/>
  <c r="AZ324"/>
  <c r="BA324"/>
  <c r="CA324"/>
  <c r="BX324"/>
  <c r="CB324"/>
  <c r="CD324"/>
  <c r="R330" i="8"/>
  <c r="W576" i="5"/>
  <c r="AN576"/>
  <c r="X576"/>
  <c r="AO576"/>
  <c r="Y576"/>
  <c r="AP576"/>
  <c r="Z576"/>
  <c r="AQ576"/>
  <c r="AA576"/>
  <c r="AR576"/>
  <c r="AB576"/>
  <c r="AS576"/>
  <c r="AC576"/>
  <c r="AT576"/>
  <c r="AD576"/>
  <c r="AU576"/>
  <c r="AE576"/>
  <c r="AV576"/>
  <c r="AF576"/>
  <c r="AW576"/>
  <c r="AG576"/>
  <c r="AX576"/>
  <c r="AH576"/>
  <c r="AY576"/>
  <c r="AI576"/>
  <c r="AZ576"/>
  <c r="AJ576"/>
  <c r="BA576"/>
  <c r="CA576"/>
  <c r="BH576"/>
  <c r="BI576"/>
  <c r="BJ576"/>
  <c r="BK576"/>
  <c r="BL576"/>
  <c r="BM576"/>
  <c r="BN576"/>
  <c r="BO576"/>
  <c r="BP576"/>
  <c r="BQ576"/>
  <c r="BR576"/>
  <c r="BS576"/>
  <c r="BT576"/>
  <c r="BU576"/>
  <c r="BG576"/>
  <c r="BX576"/>
  <c r="CB576"/>
  <c r="CD576"/>
  <c r="R582" i="8"/>
  <c r="AN73" i="5"/>
  <c r="AO73"/>
  <c r="AP73"/>
  <c r="AQ73"/>
  <c r="AR73"/>
  <c r="AS73"/>
  <c r="AT73"/>
  <c r="AU73"/>
  <c r="AV73"/>
  <c r="AW73"/>
  <c r="AX73"/>
  <c r="AY73"/>
  <c r="AZ73"/>
  <c r="BA73"/>
  <c r="CA73"/>
  <c r="BX73"/>
  <c r="CB73"/>
  <c r="CD73"/>
  <c r="R79" i="8"/>
  <c r="E138"/>
  <c r="J138"/>
  <c r="AN325" i="5"/>
  <c r="AO325"/>
  <c r="AP325"/>
  <c r="AQ325"/>
  <c r="AR325"/>
  <c r="AS325"/>
  <c r="AT325"/>
  <c r="AU325"/>
  <c r="AV325"/>
  <c r="AW325"/>
  <c r="AX325"/>
  <c r="AY325"/>
  <c r="AZ325"/>
  <c r="BA325"/>
  <c r="CA325"/>
  <c r="BX325"/>
  <c r="CB325"/>
  <c r="CD325"/>
  <c r="R331" i="8"/>
  <c r="AN74" i="5"/>
  <c r="AO74"/>
  <c r="AP74"/>
  <c r="AQ74"/>
  <c r="AR74"/>
  <c r="AS74"/>
  <c r="AT74"/>
  <c r="AU74"/>
  <c r="AV74"/>
  <c r="AW74"/>
  <c r="AX74"/>
  <c r="AY74"/>
  <c r="AZ74"/>
  <c r="BA74"/>
  <c r="CA74"/>
  <c r="BX74"/>
  <c r="CB74"/>
  <c r="CD74"/>
  <c r="R80" i="8"/>
  <c r="E139"/>
  <c r="J139"/>
  <c r="E140"/>
  <c r="J140"/>
  <c r="AN75" i="5"/>
  <c r="AO75"/>
  <c r="AP75"/>
  <c r="AQ75"/>
  <c r="AR75"/>
  <c r="AS75"/>
  <c r="AT75"/>
  <c r="AU75"/>
  <c r="AV75"/>
  <c r="AW75"/>
  <c r="AX75"/>
  <c r="AY75"/>
  <c r="AZ75"/>
  <c r="BA75"/>
  <c r="CA75"/>
  <c r="BX75"/>
  <c r="CB75"/>
  <c r="CD75"/>
  <c r="R81" i="8"/>
  <c r="E141"/>
  <c r="J141"/>
  <c r="W577" i="5"/>
  <c r="AN577"/>
  <c r="X577"/>
  <c r="AO577"/>
  <c r="Y577"/>
  <c r="AP577"/>
  <c r="Z577"/>
  <c r="AQ577"/>
  <c r="AA577"/>
  <c r="AR577"/>
  <c r="AB577"/>
  <c r="AS577"/>
  <c r="AC577"/>
  <c r="AT577"/>
  <c r="AD577"/>
  <c r="AU577"/>
  <c r="AE577"/>
  <c r="AV577"/>
  <c r="AF577"/>
  <c r="AW577"/>
  <c r="AG577"/>
  <c r="AX577"/>
  <c r="AH577"/>
  <c r="AY577"/>
  <c r="AI577"/>
  <c r="AZ577"/>
  <c r="AJ577"/>
  <c r="BA577"/>
  <c r="CA577"/>
  <c r="BH577"/>
  <c r="BI577"/>
  <c r="BJ577"/>
  <c r="BK577"/>
  <c r="BL577"/>
  <c r="BM577"/>
  <c r="BN577"/>
  <c r="BO577"/>
  <c r="BP577"/>
  <c r="BQ577"/>
  <c r="BR577"/>
  <c r="BS577"/>
  <c r="BT577"/>
  <c r="BU577"/>
  <c r="BG577"/>
  <c r="BX577"/>
  <c r="CB577"/>
  <c r="CD577"/>
  <c r="R583" i="8"/>
  <c r="E142"/>
  <c r="J142"/>
  <c r="AN326" i="5"/>
  <c r="AO326"/>
  <c r="AP326"/>
  <c r="AQ326"/>
  <c r="AR326"/>
  <c r="AS326"/>
  <c r="AT326"/>
  <c r="AU326"/>
  <c r="AV326"/>
  <c r="AW326"/>
  <c r="AX326"/>
  <c r="AY326"/>
  <c r="AZ326"/>
  <c r="BA326"/>
  <c r="CA326"/>
  <c r="BX326"/>
  <c r="CB326"/>
  <c r="CD326"/>
  <c r="R332" i="8"/>
  <c r="W578" i="5"/>
  <c r="AN578"/>
  <c r="X578"/>
  <c r="AO578"/>
  <c r="Y578"/>
  <c r="AP578"/>
  <c r="Z578"/>
  <c r="AQ578"/>
  <c r="AA578"/>
  <c r="AR578"/>
  <c r="AB578"/>
  <c r="AS578"/>
  <c r="AC578"/>
  <c r="AT578"/>
  <c r="AD578"/>
  <c r="AU578"/>
  <c r="AE578"/>
  <c r="AV578"/>
  <c r="AF578"/>
  <c r="AW578"/>
  <c r="AG578"/>
  <c r="AX578"/>
  <c r="AH578"/>
  <c r="AY578"/>
  <c r="AI578"/>
  <c r="AZ578"/>
  <c r="AJ578"/>
  <c r="BA578"/>
  <c r="CA578"/>
  <c r="BH578"/>
  <c r="BI578"/>
  <c r="BJ578"/>
  <c r="BK578"/>
  <c r="BL578"/>
  <c r="BM578"/>
  <c r="BN578"/>
  <c r="BO578"/>
  <c r="BP578"/>
  <c r="BQ578"/>
  <c r="BR578"/>
  <c r="BS578"/>
  <c r="BT578"/>
  <c r="BU578"/>
  <c r="BG578"/>
  <c r="BX578"/>
  <c r="CB578"/>
  <c r="CD578"/>
  <c r="R584" i="8"/>
  <c r="E143"/>
  <c r="J143"/>
  <c r="AN327" i="5"/>
  <c r="AO327"/>
  <c r="AP327"/>
  <c r="AQ327"/>
  <c r="AR327"/>
  <c r="AS327"/>
  <c r="AT327"/>
  <c r="AU327"/>
  <c r="AV327"/>
  <c r="AW327"/>
  <c r="AX327"/>
  <c r="AY327"/>
  <c r="AZ327"/>
  <c r="BA327"/>
  <c r="CA327"/>
  <c r="BX327"/>
  <c r="CB327"/>
  <c r="CD327"/>
  <c r="R333" i="8"/>
  <c r="W579" i="5"/>
  <c r="AN579"/>
  <c r="X579"/>
  <c r="AO579"/>
  <c r="Y579"/>
  <c r="AP579"/>
  <c r="Z579"/>
  <c r="AQ579"/>
  <c r="AA579"/>
  <c r="AR579"/>
  <c r="AB579"/>
  <c r="AS579"/>
  <c r="AC579"/>
  <c r="AT579"/>
  <c r="AD579"/>
  <c r="AU579"/>
  <c r="AE579"/>
  <c r="AV579"/>
  <c r="AF579"/>
  <c r="AW579"/>
  <c r="AG579"/>
  <c r="AX579"/>
  <c r="AH579"/>
  <c r="AY579"/>
  <c r="AI579"/>
  <c r="AZ579"/>
  <c r="AJ579"/>
  <c r="BA579"/>
  <c r="CA579"/>
  <c r="BH579"/>
  <c r="BI579"/>
  <c r="BJ579"/>
  <c r="BK579"/>
  <c r="BL579"/>
  <c r="BM579"/>
  <c r="BN579"/>
  <c r="BO579"/>
  <c r="BP579"/>
  <c r="BQ579"/>
  <c r="BR579"/>
  <c r="BS579"/>
  <c r="BT579"/>
  <c r="BU579"/>
  <c r="BG579"/>
  <c r="BX579"/>
  <c r="CB579"/>
  <c r="CD579"/>
  <c r="R585" i="8"/>
  <c r="AN76" i="5"/>
  <c r="AO76"/>
  <c r="AP76"/>
  <c r="AQ76"/>
  <c r="AR76"/>
  <c r="AS76"/>
  <c r="AT76"/>
  <c r="AU76"/>
  <c r="AV76"/>
  <c r="AW76"/>
  <c r="AX76"/>
  <c r="AY76"/>
  <c r="AZ76"/>
  <c r="BA76"/>
  <c r="CA76"/>
  <c r="BX76"/>
  <c r="CB76"/>
  <c r="CD76"/>
  <c r="R82" i="8"/>
  <c r="E144"/>
  <c r="J144"/>
  <c r="AN328" i="5"/>
  <c r="AO328"/>
  <c r="AP328"/>
  <c r="AQ328"/>
  <c r="AR328"/>
  <c r="AS328"/>
  <c r="AT328"/>
  <c r="AU328"/>
  <c r="AV328"/>
  <c r="AW328"/>
  <c r="AX328"/>
  <c r="AY328"/>
  <c r="AZ328"/>
  <c r="BA328"/>
  <c r="CA328"/>
  <c r="BX328"/>
  <c r="CB328"/>
  <c r="CD328"/>
  <c r="R334" i="8"/>
  <c r="W580" i="5"/>
  <c r="AN580"/>
  <c r="X580"/>
  <c r="AO580"/>
  <c r="Y580"/>
  <c r="AP580"/>
  <c r="Z580"/>
  <c r="AQ580"/>
  <c r="AA580"/>
  <c r="AR580"/>
  <c r="AB580"/>
  <c r="AS580"/>
  <c r="AC580"/>
  <c r="AT580"/>
  <c r="AD580"/>
  <c r="AU580"/>
  <c r="AE580"/>
  <c r="AV580"/>
  <c r="AF580"/>
  <c r="AW580"/>
  <c r="AG580"/>
  <c r="AX580"/>
  <c r="AH580"/>
  <c r="AY580"/>
  <c r="AI580"/>
  <c r="AZ580"/>
  <c r="AJ580"/>
  <c r="BA580"/>
  <c r="CA580"/>
  <c r="BH580"/>
  <c r="BI580"/>
  <c r="BJ580"/>
  <c r="BK580"/>
  <c r="BL580"/>
  <c r="BM580"/>
  <c r="BN580"/>
  <c r="BO580"/>
  <c r="BP580"/>
  <c r="BQ580"/>
  <c r="BR580"/>
  <c r="BS580"/>
  <c r="BT580"/>
  <c r="BU580"/>
  <c r="BG580"/>
  <c r="BX580"/>
  <c r="CB580"/>
  <c r="CD580"/>
  <c r="R586" i="8"/>
  <c r="AN77" i="5"/>
  <c r="AO77"/>
  <c r="AP77"/>
  <c r="AQ77"/>
  <c r="AR77"/>
  <c r="AS77"/>
  <c r="AT77"/>
  <c r="AU77"/>
  <c r="AV77"/>
  <c r="AW77"/>
  <c r="AX77"/>
  <c r="AY77"/>
  <c r="AZ77"/>
  <c r="BA77"/>
  <c r="CA77"/>
  <c r="BX77"/>
  <c r="CB77"/>
  <c r="CD77"/>
  <c r="R83" i="8"/>
  <c r="E145"/>
  <c r="J145"/>
  <c r="AN329" i="5"/>
  <c r="AO329"/>
  <c r="AP329"/>
  <c r="AQ329"/>
  <c r="AR329"/>
  <c r="AS329"/>
  <c r="AT329"/>
  <c r="AU329"/>
  <c r="AV329"/>
  <c r="AW329"/>
  <c r="AX329"/>
  <c r="AY329"/>
  <c r="AZ329"/>
  <c r="BA329"/>
  <c r="CA329"/>
  <c r="BX329"/>
  <c r="CB329"/>
  <c r="CD329"/>
  <c r="R335" i="8"/>
  <c r="AN78" i="5"/>
  <c r="AO78"/>
  <c r="AP78"/>
  <c r="AQ78"/>
  <c r="AR78"/>
  <c r="AS78"/>
  <c r="AT78"/>
  <c r="AU78"/>
  <c r="AV78"/>
  <c r="AW78"/>
  <c r="AX78"/>
  <c r="AY78"/>
  <c r="AZ78"/>
  <c r="BA78"/>
  <c r="CA78"/>
  <c r="BX78"/>
  <c r="CB78"/>
  <c r="CD78"/>
  <c r="R84" i="8"/>
  <c r="E146"/>
  <c r="J146"/>
  <c r="AN330" i="5"/>
  <c r="AO330"/>
  <c r="AP330"/>
  <c r="AQ330"/>
  <c r="AR330"/>
  <c r="AS330"/>
  <c r="AT330"/>
  <c r="AU330"/>
  <c r="AV330"/>
  <c r="AW330"/>
  <c r="AX330"/>
  <c r="AY330"/>
  <c r="AZ330"/>
  <c r="BA330"/>
  <c r="CA330"/>
  <c r="BX330"/>
  <c r="CB330"/>
  <c r="CD330"/>
  <c r="R336" i="8"/>
  <c r="AN79" i="5"/>
  <c r="AO79"/>
  <c r="AP79"/>
  <c r="AQ79"/>
  <c r="AR79"/>
  <c r="AS79"/>
  <c r="AT79"/>
  <c r="AU79"/>
  <c r="AV79"/>
  <c r="AW79"/>
  <c r="AX79"/>
  <c r="AY79"/>
  <c r="AZ79"/>
  <c r="BA79"/>
  <c r="CA79"/>
  <c r="BX79"/>
  <c r="CB79"/>
  <c r="CD79"/>
  <c r="R85" i="8"/>
  <c r="E147"/>
  <c r="J147"/>
  <c r="W581" i="5"/>
  <c r="AN581"/>
  <c r="X581"/>
  <c r="AO581"/>
  <c r="Y581"/>
  <c r="AP581"/>
  <c r="Z581"/>
  <c r="AQ581"/>
  <c r="AA581"/>
  <c r="AR581"/>
  <c r="AB581"/>
  <c r="AS581"/>
  <c r="AC581"/>
  <c r="AT581"/>
  <c r="AD581"/>
  <c r="AU581"/>
  <c r="AE581"/>
  <c r="AV581"/>
  <c r="AF581"/>
  <c r="AW581"/>
  <c r="AG581"/>
  <c r="AX581"/>
  <c r="AH581"/>
  <c r="AY581"/>
  <c r="AI581"/>
  <c r="AZ581"/>
  <c r="AJ581"/>
  <c r="BA581"/>
  <c r="CA581"/>
  <c r="BH581"/>
  <c r="BI581"/>
  <c r="BJ581"/>
  <c r="BK581"/>
  <c r="BL581"/>
  <c r="BM581"/>
  <c r="BN581"/>
  <c r="BO581"/>
  <c r="BP581"/>
  <c r="BQ581"/>
  <c r="BR581"/>
  <c r="BS581"/>
  <c r="BT581"/>
  <c r="BU581"/>
  <c r="BG581"/>
  <c r="BX581"/>
  <c r="CB581"/>
  <c r="CD581"/>
  <c r="R587" i="8"/>
  <c r="AN80" i="5"/>
  <c r="AO80"/>
  <c r="AP80"/>
  <c r="AQ80"/>
  <c r="AR80"/>
  <c r="AS80"/>
  <c r="AT80"/>
  <c r="AU80"/>
  <c r="AV80"/>
  <c r="AW80"/>
  <c r="AX80"/>
  <c r="AY80"/>
  <c r="AZ80"/>
  <c r="BA80"/>
  <c r="CA80"/>
  <c r="BX80"/>
  <c r="CB80"/>
  <c r="CD80"/>
  <c r="R86" i="8"/>
  <c r="E148"/>
  <c r="J148"/>
  <c r="W582" i="5"/>
  <c r="AN582"/>
  <c r="X582"/>
  <c r="AO582"/>
  <c r="Y582"/>
  <c r="AP582"/>
  <c r="Z582"/>
  <c r="AQ582"/>
  <c r="AA582"/>
  <c r="AR582"/>
  <c r="AB582"/>
  <c r="AS582"/>
  <c r="AC582"/>
  <c r="AT582"/>
  <c r="AD582"/>
  <c r="AU582"/>
  <c r="AE582"/>
  <c r="AV582"/>
  <c r="AF582"/>
  <c r="AW582"/>
  <c r="AG582"/>
  <c r="AX582"/>
  <c r="AH582"/>
  <c r="AY582"/>
  <c r="AI582"/>
  <c r="AZ582"/>
  <c r="AJ582"/>
  <c r="BA582"/>
  <c r="CA582"/>
  <c r="BH582"/>
  <c r="BI582"/>
  <c r="BJ582"/>
  <c r="BK582"/>
  <c r="BL582"/>
  <c r="BM582"/>
  <c r="BN582"/>
  <c r="BO582"/>
  <c r="BP582"/>
  <c r="BQ582"/>
  <c r="BR582"/>
  <c r="BS582"/>
  <c r="BT582"/>
  <c r="BU582"/>
  <c r="BG582"/>
  <c r="BX582"/>
  <c r="CB582"/>
  <c r="CD582"/>
  <c r="R588" i="8"/>
  <c r="E149"/>
  <c r="J149"/>
  <c r="AN331" i="5"/>
  <c r="AO331"/>
  <c r="AP331"/>
  <c r="AQ331"/>
  <c r="AR331"/>
  <c r="AS331"/>
  <c r="AT331"/>
  <c r="AU331"/>
  <c r="AV331"/>
  <c r="AW331"/>
  <c r="AX331"/>
  <c r="AY331"/>
  <c r="AZ331"/>
  <c r="BA331"/>
  <c r="CA331"/>
  <c r="BX331"/>
  <c r="CB331"/>
  <c r="CD331"/>
  <c r="R337" i="8"/>
  <c r="W583" i="5"/>
  <c r="AN583"/>
  <c r="X583"/>
  <c r="AO583"/>
  <c r="Y583"/>
  <c r="AP583"/>
  <c r="Z583"/>
  <c r="AQ583"/>
  <c r="AA583"/>
  <c r="AR583"/>
  <c r="AB583"/>
  <c r="AS583"/>
  <c r="AC583"/>
  <c r="AT583"/>
  <c r="AD583"/>
  <c r="AU583"/>
  <c r="AE583"/>
  <c r="AV583"/>
  <c r="AF583"/>
  <c r="AW583"/>
  <c r="AG583"/>
  <c r="AX583"/>
  <c r="AH583"/>
  <c r="AY583"/>
  <c r="AI583"/>
  <c r="AZ583"/>
  <c r="AJ583"/>
  <c r="BA583"/>
  <c r="CA583"/>
  <c r="BH583"/>
  <c r="BI583"/>
  <c r="BJ583"/>
  <c r="BK583"/>
  <c r="BL583"/>
  <c r="BM583"/>
  <c r="BN583"/>
  <c r="BO583"/>
  <c r="BP583"/>
  <c r="BQ583"/>
  <c r="BR583"/>
  <c r="BS583"/>
  <c r="BT583"/>
  <c r="BU583"/>
  <c r="BG583"/>
  <c r="BX583"/>
  <c r="CB583"/>
  <c r="CD583"/>
  <c r="R589" i="8"/>
  <c r="E150"/>
  <c r="J150"/>
  <c r="AN332" i="5"/>
  <c r="AO332"/>
  <c r="AP332"/>
  <c r="AQ332"/>
  <c r="AR332"/>
  <c r="AS332"/>
  <c r="AT332"/>
  <c r="AU332"/>
  <c r="AV332"/>
  <c r="AW332"/>
  <c r="AX332"/>
  <c r="AY332"/>
  <c r="AZ332"/>
  <c r="BA332"/>
  <c r="CA332"/>
  <c r="BX332"/>
  <c r="CB332"/>
  <c r="CD332"/>
  <c r="R338" i="8"/>
  <c r="W584" i="5"/>
  <c r="AN584"/>
  <c r="X584"/>
  <c r="AO584"/>
  <c r="Y584"/>
  <c r="AP584"/>
  <c r="Z584"/>
  <c r="AQ584"/>
  <c r="AA584"/>
  <c r="AR584"/>
  <c r="AB584"/>
  <c r="AS584"/>
  <c r="AC584"/>
  <c r="AT584"/>
  <c r="AD584"/>
  <c r="AU584"/>
  <c r="AE584"/>
  <c r="AV584"/>
  <c r="AF584"/>
  <c r="AW584"/>
  <c r="AG584"/>
  <c r="AX584"/>
  <c r="AH584"/>
  <c r="AY584"/>
  <c r="AI584"/>
  <c r="AZ584"/>
  <c r="AJ584"/>
  <c r="BA584"/>
  <c r="CA584"/>
  <c r="BH584"/>
  <c r="BI584"/>
  <c r="BJ584"/>
  <c r="BK584"/>
  <c r="BL584"/>
  <c r="BM584"/>
  <c r="BN584"/>
  <c r="BO584"/>
  <c r="BP584"/>
  <c r="BQ584"/>
  <c r="BR584"/>
  <c r="BS584"/>
  <c r="BT584"/>
  <c r="BU584"/>
  <c r="BG584"/>
  <c r="BX584"/>
  <c r="CB584"/>
  <c r="CD584"/>
  <c r="R590" i="8"/>
  <c r="AN81" i="5"/>
  <c r="AO81"/>
  <c r="AP81"/>
  <c r="AQ81"/>
  <c r="AR81"/>
  <c r="AS81"/>
  <c r="AT81"/>
  <c r="AU81"/>
  <c r="AV81"/>
  <c r="AW81"/>
  <c r="AX81"/>
  <c r="AY81"/>
  <c r="AZ81"/>
  <c r="BA81"/>
  <c r="CA81"/>
  <c r="BX81"/>
  <c r="CB81"/>
  <c r="CD81"/>
  <c r="R87" i="8"/>
  <c r="E151"/>
  <c r="J151"/>
  <c r="AN333" i="5"/>
  <c r="AO333"/>
  <c r="AP333"/>
  <c r="AQ333"/>
  <c r="AR333"/>
  <c r="AS333"/>
  <c r="AT333"/>
  <c r="AU333"/>
  <c r="AV333"/>
  <c r="AW333"/>
  <c r="AX333"/>
  <c r="AY333"/>
  <c r="AZ333"/>
  <c r="BA333"/>
  <c r="CA333"/>
  <c r="BX333"/>
  <c r="CB333"/>
  <c r="CD333"/>
  <c r="R339" i="8"/>
  <c r="W585" i="5"/>
  <c r="AN585"/>
  <c r="X585"/>
  <c r="AO585"/>
  <c r="Y585"/>
  <c r="AP585"/>
  <c r="Z585"/>
  <c r="AQ585"/>
  <c r="AA585"/>
  <c r="AR585"/>
  <c r="AB585"/>
  <c r="AS585"/>
  <c r="AC585"/>
  <c r="AT585"/>
  <c r="AD585"/>
  <c r="AU585"/>
  <c r="AE585"/>
  <c r="AV585"/>
  <c r="AF585"/>
  <c r="AW585"/>
  <c r="AG585"/>
  <c r="AX585"/>
  <c r="AH585"/>
  <c r="AY585"/>
  <c r="AI585"/>
  <c r="AZ585"/>
  <c r="AJ585"/>
  <c r="BA585"/>
  <c r="CA585"/>
  <c r="BH585"/>
  <c r="BI585"/>
  <c r="BJ585"/>
  <c r="BK585"/>
  <c r="BL585"/>
  <c r="BM585"/>
  <c r="BN585"/>
  <c r="BO585"/>
  <c r="BP585"/>
  <c r="BQ585"/>
  <c r="BR585"/>
  <c r="BS585"/>
  <c r="BT585"/>
  <c r="BU585"/>
  <c r="BG585"/>
  <c r="BX585"/>
  <c r="CB585"/>
  <c r="CD585"/>
  <c r="R591" i="8"/>
  <c r="AN82" i="5"/>
  <c r="AO82"/>
  <c r="AP82"/>
  <c r="AQ82"/>
  <c r="AR82"/>
  <c r="AS82"/>
  <c r="AT82"/>
  <c r="AU82"/>
  <c r="AV82"/>
  <c r="AW82"/>
  <c r="AX82"/>
  <c r="AY82"/>
  <c r="AZ82"/>
  <c r="BA82"/>
  <c r="CA82"/>
  <c r="BX82"/>
  <c r="CB82"/>
  <c r="CD82"/>
  <c r="R88" i="8"/>
  <c r="E152"/>
  <c r="J152"/>
  <c r="AN334" i="5"/>
  <c r="AO334"/>
  <c r="AP334"/>
  <c r="AQ334"/>
  <c r="AR334"/>
  <c r="AS334"/>
  <c r="AT334"/>
  <c r="AU334"/>
  <c r="AV334"/>
  <c r="AW334"/>
  <c r="AX334"/>
  <c r="AY334"/>
  <c r="AZ334"/>
  <c r="BA334"/>
  <c r="CA334"/>
  <c r="BX334"/>
  <c r="CB334"/>
  <c r="CD334"/>
  <c r="R340" i="8"/>
  <c r="AN83" i="5"/>
  <c r="AO83"/>
  <c r="AP83"/>
  <c r="AQ83"/>
  <c r="AR83"/>
  <c r="AS83"/>
  <c r="AT83"/>
  <c r="AU83"/>
  <c r="AV83"/>
  <c r="AW83"/>
  <c r="AX83"/>
  <c r="AY83"/>
  <c r="AZ83"/>
  <c r="BA83"/>
  <c r="CA83"/>
  <c r="BX83"/>
  <c r="CB83"/>
  <c r="CD83"/>
  <c r="R89" i="8"/>
  <c r="E153"/>
  <c r="J153"/>
  <c r="AN335" i="5"/>
  <c r="AO335"/>
  <c r="AP335"/>
  <c r="AQ335"/>
  <c r="AR335"/>
  <c r="AS335"/>
  <c r="AT335"/>
  <c r="AU335"/>
  <c r="AV335"/>
  <c r="AW335"/>
  <c r="AX335"/>
  <c r="AY335"/>
  <c r="AZ335"/>
  <c r="BA335"/>
  <c r="CA335"/>
  <c r="BX335"/>
  <c r="CB335"/>
  <c r="CD335"/>
  <c r="R341" i="8"/>
  <c r="AN84" i="5"/>
  <c r="AO84"/>
  <c r="AP84"/>
  <c r="AQ84"/>
  <c r="AR84"/>
  <c r="AS84"/>
  <c r="AT84"/>
  <c r="AU84"/>
  <c r="AV84"/>
  <c r="AW84"/>
  <c r="AX84"/>
  <c r="AY84"/>
  <c r="AZ84"/>
  <c r="BA84"/>
  <c r="CA84"/>
  <c r="BX84"/>
  <c r="CB84"/>
  <c r="CD84"/>
  <c r="R90" i="8"/>
  <c r="E154"/>
  <c r="J154"/>
  <c r="W586" i="5"/>
  <c r="AN586"/>
  <c r="X586"/>
  <c r="AO586"/>
  <c r="Y586"/>
  <c r="AP586"/>
  <c r="Z586"/>
  <c r="AQ586"/>
  <c r="AA586"/>
  <c r="AR586"/>
  <c r="AB586"/>
  <c r="AS586"/>
  <c r="AC586"/>
  <c r="AT586"/>
  <c r="AD586"/>
  <c r="AU586"/>
  <c r="AE586"/>
  <c r="AV586"/>
  <c r="AF586"/>
  <c r="AW586"/>
  <c r="AG586"/>
  <c r="AX586"/>
  <c r="AH586"/>
  <c r="AY586"/>
  <c r="AI586"/>
  <c r="AZ586"/>
  <c r="AJ586"/>
  <c r="BA586"/>
  <c r="CA586"/>
  <c r="BH586"/>
  <c r="BI586"/>
  <c r="BJ586"/>
  <c r="BK586"/>
  <c r="BL586"/>
  <c r="BM586"/>
  <c r="BN586"/>
  <c r="BO586"/>
  <c r="BP586"/>
  <c r="BQ586"/>
  <c r="BR586"/>
  <c r="BS586"/>
  <c r="BT586"/>
  <c r="BU586"/>
  <c r="BG586"/>
  <c r="BX586"/>
  <c r="CB586"/>
  <c r="CD586"/>
  <c r="R592" i="8"/>
  <c r="AN85" i="5"/>
  <c r="AO85"/>
  <c r="AP85"/>
  <c r="AQ85"/>
  <c r="AR85"/>
  <c r="AS85"/>
  <c r="AT85"/>
  <c r="AU85"/>
  <c r="AV85"/>
  <c r="AW85"/>
  <c r="AX85"/>
  <c r="AY85"/>
  <c r="AZ85"/>
  <c r="BA85"/>
  <c r="CA85"/>
  <c r="BX85"/>
  <c r="CB85"/>
  <c r="CD85"/>
  <c r="R91" i="8"/>
  <c r="E155"/>
  <c r="J155"/>
  <c r="W587" i="5"/>
  <c r="AN587"/>
  <c r="X587"/>
  <c r="AO587"/>
  <c r="Y587"/>
  <c r="AP587"/>
  <c r="Z587"/>
  <c r="AQ587"/>
  <c r="AA587"/>
  <c r="AR587"/>
  <c r="AB587"/>
  <c r="AS587"/>
  <c r="AC587"/>
  <c r="AT587"/>
  <c r="AD587"/>
  <c r="AU587"/>
  <c r="AE587"/>
  <c r="AV587"/>
  <c r="AF587"/>
  <c r="AW587"/>
  <c r="AG587"/>
  <c r="AX587"/>
  <c r="AH587"/>
  <c r="AY587"/>
  <c r="AI587"/>
  <c r="AZ587"/>
  <c r="AJ587"/>
  <c r="BA587"/>
  <c r="CA587"/>
  <c r="BH587"/>
  <c r="BI587"/>
  <c r="BJ587"/>
  <c r="BK587"/>
  <c r="BL587"/>
  <c r="BM587"/>
  <c r="BN587"/>
  <c r="BO587"/>
  <c r="BP587"/>
  <c r="BQ587"/>
  <c r="BR587"/>
  <c r="BS587"/>
  <c r="BT587"/>
  <c r="BU587"/>
  <c r="BG587"/>
  <c r="BX587"/>
  <c r="CB587"/>
  <c r="CD587"/>
  <c r="R593" i="8"/>
  <c r="E156"/>
  <c r="J156"/>
  <c r="AN336" i="5"/>
  <c r="AO336"/>
  <c r="AP336"/>
  <c r="AQ336"/>
  <c r="AR336"/>
  <c r="AS336"/>
  <c r="AT336"/>
  <c r="AU336"/>
  <c r="AV336"/>
  <c r="AW336"/>
  <c r="AX336"/>
  <c r="AY336"/>
  <c r="AZ336"/>
  <c r="BA336"/>
  <c r="CA336"/>
  <c r="BX336"/>
  <c r="CB336"/>
  <c r="CD336"/>
  <c r="R342" i="8"/>
  <c r="W588" i="5"/>
  <c r="AN588"/>
  <c r="X588"/>
  <c r="AO588"/>
  <c r="Y588"/>
  <c r="AP588"/>
  <c r="Z588"/>
  <c r="AQ588"/>
  <c r="AA588"/>
  <c r="AR588"/>
  <c r="AB588"/>
  <c r="AS588"/>
  <c r="AC588"/>
  <c r="AT588"/>
  <c r="AD588"/>
  <c r="AU588"/>
  <c r="AE588"/>
  <c r="AV588"/>
  <c r="AF588"/>
  <c r="AW588"/>
  <c r="AG588"/>
  <c r="AX588"/>
  <c r="AH588"/>
  <c r="AY588"/>
  <c r="AI588"/>
  <c r="AZ588"/>
  <c r="AJ588"/>
  <c r="BA588"/>
  <c r="CA588"/>
  <c r="BH588"/>
  <c r="BI588"/>
  <c r="BJ588"/>
  <c r="BK588"/>
  <c r="BL588"/>
  <c r="BM588"/>
  <c r="BN588"/>
  <c r="BO588"/>
  <c r="BP588"/>
  <c r="BQ588"/>
  <c r="BR588"/>
  <c r="BS588"/>
  <c r="BT588"/>
  <c r="BU588"/>
  <c r="BG588"/>
  <c r="BX588"/>
  <c r="CB588"/>
  <c r="CD588"/>
  <c r="R594" i="8"/>
  <c r="E157"/>
  <c r="J157"/>
  <c r="AN337" i="5"/>
  <c r="AO337"/>
  <c r="AP337"/>
  <c r="AQ337"/>
  <c r="AR337"/>
  <c r="AS337"/>
  <c r="AT337"/>
  <c r="AU337"/>
  <c r="AV337"/>
  <c r="AW337"/>
  <c r="AX337"/>
  <c r="AY337"/>
  <c r="AZ337"/>
  <c r="BA337"/>
  <c r="CA337"/>
  <c r="BX337"/>
  <c r="CB337"/>
  <c r="CD337"/>
  <c r="R343" i="8"/>
  <c r="W589" i="5"/>
  <c r="AN589"/>
  <c r="X589"/>
  <c r="AO589"/>
  <c r="Y589"/>
  <c r="AP589"/>
  <c r="Z589"/>
  <c r="AQ589"/>
  <c r="AA589"/>
  <c r="AR589"/>
  <c r="AB589"/>
  <c r="AS589"/>
  <c r="AC589"/>
  <c r="AT589"/>
  <c r="AD589"/>
  <c r="AU589"/>
  <c r="AE589"/>
  <c r="AV589"/>
  <c r="AF589"/>
  <c r="AW589"/>
  <c r="AG589"/>
  <c r="AX589"/>
  <c r="AH589"/>
  <c r="AY589"/>
  <c r="AI589"/>
  <c r="AZ589"/>
  <c r="AJ589"/>
  <c r="BA589"/>
  <c r="CA589"/>
  <c r="BH589"/>
  <c r="BI589"/>
  <c r="BJ589"/>
  <c r="BK589"/>
  <c r="BL589"/>
  <c r="BM589"/>
  <c r="BN589"/>
  <c r="BO589"/>
  <c r="BP589"/>
  <c r="BQ589"/>
  <c r="BR589"/>
  <c r="BS589"/>
  <c r="BT589"/>
  <c r="BU589"/>
  <c r="BG589"/>
  <c r="BX589"/>
  <c r="CB589"/>
  <c r="CD589"/>
  <c r="R595" i="8"/>
  <c r="AN86" i="5"/>
  <c r="AO86"/>
  <c r="AP86"/>
  <c r="AQ86"/>
  <c r="AR86"/>
  <c r="AS86"/>
  <c r="AT86"/>
  <c r="AU86"/>
  <c r="AV86"/>
  <c r="AW86"/>
  <c r="AX86"/>
  <c r="AY86"/>
  <c r="AZ86"/>
  <c r="BA86"/>
  <c r="CA86"/>
  <c r="BX86"/>
  <c r="CB86"/>
  <c r="CD86"/>
  <c r="R92" i="8"/>
  <c r="E158"/>
  <c r="J158"/>
  <c r="AN338" i="5"/>
  <c r="AO338"/>
  <c r="AP338"/>
  <c r="AQ338"/>
  <c r="AR338"/>
  <c r="AS338"/>
  <c r="AT338"/>
  <c r="AU338"/>
  <c r="AV338"/>
  <c r="AW338"/>
  <c r="AX338"/>
  <c r="AY338"/>
  <c r="AZ338"/>
  <c r="BA338"/>
  <c r="CA338"/>
  <c r="BX338"/>
  <c r="CB338"/>
  <c r="CD338"/>
  <c r="R344" i="8"/>
  <c r="W590" i="5"/>
  <c r="AN590"/>
  <c r="X590"/>
  <c r="AO590"/>
  <c r="Y590"/>
  <c r="AP590"/>
  <c r="Z590"/>
  <c r="AQ590"/>
  <c r="AA590"/>
  <c r="AR590"/>
  <c r="AB590"/>
  <c r="AS590"/>
  <c r="AC590"/>
  <c r="AT590"/>
  <c r="AD590"/>
  <c r="AU590"/>
  <c r="AE590"/>
  <c r="AV590"/>
  <c r="AF590"/>
  <c r="AW590"/>
  <c r="AG590"/>
  <c r="AX590"/>
  <c r="AH590"/>
  <c r="AY590"/>
  <c r="AI590"/>
  <c r="AZ590"/>
  <c r="AJ590"/>
  <c r="BA590"/>
  <c r="CA590"/>
  <c r="BH590"/>
  <c r="BI590"/>
  <c r="BJ590"/>
  <c r="BK590"/>
  <c r="BL590"/>
  <c r="BM590"/>
  <c r="BN590"/>
  <c r="BO590"/>
  <c r="BP590"/>
  <c r="BQ590"/>
  <c r="BR590"/>
  <c r="BS590"/>
  <c r="BT590"/>
  <c r="BU590"/>
  <c r="BG590"/>
  <c r="BX590"/>
  <c r="CB590"/>
  <c r="CD590"/>
  <c r="R596" i="8"/>
  <c r="AN87" i="5"/>
  <c r="AO87"/>
  <c r="AP87"/>
  <c r="AQ87"/>
  <c r="AR87"/>
  <c r="AS87"/>
  <c r="AT87"/>
  <c r="AU87"/>
  <c r="AV87"/>
  <c r="AW87"/>
  <c r="AX87"/>
  <c r="AY87"/>
  <c r="AZ87"/>
  <c r="BA87"/>
  <c r="CA87"/>
  <c r="BX87"/>
  <c r="CB87"/>
  <c r="CD87"/>
  <c r="R93" i="8"/>
  <c r="E159"/>
  <c r="J159"/>
  <c r="AN339" i="5"/>
  <c r="AO339"/>
  <c r="AP339"/>
  <c r="AQ339"/>
  <c r="AR339"/>
  <c r="AS339"/>
  <c r="AT339"/>
  <c r="AU339"/>
  <c r="AV339"/>
  <c r="AW339"/>
  <c r="AX339"/>
  <c r="AY339"/>
  <c r="AZ339"/>
  <c r="BA339"/>
  <c r="CA339"/>
  <c r="BX339"/>
  <c r="CB339"/>
  <c r="CD339"/>
  <c r="R345" i="8"/>
  <c r="AN88" i="5"/>
  <c r="AO88"/>
  <c r="AP88"/>
  <c r="AQ88"/>
  <c r="AR88"/>
  <c r="AS88"/>
  <c r="AT88"/>
  <c r="AU88"/>
  <c r="AV88"/>
  <c r="AW88"/>
  <c r="AX88"/>
  <c r="AY88"/>
  <c r="AZ88"/>
  <c r="BA88"/>
  <c r="CA88"/>
  <c r="BX88"/>
  <c r="CB88"/>
  <c r="CD88"/>
  <c r="R94" i="8"/>
  <c r="E160"/>
  <c r="J160"/>
  <c r="AN340" i="5"/>
  <c r="AO340"/>
  <c r="AP340"/>
  <c r="AQ340"/>
  <c r="AR340"/>
  <c r="AS340"/>
  <c r="AT340"/>
  <c r="AU340"/>
  <c r="AV340"/>
  <c r="AW340"/>
  <c r="AX340"/>
  <c r="AY340"/>
  <c r="AZ340"/>
  <c r="BA340"/>
  <c r="CA340"/>
  <c r="BX340"/>
  <c r="CB340"/>
  <c r="CD340"/>
  <c r="R346" i="8"/>
  <c r="AN89" i="5"/>
  <c r="AO89"/>
  <c r="AP89"/>
  <c r="AQ89"/>
  <c r="AR89"/>
  <c r="AS89"/>
  <c r="AT89"/>
  <c r="AU89"/>
  <c r="AV89"/>
  <c r="AW89"/>
  <c r="AX89"/>
  <c r="AY89"/>
  <c r="AZ89"/>
  <c r="BA89"/>
  <c r="CA89"/>
  <c r="BX89"/>
  <c r="CB89"/>
  <c r="CD89"/>
  <c r="R95" i="8"/>
  <c r="E161"/>
  <c r="J161"/>
  <c r="W591" i="5"/>
  <c r="AN591"/>
  <c r="X591"/>
  <c r="AO591"/>
  <c r="Y591"/>
  <c r="AP591"/>
  <c r="Z591"/>
  <c r="AQ591"/>
  <c r="AA591"/>
  <c r="AR591"/>
  <c r="AB591"/>
  <c r="AS591"/>
  <c r="AC591"/>
  <c r="AT591"/>
  <c r="AD591"/>
  <c r="AU591"/>
  <c r="AE591"/>
  <c r="AV591"/>
  <c r="AF591"/>
  <c r="AW591"/>
  <c r="AG591"/>
  <c r="AX591"/>
  <c r="AH591"/>
  <c r="AY591"/>
  <c r="AI591"/>
  <c r="AZ591"/>
  <c r="AJ591"/>
  <c r="BA591"/>
  <c r="CA591"/>
  <c r="BH591"/>
  <c r="BI591"/>
  <c r="BJ591"/>
  <c r="BK591"/>
  <c r="BL591"/>
  <c r="BM591"/>
  <c r="BN591"/>
  <c r="BO591"/>
  <c r="BP591"/>
  <c r="BQ591"/>
  <c r="BR591"/>
  <c r="BS591"/>
  <c r="BT591"/>
  <c r="BU591"/>
  <c r="BG591"/>
  <c r="BX591"/>
  <c r="CB591"/>
  <c r="CD591"/>
  <c r="R597" i="8"/>
  <c r="AN90" i="5"/>
  <c r="AO90"/>
  <c r="AP90"/>
  <c r="AQ90"/>
  <c r="AR90"/>
  <c r="AS90"/>
  <c r="AT90"/>
  <c r="AU90"/>
  <c r="AV90"/>
  <c r="AW90"/>
  <c r="AX90"/>
  <c r="AY90"/>
  <c r="AZ90"/>
  <c r="BA90"/>
  <c r="CA90"/>
  <c r="BX90"/>
  <c r="CB90"/>
  <c r="CD90"/>
  <c r="R96" i="8"/>
  <c r="E162"/>
  <c r="J162"/>
  <c r="W592" i="5"/>
  <c r="AN592"/>
  <c r="X592"/>
  <c r="AO592"/>
  <c r="Y592"/>
  <c r="AP592"/>
  <c r="Z592"/>
  <c r="AQ592"/>
  <c r="AA592"/>
  <c r="AR592"/>
  <c r="AB592"/>
  <c r="AS592"/>
  <c r="AC592"/>
  <c r="AT592"/>
  <c r="AD592"/>
  <c r="AU592"/>
  <c r="AE592"/>
  <c r="AV592"/>
  <c r="AF592"/>
  <c r="AW592"/>
  <c r="AG592"/>
  <c r="AX592"/>
  <c r="AH592"/>
  <c r="AY592"/>
  <c r="AI592"/>
  <c r="AZ592"/>
  <c r="AJ592"/>
  <c r="BA592"/>
  <c r="CA592"/>
  <c r="BH592"/>
  <c r="BI592"/>
  <c r="BJ592"/>
  <c r="BK592"/>
  <c r="BL592"/>
  <c r="BM592"/>
  <c r="BN592"/>
  <c r="BO592"/>
  <c r="BP592"/>
  <c r="BQ592"/>
  <c r="BR592"/>
  <c r="BS592"/>
  <c r="BT592"/>
  <c r="BU592"/>
  <c r="BG592"/>
  <c r="BX592"/>
  <c r="CB592"/>
  <c r="CD592"/>
  <c r="R598" i="8"/>
  <c r="E163"/>
  <c r="J163"/>
  <c r="AN341" i="5"/>
  <c r="AO341"/>
  <c r="AP341"/>
  <c r="AQ341"/>
  <c r="AR341"/>
  <c r="AS341"/>
  <c r="AT341"/>
  <c r="AU341"/>
  <c r="AV341"/>
  <c r="AW341"/>
  <c r="AX341"/>
  <c r="AY341"/>
  <c r="AZ341"/>
  <c r="BA341"/>
  <c r="CA341"/>
  <c r="BX341"/>
  <c r="CB341"/>
  <c r="CD341"/>
  <c r="R347" i="8"/>
  <c r="W593" i="5"/>
  <c r="AN593"/>
  <c r="X593"/>
  <c r="AO593"/>
  <c r="Y593"/>
  <c r="AP593"/>
  <c r="Z593"/>
  <c r="AQ593"/>
  <c r="AA593"/>
  <c r="AR593"/>
  <c r="AB593"/>
  <c r="AS593"/>
  <c r="AC593"/>
  <c r="AT593"/>
  <c r="AD593"/>
  <c r="AU593"/>
  <c r="AE593"/>
  <c r="AV593"/>
  <c r="AF593"/>
  <c r="AW593"/>
  <c r="AG593"/>
  <c r="AX593"/>
  <c r="AH593"/>
  <c r="AY593"/>
  <c r="AI593"/>
  <c r="AZ593"/>
  <c r="AJ593"/>
  <c r="BA593"/>
  <c r="CA593"/>
  <c r="BH593"/>
  <c r="BI593"/>
  <c r="BJ593"/>
  <c r="BK593"/>
  <c r="BL593"/>
  <c r="BM593"/>
  <c r="BN593"/>
  <c r="BO593"/>
  <c r="BP593"/>
  <c r="BQ593"/>
  <c r="BR593"/>
  <c r="BS593"/>
  <c r="BT593"/>
  <c r="BU593"/>
  <c r="BG593"/>
  <c r="BX593"/>
  <c r="CB593"/>
  <c r="CD593"/>
  <c r="R599" i="8"/>
  <c r="E164"/>
  <c r="J164"/>
  <c r="AN342" i="5"/>
  <c r="AO342"/>
  <c r="AP342"/>
  <c r="AQ342"/>
  <c r="AR342"/>
  <c r="AS342"/>
  <c r="AT342"/>
  <c r="AU342"/>
  <c r="AV342"/>
  <c r="AW342"/>
  <c r="AX342"/>
  <c r="AY342"/>
  <c r="AZ342"/>
  <c r="BA342"/>
  <c r="CA342"/>
  <c r="BX342"/>
  <c r="CB342"/>
  <c r="CD342"/>
  <c r="R348" i="8"/>
  <c r="W594" i="5"/>
  <c r="AN594"/>
  <c r="X594"/>
  <c r="AO594"/>
  <c r="Y594"/>
  <c r="AP594"/>
  <c r="Z594"/>
  <c r="AQ594"/>
  <c r="AA594"/>
  <c r="AR594"/>
  <c r="AB594"/>
  <c r="AS594"/>
  <c r="AC594"/>
  <c r="AT594"/>
  <c r="AD594"/>
  <c r="AU594"/>
  <c r="AE594"/>
  <c r="AV594"/>
  <c r="AF594"/>
  <c r="AW594"/>
  <c r="AG594"/>
  <c r="AX594"/>
  <c r="AH594"/>
  <c r="AY594"/>
  <c r="AI594"/>
  <c r="AZ594"/>
  <c r="AJ594"/>
  <c r="BA594"/>
  <c r="CA594"/>
  <c r="BH594"/>
  <c r="BI594"/>
  <c r="BJ594"/>
  <c r="BK594"/>
  <c r="BL594"/>
  <c r="BM594"/>
  <c r="BN594"/>
  <c r="BO594"/>
  <c r="BP594"/>
  <c r="BQ594"/>
  <c r="BR594"/>
  <c r="BS594"/>
  <c r="BT594"/>
  <c r="BU594"/>
  <c r="BG594"/>
  <c r="BX594"/>
  <c r="CB594"/>
  <c r="CD594"/>
  <c r="R600" i="8"/>
  <c r="AN91" i="5"/>
  <c r="AO91"/>
  <c r="AP91"/>
  <c r="AQ91"/>
  <c r="AR91"/>
  <c r="AS91"/>
  <c r="AT91"/>
  <c r="AU91"/>
  <c r="AV91"/>
  <c r="AW91"/>
  <c r="AX91"/>
  <c r="AY91"/>
  <c r="AZ91"/>
  <c r="BA91"/>
  <c r="CA91"/>
  <c r="BX91"/>
  <c r="CB91"/>
  <c r="CD91"/>
  <c r="R97" i="8"/>
  <c r="E165"/>
  <c r="J165"/>
  <c r="AN343" i="5"/>
  <c r="AO343"/>
  <c r="AP343"/>
  <c r="AQ343"/>
  <c r="AR343"/>
  <c r="AS343"/>
  <c r="AT343"/>
  <c r="AU343"/>
  <c r="AV343"/>
  <c r="AW343"/>
  <c r="AX343"/>
  <c r="AY343"/>
  <c r="AZ343"/>
  <c r="BA343"/>
  <c r="CA343"/>
  <c r="BX343"/>
  <c r="CB343"/>
  <c r="CD343"/>
  <c r="R349" i="8"/>
  <c r="W595" i="5"/>
  <c r="AN595"/>
  <c r="X595"/>
  <c r="AO595"/>
  <c r="Y595"/>
  <c r="AP595"/>
  <c r="Z595"/>
  <c r="AQ595"/>
  <c r="AA595"/>
  <c r="AR595"/>
  <c r="AB595"/>
  <c r="AS595"/>
  <c r="AC595"/>
  <c r="AT595"/>
  <c r="AD595"/>
  <c r="AU595"/>
  <c r="AE595"/>
  <c r="AV595"/>
  <c r="AF595"/>
  <c r="AW595"/>
  <c r="AG595"/>
  <c r="AX595"/>
  <c r="AH595"/>
  <c r="AY595"/>
  <c r="AI595"/>
  <c r="AZ595"/>
  <c r="AJ595"/>
  <c r="BA595"/>
  <c r="CA595"/>
  <c r="BH595"/>
  <c r="BI595"/>
  <c r="BJ595"/>
  <c r="BK595"/>
  <c r="BL595"/>
  <c r="BM595"/>
  <c r="BN595"/>
  <c r="BO595"/>
  <c r="BP595"/>
  <c r="BQ595"/>
  <c r="BR595"/>
  <c r="BS595"/>
  <c r="BT595"/>
  <c r="BU595"/>
  <c r="BG595"/>
  <c r="BX595"/>
  <c r="CB595"/>
  <c r="CD595"/>
  <c r="R601" i="8"/>
  <c r="AN92" i="5"/>
  <c r="AO92"/>
  <c r="AP92"/>
  <c r="AQ92"/>
  <c r="AR92"/>
  <c r="AS92"/>
  <c r="AT92"/>
  <c r="AU92"/>
  <c r="AV92"/>
  <c r="AW92"/>
  <c r="AX92"/>
  <c r="AY92"/>
  <c r="AZ92"/>
  <c r="BA92"/>
  <c r="CA92"/>
  <c r="BX92"/>
  <c r="CB92"/>
  <c r="CD92"/>
  <c r="R98" i="8"/>
  <c r="E166"/>
  <c r="J166"/>
  <c r="AN344" i="5"/>
  <c r="AO344"/>
  <c r="AP344"/>
  <c r="AQ344"/>
  <c r="AR344"/>
  <c r="AS344"/>
  <c r="AT344"/>
  <c r="AU344"/>
  <c r="AV344"/>
  <c r="AW344"/>
  <c r="AX344"/>
  <c r="AY344"/>
  <c r="AZ344"/>
  <c r="BA344"/>
  <c r="CA344"/>
  <c r="BX344"/>
  <c r="CB344"/>
  <c r="CD344"/>
  <c r="R350" i="8"/>
  <c r="AN93" i="5"/>
  <c r="AO93"/>
  <c r="AP93"/>
  <c r="AQ93"/>
  <c r="AR93"/>
  <c r="AS93"/>
  <c r="AT93"/>
  <c r="AU93"/>
  <c r="AV93"/>
  <c r="AW93"/>
  <c r="AX93"/>
  <c r="AY93"/>
  <c r="AZ93"/>
  <c r="BA93"/>
  <c r="CA93"/>
  <c r="BX93"/>
  <c r="CB93"/>
  <c r="CD93"/>
  <c r="R99" i="8"/>
  <c r="E167"/>
  <c r="J167"/>
  <c r="AN345" i="5"/>
  <c r="AO345"/>
  <c r="AP345"/>
  <c r="AQ345"/>
  <c r="AR345"/>
  <c r="AS345"/>
  <c r="AT345"/>
  <c r="AU345"/>
  <c r="AV345"/>
  <c r="AW345"/>
  <c r="AX345"/>
  <c r="AY345"/>
  <c r="AZ345"/>
  <c r="BA345"/>
  <c r="CA345"/>
  <c r="BX345"/>
  <c r="CB345"/>
  <c r="CD345"/>
  <c r="R351" i="8"/>
  <c r="AN94" i="5"/>
  <c r="AO94"/>
  <c r="AP94"/>
  <c r="AQ94"/>
  <c r="AR94"/>
  <c r="AS94"/>
  <c r="AT94"/>
  <c r="AU94"/>
  <c r="AV94"/>
  <c r="AW94"/>
  <c r="AX94"/>
  <c r="AY94"/>
  <c r="AZ94"/>
  <c r="BA94"/>
  <c r="CA94"/>
  <c r="BX94"/>
  <c r="CB94"/>
  <c r="CD94"/>
  <c r="R100" i="8"/>
  <c r="E168"/>
  <c r="J168"/>
  <c r="AN95" i="5"/>
  <c r="AO95"/>
  <c r="AP95"/>
  <c r="AQ95"/>
  <c r="AR95"/>
  <c r="AS95"/>
  <c r="AT95"/>
  <c r="AU95"/>
  <c r="AV95"/>
  <c r="AW95"/>
  <c r="AX95"/>
  <c r="AY95"/>
  <c r="AZ95"/>
  <c r="BA95"/>
  <c r="CA95"/>
  <c r="BX95"/>
  <c r="CB95"/>
  <c r="CD95"/>
  <c r="R101" i="8"/>
  <c r="E169"/>
  <c r="J169"/>
  <c r="E170"/>
  <c r="J170"/>
  <c r="AN346" i="5"/>
  <c r="AO346"/>
  <c r="AP346"/>
  <c r="AQ346"/>
  <c r="AR346"/>
  <c r="AS346"/>
  <c r="AT346"/>
  <c r="AU346"/>
  <c r="AV346"/>
  <c r="AW346"/>
  <c r="AX346"/>
  <c r="AY346"/>
  <c r="AZ346"/>
  <c r="BA346"/>
  <c r="CA346"/>
  <c r="BX346"/>
  <c r="CB346"/>
  <c r="CD346"/>
  <c r="R352" i="8"/>
  <c r="E171"/>
  <c r="J171"/>
  <c r="AN347" i="5"/>
  <c r="AO347"/>
  <c r="AP347"/>
  <c r="AQ347"/>
  <c r="AR347"/>
  <c r="AS347"/>
  <c r="AT347"/>
  <c r="AU347"/>
  <c r="AV347"/>
  <c r="AW347"/>
  <c r="AX347"/>
  <c r="AY347"/>
  <c r="AZ347"/>
  <c r="BA347"/>
  <c r="CA347"/>
  <c r="BX347"/>
  <c r="CB347"/>
  <c r="CD347"/>
  <c r="R353" i="8"/>
  <c r="AN96" i="5"/>
  <c r="AO96"/>
  <c r="AP96"/>
  <c r="AQ96"/>
  <c r="AR96"/>
  <c r="AS96"/>
  <c r="AT96"/>
  <c r="AU96"/>
  <c r="AV96"/>
  <c r="AW96"/>
  <c r="AX96"/>
  <c r="AY96"/>
  <c r="AZ96"/>
  <c r="BA96"/>
  <c r="CA96"/>
  <c r="BX96"/>
  <c r="CB96"/>
  <c r="CD96"/>
  <c r="R102" i="8"/>
  <c r="E172"/>
  <c r="J172"/>
  <c r="AN348" i="5"/>
  <c r="AO348"/>
  <c r="AP348"/>
  <c r="AQ348"/>
  <c r="AR348"/>
  <c r="AS348"/>
  <c r="AT348"/>
  <c r="AU348"/>
  <c r="AV348"/>
  <c r="AW348"/>
  <c r="AX348"/>
  <c r="AY348"/>
  <c r="AZ348"/>
  <c r="BA348"/>
  <c r="CA348"/>
  <c r="BX348"/>
  <c r="CB348"/>
  <c r="CD348"/>
  <c r="R354" i="8"/>
  <c r="AN97" i="5"/>
  <c r="AO97"/>
  <c r="AP97"/>
  <c r="AQ97"/>
  <c r="AR97"/>
  <c r="AS97"/>
  <c r="AT97"/>
  <c r="AU97"/>
  <c r="AV97"/>
  <c r="AW97"/>
  <c r="AX97"/>
  <c r="AY97"/>
  <c r="AZ97"/>
  <c r="BA97"/>
  <c r="CA97"/>
  <c r="BX97"/>
  <c r="CB97"/>
  <c r="CD97"/>
  <c r="R103" i="8"/>
  <c r="E173"/>
  <c r="J173"/>
  <c r="AN349" i="5"/>
  <c r="AO349"/>
  <c r="AP349"/>
  <c r="AQ349"/>
  <c r="AR349"/>
  <c r="AS349"/>
  <c r="AT349"/>
  <c r="AU349"/>
  <c r="AV349"/>
  <c r="AW349"/>
  <c r="AX349"/>
  <c r="AY349"/>
  <c r="AZ349"/>
  <c r="BA349"/>
  <c r="CA349"/>
  <c r="BX349"/>
  <c r="CB349"/>
  <c r="CD349"/>
  <c r="R355" i="8"/>
  <c r="AN98" i="5"/>
  <c r="AO98"/>
  <c r="AP98"/>
  <c r="AQ98"/>
  <c r="AR98"/>
  <c r="AS98"/>
  <c r="AT98"/>
  <c r="AU98"/>
  <c r="AV98"/>
  <c r="AW98"/>
  <c r="AX98"/>
  <c r="AY98"/>
  <c r="AZ98"/>
  <c r="BA98"/>
  <c r="CA98"/>
  <c r="BX98"/>
  <c r="CB98"/>
  <c r="CD98"/>
  <c r="R104" i="8"/>
  <c r="E174"/>
  <c r="J174"/>
  <c r="AN350" i="5"/>
  <c r="AO350"/>
  <c r="AP350"/>
  <c r="AQ350"/>
  <c r="AR350"/>
  <c r="AS350"/>
  <c r="AT350"/>
  <c r="AU350"/>
  <c r="AV350"/>
  <c r="AW350"/>
  <c r="AX350"/>
  <c r="AY350"/>
  <c r="AZ350"/>
  <c r="BA350"/>
  <c r="CA350"/>
  <c r="BX350"/>
  <c r="CB350"/>
  <c r="CD350"/>
  <c r="R356" i="8"/>
  <c r="AN99" i="5"/>
  <c r="AO99"/>
  <c r="AP99"/>
  <c r="AQ99"/>
  <c r="AR99"/>
  <c r="AS99"/>
  <c r="AT99"/>
  <c r="AU99"/>
  <c r="AV99"/>
  <c r="AW99"/>
  <c r="AX99"/>
  <c r="AY99"/>
  <c r="AZ99"/>
  <c r="BA99"/>
  <c r="CA99"/>
  <c r="BX99"/>
  <c r="CB99"/>
  <c r="CD99"/>
  <c r="R105" i="8"/>
  <c r="E175"/>
  <c r="J175"/>
  <c r="AN100" i="5"/>
  <c r="AO100"/>
  <c r="AP100"/>
  <c r="AQ100"/>
  <c r="AR100"/>
  <c r="AS100"/>
  <c r="AT100"/>
  <c r="AU100"/>
  <c r="AV100"/>
  <c r="AW100"/>
  <c r="AX100"/>
  <c r="AY100"/>
  <c r="AZ100"/>
  <c r="BA100"/>
  <c r="CA100"/>
  <c r="BX100"/>
  <c r="CB100"/>
  <c r="CD100"/>
  <c r="R106" i="8"/>
  <c r="E176"/>
  <c r="J176"/>
  <c r="E177"/>
  <c r="J177"/>
  <c r="AN351" i="5"/>
  <c r="AO351"/>
  <c r="AP351"/>
  <c r="AQ351"/>
  <c r="AR351"/>
  <c r="AS351"/>
  <c r="AT351"/>
  <c r="AU351"/>
  <c r="AV351"/>
  <c r="AW351"/>
  <c r="AX351"/>
  <c r="AY351"/>
  <c r="AZ351"/>
  <c r="BA351"/>
  <c r="CA351"/>
  <c r="BX351"/>
  <c r="CB351"/>
  <c r="CD351"/>
  <c r="R357" i="8"/>
  <c r="E178"/>
  <c r="J178"/>
  <c r="AN352" i="5"/>
  <c r="AO352"/>
  <c r="AP352"/>
  <c r="AQ352"/>
  <c r="AR352"/>
  <c r="AS352"/>
  <c r="AT352"/>
  <c r="AU352"/>
  <c r="AV352"/>
  <c r="AW352"/>
  <c r="AX352"/>
  <c r="AY352"/>
  <c r="AZ352"/>
  <c r="BA352"/>
  <c r="CA352"/>
  <c r="BX352"/>
  <c r="CB352"/>
  <c r="CD352"/>
  <c r="R358" i="8"/>
  <c r="AN101" i="5"/>
  <c r="AO101"/>
  <c r="AP101"/>
  <c r="AQ101"/>
  <c r="AR101"/>
  <c r="AS101"/>
  <c r="AT101"/>
  <c r="AU101"/>
  <c r="AV101"/>
  <c r="AW101"/>
  <c r="AX101"/>
  <c r="AY101"/>
  <c r="AZ101"/>
  <c r="BA101"/>
  <c r="CA101"/>
  <c r="BX101"/>
  <c r="CB101"/>
  <c r="CD101"/>
  <c r="R107" i="8"/>
  <c r="E179"/>
  <c r="J179"/>
  <c r="AN353" i="5"/>
  <c r="AO353"/>
  <c r="AP353"/>
  <c r="AQ353"/>
  <c r="AR353"/>
  <c r="AS353"/>
  <c r="AT353"/>
  <c r="AU353"/>
  <c r="AV353"/>
  <c r="AW353"/>
  <c r="AX353"/>
  <c r="AY353"/>
  <c r="AZ353"/>
  <c r="BA353"/>
  <c r="CA353"/>
  <c r="BX353"/>
  <c r="CB353"/>
  <c r="CD353"/>
  <c r="R359" i="8"/>
  <c r="AN102" i="5"/>
  <c r="AO102"/>
  <c r="AP102"/>
  <c r="AQ102"/>
  <c r="AR102"/>
  <c r="AS102"/>
  <c r="AT102"/>
  <c r="AU102"/>
  <c r="AV102"/>
  <c r="AW102"/>
  <c r="AX102"/>
  <c r="AY102"/>
  <c r="AZ102"/>
  <c r="BA102"/>
  <c r="CA102"/>
  <c r="BX102"/>
  <c r="CB102"/>
  <c r="CD102"/>
  <c r="R108" i="8"/>
  <c r="E180"/>
  <c r="J180"/>
  <c r="AN354" i="5"/>
  <c r="AO354"/>
  <c r="AP354"/>
  <c r="AQ354"/>
  <c r="AR354"/>
  <c r="AS354"/>
  <c r="AT354"/>
  <c r="AU354"/>
  <c r="AV354"/>
  <c r="AW354"/>
  <c r="AX354"/>
  <c r="AY354"/>
  <c r="AZ354"/>
  <c r="BA354"/>
  <c r="CA354"/>
  <c r="BX354"/>
  <c r="CB354"/>
  <c r="CD354"/>
  <c r="R360" i="8"/>
  <c r="AN103" i="5"/>
  <c r="AO103"/>
  <c r="AP103"/>
  <c r="AQ103"/>
  <c r="AR103"/>
  <c r="AS103"/>
  <c r="AT103"/>
  <c r="AU103"/>
  <c r="AV103"/>
  <c r="AW103"/>
  <c r="AX103"/>
  <c r="AY103"/>
  <c r="AZ103"/>
  <c r="BA103"/>
  <c r="CA103"/>
  <c r="BX103"/>
  <c r="CB103"/>
  <c r="CD103"/>
  <c r="R109" i="8"/>
  <c r="E181"/>
  <c r="J181"/>
  <c r="AN355" i="5"/>
  <c r="AO355"/>
  <c r="AP355"/>
  <c r="AQ355"/>
  <c r="AR355"/>
  <c r="AS355"/>
  <c r="AT355"/>
  <c r="AU355"/>
  <c r="AV355"/>
  <c r="AW355"/>
  <c r="AX355"/>
  <c r="AY355"/>
  <c r="AZ355"/>
  <c r="BA355"/>
  <c r="CA355"/>
  <c r="BX355"/>
  <c r="CB355"/>
  <c r="CD355"/>
  <c r="R361" i="8"/>
  <c r="AN104" i="5"/>
  <c r="AO104"/>
  <c r="AP104"/>
  <c r="AQ104"/>
  <c r="AR104"/>
  <c r="AS104"/>
  <c r="AT104"/>
  <c r="AU104"/>
  <c r="AV104"/>
  <c r="AW104"/>
  <c r="AX104"/>
  <c r="AY104"/>
  <c r="AZ104"/>
  <c r="BA104"/>
  <c r="CA104"/>
  <c r="BX104"/>
  <c r="CB104"/>
  <c r="CD104"/>
  <c r="R110" i="8"/>
  <c r="E182"/>
  <c r="J182"/>
  <c r="AN105" i="5"/>
  <c r="AO105"/>
  <c r="AP105"/>
  <c r="AQ105"/>
  <c r="AR105"/>
  <c r="AS105"/>
  <c r="AT105"/>
  <c r="AU105"/>
  <c r="AV105"/>
  <c r="AW105"/>
  <c r="AX105"/>
  <c r="AY105"/>
  <c r="AZ105"/>
  <c r="BA105"/>
  <c r="CA105"/>
  <c r="BX105"/>
  <c r="CB105"/>
  <c r="CD105"/>
  <c r="R111" i="8"/>
  <c r="E183"/>
  <c r="J183"/>
  <c r="E184"/>
  <c r="J184"/>
  <c r="E185"/>
  <c r="J185"/>
  <c r="AN356" i="5"/>
  <c r="AO356"/>
  <c r="AP356"/>
  <c r="AQ356"/>
  <c r="AR356"/>
  <c r="AS356"/>
  <c r="AT356"/>
  <c r="AU356"/>
  <c r="AV356"/>
  <c r="AW356"/>
  <c r="AX356"/>
  <c r="AY356"/>
  <c r="AZ356"/>
  <c r="BA356"/>
  <c r="CA356"/>
  <c r="BX356"/>
  <c r="CB356"/>
  <c r="CD356"/>
  <c r="R362" i="8"/>
  <c r="E186"/>
  <c r="J186"/>
  <c r="AN357" i="5"/>
  <c r="AO357"/>
  <c r="AP357"/>
  <c r="AQ357"/>
  <c r="AR357"/>
  <c r="AS357"/>
  <c r="AT357"/>
  <c r="AU357"/>
  <c r="AV357"/>
  <c r="AW357"/>
  <c r="AX357"/>
  <c r="AY357"/>
  <c r="AZ357"/>
  <c r="BA357"/>
  <c r="CA357"/>
  <c r="BX357"/>
  <c r="CB357"/>
  <c r="CD357"/>
  <c r="R363" i="8"/>
  <c r="AN106" i="5"/>
  <c r="AO106"/>
  <c r="AP106"/>
  <c r="AQ106"/>
  <c r="AR106"/>
  <c r="AS106"/>
  <c r="AT106"/>
  <c r="AU106"/>
  <c r="AV106"/>
  <c r="AW106"/>
  <c r="AX106"/>
  <c r="AY106"/>
  <c r="AZ106"/>
  <c r="BA106"/>
  <c r="CA106"/>
  <c r="BX106"/>
  <c r="CB106"/>
  <c r="CD106"/>
  <c r="R112" i="8"/>
  <c r="E187"/>
  <c r="J187"/>
  <c r="AN358" i="5"/>
  <c r="AO358"/>
  <c r="AP358"/>
  <c r="AQ358"/>
  <c r="AR358"/>
  <c r="AS358"/>
  <c r="AT358"/>
  <c r="AU358"/>
  <c r="AV358"/>
  <c r="AW358"/>
  <c r="AX358"/>
  <c r="AY358"/>
  <c r="AZ358"/>
  <c r="BA358"/>
  <c r="CA358"/>
  <c r="BX358"/>
  <c r="CB358"/>
  <c r="CD358"/>
  <c r="R364" i="8"/>
  <c r="AN107" i="5"/>
  <c r="AO107"/>
  <c r="AP107"/>
  <c r="AQ107"/>
  <c r="AR107"/>
  <c r="AS107"/>
  <c r="AT107"/>
  <c r="AU107"/>
  <c r="AV107"/>
  <c r="AW107"/>
  <c r="AX107"/>
  <c r="AY107"/>
  <c r="AZ107"/>
  <c r="BA107"/>
  <c r="CA107"/>
  <c r="BX107"/>
  <c r="CB107"/>
  <c r="CD107"/>
  <c r="R113" i="8"/>
  <c r="E188"/>
  <c r="J188"/>
  <c r="AN359" i="5"/>
  <c r="AO359"/>
  <c r="AP359"/>
  <c r="AQ359"/>
  <c r="AR359"/>
  <c r="AS359"/>
  <c r="AT359"/>
  <c r="AU359"/>
  <c r="AV359"/>
  <c r="AW359"/>
  <c r="AX359"/>
  <c r="AY359"/>
  <c r="AZ359"/>
  <c r="BA359"/>
  <c r="CA359"/>
  <c r="BX359"/>
  <c r="CB359"/>
  <c r="CD359"/>
  <c r="R365" i="8"/>
  <c r="AN108" i="5"/>
  <c r="AO108"/>
  <c r="AP108"/>
  <c r="AQ108"/>
  <c r="AR108"/>
  <c r="AS108"/>
  <c r="AT108"/>
  <c r="AU108"/>
  <c r="AV108"/>
  <c r="AW108"/>
  <c r="AX108"/>
  <c r="AY108"/>
  <c r="AZ108"/>
  <c r="BA108"/>
  <c r="CA108"/>
  <c r="BX108"/>
  <c r="CB108"/>
  <c r="CD108"/>
  <c r="R114" i="8"/>
  <c r="E189"/>
  <c r="J189"/>
  <c r="AN109" i="5"/>
  <c r="AO109"/>
  <c r="AP109"/>
  <c r="AQ109"/>
  <c r="AR109"/>
  <c r="AS109"/>
  <c r="AT109"/>
  <c r="AU109"/>
  <c r="AV109"/>
  <c r="AW109"/>
  <c r="AX109"/>
  <c r="AY109"/>
  <c r="AZ109"/>
  <c r="BA109"/>
  <c r="CA109"/>
  <c r="BX109"/>
  <c r="CB109"/>
  <c r="CD109"/>
  <c r="R115" i="8"/>
  <c r="E190"/>
  <c r="J190"/>
  <c r="E191"/>
  <c r="J191"/>
  <c r="AN360" i="5"/>
  <c r="AO360"/>
  <c r="AP360"/>
  <c r="AQ360"/>
  <c r="AR360"/>
  <c r="AS360"/>
  <c r="AT360"/>
  <c r="AU360"/>
  <c r="AV360"/>
  <c r="AW360"/>
  <c r="AX360"/>
  <c r="AY360"/>
  <c r="AZ360"/>
  <c r="BA360"/>
  <c r="CA360"/>
  <c r="BX360"/>
  <c r="CB360"/>
  <c r="CD360"/>
  <c r="R366" i="8"/>
  <c r="E192"/>
  <c r="J192"/>
  <c r="AN361" i="5"/>
  <c r="AO361"/>
  <c r="AP361"/>
  <c r="AQ361"/>
  <c r="AR361"/>
  <c r="AS361"/>
  <c r="AT361"/>
  <c r="AU361"/>
  <c r="AV361"/>
  <c r="AW361"/>
  <c r="AX361"/>
  <c r="AY361"/>
  <c r="AZ361"/>
  <c r="BA361"/>
  <c r="CA361"/>
  <c r="BX361"/>
  <c r="CB361"/>
  <c r="CD361"/>
  <c r="R367" i="8"/>
  <c r="AN110" i="5"/>
  <c r="AO110"/>
  <c r="AP110"/>
  <c r="AQ110"/>
  <c r="AR110"/>
  <c r="AS110"/>
  <c r="AT110"/>
  <c r="AU110"/>
  <c r="AV110"/>
  <c r="AW110"/>
  <c r="AX110"/>
  <c r="AY110"/>
  <c r="AZ110"/>
  <c r="BA110"/>
  <c r="CA110"/>
  <c r="BX110"/>
  <c r="CB110"/>
  <c r="CD110"/>
  <c r="R116" i="8"/>
  <c r="E193"/>
  <c r="J193"/>
  <c r="AN362" i="5"/>
  <c r="AO362"/>
  <c r="AP362"/>
  <c r="AQ362"/>
  <c r="AR362"/>
  <c r="AS362"/>
  <c r="AT362"/>
  <c r="AU362"/>
  <c r="AV362"/>
  <c r="AW362"/>
  <c r="AX362"/>
  <c r="AY362"/>
  <c r="AZ362"/>
  <c r="BA362"/>
  <c r="CA362"/>
  <c r="BX362"/>
  <c r="CB362"/>
  <c r="CD362"/>
  <c r="R368" i="8"/>
  <c r="AN111" i="5"/>
  <c r="AO111"/>
  <c r="AP111"/>
  <c r="AQ111"/>
  <c r="AR111"/>
  <c r="AS111"/>
  <c r="AT111"/>
  <c r="AU111"/>
  <c r="AV111"/>
  <c r="AW111"/>
  <c r="AX111"/>
  <c r="AY111"/>
  <c r="AZ111"/>
  <c r="BA111"/>
  <c r="CA111"/>
  <c r="BX111"/>
  <c r="CB111"/>
  <c r="CD111"/>
  <c r="R117" i="8"/>
  <c r="E194"/>
  <c r="J194"/>
  <c r="AN363" i="5"/>
  <c r="AO363"/>
  <c r="AP363"/>
  <c r="AQ363"/>
  <c r="AR363"/>
  <c r="AS363"/>
  <c r="AT363"/>
  <c r="AU363"/>
  <c r="AV363"/>
  <c r="AW363"/>
  <c r="AX363"/>
  <c r="AY363"/>
  <c r="AZ363"/>
  <c r="BA363"/>
  <c r="CA363"/>
  <c r="BX363"/>
  <c r="CB363"/>
  <c r="CD363"/>
  <c r="R369" i="8"/>
  <c r="AN112" i="5"/>
  <c r="AO112"/>
  <c r="AP112"/>
  <c r="AQ112"/>
  <c r="AR112"/>
  <c r="AS112"/>
  <c r="AT112"/>
  <c r="AU112"/>
  <c r="AV112"/>
  <c r="AW112"/>
  <c r="AX112"/>
  <c r="AY112"/>
  <c r="AZ112"/>
  <c r="BA112"/>
  <c r="CA112"/>
  <c r="BX112"/>
  <c r="CB112"/>
  <c r="CD112"/>
  <c r="R118" i="8"/>
  <c r="E195"/>
  <c r="J195"/>
  <c r="AN364" i="5"/>
  <c r="AO364"/>
  <c r="AP364"/>
  <c r="AQ364"/>
  <c r="AR364"/>
  <c r="AS364"/>
  <c r="AT364"/>
  <c r="AU364"/>
  <c r="AV364"/>
  <c r="AW364"/>
  <c r="AX364"/>
  <c r="AY364"/>
  <c r="AZ364"/>
  <c r="BA364"/>
  <c r="CA364"/>
  <c r="BX364"/>
  <c r="CB364"/>
  <c r="CD364"/>
  <c r="R370" i="8"/>
  <c r="AN113" i="5"/>
  <c r="AO113"/>
  <c r="AP113"/>
  <c r="AQ113"/>
  <c r="AR113"/>
  <c r="AS113"/>
  <c r="AT113"/>
  <c r="AU113"/>
  <c r="AV113"/>
  <c r="AW113"/>
  <c r="AX113"/>
  <c r="AY113"/>
  <c r="AZ113"/>
  <c r="BA113"/>
  <c r="CA113"/>
  <c r="BX113"/>
  <c r="CB113"/>
  <c r="CD113"/>
  <c r="R119" i="8"/>
  <c r="E196"/>
  <c r="J196"/>
  <c r="AN114" i="5"/>
  <c r="AO114"/>
  <c r="AP114"/>
  <c r="AQ114"/>
  <c r="AR114"/>
  <c r="AS114"/>
  <c r="AT114"/>
  <c r="AU114"/>
  <c r="AV114"/>
  <c r="AW114"/>
  <c r="AX114"/>
  <c r="AY114"/>
  <c r="AZ114"/>
  <c r="BA114"/>
  <c r="CA114"/>
  <c r="BX114"/>
  <c r="CB114"/>
  <c r="CD114"/>
  <c r="R120" i="8"/>
  <c r="E197"/>
  <c r="J197"/>
  <c r="E198"/>
  <c r="J198"/>
  <c r="AN365" i="5"/>
  <c r="AO365"/>
  <c r="AP365"/>
  <c r="AQ365"/>
  <c r="AR365"/>
  <c r="AS365"/>
  <c r="AT365"/>
  <c r="AU365"/>
  <c r="AV365"/>
  <c r="AW365"/>
  <c r="AX365"/>
  <c r="AY365"/>
  <c r="AZ365"/>
  <c r="BA365"/>
  <c r="CA365"/>
  <c r="BX365"/>
  <c r="CB365"/>
  <c r="CD365"/>
  <c r="R371" i="8"/>
  <c r="E199"/>
  <c r="J199"/>
  <c r="AN366" i="5"/>
  <c r="AO366"/>
  <c r="AP366"/>
  <c r="AQ366"/>
  <c r="AR366"/>
  <c r="AS366"/>
  <c r="AT366"/>
  <c r="AU366"/>
  <c r="AV366"/>
  <c r="AW366"/>
  <c r="AX366"/>
  <c r="AY366"/>
  <c r="AZ366"/>
  <c r="BA366"/>
  <c r="CA366"/>
  <c r="BX366"/>
  <c r="CB366"/>
  <c r="CD366"/>
  <c r="R372" i="8"/>
  <c r="AN115" i="5"/>
  <c r="AO115"/>
  <c r="AP115"/>
  <c r="AQ115"/>
  <c r="AR115"/>
  <c r="AS115"/>
  <c r="AT115"/>
  <c r="AU115"/>
  <c r="AV115"/>
  <c r="AW115"/>
  <c r="AX115"/>
  <c r="AY115"/>
  <c r="AZ115"/>
  <c r="BA115"/>
  <c r="CA115"/>
  <c r="BX115"/>
  <c r="CB115"/>
  <c r="CD115"/>
  <c r="R121" i="8"/>
  <c r="E200"/>
  <c r="J200"/>
  <c r="AN367" i="5"/>
  <c r="AO367"/>
  <c r="AP367"/>
  <c r="AQ367"/>
  <c r="AR367"/>
  <c r="AS367"/>
  <c r="AT367"/>
  <c r="AU367"/>
  <c r="AV367"/>
  <c r="AW367"/>
  <c r="AX367"/>
  <c r="AY367"/>
  <c r="AZ367"/>
  <c r="BA367"/>
  <c r="CA367"/>
  <c r="BX367"/>
  <c r="CB367"/>
  <c r="CD367"/>
  <c r="R373" i="8"/>
  <c r="AN116" i="5"/>
  <c r="AO116"/>
  <c r="AP116"/>
  <c r="AQ116"/>
  <c r="AR116"/>
  <c r="AS116"/>
  <c r="AT116"/>
  <c r="AU116"/>
  <c r="AV116"/>
  <c r="AW116"/>
  <c r="AX116"/>
  <c r="AY116"/>
  <c r="AZ116"/>
  <c r="BA116"/>
  <c r="CA116"/>
  <c r="BX116"/>
  <c r="CB116"/>
  <c r="CD116"/>
  <c r="R122" i="8"/>
  <c r="E201"/>
  <c r="J201"/>
  <c r="AN368" i="5"/>
  <c r="AO368"/>
  <c r="AP368"/>
  <c r="AQ368"/>
  <c r="AR368"/>
  <c r="AS368"/>
  <c r="AT368"/>
  <c r="AU368"/>
  <c r="AV368"/>
  <c r="AW368"/>
  <c r="AX368"/>
  <c r="AY368"/>
  <c r="AZ368"/>
  <c r="BA368"/>
  <c r="CA368"/>
  <c r="BX368"/>
  <c r="CB368"/>
  <c r="CD368"/>
  <c r="R374" i="8"/>
  <c r="AN117" i="5"/>
  <c r="AO117"/>
  <c r="AP117"/>
  <c r="AQ117"/>
  <c r="AR117"/>
  <c r="AS117"/>
  <c r="AT117"/>
  <c r="AU117"/>
  <c r="AV117"/>
  <c r="AW117"/>
  <c r="AX117"/>
  <c r="AY117"/>
  <c r="AZ117"/>
  <c r="BA117"/>
  <c r="CA117"/>
  <c r="BX117"/>
  <c r="CB117"/>
  <c r="CD117"/>
  <c r="R123" i="8"/>
  <c r="E202"/>
  <c r="J202"/>
  <c r="AN369" i="5"/>
  <c r="AO369"/>
  <c r="AP369"/>
  <c r="AQ369"/>
  <c r="AR369"/>
  <c r="AS369"/>
  <c r="AT369"/>
  <c r="AU369"/>
  <c r="AV369"/>
  <c r="AW369"/>
  <c r="AX369"/>
  <c r="AY369"/>
  <c r="AZ369"/>
  <c r="BA369"/>
  <c r="CA369"/>
  <c r="BX369"/>
  <c r="CB369"/>
  <c r="CD369"/>
  <c r="R375" i="8"/>
  <c r="AN118" i="5"/>
  <c r="AO118"/>
  <c r="AP118"/>
  <c r="AQ118"/>
  <c r="AR118"/>
  <c r="AS118"/>
  <c r="AT118"/>
  <c r="AU118"/>
  <c r="AV118"/>
  <c r="AW118"/>
  <c r="AX118"/>
  <c r="AY118"/>
  <c r="AZ118"/>
  <c r="BA118"/>
  <c r="CA118"/>
  <c r="BX118"/>
  <c r="CB118"/>
  <c r="CD118"/>
  <c r="R124" i="8"/>
  <c r="E203"/>
  <c r="J203"/>
  <c r="AN119" i="5"/>
  <c r="AO119"/>
  <c r="AP119"/>
  <c r="AQ119"/>
  <c r="AR119"/>
  <c r="AS119"/>
  <c r="AT119"/>
  <c r="AU119"/>
  <c r="AV119"/>
  <c r="AW119"/>
  <c r="AX119"/>
  <c r="AY119"/>
  <c r="AZ119"/>
  <c r="BA119"/>
  <c r="CA119"/>
  <c r="BX119"/>
  <c r="CB119"/>
  <c r="CD119"/>
  <c r="R125" i="8"/>
  <c r="E204"/>
  <c r="J204"/>
  <c r="E205"/>
  <c r="J205"/>
  <c r="AN370" i="5"/>
  <c r="AO370"/>
  <c r="AP370"/>
  <c r="AQ370"/>
  <c r="AR370"/>
  <c r="AS370"/>
  <c r="AT370"/>
  <c r="AU370"/>
  <c r="AV370"/>
  <c r="AW370"/>
  <c r="AX370"/>
  <c r="AY370"/>
  <c r="AZ370"/>
  <c r="BA370"/>
  <c r="CA370"/>
  <c r="BX370"/>
  <c r="CB370"/>
  <c r="CD370"/>
  <c r="R376" i="8"/>
  <c r="E206"/>
  <c r="J206"/>
  <c r="AN371" i="5"/>
  <c r="AO371"/>
  <c r="AP371"/>
  <c r="AQ371"/>
  <c r="AR371"/>
  <c r="AS371"/>
  <c r="AT371"/>
  <c r="AU371"/>
  <c r="AV371"/>
  <c r="AW371"/>
  <c r="AX371"/>
  <c r="AY371"/>
  <c r="AZ371"/>
  <c r="BA371"/>
  <c r="CA371"/>
  <c r="BX371"/>
  <c r="CB371"/>
  <c r="CD371"/>
  <c r="R377" i="8"/>
  <c r="AN120" i="5"/>
  <c r="AO120"/>
  <c r="AP120"/>
  <c r="AQ120"/>
  <c r="AR120"/>
  <c r="AS120"/>
  <c r="AT120"/>
  <c r="AU120"/>
  <c r="AV120"/>
  <c r="AW120"/>
  <c r="AX120"/>
  <c r="AY120"/>
  <c r="AZ120"/>
  <c r="BA120"/>
  <c r="CA120"/>
  <c r="BX120"/>
  <c r="CB120"/>
  <c r="CD120"/>
  <c r="R126" i="8"/>
  <c r="E207"/>
  <c r="J207"/>
  <c r="AN372" i="5"/>
  <c r="AO372"/>
  <c r="AP372"/>
  <c r="AQ372"/>
  <c r="AR372"/>
  <c r="AS372"/>
  <c r="AT372"/>
  <c r="AU372"/>
  <c r="AV372"/>
  <c r="AW372"/>
  <c r="AX372"/>
  <c r="AY372"/>
  <c r="AZ372"/>
  <c r="BA372"/>
  <c r="CA372"/>
  <c r="BX372"/>
  <c r="CB372"/>
  <c r="CD372"/>
  <c r="R378" i="8"/>
  <c r="AN121" i="5"/>
  <c r="AO121"/>
  <c r="AP121"/>
  <c r="AQ121"/>
  <c r="AR121"/>
  <c r="AS121"/>
  <c r="AT121"/>
  <c r="AU121"/>
  <c r="AV121"/>
  <c r="AW121"/>
  <c r="AX121"/>
  <c r="AY121"/>
  <c r="AZ121"/>
  <c r="BA121"/>
  <c r="CA121"/>
  <c r="BX121"/>
  <c r="CB121"/>
  <c r="CD121"/>
  <c r="R127" i="8"/>
  <c r="E208"/>
  <c r="J208"/>
  <c r="AN373" i="5"/>
  <c r="AO373"/>
  <c r="AP373"/>
  <c r="AQ373"/>
  <c r="AR373"/>
  <c r="AS373"/>
  <c r="AT373"/>
  <c r="AU373"/>
  <c r="AV373"/>
  <c r="AW373"/>
  <c r="AX373"/>
  <c r="AY373"/>
  <c r="AZ373"/>
  <c r="BA373"/>
  <c r="CA373"/>
  <c r="BX373"/>
  <c r="CB373"/>
  <c r="CD373"/>
  <c r="R379" i="8"/>
  <c r="AN122" i="5"/>
  <c r="AO122"/>
  <c r="AP122"/>
  <c r="AQ122"/>
  <c r="AR122"/>
  <c r="AS122"/>
  <c r="AT122"/>
  <c r="AU122"/>
  <c r="AV122"/>
  <c r="AW122"/>
  <c r="AX122"/>
  <c r="AY122"/>
  <c r="AZ122"/>
  <c r="BA122"/>
  <c r="CA122"/>
  <c r="BX122"/>
  <c r="CB122"/>
  <c r="CD122"/>
  <c r="R128" i="8"/>
  <c r="E209"/>
  <c r="J209"/>
  <c r="AN374" i="5"/>
  <c r="AO374"/>
  <c r="AP374"/>
  <c r="AQ374"/>
  <c r="AR374"/>
  <c r="AS374"/>
  <c r="AT374"/>
  <c r="AU374"/>
  <c r="AV374"/>
  <c r="AW374"/>
  <c r="AX374"/>
  <c r="AY374"/>
  <c r="AZ374"/>
  <c r="BA374"/>
  <c r="CA374"/>
  <c r="BX374"/>
  <c r="CB374"/>
  <c r="CD374"/>
  <c r="R380" i="8"/>
  <c r="AN123" i="5"/>
  <c r="AO123"/>
  <c r="AP123"/>
  <c r="AQ123"/>
  <c r="AR123"/>
  <c r="AS123"/>
  <c r="AT123"/>
  <c r="AU123"/>
  <c r="AV123"/>
  <c r="AW123"/>
  <c r="AX123"/>
  <c r="AY123"/>
  <c r="AZ123"/>
  <c r="BA123"/>
  <c r="CA123"/>
  <c r="BX123"/>
  <c r="CB123"/>
  <c r="CD123"/>
  <c r="R129" i="8"/>
  <c r="E210"/>
  <c r="J210"/>
  <c r="AN124" i="5"/>
  <c r="AO124"/>
  <c r="AP124"/>
  <c r="AQ124"/>
  <c r="AR124"/>
  <c r="AS124"/>
  <c r="AT124"/>
  <c r="AU124"/>
  <c r="AV124"/>
  <c r="AW124"/>
  <c r="AX124"/>
  <c r="AY124"/>
  <c r="AZ124"/>
  <c r="BA124"/>
  <c r="CA124"/>
  <c r="BX124"/>
  <c r="CB124"/>
  <c r="CD124"/>
  <c r="R130" i="8"/>
  <c r="E211"/>
  <c r="J211"/>
  <c r="E212"/>
  <c r="J212"/>
  <c r="AN375" i="5"/>
  <c r="AO375"/>
  <c r="AP375"/>
  <c r="AQ375"/>
  <c r="AR375"/>
  <c r="AS375"/>
  <c r="AT375"/>
  <c r="AU375"/>
  <c r="AV375"/>
  <c r="AW375"/>
  <c r="AX375"/>
  <c r="AY375"/>
  <c r="AZ375"/>
  <c r="BA375"/>
  <c r="CA375"/>
  <c r="BX375"/>
  <c r="CB375"/>
  <c r="CD375"/>
  <c r="R381" i="8"/>
  <c r="E213"/>
  <c r="J213"/>
  <c r="AN376" i="5"/>
  <c r="AO376"/>
  <c r="AP376"/>
  <c r="AQ376"/>
  <c r="AR376"/>
  <c r="AS376"/>
  <c r="AT376"/>
  <c r="AU376"/>
  <c r="AV376"/>
  <c r="AW376"/>
  <c r="AX376"/>
  <c r="AY376"/>
  <c r="AZ376"/>
  <c r="BA376"/>
  <c r="CA376"/>
  <c r="BX376"/>
  <c r="CB376"/>
  <c r="CD376"/>
  <c r="R382" i="8"/>
  <c r="AN125" i="5"/>
  <c r="AO125"/>
  <c r="AP125"/>
  <c r="AQ125"/>
  <c r="AR125"/>
  <c r="AS125"/>
  <c r="AT125"/>
  <c r="AU125"/>
  <c r="AV125"/>
  <c r="AW125"/>
  <c r="AX125"/>
  <c r="AY125"/>
  <c r="AZ125"/>
  <c r="BA125"/>
  <c r="CA125"/>
  <c r="BX125"/>
  <c r="CB125"/>
  <c r="CD125"/>
  <c r="R131" i="8"/>
  <c r="E214"/>
  <c r="J214"/>
  <c r="AN377" i="5"/>
  <c r="AO377"/>
  <c r="AP377"/>
  <c r="AQ377"/>
  <c r="AR377"/>
  <c r="AS377"/>
  <c r="AT377"/>
  <c r="AU377"/>
  <c r="AV377"/>
  <c r="AW377"/>
  <c r="AX377"/>
  <c r="AY377"/>
  <c r="AZ377"/>
  <c r="BA377"/>
  <c r="CA377"/>
  <c r="BX377"/>
  <c r="CB377"/>
  <c r="CD377"/>
  <c r="R383" i="8"/>
  <c r="AN126" i="5"/>
  <c r="AO126"/>
  <c r="AP126"/>
  <c r="AQ126"/>
  <c r="AR126"/>
  <c r="AS126"/>
  <c r="AT126"/>
  <c r="AU126"/>
  <c r="AV126"/>
  <c r="AW126"/>
  <c r="AX126"/>
  <c r="AY126"/>
  <c r="AZ126"/>
  <c r="BA126"/>
  <c r="CA126"/>
  <c r="BX126"/>
  <c r="CB126"/>
  <c r="CD126"/>
  <c r="R132" i="8"/>
  <c r="E215"/>
  <c r="J215"/>
  <c r="AN378" i="5"/>
  <c r="AO378"/>
  <c r="AP378"/>
  <c r="AQ378"/>
  <c r="AR378"/>
  <c r="AS378"/>
  <c r="AT378"/>
  <c r="AU378"/>
  <c r="AV378"/>
  <c r="AW378"/>
  <c r="AX378"/>
  <c r="AY378"/>
  <c r="AZ378"/>
  <c r="BA378"/>
  <c r="CA378"/>
  <c r="BX378"/>
  <c r="CB378"/>
  <c r="CD378"/>
  <c r="R384" i="8"/>
  <c r="AN127" i="5"/>
  <c r="AO127"/>
  <c r="AP127"/>
  <c r="AQ127"/>
  <c r="AR127"/>
  <c r="AS127"/>
  <c r="AT127"/>
  <c r="AU127"/>
  <c r="AV127"/>
  <c r="AW127"/>
  <c r="AX127"/>
  <c r="AY127"/>
  <c r="AZ127"/>
  <c r="BA127"/>
  <c r="CA127"/>
  <c r="BX127"/>
  <c r="CB127"/>
  <c r="CD127"/>
  <c r="R133" i="8"/>
  <c r="E216"/>
  <c r="J216"/>
  <c r="AN379" i="5"/>
  <c r="AO379"/>
  <c r="AP379"/>
  <c r="AQ379"/>
  <c r="AR379"/>
  <c r="AS379"/>
  <c r="AT379"/>
  <c r="AU379"/>
  <c r="AV379"/>
  <c r="AW379"/>
  <c r="AX379"/>
  <c r="AY379"/>
  <c r="AZ379"/>
  <c r="BA379"/>
  <c r="CA379"/>
  <c r="BX379"/>
  <c r="CB379"/>
  <c r="CD379"/>
  <c r="R385" i="8"/>
  <c r="AN128" i="5"/>
  <c r="AO128"/>
  <c r="AP128"/>
  <c r="AQ128"/>
  <c r="AR128"/>
  <c r="AS128"/>
  <c r="AT128"/>
  <c r="AU128"/>
  <c r="AV128"/>
  <c r="AW128"/>
  <c r="AX128"/>
  <c r="AY128"/>
  <c r="AZ128"/>
  <c r="BA128"/>
  <c r="CA128"/>
  <c r="BX128"/>
  <c r="CB128"/>
  <c r="CD128"/>
  <c r="R134" i="8"/>
  <c r="E217"/>
  <c r="J217"/>
  <c r="AN129" i="5"/>
  <c r="AO129"/>
  <c r="AP129"/>
  <c r="AQ129"/>
  <c r="AR129"/>
  <c r="AS129"/>
  <c r="AT129"/>
  <c r="AU129"/>
  <c r="AV129"/>
  <c r="AW129"/>
  <c r="AX129"/>
  <c r="AY129"/>
  <c r="AZ129"/>
  <c r="BA129"/>
  <c r="CA129"/>
  <c r="BX129"/>
  <c r="CB129"/>
  <c r="CD129"/>
  <c r="R135" i="8"/>
  <c r="E218"/>
  <c r="J218"/>
  <c r="E219"/>
  <c r="J219"/>
  <c r="AN380" i="5"/>
  <c r="AO380"/>
  <c r="AP380"/>
  <c r="AQ380"/>
  <c r="AR380"/>
  <c r="AS380"/>
  <c r="AT380"/>
  <c r="AU380"/>
  <c r="AV380"/>
  <c r="AW380"/>
  <c r="AX380"/>
  <c r="AY380"/>
  <c r="AZ380"/>
  <c r="BA380"/>
  <c r="CA380"/>
  <c r="BX380"/>
  <c r="CB380"/>
  <c r="CD380"/>
  <c r="R386" i="8"/>
  <c r="E220"/>
  <c r="J220"/>
  <c r="AN381" i="5"/>
  <c r="AO381"/>
  <c r="AP381"/>
  <c r="AQ381"/>
  <c r="AR381"/>
  <c r="AS381"/>
  <c r="AT381"/>
  <c r="AU381"/>
  <c r="AV381"/>
  <c r="AW381"/>
  <c r="AX381"/>
  <c r="AY381"/>
  <c r="AZ381"/>
  <c r="BA381"/>
  <c r="CA381"/>
  <c r="BX381"/>
  <c r="CB381"/>
  <c r="CD381"/>
  <c r="R387" i="8"/>
  <c r="AN130" i="5"/>
  <c r="AO130"/>
  <c r="AP130"/>
  <c r="AQ130"/>
  <c r="AR130"/>
  <c r="AS130"/>
  <c r="AT130"/>
  <c r="AU130"/>
  <c r="AV130"/>
  <c r="AW130"/>
  <c r="AX130"/>
  <c r="AY130"/>
  <c r="AZ130"/>
  <c r="BA130"/>
  <c r="CA130"/>
  <c r="BX130"/>
  <c r="CB130"/>
  <c r="CD130"/>
  <c r="R136" i="8"/>
  <c r="E221"/>
  <c r="J221"/>
  <c r="AN382" i="5"/>
  <c r="AO382"/>
  <c r="AP382"/>
  <c r="AQ382"/>
  <c r="AR382"/>
  <c r="AS382"/>
  <c r="AT382"/>
  <c r="AU382"/>
  <c r="AV382"/>
  <c r="AW382"/>
  <c r="AX382"/>
  <c r="AY382"/>
  <c r="AZ382"/>
  <c r="BA382"/>
  <c r="CA382"/>
  <c r="BX382"/>
  <c r="CB382"/>
  <c r="CD382"/>
  <c r="R388" i="8"/>
  <c r="AN131" i="5"/>
  <c r="AO131"/>
  <c r="AP131"/>
  <c r="AQ131"/>
  <c r="AR131"/>
  <c r="AS131"/>
  <c r="AT131"/>
  <c r="AU131"/>
  <c r="AV131"/>
  <c r="AW131"/>
  <c r="AX131"/>
  <c r="AY131"/>
  <c r="AZ131"/>
  <c r="BA131"/>
  <c r="CA131"/>
  <c r="BX131"/>
  <c r="CB131"/>
  <c r="CD131"/>
  <c r="R137" i="8"/>
  <c r="E222"/>
  <c r="J222"/>
  <c r="AN383" i="5"/>
  <c r="AO383"/>
  <c r="AP383"/>
  <c r="AQ383"/>
  <c r="AR383"/>
  <c r="AS383"/>
  <c r="AT383"/>
  <c r="AU383"/>
  <c r="AV383"/>
  <c r="AW383"/>
  <c r="AX383"/>
  <c r="AY383"/>
  <c r="AZ383"/>
  <c r="BA383"/>
  <c r="CA383"/>
  <c r="BX383"/>
  <c r="CB383"/>
  <c r="CD383"/>
  <c r="R389" i="8"/>
  <c r="AN132" i="5"/>
  <c r="AO132"/>
  <c r="AP132"/>
  <c r="AQ132"/>
  <c r="AR132"/>
  <c r="AS132"/>
  <c r="AT132"/>
  <c r="AU132"/>
  <c r="AV132"/>
  <c r="AW132"/>
  <c r="AX132"/>
  <c r="AY132"/>
  <c r="AZ132"/>
  <c r="BA132"/>
  <c r="CA132"/>
  <c r="BX132"/>
  <c r="CB132"/>
  <c r="CD132"/>
  <c r="R138" i="8"/>
  <c r="E223"/>
  <c r="J223"/>
  <c r="AN133" i="5"/>
  <c r="AO133"/>
  <c r="AP133"/>
  <c r="AQ133"/>
  <c r="AR133"/>
  <c r="AS133"/>
  <c r="AT133"/>
  <c r="AU133"/>
  <c r="AV133"/>
  <c r="AW133"/>
  <c r="AX133"/>
  <c r="AY133"/>
  <c r="AZ133"/>
  <c r="BA133"/>
  <c r="CA133"/>
  <c r="BX133"/>
  <c r="CB133"/>
  <c r="CD133"/>
  <c r="R139" i="8"/>
  <c r="E224"/>
  <c r="J224"/>
  <c r="AN134" i="5"/>
  <c r="AO134"/>
  <c r="AP134"/>
  <c r="AQ134"/>
  <c r="AR134"/>
  <c r="AS134"/>
  <c r="AT134"/>
  <c r="AU134"/>
  <c r="AV134"/>
  <c r="AW134"/>
  <c r="AX134"/>
  <c r="AY134"/>
  <c r="AZ134"/>
  <c r="BA134"/>
  <c r="CA134"/>
  <c r="BX134"/>
  <c r="CB134"/>
  <c r="CD134"/>
  <c r="R140" i="8"/>
  <c r="E225"/>
  <c r="J225"/>
  <c r="E226"/>
  <c r="J226"/>
  <c r="AN384" i="5"/>
  <c r="AO384"/>
  <c r="AP384"/>
  <c r="AQ384"/>
  <c r="AR384"/>
  <c r="AS384"/>
  <c r="AT384"/>
  <c r="AU384"/>
  <c r="AV384"/>
  <c r="AW384"/>
  <c r="AX384"/>
  <c r="AY384"/>
  <c r="AZ384"/>
  <c r="BA384"/>
  <c r="CA384"/>
  <c r="BX384"/>
  <c r="CB384"/>
  <c r="CD384"/>
  <c r="R390" i="8"/>
  <c r="E227"/>
  <c r="J227"/>
  <c r="AN385" i="5"/>
  <c r="AO385"/>
  <c r="AP385"/>
  <c r="AQ385"/>
  <c r="AR385"/>
  <c r="AS385"/>
  <c r="AT385"/>
  <c r="AU385"/>
  <c r="AV385"/>
  <c r="AW385"/>
  <c r="AX385"/>
  <c r="AY385"/>
  <c r="AZ385"/>
  <c r="BA385"/>
  <c r="CA385"/>
  <c r="BX385"/>
  <c r="CB385"/>
  <c r="CD385"/>
  <c r="R391" i="8"/>
  <c r="AN135" i="5"/>
  <c r="AO135"/>
  <c r="AP135"/>
  <c r="AQ135"/>
  <c r="AR135"/>
  <c r="AS135"/>
  <c r="AT135"/>
  <c r="AU135"/>
  <c r="AV135"/>
  <c r="AW135"/>
  <c r="AX135"/>
  <c r="AY135"/>
  <c r="AZ135"/>
  <c r="BA135"/>
  <c r="CA135"/>
  <c r="BX135"/>
  <c r="CB135"/>
  <c r="CD135"/>
  <c r="R141" i="8"/>
  <c r="E228"/>
  <c r="J228"/>
  <c r="AN386" i="5"/>
  <c r="AO386"/>
  <c r="AP386"/>
  <c r="AQ386"/>
  <c r="AR386"/>
  <c r="AS386"/>
  <c r="AT386"/>
  <c r="AU386"/>
  <c r="AV386"/>
  <c r="AW386"/>
  <c r="AX386"/>
  <c r="AY386"/>
  <c r="AZ386"/>
  <c r="BA386"/>
  <c r="CA386"/>
  <c r="BX386"/>
  <c r="CB386"/>
  <c r="CD386"/>
  <c r="R392" i="8"/>
  <c r="AN136" i="5"/>
  <c r="AO136"/>
  <c r="AP136"/>
  <c r="AQ136"/>
  <c r="AR136"/>
  <c r="AS136"/>
  <c r="AT136"/>
  <c r="AU136"/>
  <c r="AV136"/>
  <c r="AW136"/>
  <c r="AX136"/>
  <c r="AY136"/>
  <c r="AZ136"/>
  <c r="BA136"/>
  <c r="CA136"/>
  <c r="BX136"/>
  <c r="CB136"/>
  <c r="CD136"/>
  <c r="R142" i="8"/>
  <c r="E229"/>
  <c r="J229"/>
  <c r="AN387" i="5"/>
  <c r="AO387"/>
  <c r="AP387"/>
  <c r="AQ387"/>
  <c r="AR387"/>
  <c r="AS387"/>
  <c r="AT387"/>
  <c r="AU387"/>
  <c r="AV387"/>
  <c r="AW387"/>
  <c r="AX387"/>
  <c r="AY387"/>
  <c r="AZ387"/>
  <c r="BA387"/>
  <c r="CA387"/>
  <c r="BX387"/>
  <c r="CB387"/>
  <c r="CD387"/>
  <c r="R393" i="8"/>
  <c r="AN137" i="5"/>
  <c r="AO137"/>
  <c r="AP137"/>
  <c r="AQ137"/>
  <c r="AR137"/>
  <c r="AS137"/>
  <c r="AT137"/>
  <c r="AU137"/>
  <c r="AV137"/>
  <c r="AW137"/>
  <c r="AX137"/>
  <c r="AY137"/>
  <c r="AZ137"/>
  <c r="BA137"/>
  <c r="CA137"/>
  <c r="BX137"/>
  <c r="CB137"/>
  <c r="CD137"/>
  <c r="R143" i="8"/>
  <c r="E230"/>
  <c r="J230"/>
  <c r="AN388" i="5"/>
  <c r="AO388"/>
  <c r="AP388"/>
  <c r="AQ388"/>
  <c r="AR388"/>
  <c r="AS388"/>
  <c r="AT388"/>
  <c r="AU388"/>
  <c r="AV388"/>
  <c r="AW388"/>
  <c r="AX388"/>
  <c r="AY388"/>
  <c r="AZ388"/>
  <c r="BA388"/>
  <c r="CA388"/>
  <c r="BX388"/>
  <c r="CB388"/>
  <c r="CD388"/>
  <c r="R394" i="8"/>
  <c r="AN138" i="5"/>
  <c r="AO138"/>
  <c r="AP138"/>
  <c r="AQ138"/>
  <c r="AR138"/>
  <c r="AS138"/>
  <c r="AT138"/>
  <c r="AU138"/>
  <c r="AV138"/>
  <c r="AW138"/>
  <c r="AX138"/>
  <c r="AY138"/>
  <c r="AZ138"/>
  <c r="BA138"/>
  <c r="CA138"/>
  <c r="BX138"/>
  <c r="CB138"/>
  <c r="CD138"/>
  <c r="R144" i="8"/>
  <c r="E231"/>
  <c r="J231"/>
  <c r="E232"/>
  <c r="J232"/>
  <c r="E233"/>
  <c r="J233"/>
  <c r="AN389" i="5"/>
  <c r="AO389"/>
  <c r="AP389"/>
  <c r="AQ389"/>
  <c r="AR389"/>
  <c r="AS389"/>
  <c r="AT389"/>
  <c r="AU389"/>
  <c r="AV389"/>
  <c r="AW389"/>
  <c r="AX389"/>
  <c r="AY389"/>
  <c r="AZ389"/>
  <c r="BA389"/>
  <c r="CA389"/>
  <c r="BX389"/>
  <c r="CB389"/>
  <c r="CD389"/>
  <c r="R395" i="8"/>
  <c r="E234"/>
  <c r="J234"/>
  <c r="AN390" i="5"/>
  <c r="AO390"/>
  <c r="AP390"/>
  <c r="AQ390"/>
  <c r="AR390"/>
  <c r="AS390"/>
  <c r="AT390"/>
  <c r="AU390"/>
  <c r="AV390"/>
  <c r="AW390"/>
  <c r="AX390"/>
  <c r="AY390"/>
  <c r="AZ390"/>
  <c r="BA390"/>
  <c r="CA390"/>
  <c r="BX390"/>
  <c r="CB390"/>
  <c r="CD390"/>
  <c r="R396" i="8"/>
  <c r="AN139" i="5"/>
  <c r="AO139"/>
  <c r="AP139"/>
  <c r="AQ139"/>
  <c r="AR139"/>
  <c r="AS139"/>
  <c r="AT139"/>
  <c r="AU139"/>
  <c r="AV139"/>
  <c r="AW139"/>
  <c r="AX139"/>
  <c r="AY139"/>
  <c r="AZ139"/>
  <c r="BA139"/>
  <c r="CA139"/>
  <c r="BX139"/>
  <c r="CB139"/>
  <c r="CD139"/>
  <c r="R145" i="8"/>
  <c r="E235"/>
  <c r="J235"/>
  <c r="AN391" i="5"/>
  <c r="AO391"/>
  <c r="AP391"/>
  <c r="AQ391"/>
  <c r="AR391"/>
  <c r="AS391"/>
  <c r="AT391"/>
  <c r="AU391"/>
  <c r="AV391"/>
  <c r="AW391"/>
  <c r="AX391"/>
  <c r="AY391"/>
  <c r="AZ391"/>
  <c r="BA391"/>
  <c r="CA391"/>
  <c r="BX391"/>
  <c r="CB391"/>
  <c r="CD391"/>
  <c r="R397" i="8"/>
  <c r="AN140" i="5"/>
  <c r="AO140"/>
  <c r="AP140"/>
  <c r="AQ140"/>
  <c r="AR140"/>
  <c r="AS140"/>
  <c r="AT140"/>
  <c r="AU140"/>
  <c r="AV140"/>
  <c r="AW140"/>
  <c r="AX140"/>
  <c r="AY140"/>
  <c r="AZ140"/>
  <c r="BA140"/>
  <c r="CA140"/>
  <c r="BX140"/>
  <c r="CB140"/>
  <c r="CD140"/>
  <c r="R146" i="8"/>
  <c r="E236"/>
  <c r="J236"/>
  <c r="AN392" i="5"/>
  <c r="AO392"/>
  <c r="AP392"/>
  <c r="AQ392"/>
  <c r="AR392"/>
  <c r="AS392"/>
  <c r="AT392"/>
  <c r="AU392"/>
  <c r="AV392"/>
  <c r="AW392"/>
  <c r="AX392"/>
  <c r="AY392"/>
  <c r="AZ392"/>
  <c r="BA392"/>
  <c r="CA392"/>
  <c r="BX392"/>
  <c r="CB392"/>
  <c r="CD392"/>
  <c r="R398" i="8"/>
  <c r="AN141" i="5"/>
  <c r="AO141"/>
  <c r="AP141"/>
  <c r="AQ141"/>
  <c r="AR141"/>
  <c r="AS141"/>
  <c r="AT141"/>
  <c r="AU141"/>
  <c r="AV141"/>
  <c r="AW141"/>
  <c r="AX141"/>
  <c r="AY141"/>
  <c r="AZ141"/>
  <c r="BA141"/>
  <c r="CA141"/>
  <c r="BX141"/>
  <c r="CB141"/>
  <c r="CD141"/>
  <c r="R147" i="8"/>
  <c r="E237"/>
  <c r="J237"/>
  <c r="AN393" i="5"/>
  <c r="AO393"/>
  <c r="AP393"/>
  <c r="AQ393"/>
  <c r="AR393"/>
  <c r="AS393"/>
  <c r="AT393"/>
  <c r="AU393"/>
  <c r="AV393"/>
  <c r="AW393"/>
  <c r="AX393"/>
  <c r="AY393"/>
  <c r="AZ393"/>
  <c r="BA393"/>
  <c r="CA393"/>
  <c r="BX393"/>
  <c r="CB393"/>
  <c r="CD393"/>
  <c r="R399" i="8"/>
  <c r="AN142" i="5"/>
  <c r="AO142"/>
  <c r="AP142"/>
  <c r="AQ142"/>
  <c r="AR142"/>
  <c r="AS142"/>
  <c r="AT142"/>
  <c r="AU142"/>
  <c r="AV142"/>
  <c r="AW142"/>
  <c r="AX142"/>
  <c r="AY142"/>
  <c r="AZ142"/>
  <c r="BA142"/>
  <c r="CA142"/>
  <c r="BX142"/>
  <c r="CB142"/>
  <c r="CD142"/>
  <c r="R148" i="8"/>
  <c r="E238"/>
  <c r="J238"/>
  <c r="AN143" i="5"/>
  <c r="AO143"/>
  <c r="AP143"/>
  <c r="AQ143"/>
  <c r="AR143"/>
  <c r="AS143"/>
  <c r="AT143"/>
  <c r="AU143"/>
  <c r="AV143"/>
  <c r="AW143"/>
  <c r="AX143"/>
  <c r="AY143"/>
  <c r="AZ143"/>
  <c r="BA143"/>
  <c r="CA143"/>
  <c r="BX143"/>
  <c r="CB143"/>
  <c r="CD143"/>
  <c r="R149" i="8"/>
  <c r="E239"/>
  <c r="J239"/>
  <c r="E240"/>
  <c r="J240"/>
  <c r="AN394" i="5"/>
  <c r="AO394"/>
  <c r="AP394"/>
  <c r="AQ394"/>
  <c r="AR394"/>
  <c r="AS394"/>
  <c r="AT394"/>
  <c r="AU394"/>
  <c r="AV394"/>
  <c r="AW394"/>
  <c r="AX394"/>
  <c r="AY394"/>
  <c r="AZ394"/>
  <c r="BA394"/>
  <c r="CA394"/>
  <c r="BX394"/>
  <c r="CB394"/>
  <c r="CD394"/>
  <c r="R400" i="8"/>
  <c r="E241"/>
  <c r="J241"/>
  <c r="AN395" i="5"/>
  <c r="AO395"/>
  <c r="AP395"/>
  <c r="AQ395"/>
  <c r="AR395"/>
  <c r="AS395"/>
  <c r="AT395"/>
  <c r="AU395"/>
  <c r="AV395"/>
  <c r="AW395"/>
  <c r="AX395"/>
  <c r="AY395"/>
  <c r="AZ395"/>
  <c r="BA395"/>
  <c r="CA395"/>
  <c r="BX395"/>
  <c r="CB395"/>
  <c r="CD395"/>
  <c r="R401" i="8"/>
  <c r="AN144" i="5"/>
  <c r="AO144"/>
  <c r="AP144"/>
  <c r="AQ144"/>
  <c r="AR144"/>
  <c r="AS144"/>
  <c r="AT144"/>
  <c r="AU144"/>
  <c r="AV144"/>
  <c r="AW144"/>
  <c r="AX144"/>
  <c r="AY144"/>
  <c r="AZ144"/>
  <c r="BA144"/>
  <c r="CA144"/>
  <c r="BX144"/>
  <c r="CB144"/>
  <c r="CD144"/>
  <c r="R150" i="8"/>
  <c r="E242"/>
  <c r="J242"/>
  <c r="AN396" i="5"/>
  <c r="AO396"/>
  <c r="AP396"/>
  <c r="AQ396"/>
  <c r="AR396"/>
  <c r="AS396"/>
  <c r="AT396"/>
  <c r="AU396"/>
  <c r="AV396"/>
  <c r="AW396"/>
  <c r="AX396"/>
  <c r="AY396"/>
  <c r="AZ396"/>
  <c r="BA396"/>
  <c r="CA396"/>
  <c r="BX396"/>
  <c r="CB396"/>
  <c r="CD396"/>
  <c r="R402" i="8"/>
  <c r="AN145" i="5"/>
  <c r="AO145"/>
  <c r="AP145"/>
  <c r="AQ145"/>
  <c r="AR145"/>
  <c r="AS145"/>
  <c r="AT145"/>
  <c r="AU145"/>
  <c r="AV145"/>
  <c r="AW145"/>
  <c r="AX145"/>
  <c r="AY145"/>
  <c r="AZ145"/>
  <c r="BA145"/>
  <c r="CA145"/>
  <c r="BX145"/>
  <c r="CB145"/>
  <c r="CD145"/>
  <c r="R151" i="8"/>
  <c r="E243"/>
  <c r="J243"/>
  <c r="AN397" i="5"/>
  <c r="AO397"/>
  <c r="AP397"/>
  <c r="AQ397"/>
  <c r="AR397"/>
  <c r="AS397"/>
  <c r="AT397"/>
  <c r="AU397"/>
  <c r="AV397"/>
  <c r="AW397"/>
  <c r="AX397"/>
  <c r="AY397"/>
  <c r="AZ397"/>
  <c r="BA397"/>
  <c r="CA397"/>
  <c r="BX397"/>
  <c r="CB397"/>
  <c r="CD397"/>
  <c r="R403" i="8"/>
  <c r="AN146" i="5"/>
  <c r="AO146"/>
  <c r="AP146"/>
  <c r="AQ146"/>
  <c r="AR146"/>
  <c r="AS146"/>
  <c r="AT146"/>
  <c r="AU146"/>
  <c r="AV146"/>
  <c r="AW146"/>
  <c r="AX146"/>
  <c r="AY146"/>
  <c r="AZ146"/>
  <c r="BA146"/>
  <c r="CA146"/>
  <c r="BX146"/>
  <c r="CB146"/>
  <c r="CD146"/>
  <c r="R152" i="8"/>
  <c r="E244"/>
  <c r="J244"/>
  <c r="AN398" i="5"/>
  <c r="AO398"/>
  <c r="AP398"/>
  <c r="AQ398"/>
  <c r="AR398"/>
  <c r="AS398"/>
  <c r="AT398"/>
  <c r="AU398"/>
  <c r="AV398"/>
  <c r="AW398"/>
  <c r="AX398"/>
  <c r="AY398"/>
  <c r="AZ398"/>
  <c r="BA398"/>
  <c r="CA398"/>
  <c r="BX398"/>
  <c r="CB398"/>
  <c r="CD398"/>
  <c r="R404" i="8"/>
  <c r="AN147" i="5"/>
  <c r="AO147"/>
  <c r="AP147"/>
  <c r="AQ147"/>
  <c r="AR147"/>
  <c r="AS147"/>
  <c r="AT147"/>
  <c r="AU147"/>
  <c r="AV147"/>
  <c r="AW147"/>
  <c r="AX147"/>
  <c r="AY147"/>
  <c r="AZ147"/>
  <c r="BA147"/>
  <c r="CA147"/>
  <c r="BX147"/>
  <c r="CB147"/>
  <c r="CD147"/>
  <c r="R153" i="8"/>
  <c r="E245"/>
  <c r="J245"/>
  <c r="AN148" i="5"/>
  <c r="AO148"/>
  <c r="AP148"/>
  <c r="AQ148"/>
  <c r="AR148"/>
  <c r="AS148"/>
  <c r="AT148"/>
  <c r="AU148"/>
  <c r="AV148"/>
  <c r="AW148"/>
  <c r="AX148"/>
  <c r="AY148"/>
  <c r="AZ148"/>
  <c r="BA148"/>
  <c r="CA148"/>
  <c r="BX148"/>
  <c r="CB148"/>
  <c r="CD148"/>
  <c r="R154" i="8"/>
  <c r="E246"/>
  <c r="J246"/>
  <c r="E247"/>
  <c r="J247"/>
  <c r="AN399" i="5"/>
  <c r="AO399"/>
  <c r="AP399"/>
  <c r="AQ399"/>
  <c r="AR399"/>
  <c r="AS399"/>
  <c r="AT399"/>
  <c r="AU399"/>
  <c r="AV399"/>
  <c r="AW399"/>
  <c r="AX399"/>
  <c r="AY399"/>
  <c r="AZ399"/>
  <c r="BA399"/>
  <c r="CA399"/>
  <c r="BX399"/>
  <c r="CB399"/>
  <c r="CD399"/>
  <c r="R405" i="8"/>
  <c r="E248"/>
  <c r="J248"/>
  <c r="AN400" i="5"/>
  <c r="AO400"/>
  <c r="AP400"/>
  <c r="AQ400"/>
  <c r="AR400"/>
  <c r="AS400"/>
  <c r="AT400"/>
  <c r="AU400"/>
  <c r="AV400"/>
  <c r="AW400"/>
  <c r="AX400"/>
  <c r="AY400"/>
  <c r="AZ400"/>
  <c r="BA400"/>
  <c r="CA400"/>
  <c r="BX400"/>
  <c r="CB400"/>
  <c r="CD400"/>
  <c r="R406" i="8"/>
  <c r="AN149" i="5"/>
  <c r="AO149"/>
  <c r="AP149"/>
  <c r="AQ149"/>
  <c r="AR149"/>
  <c r="AS149"/>
  <c r="AT149"/>
  <c r="AU149"/>
  <c r="AV149"/>
  <c r="AW149"/>
  <c r="AX149"/>
  <c r="AY149"/>
  <c r="AZ149"/>
  <c r="BA149"/>
  <c r="CA149"/>
  <c r="BX149"/>
  <c r="CB149"/>
  <c r="CD149"/>
  <c r="R155" i="8"/>
  <c r="E249"/>
  <c r="J249"/>
  <c r="AN401" i="5"/>
  <c r="AO401"/>
  <c r="AP401"/>
  <c r="AQ401"/>
  <c r="AR401"/>
  <c r="AS401"/>
  <c r="AT401"/>
  <c r="AU401"/>
  <c r="AV401"/>
  <c r="AW401"/>
  <c r="AX401"/>
  <c r="AY401"/>
  <c r="AZ401"/>
  <c r="BA401"/>
  <c r="CA401"/>
  <c r="BX401"/>
  <c r="CB401"/>
  <c r="CD401"/>
  <c r="R407" i="8"/>
  <c r="AN150" i="5"/>
  <c r="AO150"/>
  <c r="AP150"/>
  <c r="AQ150"/>
  <c r="AR150"/>
  <c r="AS150"/>
  <c r="AT150"/>
  <c r="AU150"/>
  <c r="AV150"/>
  <c r="AW150"/>
  <c r="AX150"/>
  <c r="AY150"/>
  <c r="AZ150"/>
  <c r="BA150"/>
  <c r="CA150"/>
  <c r="BX150"/>
  <c r="CB150"/>
  <c r="CD150"/>
  <c r="R156" i="8"/>
  <c r="E250"/>
  <c r="J250"/>
  <c r="AN402" i="5"/>
  <c r="AO402"/>
  <c r="AP402"/>
  <c r="AQ402"/>
  <c r="AR402"/>
  <c r="AS402"/>
  <c r="AT402"/>
  <c r="AU402"/>
  <c r="AV402"/>
  <c r="AW402"/>
  <c r="AX402"/>
  <c r="AY402"/>
  <c r="AZ402"/>
  <c r="BA402"/>
  <c r="CA402"/>
  <c r="BX402"/>
  <c r="CB402"/>
  <c r="CD402"/>
  <c r="R408" i="8"/>
  <c r="AN151" i="5"/>
  <c r="AO151"/>
  <c r="AP151"/>
  <c r="AQ151"/>
  <c r="AR151"/>
  <c r="AS151"/>
  <c r="AT151"/>
  <c r="AU151"/>
  <c r="AV151"/>
  <c r="AW151"/>
  <c r="AX151"/>
  <c r="AY151"/>
  <c r="AZ151"/>
  <c r="BA151"/>
  <c r="CA151"/>
  <c r="BX151"/>
  <c r="CB151"/>
  <c r="CD151"/>
  <c r="R157" i="8"/>
  <c r="E251"/>
  <c r="J251"/>
  <c r="AN403" i="5"/>
  <c r="AO403"/>
  <c r="AP403"/>
  <c r="AQ403"/>
  <c r="AR403"/>
  <c r="AS403"/>
  <c r="AT403"/>
  <c r="AU403"/>
  <c r="AV403"/>
  <c r="AW403"/>
  <c r="AX403"/>
  <c r="AY403"/>
  <c r="AZ403"/>
  <c r="BA403"/>
  <c r="CA403"/>
  <c r="BX403"/>
  <c r="CB403"/>
  <c r="CD403"/>
  <c r="R409" i="8"/>
  <c r="AN152" i="5"/>
  <c r="AO152"/>
  <c r="AP152"/>
  <c r="AQ152"/>
  <c r="AR152"/>
  <c r="AS152"/>
  <c r="AT152"/>
  <c r="AU152"/>
  <c r="AV152"/>
  <c r="AW152"/>
  <c r="AX152"/>
  <c r="AY152"/>
  <c r="AZ152"/>
  <c r="BA152"/>
  <c r="CA152"/>
  <c r="BX152"/>
  <c r="CB152"/>
  <c r="CD152"/>
  <c r="R158" i="8"/>
  <c r="E252"/>
  <c r="J252"/>
  <c r="AN153" i="5"/>
  <c r="AO153"/>
  <c r="AP153"/>
  <c r="AQ153"/>
  <c r="AR153"/>
  <c r="AS153"/>
  <c r="AT153"/>
  <c r="AU153"/>
  <c r="AV153"/>
  <c r="AW153"/>
  <c r="AX153"/>
  <c r="AY153"/>
  <c r="AZ153"/>
  <c r="BA153"/>
  <c r="CA153"/>
  <c r="BX153"/>
  <c r="CB153"/>
  <c r="CD153"/>
  <c r="R159" i="8"/>
  <c r="E253"/>
  <c r="J253"/>
  <c r="E254"/>
  <c r="J254"/>
  <c r="AN404" i="5"/>
  <c r="AO404"/>
  <c r="AP404"/>
  <c r="AQ404"/>
  <c r="AR404"/>
  <c r="AS404"/>
  <c r="AT404"/>
  <c r="AU404"/>
  <c r="AV404"/>
  <c r="AW404"/>
  <c r="AX404"/>
  <c r="AY404"/>
  <c r="AZ404"/>
  <c r="BA404"/>
  <c r="CA404"/>
  <c r="BX404"/>
  <c r="CB404"/>
  <c r="CD404"/>
  <c r="R410" i="8"/>
  <c r="E255"/>
  <c r="J255"/>
  <c r="AN405" i="5"/>
  <c r="AO405"/>
  <c r="AP405"/>
  <c r="AQ405"/>
  <c r="AR405"/>
  <c r="AS405"/>
  <c r="AT405"/>
  <c r="AU405"/>
  <c r="AV405"/>
  <c r="AW405"/>
  <c r="AX405"/>
  <c r="AY405"/>
  <c r="AZ405"/>
  <c r="BA405"/>
  <c r="CA405"/>
  <c r="BX405"/>
  <c r="CB405"/>
  <c r="CD405"/>
  <c r="R411" i="8"/>
  <c r="AN154" i="5"/>
  <c r="AO154"/>
  <c r="AP154"/>
  <c r="AQ154"/>
  <c r="AR154"/>
  <c r="AS154"/>
  <c r="AT154"/>
  <c r="AU154"/>
  <c r="AV154"/>
  <c r="AW154"/>
  <c r="AX154"/>
  <c r="AY154"/>
  <c r="AZ154"/>
  <c r="BA154"/>
  <c r="CA154"/>
  <c r="BX154"/>
  <c r="CB154"/>
  <c r="CD154"/>
  <c r="R160" i="8"/>
  <c r="E256"/>
  <c r="J256"/>
  <c r="AN406" i="5"/>
  <c r="AO406"/>
  <c r="AP406"/>
  <c r="AQ406"/>
  <c r="AR406"/>
  <c r="AS406"/>
  <c r="AT406"/>
  <c r="AU406"/>
  <c r="AV406"/>
  <c r="AW406"/>
  <c r="AX406"/>
  <c r="AY406"/>
  <c r="AZ406"/>
  <c r="BA406"/>
  <c r="CA406"/>
  <c r="BX406"/>
  <c r="CB406"/>
  <c r="CD406"/>
  <c r="R412" i="8"/>
  <c r="AN155" i="5"/>
  <c r="AO155"/>
  <c r="AP155"/>
  <c r="AQ155"/>
  <c r="AR155"/>
  <c r="AS155"/>
  <c r="AT155"/>
  <c r="AU155"/>
  <c r="AV155"/>
  <c r="AW155"/>
  <c r="AX155"/>
  <c r="AY155"/>
  <c r="AZ155"/>
  <c r="BA155"/>
  <c r="CA155"/>
  <c r="BX155"/>
  <c r="CB155"/>
  <c r="CD155"/>
  <c r="R161" i="8"/>
  <c r="E257"/>
  <c r="J257"/>
  <c r="AN407" i="5"/>
  <c r="AO407"/>
  <c r="AP407"/>
  <c r="AQ407"/>
  <c r="AR407"/>
  <c r="AS407"/>
  <c r="AT407"/>
  <c r="AU407"/>
  <c r="AV407"/>
  <c r="AW407"/>
  <c r="AX407"/>
  <c r="AY407"/>
  <c r="AZ407"/>
  <c r="BA407"/>
  <c r="CA407"/>
  <c r="BX407"/>
  <c r="CB407"/>
  <c r="CD407"/>
  <c r="R413" i="8"/>
  <c r="AN156" i="5"/>
  <c r="AO156"/>
  <c r="AP156"/>
  <c r="AQ156"/>
  <c r="AR156"/>
  <c r="AS156"/>
  <c r="AT156"/>
  <c r="AU156"/>
  <c r="AV156"/>
  <c r="AW156"/>
  <c r="AX156"/>
  <c r="AY156"/>
  <c r="AZ156"/>
  <c r="BA156"/>
  <c r="CA156"/>
  <c r="BX156"/>
  <c r="CB156"/>
  <c r="CD156"/>
  <c r="R162" i="8"/>
  <c r="E258"/>
  <c r="J258"/>
  <c r="AN408" i="5"/>
  <c r="AO408"/>
  <c r="AP408"/>
  <c r="AQ408"/>
  <c r="AR408"/>
  <c r="AS408"/>
  <c r="AT408"/>
  <c r="AU408"/>
  <c r="AV408"/>
  <c r="AW408"/>
  <c r="AX408"/>
  <c r="AY408"/>
  <c r="AZ408"/>
  <c r="BA408"/>
  <c r="CA408"/>
  <c r="BX408"/>
  <c r="CB408"/>
  <c r="CD408"/>
  <c r="R414" i="8"/>
  <c r="AN157" i="5"/>
  <c r="AO157"/>
  <c r="AP157"/>
  <c r="AQ157"/>
  <c r="AR157"/>
  <c r="AS157"/>
  <c r="AT157"/>
  <c r="AU157"/>
  <c r="AV157"/>
  <c r="AW157"/>
  <c r="AX157"/>
  <c r="AY157"/>
  <c r="AZ157"/>
  <c r="BA157"/>
  <c r="CA157"/>
  <c r="BX157"/>
  <c r="CB157"/>
  <c r="CD157"/>
  <c r="R163" i="8"/>
  <c r="E259"/>
  <c r="J259"/>
  <c r="AN158" i="5"/>
  <c r="AO158"/>
  <c r="AP158"/>
  <c r="AQ158"/>
  <c r="AR158"/>
  <c r="AS158"/>
  <c r="AT158"/>
  <c r="AU158"/>
  <c r="AV158"/>
  <c r="AW158"/>
  <c r="AX158"/>
  <c r="AY158"/>
  <c r="AZ158"/>
  <c r="BA158"/>
  <c r="CA158"/>
  <c r="BX158"/>
  <c r="CB158"/>
  <c r="CD158"/>
  <c r="R164" i="8"/>
  <c r="E260"/>
  <c r="J260"/>
  <c r="E261"/>
  <c r="J261"/>
  <c r="AN409" i="5"/>
  <c r="AO409"/>
  <c r="AP409"/>
  <c r="AQ409"/>
  <c r="AR409"/>
  <c r="AS409"/>
  <c r="AT409"/>
  <c r="AU409"/>
  <c r="AV409"/>
  <c r="AW409"/>
  <c r="AX409"/>
  <c r="AY409"/>
  <c r="AZ409"/>
  <c r="BA409"/>
  <c r="CA409"/>
  <c r="BX409"/>
  <c r="CB409"/>
  <c r="CD409"/>
  <c r="R415" i="8"/>
  <c r="E262"/>
  <c r="J262"/>
  <c r="AN410" i="5"/>
  <c r="AO410"/>
  <c r="AP410"/>
  <c r="AQ410"/>
  <c r="AR410"/>
  <c r="AS410"/>
  <c r="AT410"/>
  <c r="AU410"/>
  <c r="AV410"/>
  <c r="AW410"/>
  <c r="AX410"/>
  <c r="AY410"/>
  <c r="AZ410"/>
  <c r="BA410"/>
  <c r="CA410"/>
  <c r="BX410"/>
  <c r="CB410"/>
  <c r="CD410"/>
  <c r="R416" i="8"/>
  <c r="AN159" i="5"/>
  <c r="AO159"/>
  <c r="AP159"/>
  <c r="AQ159"/>
  <c r="AR159"/>
  <c r="AS159"/>
  <c r="AT159"/>
  <c r="AU159"/>
  <c r="AV159"/>
  <c r="AW159"/>
  <c r="AX159"/>
  <c r="AY159"/>
  <c r="AZ159"/>
  <c r="BA159"/>
  <c r="CA159"/>
  <c r="BX159"/>
  <c r="CB159"/>
  <c r="CD159"/>
  <c r="R165" i="8"/>
  <c r="E263"/>
  <c r="J263"/>
  <c r="AN411" i="5"/>
  <c r="AO411"/>
  <c r="AP411"/>
  <c r="AQ411"/>
  <c r="AR411"/>
  <c r="AS411"/>
  <c r="AT411"/>
  <c r="AU411"/>
  <c r="AV411"/>
  <c r="AW411"/>
  <c r="AX411"/>
  <c r="AY411"/>
  <c r="AZ411"/>
  <c r="BA411"/>
  <c r="CA411"/>
  <c r="BX411"/>
  <c r="CB411"/>
  <c r="CD411"/>
  <c r="R417" i="8"/>
  <c r="AN160" i="5"/>
  <c r="AO160"/>
  <c r="AP160"/>
  <c r="AQ160"/>
  <c r="AR160"/>
  <c r="AS160"/>
  <c r="AT160"/>
  <c r="AU160"/>
  <c r="AV160"/>
  <c r="AW160"/>
  <c r="AX160"/>
  <c r="AY160"/>
  <c r="AZ160"/>
  <c r="BA160"/>
  <c r="CA160"/>
  <c r="BX160"/>
  <c r="CB160"/>
  <c r="CD160"/>
  <c r="R166" i="8"/>
  <c r="E264"/>
  <c r="J264"/>
  <c r="AN412" i="5"/>
  <c r="AO412"/>
  <c r="AP412"/>
  <c r="AQ412"/>
  <c r="AR412"/>
  <c r="AS412"/>
  <c r="AT412"/>
  <c r="AU412"/>
  <c r="AV412"/>
  <c r="AW412"/>
  <c r="AX412"/>
  <c r="AY412"/>
  <c r="AZ412"/>
  <c r="BA412"/>
  <c r="CA412"/>
  <c r="BX412"/>
  <c r="CB412"/>
  <c r="CD412"/>
  <c r="R418" i="8"/>
  <c r="AN161" i="5"/>
  <c r="AO161"/>
  <c r="AP161"/>
  <c r="AQ161"/>
  <c r="AR161"/>
  <c r="AS161"/>
  <c r="AT161"/>
  <c r="AU161"/>
  <c r="AV161"/>
  <c r="AW161"/>
  <c r="AX161"/>
  <c r="AY161"/>
  <c r="AZ161"/>
  <c r="BA161"/>
  <c r="CA161"/>
  <c r="BX161"/>
  <c r="CB161"/>
  <c r="CD161"/>
  <c r="R167" i="8"/>
  <c r="E265"/>
  <c r="J265"/>
  <c r="AN413" i="5"/>
  <c r="AO413"/>
  <c r="AP413"/>
  <c r="AQ413"/>
  <c r="AR413"/>
  <c r="AS413"/>
  <c r="AT413"/>
  <c r="AU413"/>
  <c r="AV413"/>
  <c r="AW413"/>
  <c r="AX413"/>
  <c r="AY413"/>
  <c r="AZ413"/>
  <c r="BA413"/>
  <c r="CA413"/>
  <c r="BX413"/>
  <c r="CB413"/>
  <c r="CD413"/>
  <c r="R419" i="8"/>
  <c r="AN162" i="5"/>
  <c r="AO162"/>
  <c r="AP162"/>
  <c r="AQ162"/>
  <c r="AR162"/>
  <c r="AS162"/>
  <c r="AT162"/>
  <c r="AU162"/>
  <c r="AV162"/>
  <c r="AW162"/>
  <c r="AX162"/>
  <c r="AY162"/>
  <c r="AZ162"/>
  <c r="BA162"/>
  <c r="CA162"/>
  <c r="BX162"/>
  <c r="CB162"/>
  <c r="CD162"/>
  <c r="R168" i="8"/>
  <c r="E266"/>
  <c r="J266"/>
  <c r="AN163" i="5"/>
  <c r="AO163"/>
  <c r="AP163"/>
  <c r="AQ163"/>
  <c r="AR163"/>
  <c r="AS163"/>
  <c r="AT163"/>
  <c r="AU163"/>
  <c r="AV163"/>
  <c r="AW163"/>
  <c r="AX163"/>
  <c r="AY163"/>
  <c r="AZ163"/>
  <c r="BA163"/>
  <c r="CA163"/>
  <c r="BX163"/>
  <c r="CB163"/>
  <c r="CD163"/>
  <c r="R169" i="8"/>
  <c r="E267"/>
  <c r="J267"/>
  <c r="E268"/>
  <c r="J268"/>
  <c r="AN414" i="5"/>
  <c r="AO414"/>
  <c r="AP414"/>
  <c r="AQ414"/>
  <c r="AR414"/>
  <c r="AS414"/>
  <c r="AT414"/>
  <c r="AU414"/>
  <c r="AV414"/>
  <c r="AW414"/>
  <c r="AX414"/>
  <c r="AY414"/>
  <c r="AZ414"/>
  <c r="BA414"/>
  <c r="CA414"/>
  <c r="BX414"/>
  <c r="CB414"/>
  <c r="CD414"/>
  <c r="R420" i="8"/>
  <c r="E269"/>
  <c r="J269"/>
  <c r="AN415" i="5"/>
  <c r="AO415"/>
  <c r="AP415"/>
  <c r="AQ415"/>
  <c r="AR415"/>
  <c r="AS415"/>
  <c r="AT415"/>
  <c r="AU415"/>
  <c r="AV415"/>
  <c r="AW415"/>
  <c r="AX415"/>
  <c r="AY415"/>
  <c r="AZ415"/>
  <c r="BA415"/>
  <c r="CA415"/>
  <c r="BX415"/>
  <c r="CB415"/>
  <c r="CD415"/>
  <c r="R421" i="8"/>
  <c r="AN164" i="5"/>
  <c r="AO164"/>
  <c r="AP164"/>
  <c r="AQ164"/>
  <c r="AR164"/>
  <c r="AS164"/>
  <c r="AT164"/>
  <c r="AU164"/>
  <c r="AV164"/>
  <c r="AW164"/>
  <c r="AX164"/>
  <c r="AY164"/>
  <c r="AZ164"/>
  <c r="BA164"/>
  <c r="CA164"/>
  <c r="BX164"/>
  <c r="CB164"/>
  <c r="CD164"/>
  <c r="R170" i="8"/>
  <c r="E270"/>
  <c r="J270"/>
  <c r="AN416" i="5"/>
  <c r="AO416"/>
  <c r="AP416"/>
  <c r="AQ416"/>
  <c r="AR416"/>
  <c r="AS416"/>
  <c r="AT416"/>
  <c r="AU416"/>
  <c r="AV416"/>
  <c r="AW416"/>
  <c r="AX416"/>
  <c r="AY416"/>
  <c r="AZ416"/>
  <c r="BA416"/>
  <c r="CA416"/>
  <c r="BX416"/>
  <c r="CB416"/>
  <c r="CD416"/>
  <c r="R422" i="8"/>
  <c r="AN165" i="5"/>
  <c r="AO165"/>
  <c r="AP165"/>
  <c r="AQ165"/>
  <c r="AR165"/>
  <c r="AS165"/>
  <c r="AT165"/>
  <c r="AU165"/>
  <c r="AV165"/>
  <c r="AW165"/>
  <c r="AX165"/>
  <c r="AY165"/>
  <c r="AZ165"/>
  <c r="BA165"/>
  <c r="CA165"/>
  <c r="BX165"/>
  <c r="CB165"/>
  <c r="CD165"/>
  <c r="R171" i="8"/>
  <c r="E271"/>
  <c r="J271"/>
  <c r="AN417" i="5"/>
  <c r="AO417"/>
  <c r="AP417"/>
  <c r="AQ417"/>
  <c r="AR417"/>
  <c r="AS417"/>
  <c r="AT417"/>
  <c r="AU417"/>
  <c r="AV417"/>
  <c r="AW417"/>
  <c r="AX417"/>
  <c r="AY417"/>
  <c r="AZ417"/>
  <c r="BA417"/>
  <c r="CA417"/>
  <c r="BX417"/>
  <c r="CB417"/>
  <c r="CD417"/>
  <c r="R423" i="8"/>
  <c r="AN166" i="5"/>
  <c r="AO166"/>
  <c r="AP166"/>
  <c r="AQ166"/>
  <c r="AR166"/>
  <c r="AS166"/>
  <c r="AT166"/>
  <c r="AU166"/>
  <c r="AV166"/>
  <c r="AW166"/>
  <c r="AX166"/>
  <c r="AY166"/>
  <c r="AZ166"/>
  <c r="BA166"/>
  <c r="CA166"/>
  <c r="BX166"/>
  <c r="CB166"/>
  <c r="CD166"/>
  <c r="R172" i="8"/>
  <c r="E272"/>
  <c r="J272"/>
  <c r="AN418" i="5"/>
  <c r="AO418"/>
  <c r="AP418"/>
  <c r="AQ418"/>
  <c r="AR418"/>
  <c r="AS418"/>
  <c r="AT418"/>
  <c r="AU418"/>
  <c r="AV418"/>
  <c r="AW418"/>
  <c r="AX418"/>
  <c r="AY418"/>
  <c r="AZ418"/>
  <c r="BA418"/>
  <c r="CA418"/>
  <c r="BX418"/>
  <c r="CB418"/>
  <c r="CD418"/>
  <c r="R424" i="8"/>
  <c r="AN167" i="5"/>
  <c r="AO167"/>
  <c r="AP167"/>
  <c r="AQ167"/>
  <c r="AR167"/>
  <c r="AS167"/>
  <c r="AT167"/>
  <c r="AU167"/>
  <c r="AV167"/>
  <c r="AW167"/>
  <c r="AX167"/>
  <c r="AY167"/>
  <c r="AZ167"/>
  <c r="BA167"/>
  <c r="CA167"/>
  <c r="BX167"/>
  <c r="CB167"/>
  <c r="CD167"/>
  <c r="R173" i="8"/>
  <c r="E273"/>
  <c r="J273"/>
  <c r="AN168" i="5"/>
  <c r="AO168"/>
  <c r="AP168"/>
  <c r="AQ168"/>
  <c r="AR168"/>
  <c r="AS168"/>
  <c r="AT168"/>
  <c r="AU168"/>
  <c r="AV168"/>
  <c r="AW168"/>
  <c r="AX168"/>
  <c r="AY168"/>
  <c r="AZ168"/>
  <c r="BA168"/>
  <c r="CA168"/>
  <c r="BX168"/>
  <c r="CB168"/>
  <c r="CD168"/>
  <c r="R174" i="8"/>
  <c r="E274"/>
  <c r="J274"/>
  <c r="E275"/>
  <c r="J275"/>
  <c r="AN419" i="5"/>
  <c r="AO419"/>
  <c r="AP419"/>
  <c r="AQ419"/>
  <c r="AR419"/>
  <c r="AS419"/>
  <c r="AT419"/>
  <c r="AU419"/>
  <c r="AV419"/>
  <c r="AW419"/>
  <c r="AX419"/>
  <c r="AY419"/>
  <c r="AZ419"/>
  <c r="BA419"/>
  <c r="CA419"/>
  <c r="BX419"/>
  <c r="CB419"/>
  <c r="CD419"/>
  <c r="R425" i="8"/>
  <c r="E276"/>
  <c r="J276"/>
  <c r="AN420" i="5"/>
  <c r="AO420"/>
  <c r="AP420"/>
  <c r="AQ420"/>
  <c r="AR420"/>
  <c r="AS420"/>
  <c r="AT420"/>
  <c r="AU420"/>
  <c r="AV420"/>
  <c r="AW420"/>
  <c r="AX420"/>
  <c r="AY420"/>
  <c r="AZ420"/>
  <c r="BA420"/>
  <c r="CA420"/>
  <c r="BX420"/>
  <c r="CB420"/>
  <c r="CD420"/>
  <c r="R426" i="8"/>
  <c r="E277"/>
  <c r="J277"/>
  <c r="AN421" i="5"/>
  <c r="AO421"/>
  <c r="AP421"/>
  <c r="AQ421"/>
  <c r="AR421"/>
  <c r="AS421"/>
  <c r="AT421"/>
  <c r="AU421"/>
  <c r="AV421"/>
  <c r="AW421"/>
  <c r="AX421"/>
  <c r="AY421"/>
  <c r="AZ421"/>
  <c r="BA421"/>
  <c r="CA421"/>
  <c r="BX421"/>
  <c r="CB421"/>
  <c r="CD421"/>
  <c r="R427" i="8"/>
  <c r="AN169" i="5"/>
  <c r="AO169"/>
  <c r="AP169"/>
  <c r="AQ169"/>
  <c r="AR169"/>
  <c r="AS169"/>
  <c r="AT169"/>
  <c r="AU169"/>
  <c r="AV169"/>
  <c r="AW169"/>
  <c r="AX169"/>
  <c r="AY169"/>
  <c r="AZ169"/>
  <c r="BA169"/>
  <c r="CA169"/>
  <c r="BX169"/>
  <c r="CB169"/>
  <c r="CD169"/>
  <c r="R175" i="8"/>
  <c r="E278"/>
  <c r="J278"/>
  <c r="AN422" i="5"/>
  <c r="AO422"/>
  <c r="AP422"/>
  <c r="AQ422"/>
  <c r="AR422"/>
  <c r="AS422"/>
  <c r="AT422"/>
  <c r="AU422"/>
  <c r="AV422"/>
  <c r="AW422"/>
  <c r="AX422"/>
  <c r="AY422"/>
  <c r="AZ422"/>
  <c r="BA422"/>
  <c r="CA422"/>
  <c r="BX422"/>
  <c r="CB422"/>
  <c r="CD422"/>
  <c r="R428" i="8"/>
  <c r="AN170" i="5"/>
  <c r="AO170"/>
  <c r="AP170"/>
  <c r="AQ170"/>
  <c r="AR170"/>
  <c r="AS170"/>
  <c r="AT170"/>
  <c r="AU170"/>
  <c r="AV170"/>
  <c r="AW170"/>
  <c r="AX170"/>
  <c r="AY170"/>
  <c r="AZ170"/>
  <c r="BA170"/>
  <c r="CA170"/>
  <c r="BX170"/>
  <c r="CB170"/>
  <c r="CD170"/>
  <c r="R176" i="8"/>
  <c r="E279"/>
  <c r="J279"/>
  <c r="AN423" i="5"/>
  <c r="AO423"/>
  <c r="AP423"/>
  <c r="AQ423"/>
  <c r="AR423"/>
  <c r="AS423"/>
  <c r="AT423"/>
  <c r="AU423"/>
  <c r="AV423"/>
  <c r="AW423"/>
  <c r="AX423"/>
  <c r="AY423"/>
  <c r="AZ423"/>
  <c r="BA423"/>
  <c r="CA423"/>
  <c r="BX423"/>
  <c r="CB423"/>
  <c r="CD423"/>
  <c r="R429" i="8"/>
  <c r="AN171" i="5"/>
  <c r="AO171"/>
  <c r="AP171"/>
  <c r="AQ171"/>
  <c r="AR171"/>
  <c r="AS171"/>
  <c r="AT171"/>
  <c r="AU171"/>
  <c r="AV171"/>
  <c r="AW171"/>
  <c r="AX171"/>
  <c r="AY171"/>
  <c r="AZ171"/>
  <c r="BA171"/>
  <c r="CA171"/>
  <c r="BX171"/>
  <c r="CB171"/>
  <c r="CD171"/>
  <c r="R177" i="8"/>
  <c r="E280"/>
  <c r="J280"/>
  <c r="AN172" i="5"/>
  <c r="AO172"/>
  <c r="AP172"/>
  <c r="AQ172"/>
  <c r="AR172"/>
  <c r="AS172"/>
  <c r="AT172"/>
  <c r="AU172"/>
  <c r="AV172"/>
  <c r="AW172"/>
  <c r="AX172"/>
  <c r="AY172"/>
  <c r="AZ172"/>
  <c r="BA172"/>
  <c r="CA172"/>
  <c r="BX172"/>
  <c r="CB172"/>
  <c r="CD172"/>
  <c r="R178" i="8"/>
  <c r="E281"/>
  <c r="J281"/>
  <c r="E282"/>
  <c r="J282"/>
  <c r="E283"/>
  <c r="J283"/>
  <c r="AN424" i="5"/>
  <c r="AO424"/>
  <c r="AP424"/>
  <c r="AQ424"/>
  <c r="AR424"/>
  <c r="AS424"/>
  <c r="AT424"/>
  <c r="AU424"/>
  <c r="AV424"/>
  <c r="AW424"/>
  <c r="AX424"/>
  <c r="AY424"/>
  <c r="AZ424"/>
  <c r="BA424"/>
  <c r="CA424"/>
  <c r="BX424"/>
  <c r="CB424"/>
  <c r="CD424"/>
  <c r="R430" i="8"/>
  <c r="AN173" i="5"/>
  <c r="AO173"/>
  <c r="AP173"/>
  <c r="AQ173"/>
  <c r="AR173"/>
  <c r="AS173"/>
  <c r="AT173"/>
  <c r="AU173"/>
  <c r="AV173"/>
  <c r="AW173"/>
  <c r="AX173"/>
  <c r="AY173"/>
  <c r="AZ173"/>
  <c r="BA173"/>
  <c r="CA173"/>
  <c r="BX173"/>
  <c r="CB173"/>
  <c r="CD173"/>
  <c r="R179" i="8"/>
  <c r="E284"/>
  <c r="J284"/>
  <c r="AN425" i="5"/>
  <c r="AO425"/>
  <c r="AP425"/>
  <c r="AQ425"/>
  <c r="AR425"/>
  <c r="AS425"/>
  <c r="AT425"/>
  <c r="AU425"/>
  <c r="AV425"/>
  <c r="AW425"/>
  <c r="AX425"/>
  <c r="AY425"/>
  <c r="AZ425"/>
  <c r="BA425"/>
  <c r="CA425"/>
  <c r="BX425"/>
  <c r="CB425"/>
  <c r="CD425"/>
  <c r="R431" i="8"/>
  <c r="AN174" i="5"/>
  <c r="AO174"/>
  <c r="AP174"/>
  <c r="AQ174"/>
  <c r="AR174"/>
  <c r="AS174"/>
  <c r="AT174"/>
  <c r="AU174"/>
  <c r="AV174"/>
  <c r="AW174"/>
  <c r="AX174"/>
  <c r="AY174"/>
  <c r="AZ174"/>
  <c r="BA174"/>
  <c r="CA174"/>
  <c r="BX174"/>
  <c r="CB174"/>
  <c r="CD174"/>
  <c r="R180" i="8"/>
  <c r="E285"/>
  <c r="J285"/>
  <c r="AN426" i="5"/>
  <c r="AO426"/>
  <c r="AP426"/>
  <c r="AQ426"/>
  <c r="AR426"/>
  <c r="AS426"/>
  <c r="AT426"/>
  <c r="AU426"/>
  <c r="AV426"/>
  <c r="AW426"/>
  <c r="AX426"/>
  <c r="AY426"/>
  <c r="AZ426"/>
  <c r="BA426"/>
  <c r="CA426"/>
  <c r="BX426"/>
  <c r="CB426"/>
  <c r="CD426"/>
  <c r="R432" i="8"/>
  <c r="AN175" i="5"/>
  <c r="AO175"/>
  <c r="AP175"/>
  <c r="AQ175"/>
  <c r="AR175"/>
  <c r="AS175"/>
  <c r="AT175"/>
  <c r="AU175"/>
  <c r="AV175"/>
  <c r="AW175"/>
  <c r="AX175"/>
  <c r="AY175"/>
  <c r="AZ175"/>
  <c r="BA175"/>
  <c r="CA175"/>
  <c r="BX175"/>
  <c r="CB175"/>
  <c r="CD175"/>
  <c r="R181" i="8"/>
  <c r="E286"/>
  <c r="J286"/>
  <c r="AN427" i="5"/>
  <c r="AO427"/>
  <c r="AP427"/>
  <c r="AQ427"/>
  <c r="AR427"/>
  <c r="AS427"/>
  <c r="AT427"/>
  <c r="AU427"/>
  <c r="AV427"/>
  <c r="AW427"/>
  <c r="AX427"/>
  <c r="AY427"/>
  <c r="AZ427"/>
  <c r="BA427"/>
  <c r="CA427"/>
  <c r="BX427"/>
  <c r="CB427"/>
  <c r="CD427"/>
  <c r="R433" i="8"/>
  <c r="AN176" i="5"/>
  <c r="AO176"/>
  <c r="AP176"/>
  <c r="AQ176"/>
  <c r="AR176"/>
  <c r="AS176"/>
  <c r="AT176"/>
  <c r="AU176"/>
  <c r="AV176"/>
  <c r="AW176"/>
  <c r="AX176"/>
  <c r="AY176"/>
  <c r="AZ176"/>
  <c r="BA176"/>
  <c r="CA176"/>
  <c r="BX176"/>
  <c r="CB176"/>
  <c r="CD176"/>
  <c r="R182" i="8"/>
  <c r="E287"/>
  <c r="J287"/>
  <c r="AN177" i="5"/>
  <c r="AO177"/>
  <c r="AP177"/>
  <c r="AQ177"/>
  <c r="AR177"/>
  <c r="AS177"/>
  <c r="AT177"/>
  <c r="AU177"/>
  <c r="AV177"/>
  <c r="AW177"/>
  <c r="AX177"/>
  <c r="AY177"/>
  <c r="AZ177"/>
  <c r="BA177"/>
  <c r="CA177"/>
  <c r="BX177"/>
  <c r="CB177"/>
  <c r="CD177"/>
  <c r="R183" i="8"/>
  <c r="E288"/>
  <c r="J288"/>
  <c r="E289"/>
  <c r="J289"/>
  <c r="AN428" i="5"/>
  <c r="AO428"/>
  <c r="AP428"/>
  <c r="AQ428"/>
  <c r="AR428"/>
  <c r="AS428"/>
  <c r="AT428"/>
  <c r="AU428"/>
  <c r="AV428"/>
  <c r="AW428"/>
  <c r="AX428"/>
  <c r="AY428"/>
  <c r="AZ428"/>
  <c r="BA428"/>
  <c r="CA428"/>
  <c r="BX428"/>
  <c r="CB428"/>
  <c r="CD428"/>
  <c r="R434" i="8"/>
  <c r="E290"/>
  <c r="J290"/>
  <c r="AN429" i="5"/>
  <c r="AO429"/>
  <c r="AP429"/>
  <c r="AQ429"/>
  <c r="AR429"/>
  <c r="AS429"/>
  <c r="AT429"/>
  <c r="AU429"/>
  <c r="AV429"/>
  <c r="AW429"/>
  <c r="AX429"/>
  <c r="AY429"/>
  <c r="AZ429"/>
  <c r="BA429"/>
  <c r="CA429"/>
  <c r="BX429"/>
  <c r="CB429"/>
  <c r="CD429"/>
  <c r="R435" i="8"/>
  <c r="AN178" i="5"/>
  <c r="AO178"/>
  <c r="AP178"/>
  <c r="AQ178"/>
  <c r="AR178"/>
  <c r="AS178"/>
  <c r="AT178"/>
  <c r="AU178"/>
  <c r="AV178"/>
  <c r="AW178"/>
  <c r="AX178"/>
  <c r="AY178"/>
  <c r="AZ178"/>
  <c r="BA178"/>
  <c r="CA178"/>
  <c r="BX178"/>
  <c r="CB178"/>
  <c r="CD178"/>
  <c r="R184" i="8"/>
  <c r="E291"/>
  <c r="J291"/>
  <c r="AN430" i="5"/>
  <c r="AO430"/>
  <c r="AP430"/>
  <c r="AQ430"/>
  <c r="AR430"/>
  <c r="AS430"/>
  <c r="AT430"/>
  <c r="AU430"/>
  <c r="AV430"/>
  <c r="AW430"/>
  <c r="AX430"/>
  <c r="AY430"/>
  <c r="AZ430"/>
  <c r="BA430"/>
  <c r="CA430"/>
  <c r="BX430"/>
  <c r="CB430"/>
  <c r="CD430"/>
  <c r="R436" i="8"/>
  <c r="AN179" i="5"/>
  <c r="AO179"/>
  <c r="AP179"/>
  <c r="AQ179"/>
  <c r="AR179"/>
  <c r="AS179"/>
  <c r="AT179"/>
  <c r="AU179"/>
  <c r="AV179"/>
  <c r="AW179"/>
  <c r="AX179"/>
  <c r="AY179"/>
  <c r="AZ179"/>
  <c r="BA179"/>
  <c r="CA179"/>
  <c r="BX179"/>
  <c r="CB179"/>
  <c r="CD179"/>
  <c r="R185" i="8"/>
  <c r="E292"/>
  <c r="J292"/>
  <c r="AN431" i="5"/>
  <c r="AO431"/>
  <c r="AP431"/>
  <c r="AQ431"/>
  <c r="AR431"/>
  <c r="AS431"/>
  <c r="AT431"/>
  <c r="AU431"/>
  <c r="AV431"/>
  <c r="AW431"/>
  <c r="AX431"/>
  <c r="AY431"/>
  <c r="AZ431"/>
  <c r="BA431"/>
  <c r="CA431"/>
  <c r="BX431"/>
  <c r="CB431"/>
  <c r="CD431"/>
  <c r="R437" i="8"/>
  <c r="AN180" i="5"/>
  <c r="AO180"/>
  <c r="AP180"/>
  <c r="AQ180"/>
  <c r="AR180"/>
  <c r="AS180"/>
  <c r="AT180"/>
  <c r="AU180"/>
  <c r="AV180"/>
  <c r="AW180"/>
  <c r="AX180"/>
  <c r="AY180"/>
  <c r="AZ180"/>
  <c r="BA180"/>
  <c r="CA180"/>
  <c r="BX180"/>
  <c r="CB180"/>
  <c r="CD180"/>
  <c r="R186" i="8"/>
  <c r="E293"/>
  <c r="J293"/>
  <c r="AN432" i="5"/>
  <c r="AO432"/>
  <c r="AP432"/>
  <c r="AQ432"/>
  <c r="AR432"/>
  <c r="AS432"/>
  <c r="AT432"/>
  <c r="AU432"/>
  <c r="AV432"/>
  <c r="AW432"/>
  <c r="AX432"/>
  <c r="AY432"/>
  <c r="AZ432"/>
  <c r="BA432"/>
  <c r="CA432"/>
  <c r="BX432"/>
  <c r="CB432"/>
  <c r="CD432"/>
  <c r="R438" i="8"/>
  <c r="AN181" i="5"/>
  <c r="AO181"/>
  <c r="AP181"/>
  <c r="AQ181"/>
  <c r="AR181"/>
  <c r="AS181"/>
  <c r="AT181"/>
  <c r="AU181"/>
  <c r="AV181"/>
  <c r="AW181"/>
  <c r="AX181"/>
  <c r="AY181"/>
  <c r="AZ181"/>
  <c r="BA181"/>
  <c r="CA181"/>
  <c r="BX181"/>
  <c r="CB181"/>
  <c r="CD181"/>
  <c r="R187" i="8"/>
  <c r="E294"/>
  <c r="J294"/>
  <c r="AN182" i="5"/>
  <c r="AO182"/>
  <c r="AP182"/>
  <c r="AQ182"/>
  <c r="AR182"/>
  <c r="AS182"/>
  <c r="AT182"/>
  <c r="AU182"/>
  <c r="AV182"/>
  <c r="AW182"/>
  <c r="AX182"/>
  <c r="AY182"/>
  <c r="AZ182"/>
  <c r="BA182"/>
  <c r="CA182"/>
  <c r="BX182"/>
  <c r="CB182"/>
  <c r="CD182"/>
  <c r="R188" i="8"/>
  <c r="E295"/>
  <c r="J295"/>
  <c r="E296"/>
  <c r="J296"/>
  <c r="AN433" i="5"/>
  <c r="AO433"/>
  <c r="AP433"/>
  <c r="AQ433"/>
  <c r="AR433"/>
  <c r="AS433"/>
  <c r="AT433"/>
  <c r="AU433"/>
  <c r="AV433"/>
  <c r="AW433"/>
  <c r="AX433"/>
  <c r="AY433"/>
  <c r="AZ433"/>
  <c r="BA433"/>
  <c r="CA433"/>
  <c r="BX433"/>
  <c r="CB433"/>
  <c r="CD433"/>
  <c r="R439" i="8"/>
  <c r="E297"/>
  <c r="J297"/>
  <c r="AN434" i="5"/>
  <c r="AO434"/>
  <c r="AP434"/>
  <c r="AQ434"/>
  <c r="AR434"/>
  <c r="AS434"/>
  <c r="AT434"/>
  <c r="AU434"/>
  <c r="AV434"/>
  <c r="AW434"/>
  <c r="AX434"/>
  <c r="AY434"/>
  <c r="AZ434"/>
  <c r="BA434"/>
  <c r="CA434"/>
  <c r="BX434"/>
  <c r="CB434"/>
  <c r="CD434"/>
  <c r="R440" i="8"/>
  <c r="AN183" i="5"/>
  <c r="AO183"/>
  <c r="AP183"/>
  <c r="AQ183"/>
  <c r="AR183"/>
  <c r="AS183"/>
  <c r="AT183"/>
  <c r="AU183"/>
  <c r="AV183"/>
  <c r="AW183"/>
  <c r="AX183"/>
  <c r="AY183"/>
  <c r="AZ183"/>
  <c r="BA183"/>
  <c r="CA183"/>
  <c r="BX183"/>
  <c r="CB183"/>
  <c r="CD183"/>
  <c r="R189" i="8"/>
  <c r="E298"/>
  <c r="J298"/>
  <c r="AN435" i="5"/>
  <c r="AO435"/>
  <c r="AP435"/>
  <c r="AQ435"/>
  <c r="AR435"/>
  <c r="AS435"/>
  <c r="AT435"/>
  <c r="AU435"/>
  <c r="AV435"/>
  <c r="AW435"/>
  <c r="AX435"/>
  <c r="AY435"/>
  <c r="AZ435"/>
  <c r="BA435"/>
  <c r="CA435"/>
  <c r="BX435"/>
  <c r="CB435"/>
  <c r="CD435"/>
  <c r="R441" i="8"/>
  <c r="AN184" i="5"/>
  <c r="AO184"/>
  <c r="AP184"/>
  <c r="AQ184"/>
  <c r="AR184"/>
  <c r="AS184"/>
  <c r="AT184"/>
  <c r="AU184"/>
  <c r="AV184"/>
  <c r="AW184"/>
  <c r="AX184"/>
  <c r="AY184"/>
  <c r="AZ184"/>
  <c r="BA184"/>
  <c r="CA184"/>
  <c r="BX184"/>
  <c r="CB184"/>
  <c r="CD184"/>
  <c r="R190" i="8"/>
  <c r="E299"/>
  <c r="J299"/>
  <c r="AN436" i="5"/>
  <c r="AO436"/>
  <c r="AP436"/>
  <c r="AQ436"/>
  <c r="AR436"/>
  <c r="AS436"/>
  <c r="AT436"/>
  <c r="AU436"/>
  <c r="AV436"/>
  <c r="AW436"/>
  <c r="AX436"/>
  <c r="AY436"/>
  <c r="AZ436"/>
  <c r="BA436"/>
  <c r="CA436"/>
  <c r="BX436"/>
  <c r="CB436"/>
  <c r="CD436"/>
  <c r="R442" i="8"/>
  <c r="AN185" i="5"/>
  <c r="AO185"/>
  <c r="AP185"/>
  <c r="AQ185"/>
  <c r="AR185"/>
  <c r="AS185"/>
  <c r="AT185"/>
  <c r="AU185"/>
  <c r="AV185"/>
  <c r="AW185"/>
  <c r="AX185"/>
  <c r="AY185"/>
  <c r="AZ185"/>
  <c r="BA185"/>
  <c r="CA185"/>
  <c r="BX185"/>
  <c r="CB185"/>
  <c r="CD185"/>
  <c r="R191" i="8"/>
  <c r="E300"/>
  <c r="J300"/>
  <c r="AN437" i="5"/>
  <c r="AO437"/>
  <c r="AP437"/>
  <c r="AQ437"/>
  <c r="AR437"/>
  <c r="AS437"/>
  <c r="AT437"/>
  <c r="AU437"/>
  <c r="AV437"/>
  <c r="AW437"/>
  <c r="AX437"/>
  <c r="AY437"/>
  <c r="AZ437"/>
  <c r="BA437"/>
  <c r="CA437"/>
  <c r="BX437"/>
  <c r="CB437"/>
  <c r="CD437"/>
  <c r="R443" i="8"/>
  <c r="AN186" i="5"/>
  <c r="AO186"/>
  <c r="AP186"/>
  <c r="AQ186"/>
  <c r="AR186"/>
  <c r="AS186"/>
  <c r="AT186"/>
  <c r="AU186"/>
  <c r="AV186"/>
  <c r="AW186"/>
  <c r="AX186"/>
  <c r="AY186"/>
  <c r="AZ186"/>
  <c r="BA186"/>
  <c r="CA186"/>
  <c r="BX186"/>
  <c r="CB186"/>
  <c r="CD186"/>
  <c r="R192" i="8"/>
  <c r="E301"/>
  <c r="J301"/>
  <c r="AN187" i="5"/>
  <c r="AO187"/>
  <c r="AP187"/>
  <c r="AQ187"/>
  <c r="AR187"/>
  <c r="AS187"/>
  <c r="AT187"/>
  <c r="AU187"/>
  <c r="AV187"/>
  <c r="AW187"/>
  <c r="AX187"/>
  <c r="AY187"/>
  <c r="AZ187"/>
  <c r="BA187"/>
  <c r="CA187"/>
  <c r="BX187"/>
  <c r="CB187"/>
  <c r="CD187"/>
  <c r="R193" i="8"/>
  <c r="E302"/>
  <c r="J302"/>
  <c r="E303"/>
  <c r="J303"/>
  <c r="AN438" i="5"/>
  <c r="AO438"/>
  <c r="AP438"/>
  <c r="AQ438"/>
  <c r="AR438"/>
  <c r="AS438"/>
  <c r="AT438"/>
  <c r="AU438"/>
  <c r="AV438"/>
  <c r="AW438"/>
  <c r="AX438"/>
  <c r="AY438"/>
  <c r="AZ438"/>
  <c r="BA438"/>
  <c r="CA438"/>
  <c r="BX438"/>
  <c r="CB438"/>
  <c r="CD438"/>
  <c r="R444" i="8"/>
  <c r="E304"/>
  <c r="J304"/>
  <c r="AN439" i="5"/>
  <c r="AO439"/>
  <c r="AP439"/>
  <c r="AQ439"/>
  <c r="AR439"/>
  <c r="AS439"/>
  <c r="AT439"/>
  <c r="AU439"/>
  <c r="AV439"/>
  <c r="AW439"/>
  <c r="AX439"/>
  <c r="AY439"/>
  <c r="AZ439"/>
  <c r="BA439"/>
  <c r="CA439"/>
  <c r="BX439"/>
  <c r="CB439"/>
  <c r="CD439"/>
  <c r="R445" i="8"/>
  <c r="AN188" i="5"/>
  <c r="AO188"/>
  <c r="AP188"/>
  <c r="AQ188"/>
  <c r="AR188"/>
  <c r="AS188"/>
  <c r="AT188"/>
  <c r="AU188"/>
  <c r="AV188"/>
  <c r="AW188"/>
  <c r="AX188"/>
  <c r="AY188"/>
  <c r="AZ188"/>
  <c r="BA188"/>
  <c r="CA188"/>
  <c r="BX188"/>
  <c r="CB188"/>
  <c r="CD188"/>
  <c r="R194" i="8"/>
  <c r="E305"/>
  <c r="J305"/>
  <c r="AN440" i="5"/>
  <c r="AO440"/>
  <c r="AP440"/>
  <c r="AQ440"/>
  <c r="AR440"/>
  <c r="AS440"/>
  <c r="AT440"/>
  <c r="AU440"/>
  <c r="AV440"/>
  <c r="AW440"/>
  <c r="AX440"/>
  <c r="AY440"/>
  <c r="AZ440"/>
  <c r="BA440"/>
  <c r="CA440"/>
  <c r="BX440"/>
  <c r="CB440"/>
  <c r="CD440"/>
  <c r="R446" i="8"/>
  <c r="AN189" i="5"/>
  <c r="AO189"/>
  <c r="AP189"/>
  <c r="AQ189"/>
  <c r="AR189"/>
  <c r="AS189"/>
  <c r="AT189"/>
  <c r="AU189"/>
  <c r="AV189"/>
  <c r="AW189"/>
  <c r="AX189"/>
  <c r="AY189"/>
  <c r="AZ189"/>
  <c r="BA189"/>
  <c r="CA189"/>
  <c r="BX189"/>
  <c r="CB189"/>
  <c r="CD189"/>
  <c r="R195" i="8"/>
  <c r="E306"/>
  <c r="J306"/>
  <c r="AN441" i="5"/>
  <c r="AO441"/>
  <c r="AP441"/>
  <c r="AQ441"/>
  <c r="AR441"/>
  <c r="AS441"/>
  <c r="AT441"/>
  <c r="AU441"/>
  <c r="AV441"/>
  <c r="AW441"/>
  <c r="AX441"/>
  <c r="AY441"/>
  <c r="AZ441"/>
  <c r="BA441"/>
  <c r="CA441"/>
  <c r="BX441"/>
  <c r="CB441"/>
  <c r="CD441"/>
  <c r="R447" i="8"/>
  <c r="AN190" i="5"/>
  <c r="AO190"/>
  <c r="AP190"/>
  <c r="AQ190"/>
  <c r="AR190"/>
  <c r="AS190"/>
  <c r="AT190"/>
  <c r="AU190"/>
  <c r="AV190"/>
  <c r="AW190"/>
  <c r="AX190"/>
  <c r="AY190"/>
  <c r="AZ190"/>
  <c r="BA190"/>
  <c r="CA190"/>
  <c r="BX190"/>
  <c r="CB190"/>
  <c r="CD190"/>
  <c r="R196" i="8"/>
  <c r="E307"/>
  <c r="J307"/>
  <c r="AN442" i="5"/>
  <c r="AO442"/>
  <c r="AP442"/>
  <c r="AQ442"/>
  <c r="AR442"/>
  <c r="AS442"/>
  <c r="AT442"/>
  <c r="AU442"/>
  <c r="AV442"/>
  <c r="AW442"/>
  <c r="AX442"/>
  <c r="AY442"/>
  <c r="AZ442"/>
  <c r="BA442"/>
  <c r="CA442"/>
  <c r="BX442"/>
  <c r="CB442"/>
  <c r="CD442"/>
  <c r="R448" i="8"/>
  <c r="AN191" i="5"/>
  <c r="AO191"/>
  <c r="AP191"/>
  <c r="AQ191"/>
  <c r="AR191"/>
  <c r="AS191"/>
  <c r="AT191"/>
  <c r="AU191"/>
  <c r="AV191"/>
  <c r="AW191"/>
  <c r="AX191"/>
  <c r="AY191"/>
  <c r="AZ191"/>
  <c r="BA191"/>
  <c r="CA191"/>
  <c r="BX191"/>
  <c r="CB191"/>
  <c r="CD191"/>
  <c r="R197" i="8"/>
  <c r="E308"/>
  <c r="J308"/>
  <c r="AN192" i="5"/>
  <c r="AO192"/>
  <c r="AP192"/>
  <c r="AQ192"/>
  <c r="AR192"/>
  <c r="AS192"/>
  <c r="AT192"/>
  <c r="AU192"/>
  <c r="AV192"/>
  <c r="AW192"/>
  <c r="AX192"/>
  <c r="AY192"/>
  <c r="AZ192"/>
  <c r="BA192"/>
  <c r="CA192"/>
  <c r="BX192"/>
  <c r="CB192"/>
  <c r="CD192"/>
  <c r="R198" i="8"/>
  <c r="E309"/>
  <c r="J309"/>
  <c r="E310"/>
  <c r="J310"/>
  <c r="AN443" i="5"/>
  <c r="AO443"/>
  <c r="AP443"/>
  <c r="AQ443"/>
  <c r="AR443"/>
  <c r="AS443"/>
  <c r="AT443"/>
  <c r="AU443"/>
  <c r="AV443"/>
  <c r="AW443"/>
  <c r="AX443"/>
  <c r="AY443"/>
  <c r="AZ443"/>
  <c r="BA443"/>
  <c r="CA443"/>
  <c r="BX443"/>
  <c r="CB443"/>
  <c r="CD443"/>
  <c r="R449" i="8"/>
  <c r="E311"/>
  <c r="J311"/>
  <c r="AN444" i="5"/>
  <c r="AO444"/>
  <c r="AP444"/>
  <c r="AQ444"/>
  <c r="AR444"/>
  <c r="AS444"/>
  <c r="AT444"/>
  <c r="AU444"/>
  <c r="AV444"/>
  <c r="AW444"/>
  <c r="AX444"/>
  <c r="AY444"/>
  <c r="AZ444"/>
  <c r="BA444"/>
  <c r="CA444"/>
  <c r="BX444"/>
  <c r="CB444"/>
  <c r="CD444"/>
  <c r="R450" i="8"/>
  <c r="AN193" i="5"/>
  <c r="AO193"/>
  <c r="AP193"/>
  <c r="AQ193"/>
  <c r="AR193"/>
  <c r="AS193"/>
  <c r="AT193"/>
  <c r="AU193"/>
  <c r="AV193"/>
  <c r="AW193"/>
  <c r="AX193"/>
  <c r="AY193"/>
  <c r="AZ193"/>
  <c r="BA193"/>
  <c r="CA193"/>
  <c r="BX193"/>
  <c r="CB193"/>
  <c r="CD193"/>
  <c r="R199" i="8"/>
  <c r="E312"/>
  <c r="J312"/>
  <c r="AN445" i="5"/>
  <c r="AO445"/>
  <c r="AP445"/>
  <c r="AQ445"/>
  <c r="AR445"/>
  <c r="AS445"/>
  <c r="AT445"/>
  <c r="AU445"/>
  <c r="AV445"/>
  <c r="AW445"/>
  <c r="AX445"/>
  <c r="AY445"/>
  <c r="AZ445"/>
  <c r="BA445"/>
  <c r="CA445"/>
  <c r="BX445"/>
  <c r="CB445"/>
  <c r="CD445"/>
  <c r="R451" i="8"/>
  <c r="AN194" i="5"/>
  <c r="AO194"/>
  <c r="AP194"/>
  <c r="AQ194"/>
  <c r="AR194"/>
  <c r="AS194"/>
  <c r="AT194"/>
  <c r="AU194"/>
  <c r="AV194"/>
  <c r="AW194"/>
  <c r="AX194"/>
  <c r="AY194"/>
  <c r="AZ194"/>
  <c r="BA194"/>
  <c r="CA194"/>
  <c r="BX194"/>
  <c r="CB194"/>
  <c r="CD194"/>
  <c r="R200" i="8"/>
  <c r="E313"/>
  <c r="J313"/>
  <c r="AN446" i="5"/>
  <c r="AO446"/>
  <c r="AP446"/>
  <c r="AQ446"/>
  <c r="AR446"/>
  <c r="AS446"/>
  <c r="AT446"/>
  <c r="AU446"/>
  <c r="AV446"/>
  <c r="AW446"/>
  <c r="AX446"/>
  <c r="AY446"/>
  <c r="AZ446"/>
  <c r="BA446"/>
  <c r="CA446"/>
  <c r="BX446"/>
  <c r="CB446"/>
  <c r="CD446"/>
  <c r="R452" i="8"/>
  <c r="AN195" i="5"/>
  <c r="AO195"/>
  <c r="AP195"/>
  <c r="AQ195"/>
  <c r="AR195"/>
  <c r="AS195"/>
  <c r="AT195"/>
  <c r="AU195"/>
  <c r="AV195"/>
  <c r="AW195"/>
  <c r="AX195"/>
  <c r="AY195"/>
  <c r="AZ195"/>
  <c r="BA195"/>
  <c r="CA195"/>
  <c r="BX195"/>
  <c r="CB195"/>
  <c r="CD195"/>
  <c r="R201" i="8"/>
  <c r="E314"/>
  <c r="J314"/>
  <c r="AN447" i="5"/>
  <c r="AO447"/>
  <c r="AP447"/>
  <c r="AQ447"/>
  <c r="AR447"/>
  <c r="AS447"/>
  <c r="AT447"/>
  <c r="AU447"/>
  <c r="AV447"/>
  <c r="AW447"/>
  <c r="AX447"/>
  <c r="AY447"/>
  <c r="AZ447"/>
  <c r="BA447"/>
  <c r="CA447"/>
  <c r="BX447"/>
  <c r="CB447"/>
  <c r="CD447"/>
  <c r="R453" i="8"/>
  <c r="AN196" i="5"/>
  <c r="AO196"/>
  <c r="AP196"/>
  <c r="AQ196"/>
  <c r="AR196"/>
  <c r="AS196"/>
  <c r="AT196"/>
  <c r="AU196"/>
  <c r="AV196"/>
  <c r="AW196"/>
  <c r="AX196"/>
  <c r="AY196"/>
  <c r="AZ196"/>
  <c r="BA196"/>
  <c r="CA196"/>
  <c r="BX196"/>
  <c r="CB196"/>
  <c r="CD196"/>
  <c r="R202" i="8"/>
  <c r="E315"/>
  <c r="J315"/>
  <c r="AN197" i="5"/>
  <c r="AO197"/>
  <c r="AP197"/>
  <c r="AQ197"/>
  <c r="AR197"/>
  <c r="AS197"/>
  <c r="AT197"/>
  <c r="AU197"/>
  <c r="AV197"/>
  <c r="AW197"/>
  <c r="AX197"/>
  <c r="AY197"/>
  <c r="AZ197"/>
  <c r="BA197"/>
  <c r="CA197"/>
  <c r="BX197"/>
  <c r="CB197"/>
  <c r="CD197"/>
  <c r="R203" i="8"/>
  <c r="E316"/>
  <c r="J316"/>
  <c r="E317"/>
  <c r="J317"/>
  <c r="AN448" i="5"/>
  <c r="AO448"/>
  <c r="AP448"/>
  <c r="AQ448"/>
  <c r="AR448"/>
  <c r="AS448"/>
  <c r="AT448"/>
  <c r="AU448"/>
  <c r="AV448"/>
  <c r="AW448"/>
  <c r="AX448"/>
  <c r="AY448"/>
  <c r="AZ448"/>
  <c r="BA448"/>
  <c r="CA448"/>
  <c r="BX448"/>
  <c r="CB448"/>
  <c r="CD448"/>
  <c r="R454" i="8"/>
  <c r="E318"/>
  <c r="J318"/>
  <c r="AN449" i="5"/>
  <c r="AO449"/>
  <c r="AP449"/>
  <c r="AQ449"/>
  <c r="AR449"/>
  <c r="AS449"/>
  <c r="AT449"/>
  <c r="AU449"/>
  <c r="AV449"/>
  <c r="AW449"/>
  <c r="AX449"/>
  <c r="AY449"/>
  <c r="AZ449"/>
  <c r="BA449"/>
  <c r="CA449"/>
  <c r="BX449"/>
  <c r="CB449"/>
  <c r="CD449"/>
  <c r="R455" i="8"/>
  <c r="AN198" i="5"/>
  <c r="AO198"/>
  <c r="AP198"/>
  <c r="AQ198"/>
  <c r="AR198"/>
  <c r="AS198"/>
  <c r="AT198"/>
  <c r="AU198"/>
  <c r="AV198"/>
  <c r="AW198"/>
  <c r="AX198"/>
  <c r="AY198"/>
  <c r="AZ198"/>
  <c r="BA198"/>
  <c r="CA198"/>
  <c r="BX198"/>
  <c r="CB198"/>
  <c r="CD198"/>
  <c r="R204" i="8"/>
  <c r="E319"/>
  <c r="J319"/>
  <c r="AN450" i="5"/>
  <c r="AO450"/>
  <c r="AP450"/>
  <c r="AQ450"/>
  <c r="AR450"/>
  <c r="AS450"/>
  <c r="AT450"/>
  <c r="AU450"/>
  <c r="AV450"/>
  <c r="AW450"/>
  <c r="AX450"/>
  <c r="AY450"/>
  <c r="AZ450"/>
  <c r="BA450"/>
  <c r="CA450"/>
  <c r="BX450"/>
  <c r="CB450"/>
  <c r="CD450"/>
  <c r="R456" i="8"/>
  <c r="AN199" i="5"/>
  <c r="AO199"/>
  <c r="AP199"/>
  <c r="AQ199"/>
  <c r="AR199"/>
  <c r="AS199"/>
  <c r="AT199"/>
  <c r="AU199"/>
  <c r="AV199"/>
  <c r="AW199"/>
  <c r="AX199"/>
  <c r="AY199"/>
  <c r="AZ199"/>
  <c r="BA199"/>
  <c r="CA199"/>
  <c r="BX199"/>
  <c r="CB199"/>
  <c r="CD199"/>
  <c r="R205" i="8"/>
  <c r="E320"/>
  <c r="J320"/>
  <c r="AN451" i="5"/>
  <c r="AO451"/>
  <c r="AP451"/>
  <c r="AQ451"/>
  <c r="AR451"/>
  <c r="AS451"/>
  <c r="AT451"/>
  <c r="AU451"/>
  <c r="AV451"/>
  <c r="AW451"/>
  <c r="AX451"/>
  <c r="AY451"/>
  <c r="AZ451"/>
  <c r="BA451"/>
  <c r="CA451"/>
  <c r="BX451"/>
  <c r="CB451"/>
  <c r="CD451"/>
  <c r="R457" i="8"/>
  <c r="E321"/>
  <c r="J321"/>
  <c r="AN200" i="5"/>
  <c r="AO200"/>
  <c r="AP200"/>
  <c r="AQ200"/>
  <c r="AR200"/>
  <c r="AS200"/>
  <c r="AT200"/>
  <c r="AU200"/>
  <c r="AV200"/>
  <c r="AW200"/>
  <c r="AX200"/>
  <c r="AY200"/>
  <c r="AZ200"/>
  <c r="BA200"/>
  <c r="CA200"/>
  <c r="BX200"/>
  <c r="CB200"/>
  <c r="CD200"/>
  <c r="R206" i="8"/>
  <c r="E322"/>
  <c r="J322"/>
  <c r="AN201" i="5"/>
  <c r="AO201"/>
  <c r="AP201"/>
  <c r="AQ201"/>
  <c r="AR201"/>
  <c r="AS201"/>
  <c r="AT201"/>
  <c r="AU201"/>
  <c r="AV201"/>
  <c r="AW201"/>
  <c r="AX201"/>
  <c r="AY201"/>
  <c r="AZ201"/>
  <c r="BA201"/>
  <c r="CA201"/>
  <c r="BX201"/>
  <c r="CB201"/>
  <c r="CD201"/>
  <c r="R207" i="8"/>
  <c r="E323"/>
  <c r="J323"/>
  <c r="E324"/>
  <c r="J324"/>
  <c r="AN452" i="5"/>
  <c r="AO452"/>
  <c r="AP452"/>
  <c r="AQ452"/>
  <c r="AR452"/>
  <c r="AS452"/>
  <c r="AT452"/>
  <c r="AU452"/>
  <c r="AV452"/>
  <c r="AW452"/>
  <c r="AX452"/>
  <c r="AY452"/>
  <c r="AZ452"/>
  <c r="BA452"/>
  <c r="CA452"/>
  <c r="BX452"/>
  <c r="CB452"/>
  <c r="CD452"/>
  <c r="R458" i="8"/>
  <c r="E325"/>
  <c r="J325"/>
  <c r="AN453" i="5"/>
  <c r="AO453"/>
  <c r="AP453"/>
  <c r="AQ453"/>
  <c r="AR453"/>
  <c r="AS453"/>
  <c r="AT453"/>
  <c r="AU453"/>
  <c r="AV453"/>
  <c r="AW453"/>
  <c r="AX453"/>
  <c r="AY453"/>
  <c r="AZ453"/>
  <c r="BA453"/>
  <c r="CA453"/>
  <c r="BX453"/>
  <c r="CB453"/>
  <c r="CD453"/>
  <c r="R459" i="8"/>
  <c r="AN202" i="5"/>
  <c r="AO202"/>
  <c r="AP202"/>
  <c r="AQ202"/>
  <c r="AR202"/>
  <c r="AS202"/>
  <c r="AT202"/>
  <c r="AU202"/>
  <c r="AV202"/>
  <c r="AW202"/>
  <c r="AX202"/>
  <c r="AY202"/>
  <c r="AZ202"/>
  <c r="BA202"/>
  <c r="CA202"/>
  <c r="BX202"/>
  <c r="CB202"/>
  <c r="CD202"/>
  <c r="R208" i="8"/>
  <c r="E326"/>
  <c r="J326"/>
  <c r="AN454" i="5"/>
  <c r="AO454"/>
  <c r="AP454"/>
  <c r="AQ454"/>
  <c r="AR454"/>
  <c r="AS454"/>
  <c r="AT454"/>
  <c r="AU454"/>
  <c r="AV454"/>
  <c r="AW454"/>
  <c r="AX454"/>
  <c r="AY454"/>
  <c r="AZ454"/>
  <c r="BA454"/>
  <c r="CA454"/>
  <c r="BX454"/>
  <c r="CB454"/>
  <c r="CD454"/>
  <c r="R460" i="8"/>
  <c r="AN203" i="5"/>
  <c r="AO203"/>
  <c r="AP203"/>
  <c r="AQ203"/>
  <c r="AR203"/>
  <c r="AS203"/>
  <c r="AT203"/>
  <c r="AU203"/>
  <c r="AV203"/>
  <c r="AW203"/>
  <c r="AX203"/>
  <c r="AY203"/>
  <c r="AZ203"/>
  <c r="BA203"/>
  <c r="CA203"/>
  <c r="BX203"/>
  <c r="CB203"/>
  <c r="CD203"/>
  <c r="R209" i="8"/>
  <c r="E327"/>
  <c r="J327"/>
  <c r="AN455" i="5"/>
  <c r="AO455"/>
  <c r="AP455"/>
  <c r="AQ455"/>
  <c r="AR455"/>
  <c r="AS455"/>
  <c r="AT455"/>
  <c r="AU455"/>
  <c r="AV455"/>
  <c r="AW455"/>
  <c r="AX455"/>
  <c r="AY455"/>
  <c r="AZ455"/>
  <c r="BA455"/>
  <c r="CA455"/>
  <c r="BX455"/>
  <c r="CB455"/>
  <c r="CD455"/>
  <c r="R461" i="8"/>
  <c r="AN204" i="5"/>
  <c r="AO204"/>
  <c r="AP204"/>
  <c r="AQ204"/>
  <c r="AR204"/>
  <c r="AS204"/>
  <c r="AT204"/>
  <c r="AU204"/>
  <c r="AV204"/>
  <c r="AW204"/>
  <c r="AX204"/>
  <c r="AY204"/>
  <c r="AZ204"/>
  <c r="BA204"/>
  <c r="CA204"/>
  <c r="BX204"/>
  <c r="CB204"/>
  <c r="CD204"/>
  <c r="R210" i="8"/>
  <c r="E328"/>
  <c r="J328"/>
  <c r="AN456" i="5"/>
  <c r="AO456"/>
  <c r="AP456"/>
  <c r="AQ456"/>
  <c r="AR456"/>
  <c r="AS456"/>
  <c r="AT456"/>
  <c r="AU456"/>
  <c r="AV456"/>
  <c r="AW456"/>
  <c r="AX456"/>
  <c r="AY456"/>
  <c r="AZ456"/>
  <c r="BA456"/>
  <c r="CA456"/>
  <c r="BX456"/>
  <c r="CB456"/>
  <c r="CD456"/>
  <c r="R462" i="8"/>
  <c r="AN205" i="5"/>
  <c r="AO205"/>
  <c r="AP205"/>
  <c r="AQ205"/>
  <c r="AR205"/>
  <c r="AS205"/>
  <c r="AT205"/>
  <c r="AU205"/>
  <c r="AV205"/>
  <c r="AW205"/>
  <c r="AX205"/>
  <c r="AY205"/>
  <c r="AZ205"/>
  <c r="BA205"/>
  <c r="CA205"/>
  <c r="BX205"/>
  <c r="CB205"/>
  <c r="CD205"/>
  <c r="R211" i="8"/>
  <c r="E329"/>
  <c r="J329"/>
  <c r="AN206" i="5"/>
  <c r="AO206"/>
  <c r="AP206"/>
  <c r="AQ206"/>
  <c r="AR206"/>
  <c r="AS206"/>
  <c r="AT206"/>
  <c r="AU206"/>
  <c r="AV206"/>
  <c r="AW206"/>
  <c r="AX206"/>
  <c r="AY206"/>
  <c r="AZ206"/>
  <c r="BA206"/>
  <c r="CA206"/>
  <c r="BX206"/>
  <c r="CB206"/>
  <c r="CD206"/>
  <c r="R212" i="8"/>
  <c r="E330"/>
  <c r="J330"/>
  <c r="E331"/>
  <c r="J331"/>
  <c r="AN457" i="5"/>
  <c r="AO457"/>
  <c r="AP457"/>
  <c r="AQ457"/>
  <c r="AR457"/>
  <c r="AS457"/>
  <c r="AT457"/>
  <c r="AU457"/>
  <c r="AV457"/>
  <c r="AW457"/>
  <c r="AX457"/>
  <c r="AY457"/>
  <c r="AZ457"/>
  <c r="BA457"/>
  <c r="CA457"/>
  <c r="BX457"/>
  <c r="CB457"/>
  <c r="CD457"/>
  <c r="R463" i="8"/>
  <c r="E332"/>
  <c r="J332"/>
  <c r="AN458" i="5"/>
  <c r="AO458"/>
  <c r="AP458"/>
  <c r="AQ458"/>
  <c r="AR458"/>
  <c r="AS458"/>
  <c r="AT458"/>
  <c r="AU458"/>
  <c r="AV458"/>
  <c r="AW458"/>
  <c r="AX458"/>
  <c r="AY458"/>
  <c r="AZ458"/>
  <c r="BA458"/>
  <c r="CA458"/>
  <c r="BX458"/>
  <c r="CB458"/>
  <c r="CD458"/>
  <c r="R464" i="8"/>
  <c r="AN207" i="5"/>
  <c r="AO207"/>
  <c r="AP207"/>
  <c r="AQ207"/>
  <c r="AR207"/>
  <c r="AS207"/>
  <c r="AT207"/>
  <c r="AU207"/>
  <c r="AV207"/>
  <c r="AW207"/>
  <c r="AX207"/>
  <c r="AY207"/>
  <c r="AZ207"/>
  <c r="BA207"/>
  <c r="CA207"/>
  <c r="BX207"/>
  <c r="CB207"/>
  <c r="CD207"/>
  <c r="R213" i="8"/>
  <c r="E333"/>
  <c r="J333"/>
  <c r="AN459" i="5"/>
  <c r="AO459"/>
  <c r="AP459"/>
  <c r="AQ459"/>
  <c r="AR459"/>
  <c r="AS459"/>
  <c r="AT459"/>
  <c r="AU459"/>
  <c r="AV459"/>
  <c r="AW459"/>
  <c r="AX459"/>
  <c r="AY459"/>
  <c r="AZ459"/>
  <c r="BA459"/>
  <c r="CA459"/>
  <c r="BX459"/>
  <c r="CB459"/>
  <c r="CD459"/>
  <c r="R465" i="8"/>
  <c r="AN208" i="5"/>
  <c r="AO208"/>
  <c r="AP208"/>
  <c r="AQ208"/>
  <c r="AR208"/>
  <c r="AS208"/>
  <c r="AT208"/>
  <c r="AU208"/>
  <c r="AV208"/>
  <c r="AW208"/>
  <c r="AX208"/>
  <c r="AY208"/>
  <c r="AZ208"/>
  <c r="BA208"/>
  <c r="CA208"/>
  <c r="BX208"/>
  <c r="CB208"/>
  <c r="CD208"/>
  <c r="R214" i="8"/>
  <c r="E334"/>
  <c r="J334"/>
  <c r="AN460" i="5"/>
  <c r="AO460"/>
  <c r="AP460"/>
  <c r="AQ460"/>
  <c r="AR460"/>
  <c r="AS460"/>
  <c r="AT460"/>
  <c r="AU460"/>
  <c r="AV460"/>
  <c r="AW460"/>
  <c r="AX460"/>
  <c r="AY460"/>
  <c r="AZ460"/>
  <c r="BA460"/>
  <c r="CA460"/>
  <c r="BX460"/>
  <c r="CB460"/>
  <c r="CD460"/>
  <c r="R466" i="8"/>
  <c r="AN209" i="5"/>
  <c r="AO209"/>
  <c r="AP209"/>
  <c r="AQ209"/>
  <c r="AR209"/>
  <c r="AS209"/>
  <c r="AT209"/>
  <c r="AU209"/>
  <c r="AV209"/>
  <c r="AW209"/>
  <c r="AX209"/>
  <c r="AY209"/>
  <c r="AZ209"/>
  <c r="BA209"/>
  <c r="CA209"/>
  <c r="BX209"/>
  <c r="CB209"/>
  <c r="CD209"/>
  <c r="R215" i="8"/>
  <c r="E335"/>
  <c r="J335"/>
  <c r="AN461" i="5"/>
  <c r="AO461"/>
  <c r="AP461"/>
  <c r="AQ461"/>
  <c r="AR461"/>
  <c r="AS461"/>
  <c r="AT461"/>
  <c r="AU461"/>
  <c r="AV461"/>
  <c r="AW461"/>
  <c r="AX461"/>
  <c r="AY461"/>
  <c r="AZ461"/>
  <c r="BA461"/>
  <c r="CA461"/>
  <c r="BX461"/>
  <c r="CB461"/>
  <c r="CD461"/>
  <c r="R467" i="8"/>
  <c r="AN210" i="5"/>
  <c r="AO210"/>
  <c r="AP210"/>
  <c r="AQ210"/>
  <c r="AR210"/>
  <c r="AS210"/>
  <c r="AT210"/>
  <c r="AU210"/>
  <c r="AV210"/>
  <c r="AW210"/>
  <c r="AX210"/>
  <c r="AY210"/>
  <c r="AZ210"/>
  <c r="BA210"/>
  <c r="CA210"/>
  <c r="BX210"/>
  <c r="CB210"/>
  <c r="CD210"/>
  <c r="R216" i="8"/>
  <c r="E336"/>
  <c r="J336"/>
  <c r="AN211" i="5"/>
  <c r="AO211"/>
  <c r="AP211"/>
  <c r="AQ211"/>
  <c r="AR211"/>
  <c r="AS211"/>
  <c r="AT211"/>
  <c r="AU211"/>
  <c r="AV211"/>
  <c r="AW211"/>
  <c r="AX211"/>
  <c r="AY211"/>
  <c r="AZ211"/>
  <c r="BA211"/>
  <c r="CA211"/>
  <c r="BX211"/>
  <c r="CB211"/>
  <c r="CD211"/>
  <c r="R217" i="8"/>
  <c r="E337"/>
  <c r="J337"/>
  <c r="E338"/>
  <c r="J338"/>
  <c r="AN462" i="5"/>
  <c r="AO462"/>
  <c r="AP462"/>
  <c r="AQ462"/>
  <c r="AR462"/>
  <c r="AS462"/>
  <c r="AT462"/>
  <c r="AU462"/>
  <c r="AV462"/>
  <c r="AW462"/>
  <c r="AX462"/>
  <c r="AY462"/>
  <c r="AZ462"/>
  <c r="BA462"/>
  <c r="CA462"/>
  <c r="BX462"/>
  <c r="CB462"/>
  <c r="CD462"/>
  <c r="R468" i="8"/>
  <c r="E339"/>
  <c r="J339"/>
  <c r="AN463" i="5"/>
  <c r="AO463"/>
  <c r="AP463"/>
  <c r="AQ463"/>
  <c r="AR463"/>
  <c r="AS463"/>
  <c r="AT463"/>
  <c r="AU463"/>
  <c r="AV463"/>
  <c r="AW463"/>
  <c r="AX463"/>
  <c r="AY463"/>
  <c r="AZ463"/>
  <c r="BA463"/>
  <c r="CA463"/>
  <c r="BX463"/>
  <c r="CB463"/>
  <c r="CD463"/>
  <c r="R469" i="8"/>
  <c r="AN212" i="5"/>
  <c r="AO212"/>
  <c r="AP212"/>
  <c r="AQ212"/>
  <c r="AR212"/>
  <c r="AS212"/>
  <c r="AT212"/>
  <c r="AU212"/>
  <c r="AV212"/>
  <c r="AW212"/>
  <c r="AX212"/>
  <c r="AY212"/>
  <c r="AZ212"/>
  <c r="BA212"/>
  <c r="CA212"/>
  <c r="BX212"/>
  <c r="CB212"/>
  <c r="CD212"/>
  <c r="R218" i="8"/>
  <c r="E340"/>
  <c r="J340"/>
  <c r="AN464" i="5"/>
  <c r="AO464"/>
  <c r="AP464"/>
  <c r="AQ464"/>
  <c r="AR464"/>
  <c r="AS464"/>
  <c r="AT464"/>
  <c r="AU464"/>
  <c r="AV464"/>
  <c r="AW464"/>
  <c r="AX464"/>
  <c r="AY464"/>
  <c r="AZ464"/>
  <c r="BA464"/>
  <c r="CA464"/>
  <c r="BX464"/>
  <c r="CB464"/>
  <c r="CD464"/>
  <c r="R470" i="8"/>
  <c r="AN213" i="5"/>
  <c r="AO213"/>
  <c r="AP213"/>
  <c r="AQ213"/>
  <c r="AR213"/>
  <c r="AS213"/>
  <c r="AT213"/>
  <c r="AU213"/>
  <c r="AV213"/>
  <c r="AW213"/>
  <c r="AX213"/>
  <c r="AY213"/>
  <c r="AZ213"/>
  <c r="BA213"/>
  <c r="CA213"/>
  <c r="BX213"/>
  <c r="CB213"/>
  <c r="CD213"/>
  <c r="R219" i="8"/>
  <c r="E341"/>
  <c r="J341"/>
  <c r="AN465" i="5"/>
  <c r="AO465"/>
  <c r="AP465"/>
  <c r="AQ465"/>
  <c r="AR465"/>
  <c r="AS465"/>
  <c r="AT465"/>
  <c r="AU465"/>
  <c r="AV465"/>
  <c r="AW465"/>
  <c r="AX465"/>
  <c r="AY465"/>
  <c r="AZ465"/>
  <c r="BA465"/>
  <c r="CA465"/>
  <c r="BX465"/>
  <c r="CB465"/>
  <c r="CD465"/>
  <c r="R471" i="8"/>
  <c r="AN214" i="5"/>
  <c r="AO214"/>
  <c r="AP214"/>
  <c r="AQ214"/>
  <c r="AR214"/>
  <c r="AS214"/>
  <c r="AT214"/>
  <c r="AU214"/>
  <c r="AV214"/>
  <c r="AW214"/>
  <c r="AX214"/>
  <c r="AY214"/>
  <c r="AZ214"/>
  <c r="BA214"/>
  <c r="CA214"/>
  <c r="BX214"/>
  <c r="CB214"/>
  <c r="CD214"/>
  <c r="R220" i="8"/>
  <c r="E342"/>
  <c r="J342"/>
  <c r="AN466" i="5"/>
  <c r="AO466"/>
  <c r="AP466"/>
  <c r="AQ466"/>
  <c r="AR466"/>
  <c r="AS466"/>
  <c r="AT466"/>
  <c r="AU466"/>
  <c r="AV466"/>
  <c r="AW466"/>
  <c r="AX466"/>
  <c r="AY466"/>
  <c r="AZ466"/>
  <c r="BA466"/>
  <c r="CA466"/>
  <c r="BX466"/>
  <c r="CB466"/>
  <c r="CD466"/>
  <c r="R472" i="8"/>
  <c r="AN215" i="5"/>
  <c r="AO215"/>
  <c r="AP215"/>
  <c r="AQ215"/>
  <c r="AR215"/>
  <c r="AS215"/>
  <c r="AT215"/>
  <c r="AU215"/>
  <c r="AV215"/>
  <c r="AW215"/>
  <c r="AX215"/>
  <c r="AY215"/>
  <c r="AZ215"/>
  <c r="BA215"/>
  <c r="CA215"/>
  <c r="BX215"/>
  <c r="CB215"/>
  <c r="CD215"/>
  <c r="R221" i="8"/>
  <c r="E343"/>
  <c r="J343"/>
  <c r="AN216" i="5"/>
  <c r="AO216"/>
  <c r="AP216"/>
  <c r="AQ216"/>
  <c r="AR216"/>
  <c r="AS216"/>
  <c r="AT216"/>
  <c r="AU216"/>
  <c r="AV216"/>
  <c r="AW216"/>
  <c r="AX216"/>
  <c r="AY216"/>
  <c r="AZ216"/>
  <c r="BA216"/>
  <c r="CA216"/>
  <c r="BX216"/>
  <c r="CB216"/>
  <c r="CD216"/>
  <c r="R222" i="8"/>
  <c r="E344"/>
  <c r="J344"/>
  <c r="E345"/>
  <c r="J345"/>
  <c r="AN467" i="5"/>
  <c r="AO467"/>
  <c r="AP467"/>
  <c r="AQ467"/>
  <c r="AR467"/>
  <c r="AS467"/>
  <c r="AT467"/>
  <c r="AU467"/>
  <c r="AV467"/>
  <c r="AW467"/>
  <c r="AX467"/>
  <c r="AY467"/>
  <c r="AZ467"/>
  <c r="BA467"/>
  <c r="CA467"/>
  <c r="BX467"/>
  <c r="CB467"/>
  <c r="CD467"/>
  <c r="R473" i="8"/>
  <c r="E346"/>
  <c r="J346"/>
  <c r="AN468" i="5"/>
  <c r="AO468"/>
  <c r="AP468"/>
  <c r="AQ468"/>
  <c r="AR468"/>
  <c r="AS468"/>
  <c r="AT468"/>
  <c r="AU468"/>
  <c r="AV468"/>
  <c r="AW468"/>
  <c r="AX468"/>
  <c r="AY468"/>
  <c r="AZ468"/>
  <c r="BA468"/>
  <c r="CA468"/>
  <c r="BX468"/>
  <c r="CB468"/>
  <c r="CD468"/>
  <c r="R474" i="8"/>
  <c r="AN217" i="5"/>
  <c r="AO217"/>
  <c r="AP217"/>
  <c r="AQ217"/>
  <c r="AR217"/>
  <c r="AS217"/>
  <c r="AT217"/>
  <c r="AU217"/>
  <c r="AV217"/>
  <c r="AW217"/>
  <c r="AX217"/>
  <c r="AY217"/>
  <c r="AZ217"/>
  <c r="BA217"/>
  <c r="CA217"/>
  <c r="BX217"/>
  <c r="CB217"/>
  <c r="CD217"/>
  <c r="R223" i="8"/>
  <c r="E347"/>
  <c r="J347"/>
  <c r="AN469" i="5"/>
  <c r="AO469"/>
  <c r="AP469"/>
  <c r="AQ469"/>
  <c r="AR469"/>
  <c r="AS469"/>
  <c r="AT469"/>
  <c r="AU469"/>
  <c r="AV469"/>
  <c r="AW469"/>
  <c r="AX469"/>
  <c r="AY469"/>
  <c r="AZ469"/>
  <c r="BA469"/>
  <c r="CA469"/>
  <c r="BX469"/>
  <c r="CB469"/>
  <c r="CD469"/>
  <c r="R475" i="8"/>
  <c r="AN218" i="5"/>
  <c r="AO218"/>
  <c r="AP218"/>
  <c r="AQ218"/>
  <c r="AR218"/>
  <c r="AS218"/>
  <c r="AT218"/>
  <c r="AU218"/>
  <c r="AV218"/>
  <c r="AW218"/>
  <c r="AX218"/>
  <c r="AY218"/>
  <c r="AZ218"/>
  <c r="BA218"/>
  <c r="CA218"/>
  <c r="BX218"/>
  <c r="CB218"/>
  <c r="CD218"/>
  <c r="R224" i="8"/>
  <c r="E348"/>
  <c r="J348"/>
  <c r="AN470" i="5"/>
  <c r="AO470"/>
  <c r="AP470"/>
  <c r="AQ470"/>
  <c r="AR470"/>
  <c r="AS470"/>
  <c r="AT470"/>
  <c r="AU470"/>
  <c r="AV470"/>
  <c r="AW470"/>
  <c r="AX470"/>
  <c r="AY470"/>
  <c r="AZ470"/>
  <c r="BA470"/>
  <c r="CA470"/>
  <c r="BX470"/>
  <c r="CB470"/>
  <c r="CD470"/>
  <c r="R476" i="8"/>
  <c r="AN219" i="5"/>
  <c r="AO219"/>
  <c r="AP219"/>
  <c r="AQ219"/>
  <c r="AR219"/>
  <c r="AS219"/>
  <c r="AT219"/>
  <c r="AU219"/>
  <c r="AV219"/>
  <c r="AW219"/>
  <c r="AX219"/>
  <c r="AY219"/>
  <c r="AZ219"/>
  <c r="BA219"/>
  <c r="CA219"/>
  <c r="BX219"/>
  <c r="CB219"/>
  <c r="CD219"/>
  <c r="R225" i="8"/>
  <c r="E349"/>
  <c r="J349"/>
  <c r="AN471" i="5"/>
  <c r="AO471"/>
  <c r="AP471"/>
  <c r="AQ471"/>
  <c r="AR471"/>
  <c r="AS471"/>
  <c r="AT471"/>
  <c r="AU471"/>
  <c r="AV471"/>
  <c r="AW471"/>
  <c r="AX471"/>
  <c r="AY471"/>
  <c r="AZ471"/>
  <c r="BA471"/>
  <c r="CA471"/>
  <c r="BX471"/>
  <c r="CB471"/>
  <c r="CD471"/>
  <c r="R477" i="8"/>
  <c r="AN220" i="5"/>
  <c r="AO220"/>
  <c r="AP220"/>
  <c r="AQ220"/>
  <c r="AR220"/>
  <c r="AS220"/>
  <c r="AT220"/>
  <c r="AU220"/>
  <c r="AV220"/>
  <c r="AW220"/>
  <c r="AX220"/>
  <c r="AY220"/>
  <c r="AZ220"/>
  <c r="BA220"/>
  <c r="CA220"/>
  <c r="BX220"/>
  <c r="CB220"/>
  <c r="CD220"/>
  <c r="R226" i="8"/>
  <c r="E350"/>
  <c r="J350"/>
  <c r="AN221" i="5"/>
  <c r="AO221"/>
  <c r="AP221"/>
  <c r="AQ221"/>
  <c r="AR221"/>
  <c r="AS221"/>
  <c r="AT221"/>
  <c r="AU221"/>
  <c r="AV221"/>
  <c r="AW221"/>
  <c r="AX221"/>
  <c r="AY221"/>
  <c r="AZ221"/>
  <c r="BA221"/>
  <c r="CA221"/>
  <c r="BX221"/>
  <c r="CB221"/>
  <c r="CD221"/>
  <c r="R227" i="8"/>
  <c r="E351"/>
  <c r="J351"/>
  <c r="E352"/>
  <c r="J352"/>
  <c r="E353"/>
  <c r="J353"/>
  <c r="AN472" i="5"/>
  <c r="AO472"/>
  <c r="AP472"/>
  <c r="AQ472"/>
  <c r="AR472"/>
  <c r="AS472"/>
  <c r="AT472"/>
  <c r="AU472"/>
  <c r="AV472"/>
  <c r="AW472"/>
  <c r="AX472"/>
  <c r="AY472"/>
  <c r="AZ472"/>
  <c r="BA472"/>
  <c r="CA472"/>
  <c r="BX472"/>
  <c r="CB472"/>
  <c r="CD472"/>
  <c r="R478" i="8"/>
  <c r="E354"/>
  <c r="J354"/>
  <c r="AN473" i="5"/>
  <c r="AO473"/>
  <c r="AP473"/>
  <c r="AQ473"/>
  <c r="AR473"/>
  <c r="AS473"/>
  <c r="AT473"/>
  <c r="AU473"/>
  <c r="AV473"/>
  <c r="AW473"/>
  <c r="AX473"/>
  <c r="AY473"/>
  <c r="AZ473"/>
  <c r="BA473"/>
  <c r="CA473"/>
  <c r="BX473"/>
  <c r="CB473"/>
  <c r="CD473"/>
  <c r="R479" i="8"/>
  <c r="AN222" i="5"/>
  <c r="AO222"/>
  <c r="AP222"/>
  <c r="AQ222"/>
  <c r="AR222"/>
  <c r="AS222"/>
  <c r="AT222"/>
  <c r="AU222"/>
  <c r="AV222"/>
  <c r="AW222"/>
  <c r="AX222"/>
  <c r="AY222"/>
  <c r="AZ222"/>
  <c r="BA222"/>
  <c r="CA222"/>
  <c r="BX222"/>
  <c r="CB222"/>
  <c r="CD222"/>
  <c r="R228" i="8"/>
  <c r="E355"/>
  <c r="J355"/>
  <c r="AN474" i="5"/>
  <c r="AO474"/>
  <c r="AP474"/>
  <c r="AQ474"/>
  <c r="AR474"/>
  <c r="AS474"/>
  <c r="AT474"/>
  <c r="AU474"/>
  <c r="AV474"/>
  <c r="AW474"/>
  <c r="AX474"/>
  <c r="AY474"/>
  <c r="AZ474"/>
  <c r="BA474"/>
  <c r="CA474"/>
  <c r="BX474"/>
  <c r="CB474"/>
  <c r="CD474"/>
  <c r="R480" i="8"/>
  <c r="AN223" i="5"/>
  <c r="AO223"/>
  <c r="AP223"/>
  <c r="AQ223"/>
  <c r="AR223"/>
  <c r="AS223"/>
  <c r="AT223"/>
  <c r="AU223"/>
  <c r="AV223"/>
  <c r="AW223"/>
  <c r="AX223"/>
  <c r="AY223"/>
  <c r="AZ223"/>
  <c r="BA223"/>
  <c r="CA223"/>
  <c r="BX223"/>
  <c r="CB223"/>
  <c r="CD223"/>
  <c r="R229" i="8"/>
  <c r="E356"/>
  <c r="J356"/>
  <c r="AN475" i="5"/>
  <c r="AO475"/>
  <c r="AP475"/>
  <c r="AQ475"/>
  <c r="AR475"/>
  <c r="AS475"/>
  <c r="AT475"/>
  <c r="AU475"/>
  <c r="AV475"/>
  <c r="AW475"/>
  <c r="AX475"/>
  <c r="AY475"/>
  <c r="AZ475"/>
  <c r="BA475"/>
  <c r="CA475"/>
  <c r="BX475"/>
  <c r="CB475"/>
  <c r="CD475"/>
  <c r="R481" i="8"/>
  <c r="AN224" i="5"/>
  <c r="AO224"/>
  <c r="AP224"/>
  <c r="AQ224"/>
  <c r="AR224"/>
  <c r="AS224"/>
  <c r="AT224"/>
  <c r="AU224"/>
  <c r="AV224"/>
  <c r="AW224"/>
  <c r="AX224"/>
  <c r="AY224"/>
  <c r="AZ224"/>
  <c r="BA224"/>
  <c r="CA224"/>
  <c r="BX224"/>
  <c r="CB224"/>
  <c r="CD224"/>
  <c r="R230" i="8"/>
  <c r="E357"/>
  <c r="J357"/>
  <c r="AN225" i="5"/>
  <c r="AO225"/>
  <c r="AP225"/>
  <c r="AQ225"/>
  <c r="AR225"/>
  <c r="AS225"/>
  <c r="AT225"/>
  <c r="AU225"/>
  <c r="AV225"/>
  <c r="AW225"/>
  <c r="AX225"/>
  <c r="AY225"/>
  <c r="AZ225"/>
  <c r="BA225"/>
  <c r="CA225"/>
  <c r="BX225"/>
  <c r="CB225"/>
  <c r="CD225"/>
  <c r="R231" i="8"/>
  <c r="E358"/>
  <c r="J358"/>
  <c r="E359"/>
  <c r="J359"/>
  <c r="AN476" i="5"/>
  <c r="AO476"/>
  <c r="AP476"/>
  <c r="AQ476"/>
  <c r="AR476"/>
  <c r="AS476"/>
  <c r="AT476"/>
  <c r="AU476"/>
  <c r="AV476"/>
  <c r="AW476"/>
  <c r="AX476"/>
  <c r="AY476"/>
  <c r="AZ476"/>
  <c r="BA476"/>
  <c r="CA476"/>
  <c r="BX476"/>
  <c r="CB476"/>
  <c r="CD476"/>
  <c r="R482" i="8"/>
  <c r="E360"/>
  <c r="J360"/>
  <c r="AN477" i="5"/>
  <c r="AO477"/>
  <c r="AP477"/>
  <c r="AQ477"/>
  <c r="AR477"/>
  <c r="AS477"/>
  <c r="AT477"/>
  <c r="AU477"/>
  <c r="AV477"/>
  <c r="AW477"/>
  <c r="AX477"/>
  <c r="AY477"/>
  <c r="AZ477"/>
  <c r="BA477"/>
  <c r="CA477"/>
  <c r="BX477"/>
  <c r="CB477"/>
  <c r="CD477"/>
  <c r="R483" i="8"/>
  <c r="AN226" i="5"/>
  <c r="AO226"/>
  <c r="AP226"/>
  <c r="AQ226"/>
  <c r="AR226"/>
  <c r="AS226"/>
  <c r="AT226"/>
  <c r="AU226"/>
  <c r="AV226"/>
  <c r="AW226"/>
  <c r="AX226"/>
  <c r="AY226"/>
  <c r="AZ226"/>
  <c r="BA226"/>
  <c r="CA226"/>
  <c r="BX226"/>
  <c r="CB226"/>
  <c r="CD226"/>
  <c r="R232" i="8"/>
  <c r="E361"/>
  <c r="J361"/>
  <c r="AN478" i="5"/>
  <c r="AO478"/>
  <c r="AP478"/>
  <c r="AQ478"/>
  <c r="AR478"/>
  <c r="AS478"/>
  <c r="AT478"/>
  <c r="AU478"/>
  <c r="AV478"/>
  <c r="AW478"/>
  <c r="AX478"/>
  <c r="AY478"/>
  <c r="AZ478"/>
  <c r="BA478"/>
  <c r="CA478"/>
  <c r="BX478"/>
  <c r="CB478"/>
  <c r="CD478"/>
  <c r="R484" i="8"/>
  <c r="AN227" i="5"/>
  <c r="AO227"/>
  <c r="AP227"/>
  <c r="AQ227"/>
  <c r="AR227"/>
  <c r="AS227"/>
  <c r="AT227"/>
  <c r="AU227"/>
  <c r="AV227"/>
  <c r="AW227"/>
  <c r="AX227"/>
  <c r="AY227"/>
  <c r="AZ227"/>
  <c r="BA227"/>
  <c r="CA227"/>
  <c r="BX227"/>
  <c r="CB227"/>
  <c r="CD227"/>
  <c r="R233" i="8"/>
  <c r="E362"/>
  <c r="J362"/>
  <c r="AN479" i="5"/>
  <c r="AO479"/>
  <c r="AP479"/>
  <c r="AQ479"/>
  <c r="AR479"/>
  <c r="AS479"/>
  <c r="AT479"/>
  <c r="AU479"/>
  <c r="AV479"/>
  <c r="AW479"/>
  <c r="AX479"/>
  <c r="AY479"/>
  <c r="AZ479"/>
  <c r="BA479"/>
  <c r="CA479"/>
  <c r="BX479"/>
  <c r="CB479"/>
  <c r="CD479"/>
  <c r="R485" i="8"/>
  <c r="AN228" i="5"/>
  <c r="AO228"/>
  <c r="AP228"/>
  <c r="AQ228"/>
  <c r="AR228"/>
  <c r="AS228"/>
  <c r="AT228"/>
  <c r="AU228"/>
  <c r="AV228"/>
  <c r="AW228"/>
  <c r="AX228"/>
  <c r="AY228"/>
  <c r="AZ228"/>
  <c r="BA228"/>
  <c r="CA228"/>
  <c r="BX228"/>
  <c r="CB228"/>
  <c r="CD228"/>
  <c r="R234" i="8"/>
  <c r="E363"/>
  <c r="J363"/>
  <c r="AN480" i="5"/>
  <c r="AO480"/>
  <c r="AP480"/>
  <c r="AQ480"/>
  <c r="AR480"/>
  <c r="AS480"/>
  <c r="AT480"/>
  <c r="AU480"/>
  <c r="AV480"/>
  <c r="AW480"/>
  <c r="AX480"/>
  <c r="AY480"/>
  <c r="AZ480"/>
  <c r="BA480"/>
  <c r="CA480"/>
  <c r="BX480"/>
  <c r="CB480"/>
  <c r="CD480"/>
  <c r="R486" i="8"/>
  <c r="AN229" i="5"/>
  <c r="AO229"/>
  <c r="AP229"/>
  <c r="AQ229"/>
  <c r="AR229"/>
  <c r="AS229"/>
  <c r="AT229"/>
  <c r="AU229"/>
  <c r="AV229"/>
  <c r="AW229"/>
  <c r="AX229"/>
  <c r="AY229"/>
  <c r="AZ229"/>
  <c r="BA229"/>
  <c r="CA229"/>
  <c r="BX229"/>
  <c r="CB229"/>
  <c r="CD229"/>
  <c r="R235" i="8"/>
  <c r="E364"/>
  <c r="J364"/>
  <c r="AN230" i="5"/>
  <c r="AO230"/>
  <c r="AP230"/>
  <c r="AQ230"/>
  <c r="AR230"/>
  <c r="AS230"/>
  <c r="AT230"/>
  <c r="AU230"/>
  <c r="AV230"/>
  <c r="AW230"/>
  <c r="AX230"/>
  <c r="AY230"/>
  <c r="AZ230"/>
  <c r="BA230"/>
  <c r="CA230"/>
  <c r="BX230"/>
  <c r="CB230"/>
  <c r="CD230"/>
  <c r="R236" i="8"/>
  <c r="E365"/>
  <c r="J365"/>
  <c r="E366"/>
  <c r="J366"/>
  <c r="AN481" i="5"/>
  <c r="AO481"/>
  <c r="AP481"/>
  <c r="AQ481"/>
  <c r="AR481"/>
  <c r="AS481"/>
  <c r="AT481"/>
  <c r="AU481"/>
  <c r="AV481"/>
  <c r="AW481"/>
  <c r="AX481"/>
  <c r="AY481"/>
  <c r="AZ481"/>
  <c r="BA481"/>
  <c r="CA481"/>
  <c r="BX481"/>
  <c r="CB481"/>
  <c r="CD481"/>
  <c r="R487" i="8"/>
  <c r="E367"/>
  <c r="J367"/>
  <c r="AN482" i="5"/>
  <c r="AO482"/>
  <c r="AP482"/>
  <c r="AQ482"/>
  <c r="AR482"/>
  <c r="AS482"/>
  <c r="AT482"/>
  <c r="AU482"/>
  <c r="AV482"/>
  <c r="AW482"/>
  <c r="AX482"/>
  <c r="AY482"/>
  <c r="AZ482"/>
  <c r="BA482"/>
  <c r="CA482"/>
  <c r="BX482"/>
  <c r="CB482"/>
  <c r="CD482"/>
  <c r="R488" i="8"/>
  <c r="AN231" i="5"/>
  <c r="AO231"/>
  <c r="AP231"/>
  <c r="AQ231"/>
  <c r="AR231"/>
  <c r="AS231"/>
  <c r="AT231"/>
  <c r="AU231"/>
  <c r="AV231"/>
  <c r="AW231"/>
  <c r="AX231"/>
  <c r="AY231"/>
  <c r="AZ231"/>
  <c r="BA231"/>
  <c r="CA231"/>
  <c r="BX231"/>
  <c r="CB231"/>
  <c r="CD231"/>
  <c r="R237" i="8"/>
  <c r="E368"/>
  <c r="J368"/>
  <c r="AN483" i="5"/>
  <c r="AO483"/>
  <c r="AP483"/>
  <c r="AQ483"/>
  <c r="AR483"/>
  <c r="AS483"/>
  <c r="AT483"/>
  <c r="AU483"/>
  <c r="AV483"/>
  <c r="AW483"/>
  <c r="AX483"/>
  <c r="AY483"/>
  <c r="AZ483"/>
  <c r="BA483"/>
  <c r="CA483"/>
  <c r="BX483"/>
  <c r="CB483"/>
  <c r="CD483"/>
  <c r="R489" i="8"/>
  <c r="AN232" i="5"/>
  <c r="AO232"/>
  <c r="AP232"/>
  <c r="AQ232"/>
  <c r="AR232"/>
  <c r="AS232"/>
  <c r="AT232"/>
  <c r="AU232"/>
  <c r="AV232"/>
  <c r="AW232"/>
  <c r="AX232"/>
  <c r="AY232"/>
  <c r="AZ232"/>
  <c r="BA232"/>
  <c r="CA232"/>
  <c r="BX232"/>
  <c r="CB232"/>
  <c r="CD232"/>
  <c r="R238" i="8"/>
  <c r="E369"/>
  <c r="J369"/>
  <c r="AN484" i="5"/>
  <c r="AO484"/>
  <c r="AP484"/>
  <c r="AQ484"/>
  <c r="AR484"/>
  <c r="AS484"/>
  <c r="AT484"/>
  <c r="AU484"/>
  <c r="AV484"/>
  <c r="AW484"/>
  <c r="AX484"/>
  <c r="AY484"/>
  <c r="AZ484"/>
  <c r="BA484"/>
  <c r="CA484"/>
  <c r="BX484"/>
  <c r="CB484"/>
  <c r="CD484"/>
  <c r="R490" i="8"/>
  <c r="AN233" i="5"/>
  <c r="AO233"/>
  <c r="AP233"/>
  <c r="AQ233"/>
  <c r="AR233"/>
  <c r="AS233"/>
  <c r="AT233"/>
  <c r="AU233"/>
  <c r="AV233"/>
  <c r="AW233"/>
  <c r="AX233"/>
  <c r="AY233"/>
  <c r="AZ233"/>
  <c r="BA233"/>
  <c r="CA233"/>
  <c r="BX233"/>
  <c r="CB233"/>
  <c r="CD233"/>
  <c r="R239" i="8"/>
  <c r="E370"/>
  <c r="J370"/>
  <c r="AN485" i="5"/>
  <c r="AO485"/>
  <c r="AP485"/>
  <c r="AQ485"/>
  <c r="AR485"/>
  <c r="AS485"/>
  <c r="AT485"/>
  <c r="AU485"/>
  <c r="AV485"/>
  <c r="AW485"/>
  <c r="AX485"/>
  <c r="AY485"/>
  <c r="AZ485"/>
  <c r="BA485"/>
  <c r="CA485"/>
  <c r="BX485"/>
  <c r="CB485"/>
  <c r="CD485"/>
  <c r="R491" i="8"/>
  <c r="AN234" i="5"/>
  <c r="AO234"/>
  <c r="AP234"/>
  <c r="AQ234"/>
  <c r="AR234"/>
  <c r="AS234"/>
  <c r="AT234"/>
  <c r="AU234"/>
  <c r="AV234"/>
  <c r="AW234"/>
  <c r="AX234"/>
  <c r="AY234"/>
  <c r="AZ234"/>
  <c r="BA234"/>
  <c r="CA234"/>
  <c r="BX234"/>
  <c r="CB234"/>
  <c r="CD234"/>
  <c r="R240" i="8"/>
  <c r="E371"/>
  <c r="J371"/>
  <c r="AN235" i="5"/>
  <c r="AO235"/>
  <c r="AP235"/>
  <c r="AQ235"/>
  <c r="AR235"/>
  <c r="AS235"/>
  <c r="AT235"/>
  <c r="AU235"/>
  <c r="AV235"/>
  <c r="AW235"/>
  <c r="AX235"/>
  <c r="AY235"/>
  <c r="AZ235"/>
  <c r="BA235"/>
  <c r="CA235"/>
  <c r="BX235"/>
  <c r="CB235"/>
  <c r="CD235"/>
  <c r="R241" i="8"/>
  <c r="E372"/>
  <c r="J372"/>
  <c r="E373"/>
  <c r="J373"/>
  <c r="AN486" i="5"/>
  <c r="AO486"/>
  <c r="AP486"/>
  <c r="AQ486"/>
  <c r="AR486"/>
  <c r="AS486"/>
  <c r="AT486"/>
  <c r="AU486"/>
  <c r="AV486"/>
  <c r="AW486"/>
  <c r="AX486"/>
  <c r="AY486"/>
  <c r="AZ486"/>
  <c r="BA486"/>
  <c r="CA486"/>
  <c r="BX486"/>
  <c r="CB486"/>
  <c r="CD486"/>
  <c r="R492" i="8"/>
  <c r="E374"/>
  <c r="J374"/>
  <c r="AN487" i="5"/>
  <c r="AO487"/>
  <c r="AP487"/>
  <c r="AQ487"/>
  <c r="AR487"/>
  <c r="AS487"/>
  <c r="AT487"/>
  <c r="AU487"/>
  <c r="AV487"/>
  <c r="AW487"/>
  <c r="AX487"/>
  <c r="AY487"/>
  <c r="AZ487"/>
  <c r="BA487"/>
  <c r="CA487"/>
  <c r="BX487"/>
  <c r="CB487"/>
  <c r="CD487"/>
  <c r="R493" i="8"/>
  <c r="AN236" i="5"/>
  <c r="AO236"/>
  <c r="AP236"/>
  <c r="AQ236"/>
  <c r="AR236"/>
  <c r="AS236"/>
  <c r="AT236"/>
  <c r="AU236"/>
  <c r="AV236"/>
  <c r="AW236"/>
  <c r="AX236"/>
  <c r="AY236"/>
  <c r="AZ236"/>
  <c r="BA236"/>
  <c r="CA236"/>
  <c r="BX236"/>
  <c r="CB236"/>
  <c r="CD236"/>
  <c r="R242" i="8"/>
  <c r="E375"/>
  <c r="J375"/>
  <c r="AN488" i="5"/>
  <c r="AO488"/>
  <c r="AP488"/>
  <c r="AQ488"/>
  <c r="AR488"/>
  <c r="AS488"/>
  <c r="AT488"/>
  <c r="AU488"/>
  <c r="AV488"/>
  <c r="AW488"/>
  <c r="AX488"/>
  <c r="AY488"/>
  <c r="AZ488"/>
  <c r="BA488"/>
  <c r="CA488"/>
  <c r="BX488"/>
  <c r="CB488"/>
  <c r="CD488"/>
  <c r="R494" i="8"/>
  <c r="AN237" i="5"/>
  <c r="AO237"/>
  <c r="AP237"/>
  <c r="AQ237"/>
  <c r="AR237"/>
  <c r="AS237"/>
  <c r="AT237"/>
  <c r="AU237"/>
  <c r="AV237"/>
  <c r="AW237"/>
  <c r="AX237"/>
  <c r="AY237"/>
  <c r="AZ237"/>
  <c r="BA237"/>
  <c r="CA237"/>
  <c r="BX237"/>
  <c r="CB237"/>
  <c r="CD237"/>
  <c r="R243" i="8"/>
  <c r="E376"/>
  <c r="J376"/>
  <c r="AN489" i="5"/>
  <c r="AO489"/>
  <c r="AP489"/>
  <c r="AQ489"/>
  <c r="AR489"/>
  <c r="AS489"/>
  <c r="AT489"/>
  <c r="AU489"/>
  <c r="AV489"/>
  <c r="AW489"/>
  <c r="AX489"/>
  <c r="AY489"/>
  <c r="AZ489"/>
  <c r="BA489"/>
  <c r="CA489"/>
  <c r="BX489"/>
  <c r="CB489"/>
  <c r="CD489"/>
  <c r="R495" i="8"/>
  <c r="AN238" i="5"/>
  <c r="AO238"/>
  <c r="AP238"/>
  <c r="AQ238"/>
  <c r="AR238"/>
  <c r="AS238"/>
  <c r="AT238"/>
  <c r="AU238"/>
  <c r="AV238"/>
  <c r="AW238"/>
  <c r="AX238"/>
  <c r="AY238"/>
  <c r="AZ238"/>
  <c r="BA238"/>
  <c r="CA238"/>
  <c r="BX238"/>
  <c r="CB238"/>
  <c r="CD238"/>
  <c r="R244" i="8"/>
  <c r="E377"/>
  <c r="J377"/>
  <c r="AN490" i="5"/>
  <c r="AO490"/>
  <c r="AP490"/>
  <c r="AQ490"/>
  <c r="AR490"/>
  <c r="AS490"/>
  <c r="AT490"/>
  <c r="AU490"/>
  <c r="AV490"/>
  <c r="AW490"/>
  <c r="AX490"/>
  <c r="AY490"/>
  <c r="AZ490"/>
  <c r="BA490"/>
  <c r="CA490"/>
  <c r="BX490"/>
  <c r="CB490"/>
  <c r="CD490"/>
  <c r="R496" i="8"/>
  <c r="AN239" i="5"/>
  <c r="AO239"/>
  <c r="AP239"/>
  <c r="AQ239"/>
  <c r="AR239"/>
  <c r="AS239"/>
  <c r="AT239"/>
  <c r="AU239"/>
  <c r="AV239"/>
  <c r="AW239"/>
  <c r="AX239"/>
  <c r="AY239"/>
  <c r="AZ239"/>
  <c r="BA239"/>
  <c r="CA239"/>
  <c r="BX239"/>
  <c r="CB239"/>
  <c r="CD239"/>
  <c r="R245" i="8"/>
  <c r="E378"/>
  <c r="J378"/>
  <c r="AN240" i="5"/>
  <c r="AO240"/>
  <c r="AP240"/>
  <c r="AQ240"/>
  <c r="AR240"/>
  <c r="AS240"/>
  <c r="AT240"/>
  <c r="AU240"/>
  <c r="AV240"/>
  <c r="AW240"/>
  <c r="AX240"/>
  <c r="AY240"/>
  <c r="AZ240"/>
  <c r="BA240"/>
  <c r="CA240"/>
  <c r="BX240"/>
  <c r="CB240"/>
  <c r="CD240"/>
  <c r="R246" i="8"/>
  <c r="E379"/>
  <c r="J379"/>
  <c r="E380"/>
  <c r="J380"/>
  <c r="AN491" i="5"/>
  <c r="AO491"/>
  <c r="AP491"/>
  <c r="AQ491"/>
  <c r="AR491"/>
  <c r="AS491"/>
  <c r="AT491"/>
  <c r="AU491"/>
  <c r="AV491"/>
  <c r="AW491"/>
  <c r="AX491"/>
  <c r="AY491"/>
  <c r="AZ491"/>
  <c r="BA491"/>
  <c r="CA491"/>
  <c r="BX491"/>
  <c r="CB491"/>
  <c r="CD491"/>
  <c r="R497" i="8"/>
  <c r="E381"/>
  <c r="J381"/>
  <c r="AN492" i="5"/>
  <c r="AO492"/>
  <c r="AP492"/>
  <c r="AQ492"/>
  <c r="AR492"/>
  <c r="AS492"/>
  <c r="AT492"/>
  <c r="AU492"/>
  <c r="AV492"/>
  <c r="AW492"/>
  <c r="AX492"/>
  <c r="AY492"/>
  <c r="AZ492"/>
  <c r="BA492"/>
  <c r="CA492"/>
  <c r="BX492"/>
  <c r="CB492"/>
  <c r="CD492"/>
  <c r="R498" i="8"/>
  <c r="AN241" i="5"/>
  <c r="AO241"/>
  <c r="AP241"/>
  <c r="AQ241"/>
  <c r="AR241"/>
  <c r="AS241"/>
  <c r="AT241"/>
  <c r="AU241"/>
  <c r="AV241"/>
  <c r="AW241"/>
  <c r="AX241"/>
  <c r="AY241"/>
  <c r="AZ241"/>
  <c r="BA241"/>
  <c r="CA241"/>
  <c r="BX241"/>
  <c r="CB241"/>
  <c r="CD241"/>
  <c r="R247" i="8"/>
  <c r="E382"/>
  <c r="J382"/>
  <c r="AN493" i="5"/>
  <c r="AO493"/>
  <c r="AP493"/>
  <c r="AQ493"/>
  <c r="AR493"/>
  <c r="AS493"/>
  <c r="AT493"/>
  <c r="AU493"/>
  <c r="AV493"/>
  <c r="AW493"/>
  <c r="AX493"/>
  <c r="AY493"/>
  <c r="AZ493"/>
  <c r="BA493"/>
  <c r="CA493"/>
  <c r="BX493"/>
  <c r="CB493"/>
  <c r="CD493"/>
  <c r="R499" i="8"/>
  <c r="E383"/>
  <c r="J383"/>
  <c r="E15" i="15"/>
  <c r="D8"/>
  <c r="F15"/>
  <c r="F31" i="16"/>
  <c r="K19" i="8"/>
  <c r="L19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89"/>
  <c r="O190"/>
  <c r="O191"/>
  <c r="O192"/>
  <c r="O193"/>
  <c r="O194"/>
  <c r="O195"/>
  <c r="O196"/>
  <c r="O197"/>
  <c r="O198"/>
  <c r="O199"/>
  <c r="O200"/>
  <c r="O201"/>
  <c r="O202"/>
  <c r="O203"/>
  <c r="O204"/>
  <c r="O205"/>
  <c r="O206"/>
  <c r="O207"/>
  <c r="O208"/>
  <c r="O209"/>
  <c r="O210"/>
  <c r="O211"/>
  <c r="O212"/>
  <c r="O213"/>
  <c r="O214"/>
  <c r="O215"/>
  <c r="O216"/>
  <c r="O217"/>
  <c r="O218"/>
  <c r="O219"/>
  <c r="O220"/>
  <c r="O221"/>
  <c r="O222"/>
  <c r="O223"/>
  <c r="O224"/>
  <c r="O225"/>
  <c r="O226"/>
  <c r="O227"/>
  <c r="O228"/>
  <c r="O229"/>
  <c r="O230"/>
  <c r="O231"/>
  <c r="O232"/>
  <c r="O233"/>
  <c r="O234"/>
  <c r="O235"/>
  <c r="O236"/>
  <c r="O237"/>
  <c r="O238"/>
  <c r="O239"/>
  <c r="O240"/>
  <c r="O241"/>
  <c r="O242"/>
  <c r="O243"/>
  <c r="O244"/>
  <c r="O245"/>
  <c r="O246"/>
  <c r="O247"/>
  <c r="O248"/>
  <c r="O249"/>
  <c r="O250"/>
  <c r="O251"/>
  <c r="O252"/>
  <c r="O253"/>
  <c r="O254"/>
  <c r="O255"/>
  <c r="O256"/>
  <c r="O257"/>
  <c r="O258"/>
  <c r="O259"/>
  <c r="O260"/>
  <c r="O261"/>
  <c r="O262"/>
  <c r="O263"/>
  <c r="O264"/>
  <c r="O265"/>
  <c r="O266"/>
  <c r="O267"/>
  <c r="O268"/>
  <c r="O269"/>
  <c r="O270"/>
  <c r="O271"/>
  <c r="O272"/>
  <c r="O273"/>
  <c r="O274"/>
  <c r="O275"/>
  <c r="O276"/>
  <c r="O277"/>
  <c r="O278"/>
  <c r="O279"/>
  <c r="O280"/>
  <c r="O281"/>
  <c r="O282"/>
  <c r="O283"/>
  <c r="O284"/>
  <c r="O285"/>
  <c r="O286"/>
  <c r="O287"/>
  <c r="O288"/>
  <c r="O289"/>
  <c r="O290"/>
  <c r="O291"/>
  <c r="O292"/>
  <c r="O293"/>
  <c r="O294"/>
  <c r="O295"/>
  <c r="O296"/>
  <c r="O297"/>
  <c r="O298"/>
  <c r="O299"/>
  <c r="O300"/>
  <c r="O301"/>
  <c r="O302"/>
  <c r="O303"/>
  <c r="O304"/>
  <c r="O305"/>
  <c r="O306"/>
  <c r="O307"/>
  <c r="O308"/>
  <c r="O309"/>
  <c r="O310"/>
  <c r="O311"/>
  <c r="O312"/>
  <c r="O313"/>
  <c r="O314"/>
  <c r="O315"/>
  <c r="O316"/>
  <c r="O317"/>
  <c r="O318"/>
  <c r="O319"/>
  <c r="O320"/>
  <c r="O321"/>
  <c r="O322"/>
  <c r="O323"/>
  <c r="O324"/>
  <c r="O325"/>
  <c r="O326"/>
  <c r="O327"/>
  <c r="O328"/>
  <c r="O329"/>
  <c r="O330"/>
  <c r="O331"/>
  <c r="O332"/>
  <c r="O333"/>
  <c r="O334"/>
  <c r="O335"/>
  <c r="O336"/>
  <c r="O337"/>
  <c r="O338"/>
  <c r="O339"/>
  <c r="O340"/>
  <c r="O341"/>
  <c r="O342"/>
  <c r="O343"/>
  <c r="O344"/>
  <c r="O345"/>
  <c r="O346"/>
  <c r="O347"/>
  <c r="O348"/>
  <c r="O349"/>
  <c r="O350"/>
  <c r="O351"/>
  <c r="O352"/>
  <c r="O353"/>
  <c r="O354"/>
  <c r="O355"/>
  <c r="O356"/>
  <c r="O357"/>
  <c r="O358"/>
  <c r="O359"/>
  <c r="O360"/>
  <c r="O361"/>
  <c r="O362"/>
  <c r="O363"/>
  <c r="O364"/>
  <c r="O365"/>
  <c r="O366"/>
  <c r="O367"/>
  <c r="O368"/>
  <c r="O369"/>
  <c r="O370"/>
  <c r="O371"/>
  <c r="O372"/>
  <c r="O373"/>
  <c r="O374"/>
  <c r="O375"/>
  <c r="O376"/>
  <c r="O377"/>
  <c r="O378"/>
  <c r="O379"/>
  <c r="O380"/>
  <c r="O381"/>
  <c r="O382"/>
  <c r="O383"/>
  <c r="E14" i="16"/>
  <c r="F14"/>
  <c r="BX12" i="5"/>
  <c r="CB12"/>
  <c r="CD12"/>
  <c r="R18" i="8"/>
  <c r="R13" a="1"/>
  <c r="R13"/>
  <c r="E14"/>
  <c r="E13" a="1"/>
  <c r="E13"/>
  <c r="F11"/>
  <c r="E12"/>
  <c r="Q2" i="4"/>
  <c r="Q3"/>
  <c r="Q9"/>
  <c r="K9"/>
  <c r="P9"/>
  <c r="I9"/>
  <c r="J9"/>
  <c r="M9"/>
  <c r="L9"/>
  <c r="O9"/>
  <c r="R9"/>
  <c r="Q10"/>
  <c r="K10"/>
  <c r="P10"/>
  <c r="I10"/>
  <c r="J10"/>
  <c r="M10"/>
  <c r="L10"/>
  <c r="O10"/>
  <c r="R10"/>
  <c r="Q12"/>
  <c r="K12"/>
  <c r="P12"/>
  <c r="I12"/>
  <c r="J12"/>
  <c r="M12"/>
  <c r="L12"/>
  <c r="O12"/>
  <c r="R12"/>
  <c r="Q13"/>
  <c r="K13"/>
  <c r="P13"/>
  <c r="I13"/>
  <c r="J13"/>
  <c r="M13"/>
  <c r="L13"/>
  <c r="O13"/>
  <c r="R13"/>
  <c r="Q14"/>
  <c r="K14"/>
  <c r="P14"/>
  <c r="I14"/>
  <c r="J14"/>
  <c r="M14"/>
  <c r="L14"/>
  <c r="O14"/>
  <c r="R14"/>
  <c r="Q15"/>
  <c r="K15"/>
  <c r="P15"/>
  <c r="I15"/>
  <c r="J15"/>
  <c r="M15"/>
  <c r="L15"/>
  <c r="O15"/>
  <c r="R15"/>
  <c r="Q16"/>
  <c r="K16"/>
  <c r="P16"/>
  <c r="I16"/>
  <c r="J16"/>
  <c r="M16"/>
  <c r="L16"/>
  <c r="O16"/>
  <c r="R16"/>
  <c r="Q17"/>
  <c r="K17"/>
  <c r="P17"/>
  <c r="I17"/>
  <c r="J17"/>
  <c r="M17"/>
  <c r="L17"/>
  <c r="O17"/>
  <c r="R17"/>
  <c r="Q18"/>
  <c r="K18"/>
  <c r="P18"/>
  <c r="I18"/>
  <c r="J18"/>
  <c r="M18"/>
  <c r="L18"/>
  <c r="O18"/>
  <c r="R18"/>
  <c r="Q19"/>
  <c r="K19"/>
  <c r="P19"/>
  <c r="I19"/>
  <c r="J19"/>
  <c r="M19"/>
  <c r="L19"/>
  <c r="O19"/>
  <c r="R19"/>
  <c r="Q20"/>
  <c r="K20"/>
  <c r="P20"/>
  <c r="I20"/>
  <c r="J20"/>
  <c r="M20"/>
  <c r="L20"/>
  <c r="O20"/>
  <c r="R20"/>
  <c r="Q21"/>
  <c r="K21"/>
  <c r="P21"/>
  <c r="I21"/>
  <c r="J21"/>
  <c r="M21"/>
  <c r="L21"/>
  <c r="O21"/>
  <c r="R21"/>
  <c r="Q22"/>
  <c r="K22"/>
  <c r="P22"/>
  <c r="I22"/>
  <c r="J22"/>
  <c r="M22"/>
  <c r="L22"/>
  <c r="O22"/>
  <c r="R22"/>
  <c r="R24"/>
  <c r="S9"/>
  <c r="S10"/>
  <c r="S12"/>
  <c r="S13"/>
  <c r="S14"/>
  <c r="S15"/>
  <c r="S16"/>
  <c r="S17"/>
  <c r="S18"/>
  <c r="S19"/>
  <c r="S20"/>
  <c r="S21"/>
  <c r="S22"/>
  <c r="S24"/>
  <c r="T24"/>
  <c r="T9"/>
  <c r="L3" i="3"/>
  <c r="S397" i="8"/>
  <c r="J18"/>
  <c r="H18"/>
  <c r="V13" i="5"/>
  <c r="W1"/>
  <c r="B9" i="4"/>
  <c r="C9"/>
  <c r="G3" i="3"/>
  <c r="G4"/>
  <c r="N9" i="4"/>
  <c r="BH1" i="5"/>
  <c r="V12"/>
  <c r="BF12"/>
  <c r="BF13"/>
  <c r="V14"/>
  <c r="BF14"/>
  <c r="V15"/>
  <c r="BF15"/>
  <c r="V16"/>
  <c r="BF16"/>
  <c r="V17"/>
  <c r="BF17"/>
  <c r="V18"/>
  <c r="BF18"/>
  <c r="V19"/>
  <c r="BF19"/>
  <c r="V20"/>
  <c r="BF20"/>
  <c r="V21"/>
  <c r="BF21"/>
  <c r="V22"/>
  <c r="BF22"/>
  <c r="V23"/>
  <c r="BF23"/>
  <c r="V24"/>
  <c r="BF24"/>
  <c r="V25"/>
  <c r="BF25"/>
  <c r="V26"/>
  <c r="BF26"/>
  <c r="V27"/>
  <c r="BF27"/>
  <c r="V28"/>
  <c r="BF28"/>
  <c r="V29"/>
  <c r="BF29"/>
  <c r="V30"/>
  <c r="BF30"/>
  <c r="V31"/>
  <c r="BF31"/>
  <c r="V32"/>
  <c r="BF32"/>
  <c r="V33"/>
  <c r="BF33"/>
  <c r="V34"/>
  <c r="BF34"/>
  <c r="V35"/>
  <c r="BF35"/>
  <c r="V36"/>
  <c r="BF36"/>
  <c r="V37"/>
  <c r="BF37"/>
  <c r="V38"/>
  <c r="BF38"/>
  <c r="V39"/>
  <c r="BF39"/>
  <c r="V40"/>
  <c r="BF40"/>
  <c r="V41"/>
  <c r="BF41"/>
  <c r="V42"/>
  <c r="BF42"/>
  <c r="V43"/>
  <c r="BF43"/>
  <c r="V44"/>
  <c r="BF44"/>
  <c r="V45"/>
  <c r="BF45"/>
  <c r="V46"/>
  <c r="BF46"/>
  <c r="V47"/>
  <c r="BF47"/>
  <c r="V48"/>
  <c r="BF48"/>
  <c r="V49"/>
  <c r="BF49"/>
  <c r="V50"/>
  <c r="BF50"/>
  <c r="V51"/>
  <c r="BF51"/>
  <c r="V52"/>
  <c r="BF52"/>
  <c r="V53"/>
  <c r="BF53"/>
  <c r="V54"/>
  <c r="BF54"/>
  <c r="V55"/>
  <c r="BF55"/>
  <c r="V56"/>
  <c r="BF56"/>
  <c r="V57"/>
  <c r="BF57"/>
  <c r="V58"/>
  <c r="BF58"/>
  <c r="V59"/>
  <c r="BF59"/>
  <c r="V60"/>
  <c r="BF60"/>
  <c r="V61"/>
  <c r="BF61"/>
  <c r="V62"/>
  <c r="BF62"/>
  <c r="V63"/>
  <c r="BF63"/>
  <c r="V64"/>
  <c r="BF64"/>
  <c r="V65"/>
  <c r="BF65"/>
  <c r="V66"/>
  <c r="BF66"/>
  <c r="V67"/>
  <c r="BF67"/>
  <c r="V68"/>
  <c r="BF68"/>
  <c r="V69"/>
  <c r="BF69"/>
  <c r="V70"/>
  <c r="BF70"/>
  <c r="V71"/>
  <c r="BF71"/>
  <c r="V72"/>
  <c r="BF72"/>
  <c r="V73"/>
  <c r="BF73"/>
  <c r="V74"/>
  <c r="BF74"/>
  <c r="V75"/>
  <c r="BF75"/>
  <c r="V76"/>
  <c r="BF76"/>
  <c r="V77"/>
  <c r="BF77"/>
  <c r="V78"/>
  <c r="BF78"/>
  <c r="V79"/>
  <c r="BF79"/>
  <c r="V80"/>
  <c r="BF80"/>
  <c r="V81"/>
  <c r="BF81"/>
  <c r="V82"/>
  <c r="BF82"/>
  <c r="V83"/>
  <c r="BF83"/>
  <c r="V84"/>
  <c r="BF84"/>
  <c r="V85"/>
  <c r="BF85"/>
  <c r="V86"/>
  <c r="BF86"/>
  <c r="V87"/>
  <c r="BF87"/>
  <c r="V88"/>
  <c r="BF88"/>
  <c r="V89"/>
  <c r="BF89"/>
  <c r="V90"/>
  <c r="BF90"/>
  <c r="V91"/>
  <c r="BF91"/>
  <c r="V92"/>
  <c r="BF92"/>
  <c r="V93"/>
  <c r="BF93"/>
  <c r="V94"/>
  <c r="BF94"/>
  <c r="V95"/>
  <c r="BF95"/>
  <c r="V96"/>
  <c r="BF96"/>
  <c r="V97"/>
  <c r="BF97"/>
  <c r="V98"/>
  <c r="BF98"/>
  <c r="V99"/>
  <c r="BF99"/>
  <c r="V100"/>
  <c r="BF100"/>
  <c r="V101"/>
  <c r="BF101"/>
  <c r="V102"/>
  <c r="BF102"/>
  <c r="V103"/>
  <c r="BF103"/>
  <c r="V104"/>
  <c r="BF104"/>
  <c r="V105"/>
  <c r="BF105"/>
  <c r="V106"/>
  <c r="BF106"/>
  <c r="V107"/>
  <c r="BF107"/>
  <c r="V108"/>
  <c r="BF108"/>
  <c r="V109"/>
  <c r="BF109"/>
  <c r="V110"/>
  <c r="BF110"/>
  <c r="V111"/>
  <c r="BF111"/>
  <c r="V112"/>
  <c r="BF112"/>
  <c r="V113"/>
  <c r="BF113"/>
  <c r="V114"/>
  <c r="BF114"/>
  <c r="V115"/>
  <c r="BF115"/>
  <c r="V116"/>
  <c r="BF116"/>
  <c r="V117"/>
  <c r="BF117"/>
  <c r="V118"/>
  <c r="BF118"/>
  <c r="V119"/>
  <c r="BF119"/>
  <c r="V120"/>
  <c r="BF120"/>
  <c r="V121"/>
  <c r="BF121"/>
  <c r="V122"/>
  <c r="BF122"/>
  <c r="V123"/>
  <c r="BF123"/>
  <c r="V124"/>
  <c r="BF124"/>
  <c r="V125"/>
  <c r="BF125"/>
  <c r="V126"/>
  <c r="BF126"/>
  <c r="V127"/>
  <c r="BF127"/>
  <c r="V128"/>
  <c r="BF128"/>
  <c r="V129"/>
  <c r="BF129"/>
  <c r="V130"/>
  <c r="BF130"/>
  <c r="V131"/>
  <c r="BF131"/>
  <c r="V132"/>
  <c r="BF132"/>
  <c r="V133"/>
  <c r="BF133"/>
  <c r="V134"/>
  <c r="BF134"/>
  <c r="V135"/>
  <c r="BF135"/>
  <c r="V136"/>
  <c r="BF136"/>
  <c r="V137"/>
  <c r="BF137"/>
  <c r="V138"/>
  <c r="BF138"/>
  <c r="V139"/>
  <c r="BF139"/>
  <c r="V140"/>
  <c r="BF140"/>
  <c r="V141"/>
  <c r="BF141"/>
  <c r="V142"/>
  <c r="BF142"/>
  <c r="V143"/>
  <c r="BF143"/>
  <c r="V144"/>
  <c r="BF144"/>
  <c r="V145"/>
  <c r="BF145"/>
  <c r="V146"/>
  <c r="BF146"/>
  <c r="V147"/>
  <c r="BF147"/>
  <c r="V148"/>
  <c r="BF148"/>
  <c r="V149"/>
  <c r="BF149"/>
  <c r="V150"/>
  <c r="BF150"/>
  <c r="V151"/>
  <c r="BF151"/>
  <c r="V152"/>
  <c r="BF152"/>
  <c r="V153"/>
  <c r="BF153"/>
  <c r="V154"/>
  <c r="BF154"/>
  <c r="V155"/>
  <c r="BF155"/>
  <c r="V156"/>
  <c r="BF156"/>
  <c r="V157"/>
  <c r="BF157"/>
  <c r="V158"/>
  <c r="BF158"/>
  <c r="V159"/>
  <c r="BF159"/>
  <c r="V160"/>
  <c r="BF160"/>
  <c r="V161"/>
  <c r="BF161"/>
  <c r="V162"/>
  <c r="BF162"/>
  <c r="V163"/>
  <c r="BF163"/>
  <c r="V164"/>
  <c r="BF164"/>
  <c r="V165"/>
  <c r="BF165"/>
  <c r="V166"/>
  <c r="BF166"/>
  <c r="V167"/>
  <c r="BF167"/>
  <c r="V168"/>
  <c r="BF168"/>
  <c r="V169"/>
  <c r="BF169"/>
  <c r="V170"/>
  <c r="BF170"/>
  <c r="V171"/>
  <c r="BF171"/>
  <c r="V172"/>
  <c r="BF172"/>
  <c r="V173"/>
  <c r="BF173"/>
  <c r="V174"/>
  <c r="BF174"/>
  <c r="V175"/>
  <c r="BF175"/>
  <c r="V176"/>
  <c r="BF176"/>
  <c r="V177"/>
  <c r="BF177"/>
  <c r="V178"/>
  <c r="BF178"/>
  <c r="V179"/>
  <c r="BF179"/>
  <c r="V180"/>
  <c r="BF180"/>
  <c r="V181"/>
  <c r="BF181"/>
  <c r="V182"/>
  <c r="BF182"/>
  <c r="V183"/>
  <c r="BF183"/>
  <c r="V184"/>
  <c r="BF184"/>
  <c r="V185"/>
  <c r="BF185"/>
  <c r="V186"/>
  <c r="BF186"/>
  <c r="V187"/>
  <c r="BF187"/>
  <c r="V188"/>
  <c r="BF188"/>
  <c r="V189"/>
  <c r="BF189"/>
  <c r="V190"/>
  <c r="BF190"/>
  <c r="V191"/>
  <c r="BF191"/>
  <c r="V192"/>
  <c r="BF192"/>
  <c r="V193"/>
  <c r="BF193"/>
  <c r="V194"/>
  <c r="BF194"/>
  <c r="V195"/>
  <c r="BF195"/>
  <c r="V196"/>
  <c r="BF196"/>
  <c r="V197"/>
  <c r="BF197"/>
  <c r="V198"/>
  <c r="BF198"/>
  <c r="V199"/>
  <c r="BF199"/>
  <c r="V200"/>
  <c r="BF200"/>
  <c r="V201"/>
  <c r="BF201"/>
  <c r="V202"/>
  <c r="BF202"/>
  <c r="V203"/>
  <c r="BF203"/>
  <c r="V204"/>
  <c r="BF204"/>
  <c r="V205"/>
  <c r="BF205"/>
  <c r="V206"/>
  <c r="BF206"/>
  <c r="V207"/>
  <c r="BF207"/>
  <c r="V208"/>
  <c r="BF208"/>
  <c r="V209"/>
  <c r="BF209"/>
  <c r="V210"/>
  <c r="BF210"/>
  <c r="V211"/>
  <c r="BF211"/>
  <c r="V212"/>
  <c r="BF212"/>
  <c r="V213"/>
  <c r="BF213"/>
  <c r="V214"/>
  <c r="BF214"/>
  <c r="V215"/>
  <c r="BF215"/>
  <c r="V216"/>
  <c r="BF216"/>
  <c r="V217"/>
  <c r="BF217"/>
  <c r="V218"/>
  <c r="BF218"/>
  <c r="V219"/>
  <c r="BF219"/>
  <c r="V220"/>
  <c r="BF220"/>
  <c r="V221"/>
  <c r="BF221"/>
  <c r="V222"/>
  <c r="BF222"/>
  <c r="V223"/>
  <c r="BF223"/>
  <c r="V224"/>
  <c r="BF224"/>
  <c r="V225"/>
  <c r="BF225"/>
  <c r="V226"/>
  <c r="BF226"/>
  <c r="V227"/>
  <c r="BF227"/>
  <c r="V228"/>
  <c r="BF228"/>
  <c r="V229"/>
  <c r="BF229"/>
  <c r="V230"/>
  <c r="BF230"/>
  <c r="V231"/>
  <c r="BF231"/>
  <c r="V232"/>
  <c r="BF232"/>
  <c r="V233"/>
  <c r="BF233"/>
  <c r="V234"/>
  <c r="BF234"/>
  <c r="V235"/>
  <c r="BF235"/>
  <c r="V236"/>
  <c r="BF236"/>
  <c r="V237"/>
  <c r="BF237"/>
  <c r="V238"/>
  <c r="BF238"/>
  <c r="V239"/>
  <c r="BF239"/>
  <c r="V240"/>
  <c r="BF240"/>
  <c r="V241"/>
  <c r="BF241"/>
  <c r="V242"/>
  <c r="BF242"/>
  <c r="V243"/>
  <c r="BF243"/>
  <c r="V244"/>
  <c r="BF244"/>
  <c r="V245"/>
  <c r="BF245"/>
  <c r="V246"/>
  <c r="BF246"/>
  <c r="V247"/>
  <c r="BF247"/>
  <c r="V248"/>
  <c r="BF248"/>
  <c r="V249"/>
  <c r="BF249"/>
  <c r="V250"/>
  <c r="BF250"/>
  <c r="V251"/>
  <c r="BF251"/>
  <c r="V252"/>
  <c r="BF252"/>
  <c r="V253"/>
  <c r="BF253"/>
  <c r="V254"/>
  <c r="BF254"/>
  <c r="V255"/>
  <c r="BF255"/>
  <c r="V256"/>
  <c r="BF256"/>
  <c r="V257"/>
  <c r="BF257"/>
  <c r="V258"/>
  <c r="BF258"/>
  <c r="V259"/>
  <c r="BF259"/>
  <c r="V260"/>
  <c r="BF260"/>
  <c r="V261"/>
  <c r="BF261"/>
  <c r="V262"/>
  <c r="BF262"/>
  <c r="V263"/>
  <c r="BF263"/>
  <c r="V264"/>
  <c r="BF264"/>
  <c r="V265"/>
  <c r="BF265"/>
  <c r="V266"/>
  <c r="BF266"/>
  <c r="V267"/>
  <c r="BF267"/>
  <c r="V268"/>
  <c r="BF268"/>
  <c r="V269"/>
  <c r="BF269"/>
  <c r="V270"/>
  <c r="BF270"/>
  <c r="V271"/>
  <c r="BF271"/>
  <c r="V272"/>
  <c r="BF272"/>
  <c r="V273"/>
  <c r="BF273"/>
  <c r="V274"/>
  <c r="BF274"/>
  <c r="V275"/>
  <c r="BF275"/>
  <c r="V276"/>
  <c r="BF276"/>
  <c r="V277"/>
  <c r="BF277"/>
  <c r="V278"/>
  <c r="BF278"/>
  <c r="V279"/>
  <c r="BF279"/>
  <c r="V280"/>
  <c r="BF280"/>
  <c r="V281"/>
  <c r="BF281"/>
  <c r="V282"/>
  <c r="BF282"/>
  <c r="V283"/>
  <c r="BF283"/>
  <c r="V284"/>
  <c r="BF284"/>
  <c r="V285"/>
  <c r="BF285"/>
  <c r="V286"/>
  <c r="BF286"/>
  <c r="V287"/>
  <c r="BF287"/>
  <c r="V288"/>
  <c r="BF288"/>
  <c r="V289"/>
  <c r="BF289"/>
  <c r="V290"/>
  <c r="BF290"/>
  <c r="V291"/>
  <c r="BF291"/>
  <c r="V292"/>
  <c r="BF292"/>
  <c r="V293"/>
  <c r="BF293"/>
  <c r="V294"/>
  <c r="BF294"/>
  <c r="V295"/>
  <c r="BF295"/>
  <c r="V296"/>
  <c r="BF296"/>
  <c r="V297"/>
  <c r="BF297"/>
  <c r="V298"/>
  <c r="BF298"/>
  <c r="V299"/>
  <c r="BF299"/>
  <c r="V300"/>
  <c r="BF300"/>
  <c r="V301"/>
  <c r="BF301"/>
  <c r="V302"/>
  <c r="BF302"/>
  <c r="V303"/>
  <c r="BF303"/>
  <c r="V304"/>
  <c r="BF304"/>
  <c r="V305"/>
  <c r="BF305"/>
  <c r="V306"/>
  <c r="BF306"/>
  <c r="V307"/>
  <c r="BF307"/>
  <c r="V308"/>
  <c r="BF308"/>
  <c r="V309"/>
  <c r="BF309"/>
  <c r="V310"/>
  <c r="BF310"/>
  <c r="V311"/>
  <c r="BF311"/>
  <c r="V312"/>
  <c r="BF312"/>
  <c r="V313"/>
  <c r="BF313"/>
  <c r="V314"/>
  <c r="BF314"/>
  <c r="V315"/>
  <c r="BF315"/>
  <c r="V316"/>
  <c r="BF316"/>
  <c r="V317"/>
  <c r="BF317"/>
  <c r="V318"/>
  <c r="BF318"/>
  <c r="V319"/>
  <c r="BF319"/>
  <c r="V320"/>
  <c r="BF320"/>
  <c r="V321"/>
  <c r="BF321"/>
  <c r="V322"/>
  <c r="BF322"/>
  <c r="V323"/>
  <c r="BF323"/>
  <c r="V324"/>
  <c r="BF324"/>
  <c r="V325"/>
  <c r="BF325"/>
  <c r="V326"/>
  <c r="BF326"/>
  <c r="V327"/>
  <c r="BF327"/>
  <c r="V328"/>
  <c r="BF328"/>
  <c r="V329"/>
  <c r="BF329"/>
  <c r="V330"/>
  <c r="BF330"/>
  <c r="V331"/>
  <c r="BF331"/>
  <c r="V332"/>
  <c r="BF332"/>
  <c r="V333"/>
  <c r="BF333"/>
  <c r="V334"/>
  <c r="BF334"/>
  <c r="V335"/>
  <c r="BF335"/>
  <c r="V336"/>
  <c r="BF336"/>
  <c r="V337"/>
  <c r="BF337"/>
  <c r="V338"/>
  <c r="BF338"/>
  <c r="V339"/>
  <c r="BF339"/>
  <c r="V340"/>
  <c r="BF340"/>
  <c r="V341"/>
  <c r="BF341"/>
  <c r="V342"/>
  <c r="BF342"/>
  <c r="V343"/>
  <c r="BF343"/>
  <c r="V344"/>
  <c r="BF344"/>
  <c r="V345"/>
  <c r="BF345"/>
  <c r="V346"/>
  <c r="BF346"/>
  <c r="V347"/>
  <c r="BF347"/>
  <c r="V348"/>
  <c r="BF348"/>
  <c r="V349"/>
  <c r="BF349"/>
  <c r="V350"/>
  <c r="BF350"/>
  <c r="V351"/>
  <c r="BF351"/>
  <c r="V352"/>
  <c r="BF352"/>
  <c r="V353"/>
  <c r="BF353"/>
  <c r="V354"/>
  <c r="BF354"/>
  <c r="V355"/>
  <c r="BF355"/>
  <c r="V356"/>
  <c r="BF356"/>
  <c r="V357"/>
  <c r="BF357"/>
  <c r="V358"/>
  <c r="BF358"/>
  <c r="V359"/>
  <c r="BF359"/>
  <c r="V360"/>
  <c r="BF360"/>
  <c r="V361"/>
  <c r="BF361"/>
  <c r="V362"/>
  <c r="BF362"/>
  <c r="V363"/>
  <c r="BF363"/>
  <c r="V364"/>
  <c r="BF364"/>
  <c r="V365"/>
  <c r="BF365"/>
  <c r="V366"/>
  <c r="BF366"/>
  <c r="V367"/>
  <c r="BF367"/>
  <c r="V368"/>
  <c r="BF368"/>
  <c r="V369"/>
  <c r="BF369"/>
  <c r="V370"/>
  <c r="BF370"/>
  <c r="V371"/>
  <c r="BF371"/>
  <c r="V372"/>
  <c r="BF372"/>
  <c r="V373"/>
  <c r="BF373"/>
  <c r="V374"/>
  <c r="BF374"/>
  <c r="V375"/>
  <c r="BF375"/>
  <c r="V376"/>
  <c r="BF376"/>
  <c r="V377"/>
  <c r="BF377"/>
  <c r="V378"/>
  <c r="BF378"/>
  <c r="V379"/>
  <c r="BF379"/>
  <c r="V380"/>
  <c r="BF380"/>
  <c r="V381"/>
  <c r="BF381"/>
  <c r="V382"/>
  <c r="BF382"/>
  <c r="V383"/>
  <c r="BF383"/>
  <c r="V384"/>
  <c r="BF384"/>
  <c r="V385"/>
  <c r="BF385"/>
  <c r="V386"/>
  <c r="BF386"/>
  <c r="V387"/>
  <c r="BF387"/>
  <c r="V388"/>
  <c r="BF388"/>
  <c r="V389"/>
  <c r="BF389"/>
  <c r="V390"/>
  <c r="BF390"/>
  <c r="V391"/>
  <c r="BF391"/>
  <c r="V392"/>
  <c r="BF392"/>
  <c r="V393"/>
  <c r="BF393"/>
  <c r="V394"/>
  <c r="BF394"/>
  <c r="V395"/>
  <c r="BF395"/>
  <c r="V396"/>
  <c r="BF396"/>
  <c r="V397"/>
  <c r="BF397"/>
  <c r="V398"/>
  <c r="BF398"/>
  <c r="V399"/>
  <c r="BF399"/>
  <c r="V400"/>
  <c r="BF400"/>
  <c r="V401"/>
  <c r="BF401"/>
  <c r="V402"/>
  <c r="BF402"/>
  <c r="V403"/>
  <c r="BF403"/>
  <c r="V404"/>
  <c r="BF404"/>
  <c r="V405"/>
  <c r="BF405"/>
  <c r="V406"/>
  <c r="BF406"/>
  <c r="V407"/>
  <c r="BF407"/>
  <c r="V408"/>
  <c r="BF408"/>
  <c r="V409"/>
  <c r="BF409"/>
  <c r="V410"/>
  <c r="BF410"/>
  <c r="V411"/>
  <c r="BF411"/>
  <c r="V412"/>
  <c r="BF412"/>
  <c r="V413"/>
  <c r="BF413"/>
  <c r="V414"/>
  <c r="BF414"/>
  <c r="V415"/>
  <c r="BF415"/>
  <c r="V416"/>
  <c r="BF416"/>
  <c r="V417"/>
  <c r="BF417"/>
  <c r="V418"/>
  <c r="BF418"/>
  <c r="V419"/>
  <c r="BF419"/>
  <c r="V420"/>
  <c r="BF420"/>
  <c r="V421"/>
  <c r="BF421"/>
  <c r="V422"/>
  <c r="BF422"/>
  <c r="V423"/>
  <c r="BF423"/>
  <c r="V424"/>
  <c r="BF424"/>
  <c r="V425"/>
  <c r="BF425"/>
  <c r="V426"/>
  <c r="BF426"/>
  <c r="V427"/>
  <c r="BF427"/>
  <c r="V428"/>
  <c r="BF428"/>
  <c r="V429"/>
  <c r="BF429"/>
  <c r="V430"/>
  <c r="BF430"/>
  <c r="V431"/>
  <c r="BF431"/>
  <c r="V432"/>
  <c r="BF432"/>
  <c r="V433"/>
  <c r="BF433"/>
  <c r="V434"/>
  <c r="BF434"/>
  <c r="V435"/>
  <c r="BF435"/>
  <c r="V436"/>
  <c r="BF436"/>
  <c r="V437"/>
  <c r="BF437"/>
  <c r="V438"/>
  <c r="BF438"/>
  <c r="V439"/>
  <c r="BF439"/>
  <c r="V440"/>
  <c r="BF440"/>
  <c r="V441"/>
  <c r="BF441"/>
  <c r="V442"/>
  <c r="BF442"/>
  <c r="V443"/>
  <c r="BF443"/>
  <c r="V444"/>
  <c r="BF444"/>
  <c r="V445"/>
  <c r="BF445"/>
  <c r="V446"/>
  <c r="BF446"/>
  <c r="V447"/>
  <c r="BF447"/>
  <c r="V448"/>
  <c r="BF448"/>
  <c r="V449"/>
  <c r="BF449"/>
  <c r="V450"/>
  <c r="BF450"/>
  <c r="V451"/>
  <c r="BF451"/>
  <c r="V452"/>
  <c r="BF452"/>
  <c r="V453"/>
  <c r="BF453"/>
  <c r="V454"/>
  <c r="BF454"/>
  <c r="V455"/>
  <c r="BF455"/>
  <c r="V456"/>
  <c r="BF456"/>
  <c r="V457"/>
  <c r="BF457"/>
  <c r="V458"/>
  <c r="BF458"/>
  <c r="V459"/>
  <c r="BF459"/>
  <c r="V460"/>
  <c r="BF460"/>
  <c r="V461"/>
  <c r="BF461"/>
  <c r="V462"/>
  <c r="BF462"/>
  <c r="V463"/>
  <c r="BF463"/>
  <c r="V464"/>
  <c r="BF464"/>
  <c r="V465"/>
  <c r="BF465"/>
  <c r="V466"/>
  <c r="BF466"/>
  <c r="V467"/>
  <c r="BF467"/>
  <c r="V468"/>
  <c r="BF468"/>
  <c r="V469"/>
  <c r="BF469"/>
  <c r="V470"/>
  <c r="BF470"/>
  <c r="V471"/>
  <c r="BF471"/>
  <c r="V472"/>
  <c r="BF472"/>
  <c r="V473"/>
  <c r="BF473"/>
  <c r="V474"/>
  <c r="BF474"/>
  <c r="V475"/>
  <c r="BF475"/>
  <c r="V476"/>
  <c r="BF476"/>
  <c r="V477"/>
  <c r="BF477"/>
  <c r="V478"/>
  <c r="BF478"/>
  <c r="V479"/>
  <c r="BF479"/>
  <c r="V480"/>
  <c r="BF480"/>
  <c r="V481"/>
  <c r="BF481"/>
  <c r="V482"/>
  <c r="BF482"/>
  <c r="V483"/>
  <c r="BF483"/>
  <c r="V484"/>
  <c r="BF484"/>
  <c r="V485"/>
  <c r="BF485"/>
  <c r="V486"/>
  <c r="BF486"/>
  <c r="V487"/>
  <c r="BF487"/>
  <c r="V488"/>
  <c r="BF488"/>
  <c r="V489"/>
  <c r="BF489"/>
  <c r="V490"/>
  <c r="BF490"/>
  <c r="V491"/>
  <c r="BF491"/>
  <c r="V492"/>
  <c r="BF492"/>
  <c r="V493"/>
  <c r="BF493"/>
  <c r="V494"/>
  <c r="BF494"/>
  <c r="V495"/>
  <c r="BF495"/>
  <c r="V496"/>
  <c r="BF496"/>
  <c r="V497"/>
  <c r="BF497"/>
  <c r="V498"/>
  <c r="BF498"/>
  <c r="V499"/>
  <c r="BF499"/>
  <c r="V500"/>
  <c r="BF500"/>
  <c r="V501"/>
  <c r="BF501"/>
  <c r="V502"/>
  <c r="BF502"/>
  <c r="V503"/>
  <c r="BF503"/>
  <c r="V504"/>
  <c r="BF504"/>
  <c r="V505"/>
  <c r="BF505"/>
  <c r="V506"/>
  <c r="BF506"/>
  <c r="V507"/>
  <c r="BF507"/>
  <c r="V508"/>
  <c r="BF508"/>
  <c r="V509"/>
  <c r="BF509"/>
  <c r="V510"/>
  <c r="BF510"/>
  <c r="V511"/>
  <c r="BF511"/>
  <c r="V512"/>
  <c r="BF512"/>
  <c r="V513"/>
  <c r="BF513"/>
  <c r="V514"/>
  <c r="BF514"/>
  <c r="V515"/>
  <c r="BF515"/>
  <c r="V516"/>
  <c r="BF516"/>
  <c r="V517"/>
  <c r="BF517"/>
  <c r="V518"/>
  <c r="BF518"/>
  <c r="V519"/>
  <c r="BF519"/>
  <c r="V520"/>
  <c r="BF520"/>
  <c r="V521"/>
  <c r="BF521"/>
  <c r="V522"/>
  <c r="BF522"/>
  <c r="V523"/>
  <c r="BF523"/>
  <c r="V524"/>
  <c r="BF524"/>
  <c r="V525"/>
  <c r="BF525"/>
  <c r="V526"/>
  <c r="BF526"/>
  <c r="V527"/>
  <c r="BF527"/>
  <c r="V528"/>
  <c r="BF528"/>
  <c r="V529"/>
  <c r="BF529"/>
  <c r="V530"/>
  <c r="BF530"/>
  <c r="V531"/>
  <c r="BF531"/>
  <c r="V532"/>
  <c r="BF532"/>
  <c r="V533"/>
  <c r="BF533"/>
  <c r="V534"/>
  <c r="BF534"/>
  <c r="V535"/>
  <c r="BF535"/>
  <c r="V536"/>
  <c r="BF536"/>
  <c r="V537"/>
  <c r="BF537"/>
  <c r="V538"/>
  <c r="BF538"/>
  <c r="V539"/>
  <c r="BF539"/>
  <c r="V540"/>
  <c r="BF540"/>
  <c r="V541"/>
  <c r="BF541"/>
  <c r="V542"/>
  <c r="BF542"/>
  <c r="V543"/>
  <c r="BF543"/>
  <c r="V544"/>
  <c r="BF544"/>
  <c r="V545"/>
  <c r="BF545"/>
  <c r="V546"/>
  <c r="BF546"/>
  <c r="V547"/>
  <c r="BF547"/>
  <c r="V548"/>
  <c r="BF548"/>
  <c r="V549"/>
  <c r="BF549"/>
  <c r="V550"/>
  <c r="BF550"/>
  <c r="V551"/>
  <c r="BF551"/>
  <c r="V552"/>
  <c r="BF552"/>
  <c r="V553"/>
  <c r="BF553"/>
  <c r="V554"/>
  <c r="BF554"/>
  <c r="V555"/>
  <c r="BF555"/>
  <c r="V556"/>
  <c r="BF556"/>
  <c r="V557"/>
  <c r="BF557"/>
  <c r="V558"/>
  <c r="BF558"/>
  <c r="V559"/>
  <c r="BF559"/>
  <c r="V560"/>
  <c r="BF560"/>
  <c r="V561"/>
  <c r="BF561"/>
  <c r="V562"/>
  <c r="BF562"/>
  <c r="V563"/>
  <c r="BF563"/>
  <c r="V564"/>
  <c r="BF564"/>
  <c r="V565"/>
  <c r="BF565"/>
  <c r="V566"/>
  <c r="BF566"/>
  <c r="V567"/>
  <c r="BF567"/>
  <c r="V568"/>
  <c r="BF568"/>
  <c r="V569"/>
  <c r="BF569"/>
  <c r="V570"/>
  <c r="BF570"/>
  <c r="V571"/>
  <c r="BF571"/>
  <c r="V572"/>
  <c r="BF572"/>
  <c r="V573"/>
  <c r="BF573"/>
  <c r="V574"/>
  <c r="BF574"/>
  <c r="V575"/>
  <c r="BF575"/>
  <c r="V576"/>
  <c r="BF576"/>
  <c r="V577"/>
  <c r="BF577"/>
  <c r="V578"/>
  <c r="BF578"/>
  <c r="V579"/>
  <c r="BF579"/>
  <c r="V580"/>
  <c r="BF580"/>
  <c r="V581"/>
  <c r="BF581"/>
  <c r="V582"/>
  <c r="BF582"/>
  <c r="V583"/>
  <c r="BF583"/>
  <c r="V584"/>
  <c r="BF584"/>
  <c r="V585"/>
  <c r="BF585"/>
  <c r="V586"/>
  <c r="BF586"/>
  <c r="V587"/>
  <c r="BF587"/>
  <c r="V588"/>
  <c r="BF588"/>
  <c r="V589"/>
  <c r="BF589"/>
  <c r="V590"/>
  <c r="BF590"/>
  <c r="V591"/>
  <c r="BF591"/>
  <c r="V592"/>
  <c r="BF592"/>
  <c r="V593"/>
  <c r="BF593"/>
  <c r="V594"/>
  <c r="BF594"/>
  <c r="V595"/>
  <c r="BF595"/>
  <c r="AM12"/>
  <c r="AM13"/>
  <c r="AM14"/>
  <c r="AM15"/>
  <c r="AM16"/>
  <c r="AM17"/>
  <c r="AM18"/>
  <c r="AM19"/>
  <c r="AM20"/>
  <c r="AM21"/>
  <c r="AM22"/>
  <c r="AM23"/>
  <c r="AM24"/>
  <c r="AM25"/>
  <c r="AM26"/>
  <c r="AM27"/>
  <c r="AM28"/>
  <c r="AM29"/>
  <c r="AM30"/>
  <c r="AM31"/>
  <c r="AM32"/>
  <c r="AM33"/>
  <c r="AM34"/>
  <c r="AM35"/>
  <c r="AM36"/>
  <c r="AM37"/>
  <c r="AM38"/>
  <c r="AM39"/>
  <c r="AM40"/>
  <c r="AM41"/>
  <c r="AM42"/>
  <c r="AM43"/>
  <c r="AM44"/>
  <c r="AM45"/>
  <c r="AM46"/>
  <c r="AM47"/>
  <c r="AM48"/>
  <c r="AM49"/>
  <c r="AM50"/>
  <c r="AM51"/>
  <c r="AM52"/>
  <c r="AM53"/>
  <c r="AM54"/>
  <c r="AM55"/>
  <c r="AM56"/>
  <c r="AM57"/>
  <c r="AM58"/>
  <c r="AM59"/>
  <c r="AM60"/>
  <c r="AM61"/>
  <c r="AM62"/>
  <c r="AM63"/>
  <c r="AM64"/>
  <c r="AM65"/>
  <c r="AM66"/>
  <c r="AM67"/>
  <c r="AM68"/>
  <c r="AM69"/>
  <c r="AM70"/>
  <c r="AM71"/>
  <c r="AM72"/>
  <c r="AM73"/>
  <c r="AM74"/>
  <c r="AM75"/>
  <c r="AM76"/>
  <c r="AM77"/>
  <c r="AM78"/>
  <c r="AM79"/>
  <c r="AM80"/>
  <c r="AM81"/>
  <c r="AM82"/>
  <c r="AM83"/>
  <c r="AM84"/>
  <c r="AM85"/>
  <c r="AM86"/>
  <c r="AM87"/>
  <c r="AM88"/>
  <c r="AM89"/>
  <c r="AM90"/>
  <c r="AM91"/>
  <c r="AM92"/>
  <c r="AM93"/>
  <c r="AM94"/>
  <c r="AM95"/>
  <c r="AM96"/>
  <c r="AM97"/>
  <c r="AM98"/>
  <c r="AM99"/>
  <c r="AM100"/>
  <c r="AM101"/>
  <c r="AM102"/>
  <c r="AM103"/>
  <c r="AM104"/>
  <c r="AM105"/>
  <c r="AM106"/>
  <c r="AM107"/>
  <c r="AM108"/>
  <c r="AM109"/>
  <c r="AM110"/>
  <c r="AM111"/>
  <c r="AM112"/>
  <c r="AM113"/>
  <c r="AM114"/>
  <c r="AM115"/>
  <c r="AM116"/>
  <c r="AM117"/>
  <c r="AM118"/>
  <c r="AM119"/>
  <c r="AM120"/>
  <c r="AM121"/>
  <c r="AM122"/>
  <c r="AM123"/>
  <c r="AM124"/>
  <c r="AM125"/>
  <c r="AM126"/>
  <c r="AM127"/>
  <c r="AM128"/>
  <c r="AM129"/>
  <c r="AM130"/>
  <c r="AM131"/>
  <c r="AM132"/>
  <c r="AM133"/>
  <c r="AM134"/>
  <c r="AM135"/>
  <c r="AM136"/>
  <c r="AM137"/>
  <c r="AM138"/>
  <c r="AM139"/>
  <c r="AM140"/>
  <c r="AM141"/>
  <c r="AM142"/>
  <c r="AM143"/>
  <c r="AM144"/>
  <c r="AM145"/>
  <c r="AM146"/>
  <c r="AM147"/>
  <c r="AM148"/>
  <c r="AM149"/>
  <c r="AM150"/>
  <c r="AM151"/>
  <c r="AM152"/>
  <c r="AM153"/>
  <c r="AM154"/>
  <c r="AM155"/>
  <c r="AM156"/>
  <c r="AM157"/>
  <c r="AM158"/>
  <c r="AM159"/>
  <c r="AM160"/>
  <c r="AM161"/>
  <c r="AM162"/>
  <c r="AM163"/>
  <c r="AM164"/>
  <c r="AM165"/>
  <c r="AM166"/>
  <c r="AM167"/>
  <c r="AM168"/>
  <c r="AM169"/>
  <c r="AM170"/>
  <c r="AM171"/>
  <c r="AM172"/>
  <c r="AM173"/>
  <c r="AM174"/>
  <c r="AM175"/>
  <c r="AM176"/>
  <c r="AM177"/>
  <c r="AM178"/>
  <c r="AM179"/>
  <c r="AM180"/>
  <c r="AM181"/>
  <c r="AM182"/>
  <c r="AM183"/>
  <c r="AM184"/>
  <c r="AM185"/>
  <c r="AM186"/>
  <c r="AM187"/>
  <c r="AM188"/>
  <c r="AM189"/>
  <c r="AM190"/>
  <c r="AM191"/>
  <c r="AM192"/>
  <c r="AM193"/>
  <c r="AM194"/>
  <c r="AM195"/>
  <c r="AM196"/>
  <c r="AM197"/>
  <c r="AM198"/>
  <c r="AM199"/>
  <c r="AM200"/>
  <c r="AM201"/>
  <c r="AM202"/>
  <c r="AM203"/>
  <c r="AM204"/>
  <c r="AM205"/>
  <c r="AM206"/>
  <c r="AM207"/>
  <c r="AM208"/>
  <c r="AM209"/>
  <c r="AM210"/>
  <c r="AM211"/>
  <c r="AM212"/>
  <c r="AM213"/>
  <c r="AM214"/>
  <c r="AM215"/>
  <c r="AM216"/>
  <c r="AM217"/>
  <c r="AM218"/>
  <c r="AM219"/>
  <c r="AM220"/>
  <c r="AM221"/>
  <c r="AM222"/>
  <c r="AM223"/>
  <c r="AM224"/>
  <c r="AM225"/>
  <c r="AM226"/>
  <c r="AM227"/>
  <c r="AM228"/>
  <c r="AM229"/>
  <c r="AM230"/>
  <c r="AM231"/>
  <c r="AM232"/>
  <c r="AM233"/>
  <c r="AM234"/>
  <c r="AM235"/>
  <c r="AM236"/>
  <c r="AM237"/>
  <c r="AM238"/>
  <c r="AM239"/>
  <c r="AM240"/>
  <c r="AM241"/>
  <c r="AM242"/>
  <c r="AM243"/>
  <c r="AM244"/>
  <c r="AM245"/>
  <c r="AM246"/>
  <c r="AM247"/>
  <c r="AM248"/>
  <c r="AM249"/>
  <c r="AM250"/>
  <c r="AM251"/>
  <c r="AM252"/>
  <c r="AM253"/>
  <c r="AM254"/>
  <c r="AM255"/>
  <c r="AM256"/>
  <c r="AM257"/>
  <c r="AM258"/>
  <c r="AM259"/>
  <c r="AM260"/>
  <c r="AM261"/>
  <c r="AM262"/>
  <c r="AM263"/>
  <c r="AM264"/>
  <c r="AM265"/>
  <c r="AM266"/>
  <c r="AM267"/>
  <c r="AM268"/>
  <c r="AM269"/>
  <c r="AM270"/>
  <c r="AM271"/>
  <c r="AM272"/>
  <c r="AM273"/>
  <c r="AM274"/>
  <c r="AM275"/>
  <c r="AM276"/>
  <c r="AM277"/>
  <c r="AM278"/>
  <c r="AM279"/>
  <c r="AM280"/>
  <c r="AM281"/>
  <c r="AM282"/>
  <c r="AM283"/>
  <c r="AM284"/>
  <c r="AM285"/>
  <c r="AM286"/>
  <c r="AM287"/>
  <c r="AM288"/>
  <c r="AM289"/>
  <c r="AM290"/>
  <c r="AM291"/>
  <c r="AM292"/>
  <c r="AM293"/>
  <c r="AM294"/>
  <c r="AM295"/>
  <c r="AM296"/>
  <c r="AM297"/>
  <c r="AM298"/>
  <c r="AM299"/>
  <c r="AM300"/>
  <c r="AM301"/>
  <c r="AM302"/>
  <c r="AM303"/>
  <c r="AM304"/>
  <c r="AM305"/>
  <c r="AM306"/>
  <c r="AM307"/>
  <c r="AM308"/>
  <c r="AM309"/>
  <c r="AM310"/>
  <c r="AM311"/>
  <c r="AM312"/>
  <c r="AM313"/>
  <c r="AM314"/>
  <c r="AM315"/>
  <c r="AM316"/>
  <c r="AM317"/>
  <c r="AM318"/>
  <c r="AM319"/>
  <c r="AM320"/>
  <c r="AM321"/>
  <c r="AM322"/>
  <c r="AM323"/>
  <c r="AM324"/>
  <c r="AM325"/>
  <c r="AM326"/>
  <c r="AM327"/>
  <c r="AM328"/>
  <c r="AM329"/>
  <c r="AM330"/>
  <c r="AM331"/>
  <c r="AM332"/>
  <c r="AM333"/>
  <c r="AM334"/>
  <c r="AM335"/>
  <c r="AM336"/>
  <c r="AM337"/>
  <c r="AM338"/>
  <c r="AM339"/>
  <c r="AM340"/>
  <c r="AM341"/>
  <c r="AM342"/>
  <c r="AM343"/>
  <c r="AM344"/>
  <c r="AM345"/>
  <c r="AM346"/>
  <c r="AM347"/>
  <c r="AM348"/>
  <c r="AM349"/>
  <c r="AM350"/>
  <c r="AM351"/>
  <c r="AM352"/>
  <c r="AM353"/>
  <c r="AM354"/>
  <c r="AM355"/>
  <c r="AM356"/>
  <c r="AM357"/>
  <c r="AM358"/>
  <c r="AM359"/>
  <c r="AM360"/>
  <c r="AM361"/>
  <c r="AM362"/>
  <c r="AM363"/>
  <c r="AM364"/>
  <c r="AM365"/>
  <c r="AM366"/>
  <c r="AM367"/>
  <c r="AM368"/>
  <c r="AM369"/>
  <c r="AM370"/>
  <c r="AM371"/>
  <c r="AM372"/>
  <c r="AM373"/>
  <c r="AM374"/>
  <c r="AM375"/>
  <c r="AM376"/>
  <c r="AM377"/>
  <c r="AM378"/>
  <c r="AM379"/>
  <c r="AM380"/>
  <c r="AM381"/>
  <c r="AM382"/>
  <c r="AM383"/>
  <c r="AM384"/>
  <c r="AM385"/>
  <c r="AM386"/>
  <c r="AM387"/>
  <c r="AM388"/>
  <c r="AM389"/>
  <c r="AM390"/>
  <c r="AM391"/>
  <c r="AM392"/>
  <c r="AM393"/>
  <c r="AM394"/>
  <c r="AM395"/>
  <c r="AM396"/>
  <c r="AM397"/>
  <c r="AM398"/>
  <c r="AM399"/>
  <c r="AM400"/>
  <c r="AM401"/>
  <c r="AM402"/>
  <c r="AM403"/>
  <c r="AM404"/>
  <c r="AM405"/>
  <c r="AM406"/>
  <c r="AM407"/>
  <c r="AM408"/>
  <c r="AM409"/>
  <c r="AM410"/>
  <c r="AM411"/>
  <c r="AM412"/>
  <c r="AM413"/>
  <c r="AM414"/>
  <c r="AM415"/>
  <c r="AM416"/>
  <c r="AM417"/>
  <c r="AM418"/>
  <c r="AM419"/>
  <c r="AM420"/>
  <c r="AM421"/>
  <c r="AM422"/>
  <c r="AM423"/>
  <c r="AM424"/>
  <c r="AM425"/>
  <c r="AM426"/>
  <c r="AM427"/>
  <c r="AM428"/>
  <c r="AM429"/>
  <c r="AM430"/>
  <c r="AM431"/>
  <c r="AM432"/>
  <c r="AM433"/>
  <c r="AM434"/>
  <c r="AM435"/>
  <c r="AM436"/>
  <c r="AM437"/>
  <c r="AM438"/>
  <c r="AM439"/>
  <c r="AM440"/>
  <c r="AM441"/>
  <c r="AM442"/>
  <c r="AM443"/>
  <c r="AM444"/>
  <c r="AM445"/>
  <c r="AM446"/>
  <c r="AM447"/>
  <c r="AM448"/>
  <c r="AM449"/>
  <c r="AM450"/>
  <c r="AM451"/>
  <c r="AM452"/>
  <c r="AM453"/>
  <c r="AM454"/>
  <c r="AM455"/>
  <c r="AM456"/>
  <c r="AM457"/>
  <c r="AM458"/>
  <c r="AM459"/>
  <c r="AM460"/>
  <c r="AM461"/>
  <c r="AM462"/>
  <c r="AM463"/>
  <c r="AM464"/>
  <c r="AM465"/>
  <c r="AM466"/>
  <c r="AM467"/>
  <c r="AM468"/>
  <c r="AM469"/>
  <c r="AM470"/>
  <c r="AM471"/>
  <c r="AM472"/>
  <c r="AM473"/>
  <c r="AM474"/>
  <c r="AM475"/>
  <c r="AM476"/>
  <c r="AM477"/>
  <c r="AM478"/>
  <c r="AM479"/>
  <c r="AM480"/>
  <c r="AM481"/>
  <c r="AM482"/>
  <c r="AM483"/>
  <c r="AM484"/>
  <c r="AM485"/>
  <c r="AM486"/>
  <c r="AM487"/>
  <c r="AM488"/>
  <c r="AM489"/>
  <c r="AM490"/>
  <c r="AM491"/>
  <c r="AM492"/>
  <c r="AM493"/>
  <c r="AM494"/>
  <c r="AM495"/>
  <c r="AM496"/>
  <c r="AM497"/>
  <c r="AM498"/>
  <c r="AM499"/>
  <c r="AM500"/>
  <c r="AM501"/>
  <c r="AM502"/>
  <c r="AM503"/>
  <c r="AM504"/>
  <c r="AM505"/>
  <c r="AM506"/>
  <c r="AM507"/>
  <c r="AM508"/>
  <c r="AM509"/>
  <c r="AM510"/>
  <c r="AM511"/>
  <c r="AM512"/>
  <c r="AM513"/>
  <c r="AM514"/>
  <c r="AM515"/>
  <c r="AM516"/>
  <c r="AM517"/>
  <c r="AM518"/>
  <c r="AM519"/>
  <c r="AM520"/>
  <c r="AM521"/>
  <c r="AM522"/>
  <c r="AM523"/>
  <c r="AM524"/>
  <c r="AM525"/>
  <c r="AM526"/>
  <c r="AM527"/>
  <c r="AM528"/>
  <c r="AM529"/>
  <c r="AM530"/>
  <c r="AM531"/>
  <c r="AM532"/>
  <c r="AM533"/>
  <c r="AM534"/>
  <c r="AM535"/>
  <c r="AM536"/>
  <c r="AM537"/>
  <c r="AM538"/>
  <c r="AM539"/>
  <c r="AM540"/>
  <c r="AM541"/>
  <c r="AM542"/>
  <c r="AM543"/>
  <c r="AM544"/>
  <c r="AM545"/>
  <c r="AM546"/>
  <c r="AM547"/>
  <c r="AM548"/>
  <c r="AM549"/>
  <c r="AM550"/>
  <c r="AM551"/>
  <c r="AM552"/>
  <c r="AM553"/>
  <c r="AM554"/>
  <c r="AM555"/>
  <c r="AM556"/>
  <c r="AM557"/>
  <c r="AM558"/>
  <c r="AM559"/>
  <c r="AM560"/>
  <c r="AM561"/>
  <c r="AM562"/>
  <c r="AM563"/>
  <c r="AM564"/>
  <c r="AM565"/>
  <c r="AM566"/>
  <c r="AM567"/>
  <c r="AM568"/>
  <c r="AM569"/>
  <c r="AM570"/>
  <c r="AM571"/>
  <c r="AM572"/>
  <c r="AM573"/>
  <c r="AM574"/>
  <c r="AM575"/>
  <c r="AM576"/>
  <c r="AM577"/>
  <c r="AM578"/>
  <c r="AM579"/>
  <c r="AM580"/>
  <c r="AM581"/>
  <c r="AM582"/>
  <c r="AM583"/>
  <c r="AM584"/>
  <c r="AM585"/>
  <c r="AM586"/>
  <c r="AM587"/>
  <c r="AM588"/>
  <c r="AM589"/>
  <c r="AM590"/>
  <c r="AM591"/>
  <c r="AM592"/>
  <c r="AM593"/>
  <c r="AM594"/>
  <c r="AM595"/>
  <c r="C10" i="4"/>
  <c r="N10"/>
  <c r="T10"/>
  <c r="C11"/>
  <c r="I11"/>
  <c r="J11"/>
  <c r="C12"/>
  <c r="N12"/>
  <c r="T12"/>
  <c r="C13"/>
  <c r="N13"/>
  <c r="T13"/>
  <c r="C14"/>
  <c r="N14"/>
  <c r="T14"/>
  <c r="C15"/>
  <c r="N15"/>
  <c r="T15"/>
  <c r="C16"/>
  <c r="N16"/>
  <c r="T16"/>
  <c r="C17"/>
  <c r="N17"/>
  <c r="T17"/>
  <c r="C18"/>
  <c r="N18"/>
  <c r="T18"/>
  <c r="C19"/>
  <c r="N19"/>
  <c r="T19"/>
  <c r="C20"/>
  <c r="N20"/>
  <c r="T20"/>
  <c r="C21"/>
  <c r="N21"/>
  <c r="T21"/>
  <c r="C22"/>
  <c r="N22"/>
  <c r="T22"/>
  <c r="BZ12" i="5"/>
  <c r="BZ13"/>
  <c r="BZ14"/>
  <c r="BZ15"/>
  <c r="BZ16"/>
  <c r="BZ17"/>
  <c r="BZ18"/>
  <c r="BZ19"/>
  <c r="BZ20"/>
  <c r="BZ21"/>
  <c r="BZ22"/>
  <c r="BZ23"/>
  <c r="BZ24"/>
  <c r="BZ25"/>
  <c r="BZ26"/>
  <c r="BZ27"/>
  <c r="BZ28"/>
  <c r="BZ29"/>
  <c r="BZ30"/>
  <c r="BZ31"/>
  <c r="BZ32"/>
  <c r="BZ33"/>
  <c r="BZ34"/>
  <c r="BZ35"/>
  <c r="BZ36"/>
  <c r="BZ37"/>
  <c r="BZ38"/>
  <c r="BZ39"/>
  <c r="BZ40"/>
  <c r="BZ41"/>
  <c r="BZ42"/>
  <c r="BZ43"/>
  <c r="BZ44"/>
  <c r="BZ45"/>
  <c r="BZ46"/>
  <c r="BZ47"/>
  <c r="BZ48"/>
  <c r="BZ49"/>
  <c r="BZ50"/>
  <c r="BZ51"/>
  <c r="BZ52"/>
  <c r="BZ53"/>
  <c r="BZ54"/>
  <c r="BZ55"/>
  <c r="BZ56"/>
  <c r="BZ57"/>
  <c r="BZ58"/>
  <c r="BZ59"/>
  <c r="BZ60"/>
  <c r="BZ61"/>
  <c r="BZ62"/>
  <c r="BZ63"/>
  <c r="BZ64"/>
  <c r="BZ65"/>
  <c r="BZ66"/>
  <c r="BZ67"/>
  <c r="BZ68"/>
  <c r="BZ69"/>
  <c r="BZ70"/>
  <c r="BZ71"/>
  <c r="BZ72"/>
  <c r="BZ73"/>
  <c r="BZ74"/>
  <c r="BZ75"/>
  <c r="BZ76"/>
  <c r="BZ77"/>
  <c r="BZ78"/>
  <c r="BZ79"/>
  <c r="BZ80"/>
  <c r="BZ81"/>
  <c r="BZ82"/>
  <c r="BZ83"/>
  <c r="BZ84"/>
  <c r="BZ85"/>
  <c r="BZ86"/>
  <c r="BZ87"/>
  <c r="BZ88"/>
  <c r="BZ89"/>
  <c r="BZ90"/>
  <c r="BZ91"/>
  <c r="BZ92"/>
  <c r="BZ93"/>
  <c r="BZ94"/>
  <c r="BZ95"/>
  <c r="BZ96"/>
  <c r="BZ97"/>
  <c r="BZ98"/>
  <c r="BZ99"/>
  <c r="BZ100"/>
  <c r="BZ101"/>
  <c r="BZ102"/>
  <c r="BZ103"/>
  <c r="BZ104"/>
  <c r="BZ105"/>
  <c r="BZ106"/>
  <c r="BZ107"/>
  <c r="BZ108"/>
  <c r="BZ109"/>
  <c r="BZ110"/>
  <c r="BZ111"/>
  <c r="BZ112"/>
  <c r="BZ113"/>
  <c r="BZ114"/>
  <c r="BZ115"/>
  <c r="BZ116"/>
  <c r="BZ117"/>
  <c r="BZ118"/>
  <c r="BZ119"/>
  <c r="BZ120"/>
  <c r="BZ121"/>
  <c r="BZ122"/>
  <c r="BZ123"/>
  <c r="BZ124"/>
  <c r="BZ125"/>
  <c r="BZ126"/>
  <c r="BZ127"/>
  <c r="BZ128"/>
  <c r="BZ129"/>
  <c r="BZ130"/>
  <c r="BZ131"/>
  <c r="BZ132"/>
  <c r="BZ133"/>
  <c r="BZ134"/>
  <c r="BZ135"/>
  <c r="BZ136"/>
  <c r="BZ137"/>
  <c r="BZ138"/>
  <c r="BZ139"/>
  <c r="BZ140"/>
  <c r="BZ141"/>
  <c r="BZ142"/>
  <c r="BZ143"/>
  <c r="BZ144"/>
  <c r="BZ145"/>
  <c r="BZ146"/>
  <c r="BZ147"/>
  <c r="BZ148"/>
  <c r="BZ149"/>
  <c r="BZ150"/>
  <c r="BZ151"/>
  <c r="BZ152"/>
  <c r="BZ153"/>
  <c r="BZ154"/>
  <c r="BZ155"/>
  <c r="BZ156"/>
  <c r="BZ157"/>
  <c r="BZ158"/>
  <c r="BZ159"/>
  <c r="BZ160"/>
  <c r="BZ161"/>
  <c r="BZ162"/>
  <c r="BZ163"/>
  <c r="BZ164"/>
  <c r="BZ165"/>
  <c r="BZ166"/>
  <c r="BZ167"/>
  <c r="BZ168"/>
  <c r="BZ169"/>
  <c r="BZ170"/>
  <c r="BZ171"/>
  <c r="BZ172"/>
  <c r="BZ173"/>
  <c r="BZ174"/>
  <c r="BZ175"/>
  <c r="BZ176"/>
  <c r="BZ177"/>
  <c r="BZ178"/>
  <c r="BZ179"/>
  <c r="BZ180"/>
  <c r="BZ181"/>
  <c r="BZ182"/>
  <c r="BZ183"/>
  <c r="BZ184"/>
  <c r="BZ185"/>
  <c r="BZ186"/>
  <c r="BZ187"/>
  <c r="BZ188"/>
  <c r="BZ189"/>
  <c r="BZ190"/>
  <c r="BZ191"/>
  <c r="BZ192"/>
  <c r="BZ193"/>
  <c r="BZ194"/>
  <c r="BZ195"/>
  <c r="BZ196"/>
  <c r="BZ197"/>
  <c r="BZ198"/>
  <c r="BZ199"/>
  <c r="BZ200"/>
  <c r="BZ201"/>
  <c r="BZ202"/>
  <c r="BZ203"/>
  <c r="BZ204"/>
  <c r="BZ205"/>
  <c r="BZ206"/>
  <c r="BZ207"/>
  <c r="BZ208"/>
  <c r="BZ209"/>
  <c r="BZ210"/>
  <c r="BZ211"/>
  <c r="BZ212"/>
  <c r="BZ213"/>
  <c r="BZ214"/>
  <c r="BZ215"/>
  <c r="BZ216"/>
  <c r="BZ217"/>
  <c r="BZ218"/>
  <c r="BZ219"/>
  <c r="BZ220"/>
  <c r="BZ221"/>
  <c r="BZ222"/>
  <c r="BZ223"/>
  <c r="BZ224"/>
  <c r="BZ225"/>
  <c r="BZ226"/>
  <c r="BZ227"/>
  <c r="BZ228"/>
  <c r="BZ229"/>
  <c r="BZ230"/>
  <c r="BZ231"/>
  <c r="BZ232"/>
  <c r="BZ233"/>
  <c r="BZ234"/>
  <c r="BZ235"/>
  <c r="BZ236"/>
  <c r="BZ237"/>
  <c r="BZ238"/>
  <c r="BZ239"/>
  <c r="BZ240"/>
  <c r="BZ241"/>
  <c r="BZ242"/>
  <c r="BZ243"/>
  <c r="BZ244"/>
  <c r="BZ245"/>
  <c r="BZ246"/>
  <c r="BZ247"/>
  <c r="BZ248"/>
  <c r="BZ249"/>
  <c r="BZ250"/>
  <c r="BZ251"/>
  <c r="BZ252"/>
  <c r="BZ253"/>
  <c r="BZ254"/>
  <c r="BZ255"/>
  <c r="BZ256"/>
  <c r="BZ257"/>
  <c r="BZ258"/>
  <c r="BZ259"/>
  <c r="BZ260"/>
  <c r="BZ261"/>
  <c r="BZ262"/>
  <c r="BZ263"/>
  <c r="BZ264"/>
  <c r="BZ265"/>
  <c r="BZ266"/>
  <c r="BZ267"/>
  <c r="BZ268"/>
  <c r="BZ269"/>
  <c r="BZ270"/>
  <c r="BZ271"/>
  <c r="BZ272"/>
  <c r="BZ273"/>
  <c r="BZ274"/>
  <c r="BZ275"/>
  <c r="BZ276"/>
  <c r="BZ277"/>
  <c r="BZ278"/>
  <c r="BZ279"/>
  <c r="BZ280"/>
  <c r="BZ281"/>
  <c r="BZ282"/>
  <c r="BZ283"/>
  <c r="BZ284"/>
  <c r="BZ285"/>
  <c r="BZ286"/>
  <c r="BZ287"/>
  <c r="BZ288"/>
  <c r="BZ289"/>
  <c r="BZ290"/>
  <c r="BZ291"/>
  <c r="BZ292"/>
  <c r="BZ293"/>
  <c r="BZ294"/>
  <c r="BZ295"/>
  <c r="BZ296"/>
  <c r="BZ297"/>
  <c r="BZ298"/>
  <c r="BZ299"/>
  <c r="BZ300"/>
  <c r="BZ301"/>
  <c r="BZ302"/>
  <c r="BZ303"/>
  <c r="BZ304"/>
  <c r="BZ305"/>
  <c r="BZ306"/>
  <c r="BZ307"/>
  <c r="BZ308"/>
  <c r="BZ309"/>
  <c r="BZ310"/>
  <c r="BZ311"/>
  <c r="BZ312"/>
  <c r="BZ313"/>
  <c r="BZ314"/>
  <c r="BZ315"/>
  <c r="BZ316"/>
  <c r="BZ317"/>
  <c r="BZ318"/>
  <c r="BZ319"/>
  <c r="BZ320"/>
  <c r="BZ321"/>
  <c r="BZ322"/>
  <c r="BZ323"/>
  <c r="BZ324"/>
  <c r="BZ325"/>
  <c r="BZ326"/>
  <c r="BZ327"/>
  <c r="BZ328"/>
  <c r="BZ329"/>
  <c r="BZ330"/>
  <c r="BZ331"/>
  <c r="BZ332"/>
  <c r="BZ333"/>
  <c r="BZ334"/>
  <c r="BZ335"/>
  <c r="BZ336"/>
  <c r="BZ337"/>
  <c r="BZ338"/>
  <c r="BZ339"/>
  <c r="BZ340"/>
  <c r="BZ341"/>
  <c r="BZ342"/>
  <c r="BZ343"/>
  <c r="BZ344"/>
  <c r="BZ345"/>
  <c r="BZ346"/>
  <c r="BZ347"/>
  <c r="BZ348"/>
  <c r="BZ349"/>
  <c r="BZ350"/>
  <c r="BZ351"/>
  <c r="BZ352"/>
  <c r="BZ353"/>
  <c r="BZ354"/>
  <c r="BZ355"/>
  <c r="BZ356"/>
  <c r="BZ357"/>
  <c r="BZ358"/>
  <c r="BZ359"/>
  <c r="BZ360"/>
  <c r="BZ361"/>
  <c r="BZ362"/>
  <c r="BZ363"/>
  <c r="BZ364"/>
  <c r="BZ365"/>
  <c r="BZ366"/>
  <c r="BZ367"/>
  <c r="BZ368"/>
  <c r="BZ369"/>
  <c r="BZ370"/>
  <c r="BZ371"/>
  <c r="BZ372"/>
  <c r="BZ373"/>
  <c r="BZ374"/>
  <c r="BZ375"/>
  <c r="BZ376"/>
  <c r="BZ377"/>
  <c r="BZ378"/>
  <c r="BZ379"/>
  <c r="BZ380"/>
  <c r="BZ381"/>
  <c r="BZ382"/>
  <c r="BZ383"/>
  <c r="BZ384"/>
  <c r="BZ385"/>
  <c r="BZ386"/>
  <c r="BZ387"/>
  <c r="BZ388"/>
  <c r="BZ389"/>
  <c r="BZ390"/>
  <c r="BZ391"/>
  <c r="BZ392"/>
  <c r="BZ393"/>
  <c r="BZ394"/>
  <c r="BZ395"/>
  <c r="BZ396"/>
  <c r="BZ397"/>
  <c r="BZ398"/>
  <c r="BZ399"/>
  <c r="BZ400"/>
  <c r="BZ401"/>
  <c r="BZ402"/>
  <c r="BZ403"/>
  <c r="BZ404"/>
  <c r="BZ405"/>
  <c r="BZ406"/>
  <c r="BZ407"/>
  <c r="BZ408"/>
  <c r="BZ409"/>
  <c r="BZ410"/>
  <c r="BZ411"/>
  <c r="BZ412"/>
  <c r="BZ413"/>
  <c r="BZ414"/>
  <c r="BZ415"/>
  <c r="BZ416"/>
  <c r="BZ417"/>
  <c r="BZ418"/>
  <c r="BZ419"/>
  <c r="BZ420"/>
  <c r="BZ421"/>
  <c r="BZ422"/>
  <c r="BZ423"/>
  <c r="BZ424"/>
  <c r="BZ425"/>
  <c r="BZ426"/>
  <c r="BZ427"/>
  <c r="BZ428"/>
  <c r="BZ429"/>
  <c r="BZ430"/>
  <c r="BZ431"/>
  <c r="BZ432"/>
  <c r="BZ433"/>
  <c r="BZ434"/>
  <c r="BZ435"/>
  <c r="BZ436"/>
  <c r="BZ437"/>
  <c r="BZ438"/>
  <c r="BZ439"/>
  <c r="BZ440"/>
  <c r="BZ441"/>
  <c r="BZ442"/>
  <c r="BZ443"/>
  <c r="BZ444"/>
  <c r="BZ445"/>
  <c r="BZ446"/>
  <c r="BZ447"/>
  <c r="BZ448"/>
  <c r="BZ449"/>
  <c r="BZ450"/>
  <c r="BZ451"/>
  <c r="BZ452"/>
  <c r="BZ453"/>
  <c r="BZ454"/>
  <c r="BZ455"/>
  <c r="BZ456"/>
  <c r="BZ457"/>
  <c r="BZ458"/>
  <c r="BZ459"/>
  <c r="BZ460"/>
  <c r="BZ461"/>
  <c r="BZ462"/>
  <c r="BZ463"/>
  <c r="BZ464"/>
  <c r="BZ465"/>
  <c r="BZ466"/>
  <c r="BZ467"/>
  <c r="BZ468"/>
  <c r="BZ469"/>
  <c r="BZ470"/>
  <c r="BZ471"/>
  <c r="BZ472"/>
  <c r="BZ473"/>
  <c r="BZ474"/>
  <c r="BZ475"/>
  <c r="BZ476"/>
  <c r="BZ477"/>
  <c r="BZ478"/>
  <c r="BZ479"/>
  <c r="BZ480"/>
  <c r="BZ481"/>
  <c r="BZ482"/>
  <c r="BZ483"/>
  <c r="BZ484"/>
  <c r="BZ485"/>
  <c r="BZ486"/>
  <c r="BZ487"/>
  <c r="BZ488"/>
  <c r="BZ489"/>
  <c r="BZ490"/>
  <c r="BZ491"/>
  <c r="BZ492"/>
  <c r="BZ493"/>
  <c r="BZ494"/>
  <c r="BZ495"/>
  <c r="BZ496"/>
  <c r="BZ497"/>
  <c r="BZ498"/>
  <c r="BZ499"/>
  <c r="BZ500"/>
  <c r="BZ501"/>
  <c r="BZ502"/>
  <c r="BZ503"/>
  <c r="BZ504"/>
  <c r="BZ505"/>
  <c r="BZ506"/>
  <c r="BZ507"/>
  <c r="BZ508"/>
  <c r="BZ509"/>
  <c r="BZ510"/>
  <c r="BZ511"/>
  <c r="BZ512"/>
  <c r="BZ513"/>
  <c r="BZ514"/>
  <c r="BZ515"/>
  <c r="BZ516"/>
  <c r="BZ517"/>
  <c r="BZ518"/>
  <c r="BZ519"/>
  <c r="BZ520"/>
  <c r="BZ521"/>
  <c r="BZ522"/>
  <c r="BZ523"/>
  <c r="BZ524"/>
  <c r="BZ525"/>
  <c r="BZ526"/>
  <c r="BZ527"/>
  <c r="BZ528"/>
  <c r="BZ529"/>
  <c r="BZ530"/>
  <c r="BZ531"/>
  <c r="BZ532"/>
  <c r="BZ533"/>
  <c r="BZ534"/>
  <c r="BZ535"/>
  <c r="BZ536"/>
  <c r="BZ537"/>
  <c r="BZ538"/>
  <c r="BZ539"/>
  <c r="BZ540"/>
  <c r="BZ541"/>
  <c r="BZ542"/>
  <c r="BZ543"/>
  <c r="BZ544"/>
  <c r="BZ545"/>
  <c r="BZ546"/>
  <c r="BZ547"/>
  <c r="BZ548"/>
  <c r="BZ549"/>
  <c r="BZ550"/>
  <c r="BZ551"/>
  <c r="BZ552"/>
  <c r="BZ553"/>
  <c r="BZ554"/>
  <c r="BZ555"/>
  <c r="BZ556"/>
  <c r="BZ557"/>
  <c r="BZ558"/>
  <c r="BZ559"/>
  <c r="BZ560"/>
  <c r="BZ561"/>
  <c r="BZ562"/>
  <c r="BZ563"/>
  <c r="BZ564"/>
  <c r="BZ565"/>
  <c r="BZ566"/>
  <c r="BZ567"/>
  <c r="BZ568"/>
  <c r="BZ569"/>
  <c r="BZ570"/>
  <c r="BZ571"/>
  <c r="BZ572"/>
  <c r="BZ573"/>
  <c r="BZ574"/>
  <c r="BZ575"/>
  <c r="BZ576"/>
  <c r="BZ577"/>
  <c r="BZ578"/>
  <c r="BZ579"/>
  <c r="BZ580"/>
  <c r="BZ581"/>
  <c r="BZ582"/>
  <c r="BZ583"/>
  <c r="BZ584"/>
  <c r="BZ585"/>
  <c r="BZ586"/>
  <c r="BZ587"/>
  <c r="BZ588"/>
  <c r="BZ589"/>
  <c r="BZ590"/>
  <c r="BZ591"/>
  <c r="BZ592"/>
  <c r="BZ593"/>
  <c r="BZ594"/>
  <c r="BZ595"/>
  <c r="CA9"/>
  <c r="N24" i="4"/>
  <c r="O24"/>
  <c r="P24"/>
  <c r="J2" i="16"/>
  <c r="J3"/>
  <c r="J4"/>
  <c r="T19" i="8"/>
  <c r="T18"/>
  <c r="AA19"/>
  <c r="T20"/>
  <c r="AA20"/>
  <c r="T21"/>
  <c r="AA21"/>
  <c r="T22"/>
  <c r="AA22"/>
  <c r="T23"/>
  <c r="AA23"/>
  <c r="T24"/>
  <c r="AA24"/>
  <c r="T25"/>
  <c r="AA25"/>
  <c r="T26"/>
  <c r="AA26"/>
  <c r="T27"/>
  <c r="AA27"/>
  <c r="T28"/>
  <c r="AA28"/>
  <c r="T29"/>
  <c r="AA29"/>
  <c r="T30"/>
  <c r="AA30"/>
  <c r="T31"/>
  <c r="AA31"/>
  <c r="T32"/>
  <c r="AA32"/>
  <c r="T33"/>
  <c r="AA33"/>
  <c r="T34"/>
  <c r="AA34"/>
  <c r="T35"/>
  <c r="AA35"/>
  <c r="T36"/>
  <c r="AA36"/>
  <c r="T37"/>
  <c r="AA37"/>
  <c r="T38"/>
  <c r="AA38"/>
  <c r="T39"/>
  <c r="AA39"/>
  <c r="T40"/>
  <c r="AA40"/>
  <c r="T41"/>
  <c r="AA41"/>
  <c r="T42"/>
  <c r="AA42"/>
  <c r="T43"/>
  <c r="AA43"/>
  <c r="T44"/>
  <c r="AA44"/>
  <c r="T45"/>
  <c r="AA45"/>
  <c r="T46"/>
  <c r="AA46"/>
  <c r="T47"/>
  <c r="AA47"/>
  <c r="T48"/>
  <c r="AA48"/>
  <c r="T49"/>
  <c r="AA49"/>
  <c r="T50"/>
  <c r="AA50"/>
  <c r="T51"/>
  <c r="AA51"/>
  <c r="T52"/>
  <c r="AA52"/>
  <c r="T53"/>
  <c r="AA53"/>
  <c r="T54"/>
  <c r="AA54"/>
  <c r="T55"/>
  <c r="AA55"/>
  <c r="T56"/>
  <c r="AA56"/>
  <c r="T57"/>
  <c r="AA57"/>
  <c r="T58"/>
  <c r="AA58"/>
  <c r="T59"/>
  <c r="AA59"/>
  <c r="T60"/>
  <c r="AA60"/>
  <c r="T61"/>
  <c r="AA61"/>
  <c r="T62"/>
  <c r="AA62"/>
  <c r="T63"/>
  <c r="AA63"/>
  <c r="T64"/>
  <c r="AA64"/>
  <c r="T65"/>
  <c r="AA65"/>
  <c r="T66"/>
  <c r="AA66"/>
  <c r="T67"/>
  <c r="AA67"/>
  <c r="T68"/>
  <c r="AA68"/>
  <c r="T69"/>
  <c r="AA69"/>
  <c r="T70"/>
  <c r="AA70"/>
  <c r="T71"/>
  <c r="AA71"/>
  <c r="T72"/>
  <c r="AA72"/>
  <c r="T73"/>
  <c r="AA73"/>
  <c r="T74"/>
  <c r="AA74"/>
  <c r="T75"/>
  <c r="AA75"/>
  <c r="T76"/>
  <c r="AA76"/>
  <c r="T77"/>
  <c r="AA77"/>
  <c r="T78"/>
  <c r="AA78"/>
  <c r="T79"/>
  <c r="AA79"/>
  <c r="T80"/>
  <c r="AA80"/>
  <c r="T81"/>
  <c r="AA81"/>
  <c r="T82"/>
  <c r="AA82"/>
  <c r="T83"/>
  <c r="AA83"/>
  <c r="T84"/>
  <c r="AA84"/>
  <c r="T85"/>
  <c r="AA85"/>
  <c r="T86"/>
  <c r="AA86"/>
  <c r="T87"/>
  <c r="AA87"/>
  <c r="T88"/>
  <c r="AA88"/>
  <c r="T89"/>
  <c r="AA89"/>
  <c r="T90"/>
  <c r="AA90"/>
  <c r="T91"/>
  <c r="AA91"/>
  <c r="T92"/>
  <c r="AA92"/>
  <c r="T93"/>
  <c r="AA93"/>
  <c r="T94"/>
  <c r="AA94"/>
  <c r="T95"/>
  <c r="AA95"/>
  <c r="T96"/>
  <c r="AA96"/>
  <c r="T97"/>
  <c r="AA97"/>
  <c r="T98"/>
  <c r="AA98"/>
  <c r="T99"/>
  <c r="AA99"/>
  <c r="T100"/>
  <c r="AA100"/>
  <c r="T101"/>
  <c r="AA101"/>
  <c r="T102"/>
  <c r="AA102"/>
  <c r="T103"/>
  <c r="AA103"/>
  <c r="T104"/>
  <c r="AA104"/>
  <c r="T105"/>
  <c r="AA105"/>
  <c r="T106"/>
  <c r="AA106"/>
  <c r="T107"/>
  <c r="AA107"/>
  <c r="T108"/>
  <c r="AA108"/>
  <c r="T109"/>
  <c r="AA109"/>
  <c r="T110"/>
  <c r="AA110"/>
  <c r="T111"/>
  <c r="AA111"/>
  <c r="T112"/>
  <c r="AA112"/>
  <c r="T113"/>
  <c r="AA113"/>
  <c r="T114"/>
  <c r="AA114"/>
  <c r="T115"/>
  <c r="AA115"/>
  <c r="T116"/>
  <c r="AA116"/>
  <c r="T117"/>
  <c r="AA117"/>
  <c r="T118"/>
  <c r="AA118"/>
  <c r="T119"/>
  <c r="AA119"/>
  <c r="T120"/>
  <c r="AA120"/>
  <c r="T121"/>
  <c r="AA121"/>
  <c r="T122"/>
  <c r="AA122"/>
  <c r="T123"/>
  <c r="AA123"/>
  <c r="T124"/>
  <c r="AA124"/>
  <c r="T125"/>
  <c r="AA125"/>
  <c r="T126"/>
  <c r="AA126"/>
  <c r="T127"/>
  <c r="AA127"/>
  <c r="T128"/>
  <c r="AA128"/>
  <c r="T129"/>
  <c r="AA129"/>
  <c r="T130"/>
  <c r="AA130"/>
  <c r="T131"/>
  <c r="AA131"/>
  <c r="T132"/>
  <c r="AA132"/>
  <c r="T133"/>
  <c r="AA133"/>
  <c r="T134"/>
  <c r="AA134"/>
  <c r="T135"/>
  <c r="AA135"/>
  <c r="T136"/>
  <c r="AA136"/>
  <c r="T137"/>
  <c r="AA137"/>
  <c r="T138"/>
  <c r="AA138"/>
  <c r="T139"/>
  <c r="AA139"/>
  <c r="T140"/>
  <c r="AA140"/>
  <c r="T141"/>
  <c r="AA141"/>
  <c r="T142"/>
  <c r="AA142"/>
  <c r="T143"/>
  <c r="AA143"/>
  <c r="T144"/>
  <c r="AA144"/>
  <c r="T145"/>
  <c r="AA145"/>
  <c r="T146"/>
  <c r="AA146"/>
  <c r="T147"/>
  <c r="AA147"/>
  <c r="T148"/>
  <c r="AA148"/>
  <c r="T149"/>
  <c r="AA149"/>
  <c r="T150"/>
  <c r="AA150"/>
  <c r="T151"/>
  <c r="AA151"/>
  <c r="T152"/>
  <c r="AA152"/>
  <c r="T153"/>
  <c r="AA153"/>
  <c r="T154"/>
  <c r="AA154"/>
  <c r="T155"/>
  <c r="AA155"/>
  <c r="T156"/>
  <c r="AA156"/>
  <c r="T157"/>
  <c r="AA157"/>
  <c r="T158"/>
  <c r="AA158"/>
  <c r="T159"/>
  <c r="AA159"/>
  <c r="T160"/>
  <c r="AA160"/>
  <c r="T161"/>
  <c r="AA161"/>
  <c r="T162"/>
  <c r="AA162"/>
  <c r="T163"/>
  <c r="AA163"/>
  <c r="T164"/>
  <c r="AA164"/>
  <c r="T165"/>
  <c r="AA165"/>
  <c r="T166"/>
  <c r="AA166"/>
  <c r="T167"/>
  <c r="AA167"/>
  <c r="T168"/>
  <c r="AA168"/>
  <c r="T169"/>
  <c r="AA169"/>
  <c r="T170"/>
  <c r="AA170"/>
  <c r="T171"/>
  <c r="AA171"/>
  <c r="T172"/>
  <c r="AA172"/>
  <c r="T173"/>
  <c r="AA173"/>
  <c r="T174"/>
  <c r="AA174"/>
  <c r="T175"/>
  <c r="AA175"/>
  <c r="T176"/>
  <c r="AA176"/>
  <c r="T177"/>
  <c r="AA177"/>
  <c r="T178"/>
  <c r="AA178"/>
  <c r="T179"/>
  <c r="AA179"/>
  <c r="T180"/>
  <c r="AA180"/>
  <c r="T181"/>
  <c r="AA181"/>
  <c r="T182"/>
  <c r="AA182"/>
  <c r="T183"/>
  <c r="AA183"/>
  <c r="T184"/>
  <c r="AA184"/>
  <c r="T185"/>
  <c r="AA185"/>
  <c r="T186"/>
  <c r="AA186"/>
  <c r="T187"/>
  <c r="AA187"/>
  <c r="T188"/>
  <c r="AA188"/>
  <c r="T189"/>
  <c r="AA189"/>
  <c r="T190"/>
  <c r="AA190"/>
  <c r="T191"/>
  <c r="AA191"/>
  <c r="T192"/>
  <c r="AA192"/>
  <c r="T193"/>
  <c r="AA193"/>
  <c r="T194"/>
  <c r="AA194"/>
  <c r="T195"/>
  <c r="AA195"/>
  <c r="T196"/>
  <c r="AA196"/>
  <c r="T197"/>
  <c r="AA197"/>
  <c r="T198"/>
  <c r="AA198"/>
  <c r="T199"/>
  <c r="AA199"/>
  <c r="T200"/>
  <c r="AA200"/>
  <c r="T201"/>
  <c r="AA201"/>
  <c r="T202"/>
  <c r="AA202"/>
  <c r="T203"/>
  <c r="AA203"/>
  <c r="T204"/>
  <c r="AA204"/>
  <c r="T205"/>
  <c r="AA205"/>
  <c r="T206"/>
  <c r="AA206"/>
  <c r="T207"/>
  <c r="AA207"/>
  <c r="T208"/>
  <c r="AA208"/>
  <c r="T209"/>
  <c r="AA209"/>
  <c r="T210"/>
  <c r="AA210"/>
  <c r="T211"/>
  <c r="AA211"/>
  <c r="T212"/>
  <c r="AA212"/>
  <c r="T213"/>
  <c r="AA213"/>
  <c r="T214"/>
  <c r="AA214"/>
  <c r="T215"/>
  <c r="AA215"/>
  <c r="T216"/>
  <c r="AA216"/>
  <c r="T217"/>
  <c r="AA217"/>
  <c r="T218"/>
  <c r="AA218"/>
  <c r="T219"/>
  <c r="AA219"/>
  <c r="T220"/>
  <c r="AA220"/>
  <c r="T221"/>
  <c r="AA221"/>
  <c r="T222"/>
  <c r="AA222"/>
  <c r="T223"/>
  <c r="AA223"/>
  <c r="T224"/>
  <c r="AA224"/>
  <c r="T225"/>
  <c r="AA225"/>
  <c r="T226"/>
  <c r="AA226"/>
  <c r="T227"/>
  <c r="AA227"/>
  <c r="T228"/>
  <c r="AA228"/>
  <c r="T229"/>
  <c r="AA229"/>
  <c r="T230"/>
  <c r="AA230"/>
  <c r="T231"/>
  <c r="AA231"/>
  <c r="T232"/>
  <c r="AA232"/>
  <c r="T233"/>
  <c r="AA233"/>
  <c r="T234"/>
  <c r="AA234"/>
  <c r="T235"/>
  <c r="AA235"/>
  <c r="T236"/>
  <c r="AA236"/>
  <c r="T237"/>
  <c r="AA237"/>
  <c r="T238"/>
  <c r="AA238"/>
  <c r="T239"/>
  <c r="AA239"/>
  <c r="T240"/>
  <c r="AA240"/>
  <c r="T241"/>
  <c r="AA241"/>
  <c r="T242"/>
  <c r="AA242"/>
  <c r="T243"/>
  <c r="AA243"/>
  <c r="T244"/>
  <c r="AA244"/>
  <c r="T245"/>
  <c r="AA245"/>
  <c r="T246"/>
  <c r="AA246"/>
  <c r="T247"/>
  <c r="AA247"/>
  <c r="T248"/>
  <c r="AA248"/>
  <c r="T249"/>
  <c r="AA249"/>
  <c r="T250"/>
  <c r="AA250"/>
  <c r="T251"/>
  <c r="AA251"/>
  <c r="T252"/>
  <c r="AA252"/>
  <c r="T253"/>
  <c r="AA253"/>
  <c r="T254"/>
  <c r="AA254"/>
  <c r="T255"/>
  <c r="AA255"/>
  <c r="T256"/>
  <c r="AA256"/>
  <c r="T257"/>
  <c r="AA257"/>
  <c r="T258"/>
  <c r="AA258"/>
  <c r="T259"/>
  <c r="AA259"/>
  <c r="T260"/>
  <c r="AA260"/>
  <c r="T261"/>
  <c r="AA261"/>
  <c r="T262"/>
  <c r="AA262"/>
  <c r="T263"/>
  <c r="AA263"/>
  <c r="T264"/>
  <c r="AA264"/>
  <c r="T265"/>
  <c r="AA265"/>
  <c r="T266"/>
  <c r="AA266"/>
  <c r="T267"/>
  <c r="AA267"/>
  <c r="T268"/>
  <c r="AA268"/>
  <c r="T269"/>
  <c r="AA269"/>
  <c r="T270"/>
  <c r="AA270"/>
  <c r="T271"/>
  <c r="AA271"/>
  <c r="T272"/>
  <c r="AA272"/>
  <c r="T273"/>
  <c r="AA273"/>
  <c r="T274"/>
  <c r="AA274"/>
  <c r="T275"/>
  <c r="AA275"/>
  <c r="T276"/>
  <c r="AA276"/>
  <c r="T277"/>
  <c r="AA277"/>
  <c r="T278"/>
  <c r="AA278"/>
  <c r="T279"/>
  <c r="AA279"/>
  <c r="T280"/>
  <c r="AA280"/>
  <c r="T281"/>
  <c r="AA281"/>
  <c r="T282"/>
  <c r="AA282"/>
  <c r="T283"/>
  <c r="AA283"/>
  <c r="T284"/>
  <c r="AA284"/>
  <c r="T285"/>
  <c r="AA285"/>
  <c r="T286"/>
  <c r="AA286"/>
  <c r="T287"/>
  <c r="AA287"/>
  <c r="T288"/>
  <c r="AA288"/>
  <c r="T289"/>
  <c r="AA289"/>
  <c r="T290"/>
  <c r="AA290"/>
  <c r="T291"/>
  <c r="AA291"/>
  <c r="T292"/>
  <c r="AA292"/>
  <c r="T293"/>
  <c r="AA293"/>
  <c r="T294"/>
  <c r="AA294"/>
  <c r="T295"/>
  <c r="AA295"/>
  <c r="T296"/>
  <c r="AA296"/>
  <c r="T297"/>
  <c r="AA297"/>
  <c r="T298"/>
  <c r="AA298"/>
  <c r="T299"/>
  <c r="AA299"/>
  <c r="T300"/>
  <c r="AA300"/>
  <c r="T301"/>
  <c r="AA301"/>
  <c r="T302"/>
  <c r="AA302"/>
  <c r="T303"/>
  <c r="AA303"/>
  <c r="T304"/>
  <c r="AA304"/>
  <c r="T305"/>
  <c r="AA305"/>
  <c r="T306"/>
  <c r="AA306"/>
  <c r="T307"/>
  <c r="AA307"/>
  <c r="T308"/>
  <c r="AA308"/>
  <c r="T309"/>
  <c r="AA309"/>
  <c r="T310"/>
  <c r="AA310"/>
  <c r="T311"/>
  <c r="AA311"/>
  <c r="T312"/>
  <c r="AA312"/>
  <c r="T313"/>
  <c r="AA313"/>
  <c r="T314"/>
  <c r="AA314"/>
  <c r="T315"/>
  <c r="AA315"/>
  <c r="T316"/>
  <c r="AA316"/>
  <c r="T317"/>
  <c r="AA317"/>
  <c r="T318"/>
  <c r="AA318"/>
  <c r="T319"/>
  <c r="AA319"/>
  <c r="T320"/>
  <c r="AA320"/>
  <c r="T321"/>
  <c r="AA321"/>
  <c r="T322"/>
  <c r="AA322"/>
  <c r="T323"/>
  <c r="AA323"/>
  <c r="T324"/>
  <c r="AA324"/>
  <c r="T325"/>
  <c r="AA325"/>
  <c r="T326"/>
  <c r="AA326"/>
  <c r="T327"/>
  <c r="AA327"/>
  <c r="T328"/>
  <c r="AA328"/>
  <c r="T329"/>
  <c r="AA329"/>
  <c r="T330"/>
  <c r="AA330"/>
  <c r="T331"/>
  <c r="AA331"/>
  <c r="T332"/>
  <c r="AA332"/>
  <c r="T333"/>
  <c r="AA333"/>
  <c r="T334"/>
  <c r="AA334"/>
  <c r="T335"/>
  <c r="AA335"/>
  <c r="T336"/>
  <c r="AA336"/>
  <c r="T337"/>
  <c r="AA337"/>
  <c r="T338"/>
  <c r="AA338"/>
  <c r="T339"/>
  <c r="AA339"/>
  <c r="T340"/>
  <c r="AA340"/>
  <c r="T341"/>
  <c r="AA341"/>
  <c r="T342"/>
  <c r="AA342"/>
  <c r="T343"/>
  <c r="AA343"/>
  <c r="T344"/>
  <c r="AA344"/>
  <c r="T345"/>
  <c r="AA345"/>
  <c r="T346"/>
  <c r="AA346"/>
  <c r="T347"/>
  <c r="AA347"/>
  <c r="T348"/>
  <c r="AA348"/>
  <c r="T349"/>
  <c r="AA349"/>
  <c r="T350"/>
  <c r="AA350"/>
  <c r="T351"/>
  <c r="AA351"/>
  <c r="T352"/>
  <c r="AA352"/>
  <c r="T353"/>
  <c r="AA353"/>
  <c r="T354"/>
  <c r="AA354"/>
  <c r="T355"/>
  <c r="AA355"/>
  <c r="T356"/>
  <c r="AA356"/>
  <c r="T357"/>
  <c r="AA357"/>
  <c r="T358"/>
  <c r="AA358"/>
  <c r="T359"/>
  <c r="AA359"/>
  <c r="T360"/>
  <c r="AA360"/>
  <c r="T361"/>
  <c r="AA361"/>
  <c r="T362"/>
  <c r="AA362"/>
  <c r="T363"/>
  <c r="AA363"/>
  <c r="T364"/>
  <c r="AA364"/>
  <c r="T365"/>
  <c r="AA365"/>
  <c r="T366"/>
  <c r="AA366"/>
  <c r="T367"/>
  <c r="AA367"/>
  <c r="T368"/>
  <c r="AA368"/>
  <c r="T369"/>
  <c r="AA369"/>
  <c r="T370"/>
  <c r="AA370"/>
  <c r="T371"/>
  <c r="AA371"/>
  <c r="T372"/>
  <c r="AA372"/>
  <c r="T373"/>
  <c r="AA373"/>
  <c r="T374"/>
  <c r="AA374"/>
  <c r="T375"/>
  <c r="AA375"/>
  <c r="T376"/>
  <c r="AA376"/>
  <c r="T377"/>
  <c r="AA377"/>
  <c r="T378"/>
  <c r="AA378"/>
  <c r="T379"/>
  <c r="AA379"/>
  <c r="T380"/>
  <c r="AA380"/>
  <c r="T381"/>
  <c r="AA381"/>
  <c r="T382"/>
  <c r="AA382"/>
  <c r="T383"/>
  <c r="AA383"/>
  <c r="T384"/>
  <c r="AA384"/>
  <c r="T385"/>
  <c r="AA385"/>
  <c r="T386"/>
  <c r="AA386"/>
  <c r="T387"/>
  <c r="AA387"/>
  <c r="T388"/>
  <c r="AA388"/>
  <c r="T389"/>
  <c r="AA389"/>
  <c r="T390"/>
  <c r="AA390"/>
  <c r="T391"/>
  <c r="AA391"/>
  <c r="T392"/>
  <c r="AA392"/>
  <c r="T393"/>
  <c r="AA393"/>
  <c r="T394"/>
  <c r="AA394"/>
  <c r="T395"/>
  <c r="AA395"/>
  <c r="T396"/>
  <c r="AA396"/>
  <c r="T397"/>
  <c r="AA397"/>
  <c r="T398"/>
  <c r="AA398"/>
  <c r="T399"/>
  <c r="AA399"/>
  <c r="T400"/>
  <c r="AA400"/>
  <c r="T401"/>
  <c r="AA401"/>
  <c r="T402"/>
  <c r="AA402"/>
  <c r="T403"/>
  <c r="AA403"/>
  <c r="T404"/>
  <c r="AA404"/>
  <c r="T405"/>
  <c r="AA405"/>
  <c r="T406"/>
  <c r="AA406"/>
  <c r="T407"/>
  <c r="AA407"/>
  <c r="T408"/>
  <c r="AA408"/>
  <c r="T409"/>
  <c r="AA409"/>
  <c r="T410"/>
  <c r="AA410"/>
  <c r="T411"/>
  <c r="AA411"/>
  <c r="T412"/>
  <c r="AA412"/>
  <c r="T413"/>
  <c r="AA413"/>
  <c r="T414"/>
  <c r="AA414"/>
  <c r="T415"/>
  <c r="AA415"/>
  <c r="T416"/>
  <c r="AA416"/>
  <c r="T417"/>
  <c r="AA417"/>
  <c r="T418"/>
  <c r="AA418"/>
  <c r="T419"/>
  <c r="AA419"/>
  <c r="T420"/>
  <c r="AA420"/>
  <c r="T421"/>
  <c r="AA421"/>
  <c r="T422"/>
  <c r="AA422"/>
  <c r="T423"/>
  <c r="AA423"/>
  <c r="T424"/>
  <c r="AA424"/>
  <c r="T425"/>
  <c r="AA425"/>
  <c r="T426"/>
  <c r="AA426"/>
  <c r="T427"/>
  <c r="AA427"/>
  <c r="T428"/>
  <c r="AA428"/>
  <c r="T429"/>
  <c r="AA429"/>
  <c r="T430"/>
  <c r="AA430"/>
  <c r="T431"/>
  <c r="AA431"/>
  <c r="T432"/>
  <c r="AA432"/>
  <c r="T433"/>
  <c r="AA433"/>
  <c r="T434"/>
  <c r="AA434"/>
  <c r="T435"/>
  <c r="AA435"/>
  <c r="T436"/>
  <c r="AA436"/>
  <c r="T437"/>
  <c r="AA437"/>
  <c r="T438"/>
  <c r="AA438"/>
  <c r="T439"/>
  <c r="AA439"/>
  <c r="T440"/>
  <c r="AA440"/>
  <c r="T441"/>
  <c r="AA441"/>
  <c r="T442"/>
  <c r="AA442"/>
  <c r="T443"/>
  <c r="AA443"/>
  <c r="T444"/>
  <c r="AA444"/>
  <c r="T445"/>
  <c r="AA445"/>
  <c r="T446"/>
  <c r="AA446"/>
  <c r="T447"/>
  <c r="AA447"/>
  <c r="T448"/>
  <c r="AA448"/>
  <c r="T449"/>
  <c r="AA449"/>
  <c r="T450"/>
  <c r="AA450"/>
  <c r="T451"/>
  <c r="AA451"/>
  <c r="T452"/>
  <c r="AA452"/>
  <c r="T453"/>
  <c r="AA453"/>
  <c r="T454"/>
  <c r="AA454"/>
  <c r="T455"/>
  <c r="AA455"/>
  <c r="T456"/>
  <c r="AA456"/>
  <c r="T457"/>
  <c r="AA457"/>
  <c r="T458"/>
  <c r="AA458"/>
  <c r="T459"/>
  <c r="AA459"/>
  <c r="T460"/>
  <c r="AA460"/>
  <c r="T461"/>
  <c r="AA461"/>
  <c r="T462"/>
  <c r="AA462"/>
  <c r="T463"/>
  <c r="AA463"/>
  <c r="T464"/>
  <c r="AA464"/>
  <c r="T465"/>
  <c r="AA465"/>
  <c r="T466"/>
  <c r="AA466"/>
  <c r="T467"/>
  <c r="AA467"/>
  <c r="T468"/>
  <c r="AA468"/>
  <c r="T469"/>
  <c r="AA469"/>
  <c r="T470"/>
  <c r="AA470"/>
  <c r="T471"/>
  <c r="AA471"/>
  <c r="T472"/>
  <c r="AA472"/>
  <c r="T473"/>
  <c r="AA473"/>
  <c r="T474"/>
  <c r="AA474"/>
  <c r="T475"/>
  <c r="AA475"/>
  <c r="T476"/>
  <c r="AA476"/>
  <c r="T477"/>
  <c r="AA477"/>
  <c r="T478"/>
  <c r="AA478"/>
  <c r="T479"/>
  <c r="AA479"/>
  <c r="T480"/>
  <c r="AA480"/>
  <c r="T481"/>
  <c r="AA481"/>
  <c r="T482"/>
  <c r="AA482"/>
  <c r="T483"/>
  <c r="AA483"/>
  <c r="T484"/>
  <c r="AA484"/>
  <c r="T485"/>
  <c r="AA485"/>
  <c r="T486"/>
  <c r="AA486"/>
  <c r="T487"/>
  <c r="AA487"/>
  <c r="T488"/>
  <c r="AA488"/>
  <c r="T489"/>
  <c r="AA489"/>
  <c r="T490"/>
  <c r="AA490"/>
  <c r="T491"/>
  <c r="AA491"/>
  <c r="T492"/>
  <c r="AA492"/>
  <c r="T493"/>
  <c r="AA493"/>
  <c r="T494"/>
  <c r="AA494"/>
  <c r="T495"/>
  <c r="AA495"/>
  <c r="T496"/>
  <c r="AA496"/>
  <c r="T497"/>
  <c r="AA497"/>
  <c r="T498"/>
  <c r="AA498"/>
  <c r="T499"/>
  <c r="AA499"/>
  <c r="AA500"/>
  <c r="AA501"/>
  <c r="AA502"/>
  <c r="AA503"/>
  <c r="AA504"/>
  <c r="AA505"/>
  <c r="AA506"/>
  <c r="AA507"/>
  <c r="AA508"/>
  <c r="AA509"/>
  <c r="AA510"/>
  <c r="AA511"/>
  <c r="AA512"/>
  <c r="AA513"/>
  <c r="AA514"/>
  <c r="AA515"/>
  <c r="AA516"/>
  <c r="AA517"/>
  <c r="AA518"/>
  <c r="AA519"/>
  <c r="AA520"/>
  <c r="AA521"/>
  <c r="AA522"/>
  <c r="AA523"/>
  <c r="AA524"/>
  <c r="AA525"/>
  <c r="AA526"/>
  <c r="AA527"/>
  <c r="AA528"/>
  <c r="AA529"/>
  <c r="AA530"/>
  <c r="AA531"/>
  <c r="AA532"/>
  <c r="AA533"/>
  <c r="AA534"/>
  <c r="AA535"/>
  <c r="AA536"/>
  <c r="AA537"/>
  <c r="AA538"/>
  <c r="AA539"/>
  <c r="AA540"/>
  <c r="AA541"/>
  <c r="AA542"/>
  <c r="AA543"/>
  <c r="AA544"/>
  <c r="AA545"/>
  <c r="AA546"/>
  <c r="AA547"/>
  <c r="AA548"/>
  <c r="AA549"/>
  <c r="AA550"/>
  <c r="AA551"/>
  <c r="AA552"/>
  <c r="AA553"/>
  <c r="AA554"/>
  <c r="AA555"/>
  <c r="AA556"/>
  <c r="AA557"/>
  <c r="AA558"/>
  <c r="AA559"/>
  <c r="AA560"/>
  <c r="AA561"/>
  <c r="AA562"/>
  <c r="AA563"/>
  <c r="AA564"/>
  <c r="AA565"/>
  <c r="AA566"/>
  <c r="AA567"/>
  <c r="AA568"/>
  <c r="AA569"/>
  <c r="AA570"/>
  <c r="AA571"/>
  <c r="AA572"/>
  <c r="AA573"/>
  <c r="AA574"/>
  <c r="AA575"/>
  <c r="AA576"/>
  <c r="AA577"/>
  <c r="AA578"/>
  <c r="AA579"/>
  <c r="AA580"/>
  <c r="AA581"/>
  <c r="AA582"/>
  <c r="AA583"/>
  <c r="AA584"/>
  <c r="AA585"/>
  <c r="AA586"/>
  <c r="AA587"/>
  <c r="AA588"/>
  <c r="AA589"/>
  <c r="AA590"/>
  <c r="AA591"/>
  <c r="AA592"/>
  <c r="AA593"/>
  <c r="AA594"/>
  <c r="AA595"/>
  <c r="AA596"/>
  <c r="AA597"/>
  <c r="K32" i="16"/>
  <c r="J6"/>
  <c r="L32"/>
  <c r="K24"/>
  <c r="L24"/>
  <c r="L25"/>
  <c r="K25"/>
  <c r="F25"/>
  <c r="E25"/>
  <c r="B10"/>
  <c r="H8"/>
  <c r="B8"/>
  <c r="H6"/>
  <c r="H4"/>
  <c r="H3"/>
  <c r="H2"/>
  <c r="B10" i="15"/>
  <c r="AA601" i="8"/>
  <c r="U601"/>
  <c r="AA600"/>
  <c r="U600"/>
  <c r="AA599"/>
  <c r="U599"/>
  <c r="AA598"/>
  <c r="U598"/>
  <c r="U597"/>
  <c r="U596"/>
  <c r="U595"/>
  <c r="U594"/>
  <c r="U593"/>
  <c r="U592"/>
  <c r="U591"/>
  <c r="U590"/>
  <c r="U589"/>
  <c r="U588"/>
  <c r="U587"/>
  <c r="U586"/>
  <c r="U585"/>
  <c r="U584"/>
  <c r="U583"/>
  <c r="U582"/>
  <c r="U581"/>
  <c r="U580"/>
  <c r="U579"/>
  <c r="U578"/>
  <c r="U577"/>
  <c r="U576"/>
  <c r="U575"/>
  <c r="U574"/>
  <c r="U573"/>
  <c r="U572"/>
  <c r="U571"/>
  <c r="U570"/>
  <c r="U569"/>
  <c r="U568"/>
  <c r="U567"/>
  <c r="U566"/>
  <c r="U565"/>
  <c r="U564"/>
  <c r="U563"/>
  <c r="U562"/>
  <c r="U561"/>
  <c r="U560"/>
  <c r="U559"/>
  <c r="U558"/>
  <c r="U557"/>
  <c r="U556"/>
  <c r="U555"/>
  <c r="U554"/>
  <c r="U553"/>
  <c r="U552"/>
  <c r="U551"/>
  <c r="U550"/>
  <c r="U549"/>
  <c r="U548"/>
  <c r="U547"/>
  <c r="U546"/>
  <c r="U545"/>
  <c r="U544"/>
  <c r="U543"/>
  <c r="U542"/>
  <c r="U541"/>
  <c r="U540"/>
  <c r="U539"/>
  <c r="U538"/>
  <c r="U537"/>
  <c r="U536"/>
  <c r="U535"/>
  <c r="U534"/>
  <c r="U533"/>
  <c r="U532"/>
  <c r="U531"/>
  <c r="U530"/>
  <c r="U529"/>
  <c r="U528"/>
  <c r="U527"/>
  <c r="U526"/>
  <c r="U525"/>
  <c r="U524"/>
  <c r="U523"/>
  <c r="U522"/>
  <c r="U521"/>
  <c r="U520"/>
  <c r="U519"/>
  <c r="U518"/>
  <c r="U517"/>
  <c r="U516"/>
  <c r="U515"/>
  <c r="U514"/>
  <c r="U513"/>
  <c r="U512"/>
  <c r="U511"/>
  <c r="U510"/>
  <c r="U509"/>
  <c r="U508"/>
  <c r="U507"/>
  <c r="U506"/>
  <c r="U505"/>
  <c r="U504"/>
  <c r="U503"/>
  <c r="U502"/>
  <c r="U501"/>
  <c r="U500"/>
  <c r="U499"/>
  <c r="U498"/>
  <c r="U497"/>
  <c r="U496"/>
  <c r="U495"/>
  <c r="U494"/>
  <c r="U493"/>
  <c r="U492"/>
  <c r="U491"/>
  <c r="U490"/>
  <c r="U489"/>
  <c r="U488"/>
  <c r="U487"/>
  <c r="U486"/>
  <c r="U485"/>
  <c r="U484"/>
  <c r="U483"/>
  <c r="U482"/>
  <c r="U481"/>
  <c r="U480"/>
  <c r="U479"/>
  <c r="U478"/>
  <c r="U477"/>
  <c r="U476"/>
  <c r="U475"/>
  <c r="U474"/>
  <c r="U473"/>
  <c r="U472"/>
  <c r="U471"/>
  <c r="U470"/>
  <c r="U469"/>
  <c r="U468"/>
  <c r="U467"/>
  <c r="U466"/>
  <c r="U465"/>
  <c r="U464"/>
  <c r="U463"/>
  <c r="U462"/>
  <c r="U461"/>
  <c r="U460"/>
  <c r="U459"/>
  <c r="U458"/>
  <c r="U457"/>
  <c r="U456"/>
  <c r="U455"/>
  <c r="U454"/>
  <c r="U453"/>
  <c r="U452"/>
  <c r="U451"/>
  <c r="U450"/>
  <c r="U449"/>
  <c r="U448"/>
  <c r="U447"/>
  <c r="U446"/>
  <c r="U445"/>
  <c r="U444"/>
  <c r="U443"/>
  <c r="U442"/>
  <c r="U441"/>
  <c r="U440"/>
  <c r="U439"/>
  <c r="U438"/>
  <c r="U437"/>
  <c r="U436"/>
  <c r="U435"/>
  <c r="U434"/>
  <c r="U433"/>
  <c r="U432"/>
  <c r="U431"/>
  <c r="U430"/>
  <c r="U429"/>
  <c r="U428"/>
  <c r="U427"/>
  <c r="U426"/>
  <c r="U425"/>
  <c r="U424"/>
  <c r="U423"/>
  <c r="U422"/>
  <c r="U421"/>
  <c r="U420"/>
  <c r="U419"/>
  <c r="U418"/>
  <c r="U417"/>
  <c r="U416"/>
  <c r="U415"/>
  <c r="U414"/>
  <c r="U413"/>
  <c r="U412"/>
  <c r="U411"/>
  <c r="U410"/>
  <c r="U409"/>
  <c r="U408"/>
  <c r="U407"/>
  <c r="U406"/>
  <c r="U405"/>
  <c r="U404"/>
  <c r="U403"/>
  <c r="U402"/>
  <c r="U401"/>
  <c r="U400"/>
  <c r="U399"/>
  <c r="U398"/>
  <c r="U397"/>
  <c r="U396"/>
  <c r="U395"/>
  <c r="U394"/>
  <c r="U393"/>
  <c r="U392"/>
  <c r="U391"/>
  <c r="U390"/>
  <c r="U389"/>
  <c r="U388"/>
  <c r="U387"/>
  <c r="U386"/>
  <c r="U385"/>
  <c r="U384"/>
  <c r="U383"/>
  <c r="K383"/>
  <c r="K382"/>
  <c r="K381"/>
  <c r="L382"/>
  <c r="L383"/>
  <c r="H383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U382"/>
  <c r="H382"/>
  <c r="U381"/>
  <c r="K380"/>
  <c r="L381"/>
  <c r="H381"/>
  <c r="U380"/>
  <c r="K379"/>
  <c r="L380"/>
  <c r="H380"/>
  <c r="U379"/>
  <c r="K378"/>
  <c r="L379"/>
  <c r="H379"/>
  <c r="U378"/>
  <c r="K377"/>
  <c r="L378"/>
  <c r="H378"/>
  <c r="U377"/>
  <c r="K376"/>
  <c r="L377"/>
  <c r="H377"/>
  <c r="U376"/>
  <c r="K375"/>
  <c r="K374"/>
  <c r="L375"/>
  <c r="L376"/>
  <c r="H376"/>
  <c r="U375"/>
  <c r="H375"/>
  <c r="U374"/>
  <c r="K373"/>
  <c r="L374"/>
  <c r="H374"/>
  <c r="U373"/>
  <c r="K372"/>
  <c r="L373"/>
  <c r="H373"/>
  <c r="U372"/>
  <c r="K371"/>
  <c r="K370"/>
  <c r="K369"/>
  <c r="K368"/>
  <c r="K367"/>
  <c r="L368"/>
  <c r="L369"/>
  <c r="L370"/>
  <c r="L371"/>
  <c r="L372"/>
  <c r="H372"/>
  <c r="U371"/>
  <c r="H371"/>
  <c r="U370"/>
  <c r="H370"/>
  <c r="U369"/>
  <c r="H369"/>
  <c r="U368"/>
  <c r="H368"/>
  <c r="U367"/>
  <c r="K366"/>
  <c r="L367"/>
  <c r="H367"/>
  <c r="U366"/>
  <c r="K365"/>
  <c r="L366"/>
  <c r="H366"/>
  <c r="U365"/>
  <c r="K364"/>
  <c r="L365"/>
  <c r="H365"/>
  <c r="U364"/>
  <c r="K363"/>
  <c r="L364"/>
  <c r="H364"/>
  <c r="U363"/>
  <c r="K362"/>
  <c r="L363"/>
  <c r="H363"/>
  <c r="U362"/>
  <c r="K361"/>
  <c r="K360"/>
  <c r="K359"/>
  <c r="L360"/>
  <c r="L361"/>
  <c r="L362"/>
  <c r="H362"/>
  <c r="U361"/>
  <c r="H361"/>
  <c r="U360"/>
  <c r="H360"/>
  <c r="U359"/>
  <c r="K358"/>
  <c r="L359"/>
  <c r="H359"/>
  <c r="U358"/>
  <c r="K357"/>
  <c r="L358"/>
  <c r="H358"/>
  <c r="U357"/>
  <c r="K356"/>
  <c r="L357"/>
  <c r="H357"/>
  <c r="U356"/>
  <c r="K355"/>
  <c r="L356"/>
  <c r="H356"/>
  <c r="U355"/>
  <c r="K354"/>
  <c r="L355"/>
  <c r="H355"/>
  <c r="U354"/>
  <c r="K353"/>
  <c r="L354"/>
  <c r="H354"/>
  <c r="U353"/>
  <c r="K352"/>
  <c r="K351"/>
  <c r="L352"/>
  <c r="L353"/>
  <c r="H353"/>
  <c r="U352"/>
  <c r="H352"/>
  <c r="U351"/>
  <c r="K350"/>
  <c r="L351"/>
  <c r="H351"/>
  <c r="U350"/>
  <c r="K349"/>
  <c r="L350"/>
  <c r="H350"/>
  <c r="U349"/>
  <c r="K348"/>
  <c r="L349"/>
  <c r="H349"/>
  <c r="U348"/>
  <c r="K347"/>
  <c r="L348"/>
  <c r="H348"/>
  <c r="U347"/>
  <c r="K346"/>
  <c r="L347"/>
  <c r="H347"/>
  <c r="U346"/>
  <c r="K345"/>
  <c r="L346"/>
  <c r="H346"/>
  <c r="U345"/>
  <c r="K344"/>
  <c r="L345"/>
  <c r="H345"/>
  <c r="U344"/>
  <c r="K343"/>
  <c r="K342"/>
  <c r="K341"/>
  <c r="L342"/>
  <c r="L343"/>
  <c r="L344"/>
  <c r="H344"/>
  <c r="U343"/>
  <c r="H343"/>
  <c r="U342"/>
  <c r="H342"/>
  <c r="U341"/>
  <c r="K340"/>
  <c r="K339"/>
  <c r="L340"/>
  <c r="L341"/>
  <c r="H341"/>
  <c r="U340"/>
  <c r="H340"/>
  <c r="U339"/>
  <c r="K338"/>
  <c r="K337"/>
  <c r="L338"/>
  <c r="L339"/>
  <c r="H339"/>
  <c r="U338"/>
  <c r="H338"/>
  <c r="U337"/>
  <c r="K336"/>
  <c r="K335"/>
  <c r="K334"/>
  <c r="L335"/>
  <c r="L336"/>
  <c r="L337"/>
  <c r="H337"/>
  <c r="U336"/>
  <c r="H336"/>
  <c r="U335"/>
  <c r="H335"/>
  <c r="U334"/>
  <c r="K333"/>
  <c r="L334"/>
  <c r="H334"/>
  <c r="U333"/>
  <c r="K332"/>
  <c r="L333"/>
  <c r="H333"/>
  <c r="U332"/>
  <c r="K331"/>
  <c r="L332"/>
  <c r="H332"/>
  <c r="U331"/>
  <c r="K330"/>
  <c r="L331"/>
  <c r="H331"/>
  <c r="U330"/>
  <c r="K329"/>
  <c r="K328"/>
  <c r="K327"/>
  <c r="L328"/>
  <c r="L329"/>
  <c r="L330"/>
  <c r="H330"/>
  <c r="U329"/>
  <c r="H329"/>
  <c r="U328"/>
  <c r="H328"/>
  <c r="U327"/>
  <c r="K326"/>
  <c r="L327"/>
  <c r="H327"/>
  <c r="U326"/>
  <c r="K325"/>
  <c r="L326"/>
  <c r="H326"/>
  <c r="U325"/>
  <c r="K324"/>
  <c r="L325"/>
  <c r="H325"/>
  <c r="U324"/>
  <c r="K323"/>
  <c r="L324"/>
  <c r="H324"/>
  <c r="U323"/>
  <c r="K322"/>
  <c r="L323"/>
  <c r="H323"/>
  <c r="U322"/>
  <c r="K321"/>
  <c r="L322"/>
  <c r="H322"/>
  <c r="U321"/>
  <c r="K320"/>
  <c r="L321"/>
  <c r="H321"/>
  <c r="U320"/>
  <c r="K319"/>
  <c r="L320"/>
  <c r="H320"/>
  <c r="U319"/>
  <c r="K318"/>
  <c r="L319"/>
  <c r="H319"/>
  <c r="U318"/>
  <c r="K317"/>
  <c r="L318"/>
  <c r="H318"/>
  <c r="U317"/>
  <c r="K316"/>
  <c r="L317"/>
  <c r="H317"/>
  <c r="U316"/>
  <c r="K315"/>
  <c r="K314"/>
  <c r="L315"/>
  <c r="L316"/>
  <c r="H316"/>
  <c r="U315"/>
  <c r="H315"/>
  <c r="U314"/>
  <c r="K313"/>
  <c r="L314"/>
  <c r="H314"/>
  <c r="U313"/>
  <c r="K312"/>
  <c r="K311"/>
  <c r="L312"/>
  <c r="L313"/>
  <c r="H313"/>
  <c r="U312"/>
  <c r="H312"/>
  <c r="U311"/>
  <c r="K310"/>
  <c r="K309"/>
  <c r="L310"/>
  <c r="L311"/>
  <c r="H311"/>
  <c r="U310"/>
  <c r="H310"/>
  <c r="U309"/>
  <c r="K308"/>
  <c r="K307"/>
  <c r="K306"/>
  <c r="L307"/>
  <c r="L308"/>
  <c r="L309"/>
  <c r="H309"/>
  <c r="U308"/>
  <c r="H308"/>
  <c r="U307"/>
  <c r="H307"/>
  <c r="U306"/>
  <c r="K305"/>
  <c r="L306"/>
  <c r="H306"/>
  <c r="U305"/>
  <c r="K304"/>
  <c r="L305"/>
  <c r="H305"/>
  <c r="U304"/>
  <c r="K303"/>
  <c r="L304"/>
  <c r="H304"/>
  <c r="U303"/>
  <c r="K302"/>
  <c r="L303"/>
  <c r="H303"/>
  <c r="U302"/>
  <c r="K301"/>
  <c r="L302"/>
  <c r="H302"/>
  <c r="U301"/>
  <c r="K300"/>
  <c r="K299"/>
  <c r="K298"/>
  <c r="L299"/>
  <c r="L300"/>
  <c r="L301"/>
  <c r="H301"/>
  <c r="U300"/>
  <c r="H300"/>
  <c r="U299"/>
  <c r="H299"/>
  <c r="U298"/>
  <c r="K297"/>
  <c r="L298"/>
  <c r="H298"/>
  <c r="U297"/>
  <c r="K296"/>
  <c r="L297"/>
  <c r="H297"/>
  <c r="U296"/>
  <c r="K295"/>
  <c r="L296"/>
  <c r="H296"/>
  <c r="U295"/>
  <c r="K294"/>
  <c r="L295"/>
  <c r="H295"/>
  <c r="U294"/>
  <c r="K293"/>
  <c r="L294"/>
  <c r="H294"/>
  <c r="U293"/>
  <c r="K292"/>
  <c r="K291"/>
  <c r="L292"/>
  <c r="L293"/>
  <c r="H293"/>
  <c r="U292"/>
  <c r="H292"/>
  <c r="U291"/>
  <c r="K290"/>
  <c r="L291"/>
  <c r="H291"/>
  <c r="U290"/>
  <c r="K289"/>
  <c r="L290"/>
  <c r="H290"/>
  <c r="U289"/>
  <c r="K288"/>
  <c r="L289"/>
  <c r="H289"/>
  <c r="U288"/>
  <c r="K287"/>
  <c r="K286"/>
  <c r="L287"/>
  <c r="L288"/>
  <c r="H288"/>
  <c r="U287"/>
  <c r="H287"/>
  <c r="U286"/>
  <c r="K285"/>
  <c r="L286"/>
  <c r="H286"/>
  <c r="U285"/>
  <c r="K284"/>
  <c r="L285"/>
  <c r="H285"/>
  <c r="U284"/>
  <c r="K283"/>
  <c r="L284"/>
  <c r="H284"/>
  <c r="U283"/>
  <c r="K282"/>
  <c r="K281"/>
  <c r="L282"/>
  <c r="L283"/>
  <c r="H283"/>
  <c r="U282"/>
  <c r="H282"/>
  <c r="U281"/>
  <c r="K280"/>
  <c r="L281"/>
  <c r="H281"/>
  <c r="U280"/>
  <c r="K279"/>
  <c r="L280"/>
  <c r="H280"/>
  <c r="U279"/>
  <c r="K278"/>
  <c r="L279"/>
  <c r="H279"/>
  <c r="U278"/>
  <c r="K277"/>
  <c r="K276"/>
  <c r="L277"/>
  <c r="L278"/>
  <c r="H278"/>
  <c r="U277"/>
  <c r="H277"/>
  <c r="U276"/>
  <c r="K275"/>
  <c r="L276"/>
  <c r="H276"/>
  <c r="U275"/>
  <c r="K274"/>
  <c r="L275"/>
  <c r="H275"/>
  <c r="U274"/>
  <c r="K273"/>
  <c r="L274"/>
  <c r="H274"/>
  <c r="U273"/>
  <c r="K272"/>
  <c r="L273"/>
  <c r="H273"/>
  <c r="U272"/>
  <c r="K271"/>
  <c r="L272"/>
  <c r="H272"/>
  <c r="U271"/>
  <c r="K270"/>
  <c r="L271"/>
  <c r="H271"/>
  <c r="U270"/>
  <c r="K269"/>
  <c r="L270"/>
  <c r="H270"/>
  <c r="U269"/>
  <c r="K268"/>
  <c r="L269"/>
  <c r="H269"/>
  <c r="U268"/>
  <c r="K267"/>
  <c r="L268"/>
  <c r="H268"/>
  <c r="U267"/>
  <c r="K266"/>
  <c r="L267"/>
  <c r="H267"/>
  <c r="U266"/>
  <c r="K265"/>
  <c r="K264"/>
  <c r="K263"/>
  <c r="L264"/>
  <c r="L265"/>
  <c r="L266"/>
  <c r="H266"/>
  <c r="U265"/>
  <c r="H265"/>
  <c r="U264"/>
  <c r="H264"/>
  <c r="U263"/>
  <c r="K262"/>
  <c r="K261"/>
  <c r="L262"/>
  <c r="L263"/>
  <c r="H263"/>
  <c r="U262"/>
  <c r="H262"/>
  <c r="U261"/>
  <c r="K260"/>
  <c r="L261"/>
  <c r="H261"/>
  <c r="U260"/>
  <c r="K259"/>
  <c r="L260"/>
  <c r="H260"/>
  <c r="U259"/>
  <c r="K258"/>
  <c r="K257"/>
  <c r="L258"/>
  <c r="L259"/>
  <c r="H259"/>
  <c r="U258"/>
  <c r="H258"/>
  <c r="U257"/>
  <c r="K256"/>
  <c r="L257"/>
  <c r="H257"/>
  <c r="U256"/>
  <c r="K255"/>
  <c r="L256"/>
  <c r="H256"/>
  <c r="U255"/>
  <c r="K254"/>
  <c r="L255"/>
  <c r="H255"/>
  <c r="U254"/>
  <c r="K253"/>
  <c r="L254"/>
  <c r="H254"/>
  <c r="U253"/>
  <c r="K252"/>
  <c r="L253"/>
  <c r="H253"/>
  <c r="U252"/>
  <c r="K251"/>
  <c r="L252"/>
  <c r="H252"/>
  <c r="U251"/>
  <c r="K250"/>
  <c r="K249"/>
  <c r="L250"/>
  <c r="L251"/>
  <c r="H251"/>
  <c r="U250"/>
  <c r="H250"/>
  <c r="U249"/>
  <c r="K248"/>
  <c r="L249"/>
  <c r="H249"/>
  <c r="U248"/>
  <c r="K247"/>
  <c r="L248"/>
  <c r="H248"/>
  <c r="U247"/>
  <c r="K246"/>
  <c r="L247"/>
  <c r="H247"/>
  <c r="U246"/>
  <c r="K245"/>
  <c r="K244"/>
  <c r="L245"/>
  <c r="L246"/>
  <c r="H246"/>
  <c r="U245"/>
  <c r="H245"/>
  <c r="U244"/>
  <c r="K243"/>
  <c r="L244"/>
  <c r="H244"/>
  <c r="U243"/>
  <c r="K242"/>
  <c r="L243"/>
  <c r="H243"/>
  <c r="U242"/>
  <c r="K241"/>
  <c r="L242"/>
  <c r="H242"/>
  <c r="U241"/>
  <c r="K240"/>
  <c r="L241"/>
  <c r="H241"/>
  <c r="U240"/>
  <c r="K239"/>
  <c r="L240"/>
  <c r="H240"/>
  <c r="U239"/>
  <c r="K238"/>
  <c r="L239"/>
  <c r="H239"/>
  <c r="U238"/>
  <c r="K237"/>
  <c r="K236"/>
  <c r="K235"/>
  <c r="K234"/>
  <c r="L235"/>
  <c r="L236"/>
  <c r="L237"/>
  <c r="L238"/>
  <c r="H238"/>
  <c r="U237"/>
  <c r="H237"/>
  <c r="U236"/>
  <c r="H236"/>
  <c r="U235"/>
  <c r="H235"/>
  <c r="U234"/>
  <c r="K233"/>
  <c r="L234"/>
  <c r="H234"/>
  <c r="U233"/>
  <c r="K232"/>
  <c r="L233"/>
  <c r="H233"/>
  <c r="U232"/>
  <c r="K231"/>
  <c r="L232"/>
  <c r="H232"/>
  <c r="U231"/>
  <c r="K230"/>
  <c r="K229"/>
  <c r="L230"/>
  <c r="L231"/>
  <c r="H231"/>
  <c r="U230"/>
  <c r="H230"/>
  <c r="U229"/>
  <c r="K228"/>
  <c r="L229"/>
  <c r="H229"/>
  <c r="U228"/>
  <c r="K227"/>
  <c r="L228"/>
  <c r="H228"/>
  <c r="U227"/>
  <c r="K226"/>
  <c r="L227"/>
  <c r="H227"/>
  <c r="U226"/>
  <c r="K225"/>
  <c r="L226"/>
  <c r="H226"/>
  <c r="U225"/>
  <c r="K224"/>
  <c r="L225"/>
  <c r="H225"/>
  <c r="U224"/>
  <c r="K223"/>
  <c r="L224"/>
  <c r="H224"/>
  <c r="U223"/>
  <c r="K222"/>
  <c r="K221"/>
  <c r="L222"/>
  <c r="L223"/>
  <c r="H223"/>
  <c r="U222"/>
  <c r="H222"/>
  <c r="U221"/>
  <c r="K220"/>
  <c r="L221"/>
  <c r="H221"/>
  <c r="U220"/>
  <c r="K219"/>
  <c r="L220"/>
  <c r="H220"/>
  <c r="U219"/>
  <c r="K218"/>
  <c r="L219"/>
  <c r="H219"/>
  <c r="U218"/>
  <c r="K217"/>
  <c r="L218"/>
  <c r="H218"/>
  <c r="U217"/>
  <c r="K216"/>
  <c r="L217"/>
  <c r="H217"/>
  <c r="U216"/>
  <c r="K215"/>
  <c r="L216"/>
  <c r="H216"/>
  <c r="U215"/>
  <c r="K214"/>
  <c r="L215"/>
  <c r="H215"/>
  <c r="U214"/>
  <c r="K213"/>
  <c r="L214"/>
  <c r="H214"/>
  <c r="U213"/>
  <c r="K212"/>
  <c r="L213"/>
  <c r="H213"/>
  <c r="U212"/>
  <c r="K211"/>
  <c r="L212"/>
  <c r="H212"/>
  <c r="U211"/>
  <c r="K210"/>
  <c r="L211"/>
  <c r="H211"/>
  <c r="U210"/>
  <c r="K209"/>
  <c r="L210"/>
  <c r="H210"/>
  <c r="U209"/>
  <c r="K208"/>
  <c r="L209"/>
  <c r="H209"/>
  <c r="U208"/>
  <c r="K207"/>
  <c r="K206"/>
  <c r="K205"/>
  <c r="K204"/>
  <c r="L205"/>
  <c r="L206"/>
  <c r="L207"/>
  <c r="L208"/>
  <c r="H208"/>
  <c r="U207"/>
  <c r="H207"/>
  <c r="U206"/>
  <c r="H206"/>
  <c r="U205"/>
  <c r="H205"/>
  <c r="U204"/>
  <c r="K203"/>
  <c r="K202"/>
  <c r="L203"/>
  <c r="L204"/>
  <c r="H204"/>
  <c r="U203"/>
  <c r="H203"/>
  <c r="U202"/>
  <c r="K201"/>
  <c r="L202"/>
  <c r="H202"/>
  <c r="U201"/>
  <c r="K200"/>
  <c r="K199"/>
  <c r="L200"/>
  <c r="L201"/>
  <c r="H201"/>
  <c r="U200"/>
  <c r="H200"/>
  <c r="U199"/>
  <c r="K198"/>
  <c r="L199"/>
  <c r="H199"/>
  <c r="U198"/>
  <c r="K197"/>
  <c r="L198"/>
  <c r="H198"/>
  <c r="U197"/>
  <c r="K196"/>
  <c r="L197"/>
  <c r="H197"/>
  <c r="U196"/>
  <c r="K195"/>
  <c r="L196"/>
  <c r="H196"/>
  <c r="U195"/>
  <c r="K194"/>
  <c r="L195"/>
  <c r="H195"/>
  <c r="U194"/>
  <c r="K193"/>
  <c r="K192"/>
  <c r="K191"/>
  <c r="L192"/>
  <c r="L193"/>
  <c r="L194"/>
  <c r="H194"/>
  <c r="U193"/>
  <c r="H193"/>
  <c r="U192"/>
  <c r="H192"/>
  <c r="U191"/>
  <c r="K190"/>
  <c r="L191"/>
  <c r="H191"/>
  <c r="U190"/>
  <c r="K189"/>
  <c r="L190"/>
  <c r="H190"/>
  <c r="U189"/>
  <c r="K188"/>
  <c r="L189"/>
  <c r="H189"/>
  <c r="U188"/>
  <c r="K187"/>
  <c r="L188"/>
  <c r="H188"/>
  <c r="U187"/>
  <c r="K186"/>
  <c r="L187"/>
  <c r="H187"/>
  <c r="U186"/>
  <c r="K185"/>
  <c r="L186"/>
  <c r="H186"/>
  <c r="U185"/>
  <c r="K184"/>
  <c r="L185"/>
  <c r="H185"/>
  <c r="U184"/>
  <c r="K183"/>
  <c r="L184"/>
  <c r="H184"/>
  <c r="U183"/>
  <c r="K182"/>
  <c r="L183"/>
  <c r="H183"/>
  <c r="U182"/>
  <c r="K181"/>
  <c r="L182"/>
  <c r="H182"/>
  <c r="U181"/>
  <c r="K180"/>
  <c r="K179"/>
  <c r="L180"/>
  <c r="L181"/>
  <c r="H181"/>
  <c r="U180"/>
  <c r="H180"/>
  <c r="U179"/>
  <c r="K178"/>
  <c r="L179"/>
  <c r="H179"/>
  <c r="U178"/>
  <c r="K177"/>
  <c r="L178"/>
  <c r="H178"/>
  <c r="U177"/>
  <c r="K176"/>
  <c r="L177"/>
  <c r="H177"/>
  <c r="U176"/>
  <c r="K175"/>
  <c r="L176"/>
  <c r="H176"/>
  <c r="U175"/>
  <c r="K174"/>
  <c r="L175"/>
  <c r="H175"/>
  <c r="U174"/>
  <c r="K173"/>
  <c r="L174"/>
  <c r="H174"/>
  <c r="U173"/>
  <c r="K172"/>
  <c r="L173"/>
  <c r="H173"/>
  <c r="U172"/>
  <c r="K171"/>
  <c r="L172"/>
  <c r="H172"/>
  <c r="U171"/>
  <c r="K170"/>
  <c r="L171"/>
  <c r="H171"/>
  <c r="U170"/>
  <c r="K169"/>
  <c r="L170"/>
  <c r="H170"/>
  <c r="U169"/>
  <c r="K168"/>
  <c r="L169"/>
  <c r="H169"/>
  <c r="U168"/>
  <c r="H168"/>
  <c r="U167"/>
  <c r="H167"/>
  <c r="U166"/>
  <c r="H166"/>
  <c r="U165"/>
  <c r="H165"/>
  <c r="U164"/>
  <c r="H164"/>
  <c r="U163"/>
  <c r="H163"/>
  <c r="U162"/>
  <c r="H162"/>
  <c r="U161"/>
  <c r="K161"/>
  <c r="H161"/>
  <c r="U160"/>
  <c r="H160"/>
  <c r="U159"/>
  <c r="H159"/>
  <c r="U158"/>
  <c r="H158"/>
  <c r="U157"/>
  <c r="H157"/>
  <c r="U156"/>
  <c r="H156"/>
  <c r="U155"/>
  <c r="H155"/>
  <c r="U154"/>
  <c r="K154"/>
  <c r="H154"/>
  <c r="U153"/>
  <c r="H153"/>
  <c r="U152"/>
  <c r="H152"/>
  <c r="U151"/>
  <c r="H151"/>
  <c r="U150"/>
  <c r="H150"/>
  <c r="U149"/>
  <c r="H149"/>
  <c r="U148"/>
  <c r="H148"/>
  <c r="U147"/>
  <c r="K147"/>
  <c r="H147"/>
  <c r="U146"/>
  <c r="H146"/>
  <c r="U145"/>
  <c r="H145"/>
  <c r="U144"/>
  <c r="H144"/>
  <c r="U143"/>
  <c r="H143"/>
  <c r="U142"/>
  <c r="H142"/>
  <c r="U141"/>
  <c r="K141"/>
  <c r="K140"/>
  <c r="L141"/>
  <c r="H141"/>
  <c r="U140"/>
  <c r="H140"/>
  <c r="U139"/>
  <c r="H139"/>
  <c r="U138"/>
  <c r="H138"/>
  <c r="U137"/>
  <c r="H137"/>
  <c r="U136"/>
  <c r="H136"/>
  <c r="U135"/>
  <c r="K135"/>
  <c r="K134"/>
  <c r="L135"/>
  <c r="H135"/>
  <c r="U134"/>
  <c r="K133"/>
  <c r="L134"/>
  <c r="H134"/>
  <c r="U133"/>
  <c r="H133"/>
  <c r="U132"/>
  <c r="H132"/>
  <c r="U131"/>
  <c r="H131"/>
  <c r="U130"/>
  <c r="H130"/>
  <c r="U129"/>
  <c r="H129"/>
  <c r="U128"/>
  <c r="H128"/>
  <c r="U127"/>
  <c r="H127"/>
  <c r="U126"/>
  <c r="K126"/>
  <c r="H126"/>
  <c r="U125"/>
  <c r="H125"/>
  <c r="U124"/>
  <c r="H124"/>
  <c r="U123"/>
  <c r="H123"/>
  <c r="U122"/>
  <c r="H122"/>
  <c r="U121"/>
  <c r="H121"/>
  <c r="U120"/>
  <c r="H120"/>
  <c r="U119"/>
  <c r="K119"/>
  <c r="H119"/>
  <c r="U118"/>
  <c r="H118"/>
  <c r="U117"/>
  <c r="H117"/>
  <c r="U116"/>
  <c r="H116"/>
  <c r="U115"/>
  <c r="H115"/>
  <c r="U114"/>
  <c r="H114"/>
  <c r="U113"/>
  <c r="H113"/>
  <c r="U112"/>
  <c r="K112"/>
  <c r="H112"/>
  <c r="U111"/>
  <c r="H111"/>
  <c r="U110"/>
  <c r="H110"/>
  <c r="U109"/>
  <c r="H109"/>
  <c r="U108"/>
  <c r="H108"/>
  <c r="U107"/>
  <c r="H107"/>
  <c r="U106"/>
  <c r="H106"/>
  <c r="U105"/>
  <c r="K105"/>
  <c r="H105"/>
  <c r="U104"/>
  <c r="H104"/>
  <c r="U103"/>
  <c r="H103"/>
  <c r="U102"/>
  <c r="H102"/>
  <c r="U101"/>
  <c r="H101"/>
  <c r="U100"/>
  <c r="H100"/>
  <c r="U99"/>
  <c r="H99"/>
  <c r="U98"/>
  <c r="K98"/>
  <c r="H98"/>
  <c r="U97"/>
  <c r="H97"/>
  <c r="U96"/>
  <c r="H96"/>
  <c r="U95"/>
  <c r="H95"/>
  <c r="U94"/>
  <c r="H94"/>
  <c r="U93"/>
  <c r="H93"/>
  <c r="U92"/>
  <c r="H92"/>
  <c r="U91"/>
  <c r="K91"/>
  <c r="H91"/>
  <c r="U90"/>
  <c r="H90"/>
  <c r="U89"/>
  <c r="H89"/>
  <c r="U88"/>
  <c r="H88"/>
  <c r="U87"/>
  <c r="H87"/>
  <c r="U86"/>
  <c r="H86"/>
  <c r="U85"/>
  <c r="H85"/>
  <c r="U84"/>
  <c r="K84"/>
  <c r="H84"/>
  <c r="U83"/>
  <c r="H83"/>
  <c r="U82"/>
  <c r="H82"/>
  <c r="U81"/>
  <c r="H81"/>
  <c r="U80"/>
  <c r="H80"/>
  <c r="U79"/>
  <c r="H79"/>
  <c r="U78"/>
  <c r="H78"/>
  <c r="U77"/>
  <c r="K77"/>
  <c r="H77"/>
  <c r="U76"/>
  <c r="H76"/>
  <c r="U75"/>
  <c r="H75"/>
  <c r="U74"/>
  <c r="H74"/>
  <c r="U73"/>
  <c r="H73"/>
  <c r="U72"/>
  <c r="H72"/>
  <c r="U71"/>
  <c r="H71"/>
  <c r="U70"/>
  <c r="K70"/>
  <c r="H70"/>
  <c r="U69"/>
  <c r="H69"/>
  <c r="U68"/>
  <c r="H68"/>
  <c r="U67"/>
  <c r="H67"/>
  <c r="U66"/>
  <c r="H66"/>
  <c r="U65"/>
  <c r="H65"/>
  <c r="U64"/>
  <c r="H64"/>
  <c r="U63"/>
  <c r="K63"/>
  <c r="H63"/>
  <c r="U62"/>
  <c r="H62"/>
  <c r="U61"/>
  <c r="H61"/>
  <c r="U60"/>
  <c r="H60"/>
  <c r="U59"/>
  <c r="H59"/>
  <c r="U58"/>
  <c r="H58"/>
  <c r="U57"/>
  <c r="K57"/>
  <c r="K56"/>
  <c r="L57"/>
  <c r="H57"/>
  <c r="U56"/>
  <c r="H56"/>
  <c r="U55"/>
  <c r="H55"/>
  <c r="U54"/>
  <c r="H54"/>
  <c r="U53"/>
  <c r="H53"/>
  <c r="U52"/>
  <c r="H52"/>
  <c r="U51"/>
  <c r="H51"/>
  <c r="U50"/>
  <c r="H50"/>
  <c r="U49"/>
  <c r="K49"/>
  <c r="H49"/>
  <c r="U48"/>
  <c r="H48"/>
  <c r="U47"/>
  <c r="H47"/>
  <c r="U46"/>
  <c r="H46"/>
  <c r="U45"/>
  <c r="H45"/>
  <c r="U44"/>
  <c r="H44"/>
  <c r="U43"/>
  <c r="H43"/>
  <c r="U42"/>
  <c r="K42"/>
  <c r="H42"/>
  <c r="U41"/>
  <c r="H41"/>
  <c r="U40"/>
  <c r="H40"/>
  <c r="U39"/>
  <c r="H39"/>
  <c r="U38"/>
  <c r="H38"/>
  <c r="U37"/>
  <c r="H37"/>
  <c r="U36"/>
  <c r="H36"/>
  <c r="U35"/>
  <c r="K35"/>
  <c r="H35"/>
  <c r="U34"/>
  <c r="H34"/>
  <c r="U33"/>
  <c r="H33"/>
  <c r="U32"/>
  <c r="H32"/>
  <c r="U31"/>
  <c r="H31"/>
  <c r="U30"/>
  <c r="H30"/>
  <c r="U29"/>
  <c r="H29"/>
  <c r="U28"/>
  <c r="K28"/>
  <c r="H28"/>
  <c r="U27"/>
  <c r="H27"/>
  <c r="U26"/>
  <c r="H26"/>
  <c r="U25"/>
  <c r="H25"/>
  <c r="U24"/>
  <c r="H24"/>
  <c r="U23"/>
  <c r="H23"/>
  <c r="U22"/>
  <c r="K22"/>
  <c r="K21"/>
  <c r="L22"/>
  <c r="H22"/>
  <c r="U21"/>
  <c r="U20"/>
  <c r="H20"/>
  <c r="U19"/>
  <c r="U18"/>
  <c r="AN12" i="5"/>
  <c r="AO12"/>
  <c r="AP12"/>
  <c r="AQ12"/>
  <c r="AR12"/>
  <c r="AS12"/>
  <c r="AT12"/>
  <c r="AU12"/>
  <c r="AV12"/>
  <c r="AW12"/>
  <c r="AX12"/>
  <c r="AY12"/>
  <c r="AZ12"/>
  <c r="BA12"/>
  <c r="CA12"/>
  <c r="S18" i="8"/>
  <c r="T14"/>
  <c r="G14"/>
  <c r="R11"/>
  <c r="E11"/>
  <c r="S5"/>
  <c r="E4" i="17"/>
  <c r="E5"/>
  <c r="E6"/>
  <c r="E7"/>
  <c r="E8"/>
  <c r="E9"/>
  <c r="D9"/>
  <c r="D8"/>
  <c r="D7"/>
  <c r="D6"/>
  <c r="D5"/>
  <c r="D4"/>
  <c r="F1" i="4"/>
  <c r="G1"/>
  <c r="H1"/>
  <c r="I1"/>
  <c r="J1"/>
  <c r="K1"/>
  <c r="L1"/>
  <c r="M1"/>
  <c r="N1"/>
  <c r="O1"/>
  <c r="P1"/>
  <c r="Q1"/>
  <c r="R1"/>
  <c r="C1"/>
  <c r="B595" i="5"/>
  <c r="B594"/>
  <c r="B593"/>
  <c r="B592"/>
  <c r="B591"/>
  <c r="B590"/>
  <c r="B589"/>
  <c r="B588"/>
  <c r="B587"/>
  <c r="B586"/>
  <c r="B585"/>
  <c r="B584"/>
  <c r="B583"/>
  <c r="B582"/>
  <c r="B581"/>
  <c r="B580"/>
  <c r="B579"/>
  <c r="B578"/>
  <c r="B577"/>
  <c r="B576"/>
  <c r="B575"/>
  <c r="B574"/>
  <c r="B573"/>
  <c r="B572"/>
  <c r="B571"/>
  <c r="B570"/>
  <c r="B569"/>
  <c r="B568"/>
  <c r="B567"/>
  <c r="B566"/>
  <c r="B565"/>
  <c r="B564"/>
  <c r="B563"/>
  <c r="B562"/>
  <c r="B561"/>
  <c r="B560"/>
  <c r="B559"/>
  <c r="B558"/>
  <c r="B557"/>
  <c r="B556"/>
  <c r="B555"/>
  <c r="B554"/>
  <c r="B553"/>
  <c r="B552"/>
  <c r="B551"/>
  <c r="B550"/>
  <c r="B549"/>
  <c r="B548"/>
  <c r="B547"/>
  <c r="B546"/>
  <c r="B545"/>
  <c r="B544"/>
  <c r="B543"/>
  <c r="B542"/>
  <c r="B541"/>
  <c r="B540"/>
  <c r="B539"/>
  <c r="B538"/>
  <c r="B537"/>
  <c r="B536"/>
  <c r="B535"/>
  <c r="B534"/>
  <c r="B533"/>
  <c r="B532"/>
  <c r="B531"/>
  <c r="B530"/>
  <c r="B529"/>
  <c r="B528"/>
  <c r="B527"/>
  <c r="B526"/>
  <c r="B525"/>
  <c r="B524"/>
  <c r="B523"/>
  <c r="B522"/>
  <c r="B521"/>
  <c r="B520"/>
  <c r="B519"/>
  <c r="B518"/>
  <c r="B517"/>
  <c r="B516"/>
  <c r="B515"/>
  <c r="B514"/>
  <c r="B513"/>
  <c r="B512"/>
  <c r="B511"/>
  <c r="B510"/>
  <c r="B509"/>
  <c r="B508"/>
  <c r="B507"/>
  <c r="B506"/>
  <c r="B505"/>
  <c r="B504"/>
  <c r="B503"/>
  <c r="B502"/>
  <c r="B501"/>
  <c r="B500"/>
  <c r="B499"/>
  <c r="B498"/>
  <c r="B497"/>
  <c r="B496"/>
  <c r="B495"/>
  <c r="B494"/>
  <c r="B493"/>
  <c r="B492"/>
  <c r="B491"/>
  <c r="B490"/>
  <c r="B489"/>
  <c r="B488"/>
  <c r="B487"/>
  <c r="B486"/>
  <c r="B485"/>
  <c r="B484"/>
  <c r="B483"/>
  <c r="B482"/>
  <c r="B481"/>
  <c r="B480"/>
  <c r="B479"/>
  <c r="B478"/>
  <c r="B477"/>
  <c r="B476"/>
  <c r="B475"/>
  <c r="B474"/>
  <c r="B473"/>
  <c r="B472"/>
  <c r="B471"/>
  <c r="B470"/>
  <c r="B469"/>
  <c r="B468"/>
  <c r="B467"/>
  <c r="B466"/>
  <c r="B465"/>
  <c r="B464"/>
  <c r="B463"/>
  <c r="B462"/>
  <c r="B461"/>
  <c r="B460"/>
  <c r="B459"/>
  <c r="B458"/>
  <c r="B457"/>
  <c r="B456"/>
  <c r="B455"/>
  <c r="B454"/>
  <c r="B453"/>
  <c r="B452"/>
  <c r="B451"/>
  <c r="B450"/>
  <c r="B449"/>
  <c r="B448"/>
  <c r="B447"/>
  <c r="B446"/>
  <c r="B445"/>
  <c r="B444"/>
  <c r="B443"/>
  <c r="B442"/>
  <c r="B441"/>
  <c r="B440"/>
  <c r="B439"/>
  <c r="B438"/>
  <c r="B437"/>
  <c r="B436"/>
  <c r="B435"/>
  <c r="B434"/>
  <c r="B433"/>
  <c r="B432"/>
  <c r="B431"/>
  <c r="B430"/>
  <c r="B429"/>
  <c r="B428"/>
  <c r="B427"/>
  <c r="B426"/>
  <c r="B425"/>
  <c r="B424"/>
  <c r="B423"/>
  <c r="B422"/>
  <c r="B421"/>
  <c r="B420"/>
  <c r="B419"/>
  <c r="B418"/>
  <c r="B417"/>
  <c r="B416"/>
  <c r="B415"/>
  <c r="B414"/>
  <c r="B413"/>
  <c r="B412"/>
  <c r="B411"/>
  <c r="B410"/>
  <c r="B409"/>
  <c r="B408"/>
  <c r="B407"/>
  <c r="B406"/>
  <c r="B405"/>
  <c r="B404"/>
  <c r="B403"/>
  <c r="B402"/>
  <c r="B401"/>
  <c r="B400"/>
  <c r="B399"/>
  <c r="B398"/>
  <c r="B397"/>
  <c r="B396"/>
  <c r="B395"/>
  <c r="B394"/>
  <c r="B393"/>
  <c r="B392"/>
  <c r="B391"/>
  <c r="B390"/>
  <c r="B389"/>
  <c r="B388"/>
  <c r="B387"/>
  <c r="B386"/>
  <c r="B385"/>
  <c r="B384"/>
  <c r="B383"/>
  <c r="B382"/>
  <c r="B381"/>
  <c r="B380"/>
  <c r="B379"/>
  <c r="B378"/>
  <c r="B377"/>
  <c r="B376"/>
  <c r="B375"/>
  <c r="B374"/>
  <c r="B373"/>
  <c r="B372"/>
  <c r="B371"/>
  <c r="B370"/>
  <c r="B369"/>
  <c r="B368"/>
  <c r="B367"/>
  <c r="B366"/>
  <c r="B365"/>
  <c r="B364"/>
  <c r="B363"/>
  <c r="B362"/>
  <c r="B361"/>
  <c r="B360"/>
  <c r="B359"/>
  <c r="B358"/>
  <c r="B357"/>
  <c r="B356"/>
  <c r="B355"/>
  <c r="B354"/>
  <c r="B353"/>
  <c r="B352"/>
  <c r="B351"/>
  <c r="B350"/>
  <c r="B349"/>
  <c r="B348"/>
  <c r="B347"/>
  <c r="B346"/>
  <c r="B345"/>
  <c r="B344"/>
  <c r="B343"/>
  <c r="B342"/>
  <c r="B341"/>
  <c r="B340"/>
  <c r="B339"/>
  <c r="B338"/>
  <c r="B337"/>
  <c r="B336"/>
  <c r="B335"/>
  <c r="B334"/>
  <c r="B333"/>
  <c r="B332"/>
  <c r="B331"/>
  <c r="B330"/>
  <c r="B329"/>
  <c r="B328"/>
  <c r="B327"/>
  <c r="B326"/>
  <c r="B325"/>
  <c r="B324"/>
  <c r="B323"/>
  <c r="B322"/>
  <c r="B321"/>
  <c r="B320"/>
  <c r="B319"/>
  <c r="B318"/>
  <c r="B317"/>
  <c r="B316"/>
  <c r="B315"/>
  <c r="B314"/>
  <c r="B313"/>
  <c r="B312"/>
  <c r="B311"/>
  <c r="B310"/>
  <c r="B309"/>
  <c r="B308"/>
  <c r="B307"/>
  <c r="B306"/>
  <c r="B305"/>
  <c r="B304"/>
  <c r="B303"/>
  <c r="B302"/>
  <c r="B301"/>
  <c r="B300"/>
  <c r="B299"/>
  <c r="B298"/>
  <c r="B297"/>
  <c r="B296"/>
  <c r="B295"/>
  <c r="B294"/>
  <c r="B293"/>
  <c r="B292"/>
  <c r="B291"/>
  <c r="B290"/>
  <c r="B289"/>
  <c r="B288"/>
  <c r="B287"/>
  <c r="B286"/>
  <c r="B285"/>
  <c r="B284"/>
  <c r="B283"/>
  <c r="B282"/>
  <c r="B281"/>
  <c r="B280"/>
  <c r="B279"/>
  <c r="B278"/>
  <c r="B277"/>
  <c r="B276"/>
  <c r="B275"/>
  <c r="B274"/>
  <c r="B273"/>
  <c r="B272"/>
  <c r="B271"/>
  <c r="B270"/>
  <c r="B269"/>
  <c r="B268"/>
  <c r="B267"/>
  <c r="B266"/>
  <c r="B265"/>
  <c r="B264"/>
  <c r="B263"/>
  <c r="B262"/>
  <c r="B261"/>
  <c r="B260"/>
  <c r="B259"/>
  <c r="B258"/>
  <c r="B257"/>
  <c r="B256"/>
  <c r="B255"/>
  <c r="B254"/>
  <c r="B253"/>
  <c r="B252"/>
  <c r="B251"/>
  <c r="B250"/>
  <c r="B249"/>
  <c r="B248"/>
  <c r="B247"/>
  <c r="B246"/>
  <c r="B245"/>
  <c r="B244"/>
  <c r="B243"/>
  <c r="B242"/>
  <c r="B241"/>
  <c r="B240"/>
  <c r="B239"/>
  <c r="B238"/>
  <c r="B237"/>
  <c r="B236"/>
  <c r="B235"/>
  <c r="B234"/>
  <c r="B233"/>
  <c r="B232"/>
  <c r="B231"/>
  <c r="B230"/>
  <c r="B229"/>
  <c r="B228"/>
  <c r="B227"/>
  <c r="B226"/>
  <c r="B225"/>
  <c r="B224"/>
  <c r="B223"/>
  <c r="B222"/>
  <c r="B221"/>
  <c r="B220"/>
  <c r="B219"/>
  <c r="B218"/>
  <c r="B217"/>
  <c r="B216"/>
  <c r="B215"/>
  <c r="B214"/>
  <c r="B213"/>
  <c r="B212"/>
  <c r="B211"/>
  <c r="B210"/>
  <c r="B209"/>
  <c r="B208"/>
  <c r="B207"/>
  <c r="B206"/>
  <c r="B205"/>
  <c r="B204"/>
  <c r="B203"/>
  <c r="B202"/>
  <c r="B201"/>
  <c r="B200"/>
  <c r="B199"/>
  <c r="B198"/>
  <c r="B197"/>
  <c r="B196"/>
  <c r="B195"/>
  <c r="B194"/>
  <c r="B193"/>
  <c r="B192"/>
  <c r="B191"/>
  <c r="B190"/>
  <c r="B189"/>
  <c r="B188"/>
  <c r="B187"/>
  <c r="B186"/>
  <c r="B185"/>
  <c r="B184"/>
  <c r="B183"/>
  <c r="B182"/>
  <c r="B181"/>
  <c r="B180"/>
  <c r="B179"/>
  <c r="B178"/>
  <c r="B177"/>
  <c r="B176"/>
  <c r="B175"/>
  <c r="B174"/>
  <c r="B173"/>
  <c r="B172"/>
  <c r="B171"/>
  <c r="B170"/>
  <c r="B169"/>
  <c r="B168"/>
  <c r="B167"/>
  <c r="B166"/>
  <c r="B165"/>
  <c r="B164"/>
  <c r="B163"/>
  <c r="B162"/>
  <c r="B161"/>
  <c r="B160"/>
  <c r="B159"/>
  <c r="B158"/>
  <c r="B157"/>
  <c r="B156"/>
  <c r="B155"/>
  <c r="B154"/>
  <c r="B153"/>
  <c r="B152"/>
  <c r="B151"/>
  <c r="B150"/>
  <c r="B149"/>
  <c r="B148"/>
  <c r="B147"/>
  <c r="B146"/>
  <c r="B145"/>
  <c r="B144"/>
  <c r="B143"/>
  <c r="B142"/>
  <c r="B141"/>
  <c r="B140"/>
  <c r="B139"/>
  <c r="B138"/>
  <c r="B137"/>
  <c r="B136"/>
  <c r="B135"/>
  <c r="B134"/>
  <c r="B133"/>
  <c r="B132"/>
  <c r="B131"/>
  <c r="B130"/>
  <c r="B129"/>
  <c r="B128"/>
  <c r="B127"/>
  <c r="B126"/>
  <c r="B125"/>
  <c r="B124"/>
  <c r="B123"/>
  <c r="B122"/>
  <c r="B121"/>
  <c r="B120"/>
  <c r="B119"/>
  <c r="B118"/>
  <c r="B117"/>
  <c r="B116"/>
  <c r="B115"/>
  <c r="B114"/>
  <c r="B113"/>
  <c r="B112"/>
  <c r="B111"/>
  <c r="B110"/>
  <c r="B109"/>
  <c r="B108"/>
  <c r="B107"/>
  <c r="B106"/>
  <c r="B105"/>
  <c r="B104"/>
  <c r="B103"/>
  <c r="B102"/>
  <c r="B101"/>
  <c r="B100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D12"/>
  <c r="B12"/>
  <c r="AO2"/>
  <c r="AP2"/>
  <c r="AQ2"/>
  <c r="AR2"/>
  <c r="AS2"/>
  <c r="AT2"/>
  <c r="AU2"/>
  <c r="AV2"/>
  <c r="AW2"/>
  <c r="AX2"/>
  <c r="AY2"/>
  <c r="AZ2"/>
  <c r="BA2"/>
  <c r="BA1"/>
  <c r="BA11"/>
  <c r="AZ1"/>
  <c r="AZ11"/>
  <c r="AY1"/>
  <c r="AY11"/>
  <c r="AX1"/>
  <c r="AX11"/>
  <c r="AW1"/>
  <c r="AW11"/>
  <c r="AV1"/>
  <c r="AV11"/>
  <c r="AU1"/>
  <c r="AU11"/>
  <c r="AT1"/>
  <c r="AT11"/>
  <c r="AS1"/>
  <c r="AS11"/>
  <c r="AR1"/>
  <c r="AR11"/>
  <c r="AQ1"/>
  <c r="AQ11"/>
  <c r="AP1"/>
  <c r="AP11"/>
  <c r="AO1"/>
  <c r="AO11"/>
  <c r="AN1"/>
  <c r="AN11"/>
  <c r="G2"/>
  <c r="H2"/>
  <c r="I2"/>
  <c r="J2"/>
  <c r="K2"/>
  <c r="L2"/>
  <c r="M2"/>
  <c r="N2"/>
  <c r="O2"/>
  <c r="P2"/>
  <c r="Q2"/>
  <c r="R2"/>
  <c r="S2"/>
  <c r="S1"/>
  <c r="S11"/>
  <c r="R1"/>
  <c r="R11"/>
  <c r="Q1"/>
  <c r="Q11"/>
  <c r="P1"/>
  <c r="P11"/>
  <c r="O1"/>
  <c r="O11"/>
  <c r="N1"/>
  <c r="N11"/>
  <c r="M1"/>
  <c r="M11"/>
  <c r="L1"/>
  <c r="L11"/>
  <c r="K1"/>
  <c r="K11"/>
  <c r="J1"/>
  <c r="J11"/>
  <c r="I1"/>
  <c r="I11"/>
  <c r="H1"/>
  <c r="H11"/>
  <c r="G1"/>
  <c r="G11"/>
  <c r="F1"/>
  <c r="F11"/>
  <c r="J48" i="3"/>
  <c r="J45"/>
  <c r="J42"/>
  <c r="J41"/>
  <c r="J40"/>
  <c r="J24"/>
  <c r="J22"/>
  <c r="J20"/>
  <c r="J18"/>
  <c r="J17"/>
  <c r="J10"/>
  <c r="J8"/>
  <c r="J6"/>
  <c r="J4"/>
  <c r="J3"/>
  <c r="BD13" i="5"/>
  <c r="BD14"/>
  <c r="BD15"/>
  <c r="BD16"/>
  <c r="BD17"/>
  <c r="BD18"/>
  <c r="BD19"/>
  <c r="BD20"/>
  <c r="BD21"/>
  <c r="BD22"/>
  <c r="BD23"/>
  <c r="BD24"/>
  <c r="BD25"/>
  <c r="BD26"/>
  <c r="BD27"/>
  <c r="BD28"/>
  <c r="BD29"/>
  <c r="BD30"/>
  <c r="BD31"/>
  <c r="BD32"/>
  <c r="BD33"/>
  <c r="BD34"/>
  <c r="BD35"/>
  <c r="BD36"/>
  <c r="BD37"/>
  <c r="BD38"/>
  <c r="BD39"/>
  <c r="BD40"/>
  <c r="BD41"/>
  <c r="BD42"/>
  <c r="BD43"/>
  <c r="BD44"/>
  <c r="BD45"/>
  <c r="BD46"/>
  <c r="BD47"/>
  <c r="BD48"/>
  <c r="BD49"/>
  <c r="BD50"/>
  <c r="BD51"/>
  <c r="BD52"/>
  <c r="BD53"/>
  <c r="BD54"/>
  <c r="BD55"/>
  <c r="BD56"/>
  <c r="BD57"/>
  <c r="BD58"/>
  <c r="BD59"/>
  <c r="BD60"/>
  <c r="BD61"/>
  <c r="BD62"/>
  <c r="BD63"/>
  <c r="BD64"/>
  <c r="BD65"/>
  <c r="BD66"/>
  <c r="BD67"/>
  <c r="BD68"/>
  <c r="BD69"/>
  <c r="BD70"/>
  <c r="BD71"/>
  <c r="BD72"/>
  <c r="BD73"/>
  <c r="BD74"/>
  <c r="BD75"/>
  <c r="BD76"/>
  <c r="BD77"/>
  <c r="BD78"/>
  <c r="BD79"/>
  <c r="BD80"/>
  <c r="BD81"/>
  <c r="BD82"/>
  <c r="BD83"/>
  <c r="BD84"/>
  <c r="BD85"/>
  <c r="BD86"/>
  <c r="BD87"/>
  <c r="BD88"/>
  <c r="BD89"/>
  <c r="BD90"/>
  <c r="BD91"/>
  <c r="BD92"/>
  <c r="BD93"/>
  <c r="BD94"/>
  <c r="BD95"/>
  <c r="BD96"/>
  <c r="BD97"/>
  <c r="BD98"/>
  <c r="BD99"/>
  <c r="BD100"/>
  <c r="BD101"/>
  <c r="BD102"/>
  <c r="BD103"/>
  <c r="BD104"/>
  <c r="BD105"/>
  <c r="BD106"/>
  <c r="BD107"/>
  <c r="BD108"/>
  <c r="BD109"/>
  <c r="BD110"/>
  <c r="BD111"/>
  <c r="BD112"/>
  <c r="BD113"/>
  <c r="BD114"/>
  <c r="BD115"/>
  <c r="BD116"/>
  <c r="BD117"/>
  <c r="BD118"/>
  <c r="BD119"/>
  <c r="BD120"/>
  <c r="BD121"/>
  <c r="BD122"/>
  <c r="BD123"/>
  <c r="BD124"/>
  <c r="BD125"/>
  <c r="BD126"/>
  <c r="BD127"/>
  <c r="BD128"/>
  <c r="BD129"/>
  <c r="BD130"/>
  <c r="BD131"/>
  <c r="BD132"/>
  <c r="BD133"/>
  <c r="BD134"/>
  <c r="BD135"/>
  <c r="BD136"/>
  <c r="BD137"/>
  <c r="BD138"/>
  <c r="BD139"/>
  <c r="BD140"/>
  <c r="BD141"/>
  <c r="BD142"/>
  <c r="BD143"/>
  <c r="BD144"/>
  <c r="BD145"/>
  <c r="BD146"/>
  <c r="BD147"/>
  <c r="BD148"/>
  <c r="BD149"/>
  <c r="BD150"/>
  <c r="BD151"/>
  <c r="BD152"/>
  <c r="BD153"/>
  <c r="BD154"/>
  <c r="BD155"/>
  <c r="BD156"/>
  <c r="BD157"/>
  <c r="BD158"/>
  <c r="BD159"/>
  <c r="BD160"/>
  <c r="BD161"/>
  <c r="BD162"/>
  <c r="BD163"/>
  <c r="BD164"/>
  <c r="BD165"/>
  <c r="BD166"/>
  <c r="BD167"/>
  <c r="BD168"/>
  <c r="BD169"/>
  <c r="BD170"/>
  <c r="BD171"/>
  <c r="BD172"/>
  <c r="BD173"/>
  <c r="BD174"/>
  <c r="BD175"/>
  <c r="BD176"/>
  <c r="BD177"/>
  <c r="BD178"/>
  <c r="BD179"/>
  <c r="BD180"/>
  <c r="BD181"/>
  <c r="BD182"/>
  <c r="BD183"/>
  <c r="BD184"/>
  <c r="BD185"/>
  <c r="BD186"/>
  <c r="BD187"/>
  <c r="BD188"/>
  <c r="BD189"/>
  <c r="BD190"/>
  <c r="BD191"/>
  <c r="BD192"/>
  <c r="BD193"/>
  <c r="BD194"/>
  <c r="BD195"/>
  <c r="BD196"/>
  <c r="BD197"/>
  <c r="BD198"/>
  <c r="BD199"/>
  <c r="BD200"/>
  <c r="BD201"/>
  <c r="BD202"/>
  <c r="BD203"/>
  <c r="BD204"/>
  <c r="BD205"/>
  <c r="BD206"/>
  <c r="BD207"/>
  <c r="BD208"/>
  <c r="BD209"/>
  <c r="BD210"/>
  <c r="BD211"/>
  <c r="BD212"/>
  <c r="BD213"/>
  <c r="BD214"/>
  <c r="BD215"/>
  <c r="BD216"/>
  <c r="BD217"/>
  <c r="BD218"/>
  <c r="BD219"/>
  <c r="BD220"/>
  <c r="BD221"/>
  <c r="BD222"/>
  <c r="BD223"/>
  <c r="BD224"/>
  <c r="BD225"/>
  <c r="BD226"/>
  <c r="BD227"/>
  <c r="BD228"/>
  <c r="BD229"/>
  <c r="BD230"/>
  <c r="BD231"/>
  <c r="BD232"/>
  <c r="BD233"/>
  <c r="BD234"/>
  <c r="BD235"/>
  <c r="BD236"/>
  <c r="BD237"/>
  <c r="BD238"/>
  <c r="BD239"/>
  <c r="BD240"/>
  <c r="BD241"/>
  <c r="BD242"/>
  <c r="BD243"/>
  <c r="BD244"/>
  <c r="BD245"/>
  <c r="BD246"/>
  <c r="BD247"/>
  <c r="BD248"/>
  <c r="BD249"/>
  <c r="BD250"/>
  <c r="BD251"/>
  <c r="BD252"/>
  <c r="BD253"/>
  <c r="BD254"/>
  <c r="BD255"/>
  <c r="BD256"/>
  <c r="BD257"/>
  <c r="BD258"/>
  <c r="BD259"/>
  <c r="BD260"/>
  <c r="BD261"/>
  <c r="BD262"/>
  <c r="BD263"/>
  <c r="BD264"/>
  <c r="BD265"/>
  <c r="BD266"/>
  <c r="BD267"/>
  <c r="BD268"/>
  <c r="BD269"/>
  <c r="BD270"/>
  <c r="BD271"/>
  <c r="BD272"/>
  <c r="BD273"/>
  <c r="BD274"/>
  <c r="BD275"/>
  <c r="BD276"/>
  <c r="BD277"/>
  <c r="BD278"/>
  <c r="BD279"/>
  <c r="BD280"/>
  <c r="BD281"/>
  <c r="BD282"/>
  <c r="BD283"/>
  <c r="BD284"/>
  <c r="BD285"/>
  <c r="BD286"/>
  <c r="BD287"/>
  <c r="BD288"/>
  <c r="BD289"/>
  <c r="BD290"/>
  <c r="BD291"/>
  <c r="BD292"/>
  <c r="BD293"/>
  <c r="BD294"/>
  <c r="BD295"/>
  <c r="BD296"/>
  <c r="BD297"/>
  <c r="BD298"/>
  <c r="BD299"/>
  <c r="BD300"/>
  <c r="BD301"/>
  <c r="BD302"/>
  <c r="BD303"/>
  <c r="BD304"/>
  <c r="BD305"/>
  <c r="BD306"/>
  <c r="BD307"/>
  <c r="BD308"/>
  <c r="BD309"/>
  <c r="BD310"/>
  <c r="BD311"/>
  <c r="BD312"/>
  <c r="BD313"/>
  <c r="BD314"/>
  <c r="BD315"/>
  <c r="BD316"/>
  <c r="BD317"/>
  <c r="BD318"/>
  <c r="BD319"/>
  <c r="BD320"/>
  <c r="BD321"/>
  <c r="BD322"/>
  <c r="BD323"/>
  <c r="BD324"/>
  <c r="BD325"/>
  <c r="BD326"/>
  <c r="BD327"/>
  <c r="BD328"/>
  <c r="BD329"/>
  <c r="BD330"/>
  <c r="BD331"/>
  <c r="BD332"/>
  <c r="BD333"/>
  <c r="BD334"/>
  <c r="BD335"/>
  <c r="BD336"/>
  <c r="BD337"/>
  <c r="BD338"/>
  <c r="BD339"/>
  <c r="BD340"/>
  <c r="BD341"/>
  <c r="BD342"/>
  <c r="BD343"/>
  <c r="BD344"/>
  <c r="BD345"/>
  <c r="BD346"/>
  <c r="BD347"/>
  <c r="BD348"/>
  <c r="BD349"/>
  <c r="BD350"/>
  <c r="BD351"/>
  <c r="BD352"/>
  <c r="BD353"/>
  <c r="BD354"/>
  <c r="BD355"/>
  <c r="BD356"/>
  <c r="BD357"/>
  <c r="BD358"/>
  <c r="BD359"/>
  <c r="BD360"/>
  <c r="BD361"/>
  <c r="BD362"/>
  <c r="BD363"/>
  <c r="BD364"/>
  <c r="BD365"/>
  <c r="BD366"/>
  <c r="BD367"/>
  <c r="BD368"/>
  <c r="BD369"/>
  <c r="BD370"/>
  <c r="BD371"/>
  <c r="BD372"/>
  <c r="BD373"/>
  <c r="BD374"/>
  <c r="BD375"/>
  <c r="BD376"/>
  <c r="BD377"/>
  <c r="BD378"/>
  <c r="BD379"/>
  <c r="BD380"/>
  <c r="BD381"/>
  <c r="BD382"/>
  <c r="BD383"/>
  <c r="BD384"/>
  <c r="BD385"/>
  <c r="BD386"/>
  <c r="BD387"/>
  <c r="BD388"/>
  <c r="BD389"/>
  <c r="BD390"/>
  <c r="BD391"/>
  <c r="BD392"/>
  <c r="BD393"/>
  <c r="BD394"/>
  <c r="BD395"/>
  <c r="BD396"/>
  <c r="BD397"/>
  <c r="BD398"/>
  <c r="BD399"/>
  <c r="BD400"/>
  <c r="BD401"/>
  <c r="BD402"/>
  <c r="BD403"/>
  <c r="BD404"/>
  <c r="BD405"/>
  <c r="BD406"/>
  <c r="BD407"/>
  <c r="BD408"/>
  <c r="BD409"/>
  <c r="BD410"/>
  <c r="BD411"/>
  <c r="BD412"/>
  <c r="BD413"/>
  <c r="BD414"/>
  <c r="BD415"/>
  <c r="BD416"/>
  <c r="BD417"/>
  <c r="BD418"/>
  <c r="BD419"/>
  <c r="BD420"/>
  <c r="BD421"/>
  <c r="BD422"/>
  <c r="BD423"/>
  <c r="BD424"/>
  <c r="BD425"/>
  <c r="BD426"/>
  <c r="BD427"/>
  <c r="BD428"/>
  <c r="BD429"/>
  <c r="BD430"/>
  <c r="BD431"/>
  <c r="BD432"/>
  <c r="BD433"/>
  <c r="BD434"/>
  <c r="BD435"/>
  <c r="BD436"/>
  <c r="BD437"/>
  <c r="BD438"/>
  <c r="BD439"/>
  <c r="BD440"/>
  <c r="BD441"/>
  <c r="BD442"/>
  <c r="BD443"/>
  <c r="BD444"/>
  <c r="BD445"/>
  <c r="BD446"/>
  <c r="BD447"/>
  <c r="BD448"/>
  <c r="BD449"/>
  <c r="BD450"/>
  <c r="BD451"/>
  <c r="BD452"/>
  <c r="BD453"/>
  <c r="BD454"/>
  <c r="BD455"/>
  <c r="BD456"/>
  <c r="BD457"/>
  <c r="BD458"/>
  <c r="BD459"/>
  <c r="BD460"/>
  <c r="BD461"/>
  <c r="BD462"/>
  <c r="BD463"/>
  <c r="BD464"/>
  <c r="BD465"/>
  <c r="BD466"/>
  <c r="BD467"/>
  <c r="BD468"/>
  <c r="BD469"/>
  <c r="BD470"/>
  <c r="BD471"/>
  <c r="BD472"/>
  <c r="BD473"/>
  <c r="BD474"/>
  <c r="BD475"/>
  <c r="BD476"/>
  <c r="BD477"/>
  <c r="BD478"/>
  <c r="BD479"/>
  <c r="BD480"/>
  <c r="BD481"/>
  <c r="BD482"/>
  <c r="BD483"/>
  <c r="BD484"/>
  <c r="BD485"/>
  <c r="BD486"/>
  <c r="BD487"/>
  <c r="BD488"/>
  <c r="BD489"/>
  <c r="BD490"/>
  <c r="BD491"/>
  <c r="BD492"/>
  <c r="BD493"/>
  <c r="BD494"/>
  <c r="BD495"/>
  <c r="BD496"/>
  <c r="BD497"/>
  <c r="BD498"/>
  <c r="BD499"/>
  <c r="BD500"/>
  <c r="BD501"/>
  <c r="BD502"/>
  <c r="BD503"/>
  <c r="BD504"/>
  <c r="BD505"/>
  <c r="BD506"/>
  <c r="BD507"/>
  <c r="BD508"/>
  <c r="BD509"/>
  <c r="BD510"/>
  <c r="BD511"/>
  <c r="BD512"/>
  <c r="BD513"/>
  <c r="BD514"/>
  <c r="BD515"/>
  <c r="BD516"/>
  <c r="BD517"/>
  <c r="BD518"/>
  <c r="BD519"/>
  <c r="BD520"/>
  <c r="BD521"/>
  <c r="BD522"/>
  <c r="BD523"/>
  <c r="BD524"/>
  <c r="BD525"/>
  <c r="BD526"/>
  <c r="BD527"/>
  <c r="BD528"/>
  <c r="BD529"/>
  <c r="BD530"/>
  <c r="BD531"/>
  <c r="BD532"/>
  <c r="BD533"/>
  <c r="BD534"/>
  <c r="BD535"/>
  <c r="BD536"/>
  <c r="BD537"/>
  <c r="BD538"/>
  <c r="BD539"/>
  <c r="BD540"/>
  <c r="BD541"/>
  <c r="BD542"/>
  <c r="BD543"/>
  <c r="BD544"/>
  <c r="BD545"/>
  <c r="BD546"/>
  <c r="BD547"/>
  <c r="BD548"/>
  <c r="BD549"/>
  <c r="BD550"/>
  <c r="BD551"/>
  <c r="BD552"/>
  <c r="BD553"/>
  <c r="BD554"/>
  <c r="BD555"/>
  <c r="BD556"/>
  <c r="BD557"/>
  <c r="BD558"/>
  <c r="BD559"/>
  <c r="BD560"/>
  <c r="BD561"/>
  <c r="BD562"/>
  <c r="BD563"/>
  <c r="BD564"/>
  <c r="BD565"/>
  <c r="BD566"/>
  <c r="BD567"/>
  <c r="BD568"/>
  <c r="BD569"/>
  <c r="BD570"/>
  <c r="BD571"/>
  <c r="BD572"/>
  <c r="BD573"/>
  <c r="BD574"/>
  <c r="BD575"/>
  <c r="BD576"/>
  <c r="BD577"/>
  <c r="BD578"/>
  <c r="BD579"/>
  <c r="BD580"/>
  <c r="BD581"/>
  <c r="BD582"/>
  <c r="BD583"/>
  <c r="BD584"/>
  <c r="BD585"/>
  <c r="BD586"/>
  <c r="BD587"/>
  <c r="BD588"/>
  <c r="BD589"/>
  <c r="BD590"/>
  <c r="BD591"/>
  <c r="BD592"/>
  <c r="BD593"/>
  <c r="BD594"/>
  <c r="BD595"/>
  <c r="CB9"/>
  <c r="M8" i="4"/>
  <c r="E10" i="17"/>
  <c r="E11"/>
  <c r="F5"/>
  <c r="F6"/>
  <c r="F7"/>
  <c r="F8"/>
  <c r="F9"/>
  <c r="F10"/>
  <c r="F4"/>
  <c r="F11"/>
  <c r="R14" i="8"/>
  <c r="S11"/>
  <c r="F18"/>
  <c r="F19"/>
  <c r="S19"/>
  <c r="F20"/>
  <c r="K20"/>
  <c r="L20"/>
  <c r="S20"/>
  <c r="W20"/>
  <c r="X20"/>
  <c r="W19"/>
  <c r="X19"/>
  <c r="Y20"/>
  <c r="AB20"/>
  <c r="F21"/>
  <c r="L21"/>
  <c r="S21"/>
  <c r="W21"/>
  <c r="X21"/>
  <c r="Y21"/>
  <c r="AB21"/>
  <c r="F22"/>
  <c r="S22"/>
  <c r="W22"/>
  <c r="X22"/>
  <c r="Y22"/>
  <c r="AB22"/>
  <c r="F23"/>
  <c r="K23"/>
  <c r="L23"/>
  <c r="S23"/>
  <c r="W23"/>
  <c r="X23"/>
  <c r="Y23"/>
  <c r="AB23"/>
  <c r="F24"/>
  <c r="K24"/>
  <c r="L24"/>
  <c r="S24"/>
  <c r="W24"/>
  <c r="X24"/>
  <c r="Y24"/>
  <c r="AB24"/>
  <c r="F25"/>
  <c r="K25"/>
  <c r="L25"/>
  <c r="S25"/>
  <c r="W25"/>
  <c r="X25"/>
  <c r="Y25"/>
  <c r="AB25"/>
  <c r="F26"/>
  <c r="K26"/>
  <c r="L26"/>
  <c r="S26"/>
  <c r="W26"/>
  <c r="X26"/>
  <c r="Y26"/>
  <c r="AB26"/>
  <c r="F27"/>
  <c r="K27"/>
  <c r="L27"/>
  <c r="S27"/>
  <c r="W27"/>
  <c r="X27"/>
  <c r="Y27"/>
  <c r="AB27"/>
  <c r="F28"/>
  <c r="L28"/>
  <c r="S28"/>
  <c r="W28"/>
  <c r="X28"/>
  <c r="Y28"/>
  <c r="AB28"/>
  <c r="F29"/>
  <c r="K29"/>
  <c r="L29"/>
  <c r="S29"/>
  <c r="W29"/>
  <c r="X29"/>
  <c r="Y29"/>
  <c r="AB29"/>
  <c r="F30"/>
  <c r="K30"/>
  <c r="L30"/>
  <c r="S30"/>
  <c r="W30"/>
  <c r="X30"/>
  <c r="Y30"/>
  <c r="AB30"/>
  <c r="F31"/>
  <c r="K31"/>
  <c r="L31"/>
  <c r="S31"/>
  <c r="W31"/>
  <c r="X31"/>
  <c r="Y31"/>
  <c r="AB31"/>
  <c r="F32"/>
  <c r="K32"/>
  <c r="L32"/>
  <c r="S32"/>
  <c r="W32"/>
  <c r="X32"/>
  <c r="Y32"/>
  <c r="AB32"/>
  <c r="F33"/>
  <c r="K33"/>
  <c r="L33"/>
  <c r="S33"/>
  <c r="W33"/>
  <c r="X33"/>
  <c r="Y33"/>
  <c r="AB33"/>
  <c r="F34"/>
  <c r="K34"/>
  <c r="L34"/>
  <c r="S34"/>
  <c r="W34"/>
  <c r="X34"/>
  <c r="Y34"/>
  <c r="AB34"/>
  <c r="F35"/>
  <c r="L35"/>
  <c r="S35"/>
  <c r="W35"/>
  <c r="X35"/>
  <c r="Y35"/>
  <c r="AB35"/>
  <c r="F36"/>
  <c r="K36"/>
  <c r="L36"/>
  <c r="S36"/>
  <c r="W36"/>
  <c r="X36"/>
  <c r="Y36"/>
  <c r="AB36"/>
  <c r="F37"/>
  <c r="K37"/>
  <c r="L37"/>
  <c r="S37"/>
  <c r="W37"/>
  <c r="X37"/>
  <c r="Y37"/>
  <c r="AB37"/>
  <c r="F38"/>
  <c r="K38"/>
  <c r="L38"/>
  <c r="S38"/>
  <c r="W38"/>
  <c r="X38"/>
  <c r="Y38"/>
  <c r="AB38"/>
  <c r="F39"/>
  <c r="K39"/>
  <c r="L39"/>
  <c r="S39"/>
  <c r="W39"/>
  <c r="X39"/>
  <c r="Y39"/>
  <c r="AB39"/>
  <c r="F40"/>
  <c r="K40"/>
  <c r="L40"/>
  <c r="S40"/>
  <c r="W40"/>
  <c r="X40"/>
  <c r="Y40"/>
  <c r="AB40"/>
  <c r="F41"/>
  <c r="K41"/>
  <c r="L41"/>
  <c r="S41"/>
  <c r="W41"/>
  <c r="X41"/>
  <c r="Y41"/>
  <c r="AB41"/>
  <c r="F42"/>
  <c r="L42"/>
  <c r="S42"/>
  <c r="W42"/>
  <c r="X42"/>
  <c r="Y42"/>
  <c r="AB42"/>
  <c r="F43"/>
  <c r="K43"/>
  <c r="L43"/>
  <c r="S43"/>
  <c r="W43"/>
  <c r="X43"/>
  <c r="Y43"/>
  <c r="AB43"/>
  <c r="F44"/>
  <c r="K44"/>
  <c r="L44"/>
  <c r="S44"/>
  <c r="W44"/>
  <c r="X44"/>
  <c r="Y44"/>
  <c r="AB44"/>
  <c r="F45"/>
  <c r="K45"/>
  <c r="L45"/>
  <c r="S45"/>
  <c r="W45"/>
  <c r="X45"/>
  <c r="Y45"/>
  <c r="AB45"/>
  <c r="F46"/>
  <c r="K46"/>
  <c r="L46"/>
  <c r="S46"/>
  <c r="W46"/>
  <c r="X46"/>
  <c r="Y46"/>
  <c r="AB46"/>
  <c r="F47"/>
  <c r="K47"/>
  <c r="L47"/>
  <c r="S47"/>
  <c r="W47"/>
  <c r="X47"/>
  <c r="Y47"/>
  <c r="AB47"/>
  <c r="F48"/>
  <c r="K48"/>
  <c r="L48"/>
  <c r="S48"/>
  <c r="W48"/>
  <c r="X48"/>
  <c r="Y48"/>
  <c r="AB48"/>
  <c r="F49"/>
  <c r="L49"/>
  <c r="S49"/>
  <c r="W49"/>
  <c r="X49"/>
  <c r="Y49"/>
  <c r="AB49"/>
  <c r="F50"/>
  <c r="K50"/>
  <c r="L50"/>
  <c r="S50"/>
  <c r="W50"/>
  <c r="X50"/>
  <c r="Y50"/>
  <c r="AB50"/>
  <c r="F51"/>
  <c r="K51"/>
  <c r="L51"/>
  <c r="S51"/>
  <c r="W51"/>
  <c r="X51"/>
  <c r="Y51"/>
  <c r="AB51"/>
  <c r="F52"/>
  <c r="K52"/>
  <c r="L52"/>
  <c r="S52"/>
  <c r="W52"/>
  <c r="X52"/>
  <c r="Y52"/>
  <c r="AB52"/>
  <c r="F53"/>
  <c r="K53"/>
  <c r="L53"/>
  <c r="S53"/>
  <c r="W53"/>
  <c r="X53"/>
  <c r="Y53"/>
  <c r="AB53"/>
  <c r="F54"/>
  <c r="K54"/>
  <c r="L54"/>
  <c r="S54"/>
  <c r="W54"/>
  <c r="X54"/>
  <c r="Y54"/>
  <c r="AB54"/>
  <c r="F55"/>
  <c r="K55"/>
  <c r="L55"/>
  <c r="S55"/>
  <c r="W55"/>
  <c r="X55"/>
  <c r="Y55"/>
  <c r="AB55"/>
  <c r="F56"/>
  <c r="L56"/>
  <c r="S56"/>
  <c r="W56"/>
  <c r="X56"/>
  <c r="Y56"/>
  <c r="AB56"/>
  <c r="F57"/>
  <c r="S57"/>
  <c r="W57"/>
  <c r="X57"/>
  <c r="Y57"/>
  <c r="AB57"/>
  <c r="F58"/>
  <c r="K58"/>
  <c r="L58"/>
  <c r="S58"/>
  <c r="W58"/>
  <c r="X58"/>
  <c r="Y58"/>
  <c r="AB58"/>
  <c r="F59"/>
  <c r="K59"/>
  <c r="L59"/>
  <c r="S59"/>
  <c r="W59"/>
  <c r="X59"/>
  <c r="Y59"/>
  <c r="AB59"/>
  <c r="F60"/>
  <c r="K60"/>
  <c r="L60"/>
  <c r="S60"/>
  <c r="W60"/>
  <c r="X60"/>
  <c r="Y60"/>
  <c r="AB60"/>
  <c r="F61"/>
  <c r="K61"/>
  <c r="L61"/>
  <c r="S61"/>
  <c r="W61"/>
  <c r="X61"/>
  <c r="Y61"/>
  <c r="AB61"/>
  <c r="F62"/>
  <c r="K62"/>
  <c r="L62"/>
  <c r="S62"/>
  <c r="W62"/>
  <c r="X62"/>
  <c r="Y62"/>
  <c r="AB62"/>
  <c r="F63"/>
  <c r="L63"/>
  <c r="S63"/>
  <c r="W63"/>
  <c r="X63"/>
  <c r="Y63"/>
  <c r="AB63"/>
  <c r="F64"/>
  <c r="K64"/>
  <c r="L64"/>
  <c r="S64"/>
  <c r="W64"/>
  <c r="X64"/>
  <c r="Y64"/>
  <c r="AB64"/>
  <c r="F65"/>
  <c r="K65"/>
  <c r="L65"/>
  <c r="S65"/>
  <c r="W65"/>
  <c r="X65"/>
  <c r="Y65"/>
  <c r="AB65"/>
  <c r="F66"/>
  <c r="K66"/>
  <c r="L66"/>
  <c r="S66"/>
  <c r="W66"/>
  <c r="X66"/>
  <c r="Y66"/>
  <c r="AB66"/>
  <c r="F67"/>
  <c r="K67"/>
  <c r="L67"/>
  <c r="S67"/>
  <c r="W67"/>
  <c r="X67"/>
  <c r="Y67"/>
  <c r="AB67"/>
  <c r="F68"/>
  <c r="K68"/>
  <c r="L68"/>
  <c r="S68"/>
  <c r="W68"/>
  <c r="X68"/>
  <c r="Y68"/>
  <c r="AB68"/>
  <c r="F69"/>
  <c r="K69"/>
  <c r="L69"/>
  <c r="S69"/>
  <c r="W69"/>
  <c r="X69"/>
  <c r="Y69"/>
  <c r="AB69"/>
  <c r="F70"/>
  <c r="L70"/>
  <c r="S70"/>
  <c r="W70"/>
  <c r="X70"/>
  <c r="Y70"/>
  <c r="AB70"/>
  <c r="F71"/>
  <c r="K71"/>
  <c r="L71"/>
  <c r="S71"/>
  <c r="W71"/>
  <c r="X71"/>
  <c r="Y71"/>
  <c r="AB71"/>
  <c r="F72"/>
  <c r="K72"/>
  <c r="L72"/>
  <c r="S72"/>
  <c r="W72"/>
  <c r="X72"/>
  <c r="Y72"/>
  <c r="AB72"/>
  <c r="F73"/>
  <c r="K73"/>
  <c r="L73"/>
  <c r="S73"/>
  <c r="W73"/>
  <c r="X73"/>
  <c r="Y73"/>
  <c r="AB73"/>
  <c r="F74"/>
  <c r="K74"/>
  <c r="L74"/>
  <c r="S74"/>
  <c r="W74"/>
  <c r="X74"/>
  <c r="Y74"/>
  <c r="AB74"/>
  <c r="F75"/>
  <c r="K75"/>
  <c r="L75"/>
  <c r="S75"/>
  <c r="W75"/>
  <c r="X75"/>
  <c r="Y75"/>
  <c r="AB75"/>
  <c r="F76"/>
  <c r="K76"/>
  <c r="L76"/>
  <c r="S76"/>
  <c r="W76"/>
  <c r="X76"/>
  <c r="Y76"/>
  <c r="AB76"/>
  <c r="F77"/>
  <c r="L77"/>
  <c r="S77"/>
  <c r="W77"/>
  <c r="X77"/>
  <c r="Y77"/>
  <c r="AB77"/>
  <c r="F78"/>
  <c r="K78"/>
  <c r="L78"/>
  <c r="S78"/>
  <c r="W78"/>
  <c r="X78"/>
  <c r="Y78"/>
  <c r="AB78"/>
  <c r="F79"/>
  <c r="K79"/>
  <c r="L79"/>
  <c r="S79"/>
  <c r="W79"/>
  <c r="X79"/>
  <c r="Y79"/>
  <c r="AB79"/>
  <c r="F80"/>
  <c r="K80"/>
  <c r="L80"/>
  <c r="S80"/>
  <c r="W80"/>
  <c r="X80"/>
  <c r="Y80"/>
  <c r="AB80"/>
  <c r="F81"/>
  <c r="K81"/>
  <c r="L81"/>
  <c r="S81"/>
  <c r="W81"/>
  <c r="X81"/>
  <c r="Y81"/>
  <c r="AB81"/>
  <c r="F82"/>
  <c r="K82"/>
  <c r="L82"/>
  <c r="S82"/>
  <c r="W82"/>
  <c r="X82"/>
  <c r="Y82"/>
  <c r="AB82"/>
  <c r="F83"/>
  <c r="K83"/>
  <c r="L83"/>
  <c r="S83"/>
  <c r="W83"/>
  <c r="X83"/>
  <c r="Y83"/>
  <c r="AB83"/>
  <c r="F84"/>
  <c r="L84"/>
  <c r="S84"/>
  <c r="W84"/>
  <c r="X84"/>
  <c r="Y84"/>
  <c r="AB84"/>
  <c r="F85"/>
  <c r="K85"/>
  <c r="L85"/>
  <c r="S85"/>
  <c r="W85"/>
  <c r="X85"/>
  <c r="Y85"/>
  <c r="AB85"/>
  <c r="F86"/>
  <c r="K86"/>
  <c r="L86"/>
  <c r="S86"/>
  <c r="W86"/>
  <c r="X86"/>
  <c r="Y86"/>
  <c r="AB86"/>
  <c r="F87"/>
  <c r="K87"/>
  <c r="L87"/>
  <c r="S87"/>
  <c r="W87"/>
  <c r="X87"/>
  <c r="Y87"/>
  <c r="AB87"/>
  <c r="F88"/>
  <c r="K88"/>
  <c r="L88"/>
  <c r="S88"/>
  <c r="W88"/>
  <c r="X88"/>
  <c r="Y88"/>
  <c r="AB88"/>
  <c r="F89"/>
  <c r="K89"/>
  <c r="L89"/>
  <c r="S89"/>
  <c r="W89"/>
  <c r="X89"/>
  <c r="Y89"/>
  <c r="AB89"/>
  <c r="F90"/>
  <c r="K90"/>
  <c r="L90"/>
  <c r="S90"/>
  <c r="W90"/>
  <c r="X90"/>
  <c r="Y90"/>
  <c r="AB90"/>
  <c r="F91"/>
  <c r="L91"/>
  <c r="S91"/>
  <c r="W91"/>
  <c r="X91"/>
  <c r="Y91"/>
  <c r="AB91"/>
  <c r="F92"/>
  <c r="K92"/>
  <c r="L92"/>
  <c r="S92"/>
  <c r="W92"/>
  <c r="X92"/>
  <c r="Y92"/>
  <c r="AB92"/>
  <c r="F93"/>
  <c r="K93"/>
  <c r="L93"/>
  <c r="S93"/>
  <c r="W93"/>
  <c r="X93"/>
  <c r="Y93"/>
  <c r="AB93"/>
  <c r="F94"/>
  <c r="K94"/>
  <c r="L94"/>
  <c r="S94"/>
  <c r="W94"/>
  <c r="X94"/>
  <c r="Y94"/>
  <c r="AB94"/>
  <c r="F95"/>
  <c r="K95"/>
  <c r="L95"/>
  <c r="S95"/>
  <c r="W95"/>
  <c r="X95"/>
  <c r="Y95"/>
  <c r="AB95"/>
  <c r="F96"/>
  <c r="K96"/>
  <c r="L96"/>
  <c r="S96"/>
  <c r="W96"/>
  <c r="X96"/>
  <c r="Y96"/>
  <c r="AB96"/>
  <c r="F97"/>
  <c r="K97"/>
  <c r="L97"/>
  <c r="S97"/>
  <c r="W97"/>
  <c r="X97"/>
  <c r="Y97"/>
  <c r="AB97"/>
  <c r="F98"/>
  <c r="L98"/>
  <c r="S98"/>
  <c r="W98"/>
  <c r="X98"/>
  <c r="Y98"/>
  <c r="AB98"/>
  <c r="F99"/>
  <c r="K99"/>
  <c r="L99"/>
  <c r="S99"/>
  <c r="W99"/>
  <c r="X99"/>
  <c r="Y99"/>
  <c r="AB99"/>
  <c r="F100"/>
  <c r="K100"/>
  <c r="L100"/>
  <c r="S100"/>
  <c r="W100"/>
  <c r="X100"/>
  <c r="Y100"/>
  <c r="AB100"/>
  <c r="F101"/>
  <c r="K101"/>
  <c r="L101"/>
  <c r="S101"/>
  <c r="W101"/>
  <c r="X101"/>
  <c r="Y101"/>
  <c r="AB101"/>
  <c r="F102"/>
  <c r="K102"/>
  <c r="L102"/>
  <c r="S102"/>
  <c r="W102"/>
  <c r="X102"/>
  <c r="Y102"/>
  <c r="AB102"/>
  <c r="F103"/>
  <c r="K103"/>
  <c r="L103"/>
  <c r="S103"/>
  <c r="W103"/>
  <c r="X103"/>
  <c r="Y103"/>
  <c r="AB103"/>
  <c r="F104"/>
  <c r="K104"/>
  <c r="L104"/>
  <c r="S104"/>
  <c r="W104"/>
  <c r="X104"/>
  <c r="Y104"/>
  <c r="AB104"/>
  <c r="F105"/>
  <c r="L105"/>
  <c r="S105"/>
  <c r="W105"/>
  <c r="X105"/>
  <c r="Y105"/>
  <c r="AB105"/>
  <c r="F106"/>
  <c r="K106"/>
  <c r="L106"/>
  <c r="S106"/>
  <c r="W106"/>
  <c r="X106"/>
  <c r="Y106"/>
  <c r="AB106"/>
  <c r="F107"/>
  <c r="K107"/>
  <c r="L107"/>
  <c r="S107"/>
  <c r="W107"/>
  <c r="X107"/>
  <c r="Y107"/>
  <c r="AB107"/>
  <c r="F108"/>
  <c r="K108"/>
  <c r="L108"/>
  <c r="S108"/>
  <c r="W108"/>
  <c r="X108"/>
  <c r="Y108"/>
  <c r="AB108"/>
  <c r="F109"/>
  <c r="K109"/>
  <c r="L109"/>
  <c r="S109"/>
  <c r="W109"/>
  <c r="X109"/>
  <c r="Y109"/>
  <c r="AB109"/>
  <c r="F110"/>
  <c r="K110"/>
  <c r="L110"/>
  <c r="S110"/>
  <c r="W110"/>
  <c r="X110"/>
  <c r="Y110"/>
  <c r="AB110"/>
  <c r="F111"/>
  <c r="K111"/>
  <c r="L111"/>
  <c r="S111"/>
  <c r="W111"/>
  <c r="X111"/>
  <c r="Y111"/>
  <c r="AB111"/>
  <c r="F112"/>
  <c r="L112"/>
  <c r="S112"/>
  <c r="W112"/>
  <c r="X112"/>
  <c r="Y112"/>
  <c r="AB112"/>
  <c r="F113"/>
  <c r="K113"/>
  <c r="L113"/>
  <c r="S113"/>
  <c r="W113"/>
  <c r="X113"/>
  <c r="Y113"/>
  <c r="AB113"/>
  <c r="F114"/>
  <c r="K114"/>
  <c r="L114"/>
  <c r="S114"/>
  <c r="W114"/>
  <c r="X114"/>
  <c r="Y114"/>
  <c r="AB114"/>
  <c r="F115"/>
  <c r="K115"/>
  <c r="L115"/>
  <c r="S115"/>
  <c r="W115"/>
  <c r="X115"/>
  <c r="Y115"/>
  <c r="AB115"/>
  <c r="F116"/>
  <c r="K116"/>
  <c r="L116"/>
  <c r="S116"/>
  <c r="W116"/>
  <c r="X116"/>
  <c r="Y116"/>
  <c r="AB116"/>
  <c r="F117"/>
  <c r="K117"/>
  <c r="L117"/>
  <c r="S117"/>
  <c r="W117"/>
  <c r="X117"/>
  <c r="Y117"/>
  <c r="AB117"/>
  <c r="F118"/>
  <c r="K118"/>
  <c r="L118"/>
  <c r="S118"/>
  <c r="W118"/>
  <c r="X118"/>
  <c r="Y118"/>
  <c r="AB118"/>
  <c r="F119"/>
  <c r="L119"/>
  <c r="S119"/>
  <c r="W119"/>
  <c r="X119"/>
  <c r="Y119"/>
  <c r="AB119"/>
  <c r="F120"/>
  <c r="K120"/>
  <c r="L120"/>
  <c r="S120"/>
  <c r="W120"/>
  <c r="X120"/>
  <c r="Y120"/>
  <c r="AB120"/>
  <c r="F121"/>
  <c r="K121"/>
  <c r="L121"/>
  <c r="S121"/>
  <c r="W121"/>
  <c r="X121"/>
  <c r="Y121"/>
  <c r="AB121"/>
  <c r="F122"/>
  <c r="K122"/>
  <c r="L122"/>
  <c r="S122"/>
  <c r="W122"/>
  <c r="X122"/>
  <c r="Y122"/>
  <c r="AB122"/>
  <c r="F123"/>
  <c r="K123"/>
  <c r="L123"/>
  <c r="S123"/>
  <c r="W123"/>
  <c r="X123"/>
  <c r="Y123"/>
  <c r="AB123"/>
  <c r="F124"/>
  <c r="K124"/>
  <c r="L124"/>
  <c r="S124"/>
  <c r="W124"/>
  <c r="X124"/>
  <c r="Y124"/>
  <c r="AB124"/>
  <c r="F125"/>
  <c r="K125"/>
  <c r="L125"/>
  <c r="S125"/>
  <c r="W125"/>
  <c r="X125"/>
  <c r="Y125"/>
  <c r="AB125"/>
  <c r="F126"/>
  <c r="L126"/>
  <c r="S126"/>
  <c r="W126"/>
  <c r="X126"/>
  <c r="Y126"/>
  <c r="AB126"/>
  <c r="F127"/>
  <c r="K127"/>
  <c r="L127"/>
  <c r="S127"/>
  <c r="W127"/>
  <c r="X127"/>
  <c r="Y127"/>
  <c r="AB127"/>
  <c r="F128"/>
  <c r="K128"/>
  <c r="L128"/>
  <c r="S128"/>
  <c r="W128"/>
  <c r="X128"/>
  <c r="Y128"/>
  <c r="AB128"/>
  <c r="F129"/>
  <c r="K129"/>
  <c r="L129"/>
  <c r="S129"/>
  <c r="W129"/>
  <c r="X129"/>
  <c r="Y129"/>
  <c r="AB129"/>
  <c r="F130"/>
  <c r="K130"/>
  <c r="L130"/>
  <c r="S130"/>
  <c r="W130"/>
  <c r="X130"/>
  <c r="Y130"/>
  <c r="AB130"/>
  <c r="F131"/>
  <c r="K131"/>
  <c r="L131"/>
  <c r="S131"/>
  <c r="W131"/>
  <c r="X131"/>
  <c r="Y131"/>
  <c r="AB131"/>
  <c r="F132"/>
  <c r="K132"/>
  <c r="L132"/>
  <c r="S132"/>
  <c r="W132"/>
  <c r="X132"/>
  <c r="Y132"/>
  <c r="AB132"/>
  <c r="F133"/>
  <c r="L133"/>
  <c r="S133"/>
  <c r="W133"/>
  <c r="X133"/>
  <c r="Y133"/>
  <c r="AB133"/>
  <c r="F134"/>
  <c r="S134"/>
  <c r="W134"/>
  <c r="X134"/>
  <c r="Y134"/>
  <c r="AB134"/>
  <c r="F135"/>
  <c r="S135"/>
  <c r="W135"/>
  <c r="X135"/>
  <c r="Y135"/>
  <c r="AB135"/>
  <c r="F136"/>
  <c r="K136"/>
  <c r="L136"/>
  <c r="S136"/>
  <c r="W136"/>
  <c r="X136"/>
  <c r="Y136"/>
  <c r="AB136"/>
  <c r="F137"/>
  <c r="K137"/>
  <c r="L137"/>
  <c r="S137"/>
  <c r="W137"/>
  <c r="X137"/>
  <c r="Y137"/>
  <c r="AB137"/>
  <c r="F138"/>
  <c r="K138"/>
  <c r="L138"/>
  <c r="S138"/>
  <c r="W138"/>
  <c r="X138"/>
  <c r="Y138"/>
  <c r="AB138"/>
  <c r="F139"/>
  <c r="K139"/>
  <c r="L139"/>
  <c r="S139"/>
  <c r="W139"/>
  <c r="X139"/>
  <c r="Y139"/>
  <c r="AB139"/>
  <c r="F140"/>
  <c r="L140"/>
  <c r="S140"/>
  <c r="W140"/>
  <c r="X140"/>
  <c r="Y140"/>
  <c r="AB140"/>
  <c r="F141"/>
  <c r="S141"/>
  <c r="W141"/>
  <c r="X141"/>
  <c r="Y141"/>
  <c r="AB141"/>
  <c r="F142"/>
  <c r="K142"/>
  <c r="L142"/>
  <c r="S142"/>
  <c r="W142"/>
  <c r="X142"/>
  <c r="Y142"/>
  <c r="AB142"/>
  <c r="F143"/>
  <c r="K143"/>
  <c r="L143"/>
  <c r="S143"/>
  <c r="W143"/>
  <c r="X143"/>
  <c r="Y143"/>
  <c r="AB143"/>
  <c r="F144"/>
  <c r="K144"/>
  <c r="L144"/>
  <c r="S144"/>
  <c r="W144"/>
  <c r="X144"/>
  <c r="Y144"/>
  <c r="AB144"/>
  <c r="F145"/>
  <c r="K145"/>
  <c r="L145"/>
  <c r="S145"/>
  <c r="W145"/>
  <c r="X145"/>
  <c r="Y145"/>
  <c r="AB145"/>
  <c r="F146"/>
  <c r="K146"/>
  <c r="L146"/>
  <c r="S146"/>
  <c r="W146"/>
  <c r="X146"/>
  <c r="Y146"/>
  <c r="AB146"/>
  <c r="F147"/>
  <c r="L147"/>
  <c r="S147"/>
  <c r="W147"/>
  <c r="X147"/>
  <c r="Y147"/>
  <c r="AB147"/>
  <c r="F148"/>
  <c r="K148"/>
  <c r="L148"/>
  <c r="S148"/>
  <c r="W148"/>
  <c r="X148"/>
  <c r="Y148"/>
  <c r="AB148"/>
  <c r="F149"/>
  <c r="K149"/>
  <c r="L149"/>
  <c r="S149"/>
  <c r="W149"/>
  <c r="X149"/>
  <c r="Y149"/>
  <c r="AB149"/>
  <c r="F150"/>
  <c r="K150"/>
  <c r="L150"/>
  <c r="S150"/>
  <c r="W150"/>
  <c r="X150"/>
  <c r="Y150"/>
  <c r="AB150"/>
  <c r="F151"/>
  <c r="K151"/>
  <c r="L151"/>
  <c r="S151"/>
  <c r="W151"/>
  <c r="X151"/>
  <c r="Y151"/>
  <c r="AB151"/>
  <c r="F152"/>
  <c r="K152"/>
  <c r="L152"/>
  <c r="S152"/>
  <c r="W152"/>
  <c r="X152"/>
  <c r="Y152"/>
  <c r="AB152"/>
  <c r="F153"/>
  <c r="K153"/>
  <c r="L153"/>
  <c r="S153"/>
  <c r="W153"/>
  <c r="X153"/>
  <c r="Y153"/>
  <c r="AB153"/>
  <c r="F154"/>
  <c r="L154"/>
  <c r="S154"/>
  <c r="W154"/>
  <c r="X154"/>
  <c r="Y154"/>
  <c r="AB154"/>
  <c r="F155"/>
  <c r="K155"/>
  <c r="L155"/>
  <c r="S155"/>
  <c r="W155"/>
  <c r="X155"/>
  <c r="Y155"/>
  <c r="AB155"/>
  <c r="F156"/>
  <c r="K156"/>
  <c r="L156"/>
  <c r="S156"/>
  <c r="W156"/>
  <c r="X156"/>
  <c r="Y156"/>
  <c r="AB156"/>
  <c r="F157"/>
  <c r="K157"/>
  <c r="L157"/>
  <c r="S157"/>
  <c r="W157"/>
  <c r="X157"/>
  <c r="Y157"/>
  <c r="AB157"/>
  <c r="F158"/>
  <c r="K158"/>
  <c r="L158"/>
  <c r="S158"/>
  <c r="W158"/>
  <c r="X158"/>
  <c r="Y158"/>
  <c r="AB158"/>
  <c r="F159"/>
  <c r="K159"/>
  <c r="L159"/>
  <c r="S159"/>
  <c r="W159"/>
  <c r="X159"/>
  <c r="Y159"/>
  <c r="AB159"/>
  <c r="F160"/>
  <c r="K160"/>
  <c r="L160"/>
  <c r="S160"/>
  <c r="W160"/>
  <c r="X160"/>
  <c r="Y160"/>
  <c r="AB160"/>
  <c r="F161"/>
  <c r="L161"/>
  <c r="S161"/>
  <c r="W161"/>
  <c r="X161"/>
  <c r="Y161"/>
  <c r="AB161"/>
  <c r="F162"/>
  <c r="K162"/>
  <c r="L162"/>
  <c r="S162"/>
  <c r="W162"/>
  <c r="X162"/>
  <c r="Y162"/>
  <c r="AB162"/>
  <c r="F163"/>
  <c r="K163"/>
  <c r="L163"/>
  <c r="S163"/>
  <c r="W163"/>
  <c r="X163"/>
  <c r="Y163"/>
  <c r="AB163"/>
  <c r="F164"/>
  <c r="K164"/>
  <c r="L164"/>
  <c r="S164"/>
  <c r="W164"/>
  <c r="X164"/>
  <c r="Y164"/>
  <c r="AB164"/>
  <c r="F165"/>
  <c r="K165"/>
  <c r="L165"/>
  <c r="S165"/>
  <c r="W165"/>
  <c r="X165"/>
  <c r="Y165"/>
  <c r="AB165"/>
  <c r="F166"/>
  <c r="K166"/>
  <c r="L166"/>
  <c r="S166"/>
  <c r="W166"/>
  <c r="X166"/>
  <c r="Y166"/>
  <c r="AB166"/>
  <c r="F167"/>
  <c r="K167"/>
  <c r="L167"/>
  <c r="S167"/>
  <c r="W167"/>
  <c r="X167"/>
  <c r="Y167"/>
  <c r="AB167"/>
  <c r="F168"/>
  <c r="L168"/>
  <c r="S168"/>
  <c r="W168"/>
  <c r="X168"/>
  <c r="Y168"/>
  <c r="AB168"/>
  <c r="F169"/>
  <c r="S169"/>
  <c r="W169"/>
  <c r="X169"/>
  <c r="Y169"/>
  <c r="AB169"/>
  <c r="F170"/>
  <c r="S170"/>
  <c r="W170"/>
  <c r="X170"/>
  <c r="Y170"/>
  <c r="AB170"/>
  <c r="F171"/>
  <c r="S171"/>
  <c r="W171"/>
  <c r="X171"/>
  <c r="Y171"/>
  <c r="AB171"/>
  <c r="F172"/>
  <c r="S172"/>
  <c r="W172"/>
  <c r="X172"/>
  <c r="Y172"/>
  <c r="AB172"/>
  <c r="F173"/>
  <c r="S173"/>
  <c r="W173"/>
  <c r="X173"/>
  <c r="Y173"/>
  <c r="AB173"/>
  <c r="F174"/>
  <c r="S174"/>
  <c r="W174"/>
  <c r="X174"/>
  <c r="Y174"/>
  <c r="AB174"/>
  <c r="F175"/>
  <c r="S175"/>
  <c r="W175"/>
  <c r="X175"/>
  <c r="Y175"/>
  <c r="AB175"/>
  <c r="F176"/>
  <c r="S176"/>
  <c r="W176"/>
  <c r="X176"/>
  <c r="Y176"/>
  <c r="AB176"/>
  <c r="F177"/>
  <c r="S177"/>
  <c r="W177"/>
  <c r="X177"/>
  <c r="Y177"/>
  <c r="AB177"/>
  <c r="F178"/>
  <c r="S178"/>
  <c r="W178"/>
  <c r="X178"/>
  <c r="Y178"/>
  <c r="AB178"/>
  <c r="F179"/>
  <c r="S179"/>
  <c r="W179"/>
  <c r="X179"/>
  <c r="Y179"/>
  <c r="AB179"/>
  <c r="F180"/>
  <c r="S180"/>
  <c r="W180"/>
  <c r="X180"/>
  <c r="Y180"/>
  <c r="AB180"/>
  <c r="F181"/>
  <c r="S181"/>
  <c r="W181"/>
  <c r="X181"/>
  <c r="Y181"/>
  <c r="AB181"/>
  <c r="F182"/>
  <c r="S182"/>
  <c r="W182"/>
  <c r="X182"/>
  <c r="Y182"/>
  <c r="AB182"/>
  <c r="F183"/>
  <c r="S183"/>
  <c r="W183"/>
  <c r="X183"/>
  <c r="Y183"/>
  <c r="AB183"/>
  <c r="F184"/>
  <c r="S184"/>
  <c r="W184"/>
  <c r="X184"/>
  <c r="Y184"/>
  <c r="AB184"/>
  <c r="F185"/>
  <c r="S185"/>
  <c r="W185"/>
  <c r="X185"/>
  <c r="Y185"/>
  <c r="AB185"/>
  <c r="F186"/>
  <c r="S186"/>
  <c r="W186"/>
  <c r="X186"/>
  <c r="Y186"/>
  <c r="AB186"/>
  <c r="F187"/>
  <c r="S187"/>
  <c r="W187"/>
  <c r="X187"/>
  <c r="Y187"/>
  <c r="AB187"/>
  <c r="F188"/>
  <c r="S188"/>
  <c r="W188"/>
  <c r="X188"/>
  <c r="Y188"/>
  <c r="AB188"/>
  <c r="F189"/>
  <c r="S189"/>
  <c r="W189"/>
  <c r="X189"/>
  <c r="Y189"/>
  <c r="AB189"/>
  <c r="F190"/>
  <c r="S190"/>
  <c r="W190"/>
  <c r="X190"/>
  <c r="Y190"/>
  <c r="AB190"/>
  <c r="F191"/>
  <c r="S191"/>
  <c r="W191"/>
  <c r="X191"/>
  <c r="Y191"/>
  <c r="AB191"/>
  <c r="F192"/>
  <c r="S192"/>
  <c r="W192"/>
  <c r="X192"/>
  <c r="Y192"/>
  <c r="AB192"/>
  <c r="F193"/>
  <c r="S193"/>
  <c r="W193"/>
  <c r="X193"/>
  <c r="Y193"/>
  <c r="AB193"/>
  <c r="F194"/>
  <c r="S194"/>
  <c r="W194"/>
  <c r="X194"/>
  <c r="Y194"/>
  <c r="AB194"/>
  <c r="F195"/>
  <c r="S195"/>
  <c r="W195"/>
  <c r="X195"/>
  <c r="Y195"/>
  <c r="AB195"/>
  <c r="F196"/>
  <c r="S196"/>
  <c r="W196"/>
  <c r="X196"/>
  <c r="Y196"/>
  <c r="AB196"/>
  <c r="F197"/>
  <c r="S197"/>
  <c r="W197"/>
  <c r="X197"/>
  <c r="Y197"/>
  <c r="AB197"/>
  <c r="F198"/>
  <c r="S198"/>
  <c r="W198"/>
  <c r="X198"/>
  <c r="Y198"/>
  <c r="AB198"/>
  <c r="F199"/>
  <c r="S199"/>
  <c r="W199"/>
  <c r="X199"/>
  <c r="Y199"/>
  <c r="AB199"/>
  <c r="F200"/>
  <c r="S200"/>
  <c r="W200"/>
  <c r="X200"/>
  <c r="Y200"/>
  <c r="AB200"/>
  <c r="F201"/>
  <c r="S201"/>
  <c r="W201"/>
  <c r="X201"/>
  <c r="Y201"/>
  <c r="AB201"/>
  <c r="F202"/>
  <c r="S202"/>
  <c r="W202"/>
  <c r="X202"/>
  <c r="Y202"/>
  <c r="AB202"/>
  <c r="F203"/>
  <c r="S203"/>
  <c r="W203"/>
  <c r="X203"/>
  <c r="Y203"/>
  <c r="AB203"/>
  <c r="F204"/>
  <c r="S204"/>
  <c r="W204"/>
  <c r="X204"/>
  <c r="Y204"/>
  <c r="AB204"/>
  <c r="F205"/>
  <c r="S205"/>
  <c r="W205"/>
  <c r="X205"/>
  <c r="Y205"/>
  <c r="AB205"/>
  <c r="F206"/>
  <c r="S206"/>
  <c r="W206"/>
  <c r="X206"/>
  <c r="Y206"/>
  <c r="AB206"/>
  <c r="F207"/>
  <c r="S207"/>
  <c r="W207"/>
  <c r="X207"/>
  <c r="Y207"/>
  <c r="AB207"/>
  <c r="F208"/>
  <c r="S208"/>
  <c r="W208"/>
  <c r="X208"/>
  <c r="Y208"/>
  <c r="AB208"/>
  <c r="F209"/>
  <c r="S209"/>
  <c r="W209"/>
  <c r="X209"/>
  <c r="Y209"/>
  <c r="AB209"/>
  <c r="F210"/>
  <c r="S210"/>
  <c r="W210"/>
  <c r="X210"/>
  <c r="Y210"/>
  <c r="AB210"/>
  <c r="F211"/>
  <c r="S211"/>
  <c r="W211"/>
  <c r="X211"/>
  <c r="Y211"/>
  <c r="AB211"/>
  <c r="F212"/>
  <c r="S212"/>
  <c r="W212"/>
  <c r="X212"/>
  <c r="Y212"/>
  <c r="AB212"/>
  <c r="F213"/>
  <c r="S213"/>
  <c r="W213"/>
  <c r="X213"/>
  <c r="Y213"/>
  <c r="AB213"/>
  <c r="F214"/>
  <c r="S214"/>
  <c r="W214"/>
  <c r="X214"/>
  <c r="Y214"/>
  <c r="AB214"/>
  <c r="F215"/>
  <c r="S215"/>
  <c r="W215"/>
  <c r="X215"/>
  <c r="Y215"/>
  <c r="AB215"/>
  <c r="F216"/>
  <c r="S216"/>
  <c r="W216"/>
  <c r="X216"/>
  <c r="Y216"/>
  <c r="AB216"/>
  <c r="F217"/>
  <c r="S217"/>
  <c r="W217"/>
  <c r="X217"/>
  <c r="Y217"/>
  <c r="AB217"/>
  <c r="F218"/>
  <c r="S218"/>
  <c r="W218"/>
  <c r="X218"/>
  <c r="Y218"/>
  <c r="AB218"/>
  <c r="F219"/>
  <c r="S219"/>
  <c r="W219"/>
  <c r="X219"/>
  <c r="Y219"/>
  <c r="AB219"/>
  <c r="F220"/>
  <c r="S220"/>
  <c r="W220"/>
  <c r="X220"/>
  <c r="Y220"/>
  <c r="AB220"/>
  <c r="F221"/>
  <c r="S221"/>
  <c r="W221"/>
  <c r="X221"/>
  <c r="Y221"/>
  <c r="AB221"/>
  <c r="F222"/>
  <c r="S222"/>
  <c r="W222"/>
  <c r="X222"/>
  <c r="Y222"/>
  <c r="AB222"/>
  <c r="F223"/>
  <c r="S223"/>
  <c r="W223"/>
  <c r="X223"/>
  <c r="Y223"/>
  <c r="AB223"/>
  <c r="F224"/>
  <c r="S224"/>
  <c r="W224"/>
  <c r="X224"/>
  <c r="Y224"/>
  <c r="AB224"/>
  <c r="F225"/>
  <c r="S225"/>
  <c r="W225"/>
  <c r="X225"/>
  <c r="Y225"/>
  <c r="AB225"/>
  <c r="F226"/>
  <c r="S226"/>
  <c r="W226"/>
  <c r="X226"/>
  <c r="Y226"/>
  <c r="AB226"/>
  <c r="F227"/>
  <c r="S227"/>
  <c r="W227"/>
  <c r="X227"/>
  <c r="Y227"/>
  <c r="AB227"/>
  <c r="F228"/>
  <c r="S228"/>
  <c r="W228"/>
  <c r="X228"/>
  <c r="Y228"/>
  <c r="AB228"/>
  <c r="F229"/>
  <c r="S229"/>
  <c r="W229"/>
  <c r="X229"/>
  <c r="Y229"/>
  <c r="AB229"/>
  <c r="F230"/>
  <c r="S230"/>
  <c r="W230"/>
  <c r="X230"/>
  <c r="Y230"/>
  <c r="AB230"/>
  <c r="F231"/>
  <c r="S231"/>
  <c r="W231"/>
  <c r="X231"/>
  <c r="Y231"/>
  <c r="AB231"/>
  <c r="F232"/>
  <c r="S232"/>
  <c r="W232"/>
  <c r="X232"/>
  <c r="Y232"/>
  <c r="AB232"/>
  <c r="F233"/>
  <c r="S233"/>
  <c r="W233"/>
  <c r="X233"/>
  <c r="Y233"/>
  <c r="AB233"/>
  <c r="F234"/>
  <c r="S234"/>
  <c r="W234"/>
  <c r="X234"/>
  <c r="Y234"/>
  <c r="AB234"/>
  <c r="F235"/>
  <c r="S235"/>
  <c r="W235"/>
  <c r="X235"/>
  <c r="Y235"/>
  <c r="AB235"/>
  <c r="F236"/>
  <c r="S236"/>
  <c r="W236"/>
  <c r="X236"/>
  <c r="Y236"/>
  <c r="AB236"/>
  <c r="F237"/>
  <c r="S237"/>
  <c r="W237"/>
  <c r="X237"/>
  <c r="Y237"/>
  <c r="AB237"/>
  <c r="F238"/>
  <c r="S238"/>
  <c r="W238"/>
  <c r="X238"/>
  <c r="Y238"/>
  <c r="AB238"/>
  <c r="F239"/>
  <c r="S239"/>
  <c r="W239"/>
  <c r="X239"/>
  <c r="Y239"/>
  <c r="AB239"/>
  <c r="F240"/>
  <c r="S240"/>
  <c r="W240"/>
  <c r="X240"/>
  <c r="Y240"/>
  <c r="AB240"/>
  <c r="F241"/>
  <c r="S241"/>
  <c r="W241"/>
  <c r="X241"/>
  <c r="Y241"/>
  <c r="AB241"/>
  <c r="F242"/>
  <c r="S242"/>
  <c r="W242"/>
  <c r="X242"/>
  <c r="Y242"/>
  <c r="AB242"/>
  <c r="F243"/>
  <c r="S243"/>
  <c r="W243"/>
  <c r="X243"/>
  <c r="Y243"/>
  <c r="AB243"/>
  <c r="F244"/>
  <c r="S244"/>
  <c r="W244"/>
  <c r="X244"/>
  <c r="Y244"/>
  <c r="AB244"/>
  <c r="F245"/>
  <c r="S245"/>
  <c r="W245"/>
  <c r="X245"/>
  <c r="Y245"/>
  <c r="AB245"/>
  <c r="F246"/>
  <c r="S246"/>
  <c r="W246"/>
  <c r="X246"/>
  <c r="Y246"/>
  <c r="AB246"/>
  <c r="F247"/>
  <c r="S247"/>
  <c r="W247"/>
  <c r="X247"/>
  <c r="Y247"/>
  <c r="AB247"/>
  <c r="F248"/>
  <c r="S248"/>
  <c r="W248"/>
  <c r="X248"/>
  <c r="Y248"/>
  <c r="AB248"/>
  <c r="F249"/>
  <c r="S249"/>
  <c r="W249"/>
  <c r="X249"/>
  <c r="Y249"/>
  <c r="AB249"/>
  <c r="F250"/>
  <c r="S250"/>
  <c r="W250"/>
  <c r="X250"/>
  <c r="Y250"/>
  <c r="AB250"/>
  <c r="F251"/>
  <c r="S251"/>
  <c r="W251"/>
  <c r="X251"/>
  <c r="Y251"/>
  <c r="AB251"/>
  <c r="F252"/>
  <c r="S252"/>
  <c r="W252"/>
  <c r="X252"/>
  <c r="Y252"/>
  <c r="AB252"/>
  <c r="F253"/>
  <c r="S253"/>
  <c r="W253"/>
  <c r="X253"/>
  <c r="Y253"/>
  <c r="AB253"/>
  <c r="F254"/>
  <c r="S254"/>
  <c r="W254"/>
  <c r="X254"/>
  <c r="Y254"/>
  <c r="AB254"/>
  <c r="F255"/>
  <c r="S255"/>
  <c r="W255"/>
  <c r="X255"/>
  <c r="Y255"/>
  <c r="AB255"/>
  <c r="F256"/>
  <c r="S256"/>
  <c r="W256"/>
  <c r="X256"/>
  <c r="Y256"/>
  <c r="AB256"/>
  <c r="F257"/>
  <c r="S257"/>
  <c r="W257"/>
  <c r="X257"/>
  <c r="Y257"/>
  <c r="AB257"/>
  <c r="F258"/>
  <c r="S258"/>
  <c r="W258"/>
  <c r="X258"/>
  <c r="Y258"/>
  <c r="AB258"/>
  <c r="F259"/>
  <c r="S259"/>
  <c r="W259"/>
  <c r="X259"/>
  <c r="Y259"/>
  <c r="AB259"/>
  <c r="F260"/>
  <c r="S260"/>
  <c r="W260"/>
  <c r="X260"/>
  <c r="Y260"/>
  <c r="AB260"/>
  <c r="F261"/>
  <c r="S261"/>
  <c r="W261"/>
  <c r="X261"/>
  <c r="Y261"/>
  <c r="AB261"/>
  <c r="F262"/>
  <c r="S262"/>
  <c r="W262"/>
  <c r="X262"/>
  <c r="Y262"/>
  <c r="AB262"/>
  <c r="F263"/>
  <c r="S263"/>
  <c r="W263"/>
  <c r="X263"/>
  <c r="Y263"/>
  <c r="AB263"/>
  <c r="F264"/>
  <c r="S264"/>
  <c r="W264"/>
  <c r="X264"/>
  <c r="Y264"/>
  <c r="AB264"/>
  <c r="F265"/>
  <c r="S265"/>
  <c r="W265"/>
  <c r="X265"/>
  <c r="Y265"/>
  <c r="AB265"/>
  <c r="F266"/>
  <c r="S266"/>
  <c r="W266"/>
  <c r="X266"/>
  <c r="Y266"/>
  <c r="AB266"/>
  <c r="F267"/>
  <c r="S267"/>
  <c r="W267"/>
  <c r="X267"/>
  <c r="Y267"/>
  <c r="AB267"/>
  <c r="F268"/>
  <c r="S268"/>
  <c r="W268"/>
  <c r="X268"/>
  <c r="Y268"/>
  <c r="AB268"/>
  <c r="F269"/>
  <c r="S269"/>
  <c r="W269"/>
  <c r="X269"/>
  <c r="Y269"/>
  <c r="AB269"/>
  <c r="F270"/>
  <c r="S270"/>
  <c r="W270"/>
  <c r="X270"/>
  <c r="Y270"/>
  <c r="AB270"/>
  <c r="F271"/>
  <c r="S271"/>
  <c r="W271"/>
  <c r="X271"/>
  <c r="Y271"/>
  <c r="AB271"/>
  <c r="F272"/>
  <c r="S272"/>
  <c r="W272"/>
  <c r="X272"/>
  <c r="Y272"/>
  <c r="AB272"/>
  <c r="F273"/>
  <c r="S273"/>
  <c r="W273"/>
  <c r="X273"/>
  <c r="Y273"/>
  <c r="AB273"/>
  <c r="F274"/>
  <c r="S274"/>
  <c r="W274"/>
  <c r="X274"/>
  <c r="Y274"/>
  <c r="AB274"/>
  <c r="F275"/>
  <c r="S275"/>
  <c r="W275"/>
  <c r="X275"/>
  <c r="Y275"/>
  <c r="AB275"/>
  <c r="F276"/>
  <c r="S276"/>
  <c r="W276"/>
  <c r="X276"/>
  <c r="Y276"/>
  <c r="AB276"/>
  <c r="F277"/>
  <c r="S277"/>
  <c r="W277"/>
  <c r="X277"/>
  <c r="Y277"/>
  <c r="AB277"/>
  <c r="F278"/>
  <c r="S278"/>
  <c r="W278"/>
  <c r="X278"/>
  <c r="Y278"/>
  <c r="AB278"/>
  <c r="F279"/>
  <c r="S279"/>
  <c r="W279"/>
  <c r="X279"/>
  <c r="Y279"/>
  <c r="AB279"/>
  <c r="F280"/>
  <c r="S280"/>
  <c r="W280"/>
  <c r="X280"/>
  <c r="Y280"/>
  <c r="AB280"/>
  <c r="F281"/>
  <c r="S281"/>
  <c r="W281"/>
  <c r="X281"/>
  <c r="Y281"/>
  <c r="AB281"/>
  <c r="F282"/>
  <c r="S282"/>
  <c r="W282"/>
  <c r="X282"/>
  <c r="Y282"/>
  <c r="AB282"/>
  <c r="F283"/>
  <c r="S283"/>
  <c r="W283"/>
  <c r="X283"/>
  <c r="Y283"/>
  <c r="AB283"/>
  <c r="F284"/>
  <c r="S284"/>
  <c r="W284"/>
  <c r="X284"/>
  <c r="Y284"/>
  <c r="AB284"/>
  <c r="F285"/>
  <c r="S285"/>
  <c r="W285"/>
  <c r="X285"/>
  <c r="Y285"/>
  <c r="AB285"/>
  <c r="F286"/>
  <c r="S286"/>
  <c r="W286"/>
  <c r="X286"/>
  <c r="Y286"/>
  <c r="AB286"/>
  <c r="F287"/>
  <c r="S287"/>
  <c r="W287"/>
  <c r="X287"/>
  <c r="Y287"/>
  <c r="AB287"/>
  <c r="F288"/>
  <c r="S288"/>
  <c r="W288"/>
  <c r="X288"/>
  <c r="Y288"/>
  <c r="AB288"/>
  <c r="F289"/>
  <c r="S289"/>
  <c r="W289"/>
  <c r="X289"/>
  <c r="Y289"/>
  <c r="AB289"/>
  <c r="F290"/>
  <c r="S290"/>
  <c r="W290"/>
  <c r="X290"/>
  <c r="Y290"/>
  <c r="AB290"/>
  <c r="F291"/>
  <c r="S291"/>
  <c r="W291"/>
  <c r="X291"/>
  <c r="Y291"/>
  <c r="AB291"/>
  <c r="F292"/>
  <c r="S292"/>
  <c r="W292"/>
  <c r="X292"/>
  <c r="Y292"/>
  <c r="AB292"/>
  <c r="F293"/>
  <c r="S293"/>
  <c r="W293"/>
  <c r="X293"/>
  <c r="Y293"/>
  <c r="AB293"/>
  <c r="F294"/>
  <c r="S294"/>
  <c r="W294"/>
  <c r="X294"/>
  <c r="Y294"/>
  <c r="AB294"/>
  <c r="F295"/>
  <c r="S295"/>
  <c r="W295"/>
  <c r="X295"/>
  <c r="Y295"/>
  <c r="AB295"/>
  <c r="F296"/>
  <c r="S296"/>
  <c r="W296"/>
  <c r="X296"/>
  <c r="Y296"/>
  <c r="AB296"/>
  <c r="F297"/>
  <c r="S297"/>
  <c r="W297"/>
  <c r="X297"/>
  <c r="Y297"/>
  <c r="AB297"/>
  <c r="F298"/>
  <c r="S298"/>
  <c r="W298"/>
  <c r="X298"/>
  <c r="Y298"/>
  <c r="AB298"/>
  <c r="F299"/>
  <c r="S299"/>
  <c r="W299"/>
  <c r="X299"/>
  <c r="Y299"/>
  <c r="AB299"/>
  <c r="F300"/>
  <c r="S300"/>
  <c r="W300"/>
  <c r="X300"/>
  <c r="Y300"/>
  <c r="AB300"/>
  <c r="F301"/>
  <c r="S301"/>
  <c r="W301"/>
  <c r="X301"/>
  <c r="Y301"/>
  <c r="AB301"/>
  <c r="F302"/>
  <c r="S302"/>
  <c r="W302"/>
  <c r="X302"/>
  <c r="Y302"/>
  <c r="AB302"/>
  <c r="F303"/>
  <c r="S303"/>
  <c r="W303"/>
  <c r="X303"/>
  <c r="Y303"/>
  <c r="AB303"/>
  <c r="F304"/>
  <c r="S304"/>
  <c r="W304"/>
  <c r="X304"/>
  <c r="Y304"/>
  <c r="AB304"/>
  <c r="F305"/>
  <c r="S305"/>
  <c r="W305"/>
  <c r="X305"/>
  <c r="Y305"/>
  <c r="AB305"/>
  <c r="F306"/>
  <c r="S306"/>
  <c r="W306"/>
  <c r="X306"/>
  <c r="Y306"/>
  <c r="AB306"/>
  <c r="F307"/>
  <c r="S307"/>
  <c r="W307"/>
  <c r="X307"/>
  <c r="Y307"/>
  <c r="AB307"/>
  <c r="F308"/>
  <c r="S308"/>
  <c r="W308"/>
  <c r="X308"/>
  <c r="Y308"/>
  <c r="AB308"/>
  <c r="F309"/>
  <c r="S309"/>
  <c r="W309"/>
  <c r="X309"/>
  <c r="Y309"/>
  <c r="AB309"/>
  <c r="F310"/>
  <c r="S310"/>
  <c r="W310"/>
  <c r="X310"/>
  <c r="Y310"/>
  <c r="AB310"/>
  <c r="F311"/>
  <c r="S311"/>
  <c r="W311"/>
  <c r="X311"/>
  <c r="Y311"/>
  <c r="AB311"/>
  <c r="F312"/>
  <c r="S312"/>
  <c r="W312"/>
  <c r="X312"/>
  <c r="Y312"/>
  <c r="AB312"/>
  <c r="F313"/>
  <c r="S313"/>
  <c r="W313"/>
  <c r="X313"/>
  <c r="Y313"/>
  <c r="AB313"/>
  <c r="F314"/>
  <c r="S314"/>
  <c r="W314"/>
  <c r="X314"/>
  <c r="Y314"/>
  <c r="AB314"/>
  <c r="F315"/>
  <c r="S315"/>
  <c r="W315"/>
  <c r="X315"/>
  <c r="Y315"/>
  <c r="AB315"/>
  <c r="F316"/>
  <c r="S316"/>
  <c r="W316"/>
  <c r="X316"/>
  <c r="Y316"/>
  <c r="AB316"/>
  <c r="F317"/>
  <c r="S317"/>
  <c r="W317"/>
  <c r="X317"/>
  <c r="Y317"/>
  <c r="AB317"/>
  <c r="F318"/>
  <c r="S318"/>
  <c r="W318"/>
  <c r="X318"/>
  <c r="Y318"/>
  <c r="AB318"/>
  <c r="F319"/>
  <c r="S319"/>
  <c r="W319"/>
  <c r="X319"/>
  <c r="Y319"/>
  <c r="AB319"/>
  <c r="F320"/>
  <c r="S320"/>
  <c r="W320"/>
  <c r="X320"/>
  <c r="Y320"/>
  <c r="AB320"/>
  <c r="F321"/>
  <c r="S321"/>
  <c r="W321"/>
  <c r="X321"/>
  <c r="Y321"/>
  <c r="AB321"/>
  <c r="F322"/>
  <c r="S322"/>
  <c r="W322"/>
  <c r="X322"/>
  <c r="Y322"/>
  <c r="AB322"/>
  <c r="F323"/>
  <c r="S323"/>
  <c r="W323"/>
  <c r="X323"/>
  <c r="Y323"/>
  <c r="AB323"/>
  <c r="F324"/>
  <c r="S324"/>
  <c r="W324"/>
  <c r="X324"/>
  <c r="Y324"/>
  <c r="AB324"/>
  <c r="F325"/>
  <c r="S325"/>
  <c r="W325"/>
  <c r="X325"/>
  <c r="Y325"/>
  <c r="AB325"/>
  <c r="F326"/>
  <c r="S326"/>
  <c r="W326"/>
  <c r="X326"/>
  <c r="Y326"/>
  <c r="AB326"/>
  <c r="F327"/>
  <c r="S327"/>
  <c r="W327"/>
  <c r="X327"/>
  <c r="Y327"/>
  <c r="AB327"/>
  <c r="F328"/>
  <c r="S328"/>
  <c r="W328"/>
  <c r="X328"/>
  <c r="Y328"/>
  <c r="AB328"/>
  <c r="F329"/>
  <c r="S329"/>
  <c r="W329"/>
  <c r="X329"/>
  <c r="Y329"/>
  <c r="AB329"/>
  <c r="F330"/>
  <c r="S330"/>
  <c r="W330"/>
  <c r="X330"/>
  <c r="Y330"/>
  <c r="AB330"/>
  <c r="F331"/>
  <c r="S331"/>
  <c r="W331"/>
  <c r="X331"/>
  <c r="Y331"/>
  <c r="AB331"/>
  <c r="F332"/>
  <c r="S332"/>
  <c r="W332"/>
  <c r="X332"/>
  <c r="Y332"/>
  <c r="AB332"/>
  <c r="F333"/>
  <c r="S333"/>
  <c r="W333"/>
  <c r="X333"/>
  <c r="Y333"/>
  <c r="AB333"/>
  <c r="F334"/>
  <c r="S334"/>
  <c r="W334"/>
  <c r="X334"/>
  <c r="Y334"/>
  <c r="AB334"/>
  <c r="F335"/>
  <c r="S335"/>
  <c r="W335"/>
  <c r="X335"/>
  <c r="Y335"/>
  <c r="AB335"/>
  <c r="F336"/>
  <c r="S336"/>
  <c r="W336"/>
  <c r="X336"/>
  <c r="Y336"/>
  <c r="AB336"/>
  <c r="F337"/>
  <c r="S337"/>
  <c r="W337"/>
  <c r="X337"/>
  <c r="Y337"/>
  <c r="AB337"/>
  <c r="F338"/>
  <c r="S338"/>
  <c r="W338"/>
  <c r="X338"/>
  <c r="Y338"/>
  <c r="AB338"/>
  <c r="F339"/>
  <c r="S339"/>
  <c r="W339"/>
  <c r="X339"/>
  <c r="Y339"/>
  <c r="AB339"/>
  <c r="F340"/>
  <c r="S340"/>
  <c r="W340"/>
  <c r="X340"/>
  <c r="Y340"/>
  <c r="AB340"/>
  <c r="F341"/>
  <c r="S341"/>
  <c r="W341"/>
  <c r="X341"/>
  <c r="Y341"/>
  <c r="AB341"/>
  <c r="F342"/>
  <c r="S342"/>
  <c r="W342"/>
  <c r="X342"/>
  <c r="Y342"/>
  <c r="AB342"/>
  <c r="F343"/>
  <c r="S343"/>
  <c r="W343"/>
  <c r="X343"/>
  <c r="Y343"/>
  <c r="AB343"/>
  <c r="F344"/>
  <c r="S344"/>
  <c r="W344"/>
  <c r="X344"/>
  <c r="Y344"/>
  <c r="AB344"/>
  <c r="F345"/>
  <c r="S345"/>
  <c r="W345"/>
  <c r="X345"/>
  <c r="Y345"/>
  <c r="AB345"/>
  <c r="F346"/>
  <c r="S346"/>
  <c r="W346"/>
  <c r="X346"/>
  <c r="Y346"/>
  <c r="AB346"/>
  <c r="F347"/>
  <c r="S347"/>
  <c r="W347"/>
  <c r="X347"/>
  <c r="Y347"/>
  <c r="AB347"/>
  <c r="F348"/>
  <c r="S348"/>
  <c r="W348"/>
  <c r="X348"/>
  <c r="Y348"/>
  <c r="AB348"/>
  <c r="F349"/>
  <c r="S349"/>
  <c r="W349"/>
  <c r="X349"/>
  <c r="Y349"/>
  <c r="AB349"/>
  <c r="F350"/>
  <c r="S350"/>
  <c r="W350"/>
  <c r="X350"/>
  <c r="Y350"/>
  <c r="AB350"/>
  <c r="F351"/>
  <c r="S351"/>
  <c r="W351"/>
  <c r="X351"/>
  <c r="Y351"/>
  <c r="AB351"/>
  <c r="F352"/>
  <c r="S352"/>
  <c r="W352"/>
  <c r="X352"/>
  <c r="Y352"/>
  <c r="AB352"/>
  <c r="F353"/>
  <c r="S353"/>
  <c r="W353"/>
  <c r="X353"/>
  <c r="Y353"/>
  <c r="AB353"/>
  <c r="F354"/>
  <c r="S354"/>
  <c r="W354"/>
  <c r="X354"/>
  <c r="Y354"/>
  <c r="AB354"/>
  <c r="F355"/>
  <c r="S355"/>
  <c r="W355"/>
  <c r="X355"/>
  <c r="Y355"/>
  <c r="AB355"/>
  <c r="F356"/>
  <c r="S356"/>
  <c r="W356"/>
  <c r="X356"/>
  <c r="Y356"/>
  <c r="AB356"/>
  <c r="F357"/>
  <c r="S357"/>
  <c r="W357"/>
  <c r="X357"/>
  <c r="Y357"/>
  <c r="AB357"/>
  <c r="F358"/>
  <c r="S358"/>
  <c r="W358"/>
  <c r="X358"/>
  <c r="Y358"/>
  <c r="AB358"/>
  <c r="F359"/>
  <c r="S359"/>
  <c r="W359"/>
  <c r="X359"/>
  <c r="Y359"/>
  <c r="AB359"/>
  <c r="F360"/>
  <c r="S360"/>
  <c r="W360"/>
  <c r="X360"/>
  <c r="Y360"/>
  <c r="AB360"/>
  <c r="F361"/>
  <c r="S361"/>
  <c r="W361"/>
  <c r="X361"/>
  <c r="Y361"/>
  <c r="AB361"/>
  <c r="F362"/>
  <c r="S362"/>
  <c r="W362"/>
  <c r="X362"/>
  <c r="Y362"/>
  <c r="AB362"/>
  <c r="F363"/>
  <c r="S363"/>
  <c r="W363"/>
  <c r="X363"/>
  <c r="Y363"/>
  <c r="AB363"/>
  <c r="F364"/>
  <c r="S364"/>
  <c r="W364"/>
  <c r="X364"/>
  <c r="Y364"/>
  <c r="AB364"/>
  <c r="F365"/>
  <c r="S365"/>
  <c r="W365"/>
  <c r="X365"/>
  <c r="Y365"/>
  <c r="AB365"/>
  <c r="F366"/>
  <c r="S366"/>
  <c r="W366"/>
  <c r="X366"/>
  <c r="Y366"/>
  <c r="AB366"/>
  <c r="F367"/>
  <c r="S367"/>
  <c r="W367"/>
  <c r="X367"/>
  <c r="Y367"/>
  <c r="AB367"/>
  <c r="F368"/>
  <c r="S368"/>
  <c r="W368"/>
  <c r="X368"/>
  <c r="Y368"/>
  <c r="AB368"/>
  <c r="F369"/>
  <c r="S369"/>
  <c r="W369"/>
  <c r="X369"/>
  <c r="Y369"/>
  <c r="AB369"/>
  <c r="F370"/>
  <c r="S370"/>
  <c r="W370"/>
  <c r="X370"/>
  <c r="Y370"/>
  <c r="AB370"/>
  <c r="F371"/>
  <c r="S371"/>
  <c r="W371"/>
  <c r="X371"/>
  <c r="Y371"/>
  <c r="AB371"/>
  <c r="F372"/>
  <c r="S372"/>
  <c r="W372"/>
  <c r="X372"/>
  <c r="Y372"/>
  <c r="AB372"/>
  <c r="F373"/>
  <c r="S373"/>
  <c r="W373"/>
  <c r="X373"/>
  <c r="Y373"/>
  <c r="AB373"/>
  <c r="F374"/>
  <c r="S374"/>
  <c r="W374"/>
  <c r="X374"/>
  <c r="Y374"/>
  <c r="AB374"/>
  <c r="F375"/>
  <c r="S375"/>
  <c r="W375"/>
  <c r="X375"/>
  <c r="Y375"/>
  <c r="AB375"/>
  <c r="F376"/>
  <c r="S376"/>
  <c r="W376"/>
  <c r="X376"/>
  <c r="Y376"/>
  <c r="AB376"/>
  <c r="F377"/>
  <c r="S377"/>
  <c r="W377"/>
  <c r="X377"/>
  <c r="Y377"/>
  <c r="AB377"/>
  <c r="F378"/>
  <c r="S378"/>
  <c r="W378"/>
  <c r="X378"/>
  <c r="Y378"/>
  <c r="AB378"/>
  <c r="F379"/>
  <c r="S379"/>
  <c r="W379"/>
  <c r="X379"/>
  <c r="Y379"/>
  <c r="AB379"/>
  <c r="F380"/>
  <c r="S380"/>
  <c r="W380"/>
  <c r="X380"/>
  <c r="Y380"/>
  <c r="AB380"/>
  <c r="F381"/>
  <c r="S381"/>
  <c r="W381"/>
  <c r="X381"/>
  <c r="Y381"/>
  <c r="AB381"/>
  <c r="F382"/>
  <c r="S382"/>
  <c r="W382"/>
  <c r="X382"/>
  <c r="Y382"/>
  <c r="AB382"/>
  <c r="F383"/>
  <c r="S383"/>
  <c r="W383"/>
  <c r="X383"/>
  <c r="Y383"/>
  <c r="AB383"/>
  <c r="S384"/>
  <c r="W384"/>
  <c r="X384"/>
  <c r="Y384"/>
  <c r="AB384"/>
  <c r="S385"/>
  <c r="W385"/>
  <c r="X385"/>
  <c r="Y385"/>
  <c r="AB385"/>
  <c r="S386"/>
  <c r="W386"/>
  <c r="X386"/>
  <c r="Y386"/>
  <c r="AB386"/>
  <c r="S387"/>
  <c r="W387"/>
  <c r="X387"/>
  <c r="Y387"/>
  <c r="AB387"/>
  <c r="S388"/>
  <c r="W388"/>
  <c r="X388"/>
  <c r="Y388"/>
  <c r="AB388"/>
  <c r="S389"/>
  <c r="W389"/>
  <c r="X389"/>
  <c r="Y389"/>
  <c r="AB389"/>
  <c r="S390"/>
  <c r="W390"/>
  <c r="X390"/>
  <c r="Y390"/>
  <c r="AB390"/>
  <c r="S391"/>
  <c r="W391"/>
  <c r="X391"/>
  <c r="Y391"/>
  <c r="AB391"/>
  <c r="S392"/>
  <c r="W392"/>
  <c r="X392"/>
  <c r="Y392"/>
  <c r="AB392"/>
  <c r="S393"/>
  <c r="W393"/>
  <c r="X393"/>
  <c r="Y393"/>
  <c r="AB393"/>
  <c r="J394"/>
  <c r="S394"/>
  <c r="W394"/>
  <c r="X394"/>
  <c r="Y394"/>
  <c r="AB394"/>
  <c r="S395"/>
  <c r="W395"/>
  <c r="X395"/>
  <c r="Y395"/>
  <c r="AB395"/>
  <c r="J396"/>
  <c r="S396"/>
  <c r="W396"/>
  <c r="X396"/>
  <c r="Y396"/>
  <c r="AB396"/>
  <c r="W397"/>
  <c r="X397"/>
  <c r="Y397"/>
  <c r="AB397"/>
  <c r="E397"/>
  <c r="E398"/>
  <c r="S398"/>
  <c r="W398"/>
  <c r="X398"/>
  <c r="Y398"/>
  <c r="AB398"/>
  <c r="J397"/>
  <c r="J398"/>
  <c r="J399"/>
  <c r="S399"/>
  <c r="W399"/>
  <c r="X399"/>
  <c r="Y399"/>
  <c r="AB399"/>
  <c r="S400"/>
  <c r="W400"/>
  <c r="X400"/>
  <c r="Y400"/>
  <c r="AB400"/>
  <c r="S401"/>
  <c r="W401"/>
  <c r="X401"/>
  <c r="Y401"/>
  <c r="AB401"/>
  <c r="S402"/>
  <c r="W402"/>
  <c r="X402"/>
  <c r="Y402"/>
  <c r="AB402"/>
  <c r="S403"/>
  <c r="W403"/>
  <c r="X403"/>
  <c r="Y403"/>
  <c r="AB403"/>
  <c r="S404"/>
  <c r="W404"/>
  <c r="X404"/>
  <c r="Y404"/>
  <c r="AB404"/>
  <c r="S405"/>
  <c r="W405"/>
  <c r="X405"/>
  <c r="Y405"/>
  <c r="AB405"/>
  <c r="S406"/>
  <c r="W406"/>
  <c r="X406"/>
  <c r="Y406"/>
  <c r="AB406"/>
  <c r="S407"/>
  <c r="W407"/>
  <c r="X407"/>
  <c r="Y407"/>
  <c r="AB407"/>
  <c r="S408"/>
  <c r="W408"/>
  <c r="X408"/>
  <c r="Y408"/>
  <c r="AB408"/>
  <c r="S409"/>
  <c r="W409"/>
  <c r="X409"/>
  <c r="Y409"/>
  <c r="AB409"/>
  <c r="S410"/>
  <c r="W410"/>
  <c r="X410"/>
  <c r="Y410"/>
  <c r="AB410"/>
  <c r="S411"/>
  <c r="W411"/>
  <c r="X411"/>
  <c r="Y411"/>
  <c r="AB411"/>
  <c r="S412"/>
  <c r="W412"/>
  <c r="X412"/>
  <c r="Y412"/>
  <c r="AB412"/>
  <c r="S413"/>
  <c r="W413"/>
  <c r="X413"/>
  <c r="Y413"/>
  <c r="AB413"/>
  <c r="S414"/>
  <c r="W414"/>
  <c r="X414"/>
  <c r="Y414"/>
  <c r="AB414"/>
  <c r="S415"/>
  <c r="W415"/>
  <c r="X415"/>
  <c r="Y415"/>
  <c r="AB415"/>
  <c r="S416"/>
  <c r="W416"/>
  <c r="X416"/>
  <c r="Y416"/>
  <c r="AB416"/>
  <c r="S417"/>
  <c r="W417"/>
  <c r="X417"/>
  <c r="Y417"/>
  <c r="AB417"/>
  <c r="S418"/>
  <c r="W418"/>
  <c r="X418"/>
  <c r="Y418"/>
  <c r="AB418"/>
  <c r="S419"/>
  <c r="W419"/>
  <c r="X419"/>
  <c r="Y419"/>
  <c r="AB419"/>
  <c r="S420"/>
  <c r="W420"/>
  <c r="X420"/>
  <c r="Y420"/>
  <c r="AB420"/>
  <c r="S421"/>
  <c r="W421"/>
  <c r="X421"/>
  <c r="Y421"/>
  <c r="AB421"/>
  <c r="S422"/>
  <c r="W422"/>
  <c r="X422"/>
  <c r="Y422"/>
  <c r="AB422"/>
  <c r="S423"/>
  <c r="W423"/>
  <c r="X423"/>
  <c r="Y423"/>
  <c r="AB423"/>
  <c r="S424"/>
  <c r="W424"/>
  <c r="X424"/>
  <c r="Y424"/>
  <c r="AB424"/>
  <c r="S425"/>
  <c r="W425"/>
  <c r="X425"/>
  <c r="Y425"/>
  <c r="AB425"/>
  <c r="S426"/>
  <c r="W426"/>
  <c r="X426"/>
  <c r="Y426"/>
  <c r="AB426"/>
  <c r="S427"/>
  <c r="W427"/>
  <c r="X427"/>
  <c r="Y427"/>
  <c r="AB427"/>
  <c r="S428"/>
  <c r="W428"/>
  <c r="X428"/>
  <c r="Y428"/>
  <c r="AB428"/>
  <c r="S429"/>
  <c r="W429"/>
  <c r="X429"/>
  <c r="Y429"/>
  <c r="AB429"/>
  <c r="S430"/>
  <c r="W430"/>
  <c r="X430"/>
  <c r="Y430"/>
  <c r="AB430"/>
  <c r="S431"/>
  <c r="W431"/>
  <c r="X431"/>
  <c r="Y431"/>
  <c r="AB431"/>
  <c r="S432"/>
  <c r="W432"/>
  <c r="X432"/>
  <c r="Y432"/>
  <c r="AB432"/>
  <c r="S433"/>
  <c r="W433"/>
  <c r="X433"/>
  <c r="Y433"/>
  <c r="AB433"/>
  <c r="S434"/>
  <c r="W434"/>
  <c r="X434"/>
  <c r="Y434"/>
  <c r="AB434"/>
  <c r="S435"/>
  <c r="W435"/>
  <c r="X435"/>
  <c r="Y435"/>
  <c r="AB435"/>
  <c r="S436"/>
  <c r="W436"/>
  <c r="X436"/>
  <c r="Y436"/>
  <c r="AB436"/>
  <c r="S437"/>
  <c r="W437"/>
  <c r="X437"/>
  <c r="Y437"/>
  <c r="AB437"/>
  <c r="S438"/>
  <c r="W438"/>
  <c r="X438"/>
  <c r="Y438"/>
  <c r="AB438"/>
  <c r="S439"/>
  <c r="W439"/>
  <c r="X439"/>
  <c r="Y439"/>
  <c r="AB439"/>
  <c r="S440"/>
  <c r="W440"/>
  <c r="X440"/>
  <c r="Y440"/>
  <c r="AB440"/>
  <c r="S441"/>
  <c r="W441"/>
  <c r="X441"/>
  <c r="Y441"/>
  <c r="AB441"/>
  <c r="S442"/>
  <c r="W442"/>
  <c r="X442"/>
  <c r="Y442"/>
  <c r="AB442"/>
  <c r="S443"/>
  <c r="W443"/>
  <c r="X443"/>
  <c r="Y443"/>
  <c r="AB443"/>
  <c r="S444"/>
  <c r="W444"/>
  <c r="X444"/>
  <c r="Y444"/>
  <c r="AB444"/>
  <c r="S445"/>
  <c r="W445"/>
  <c r="X445"/>
  <c r="Y445"/>
  <c r="AB445"/>
  <c r="S446"/>
  <c r="W446"/>
  <c r="X446"/>
  <c r="Y446"/>
  <c r="AB446"/>
  <c r="S447"/>
  <c r="W447"/>
  <c r="X447"/>
  <c r="Y447"/>
  <c r="AB447"/>
  <c r="S448"/>
  <c r="W448"/>
  <c r="X448"/>
  <c r="Y448"/>
  <c r="AB448"/>
  <c r="S449"/>
  <c r="W449"/>
  <c r="X449"/>
  <c r="Y449"/>
  <c r="AB449"/>
  <c r="S450"/>
  <c r="W450"/>
  <c r="X450"/>
  <c r="Y450"/>
  <c r="AB450"/>
  <c r="S451"/>
  <c r="W451"/>
  <c r="X451"/>
  <c r="Y451"/>
  <c r="AB451"/>
  <c r="S452"/>
  <c r="W452"/>
  <c r="X452"/>
  <c r="Y452"/>
  <c r="AB452"/>
  <c r="S453"/>
  <c r="W453"/>
  <c r="X453"/>
  <c r="Y453"/>
  <c r="AB453"/>
  <c r="S454"/>
  <c r="W454"/>
  <c r="X454"/>
  <c r="Y454"/>
  <c r="AB454"/>
  <c r="S455"/>
  <c r="W455"/>
  <c r="X455"/>
  <c r="Y455"/>
  <c r="AB455"/>
  <c r="S456"/>
  <c r="W456"/>
  <c r="X456"/>
  <c r="Y456"/>
  <c r="AB456"/>
  <c r="S457"/>
  <c r="W457"/>
  <c r="X457"/>
  <c r="Y457"/>
  <c r="AB457"/>
  <c r="S458"/>
  <c r="W458"/>
  <c r="X458"/>
  <c r="Y458"/>
  <c r="AB458"/>
  <c r="S459"/>
  <c r="W459"/>
  <c r="X459"/>
  <c r="Y459"/>
  <c r="AB459"/>
  <c r="S460"/>
  <c r="W460"/>
  <c r="X460"/>
  <c r="Y460"/>
  <c r="AB460"/>
  <c r="S461"/>
  <c r="W461"/>
  <c r="X461"/>
  <c r="Y461"/>
  <c r="AB461"/>
  <c r="S462"/>
  <c r="W462"/>
  <c r="X462"/>
  <c r="Y462"/>
  <c r="AB462"/>
  <c r="S463"/>
  <c r="W463"/>
  <c r="X463"/>
  <c r="Y463"/>
  <c r="AB463"/>
  <c r="S464"/>
  <c r="W464"/>
  <c r="X464"/>
  <c r="Y464"/>
  <c r="AB464"/>
  <c r="S465"/>
  <c r="W465"/>
  <c r="X465"/>
  <c r="Y465"/>
  <c r="AB465"/>
  <c r="S466"/>
  <c r="W466"/>
  <c r="X466"/>
  <c r="Y466"/>
  <c r="AB466"/>
  <c r="S467"/>
  <c r="W467"/>
  <c r="X467"/>
  <c r="Y467"/>
  <c r="AB467"/>
  <c r="S468"/>
  <c r="W468"/>
  <c r="X468"/>
  <c r="Y468"/>
  <c r="AB468"/>
  <c r="S469"/>
  <c r="W469"/>
  <c r="X469"/>
  <c r="Y469"/>
  <c r="AB469"/>
  <c r="S470"/>
  <c r="W470"/>
  <c r="X470"/>
  <c r="Y470"/>
  <c r="AB470"/>
  <c r="S471"/>
  <c r="W471"/>
  <c r="X471"/>
  <c r="Y471"/>
  <c r="AB471"/>
  <c r="S472"/>
  <c r="W472"/>
  <c r="X472"/>
  <c r="Y472"/>
  <c r="AB472"/>
  <c r="S473"/>
  <c r="W473"/>
  <c r="X473"/>
  <c r="Y473"/>
  <c r="AB473"/>
  <c r="S474"/>
  <c r="W474"/>
  <c r="X474"/>
  <c r="Y474"/>
  <c r="AB474"/>
  <c r="S475"/>
  <c r="W475"/>
  <c r="X475"/>
  <c r="Y475"/>
  <c r="AB475"/>
  <c r="S476"/>
  <c r="W476"/>
  <c r="X476"/>
  <c r="Y476"/>
  <c r="AB476"/>
  <c r="S477"/>
  <c r="W477"/>
  <c r="X477"/>
  <c r="Y477"/>
  <c r="AB477"/>
  <c r="S478"/>
  <c r="W478"/>
  <c r="X478"/>
  <c r="Y478"/>
  <c r="AB478"/>
  <c r="S479"/>
  <c r="W479"/>
  <c r="X479"/>
  <c r="Y479"/>
  <c r="AB479"/>
  <c r="S480"/>
  <c r="W480"/>
  <c r="X480"/>
  <c r="Y480"/>
  <c r="AB480"/>
  <c r="S481"/>
  <c r="W481"/>
  <c r="X481"/>
  <c r="Y481"/>
  <c r="AB481"/>
  <c r="S482"/>
  <c r="W482"/>
  <c r="X482"/>
  <c r="Y482"/>
  <c r="AB482"/>
  <c r="S483"/>
  <c r="W483"/>
  <c r="X483"/>
  <c r="Y483"/>
  <c r="AB483"/>
  <c r="S484"/>
  <c r="W484"/>
  <c r="X484"/>
  <c r="Y484"/>
  <c r="AB484"/>
  <c r="S485"/>
  <c r="W485"/>
  <c r="X485"/>
  <c r="Y485"/>
  <c r="AB485"/>
  <c r="S486"/>
  <c r="W486"/>
  <c r="X486"/>
  <c r="Y486"/>
  <c r="AB486"/>
  <c r="S487"/>
  <c r="W487"/>
  <c r="X487"/>
  <c r="Y487"/>
  <c r="AB487"/>
  <c r="S488"/>
  <c r="W488"/>
  <c r="X488"/>
  <c r="Y488"/>
  <c r="AB488"/>
  <c r="S489"/>
  <c r="W489"/>
  <c r="X489"/>
  <c r="Y489"/>
  <c r="AB489"/>
  <c r="S490"/>
  <c r="W490"/>
  <c r="X490"/>
  <c r="Y490"/>
  <c r="AB490"/>
  <c r="S491"/>
  <c r="W491"/>
  <c r="X491"/>
  <c r="Y491"/>
  <c r="AB491"/>
  <c r="S492"/>
  <c r="W492"/>
  <c r="X492"/>
  <c r="Y492"/>
  <c r="AB492"/>
  <c r="S493"/>
  <c r="W493"/>
  <c r="X493"/>
  <c r="Y493"/>
  <c r="AB493"/>
  <c r="S494"/>
  <c r="W494"/>
  <c r="X494"/>
  <c r="Y494"/>
  <c r="AB494"/>
  <c r="S495"/>
  <c r="W495"/>
  <c r="X495"/>
  <c r="Y495"/>
  <c r="AB495"/>
  <c r="S496"/>
  <c r="W496"/>
  <c r="X496"/>
  <c r="Y496"/>
  <c r="AB496"/>
  <c r="S497"/>
  <c r="W497"/>
  <c r="X497"/>
  <c r="Y497"/>
  <c r="AB497"/>
  <c r="S498"/>
  <c r="W498"/>
  <c r="X498"/>
  <c r="Y498"/>
  <c r="AB498"/>
  <c r="S499"/>
  <c r="W499"/>
  <c r="X499"/>
  <c r="Y499"/>
  <c r="AB499"/>
  <c r="S500"/>
  <c r="W500"/>
  <c r="X500"/>
  <c r="Y500"/>
  <c r="AB500"/>
  <c r="S501"/>
  <c r="W501"/>
  <c r="X501"/>
  <c r="Y501"/>
  <c r="AB501"/>
  <c r="S502"/>
  <c r="W502"/>
  <c r="X502"/>
  <c r="Y502"/>
  <c r="AB502"/>
  <c r="S503"/>
  <c r="W503"/>
  <c r="X503"/>
  <c r="Y503"/>
  <c r="AB503"/>
  <c r="S504"/>
  <c r="W504"/>
  <c r="X504"/>
  <c r="Y504"/>
  <c r="AB504"/>
  <c r="S505"/>
  <c r="W505"/>
  <c r="X505"/>
  <c r="Y505"/>
  <c r="AB505"/>
  <c r="S506"/>
  <c r="W506"/>
  <c r="X506"/>
  <c r="Y506"/>
  <c r="AB506"/>
  <c r="S507"/>
  <c r="W507"/>
  <c r="X507"/>
  <c r="Y507"/>
  <c r="AB507"/>
  <c r="S508"/>
  <c r="W508"/>
  <c r="X508"/>
  <c r="Y508"/>
  <c r="AB508"/>
  <c r="S509"/>
  <c r="W509"/>
  <c r="X509"/>
  <c r="Y509"/>
  <c r="AB509"/>
  <c r="S510"/>
  <c r="W510"/>
  <c r="X510"/>
  <c r="Y510"/>
  <c r="AB510"/>
  <c r="S511"/>
  <c r="W511"/>
  <c r="X511"/>
  <c r="Y511"/>
  <c r="AB511"/>
  <c r="S512"/>
  <c r="W512"/>
  <c r="X512"/>
  <c r="Y512"/>
  <c r="AB512"/>
  <c r="S513"/>
  <c r="W513"/>
  <c r="X513"/>
  <c r="Y513"/>
  <c r="AB513"/>
  <c r="S514"/>
  <c r="W514"/>
  <c r="X514"/>
  <c r="Y514"/>
  <c r="AB514"/>
  <c r="S515"/>
  <c r="W515"/>
  <c r="X515"/>
  <c r="Y515"/>
  <c r="AB515"/>
  <c r="S516"/>
  <c r="W516"/>
  <c r="X516"/>
  <c r="Y516"/>
  <c r="AB516"/>
  <c r="S517"/>
  <c r="W517"/>
  <c r="X517"/>
  <c r="Y517"/>
  <c r="AB517"/>
  <c r="S518"/>
  <c r="W518"/>
  <c r="X518"/>
  <c r="Y518"/>
  <c r="AB518"/>
  <c r="S519"/>
  <c r="W519"/>
  <c r="X519"/>
  <c r="Y519"/>
  <c r="AB519"/>
  <c r="S520"/>
  <c r="W520"/>
  <c r="X520"/>
  <c r="Y520"/>
  <c r="AB520"/>
  <c r="S521"/>
  <c r="W521"/>
  <c r="X521"/>
  <c r="Y521"/>
  <c r="AB521"/>
  <c r="S522"/>
  <c r="W522"/>
  <c r="X522"/>
  <c r="Y522"/>
  <c r="AB522"/>
  <c r="S523"/>
  <c r="W523"/>
  <c r="X523"/>
  <c r="Y523"/>
  <c r="AB523"/>
  <c r="S524"/>
  <c r="W524"/>
  <c r="X524"/>
  <c r="Y524"/>
  <c r="AB524"/>
  <c r="S525"/>
  <c r="W525"/>
  <c r="X525"/>
  <c r="Y525"/>
  <c r="AB525"/>
  <c r="S526"/>
  <c r="W526"/>
  <c r="X526"/>
  <c r="Y526"/>
  <c r="AB526"/>
  <c r="S527"/>
  <c r="W527"/>
  <c r="X527"/>
  <c r="Y527"/>
  <c r="AB527"/>
  <c r="S528"/>
  <c r="W528"/>
  <c r="X528"/>
  <c r="Y528"/>
  <c r="AB528"/>
  <c r="S529"/>
  <c r="W529"/>
  <c r="X529"/>
  <c r="Y529"/>
  <c r="AB529"/>
  <c r="S530"/>
  <c r="W530"/>
  <c r="X530"/>
  <c r="Y530"/>
  <c r="AB530"/>
  <c r="S531"/>
  <c r="W531"/>
  <c r="X531"/>
  <c r="Y531"/>
  <c r="AB531"/>
  <c r="S532"/>
  <c r="W532"/>
  <c r="X532"/>
  <c r="Y532"/>
  <c r="AB532"/>
  <c r="S533"/>
  <c r="W533"/>
  <c r="X533"/>
  <c r="Y533"/>
  <c r="AB533"/>
  <c r="S534"/>
  <c r="W534"/>
  <c r="X534"/>
  <c r="Y534"/>
  <c r="AB534"/>
  <c r="S535"/>
  <c r="W535"/>
  <c r="X535"/>
  <c r="Y535"/>
  <c r="AB535"/>
  <c r="S536"/>
  <c r="W536"/>
  <c r="X536"/>
  <c r="Y536"/>
  <c r="AB536"/>
  <c r="S537"/>
  <c r="W537"/>
  <c r="X537"/>
  <c r="Y537"/>
  <c r="AB537"/>
  <c r="S538"/>
  <c r="W538"/>
  <c r="X538"/>
  <c r="Y538"/>
  <c r="AB538"/>
  <c r="S539"/>
  <c r="W539"/>
  <c r="X539"/>
  <c r="Y539"/>
  <c r="AB539"/>
  <c r="S540"/>
  <c r="W540"/>
  <c r="X540"/>
  <c r="Y540"/>
  <c r="AB540"/>
  <c r="S541"/>
  <c r="W541"/>
  <c r="X541"/>
  <c r="Y541"/>
  <c r="AB541"/>
  <c r="S542"/>
  <c r="W542"/>
  <c r="X542"/>
  <c r="Y542"/>
  <c r="AB542"/>
  <c r="S543"/>
  <c r="W543"/>
  <c r="X543"/>
  <c r="Y543"/>
  <c r="AB543"/>
  <c r="S544"/>
  <c r="W544"/>
  <c r="X544"/>
  <c r="Y544"/>
  <c r="AB544"/>
  <c r="S545"/>
  <c r="W545"/>
  <c r="X545"/>
  <c r="Y545"/>
  <c r="AB545"/>
  <c r="S546"/>
  <c r="W546"/>
  <c r="X546"/>
  <c r="Y546"/>
  <c r="AB546"/>
  <c r="S547"/>
  <c r="W547"/>
  <c r="X547"/>
  <c r="Y547"/>
  <c r="AB547"/>
  <c r="S548"/>
  <c r="W548"/>
  <c r="X548"/>
  <c r="Y548"/>
  <c r="AB548"/>
  <c r="S549"/>
  <c r="W549"/>
  <c r="X549"/>
  <c r="Y549"/>
  <c r="AB549"/>
  <c r="S550"/>
  <c r="W550"/>
  <c r="X550"/>
  <c r="Y550"/>
  <c r="AB550"/>
  <c r="S551"/>
  <c r="W551"/>
  <c r="X551"/>
  <c r="Y551"/>
  <c r="AB551"/>
  <c r="S552"/>
  <c r="W552"/>
  <c r="X552"/>
  <c r="Y552"/>
  <c r="AB552"/>
  <c r="S553"/>
  <c r="W553"/>
  <c r="X553"/>
  <c r="Y553"/>
  <c r="AB553"/>
  <c r="S554"/>
  <c r="W554"/>
  <c r="X554"/>
  <c r="Y554"/>
  <c r="AB554"/>
  <c r="S555"/>
  <c r="W555"/>
  <c r="X555"/>
  <c r="Y555"/>
  <c r="AB555"/>
  <c r="S556"/>
  <c r="W556"/>
  <c r="X556"/>
  <c r="Y556"/>
  <c r="AB556"/>
  <c r="S557"/>
  <c r="W557"/>
  <c r="X557"/>
  <c r="Y557"/>
  <c r="AB557"/>
  <c r="S558"/>
  <c r="W558"/>
  <c r="X558"/>
  <c r="Y558"/>
  <c r="AB558"/>
  <c r="S559"/>
  <c r="W559"/>
  <c r="X559"/>
  <c r="Y559"/>
  <c r="AB559"/>
  <c r="S560"/>
  <c r="W560"/>
  <c r="X560"/>
  <c r="Y560"/>
  <c r="AB560"/>
  <c r="S561"/>
  <c r="W561"/>
  <c r="X561"/>
  <c r="Y561"/>
  <c r="AB561"/>
  <c r="S562"/>
  <c r="W562"/>
  <c r="X562"/>
  <c r="Y562"/>
  <c r="AB562"/>
  <c r="S563"/>
  <c r="W563"/>
  <c r="X563"/>
  <c r="Y563"/>
  <c r="AB563"/>
  <c r="S564"/>
  <c r="W564"/>
  <c r="X564"/>
  <c r="Y564"/>
  <c r="AB564"/>
  <c r="S565"/>
  <c r="W565"/>
  <c r="X565"/>
  <c r="Y565"/>
  <c r="AB565"/>
  <c r="S566"/>
  <c r="W566"/>
  <c r="X566"/>
  <c r="Y566"/>
  <c r="AB566"/>
  <c r="S567"/>
  <c r="W567"/>
  <c r="X567"/>
  <c r="Y567"/>
  <c r="AB567"/>
  <c r="S568"/>
  <c r="W568"/>
  <c r="X568"/>
  <c r="Y568"/>
  <c r="AB568"/>
  <c r="S569"/>
  <c r="W569"/>
  <c r="X569"/>
  <c r="Y569"/>
  <c r="AB569"/>
  <c r="S570"/>
  <c r="W570"/>
  <c r="X570"/>
  <c r="Y570"/>
  <c r="AB570"/>
  <c r="S571"/>
  <c r="W571"/>
  <c r="X571"/>
  <c r="Y571"/>
  <c r="AB571"/>
  <c r="S572"/>
  <c r="W572"/>
  <c r="X572"/>
  <c r="Y572"/>
  <c r="AB572"/>
  <c r="S573"/>
  <c r="W573"/>
  <c r="X573"/>
  <c r="Y573"/>
  <c r="AB573"/>
  <c r="S574"/>
  <c r="W574"/>
  <c r="X574"/>
  <c r="Y574"/>
  <c r="AB574"/>
  <c r="S575"/>
  <c r="W575"/>
  <c r="X575"/>
  <c r="Y575"/>
  <c r="AB575"/>
  <c r="S576"/>
  <c r="W576"/>
  <c r="X576"/>
  <c r="Y576"/>
  <c r="AB576"/>
  <c r="S577"/>
  <c r="W577"/>
  <c r="X577"/>
  <c r="Y577"/>
  <c r="AB577"/>
  <c r="S578"/>
  <c r="W578"/>
  <c r="X578"/>
  <c r="Y578"/>
  <c r="AB578"/>
  <c r="S579"/>
  <c r="W579"/>
  <c r="X579"/>
  <c r="Y579"/>
  <c r="AB579"/>
  <c r="S580"/>
  <c r="W580"/>
  <c r="X580"/>
  <c r="Y580"/>
  <c r="AB580"/>
  <c r="S581"/>
  <c r="W581"/>
  <c r="X581"/>
  <c r="Y581"/>
  <c r="AB581"/>
  <c r="S582"/>
  <c r="W582"/>
  <c r="X582"/>
  <c r="Y582"/>
  <c r="AB582"/>
  <c r="S583"/>
  <c r="W583"/>
  <c r="X583"/>
  <c r="Y583"/>
  <c r="AB583"/>
  <c r="S584"/>
  <c r="W584"/>
  <c r="X584"/>
  <c r="Y584"/>
  <c r="AB584"/>
  <c r="S585"/>
  <c r="W585"/>
  <c r="X585"/>
  <c r="Y585"/>
  <c r="AB585"/>
  <c r="S586"/>
  <c r="W586"/>
  <c r="X586"/>
  <c r="Y586"/>
  <c r="AB586"/>
  <c r="S587"/>
  <c r="W587"/>
  <c r="X587"/>
  <c r="Y587"/>
  <c r="AB587"/>
  <c r="S588"/>
  <c r="W588"/>
  <c r="X588"/>
  <c r="Y588"/>
  <c r="AB588"/>
  <c r="S589"/>
  <c r="W589"/>
  <c r="X589"/>
  <c r="Y589"/>
  <c r="AB589"/>
  <c r="S590"/>
  <c r="W590"/>
  <c r="X590"/>
  <c r="Y590"/>
  <c r="AB590"/>
  <c r="S591"/>
  <c r="W591"/>
  <c r="X591"/>
  <c r="Y591"/>
  <c r="AB591"/>
  <c r="S592"/>
  <c r="W592"/>
  <c r="X592"/>
  <c r="Y592"/>
  <c r="AB592"/>
  <c r="S593"/>
  <c r="W593"/>
  <c r="X593"/>
  <c r="Y593"/>
  <c r="AB593"/>
  <c r="S594"/>
  <c r="W594"/>
  <c r="X594"/>
  <c r="Y594"/>
  <c r="AB594"/>
  <c r="S595"/>
  <c r="W595"/>
  <c r="X595"/>
  <c r="Y595"/>
  <c r="AB595"/>
  <c r="S596"/>
  <c r="W596"/>
  <c r="X596"/>
  <c r="Y596"/>
  <c r="AB596"/>
  <c r="S597"/>
  <c r="W597"/>
  <c r="X597"/>
  <c r="Y597"/>
  <c r="AB597"/>
  <c r="S598"/>
  <c r="W598"/>
  <c r="X598"/>
  <c r="Y598"/>
  <c r="AB598"/>
  <c r="S599"/>
  <c r="W599"/>
  <c r="X599"/>
  <c r="Y599"/>
  <c r="AB599"/>
  <c r="S600"/>
  <c r="W600"/>
  <c r="X600"/>
  <c r="Y600"/>
  <c r="AB600"/>
  <c r="S601"/>
  <c r="W601"/>
  <c r="X601"/>
  <c r="Y601"/>
  <c r="AB601"/>
  <c r="J8" i="15"/>
  <c r="K14"/>
  <c r="L14"/>
  <c r="E17"/>
  <c r="E18"/>
  <c r="F17"/>
  <c r="F18"/>
  <c r="K18"/>
  <c r="L17"/>
  <c r="L18"/>
  <c r="E20"/>
  <c r="E21"/>
  <c r="F20"/>
  <c r="F21"/>
  <c r="K20"/>
  <c r="K21"/>
  <c r="L20"/>
  <c r="L21"/>
  <c r="F24"/>
  <c r="L24"/>
  <c r="F23"/>
  <c r="F25"/>
  <c r="L23"/>
  <c r="L25"/>
  <c r="L28"/>
  <c r="F28"/>
  <c r="F27"/>
  <c r="F29"/>
  <c r="L27"/>
  <c r="L29"/>
  <c r="F31"/>
  <c r="Y19" i="8"/>
  <c r="L31" i="15"/>
  <c r="F36"/>
  <c r="K15"/>
  <c r="L15"/>
  <c r="L36"/>
  <c r="F37"/>
  <c r="L37"/>
  <c r="J8" i="16"/>
  <c r="E16"/>
  <c r="E17"/>
  <c r="F16"/>
  <c r="F17"/>
  <c r="AB19" i="8"/>
  <c r="K16" i="16"/>
  <c r="K17"/>
  <c r="L16"/>
  <c r="L17"/>
  <c r="F19"/>
  <c r="K14"/>
  <c r="L14"/>
  <c r="L19"/>
  <c r="E21"/>
  <c r="E22"/>
  <c r="F21"/>
  <c r="F22"/>
  <c r="K21"/>
  <c r="K22"/>
  <c r="L21"/>
  <c r="L22"/>
  <c r="K27"/>
  <c r="L27"/>
  <c r="L29"/>
  <c r="E31"/>
  <c r="K31"/>
  <c r="L31"/>
  <c r="L34"/>
  <c r="Q24" i="4"/>
  <c r="M24"/>
  <c r="E14" i="15"/>
  <c r="F14"/>
  <c r="G13" i="8" a="1"/>
  <c r="G13"/>
  <c r="H11"/>
  <c r="E27" i="16"/>
  <c r="F27"/>
  <c r="F29"/>
  <c r="F34"/>
  <c r="T13" i="8" a="1"/>
  <c r="T13"/>
  <c r="U11"/>
</calcChain>
</file>

<file path=xl/comments1.xml><?xml version="1.0" encoding="utf-8"?>
<comments xmlns="http://schemas.openxmlformats.org/spreadsheetml/2006/main">
  <authors>
    <author>Robert Moss</author>
  </authors>
  <commentList>
    <comment ref="D17" authorId="0">
      <text>
        <r>
          <rPr>
            <b/>
            <sz val="10"/>
            <color indexed="81"/>
            <rFont val="Calibri"/>
            <family val="2"/>
          </rPr>
          <t>RNW was purchased on Jan-10-16, but other formulas would not work since the date is on the weekend.</t>
        </r>
      </text>
    </comment>
  </commentList>
</comments>
</file>

<file path=xl/comments2.xml><?xml version="1.0" encoding="utf-8"?>
<comments xmlns="http://schemas.openxmlformats.org/spreadsheetml/2006/main">
  <authors>
    <author>Cheema</author>
  </authors>
  <commentList>
    <comment ref="E13" authorId="0">
      <text>
        <r>
          <rPr>
            <sz val="9"/>
            <color indexed="81"/>
            <rFont val="Tahoma"/>
            <family val="2"/>
          </rPr>
          <t xml:space="preserve">This is an array formula.
Everytime you click on it, must press CTRL+SHIFT+ENTER for it to work
</t>
        </r>
      </text>
    </comment>
    <comment ref="G13" authorId="0">
      <text>
        <r>
          <rPr>
            <sz val="9"/>
            <color indexed="81"/>
            <rFont val="Tahoma"/>
            <family val="2"/>
          </rPr>
          <t xml:space="preserve">This is an array formula.
Everytime you click on it, must press CTRL+SHIFT+ENTER for it to work
</t>
        </r>
      </text>
    </comment>
    <comment ref="R13" authorId="0">
      <text>
        <r>
          <rPr>
            <sz val="9"/>
            <color indexed="81"/>
            <rFont val="Tahoma"/>
            <family val="2"/>
          </rPr>
          <t xml:space="preserve">This is an array formula.
Everytime you click on it, must press CTRL+SHIFT+ENTER for it to work
</t>
        </r>
      </text>
    </comment>
    <comment ref="T13" authorId="0">
      <text>
        <r>
          <rPr>
            <sz val="9"/>
            <color indexed="81"/>
            <rFont val="Tahoma"/>
            <family val="2"/>
          </rPr>
          <t xml:space="preserve">This is an array formula.
Everytime you click on it, must press CTRL+SHIFT+ENTER for it to work
</t>
        </r>
      </text>
    </comment>
  </commentList>
</comments>
</file>

<file path=xl/sharedStrings.xml><?xml version="1.0" encoding="utf-8"?>
<sst xmlns="http://schemas.openxmlformats.org/spreadsheetml/2006/main" count="661" uniqueCount="169">
  <si>
    <t>Symbol</t>
  </si>
  <si>
    <t>Name</t>
  </si>
  <si>
    <t>Type</t>
  </si>
  <si>
    <t>Date</t>
  </si>
  <si>
    <t>Shares</t>
  </si>
  <si>
    <t>Price</t>
  </si>
  <si>
    <t>Cash value</t>
  </si>
  <si>
    <t>Commission</t>
  </si>
  <si>
    <t>BB</t>
  </si>
  <si>
    <t>BlackBerry Ltd</t>
  </si>
  <si>
    <t>Buy</t>
  </si>
  <si>
    <t>TGL</t>
  </si>
  <si>
    <t>TransGlobe Energy Corporation</t>
  </si>
  <si>
    <t>Sell</t>
  </si>
  <si>
    <t>ZCN</t>
  </si>
  <si>
    <t>BMO SP TSX CAPPED COMP IDX ETF</t>
  </si>
  <si>
    <t>QBR.B</t>
  </si>
  <si>
    <t>Quebecor, Inc.</t>
  </si>
  <si>
    <t>AVO</t>
  </si>
  <si>
    <t>Avigilon Corp</t>
  </si>
  <si>
    <t>RNW</t>
  </si>
  <si>
    <t>TransAlta Renewables Inc</t>
  </si>
  <si>
    <t>GS</t>
  </si>
  <si>
    <t>Gluskin Sheff + Associates Inc</t>
  </si>
  <si>
    <t>KDX</t>
  </si>
  <si>
    <t>Klondex Mines Ltd</t>
  </si>
  <si>
    <t>HGN</t>
  </si>
  <si>
    <t>Halogen Software Inc</t>
  </si>
  <si>
    <t>Cash</t>
  </si>
  <si>
    <t>Deposit Cash</t>
  </si>
  <si>
    <t>TransGlobe Energy Corp.</t>
  </si>
  <si>
    <t>Dividend (paid to cash)</t>
  </si>
  <si>
    <t>BMO SP TSX CAPPED COMP...</t>
  </si>
  <si>
    <t>Dividend (scheduled)</t>
  </si>
  <si>
    <t>Gluskin Sheff +...</t>
  </si>
  <si>
    <t>Bloomberg Ticker</t>
  </si>
  <si>
    <t>Last Price</t>
  </si>
  <si>
    <t>Shares Held</t>
  </si>
  <si>
    <t>PX_LAST</t>
  </si>
  <si>
    <t>Identifier</t>
  </si>
  <si>
    <t>Start Date</t>
  </si>
  <si>
    <t>End Date</t>
  </si>
  <si>
    <t>Total</t>
  </si>
  <si>
    <t>Portfolio Value</t>
  </si>
  <si>
    <t>Return</t>
  </si>
  <si>
    <t>Portfolio</t>
  </si>
  <si>
    <t>TOT_RETURN_INDEX_GROSS_DVDS</t>
  </si>
  <si>
    <t>Index</t>
  </si>
  <si>
    <t>Historical Prices</t>
  </si>
  <si>
    <t>Shares Owned</t>
  </si>
  <si>
    <t>Note: Establishment of Portfolio</t>
  </si>
  <si>
    <t>Returns Since ESTABLISHMENT</t>
  </si>
  <si>
    <t>S&amp;P TSX</t>
  </si>
  <si>
    <t>ANNUAL Returns - Fiscal Year</t>
  </si>
  <si>
    <t>Start Year</t>
  </si>
  <si>
    <t>&lt; Input Starting School Year Here</t>
  </si>
  <si>
    <t>Labels</t>
  </si>
  <si>
    <t>S&amp;P/TSX Values (Benchmark)</t>
  </si>
  <si>
    <t>* Dividends are added to "Cash" account</t>
  </si>
  <si>
    <t>Daily</t>
  </si>
  <si>
    <t>Annualized</t>
  </si>
  <si>
    <t>Range</t>
  </si>
  <si>
    <t>Compounded Portfolio Return</t>
  </si>
  <si>
    <t>Average Portfolio Return</t>
  </si>
  <si>
    <t>Portfolio Variance</t>
  </si>
  <si>
    <t>Portfolio Volatility</t>
  </si>
  <si>
    <t>Portfolio Downside Variance</t>
  </si>
  <si>
    <t>Portfolio Downside Volatility</t>
  </si>
  <si>
    <t>Best Day</t>
  </si>
  <si>
    <t>Worst Day</t>
  </si>
  <si>
    <t>No Of Up Days</t>
  </si>
  <si>
    <t>No Of Down Days</t>
  </si>
  <si>
    <t>Up/Down Ratio</t>
  </si>
  <si>
    <t>Maximum Drawdown</t>
  </si>
  <si>
    <t>Risk Free Return:</t>
  </si>
  <si>
    <t>Sharpe Ratio - Using:</t>
  </si>
  <si>
    <t>3-Month Treasury Rate</t>
  </si>
  <si>
    <t>Portfolio Analysis</t>
  </si>
  <si>
    <t>Down</t>
  </si>
  <si>
    <t>Drawdown</t>
  </si>
  <si>
    <t>Benchmark</t>
  </si>
  <si>
    <t>Daily Return</t>
  </si>
  <si>
    <t>Excess</t>
  </si>
  <si>
    <t>Days in Year</t>
  </si>
  <si>
    <t>Average Excess Return</t>
  </si>
  <si>
    <t>Variance Of Excess Returns</t>
  </si>
  <si>
    <t>Volatility Of Excess Returns</t>
  </si>
  <si>
    <t>Information Ratio</t>
  </si>
  <si>
    <t>Market Variance</t>
  </si>
  <si>
    <t>Market Volatility</t>
  </si>
  <si>
    <t>Beta Of The Portfolio</t>
  </si>
  <si>
    <t>Average Market Return</t>
  </si>
  <si>
    <t>Alpha Of The Portfolio</t>
  </si>
  <si>
    <t>Total Value</t>
  </si>
  <si>
    <t>with Dividends</t>
  </si>
  <si>
    <t>Total Market Value of Holdings</t>
  </si>
  <si>
    <t>Total Portfolio Value</t>
  </si>
  <si>
    <t>Top</t>
  </si>
  <si>
    <t>Bottom</t>
  </si>
  <si>
    <t>Days</t>
  </si>
  <si>
    <t>Returns!</t>
  </si>
  <si>
    <t>Sheet Input</t>
  </si>
  <si>
    <t>Column</t>
  </si>
  <si>
    <t>R</t>
  </si>
  <si>
    <t>W</t>
  </si>
  <si>
    <t>X</t>
  </si>
  <si>
    <t>Canada 10-Year Bond Yield</t>
  </si>
  <si>
    <t>Since Establishment</t>
  </si>
  <si>
    <t>AB</t>
  </si>
  <si>
    <t>Days for Annualized</t>
  </si>
  <si>
    <t>AA</t>
  </si>
  <si>
    <t>Columns</t>
  </si>
  <si>
    <t>Returns Summary</t>
  </si>
  <si>
    <t>Portfolio Risk Metrics</t>
  </si>
  <si>
    <t>Cash Account</t>
  </si>
  <si>
    <t>Dividends</t>
  </si>
  <si>
    <t xml:space="preserve">Average </t>
  </si>
  <si>
    <t>Current Cash:</t>
  </si>
  <si>
    <t>Cost Basis</t>
  </si>
  <si>
    <t>Cost</t>
  </si>
  <si>
    <t>Average</t>
  </si>
  <si>
    <t>Unrealized</t>
  </si>
  <si>
    <t>Realized</t>
  </si>
  <si>
    <t>Gain (Loss)</t>
  </si>
  <si>
    <t>Value</t>
  </si>
  <si>
    <t>Market</t>
  </si>
  <si>
    <t>Gain (Loss) %</t>
  </si>
  <si>
    <t>Totals</t>
  </si>
  <si>
    <t>Cumulative</t>
  </si>
  <si>
    <t>Original</t>
  </si>
  <si>
    <t>Investment</t>
  </si>
  <si>
    <t>Industry</t>
  </si>
  <si>
    <t>Return %</t>
  </si>
  <si>
    <t>FI</t>
  </si>
  <si>
    <t>Financial Institutions</t>
  </si>
  <si>
    <t>Energy, Utilities &amp; Industrials</t>
  </si>
  <si>
    <t>Metals &amp; Mining</t>
  </si>
  <si>
    <t>Consumers &amp; Health Care</t>
  </si>
  <si>
    <t>Technology, Media &amp; Telecommunications</t>
  </si>
  <si>
    <t>EUI</t>
  </si>
  <si>
    <t>MM</t>
  </si>
  <si>
    <t>TMT</t>
  </si>
  <si>
    <t>ETF</t>
  </si>
  <si>
    <t>Exchange Traded Funds</t>
  </si>
  <si>
    <t>Holdings</t>
  </si>
  <si>
    <t>Number of</t>
  </si>
  <si>
    <t>Y</t>
  </si>
  <si>
    <t>% of</t>
  </si>
  <si>
    <t>Covariance (Market &amp; Portfolio)</t>
  </si>
  <si>
    <t>Andrew Peller Ltd.</t>
  </si>
  <si>
    <t>ADW.A</t>
  </si>
  <si>
    <t>Alaris Royalty Corp.</t>
  </si>
  <si>
    <t>AD</t>
  </si>
  <si>
    <t>BSM Technologies Inc</t>
  </si>
  <si>
    <t>GPS</t>
  </si>
  <si>
    <t>Hudbay Minerals Inc</t>
  </si>
  <si>
    <t>HBM</t>
  </si>
  <si>
    <t>Fortis Inc</t>
  </si>
  <si>
    <t>FTS</t>
  </si>
  <si>
    <t>CHR</t>
  </si>
  <si>
    <t>Weekdays</t>
  </si>
  <si>
    <t>Sum of returns</t>
  </si>
  <si>
    <t>Returns / Weekdays</t>
  </si>
  <si>
    <t>Annualized above</t>
  </si>
  <si>
    <t>Returns if 366 days</t>
  </si>
  <si>
    <t>Overall simple return</t>
  </si>
  <si>
    <t>Daily return</t>
  </si>
  <si>
    <t>Starting value</t>
  </si>
  <si>
    <t>Ending value</t>
  </si>
</sst>
</file>

<file path=xl/styles.xml><?xml version="1.0" encoding="utf-8"?>
<styleSheet xmlns="http://schemas.openxmlformats.org/spreadsheetml/2006/main">
  <numFmts count="16">
    <numFmt numFmtId="164" formatCode="&quot;$&quot;#,##0.00_);\(&quot;$&quot;#,##0.00\)"/>
    <numFmt numFmtId="165" formatCode="&quot;$&quot;#,##0.00_);[Red]\(&quot;$&quot;#,##0.00\)"/>
    <numFmt numFmtId="166" formatCode="mmm\-dd\-yy"/>
    <numFmt numFmtId="167" formatCode="0.0%;\(0.0%\)"/>
    <numFmt numFmtId="168" formatCode="0.0%"/>
    <numFmt numFmtId="169" formatCode="0.00%;\(0.00%\)"/>
    <numFmt numFmtId="170" formatCode="#,##0&quot; Days&quot;"/>
    <numFmt numFmtId="171" formatCode="0.000%;\(0.000%\)"/>
    <numFmt numFmtId="172" formatCode="#0.00;\(#0.00\)"/>
    <numFmt numFmtId="173" formatCode="0.00;\(0.00\)"/>
    <numFmt numFmtId="174" formatCode="&quot;$&quot;#,##0.00;[Red]&quot;$&quot;#,##0.00"/>
    <numFmt numFmtId="175" formatCode="&quot;$&quot;#,##0.00"/>
    <numFmt numFmtId="176" formatCode="&quot;$&quot;#,###.00"/>
    <numFmt numFmtId="177" formatCode="&quot;$&quot;.00"/>
    <numFmt numFmtId="178" formatCode="0.000000%;\(0.000000%\)"/>
    <numFmt numFmtId="179" formatCode="0.0000%"/>
  </numFmts>
  <fonts count="26">
    <font>
      <sz val="8"/>
      <color theme="1"/>
      <name val="Verdana"/>
      <family val="2"/>
    </font>
    <font>
      <sz val="8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8"/>
      <color rgb="FF006100"/>
      <name val="Verdana"/>
      <family val="2"/>
    </font>
    <font>
      <sz val="8"/>
      <color rgb="FF9C0006"/>
      <name val="Verdana"/>
      <family val="2"/>
    </font>
    <font>
      <sz val="8"/>
      <color rgb="FF9C6500"/>
      <name val="Verdana"/>
      <family val="2"/>
    </font>
    <font>
      <sz val="8"/>
      <color rgb="FF3F3F76"/>
      <name val="Verdana"/>
      <family val="2"/>
    </font>
    <font>
      <b/>
      <sz val="8"/>
      <color rgb="FF3F3F3F"/>
      <name val="Verdana"/>
      <family val="2"/>
    </font>
    <font>
      <b/>
      <sz val="8"/>
      <color rgb="FFFA7D00"/>
      <name val="Verdana"/>
      <family val="2"/>
    </font>
    <font>
      <sz val="8"/>
      <color rgb="FFFA7D00"/>
      <name val="Verdana"/>
      <family val="2"/>
    </font>
    <font>
      <b/>
      <sz val="8"/>
      <color theme="0"/>
      <name val="Verdana"/>
      <family val="2"/>
    </font>
    <font>
      <sz val="8"/>
      <color rgb="FFFF0000"/>
      <name val="Verdana"/>
      <family val="2"/>
    </font>
    <font>
      <i/>
      <sz val="8"/>
      <color rgb="FF7F7F7F"/>
      <name val="Verdana"/>
      <family val="2"/>
    </font>
    <font>
      <b/>
      <sz val="8"/>
      <color theme="1"/>
      <name val="Verdana"/>
      <family val="2"/>
    </font>
    <font>
      <sz val="8"/>
      <color theme="0"/>
      <name val="Verdana"/>
      <family val="2"/>
    </font>
    <font>
      <b/>
      <u val="singleAccounting"/>
      <sz val="8"/>
      <color theme="1"/>
      <name val="Verdana"/>
      <family val="2"/>
    </font>
    <font>
      <i/>
      <sz val="8"/>
      <color theme="1"/>
      <name val="Verdana"/>
      <family val="2"/>
    </font>
    <font>
      <u val="singleAccounting"/>
      <sz val="8"/>
      <color theme="1"/>
      <name val="Verdana"/>
      <family val="2"/>
    </font>
    <font>
      <sz val="8"/>
      <color theme="3"/>
      <name val="Verdana"/>
      <family val="2"/>
    </font>
    <font>
      <sz val="8"/>
      <color rgb="FF000000"/>
      <name val="Verdana"/>
      <family val="2"/>
    </font>
    <font>
      <b/>
      <sz val="10"/>
      <color indexed="81"/>
      <name val="Calibri"/>
      <family val="2"/>
    </font>
    <font>
      <sz val="9"/>
      <color indexed="81"/>
      <name val="Tahoma"/>
      <family val="2"/>
    </font>
    <font>
      <sz val="10"/>
      <color theme="1"/>
      <name val="Verdan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0" fontId="13" fillId="33" borderId="0" xfId="0" applyFont="1" applyFill="1" applyAlignment="1">
      <alignment horizontal="centerContinuous" vertical="center"/>
    </xf>
    <xf numFmtId="0" fontId="17" fillId="33" borderId="0" xfId="0" applyFont="1" applyFill="1" applyAlignment="1">
      <alignment horizontal="centerContinuous"/>
    </xf>
    <xf numFmtId="0" fontId="19" fillId="0" borderId="0" xfId="0" applyFont="1" applyAlignment="1">
      <alignment horizontal="left"/>
    </xf>
    <xf numFmtId="0" fontId="19" fillId="0" borderId="0" xfId="0" applyFont="1"/>
    <xf numFmtId="0" fontId="13" fillId="35" borderId="0" xfId="0" applyFont="1" applyFill="1" applyAlignment="1">
      <alignment horizontal="centerContinuous" vertical="center"/>
    </xf>
    <xf numFmtId="0" fontId="17" fillId="35" borderId="0" xfId="0" applyFont="1" applyFill="1" applyAlignment="1">
      <alignment horizontal="centerContinuous"/>
    </xf>
    <xf numFmtId="0" fontId="20" fillId="0" borderId="0" xfId="0" applyFon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36" borderId="0" xfId="0" applyFill="1"/>
    <xf numFmtId="169" fontId="0" fillId="36" borderId="0" xfId="0" applyNumberFormat="1" applyFill="1" applyAlignment="1">
      <alignment horizontal="center"/>
    </xf>
    <xf numFmtId="172" fontId="0" fillId="36" borderId="0" xfId="0" applyNumberFormat="1" applyFill="1" applyAlignment="1">
      <alignment horizontal="center"/>
    </xf>
    <xf numFmtId="168" fontId="0" fillId="36" borderId="0" xfId="0" applyNumberFormat="1" applyFill="1" applyAlignment="1">
      <alignment horizontal="left"/>
    </xf>
    <xf numFmtId="0" fontId="0" fillId="0" borderId="0" xfId="0" applyFont="1"/>
    <xf numFmtId="0" fontId="0" fillId="36" borderId="0" xfId="0" applyFont="1" applyFill="1"/>
    <xf numFmtId="0" fontId="0" fillId="0" borderId="0" xfId="0" applyAlignment="1">
      <alignment horizontal="left"/>
    </xf>
    <xf numFmtId="0" fontId="13" fillId="33" borderId="0" xfId="18" applyFont="1" applyFill="1" applyBorder="1" applyAlignment="1">
      <alignment horizontal="centerContinuous" vertical="center"/>
    </xf>
    <xf numFmtId="0" fontId="17" fillId="33" borderId="0" xfId="18" applyFont="1" applyFill="1" applyBorder="1" applyAlignment="1">
      <alignment horizontal="centerContinuous" vertical="center"/>
    </xf>
    <xf numFmtId="0" fontId="0" fillId="0" borderId="0" xfId="0" applyBorder="1"/>
    <xf numFmtId="0" fontId="13" fillId="35" borderId="0" xfId="18" applyFont="1" applyFill="1" applyBorder="1" applyAlignment="1">
      <alignment horizontal="centerContinuous" vertical="center"/>
    </xf>
    <xf numFmtId="0" fontId="17" fillId="35" borderId="0" xfId="18" applyFont="1" applyFill="1" applyBorder="1" applyAlignment="1">
      <alignment horizontal="centerContinuous" vertical="center"/>
    </xf>
    <xf numFmtId="0" fontId="13" fillId="35" borderId="0" xfId="18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Continuous"/>
    </xf>
    <xf numFmtId="0" fontId="20" fillId="0" borderId="0" xfId="0" applyFont="1" applyAlignment="1">
      <alignment horizontal="centerContinuous"/>
    </xf>
    <xf numFmtId="0" fontId="0" fillId="35" borderId="0" xfId="0" applyFill="1" applyAlignment="1">
      <alignment horizontal="centerContinuous"/>
    </xf>
    <xf numFmtId="0" fontId="13" fillId="35" borderId="0" xfId="0" applyFont="1" applyFill="1" applyAlignment="1">
      <alignment horizontal="centerContinuous"/>
    </xf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174" fontId="0" fillId="0" borderId="0" xfId="0" applyNumberFormat="1"/>
    <xf numFmtId="0" fontId="17" fillId="33" borderId="0" xfId="0" applyFont="1" applyFill="1"/>
    <xf numFmtId="0" fontId="13" fillId="33" borderId="0" xfId="0" applyFont="1" applyFill="1" applyAlignment="1">
      <alignment horizontal="center"/>
    </xf>
    <xf numFmtId="0" fontId="13" fillId="33" borderId="0" xfId="0" applyFont="1" applyFill="1"/>
    <xf numFmtId="0" fontId="17" fillId="33" borderId="0" xfId="0" applyFont="1" applyFill="1" applyAlignment="1">
      <alignment horizontal="center"/>
    </xf>
    <xf numFmtId="3" fontId="0" fillId="0" borderId="0" xfId="0" applyNumberFormat="1" applyAlignment="1">
      <alignment horizontal="right"/>
    </xf>
    <xf numFmtId="0" fontId="16" fillId="37" borderId="0" xfId="0" applyFont="1" applyFill="1"/>
    <xf numFmtId="0" fontId="0" fillId="37" borderId="0" xfId="0" applyFill="1" applyAlignment="1">
      <alignment horizontal="center"/>
    </xf>
    <xf numFmtId="0" fontId="0" fillId="37" borderId="0" xfId="0" applyFill="1"/>
    <xf numFmtId="165" fontId="0" fillId="37" borderId="0" xfId="0" applyNumberFormat="1" applyFill="1"/>
    <xf numFmtId="167" fontId="0" fillId="37" borderId="0" xfId="0" applyNumberFormat="1" applyFill="1" applyAlignment="1">
      <alignment horizontal="center"/>
    </xf>
    <xf numFmtId="0" fontId="0" fillId="0" borderId="0" xfId="0" applyAlignment="1">
      <alignment horizontal="right"/>
    </xf>
    <xf numFmtId="0" fontId="21" fillId="34" borderId="10" xfId="0" applyFont="1" applyFill="1" applyBorder="1" applyAlignment="1">
      <alignment horizontal="center"/>
    </xf>
    <xf numFmtId="0" fontId="13" fillId="33" borderId="0" xfId="0" applyFont="1" applyFill="1" applyAlignment="1">
      <alignment horizontal="left"/>
    </xf>
    <xf numFmtId="0" fontId="16" fillId="36" borderId="0" xfId="0" applyFont="1" applyFill="1"/>
    <xf numFmtId="169" fontId="16" fillId="36" borderId="0" xfId="0" applyNumberFormat="1" applyFont="1" applyFill="1" applyAlignment="1">
      <alignment horizontal="center"/>
    </xf>
    <xf numFmtId="169" fontId="0" fillId="36" borderId="0" xfId="0" applyNumberFormat="1" applyFont="1" applyFill="1" applyAlignment="1">
      <alignment horizontal="center"/>
    </xf>
    <xf numFmtId="172" fontId="0" fillId="36" borderId="0" xfId="0" applyNumberFormat="1" applyFont="1" applyFill="1" applyAlignment="1">
      <alignment horizontal="center"/>
    </xf>
    <xf numFmtId="169" fontId="16" fillId="0" borderId="0" xfId="0" applyNumberFormat="1" applyFont="1" applyAlignment="1">
      <alignment horizontal="center"/>
    </xf>
    <xf numFmtId="2" fontId="16" fillId="0" borderId="0" xfId="0" applyNumberFormat="1" applyFont="1" applyAlignment="1">
      <alignment horizontal="center"/>
    </xf>
    <xf numFmtId="171" fontId="16" fillId="36" borderId="0" xfId="0" applyNumberFormat="1" applyFont="1" applyFill="1" applyAlignment="1">
      <alignment horizontal="center"/>
    </xf>
    <xf numFmtId="0" fontId="16" fillId="0" borderId="0" xfId="0" applyFont="1" applyAlignment="1"/>
    <xf numFmtId="173" fontId="16" fillId="36" borderId="0" xfId="0" applyNumberFormat="1" applyFont="1" applyFill="1" applyAlignment="1">
      <alignment horizontal="center"/>
    </xf>
    <xf numFmtId="0" fontId="22" fillId="0" borderId="0" xfId="0" applyFont="1"/>
    <xf numFmtId="176" fontId="22" fillId="0" borderId="0" xfId="0" applyNumberFormat="1" applyFont="1"/>
    <xf numFmtId="164" fontId="22" fillId="0" borderId="0" xfId="0" applyNumberFormat="1" applyFont="1"/>
    <xf numFmtId="15" fontId="22" fillId="0" borderId="0" xfId="0" applyNumberFormat="1" applyFont="1"/>
    <xf numFmtId="4" fontId="0" fillId="0" borderId="0" xfId="0" applyNumberFormat="1"/>
    <xf numFmtId="14" fontId="0" fillId="0" borderId="0" xfId="0" applyNumberFormat="1"/>
    <xf numFmtId="0" fontId="20" fillId="0" borderId="0" xfId="0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3" fontId="0" fillId="0" borderId="0" xfId="0" applyNumberFormat="1" applyFont="1"/>
    <xf numFmtId="4" fontId="0" fillId="0" borderId="0" xfId="0" applyNumberFormat="1" applyFont="1"/>
    <xf numFmtId="164" fontId="0" fillId="0" borderId="0" xfId="0" applyNumberFormat="1" applyFont="1"/>
    <xf numFmtId="166" fontId="0" fillId="0" borderId="0" xfId="0" applyNumberFormat="1" applyFont="1"/>
    <xf numFmtId="15" fontId="0" fillId="0" borderId="0" xfId="0" applyNumberFormat="1" applyFont="1" applyBorder="1"/>
    <xf numFmtId="175" fontId="0" fillId="0" borderId="0" xfId="0" applyNumberFormat="1" applyFont="1"/>
    <xf numFmtId="15" fontId="0" fillId="0" borderId="0" xfId="0" applyNumberFormat="1" applyFont="1"/>
    <xf numFmtId="176" fontId="0" fillId="0" borderId="0" xfId="0" applyNumberFormat="1" applyFont="1"/>
    <xf numFmtId="177" fontId="0" fillId="0" borderId="0" xfId="0" applyNumberFormat="1" applyFont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78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42" applyNumberFormat="1" applyFont="1"/>
    <xf numFmtId="179" fontId="0" fillId="0" borderId="0" xfId="42" applyNumberFormat="1" applyFont="1"/>
    <xf numFmtId="175" fontId="0" fillId="0" borderId="0" xfId="0" applyNumberFormat="1"/>
    <xf numFmtId="14" fontId="0" fillId="0" borderId="0" xfId="0" applyNumberFormat="1" applyAlignment="1">
      <alignment horizontal="right"/>
    </xf>
    <xf numFmtId="0" fontId="25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style val="4"/>
  <c:chart>
    <c:autoTitleDeleted val="1"/>
    <c:plotArea>
      <c:layout>
        <c:manualLayout>
          <c:layoutTarget val="inner"/>
          <c:xMode val="edge"/>
          <c:yMode val="edge"/>
          <c:x val="0.22617282945204997"/>
          <c:y val="0.14054855377614703"/>
          <c:w val="0.53830830369948712"/>
          <c:h val="0.74925519078929004"/>
        </c:manualLayout>
      </c:layout>
      <c:pieChart>
        <c:varyColors val="1"/>
        <c:ser>
          <c:idx val="2"/>
          <c:order val="0"/>
          <c:tx>
            <c:strRef>
              <c:f>'Industry Breakdown'!$F$2:$F$3</c:f>
              <c:strCache>
                <c:ptCount val="1"/>
                <c:pt idx="0">
                  <c:v>% of Portfolio</c:v>
                </c:pt>
              </c:strCache>
            </c:strRef>
          </c:tx>
          <c:dPt>
            <c:idx val="0"/>
            <c:spPr>
              <a:solidFill>
                <a:schemeClr val="accent2">
                  <a:tint val="4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DEC5-402E-89FD-4CFB2F4E738C}"/>
              </c:ext>
            </c:extLst>
          </c:dPt>
          <c:dPt>
            <c:idx val="1"/>
            <c:spPr>
              <a:solidFill>
                <a:schemeClr val="accent2">
                  <a:tint val="6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DEC5-402E-89FD-4CFB2F4E738C}"/>
              </c:ext>
            </c:extLst>
          </c:dPt>
          <c:dPt>
            <c:idx val="2"/>
            <c:spPr>
              <a:solidFill>
                <a:schemeClr val="accent2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DEC5-402E-89FD-4CFB2F4E738C}"/>
              </c:ext>
            </c:extLst>
          </c:dPt>
          <c:dPt>
            <c:idx val="3"/>
            <c:spPr>
              <a:solidFill>
                <a:schemeClr val="accent2">
                  <a:tint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DEC5-402E-89FD-4CFB2F4E738C}"/>
              </c:ext>
            </c:extLst>
          </c:dPt>
          <c:dPt>
            <c:idx val="4"/>
            <c:spPr>
              <a:solidFill>
                <a:schemeClr val="accent2">
                  <a:shade val="9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DEC5-402E-89FD-4CFB2F4E738C}"/>
              </c:ext>
            </c:extLst>
          </c:dPt>
          <c:dPt>
            <c:idx val="5"/>
            <c:spPr>
              <a:solidFill>
                <a:schemeClr val="accent2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DEC5-402E-89FD-4CFB2F4E738C}"/>
              </c:ext>
            </c:extLst>
          </c:dPt>
          <c:dPt>
            <c:idx val="6"/>
            <c:spPr>
              <a:solidFill>
                <a:schemeClr val="accent2">
                  <a:shade val="6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DEC5-402E-89FD-4CFB2F4E738C}"/>
              </c:ext>
            </c:extLst>
          </c:dPt>
          <c:dPt>
            <c:idx val="7"/>
            <c:spPr>
              <a:solidFill>
                <a:schemeClr val="accent2">
                  <a:shade val="4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DEC5-402E-89FD-4CFB2F4E738C}"/>
              </c:ext>
            </c:extLst>
          </c:dPt>
          <c:dLbls>
            <c:dLbl>
              <c:idx val="5"/>
              <c:layout>
                <c:manualLayout>
                  <c:x val="-2.935779250975612E-2"/>
                  <c:y val="8.2384809784297214E-2"/>
                </c:manualLayout>
              </c:layout>
              <c:dLblPos val="bestFit"/>
              <c:showVal val="1"/>
              <c:showCatName val="1"/>
              <c:separator>
</c:separator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EC5-402E-89FD-4CFB2F4E738C}"/>
                </c:ext>
              </c:extLst>
            </c:dLbl>
            <c:dLbl>
              <c:idx val="6"/>
              <c:layout>
                <c:manualLayout>
                  <c:x val="-6.6055033146951173E-2"/>
                  <c:y val="-0.11273710812588046"/>
                </c:manualLayout>
              </c:layout>
              <c:dLblPos val="bestFit"/>
              <c:showVal val="1"/>
              <c:showCatName val="1"/>
              <c:separator>
</c:separator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EC5-402E-89FD-4CFB2F4E73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Val val="1"/>
            <c:showCatName val="1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'Industry Breakdown'!$B$4:$B$10</c:f>
              <c:strCache>
                <c:ptCount val="7"/>
                <c:pt idx="0">
                  <c:v>FI</c:v>
                </c:pt>
                <c:pt idx="1">
                  <c:v>EUI</c:v>
                </c:pt>
                <c:pt idx="2">
                  <c:v>MM</c:v>
                </c:pt>
                <c:pt idx="3">
                  <c:v>CHR</c:v>
                </c:pt>
                <c:pt idx="4">
                  <c:v>TMT</c:v>
                </c:pt>
                <c:pt idx="5">
                  <c:v>ETF</c:v>
                </c:pt>
                <c:pt idx="6">
                  <c:v>Cash</c:v>
                </c:pt>
              </c:strCache>
            </c:strRef>
          </c:cat>
          <c:val>
            <c:numRef>
              <c:f>'Industry Breakdown'!$F$4:$F$10</c:f>
              <c:numCache>
                <c:formatCode>0.0%;\(0.0%\)</c:formatCode>
                <c:ptCount val="7"/>
                <c:pt idx="0">
                  <c:v>0.10127924738998408</c:v>
                </c:pt>
                <c:pt idx="1">
                  <c:v>0.12609836097000804</c:v>
                </c:pt>
                <c:pt idx="2">
                  <c:v>0.13514714280810583</c:v>
                </c:pt>
                <c:pt idx="3">
                  <c:v>4.1950713385215034E-2</c:v>
                </c:pt>
                <c:pt idx="4">
                  <c:v>0.25320019076339323</c:v>
                </c:pt>
                <c:pt idx="5">
                  <c:v>0</c:v>
                </c:pt>
                <c:pt idx="6">
                  <c:v>0.34232434468329387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DEC5-402E-89FD-4CFB2F4E738C}"/>
            </c:ext>
          </c:extLst>
        </c:ser>
        <c:dLbls/>
        <c:firstSliceAng val="0"/>
      </c:pieChart>
      <c:spPr>
        <a:noFill/>
        <a:ln>
          <a:noFill/>
        </a:ln>
        <a:effectLst/>
      </c:spPr>
    </c:plotArea>
    <c:plotVisOnly val="1"/>
    <c:dispBlanksAs val="zero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US"/>
              <a:t>Annual</a:t>
            </a:r>
            <a:r>
              <a:rPr lang="en-US" baseline="0"/>
              <a:t> Portfolio Returns </a:t>
            </a:r>
            <a:r>
              <a:rPr lang="en-US"/>
              <a:t>vs. S&amp;P/TSX</a:t>
            </a:r>
          </a:p>
        </c:rich>
      </c:tx>
      <c:layout>
        <c:manualLayout>
          <c:xMode val="edge"/>
          <c:yMode val="edge"/>
          <c:x val="0.28240337703141105"/>
          <c:y val="4.3842725278461801E-2"/>
        </c:manualLayout>
      </c:layout>
    </c:title>
    <c:plotArea>
      <c:layout>
        <c:manualLayout>
          <c:layoutTarget val="inner"/>
          <c:xMode val="edge"/>
          <c:yMode val="edge"/>
          <c:x val="8.6224342318293554E-2"/>
          <c:y val="0.13550353594582101"/>
          <c:w val="0.83285561888197912"/>
          <c:h val="0.71083324449047414"/>
        </c:manualLayout>
      </c:layout>
      <c:lineChart>
        <c:grouping val="standard"/>
        <c:ser>
          <c:idx val="1"/>
          <c:order val="0"/>
          <c:tx>
            <c:strRef>
              <c:f>Returns!$F$16:$F$17</c:f>
              <c:strCache>
                <c:ptCount val="1"/>
                <c:pt idx="0">
                  <c:v>Portfolio Return</c:v>
                </c:pt>
              </c:strCache>
            </c:strRef>
          </c:tx>
          <c:spPr>
            <a:ln>
              <a:solidFill>
                <a:srgbClr val="800000"/>
              </a:solidFill>
            </a:ln>
          </c:spPr>
          <c:marker>
            <c:symbol val="none"/>
          </c:marker>
          <c:cat>
            <c:strRef>
              <c:f>Returns!$D$18:$D$383</c:f>
              <c:strCache>
                <c:ptCount val="365"/>
                <c:pt idx="0">
                  <c:v>01/09/2016</c:v>
                </c:pt>
                <c:pt idx="1">
                  <c:v>02/09/2016</c:v>
                </c:pt>
                <c:pt idx="2">
                  <c:v>03/09/2016</c:v>
                </c:pt>
                <c:pt idx="3">
                  <c:v>04/09/2016</c:v>
                </c:pt>
                <c:pt idx="4">
                  <c:v>05/09/2016</c:v>
                </c:pt>
                <c:pt idx="5">
                  <c:v>06/09/2016</c:v>
                </c:pt>
                <c:pt idx="6">
                  <c:v>07/09/2016</c:v>
                </c:pt>
                <c:pt idx="7">
                  <c:v>08/09/2016</c:v>
                </c:pt>
                <c:pt idx="8">
                  <c:v>09/09/2016</c:v>
                </c:pt>
                <c:pt idx="9">
                  <c:v>10/09/2016</c:v>
                </c:pt>
                <c:pt idx="10">
                  <c:v>11/09/2016</c:v>
                </c:pt>
                <c:pt idx="11">
                  <c:v>12/09/2016</c:v>
                </c:pt>
                <c:pt idx="12">
                  <c:v>13/09/2016</c:v>
                </c:pt>
                <c:pt idx="13">
                  <c:v>14/09/2016</c:v>
                </c:pt>
                <c:pt idx="14">
                  <c:v>15/09/2016</c:v>
                </c:pt>
                <c:pt idx="15">
                  <c:v>16/09/2016</c:v>
                </c:pt>
                <c:pt idx="16">
                  <c:v>17/09/2016</c:v>
                </c:pt>
                <c:pt idx="17">
                  <c:v>18/09/2016</c:v>
                </c:pt>
                <c:pt idx="18">
                  <c:v>19/09/2016</c:v>
                </c:pt>
                <c:pt idx="19">
                  <c:v>20/09/2016</c:v>
                </c:pt>
                <c:pt idx="20">
                  <c:v>21/09/2016</c:v>
                </c:pt>
                <c:pt idx="21">
                  <c:v>22/09/2016</c:v>
                </c:pt>
                <c:pt idx="22">
                  <c:v>23/09/2016</c:v>
                </c:pt>
                <c:pt idx="23">
                  <c:v>24/09/2016</c:v>
                </c:pt>
                <c:pt idx="24">
                  <c:v>25/09/2016</c:v>
                </c:pt>
                <c:pt idx="25">
                  <c:v>26/09/2016</c:v>
                </c:pt>
                <c:pt idx="26">
                  <c:v>27/09/2016</c:v>
                </c:pt>
                <c:pt idx="27">
                  <c:v>28/09/2016</c:v>
                </c:pt>
                <c:pt idx="28">
                  <c:v>29/09/2016</c:v>
                </c:pt>
                <c:pt idx="29">
                  <c:v>30/09/2016</c:v>
                </c:pt>
                <c:pt idx="30">
                  <c:v>01/10/2016</c:v>
                </c:pt>
                <c:pt idx="31">
                  <c:v>02/10/2016</c:v>
                </c:pt>
                <c:pt idx="32">
                  <c:v>03/10/2016</c:v>
                </c:pt>
                <c:pt idx="33">
                  <c:v>04/10/2016</c:v>
                </c:pt>
                <c:pt idx="34">
                  <c:v>05/10/2016</c:v>
                </c:pt>
                <c:pt idx="35">
                  <c:v>06/10/2016</c:v>
                </c:pt>
                <c:pt idx="36">
                  <c:v>07/10/2016</c:v>
                </c:pt>
                <c:pt idx="37">
                  <c:v>08/10/2016</c:v>
                </c:pt>
                <c:pt idx="38">
                  <c:v>09/10/2016</c:v>
                </c:pt>
                <c:pt idx="39">
                  <c:v>10/10/2016</c:v>
                </c:pt>
                <c:pt idx="40">
                  <c:v>11/10/2016</c:v>
                </c:pt>
                <c:pt idx="41">
                  <c:v>12/10/2016</c:v>
                </c:pt>
                <c:pt idx="42">
                  <c:v>13/10/2016</c:v>
                </c:pt>
                <c:pt idx="43">
                  <c:v>14/10/2016</c:v>
                </c:pt>
                <c:pt idx="44">
                  <c:v>15/10/2016</c:v>
                </c:pt>
                <c:pt idx="45">
                  <c:v>16/10/2016</c:v>
                </c:pt>
                <c:pt idx="46">
                  <c:v>17/10/2016</c:v>
                </c:pt>
                <c:pt idx="47">
                  <c:v>18/10/2016</c:v>
                </c:pt>
                <c:pt idx="48">
                  <c:v>19/10/2016</c:v>
                </c:pt>
                <c:pt idx="49">
                  <c:v>20/10/2016</c:v>
                </c:pt>
                <c:pt idx="50">
                  <c:v>21/10/2016</c:v>
                </c:pt>
                <c:pt idx="51">
                  <c:v>22/10/2016</c:v>
                </c:pt>
                <c:pt idx="52">
                  <c:v>23/10/2016</c:v>
                </c:pt>
                <c:pt idx="53">
                  <c:v>24/10/2016</c:v>
                </c:pt>
                <c:pt idx="54">
                  <c:v>25/10/2016</c:v>
                </c:pt>
                <c:pt idx="55">
                  <c:v>26/10/2016</c:v>
                </c:pt>
                <c:pt idx="56">
                  <c:v>27/10/2016</c:v>
                </c:pt>
                <c:pt idx="57">
                  <c:v>28/10/2016</c:v>
                </c:pt>
                <c:pt idx="58">
                  <c:v>29/10/2016</c:v>
                </c:pt>
                <c:pt idx="59">
                  <c:v>30/10/2016</c:v>
                </c:pt>
                <c:pt idx="60">
                  <c:v>31/10/2016</c:v>
                </c:pt>
                <c:pt idx="61">
                  <c:v>01/11/2016</c:v>
                </c:pt>
                <c:pt idx="62">
                  <c:v>02/11/2016</c:v>
                </c:pt>
                <c:pt idx="63">
                  <c:v>03/11/2016</c:v>
                </c:pt>
                <c:pt idx="64">
                  <c:v>04/11/2016</c:v>
                </c:pt>
                <c:pt idx="65">
                  <c:v>05/11/2016</c:v>
                </c:pt>
                <c:pt idx="66">
                  <c:v>06/11/2016</c:v>
                </c:pt>
                <c:pt idx="67">
                  <c:v>07/11/2016</c:v>
                </c:pt>
                <c:pt idx="68">
                  <c:v>08/11/2016</c:v>
                </c:pt>
                <c:pt idx="69">
                  <c:v>09/11/2016</c:v>
                </c:pt>
                <c:pt idx="70">
                  <c:v>10/11/2016</c:v>
                </c:pt>
                <c:pt idx="71">
                  <c:v>11/11/2016</c:v>
                </c:pt>
                <c:pt idx="72">
                  <c:v>12/11/2016</c:v>
                </c:pt>
                <c:pt idx="73">
                  <c:v>13/11/2016</c:v>
                </c:pt>
                <c:pt idx="74">
                  <c:v>14/11/2016</c:v>
                </c:pt>
                <c:pt idx="75">
                  <c:v>15/11/2016</c:v>
                </c:pt>
                <c:pt idx="76">
                  <c:v>16/11/2016</c:v>
                </c:pt>
                <c:pt idx="77">
                  <c:v>17/11/2016</c:v>
                </c:pt>
                <c:pt idx="78">
                  <c:v>18/11/2016</c:v>
                </c:pt>
                <c:pt idx="79">
                  <c:v>19/11/2016</c:v>
                </c:pt>
                <c:pt idx="80">
                  <c:v>20/11/2016</c:v>
                </c:pt>
                <c:pt idx="81">
                  <c:v>21/11/2016</c:v>
                </c:pt>
                <c:pt idx="82">
                  <c:v>22/11/2016</c:v>
                </c:pt>
                <c:pt idx="83">
                  <c:v>23/11/2016</c:v>
                </c:pt>
                <c:pt idx="84">
                  <c:v>24/11/2016</c:v>
                </c:pt>
                <c:pt idx="85">
                  <c:v>25/11/2016</c:v>
                </c:pt>
                <c:pt idx="86">
                  <c:v>26/11/2016</c:v>
                </c:pt>
                <c:pt idx="87">
                  <c:v>27/11/2016</c:v>
                </c:pt>
                <c:pt idx="88">
                  <c:v>28/11/2016</c:v>
                </c:pt>
                <c:pt idx="89">
                  <c:v>29/11/2016</c:v>
                </c:pt>
                <c:pt idx="90">
                  <c:v>30/11/2016</c:v>
                </c:pt>
                <c:pt idx="91">
                  <c:v>01/12/2016</c:v>
                </c:pt>
                <c:pt idx="92">
                  <c:v>02/12/2016</c:v>
                </c:pt>
                <c:pt idx="93">
                  <c:v>03/12/2016</c:v>
                </c:pt>
                <c:pt idx="94">
                  <c:v>04/12/2016</c:v>
                </c:pt>
                <c:pt idx="95">
                  <c:v>05/12/2016</c:v>
                </c:pt>
                <c:pt idx="96">
                  <c:v>06/12/2016</c:v>
                </c:pt>
                <c:pt idx="97">
                  <c:v>07/12/2016</c:v>
                </c:pt>
                <c:pt idx="98">
                  <c:v>08/12/2016</c:v>
                </c:pt>
                <c:pt idx="99">
                  <c:v>09/12/2016</c:v>
                </c:pt>
                <c:pt idx="100">
                  <c:v>10/12/2016</c:v>
                </c:pt>
                <c:pt idx="101">
                  <c:v>11/12/2016</c:v>
                </c:pt>
                <c:pt idx="102">
                  <c:v>12/12/2016</c:v>
                </c:pt>
                <c:pt idx="103">
                  <c:v>13/12/2016</c:v>
                </c:pt>
                <c:pt idx="104">
                  <c:v>14/12/2016</c:v>
                </c:pt>
                <c:pt idx="105">
                  <c:v>15/12/2016</c:v>
                </c:pt>
                <c:pt idx="106">
                  <c:v>16/12/2016</c:v>
                </c:pt>
                <c:pt idx="107">
                  <c:v>17/12/2016</c:v>
                </c:pt>
                <c:pt idx="108">
                  <c:v>18/12/2016</c:v>
                </c:pt>
                <c:pt idx="109">
                  <c:v>19/12/2016</c:v>
                </c:pt>
                <c:pt idx="110">
                  <c:v>20/12/2016</c:v>
                </c:pt>
                <c:pt idx="111">
                  <c:v>21/12/2016</c:v>
                </c:pt>
                <c:pt idx="112">
                  <c:v>22/12/2016</c:v>
                </c:pt>
                <c:pt idx="113">
                  <c:v>23/12/2016</c:v>
                </c:pt>
                <c:pt idx="114">
                  <c:v>24/12/2016</c:v>
                </c:pt>
                <c:pt idx="115">
                  <c:v>25/12/2016</c:v>
                </c:pt>
                <c:pt idx="116">
                  <c:v>26/12/2016</c:v>
                </c:pt>
                <c:pt idx="117">
                  <c:v>27/12/2016</c:v>
                </c:pt>
                <c:pt idx="118">
                  <c:v>28/12/2016</c:v>
                </c:pt>
                <c:pt idx="119">
                  <c:v>29/12/2016</c:v>
                </c:pt>
                <c:pt idx="120">
                  <c:v>30/12/2016</c:v>
                </c:pt>
                <c:pt idx="121">
                  <c:v>31/12/2016</c:v>
                </c:pt>
                <c:pt idx="122">
                  <c:v>01/01/2017</c:v>
                </c:pt>
                <c:pt idx="123">
                  <c:v>02/01/2017</c:v>
                </c:pt>
                <c:pt idx="124">
                  <c:v>03/01/2017</c:v>
                </c:pt>
                <c:pt idx="125">
                  <c:v>04/01/2017</c:v>
                </c:pt>
                <c:pt idx="126">
                  <c:v>05/01/2017</c:v>
                </c:pt>
                <c:pt idx="127">
                  <c:v>06/01/2017</c:v>
                </c:pt>
                <c:pt idx="128">
                  <c:v>07/01/2017</c:v>
                </c:pt>
                <c:pt idx="129">
                  <c:v>08/01/2017</c:v>
                </c:pt>
                <c:pt idx="130">
                  <c:v>09/01/2017</c:v>
                </c:pt>
                <c:pt idx="131">
                  <c:v>10/01/2017</c:v>
                </c:pt>
                <c:pt idx="132">
                  <c:v>11/01/2017</c:v>
                </c:pt>
                <c:pt idx="133">
                  <c:v>12/01/2017</c:v>
                </c:pt>
                <c:pt idx="134">
                  <c:v>13/01/2017</c:v>
                </c:pt>
                <c:pt idx="135">
                  <c:v>14/01/2017</c:v>
                </c:pt>
                <c:pt idx="136">
                  <c:v>15/01/2017</c:v>
                </c:pt>
                <c:pt idx="137">
                  <c:v>16/01/2017</c:v>
                </c:pt>
                <c:pt idx="138">
                  <c:v>17/01/2017</c:v>
                </c:pt>
                <c:pt idx="139">
                  <c:v>18/01/2017</c:v>
                </c:pt>
                <c:pt idx="140">
                  <c:v>19/01/2017</c:v>
                </c:pt>
                <c:pt idx="141">
                  <c:v>20/01/2017</c:v>
                </c:pt>
                <c:pt idx="142">
                  <c:v>21/01/2017</c:v>
                </c:pt>
                <c:pt idx="143">
                  <c:v>22/01/2017</c:v>
                </c:pt>
                <c:pt idx="144">
                  <c:v>23/01/2017</c:v>
                </c:pt>
                <c:pt idx="145">
                  <c:v>24/01/2017</c:v>
                </c:pt>
                <c:pt idx="146">
                  <c:v>25/01/2017</c:v>
                </c:pt>
                <c:pt idx="147">
                  <c:v>26/01/2017</c:v>
                </c:pt>
                <c:pt idx="148">
                  <c:v>27/01/2017</c:v>
                </c:pt>
                <c:pt idx="149">
                  <c:v>28/01/2017</c:v>
                </c:pt>
                <c:pt idx="150">
                  <c:v>29/01/2017</c:v>
                </c:pt>
                <c:pt idx="151">
                  <c:v>30/01/2017</c:v>
                </c:pt>
                <c:pt idx="152">
                  <c:v>31/01/2017</c:v>
                </c:pt>
                <c:pt idx="153">
                  <c:v>01/02/2017</c:v>
                </c:pt>
                <c:pt idx="154">
                  <c:v>02/02/2017</c:v>
                </c:pt>
                <c:pt idx="155">
                  <c:v>03/02/2017</c:v>
                </c:pt>
                <c:pt idx="156">
                  <c:v>04/02/2017</c:v>
                </c:pt>
                <c:pt idx="157">
                  <c:v>05/02/2017</c:v>
                </c:pt>
                <c:pt idx="158">
                  <c:v>06/02/2017</c:v>
                </c:pt>
                <c:pt idx="159">
                  <c:v>07/02/2017</c:v>
                </c:pt>
                <c:pt idx="160">
                  <c:v>08/02/2017</c:v>
                </c:pt>
                <c:pt idx="161">
                  <c:v>09/02/2017</c:v>
                </c:pt>
                <c:pt idx="162">
                  <c:v>10/02/2017</c:v>
                </c:pt>
                <c:pt idx="163">
                  <c:v>11/02/2017</c:v>
                </c:pt>
                <c:pt idx="164">
                  <c:v>12/02/2017</c:v>
                </c:pt>
                <c:pt idx="165">
                  <c:v>13/02/2017</c:v>
                </c:pt>
                <c:pt idx="166">
                  <c:v>14/02/2017</c:v>
                </c:pt>
                <c:pt idx="167">
                  <c:v>15/02/2017</c:v>
                </c:pt>
                <c:pt idx="168">
                  <c:v>16/02/2017</c:v>
                </c:pt>
                <c:pt idx="169">
                  <c:v>17/02/2017</c:v>
                </c:pt>
                <c:pt idx="170">
                  <c:v>18/02/2017</c:v>
                </c:pt>
                <c:pt idx="171">
                  <c:v>19/02/2017</c:v>
                </c:pt>
                <c:pt idx="172">
                  <c:v>20/02/2017</c:v>
                </c:pt>
                <c:pt idx="173">
                  <c:v>21/02/2017</c:v>
                </c:pt>
                <c:pt idx="174">
                  <c:v>22/02/2017</c:v>
                </c:pt>
                <c:pt idx="175">
                  <c:v>23/02/2017</c:v>
                </c:pt>
                <c:pt idx="176">
                  <c:v>24/02/2017</c:v>
                </c:pt>
                <c:pt idx="177">
                  <c:v>25/02/2017</c:v>
                </c:pt>
                <c:pt idx="178">
                  <c:v>26/02/2017</c:v>
                </c:pt>
                <c:pt idx="179">
                  <c:v>27/02/2017</c:v>
                </c:pt>
                <c:pt idx="180">
                  <c:v>28/02/2017</c:v>
                </c:pt>
                <c:pt idx="181">
                  <c:v>01/03/2017</c:v>
                </c:pt>
                <c:pt idx="182">
                  <c:v>02/03/2017</c:v>
                </c:pt>
                <c:pt idx="183">
                  <c:v>03/03/2017</c:v>
                </c:pt>
                <c:pt idx="184">
                  <c:v>04/03/2017</c:v>
                </c:pt>
                <c:pt idx="185">
                  <c:v>05/03/2017</c:v>
                </c:pt>
                <c:pt idx="186">
                  <c:v>06/03/2017</c:v>
                </c:pt>
                <c:pt idx="187">
                  <c:v>07/03/2017</c:v>
                </c:pt>
                <c:pt idx="188">
                  <c:v>08/03/2017</c:v>
                </c:pt>
                <c:pt idx="189">
                  <c:v>09/03/2017</c:v>
                </c:pt>
                <c:pt idx="190">
                  <c:v>10/03/2017</c:v>
                </c:pt>
                <c:pt idx="191">
                  <c:v>11/03/2017</c:v>
                </c:pt>
                <c:pt idx="192">
                  <c:v>12/03/2017</c:v>
                </c:pt>
                <c:pt idx="193">
                  <c:v>13/03/2017</c:v>
                </c:pt>
                <c:pt idx="194">
                  <c:v>14/03/2017</c:v>
                </c:pt>
                <c:pt idx="195">
                  <c:v>15/03/2017</c:v>
                </c:pt>
                <c:pt idx="196">
                  <c:v>16/03/2017</c:v>
                </c:pt>
                <c:pt idx="197">
                  <c:v>17/03/2017</c:v>
                </c:pt>
                <c:pt idx="198">
                  <c:v>18/03/2017</c:v>
                </c:pt>
                <c:pt idx="199">
                  <c:v>19/03/2017</c:v>
                </c:pt>
                <c:pt idx="200">
                  <c:v>20/03/2017</c:v>
                </c:pt>
                <c:pt idx="201">
                  <c:v>21/03/2017</c:v>
                </c:pt>
                <c:pt idx="202">
                  <c:v>22/03/2017</c:v>
                </c:pt>
                <c:pt idx="203">
                  <c:v>23/03/2017</c:v>
                </c:pt>
                <c:pt idx="204">
                  <c:v>24/03/2017</c:v>
                </c:pt>
                <c:pt idx="205">
                  <c:v>25/03/2017</c:v>
                </c:pt>
                <c:pt idx="206">
                  <c:v>26/03/2017</c:v>
                </c:pt>
                <c:pt idx="207">
                  <c:v>27/03/2017</c:v>
                </c:pt>
                <c:pt idx="208">
                  <c:v>28/03/2017</c:v>
                </c:pt>
                <c:pt idx="209">
                  <c:v>29/03/2017</c:v>
                </c:pt>
                <c:pt idx="210">
                  <c:v>30/03/2017</c:v>
                </c:pt>
                <c:pt idx="211">
                  <c:v>31/03/2017</c:v>
                </c:pt>
                <c:pt idx="212">
                  <c:v>01/04/2017</c:v>
                </c:pt>
                <c:pt idx="213">
                  <c:v>02/04/2017</c:v>
                </c:pt>
                <c:pt idx="214">
                  <c:v>03/04/2017</c:v>
                </c:pt>
                <c:pt idx="215">
                  <c:v>04/04/2017</c:v>
                </c:pt>
                <c:pt idx="216">
                  <c:v>05/04/2017</c:v>
                </c:pt>
                <c:pt idx="217">
                  <c:v>06/04/2017</c:v>
                </c:pt>
                <c:pt idx="218">
                  <c:v>07/04/2017</c:v>
                </c:pt>
                <c:pt idx="219">
                  <c:v>08/04/2017</c:v>
                </c:pt>
                <c:pt idx="220">
                  <c:v>09/04/2017</c:v>
                </c:pt>
                <c:pt idx="221">
                  <c:v>10/04/2017</c:v>
                </c:pt>
                <c:pt idx="222">
                  <c:v>11/04/2017</c:v>
                </c:pt>
                <c:pt idx="223">
                  <c:v>12/04/2017</c:v>
                </c:pt>
                <c:pt idx="224">
                  <c:v>13/04/2017</c:v>
                </c:pt>
                <c:pt idx="225">
                  <c:v>14/04/2017</c:v>
                </c:pt>
                <c:pt idx="226">
                  <c:v>15/04/2017</c:v>
                </c:pt>
                <c:pt idx="227">
                  <c:v>16/04/2017</c:v>
                </c:pt>
                <c:pt idx="228">
                  <c:v>17/04/2017</c:v>
                </c:pt>
                <c:pt idx="229">
                  <c:v>18/04/2017</c:v>
                </c:pt>
                <c:pt idx="230">
                  <c:v>19/04/2017</c:v>
                </c:pt>
                <c:pt idx="231">
                  <c:v>20/04/2017</c:v>
                </c:pt>
                <c:pt idx="232">
                  <c:v>21/04/2017</c:v>
                </c:pt>
                <c:pt idx="233">
                  <c:v>22/04/2017</c:v>
                </c:pt>
                <c:pt idx="234">
                  <c:v>23/04/2017</c:v>
                </c:pt>
                <c:pt idx="235">
                  <c:v>24/04/2017</c:v>
                </c:pt>
                <c:pt idx="236">
                  <c:v>25/04/2017</c:v>
                </c:pt>
                <c:pt idx="237">
                  <c:v>26/04/2017</c:v>
                </c:pt>
                <c:pt idx="238">
                  <c:v>27/04/2017</c:v>
                </c:pt>
                <c:pt idx="239">
                  <c:v>28/04/2017</c:v>
                </c:pt>
                <c:pt idx="240">
                  <c:v>29/04/2017</c:v>
                </c:pt>
                <c:pt idx="241">
                  <c:v>30/04/2017</c:v>
                </c:pt>
                <c:pt idx="242">
                  <c:v>01/05/2017</c:v>
                </c:pt>
                <c:pt idx="243">
                  <c:v>02/05/2017</c:v>
                </c:pt>
                <c:pt idx="244">
                  <c:v>03/05/2017</c:v>
                </c:pt>
                <c:pt idx="245">
                  <c:v>04/05/2017</c:v>
                </c:pt>
                <c:pt idx="246">
                  <c:v>05/05/2017</c:v>
                </c:pt>
                <c:pt idx="247">
                  <c:v>06/05/2017</c:v>
                </c:pt>
                <c:pt idx="248">
                  <c:v>07/05/2017</c:v>
                </c:pt>
                <c:pt idx="249">
                  <c:v>08/05/2017</c:v>
                </c:pt>
                <c:pt idx="250">
                  <c:v>09/05/2017</c:v>
                </c:pt>
                <c:pt idx="251">
                  <c:v>10/05/2017</c:v>
                </c:pt>
                <c:pt idx="252">
                  <c:v>11/05/2017</c:v>
                </c:pt>
                <c:pt idx="253">
                  <c:v>12/05/2017</c:v>
                </c:pt>
                <c:pt idx="254">
                  <c:v>13/05/2017</c:v>
                </c:pt>
                <c:pt idx="255">
                  <c:v>14/05/2017</c:v>
                </c:pt>
                <c:pt idx="256">
                  <c:v>15/05/2017</c:v>
                </c:pt>
                <c:pt idx="257">
                  <c:v>16/05/2017</c:v>
                </c:pt>
                <c:pt idx="258">
                  <c:v>17/05/2017</c:v>
                </c:pt>
                <c:pt idx="259">
                  <c:v>18/05/2017</c:v>
                </c:pt>
                <c:pt idx="260">
                  <c:v>19/05/2017</c:v>
                </c:pt>
                <c:pt idx="261">
                  <c:v>20/05/2017</c:v>
                </c:pt>
                <c:pt idx="262">
                  <c:v>21/05/2017</c:v>
                </c:pt>
                <c:pt idx="263">
                  <c:v>22/05/2017</c:v>
                </c:pt>
                <c:pt idx="264">
                  <c:v>23/05/2017</c:v>
                </c:pt>
                <c:pt idx="265">
                  <c:v>24/05/2017</c:v>
                </c:pt>
                <c:pt idx="266">
                  <c:v>25/05/2017</c:v>
                </c:pt>
                <c:pt idx="267">
                  <c:v>26/05/2017</c:v>
                </c:pt>
                <c:pt idx="268">
                  <c:v>27/05/2017</c:v>
                </c:pt>
                <c:pt idx="269">
                  <c:v>28/05/2017</c:v>
                </c:pt>
                <c:pt idx="270">
                  <c:v>29/05/2017</c:v>
                </c:pt>
                <c:pt idx="271">
                  <c:v>30/05/2017</c:v>
                </c:pt>
                <c:pt idx="272">
                  <c:v>31/05/2017</c:v>
                </c:pt>
                <c:pt idx="273">
                  <c:v>01/06/2017</c:v>
                </c:pt>
                <c:pt idx="274">
                  <c:v>02/06/2017</c:v>
                </c:pt>
                <c:pt idx="275">
                  <c:v>03/06/2017</c:v>
                </c:pt>
                <c:pt idx="276">
                  <c:v>04/06/2017</c:v>
                </c:pt>
                <c:pt idx="277">
                  <c:v>05/06/2017</c:v>
                </c:pt>
                <c:pt idx="278">
                  <c:v>06/06/2017</c:v>
                </c:pt>
                <c:pt idx="279">
                  <c:v>07/06/2017</c:v>
                </c:pt>
                <c:pt idx="280">
                  <c:v>08/06/2017</c:v>
                </c:pt>
                <c:pt idx="281">
                  <c:v>09/06/2017</c:v>
                </c:pt>
                <c:pt idx="282">
                  <c:v>10/06/2017</c:v>
                </c:pt>
                <c:pt idx="283">
                  <c:v>11/06/2017</c:v>
                </c:pt>
                <c:pt idx="284">
                  <c:v>12/06/2017</c:v>
                </c:pt>
                <c:pt idx="285">
                  <c:v>13/06/2017</c:v>
                </c:pt>
                <c:pt idx="286">
                  <c:v>14/06/2017</c:v>
                </c:pt>
                <c:pt idx="287">
                  <c:v>15/06/2017</c:v>
                </c:pt>
                <c:pt idx="288">
                  <c:v>16/06/2017</c:v>
                </c:pt>
                <c:pt idx="289">
                  <c:v>17/06/2017</c:v>
                </c:pt>
                <c:pt idx="290">
                  <c:v>18/06/2017</c:v>
                </c:pt>
                <c:pt idx="291">
                  <c:v>19/06/2017</c:v>
                </c:pt>
                <c:pt idx="292">
                  <c:v>20/06/2017</c:v>
                </c:pt>
                <c:pt idx="293">
                  <c:v>21/06/2017</c:v>
                </c:pt>
                <c:pt idx="294">
                  <c:v>22/06/2017</c:v>
                </c:pt>
                <c:pt idx="295">
                  <c:v>23/06/2017</c:v>
                </c:pt>
                <c:pt idx="296">
                  <c:v>24/06/2017</c:v>
                </c:pt>
                <c:pt idx="297">
                  <c:v>25/06/2017</c:v>
                </c:pt>
                <c:pt idx="298">
                  <c:v>26/06/2017</c:v>
                </c:pt>
                <c:pt idx="299">
                  <c:v>27/06/2017</c:v>
                </c:pt>
                <c:pt idx="300">
                  <c:v>28/06/2017</c:v>
                </c:pt>
                <c:pt idx="301">
                  <c:v>29/06/2017</c:v>
                </c:pt>
                <c:pt idx="302">
                  <c:v>30/06/2017</c:v>
                </c:pt>
                <c:pt idx="303">
                  <c:v>01/07/2017</c:v>
                </c:pt>
                <c:pt idx="304">
                  <c:v>02/07/2017</c:v>
                </c:pt>
                <c:pt idx="305">
                  <c:v>03/07/2017</c:v>
                </c:pt>
                <c:pt idx="306">
                  <c:v>04/07/2017</c:v>
                </c:pt>
                <c:pt idx="307">
                  <c:v>05/07/2017</c:v>
                </c:pt>
                <c:pt idx="308">
                  <c:v>06/07/2017</c:v>
                </c:pt>
                <c:pt idx="309">
                  <c:v>07/07/2017</c:v>
                </c:pt>
                <c:pt idx="310">
                  <c:v>08/07/2017</c:v>
                </c:pt>
                <c:pt idx="311">
                  <c:v>09/07/2017</c:v>
                </c:pt>
                <c:pt idx="312">
                  <c:v>10/07/2017</c:v>
                </c:pt>
                <c:pt idx="313">
                  <c:v>11/07/2017</c:v>
                </c:pt>
                <c:pt idx="314">
                  <c:v>12/07/2017</c:v>
                </c:pt>
                <c:pt idx="315">
                  <c:v>13/07/2017</c:v>
                </c:pt>
                <c:pt idx="316">
                  <c:v>14/07/2017</c:v>
                </c:pt>
                <c:pt idx="317">
                  <c:v>15/07/2017</c:v>
                </c:pt>
                <c:pt idx="318">
                  <c:v>16/07/2017</c:v>
                </c:pt>
                <c:pt idx="319">
                  <c:v>17/07/2017</c:v>
                </c:pt>
                <c:pt idx="320">
                  <c:v>18/07/2017</c:v>
                </c:pt>
                <c:pt idx="321">
                  <c:v>19/07/2017</c:v>
                </c:pt>
                <c:pt idx="322">
                  <c:v>20/07/2017</c:v>
                </c:pt>
                <c:pt idx="323">
                  <c:v>21/07/2017</c:v>
                </c:pt>
                <c:pt idx="324">
                  <c:v>22/07/2017</c:v>
                </c:pt>
                <c:pt idx="325">
                  <c:v>23/07/2017</c:v>
                </c:pt>
                <c:pt idx="326">
                  <c:v>24/07/2017</c:v>
                </c:pt>
                <c:pt idx="327">
                  <c:v>25/07/2017</c:v>
                </c:pt>
                <c:pt idx="328">
                  <c:v>26/07/2017</c:v>
                </c:pt>
                <c:pt idx="329">
                  <c:v>27/07/2017</c:v>
                </c:pt>
                <c:pt idx="330">
                  <c:v>28/07/2017</c:v>
                </c:pt>
                <c:pt idx="331">
                  <c:v>29/07/2017</c:v>
                </c:pt>
                <c:pt idx="332">
                  <c:v>30/07/2017</c:v>
                </c:pt>
                <c:pt idx="333">
                  <c:v>31/07/2017</c:v>
                </c:pt>
                <c:pt idx="334">
                  <c:v>01/08/2017</c:v>
                </c:pt>
                <c:pt idx="335">
                  <c:v>02/08/2017</c:v>
                </c:pt>
                <c:pt idx="336">
                  <c:v>03/08/2017</c:v>
                </c:pt>
                <c:pt idx="337">
                  <c:v>04/08/2017</c:v>
                </c:pt>
                <c:pt idx="338">
                  <c:v>05/08/2017</c:v>
                </c:pt>
                <c:pt idx="339">
                  <c:v>06/08/2017</c:v>
                </c:pt>
                <c:pt idx="340">
                  <c:v>07/08/2017</c:v>
                </c:pt>
                <c:pt idx="341">
                  <c:v>08/08/2017</c:v>
                </c:pt>
                <c:pt idx="342">
                  <c:v>09/08/2017</c:v>
                </c:pt>
                <c:pt idx="343">
                  <c:v>10/08/2017</c:v>
                </c:pt>
                <c:pt idx="344">
                  <c:v>11/08/2017</c:v>
                </c:pt>
                <c:pt idx="345">
                  <c:v>12/08/2017</c:v>
                </c:pt>
                <c:pt idx="346">
                  <c:v>13/08/2017</c:v>
                </c:pt>
                <c:pt idx="347">
                  <c:v>14/08/2017</c:v>
                </c:pt>
                <c:pt idx="348">
                  <c:v>15/08/2017</c:v>
                </c:pt>
                <c:pt idx="349">
                  <c:v>16/08/2017</c:v>
                </c:pt>
                <c:pt idx="350">
                  <c:v>17/08/2017</c:v>
                </c:pt>
                <c:pt idx="351">
                  <c:v>18/08/2017</c:v>
                </c:pt>
                <c:pt idx="352">
                  <c:v>19/08/2017</c:v>
                </c:pt>
                <c:pt idx="353">
                  <c:v>20/08/2017</c:v>
                </c:pt>
                <c:pt idx="354">
                  <c:v>21/08/2017</c:v>
                </c:pt>
                <c:pt idx="355">
                  <c:v>22/08/2017</c:v>
                </c:pt>
                <c:pt idx="356">
                  <c:v>23/08/2017</c:v>
                </c:pt>
                <c:pt idx="357">
                  <c:v>24/08/2017</c:v>
                </c:pt>
                <c:pt idx="358">
                  <c:v>25/08/2017</c:v>
                </c:pt>
                <c:pt idx="359">
                  <c:v>26/08/2017</c:v>
                </c:pt>
                <c:pt idx="360">
                  <c:v>27/08/2017</c:v>
                </c:pt>
                <c:pt idx="361">
                  <c:v>28/08/2017</c:v>
                </c:pt>
                <c:pt idx="362">
                  <c:v>29/08/2017</c:v>
                </c:pt>
                <c:pt idx="363">
                  <c:v>30/08/2017</c:v>
                </c:pt>
                <c:pt idx="364">
                  <c:v>31/08/2017</c:v>
                </c:pt>
              </c:strCache>
            </c:strRef>
          </c:cat>
          <c:val>
            <c:numRef>
              <c:f>Returns!$F$18:$F$383</c:f>
              <c:numCache>
                <c:formatCode>0.0%;\(0.0%\)</c:formatCode>
                <c:ptCount val="366"/>
                <c:pt idx="0">
                  <c:v>0</c:v>
                </c:pt>
                <c:pt idx="1">
                  <c:v>4.0444000244150846E-3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9.8552846266881655E-3</c:v>
                </c:pt>
                <c:pt idx="6">
                  <c:v>6.9137416455409273E-3</c:v>
                </c:pt>
                <c:pt idx="7">
                  <c:v>6.3665481695120985E-3</c:v>
                </c:pt>
                <c:pt idx="8">
                  <c:v>3.3028878539329565E-3</c:v>
                </c:pt>
                <c:pt idx="9">
                  <c:v>0</c:v>
                </c:pt>
                <c:pt idx="10">
                  <c:v>0</c:v>
                </c:pt>
                <c:pt idx="11">
                  <c:v>8.0978823257045196E-3</c:v>
                </c:pt>
                <c:pt idx="12">
                  <c:v>-6.4489648067422856E-4</c:v>
                </c:pt>
                <c:pt idx="13">
                  <c:v>6.3055123450461714E-4</c:v>
                </c:pt>
                <c:pt idx="14">
                  <c:v>3.7195761382156078E-3</c:v>
                </c:pt>
                <c:pt idx="15">
                  <c:v>1.4334464392338209E-3</c:v>
                </c:pt>
                <c:pt idx="16">
                  <c:v>0</c:v>
                </c:pt>
                <c:pt idx="17">
                  <c:v>0</c:v>
                </c:pt>
                <c:pt idx="18">
                  <c:v>2.9612699789054453E-3</c:v>
                </c:pt>
                <c:pt idx="19">
                  <c:v>7.1342289928795211E-3</c:v>
                </c:pt>
                <c:pt idx="20">
                  <c:v>1.5231215882835825E-2</c:v>
                </c:pt>
                <c:pt idx="21">
                  <c:v>1.355619367068428E-2</c:v>
                </c:pt>
                <c:pt idx="22">
                  <c:v>9.1481644986153299E-3</c:v>
                </c:pt>
                <c:pt idx="23">
                  <c:v>0</c:v>
                </c:pt>
                <c:pt idx="24">
                  <c:v>0</c:v>
                </c:pt>
                <c:pt idx="25">
                  <c:v>7.5485507683992203E-3</c:v>
                </c:pt>
                <c:pt idx="26">
                  <c:v>3.9551488367808307E-3</c:v>
                </c:pt>
                <c:pt idx="27">
                  <c:v>1.1419784483636786E-2</c:v>
                </c:pt>
                <c:pt idx="28">
                  <c:v>1.2617518426683461E-2</c:v>
                </c:pt>
                <c:pt idx="29">
                  <c:v>1.0937534769518864E-2</c:v>
                </c:pt>
                <c:pt idx="30">
                  <c:v>0</c:v>
                </c:pt>
                <c:pt idx="31">
                  <c:v>0</c:v>
                </c:pt>
                <c:pt idx="32">
                  <c:v>6.6766037618364305E-3</c:v>
                </c:pt>
                <c:pt idx="33">
                  <c:v>-8.994508637938825E-3</c:v>
                </c:pt>
                <c:pt idx="34">
                  <c:v>-3.2965311738306635E-3</c:v>
                </c:pt>
                <c:pt idx="35">
                  <c:v>-5.1557390371220757E-3</c:v>
                </c:pt>
                <c:pt idx="36">
                  <c:v>-6.3147801050381647E-3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-9.1180970453854648E-3</c:v>
                </c:pt>
                <c:pt idx="41">
                  <c:v>-3.8874913563267111E-3</c:v>
                </c:pt>
                <c:pt idx="42">
                  <c:v>-1.6815945278012556E-3</c:v>
                </c:pt>
                <c:pt idx="43">
                  <c:v>-4.3810226471617808E-3</c:v>
                </c:pt>
                <c:pt idx="44">
                  <c:v>0</c:v>
                </c:pt>
                <c:pt idx="45">
                  <c:v>0</c:v>
                </c:pt>
                <c:pt idx="46">
                  <c:v>-4.7403390838649528E-3</c:v>
                </c:pt>
                <c:pt idx="47">
                  <c:v>3.0583425236874184E-4</c:v>
                </c:pt>
                <c:pt idx="48">
                  <c:v>3.1949211454520565E-3</c:v>
                </c:pt>
                <c:pt idx="49">
                  <c:v>3.5508111698534517E-3</c:v>
                </c:pt>
                <c:pt idx="50">
                  <c:v>3.1360416764596444E-3</c:v>
                </c:pt>
                <c:pt idx="51">
                  <c:v>0</c:v>
                </c:pt>
                <c:pt idx="52">
                  <c:v>0</c:v>
                </c:pt>
                <c:pt idx="53">
                  <c:v>9.6190540569596195E-4</c:v>
                </c:pt>
                <c:pt idx="54">
                  <c:v>1.4707961607423048E-3</c:v>
                </c:pt>
                <c:pt idx="55">
                  <c:v>3.2581407366929493E-3</c:v>
                </c:pt>
                <c:pt idx="56">
                  <c:v>-1.847606488092679E-3</c:v>
                </c:pt>
                <c:pt idx="57">
                  <c:v>8.2886649626612297E-4</c:v>
                </c:pt>
                <c:pt idx="58">
                  <c:v>0</c:v>
                </c:pt>
                <c:pt idx="59">
                  <c:v>0</c:v>
                </c:pt>
                <c:pt idx="60">
                  <c:v>-4.1683996013386349E-4</c:v>
                </c:pt>
                <c:pt idx="61">
                  <c:v>-5.4868830550258707E-4</c:v>
                </c:pt>
                <c:pt idx="62">
                  <c:v>-7.0393000116339977E-3</c:v>
                </c:pt>
                <c:pt idx="63">
                  <c:v>-8.8948895835345709E-3</c:v>
                </c:pt>
                <c:pt idx="64">
                  <c:v>-1.8327025996614177E-2</c:v>
                </c:pt>
                <c:pt idx="65">
                  <c:v>0</c:v>
                </c:pt>
                <c:pt idx="66">
                  <c:v>0</c:v>
                </c:pt>
                <c:pt idx="67">
                  <c:v>-1.921997645373108E-2</c:v>
                </c:pt>
                <c:pt idx="68">
                  <c:v>-1.930291390563077E-2</c:v>
                </c:pt>
                <c:pt idx="69">
                  <c:v>-2.2721413479172337E-2</c:v>
                </c:pt>
                <c:pt idx="70">
                  <c:v>-2.5158341867825951E-2</c:v>
                </c:pt>
                <c:pt idx="71">
                  <c:v>-3.8107073754368948E-2</c:v>
                </c:pt>
                <c:pt idx="72">
                  <c:v>0</c:v>
                </c:pt>
                <c:pt idx="73">
                  <c:v>0</c:v>
                </c:pt>
                <c:pt idx="74">
                  <c:v>-2.9478755393065659E-2</c:v>
                </c:pt>
                <c:pt idx="75">
                  <c:v>-2.2329505008655604E-2</c:v>
                </c:pt>
                <c:pt idx="76">
                  <c:v>-1.9588128465623078E-2</c:v>
                </c:pt>
                <c:pt idx="77">
                  <c:v>-1.1726467572546362E-2</c:v>
                </c:pt>
                <c:pt idx="78">
                  <c:v>-8.0925151934749806E-3</c:v>
                </c:pt>
                <c:pt idx="79">
                  <c:v>0</c:v>
                </c:pt>
                <c:pt idx="80">
                  <c:v>0</c:v>
                </c:pt>
                <c:pt idx="81">
                  <c:v>-6.3575353345936003E-3</c:v>
                </c:pt>
                <c:pt idx="82">
                  <c:v>-1.0913223688955309E-3</c:v>
                </c:pt>
                <c:pt idx="83">
                  <c:v>1.0657914855534134E-3</c:v>
                </c:pt>
                <c:pt idx="84">
                  <c:v>5.2137970808716627E-3</c:v>
                </c:pt>
                <c:pt idx="85">
                  <c:v>6.3255171106266772E-3</c:v>
                </c:pt>
                <c:pt idx="86">
                  <c:v>0</c:v>
                </c:pt>
                <c:pt idx="87">
                  <c:v>0</c:v>
                </c:pt>
                <c:pt idx="88">
                  <c:v>7.7796362374142891E-3</c:v>
                </c:pt>
                <c:pt idx="89">
                  <c:v>5.3679600505691649E-3</c:v>
                </c:pt>
                <c:pt idx="90">
                  <c:v>3.5641321471724385E-3</c:v>
                </c:pt>
                <c:pt idx="91">
                  <c:v>2.8473906533565962E-3</c:v>
                </c:pt>
                <c:pt idx="92">
                  <c:v>6.5060771606961776E-3</c:v>
                </c:pt>
                <c:pt idx="93">
                  <c:v>0</c:v>
                </c:pt>
                <c:pt idx="94">
                  <c:v>0</c:v>
                </c:pt>
                <c:pt idx="95">
                  <c:v>7.5566791320884619E-3</c:v>
                </c:pt>
                <c:pt idx="96">
                  <c:v>4.7877450970512658E-3</c:v>
                </c:pt>
                <c:pt idx="97">
                  <c:v>6.2472139955789263E-3</c:v>
                </c:pt>
                <c:pt idx="98">
                  <c:v>8.8348588400091188E-3</c:v>
                </c:pt>
                <c:pt idx="99">
                  <c:v>6.6028390440957541E-3</c:v>
                </c:pt>
                <c:pt idx="100">
                  <c:v>0</c:v>
                </c:pt>
                <c:pt idx="101">
                  <c:v>0</c:v>
                </c:pt>
                <c:pt idx="102">
                  <c:v>2.1669874041376769E-3</c:v>
                </c:pt>
                <c:pt idx="103">
                  <c:v>1.5377062264594343E-3</c:v>
                </c:pt>
                <c:pt idx="104">
                  <c:v>-5.6927090125529212E-3</c:v>
                </c:pt>
                <c:pt idx="105">
                  <c:v>-5.5769054138555818E-3</c:v>
                </c:pt>
                <c:pt idx="106">
                  <c:v>-4.5971068262650183E-3</c:v>
                </c:pt>
                <c:pt idx="107">
                  <c:v>0</c:v>
                </c:pt>
                <c:pt idx="108">
                  <c:v>0</c:v>
                </c:pt>
                <c:pt idx="109">
                  <c:v>-7.5134222757724523E-3</c:v>
                </c:pt>
                <c:pt idx="110">
                  <c:v>-5.1584536693750627E-3</c:v>
                </c:pt>
                <c:pt idx="111">
                  <c:v>-4.6151069122231103E-3</c:v>
                </c:pt>
                <c:pt idx="112">
                  <c:v>-2.6020759793348169E-3</c:v>
                </c:pt>
                <c:pt idx="113">
                  <c:v>-3.6617602276017847E-3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3.0143777249034276E-3</c:v>
                </c:pt>
                <c:pt idx="119">
                  <c:v>8.9220516218746493E-3</c:v>
                </c:pt>
                <c:pt idx="120">
                  <c:v>8.1607302197390652E-3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1.7142617782178071E-2</c:v>
                </c:pt>
                <c:pt idx="125">
                  <c:v>2.4615147882977251E-2</c:v>
                </c:pt>
                <c:pt idx="126">
                  <c:v>2.7569711230870597E-2</c:v>
                </c:pt>
                <c:pt idx="127">
                  <c:v>2.0901346391627662E-2</c:v>
                </c:pt>
                <c:pt idx="128">
                  <c:v>0</c:v>
                </c:pt>
                <c:pt idx="129">
                  <c:v>0</c:v>
                </c:pt>
                <c:pt idx="130">
                  <c:v>2.0919812469658794E-2</c:v>
                </c:pt>
                <c:pt idx="131">
                  <c:v>2.8084011148803656E-2</c:v>
                </c:pt>
                <c:pt idx="132">
                  <c:v>3.0938779096273183E-2</c:v>
                </c:pt>
                <c:pt idx="133">
                  <c:v>3.6806670062146996E-2</c:v>
                </c:pt>
                <c:pt idx="134">
                  <c:v>4.247455905769626E-2</c:v>
                </c:pt>
                <c:pt idx="135">
                  <c:v>0</c:v>
                </c:pt>
                <c:pt idx="136">
                  <c:v>0</c:v>
                </c:pt>
                <c:pt idx="137">
                  <c:v>3.9640632834120781E-2</c:v>
                </c:pt>
                <c:pt idx="138">
                  <c:v>4.3625440695784556E-2</c:v>
                </c:pt>
                <c:pt idx="139">
                  <c:v>3.9759707514428921E-2</c:v>
                </c:pt>
                <c:pt idx="140">
                  <c:v>3.828864363667206E-2</c:v>
                </c:pt>
                <c:pt idx="141">
                  <c:v>3.9416317042103577E-2</c:v>
                </c:pt>
                <c:pt idx="142">
                  <c:v>0</c:v>
                </c:pt>
                <c:pt idx="143">
                  <c:v>0</c:v>
                </c:pt>
                <c:pt idx="144">
                  <c:v>4.0289823751546106E-2</c:v>
                </c:pt>
                <c:pt idx="145">
                  <c:v>5.0780520549657426E-2</c:v>
                </c:pt>
                <c:pt idx="146">
                  <c:v>5.3318185459980461E-2</c:v>
                </c:pt>
                <c:pt idx="147">
                  <c:v>4.9969365407006139E-2</c:v>
                </c:pt>
                <c:pt idx="148">
                  <c:v>5.3794799411144734E-2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F77-4697-9B51-107AF9B370A9}"/>
            </c:ext>
          </c:extLst>
        </c:ser>
        <c:ser>
          <c:idx val="3"/>
          <c:order val="1"/>
          <c:tx>
            <c:strRef>
              <c:f>Returns!$H$16:$H$17</c:f>
              <c:strCache>
                <c:ptCount val="1"/>
                <c:pt idx="0">
                  <c:v>Index Return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strRef>
              <c:f>Returns!$D$18:$D$383</c:f>
              <c:strCache>
                <c:ptCount val="365"/>
                <c:pt idx="0">
                  <c:v>01/09/2016</c:v>
                </c:pt>
                <c:pt idx="1">
                  <c:v>02/09/2016</c:v>
                </c:pt>
                <c:pt idx="2">
                  <c:v>03/09/2016</c:v>
                </c:pt>
                <c:pt idx="3">
                  <c:v>04/09/2016</c:v>
                </c:pt>
                <c:pt idx="4">
                  <c:v>05/09/2016</c:v>
                </c:pt>
                <c:pt idx="5">
                  <c:v>06/09/2016</c:v>
                </c:pt>
                <c:pt idx="6">
                  <c:v>07/09/2016</c:v>
                </c:pt>
                <c:pt idx="7">
                  <c:v>08/09/2016</c:v>
                </c:pt>
                <c:pt idx="8">
                  <c:v>09/09/2016</c:v>
                </c:pt>
                <c:pt idx="9">
                  <c:v>10/09/2016</c:v>
                </c:pt>
                <c:pt idx="10">
                  <c:v>11/09/2016</c:v>
                </c:pt>
                <c:pt idx="11">
                  <c:v>12/09/2016</c:v>
                </c:pt>
                <c:pt idx="12">
                  <c:v>13/09/2016</c:v>
                </c:pt>
                <c:pt idx="13">
                  <c:v>14/09/2016</c:v>
                </c:pt>
                <c:pt idx="14">
                  <c:v>15/09/2016</c:v>
                </c:pt>
                <c:pt idx="15">
                  <c:v>16/09/2016</c:v>
                </c:pt>
                <c:pt idx="16">
                  <c:v>17/09/2016</c:v>
                </c:pt>
                <c:pt idx="17">
                  <c:v>18/09/2016</c:v>
                </c:pt>
                <c:pt idx="18">
                  <c:v>19/09/2016</c:v>
                </c:pt>
                <c:pt idx="19">
                  <c:v>20/09/2016</c:v>
                </c:pt>
                <c:pt idx="20">
                  <c:v>21/09/2016</c:v>
                </c:pt>
                <c:pt idx="21">
                  <c:v>22/09/2016</c:v>
                </c:pt>
                <c:pt idx="22">
                  <c:v>23/09/2016</c:v>
                </c:pt>
                <c:pt idx="23">
                  <c:v>24/09/2016</c:v>
                </c:pt>
                <c:pt idx="24">
                  <c:v>25/09/2016</c:v>
                </c:pt>
                <c:pt idx="25">
                  <c:v>26/09/2016</c:v>
                </c:pt>
                <c:pt idx="26">
                  <c:v>27/09/2016</c:v>
                </c:pt>
                <c:pt idx="27">
                  <c:v>28/09/2016</c:v>
                </c:pt>
                <c:pt idx="28">
                  <c:v>29/09/2016</c:v>
                </c:pt>
                <c:pt idx="29">
                  <c:v>30/09/2016</c:v>
                </c:pt>
                <c:pt idx="30">
                  <c:v>01/10/2016</c:v>
                </c:pt>
                <c:pt idx="31">
                  <c:v>02/10/2016</c:v>
                </c:pt>
                <c:pt idx="32">
                  <c:v>03/10/2016</c:v>
                </c:pt>
                <c:pt idx="33">
                  <c:v>04/10/2016</c:v>
                </c:pt>
                <c:pt idx="34">
                  <c:v>05/10/2016</c:v>
                </c:pt>
                <c:pt idx="35">
                  <c:v>06/10/2016</c:v>
                </c:pt>
                <c:pt idx="36">
                  <c:v>07/10/2016</c:v>
                </c:pt>
                <c:pt idx="37">
                  <c:v>08/10/2016</c:v>
                </c:pt>
                <c:pt idx="38">
                  <c:v>09/10/2016</c:v>
                </c:pt>
                <c:pt idx="39">
                  <c:v>10/10/2016</c:v>
                </c:pt>
                <c:pt idx="40">
                  <c:v>11/10/2016</c:v>
                </c:pt>
                <c:pt idx="41">
                  <c:v>12/10/2016</c:v>
                </c:pt>
                <c:pt idx="42">
                  <c:v>13/10/2016</c:v>
                </c:pt>
                <c:pt idx="43">
                  <c:v>14/10/2016</c:v>
                </c:pt>
                <c:pt idx="44">
                  <c:v>15/10/2016</c:v>
                </c:pt>
                <c:pt idx="45">
                  <c:v>16/10/2016</c:v>
                </c:pt>
                <c:pt idx="46">
                  <c:v>17/10/2016</c:v>
                </c:pt>
                <c:pt idx="47">
                  <c:v>18/10/2016</c:v>
                </c:pt>
                <c:pt idx="48">
                  <c:v>19/10/2016</c:v>
                </c:pt>
                <c:pt idx="49">
                  <c:v>20/10/2016</c:v>
                </c:pt>
                <c:pt idx="50">
                  <c:v>21/10/2016</c:v>
                </c:pt>
                <c:pt idx="51">
                  <c:v>22/10/2016</c:v>
                </c:pt>
                <c:pt idx="52">
                  <c:v>23/10/2016</c:v>
                </c:pt>
                <c:pt idx="53">
                  <c:v>24/10/2016</c:v>
                </c:pt>
                <c:pt idx="54">
                  <c:v>25/10/2016</c:v>
                </c:pt>
                <c:pt idx="55">
                  <c:v>26/10/2016</c:v>
                </c:pt>
                <c:pt idx="56">
                  <c:v>27/10/2016</c:v>
                </c:pt>
                <c:pt idx="57">
                  <c:v>28/10/2016</c:v>
                </c:pt>
                <c:pt idx="58">
                  <c:v>29/10/2016</c:v>
                </c:pt>
                <c:pt idx="59">
                  <c:v>30/10/2016</c:v>
                </c:pt>
                <c:pt idx="60">
                  <c:v>31/10/2016</c:v>
                </c:pt>
                <c:pt idx="61">
                  <c:v>01/11/2016</c:v>
                </c:pt>
                <c:pt idx="62">
                  <c:v>02/11/2016</c:v>
                </c:pt>
                <c:pt idx="63">
                  <c:v>03/11/2016</c:v>
                </c:pt>
                <c:pt idx="64">
                  <c:v>04/11/2016</c:v>
                </c:pt>
                <c:pt idx="65">
                  <c:v>05/11/2016</c:v>
                </c:pt>
                <c:pt idx="66">
                  <c:v>06/11/2016</c:v>
                </c:pt>
                <c:pt idx="67">
                  <c:v>07/11/2016</c:v>
                </c:pt>
                <c:pt idx="68">
                  <c:v>08/11/2016</c:v>
                </c:pt>
                <c:pt idx="69">
                  <c:v>09/11/2016</c:v>
                </c:pt>
                <c:pt idx="70">
                  <c:v>10/11/2016</c:v>
                </c:pt>
                <c:pt idx="71">
                  <c:v>11/11/2016</c:v>
                </c:pt>
                <c:pt idx="72">
                  <c:v>12/11/2016</c:v>
                </c:pt>
                <c:pt idx="73">
                  <c:v>13/11/2016</c:v>
                </c:pt>
                <c:pt idx="74">
                  <c:v>14/11/2016</c:v>
                </c:pt>
                <c:pt idx="75">
                  <c:v>15/11/2016</c:v>
                </c:pt>
                <c:pt idx="76">
                  <c:v>16/11/2016</c:v>
                </c:pt>
                <c:pt idx="77">
                  <c:v>17/11/2016</c:v>
                </c:pt>
                <c:pt idx="78">
                  <c:v>18/11/2016</c:v>
                </c:pt>
                <c:pt idx="79">
                  <c:v>19/11/2016</c:v>
                </c:pt>
                <c:pt idx="80">
                  <c:v>20/11/2016</c:v>
                </c:pt>
                <c:pt idx="81">
                  <c:v>21/11/2016</c:v>
                </c:pt>
                <c:pt idx="82">
                  <c:v>22/11/2016</c:v>
                </c:pt>
                <c:pt idx="83">
                  <c:v>23/11/2016</c:v>
                </c:pt>
                <c:pt idx="84">
                  <c:v>24/11/2016</c:v>
                </c:pt>
                <c:pt idx="85">
                  <c:v>25/11/2016</c:v>
                </c:pt>
                <c:pt idx="86">
                  <c:v>26/11/2016</c:v>
                </c:pt>
                <c:pt idx="87">
                  <c:v>27/11/2016</c:v>
                </c:pt>
                <c:pt idx="88">
                  <c:v>28/11/2016</c:v>
                </c:pt>
                <c:pt idx="89">
                  <c:v>29/11/2016</c:v>
                </c:pt>
                <c:pt idx="90">
                  <c:v>30/11/2016</c:v>
                </c:pt>
                <c:pt idx="91">
                  <c:v>01/12/2016</c:v>
                </c:pt>
                <c:pt idx="92">
                  <c:v>02/12/2016</c:v>
                </c:pt>
                <c:pt idx="93">
                  <c:v>03/12/2016</c:v>
                </c:pt>
                <c:pt idx="94">
                  <c:v>04/12/2016</c:v>
                </c:pt>
                <c:pt idx="95">
                  <c:v>05/12/2016</c:v>
                </c:pt>
                <c:pt idx="96">
                  <c:v>06/12/2016</c:v>
                </c:pt>
                <c:pt idx="97">
                  <c:v>07/12/2016</c:v>
                </c:pt>
                <c:pt idx="98">
                  <c:v>08/12/2016</c:v>
                </c:pt>
                <c:pt idx="99">
                  <c:v>09/12/2016</c:v>
                </c:pt>
                <c:pt idx="100">
                  <c:v>10/12/2016</c:v>
                </c:pt>
                <c:pt idx="101">
                  <c:v>11/12/2016</c:v>
                </c:pt>
                <c:pt idx="102">
                  <c:v>12/12/2016</c:v>
                </c:pt>
                <c:pt idx="103">
                  <c:v>13/12/2016</c:v>
                </c:pt>
                <c:pt idx="104">
                  <c:v>14/12/2016</c:v>
                </c:pt>
                <c:pt idx="105">
                  <c:v>15/12/2016</c:v>
                </c:pt>
                <c:pt idx="106">
                  <c:v>16/12/2016</c:v>
                </c:pt>
                <c:pt idx="107">
                  <c:v>17/12/2016</c:v>
                </c:pt>
                <c:pt idx="108">
                  <c:v>18/12/2016</c:v>
                </c:pt>
                <c:pt idx="109">
                  <c:v>19/12/2016</c:v>
                </c:pt>
                <c:pt idx="110">
                  <c:v>20/12/2016</c:v>
                </c:pt>
                <c:pt idx="111">
                  <c:v>21/12/2016</c:v>
                </c:pt>
                <c:pt idx="112">
                  <c:v>22/12/2016</c:v>
                </c:pt>
                <c:pt idx="113">
                  <c:v>23/12/2016</c:v>
                </c:pt>
                <c:pt idx="114">
                  <c:v>24/12/2016</c:v>
                </c:pt>
                <c:pt idx="115">
                  <c:v>25/12/2016</c:v>
                </c:pt>
                <c:pt idx="116">
                  <c:v>26/12/2016</c:v>
                </c:pt>
                <c:pt idx="117">
                  <c:v>27/12/2016</c:v>
                </c:pt>
                <c:pt idx="118">
                  <c:v>28/12/2016</c:v>
                </c:pt>
                <c:pt idx="119">
                  <c:v>29/12/2016</c:v>
                </c:pt>
                <c:pt idx="120">
                  <c:v>30/12/2016</c:v>
                </c:pt>
                <c:pt idx="121">
                  <c:v>31/12/2016</c:v>
                </c:pt>
                <c:pt idx="122">
                  <c:v>01/01/2017</c:v>
                </c:pt>
                <c:pt idx="123">
                  <c:v>02/01/2017</c:v>
                </c:pt>
                <c:pt idx="124">
                  <c:v>03/01/2017</c:v>
                </c:pt>
                <c:pt idx="125">
                  <c:v>04/01/2017</c:v>
                </c:pt>
                <c:pt idx="126">
                  <c:v>05/01/2017</c:v>
                </c:pt>
                <c:pt idx="127">
                  <c:v>06/01/2017</c:v>
                </c:pt>
                <c:pt idx="128">
                  <c:v>07/01/2017</c:v>
                </c:pt>
                <c:pt idx="129">
                  <c:v>08/01/2017</c:v>
                </c:pt>
                <c:pt idx="130">
                  <c:v>09/01/2017</c:v>
                </c:pt>
                <c:pt idx="131">
                  <c:v>10/01/2017</c:v>
                </c:pt>
                <c:pt idx="132">
                  <c:v>11/01/2017</c:v>
                </c:pt>
                <c:pt idx="133">
                  <c:v>12/01/2017</c:v>
                </c:pt>
                <c:pt idx="134">
                  <c:v>13/01/2017</c:v>
                </c:pt>
                <c:pt idx="135">
                  <c:v>14/01/2017</c:v>
                </c:pt>
                <c:pt idx="136">
                  <c:v>15/01/2017</c:v>
                </c:pt>
                <c:pt idx="137">
                  <c:v>16/01/2017</c:v>
                </c:pt>
                <c:pt idx="138">
                  <c:v>17/01/2017</c:v>
                </c:pt>
                <c:pt idx="139">
                  <c:v>18/01/2017</c:v>
                </c:pt>
                <c:pt idx="140">
                  <c:v>19/01/2017</c:v>
                </c:pt>
                <c:pt idx="141">
                  <c:v>20/01/2017</c:v>
                </c:pt>
                <c:pt idx="142">
                  <c:v>21/01/2017</c:v>
                </c:pt>
                <c:pt idx="143">
                  <c:v>22/01/2017</c:v>
                </c:pt>
                <c:pt idx="144">
                  <c:v>23/01/2017</c:v>
                </c:pt>
                <c:pt idx="145">
                  <c:v>24/01/2017</c:v>
                </c:pt>
                <c:pt idx="146">
                  <c:v>25/01/2017</c:v>
                </c:pt>
                <c:pt idx="147">
                  <c:v>26/01/2017</c:v>
                </c:pt>
                <c:pt idx="148">
                  <c:v>27/01/2017</c:v>
                </c:pt>
                <c:pt idx="149">
                  <c:v>28/01/2017</c:v>
                </c:pt>
                <c:pt idx="150">
                  <c:v>29/01/2017</c:v>
                </c:pt>
                <c:pt idx="151">
                  <c:v>30/01/2017</c:v>
                </c:pt>
                <c:pt idx="152">
                  <c:v>31/01/2017</c:v>
                </c:pt>
                <c:pt idx="153">
                  <c:v>01/02/2017</c:v>
                </c:pt>
                <c:pt idx="154">
                  <c:v>02/02/2017</c:v>
                </c:pt>
                <c:pt idx="155">
                  <c:v>03/02/2017</c:v>
                </c:pt>
                <c:pt idx="156">
                  <c:v>04/02/2017</c:v>
                </c:pt>
                <c:pt idx="157">
                  <c:v>05/02/2017</c:v>
                </c:pt>
                <c:pt idx="158">
                  <c:v>06/02/2017</c:v>
                </c:pt>
                <c:pt idx="159">
                  <c:v>07/02/2017</c:v>
                </c:pt>
                <c:pt idx="160">
                  <c:v>08/02/2017</c:v>
                </c:pt>
                <c:pt idx="161">
                  <c:v>09/02/2017</c:v>
                </c:pt>
                <c:pt idx="162">
                  <c:v>10/02/2017</c:v>
                </c:pt>
                <c:pt idx="163">
                  <c:v>11/02/2017</c:v>
                </c:pt>
                <c:pt idx="164">
                  <c:v>12/02/2017</c:v>
                </c:pt>
                <c:pt idx="165">
                  <c:v>13/02/2017</c:v>
                </c:pt>
                <c:pt idx="166">
                  <c:v>14/02/2017</c:v>
                </c:pt>
                <c:pt idx="167">
                  <c:v>15/02/2017</c:v>
                </c:pt>
                <c:pt idx="168">
                  <c:v>16/02/2017</c:v>
                </c:pt>
                <c:pt idx="169">
                  <c:v>17/02/2017</c:v>
                </c:pt>
                <c:pt idx="170">
                  <c:v>18/02/2017</c:v>
                </c:pt>
                <c:pt idx="171">
                  <c:v>19/02/2017</c:v>
                </c:pt>
                <c:pt idx="172">
                  <c:v>20/02/2017</c:v>
                </c:pt>
                <c:pt idx="173">
                  <c:v>21/02/2017</c:v>
                </c:pt>
                <c:pt idx="174">
                  <c:v>22/02/2017</c:v>
                </c:pt>
                <c:pt idx="175">
                  <c:v>23/02/2017</c:v>
                </c:pt>
                <c:pt idx="176">
                  <c:v>24/02/2017</c:v>
                </c:pt>
                <c:pt idx="177">
                  <c:v>25/02/2017</c:v>
                </c:pt>
                <c:pt idx="178">
                  <c:v>26/02/2017</c:v>
                </c:pt>
                <c:pt idx="179">
                  <c:v>27/02/2017</c:v>
                </c:pt>
                <c:pt idx="180">
                  <c:v>28/02/2017</c:v>
                </c:pt>
                <c:pt idx="181">
                  <c:v>01/03/2017</c:v>
                </c:pt>
                <c:pt idx="182">
                  <c:v>02/03/2017</c:v>
                </c:pt>
                <c:pt idx="183">
                  <c:v>03/03/2017</c:v>
                </c:pt>
                <c:pt idx="184">
                  <c:v>04/03/2017</c:v>
                </c:pt>
                <c:pt idx="185">
                  <c:v>05/03/2017</c:v>
                </c:pt>
                <c:pt idx="186">
                  <c:v>06/03/2017</c:v>
                </c:pt>
                <c:pt idx="187">
                  <c:v>07/03/2017</c:v>
                </c:pt>
                <c:pt idx="188">
                  <c:v>08/03/2017</c:v>
                </c:pt>
                <c:pt idx="189">
                  <c:v>09/03/2017</c:v>
                </c:pt>
                <c:pt idx="190">
                  <c:v>10/03/2017</c:v>
                </c:pt>
                <c:pt idx="191">
                  <c:v>11/03/2017</c:v>
                </c:pt>
                <c:pt idx="192">
                  <c:v>12/03/2017</c:v>
                </c:pt>
                <c:pt idx="193">
                  <c:v>13/03/2017</c:v>
                </c:pt>
                <c:pt idx="194">
                  <c:v>14/03/2017</c:v>
                </c:pt>
                <c:pt idx="195">
                  <c:v>15/03/2017</c:v>
                </c:pt>
                <c:pt idx="196">
                  <c:v>16/03/2017</c:v>
                </c:pt>
                <c:pt idx="197">
                  <c:v>17/03/2017</c:v>
                </c:pt>
                <c:pt idx="198">
                  <c:v>18/03/2017</c:v>
                </c:pt>
                <c:pt idx="199">
                  <c:v>19/03/2017</c:v>
                </c:pt>
                <c:pt idx="200">
                  <c:v>20/03/2017</c:v>
                </c:pt>
                <c:pt idx="201">
                  <c:v>21/03/2017</c:v>
                </c:pt>
                <c:pt idx="202">
                  <c:v>22/03/2017</c:v>
                </c:pt>
                <c:pt idx="203">
                  <c:v>23/03/2017</c:v>
                </c:pt>
                <c:pt idx="204">
                  <c:v>24/03/2017</c:v>
                </c:pt>
                <c:pt idx="205">
                  <c:v>25/03/2017</c:v>
                </c:pt>
                <c:pt idx="206">
                  <c:v>26/03/2017</c:v>
                </c:pt>
                <c:pt idx="207">
                  <c:v>27/03/2017</c:v>
                </c:pt>
                <c:pt idx="208">
                  <c:v>28/03/2017</c:v>
                </c:pt>
                <c:pt idx="209">
                  <c:v>29/03/2017</c:v>
                </c:pt>
                <c:pt idx="210">
                  <c:v>30/03/2017</c:v>
                </c:pt>
                <c:pt idx="211">
                  <c:v>31/03/2017</c:v>
                </c:pt>
                <c:pt idx="212">
                  <c:v>01/04/2017</c:v>
                </c:pt>
                <c:pt idx="213">
                  <c:v>02/04/2017</c:v>
                </c:pt>
                <c:pt idx="214">
                  <c:v>03/04/2017</c:v>
                </c:pt>
                <c:pt idx="215">
                  <c:v>04/04/2017</c:v>
                </c:pt>
                <c:pt idx="216">
                  <c:v>05/04/2017</c:v>
                </c:pt>
                <c:pt idx="217">
                  <c:v>06/04/2017</c:v>
                </c:pt>
                <c:pt idx="218">
                  <c:v>07/04/2017</c:v>
                </c:pt>
                <c:pt idx="219">
                  <c:v>08/04/2017</c:v>
                </c:pt>
                <c:pt idx="220">
                  <c:v>09/04/2017</c:v>
                </c:pt>
                <c:pt idx="221">
                  <c:v>10/04/2017</c:v>
                </c:pt>
                <c:pt idx="222">
                  <c:v>11/04/2017</c:v>
                </c:pt>
                <c:pt idx="223">
                  <c:v>12/04/2017</c:v>
                </c:pt>
                <c:pt idx="224">
                  <c:v>13/04/2017</c:v>
                </c:pt>
                <c:pt idx="225">
                  <c:v>14/04/2017</c:v>
                </c:pt>
                <c:pt idx="226">
                  <c:v>15/04/2017</c:v>
                </c:pt>
                <c:pt idx="227">
                  <c:v>16/04/2017</c:v>
                </c:pt>
                <c:pt idx="228">
                  <c:v>17/04/2017</c:v>
                </c:pt>
                <c:pt idx="229">
                  <c:v>18/04/2017</c:v>
                </c:pt>
                <c:pt idx="230">
                  <c:v>19/04/2017</c:v>
                </c:pt>
                <c:pt idx="231">
                  <c:v>20/04/2017</c:v>
                </c:pt>
                <c:pt idx="232">
                  <c:v>21/04/2017</c:v>
                </c:pt>
                <c:pt idx="233">
                  <c:v>22/04/2017</c:v>
                </c:pt>
                <c:pt idx="234">
                  <c:v>23/04/2017</c:v>
                </c:pt>
                <c:pt idx="235">
                  <c:v>24/04/2017</c:v>
                </c:pt>
                <c:pt idx="236">
                  <c:v>25/04/2017</c:v>
                </c:pt>
                <c:pt idx="237">
                  <c:v>26/04/2017</c:v>
                </c:pt>
                <c:pt idx="238">
                  <c:v>27/04/2017</c:v>
                </c:pt>
                <c:pt idx="239">
                  <c:v>28/04/2017</c:v>
                </c:pt>
                <c:pt idx="240">
                  <c:v>29/04/2017</c:v>
                </c:pt>
                <c:pt idx="241">
                  <c:v>30/04/2017</c:v>
                </c:pt>
                <c:pt idx="242">
                  <c:v>01/05/2017</c:v>
                </c:pt>
                <c:pt idx="243">
                  <c:v>02/05/2017</c:v>
                </c:pt>
                <c:pt idx="244">
                  <c:v>03/05/2017</c:v>
                </c:pt>
                <c:pt idx="245">
                  <c:v>04/05/2017</c:v>
                </c:pt>
                <c:pt idx="246">
                  <c:v>05/05/2017</c:v>
                </c:pt>
                <c:pt idx="247">
                  <c:v>06/05/2017</c:v>
                </c:pt>
                <c:pt idx="248">
                  <c:v>07/05/2017</c:v>
                </c:pt>
                <c:pt idx="249">
                  <c:v>08/05/2017</c:v>
                </c:pt>
                <c:pt idx="250">
                  <c:v>09/05/2017</c:v>
                </c:pt>
                <c:pt idx="251">
                  <c:v>10/05/2017</c:v>
                </c:pt>
                <c:pt idx="252">
                  <c:v>11/05/2017</c:v>
                </c:pt>
                <c:pt idx="253">
                  <c:v>12/05/2017</c:v>
                </c:pt>
                <c:pt idx="254">
                  <c:v>13/05/2017</c:v>
                </c:pt>
                <c:pt idx="255">
                  <c:v>14/05/2017</c:v>
                </c:pt>
                <c:pt idx="256">
                  <c:v>15/05/2017</c:v>
                </c:pt>
                <c:pt idx="257">
                  <c:v>16/05/2017</c:v>
                </c:pt>
                <c:pt idx="258">
                  <c:v>17/05/2017</c:v>
                </c:pt>
                <c:pt idx="259">
                  <c:v>18/05/2017</c:v>
                </c:pt>
                <c:pt idx="260">
                  <c:v>19/05/2017</c:v>
                </c:pt>
                <c:pt idx="261">
                  <c:v>20/05/2017</c:v>
                </c:pt>
                <c:pt idx="262">
                  <c:v>21/05/2017</c:v>
                </c:pt>
                <c:pt idx="263">
                  <c:v>22/05/2017</c:v>
                </c:pt>
                <c:pt idx="264">
                  <c:v>23/05/2017</c:v>
                </c:pt>
                <c:pt idx="265">
                  <c:v>24/05/2017</c:v>
                </c:pt>
                <c:pt idx="266">
                  <c:v>25/05/2017</c:v>
                </c:pt>
                <c:pt idx="267">
                  <c:v>26/05/2017</c:v>
                </c:pt>
                <c:pt idx="268">
                  <c:v>27/05/2017</c:v>
                </c:pt>
                <c:pt idx="269">
                  <c:v>28/05/2017</c:v>
                </c:pt>
                <c:pt idx="270">
                  <c:v>29/05/2017</c:v>
                </c:pt>
                <c:pt idx="271">
                  <c:v>30/05/2017</c:v>
                </c:pt>
                <c:pt idx="272">
                  <c:v>31/05/2017</c:v>
                </c:pt>
                <c:pt idx="273">
                  <c:v>01/06/2017</c:v>
                </c:pt>
                <c:pt idx="274">
                  <c:v>02/06/2017</c:v>
                </c:pt>
                <c:pt idx="275">
                  <c:v>03/06/2017</c:v>
                </c:pt>
                <c:pt idx="276">
                  <c:v>04/06/2017</c:v>
                </c:pt>
                <c:pt idx="277">
                  <c:v>05/06/2017</c:v>
                </c:pt>
                <c:pt idx="278">
                  <c:v>06/06/2017</c:v>
                </c:pt>
                <c:pt idx="279">
                  <c:v>07/06/2017</c:v>
                </c:pt>
                <c:pt idx="280">
                  <c:v>08/06/2017</c:v>
                </c:pt>
                <c:pt idx="281">
                  <c:v>09/06/2017</c:v>
                </c:pt>
                <c:pt idx="282">
                  <c:v>10/06/2017</c:v>
                </c:pt>
                <c:pt idx="283">
                  <c:v>11/06/2017</c:v>
                </c:pt>
                <c:pt idx="284">
                  <c:v>12/06/2017</c:v>
                </c:pt>
                <c:pt idx="285">
                  <c:v>13/06/2017</c:v>
                </c:pt>
                <c:pt idx="286">
                  <c:v>14/06/2017</c:v>
                </c:pt>
                <c:pt idx="287">
                  <c:v>15/06/2017</c:v>
                </c:pt>
                <c:pt idx="288">
                  <c:v>16/06/2017</c:v>
                </c:pt>
                <c:pt idx="289">
                  <c:v>17/06/2017</c:v>
                </c:pt>
                <c:pt idx="290">
                  <c:v>18/06/2017</c:v>
                </c:pt>
                <c:pt idx="291">
                  <c:v>19/06/2017</c:v>
                </c:pt>
                <c:pt idx="292">
                  <c:v>20/06/2017</c:v>
                </c:pt>
                <c:pt idx="293">
                  <c:v>21/06/2017</c:v>
                </c:pt>
                <c:pt idx="294">
                  <c:v>22/06/2017</c:v>
                </c:pt>
                <c:pt idx="295">
                  <c:v>23/06/2017</c:v>
                </c:pt>
                <c:pt idx="296">
                  <c:v>24/06/2017</c:v>
                </c:pt>
                <c:pt idx="297">
                  <c:v>25/06/2017</c:v>
                </c:pt>
                <c:pt idx="298">
                  <c:v>26/06/2017</c:v>
                </c:pt>
                <c:pt idx="299">
                  <c:v>27/06/2017</c:v>
                </c:pt>
                <c:pt idx="300">
                  <c:v>28/06/2017</c:v>
                </c:pt>
                <c:pt idx="301">
                  <c:v>29/06/2017</c:v>
                </c:pt>
                <c:pt idx="302">
                  <c:v>30/06/2017</c:v>
                </c:pt>
                <c:pt idx="303">
                  <c:v>01/07/2017</c:v>
                </c:pt>
                <c:pt idx="304">
                  <c:v>02/07/2017</c:v>
                </c:pt>
                <c:pt idx="305">
                  <c:v>03/07/2017</c:v>
                </c:pt>
                <c:pt idx="306">
                  <c:v>04/07/2017</c:v>
                </c:pt>
                <c:pt idx="307">
                  <c:v>05/07/2017</c:v>
                </c:pt>
                <c:pt idx="308">
                  <c:v>06/07/2017</c:v>
                </c:pt>
                <c:pt idx="309">
                  <c:v>07/07/2017</c:v>
                </c:pt>
                <c:pt idx="310">
                  <c:v>08/07/2017</c:v>
                </c:pt>
                <c:pt idx="311">
                  <c:v>09/07/2017</c:v>
                </c:pt>
                <c:pt idx="312">
                  <c:v>10/07/2017</c:v>
                </c:pt>
                <c:pt idx="313">
                  <c:v>11/07/2017</c:v>
                </c:pt>
                <c:pt idx="314">
                  <c:v>12/07/2017</c:v>
                </c:pt>
                <c:pt idx="315">
                  <c:v>13/07/2017</c:v>
                </c:pt>
                <c:pt idx="316">
                  <c:v>14/07/2017</c:v>
                </c:pt>
                <c:pt idx="317">
                  <c:v>15/07/2017</c:v>
                </c:pt>
                <c:pt idx="318">
                  <c:v>16/07/2017</c:v>
                </c:pt>
                <c:pt idx="319">
                  <c:v>17/07/2017</c:v>
                </c:pt>
                <c:pt idx="320">
                  <c:v>18/07/2017</c:v>
                </c:pt>
                <c:pt idx="321">
                  <c:v>19/07/2017</c:v>
                </c:pt>
                <c:pt idx="322">
                  <c:v>20/07/2017</c:v>
                </c:pt>
                <c:pt idx="323">
                  <c:v>21/07/2017</c:v>
                </c:pt>
                <c:pt idx="324">
                  <c:v>22/07/2017</c:v>
                </c:pt>
                <c:pt idx="325">
                  <c:v>23/07/2017</c:v>
                </c:pt>
                <c:pt idx="326">
                  <c:v>24/07/2017</c:v>
                </c:pt>
                <c:pt idx="327">
                  <c:v>25/07/2017</c:v>
                </c:pt>
                <c:pt idx="328">
                  <c:v>26/07/2017</c:v>
                </c:pt>
                <c:pt idx="329">
                  <c:v>27/07/2017</c:v>
                </c:pt>
                <c:pt idx="330">
                  <c:v>28/07/2017</c:v>
                </c:pt>
                <c:pt idx="331">
                  <c:v>29/07/2017</c:v>
                </c:pt>
                <c:pt idx="332">
                  <c:v>30/07/2017</c:v>
                </c:pt>
                <c:pt idx="333">
                  <c:v>31/07/2017</c:v>
                </c:pt>
                <c:pt idx="334">
                  <c:v>01/08/2017</c:v>
                </c:pt>
                <c:pt idx="335">
                  <c:v>02/08/2017</c:v>
                </c:pt>
                <c:pt idx="336">
                  <c:v>03/08/2017</c:v>
                </c:pt>
                <c:pt idx="337">
                  <c:v>04/08/2017</c:v>
                </c:pt>
                <c:pt idx="338">
                  <c:v>05/08/2017</c:v>
                </c:pt>
                <c:pt idx="339">
                  <c:v>06/08/2017</c:v>
                </c:pt>
                <c:pt idx="340">
                  <c:v>07/08/2017</c:v>
                </c:pt>
                <c:pt idx="341">
                  <c:v>08/08/2017</c:v>
                </c:pt>
                <c:pt idx="342">
                  <c:v>09/08/2017</c:v>
                </c:pt>
                <c:pt idx="343">
                  <c:v>10/08/2017</c:v>
                </c:pt>
                <c:pt idx="344">
                  <c:v>11/08/2017</c:v>
                </c:pt>
                <c:pt idx="345">
                  <c:v>12/08/2017</c:v>
                </c:pt>
                <c:pt idx="346">
                  <c:v>13/08/2017</c:v>
                </c:pt>
                <c:pt idx="347">
                  <c:v>14/08/2017</c:v>
                </c:pt>
                <c:pt idx="348">
                  <c:v>15/08/2017</c:v>
                </c:pt>
                <c:pt idx="349">
                  <c:v>16/08/2017</c:v>
                </c:pt>
                <c:pt idx="350">
                  <c:v>17/08/2017</c:v>
                </c:pt>
                <c:pt idx="351">
                  <c:v>18/08/2017</c:v>
                </c:pt>
                <c:pt idx="352">
                  <c:v>19/08/2017</c:v>
                </c:pt>
                <c:pt idx="353">
                  <c:v>20/08/2017</c:v>
                </c:pt>
                <c:pt idx="354">
                  <c:v>21/08/2017</c:v>
                </c:pt>
                <c:pt idx="355">
                  <c:v>22/08/2017</c:v>
                </c:pt>
                <c:pt idx="356">
                  <c:v>23/08/2017</c:v>
                </c:pt>
                <c:pt idx="357">
                  <c:v>24/08/2017</c:v>
                </c:pt>
                <c:pt idx="358">
                  <c:v>25/08/2017</c:v>
                </c:pt>
                <c:pt idx="359">
                  <c:v>26/08/2017</c:v>
                </c:pt>
                <c:pt idx="360">
                  <c:v>27/08/2017</c:v>
                </c:pt>
                <c:pt idx="361">
                  <c:v>28/08/2017</c:v>
                </c:pt>
                <c:pt idx="362">
                  <c:v>29/08/2017</c:v>
                </c:pt>
                <c:pt idx="363">
                  <c:v>30/08/2017</c:v>
                </c:pt>
                <c:pt idx="364">
                  <c:v>31/08/2017</c:v>
                </c:pt>
              </c:strCache>
            </c:strRef>
          </c:cat>
          <c:val>
            <c:numRef>
              <c:f>Returns!$H$18:$H$383</c:f>
              <c:numCache>
                <c:formatCode>0.0%;\(0.0%\)</c:formatCode>
                <c:ptCount val="366"/>
                <c:pt idx="0">
                  <c:v>0</c:v>
                </c:pt>
                <c:pt idx="1">
                  <c:v>7.6137810799583594E-3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8.791942195193414E-3</c:v>
                </c:pt>
                <c:pt idx="6">
                  <c:v>7.688693058383711E-3</c:v>
                </c:pt>
                <c:pt idx="7">
                  <c:v>8.1313547490788896E-3</c:v>
                </c:pt>
                <c:pt idx="8">
                  <c:v>-9.7998488140071949E-3</c:v>
                </c:pt>
                <c:pt idx="9">
                  <c:v>0</c:v>
                </c:pt>
                <c:pt idx="10">
                  <c:v>0</c:v>
                </c:pt>
                <c:pt idx="11">
                  <c:v>-5.9112361157457327E-3</c:v>
                </c:pt>
                <c:pt idx="12">
                  <c:v>-2.2800482160733826E-2</c:v>
                </c:pt>
                <c:pt idx="13">
                  <c:v>-2.1615510865641951E-2</c:v>
                </c:pt>
                <c:pt idx="14">
                  <c:v>-1.2271944102043686E-2</c:v>
                </c:pt>
                <c:pt idx="15">
                  <c:v>-1.5881339426174201E-2</c:v>
                </c:pt>
                <c:pt idx="16">
                  <c:v>0</c:v>
                </c:pt>
                <c:pt idx="17">
                  <c:v>0</c:v>
                </c:pt>
                <c:pt idx="18">
                  <c:v>-1.2782707591307396E-2</c:v>
                </c:pt>
                <c:pt idx="19">
                  <c:v>-1.1025681188240211E-2</c:v>
                </c:pt>
                <c:pt idx="20">
                  <c:v>1.8319383814926482E-3</c:v>
                </c:pt>
                <c:pt idx="21">
                  <c:v>7.7159337778112125E-3</c:v>
                </c:pt>
                <c:pt idx="22">
                  <c:v>9.5342517995899989E-4</c:v>
                </c:pt>
                <c:pt idx="23">
                  <c:v>0</c:v>
                </c:pt>
                <c:pt idx="24">
                  <c:v>0</c:v>
                </c:pt>
                <c:pt idx="25">
                  <c:v>-4.3857558278114217E-3</c:v>
                </c:pt>
                <c:pt idx="26">
                  <c:v>-8.5740164397741792E-3</c:v>
                </c:pt>
                <c:pt idx="27">
                  <c:v>3.2348354320037576E-3</c:v>
                </c:pt>
                <c:pt idx="28">
                  <c:v>4.8147971587930716E-3</c:v>
                </c:pt>
                <c:pt idx="29">
                  <c:v>2.8602755398769997E-3</c:v>
                </c:pt>
                <c:pt idx="30">
                  <c:v>0</c:v>
                </c:pt>
                <c:pt idx="31">
                  <c:v>0</c:v>
                </c:pt>
                <c:pt idx="32">
                  <c:v>3.4731917269947843E-4</c:v>
                </c:pt>
                <c:pt idx="33">
                  <c:v>-1.1093782986808631E-2</c:v>
                </c:pt>
                <c:pt idx="34">
                  <c:v>-4.9918618350710542E-3</c:v>
                </c:pt>
                <c:pt idx="35">
                  <c:v>-6.0201989934554057E-3</c:v>
                </c:pt>
                <c:pt idx="36">
                  <c:v>-8.0087715116556879E-3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-9.1460715477494903E-3</c:v>
                </c:pt>
                <c:pt idx="41">
                  <c:v>-4.419806727095632E-3</c:v>
                </c:pt>
                <c:pt idx="42">
                  <c:v>-2.737692302453687E-3</c:v>
                </c:pt>
                <c:pt idx="43">
                  <c:v>-6.7352678784246001E-3</c:v>
                </c:pt>
                <c:pt idx="44">
                  <c:v>0</c:v>
                </c:pt>
                <c:pt idx="45">
                  <c:v>0</c:v>
                </c:pt>
                <c:pt idx="46">
                  <c:v>-5.9520971948868739E-3</c:v>
                </c:pt>
                <c:pt idx="47">
                  <c:v>4.6581630220854375E-3</c:v>
                </c:pt>
                <c:pt idx="48">
                  <c:v>1.0664741655827203E-2</c:v>
                </c:pt>
                <c:pt idx="49">
                  <c:v>1.1168694965234094E-2</c:v>
                </c:pt>
                <c:pt idx="50">
                  <c:v>1.7372768814824413E-2</c:v>
                </c:pt>
                <c:pt idx="51">
                  <c:v>0</c:v>
                </c:pt>
                <c:pt idx="52">
                  <c:v>0</c:v>
                </c:pt>
                <c:pt idx="53">
                  <c:v>1.628314003772835E-2</c:v>
                </c:pt>
                <c:pt idx="54">
                  <c:v>1.2714605792738976E-2</c:v>
                </c:pt>
                <c:pt idx="55">
                  <c:v>8.424192482923587E-3</c:v>
                </c:pt>
                <c:pt idx="56">
                  <c:v>1.0208459605418163E-2</c:v>
                </c:pt>
                <c:pt idx="57">
                  <c:v>6.9055223748459849E-3</c:v>
                </c:pt>
                <c:pt idx="58">
                  <c:v>0</c:v>
                </c:pt>
                <c:pt idx="59">
                  <c:v>0</c:v>
                </c:pt>
                <c:pt idx="60">
                  <c:v>7.0417259719828262E-3</c:v>
                </c:pt>
                <c:pt idx="61">
                  <c:v>6.4288097848663739E-3</c:v>
                </c:pt>
                <c:pt idx="62">
                  <c:v>-6.0746804323101866E-3</c:v>
                </c:pt>
                <c:pt idx="63">
                  <c:v>-6.844230756134273E-3</c:v>
                </c:pt>
                <c:pt idx="64">
                  <c:v>-1.1890574030060108E-2</c:v>
                </c:pt>
                <c:pt idx="65">
                  <c:v>0</c:v>
                </c:pt>
                <c:pt idx="66">
                  <c:v>0</c:v>
                </c:pt>
                <c:pt idx="67">
                  <c:v>-2.1383964750508744E-3</c:v>
                </c:pt>
                <c:pt idx="68">
                  <c:v>-1.845558741206399E-3</c:v>
                </c:pt>
                <c:pt idx="69">
                  <c:v>5.1757366912059677E-3</c:v>
                </c:pt>
                <c:pt idx="70">
                  <c:v>4.1133486335374059E-3</c:v>
                </c:pt>
                <c:pt idx="71">
                  <c:v>-8.7510811160522728E-3</c:v>
                </c:pt>
                <c:pt idx="72">
                  <c:v>0</c:v>
                </c:pt>
                <c:pt idx="73">
                  <c:v>0</c:v>
                </c:pt>
                <c:pt idx="74">
                  <c:v>-5.8158935977499215E-3</c:v>
                </c:pt>
                <c:pt idx="75">
                  <c:v>4.9169498566457026E-3</c:v>
                </c:pt>
                <c:pt idx="76">
                  <c:v>3.3574186694271813E-3</c:v>
                </c:pt>
                <c:pt idx="77">
                  <c:v>9.6840757564407021E-3</c:v>
                </c:pt>
                <c:pt idx="78">
                  <c:v>1.2265133922186866E-2</c:v>
                </c:pt>
                <c:pt idx="79">
                  <c:v>0</c:v>
                </c:pt>
                <c:pt idx="80">
                  <c:v>0</c:v>
                </c:pt>
                <c:pt idx="81">
                  <c:v>2.4244240290385966E-2</c:v>
                </c:pt>
                <c:pt idx="82">
                  <c:v>2.8364399103780302E-2</c:v>
                </c:pt>
                <c:pt idx="83">
                  <c:v>2.7036414031694544E-2</c:v>
                </c:pt>
                <c:pt idx="84">
                  <c:v>2.6648233779854147E-2</c:v>
                </c:pt>
                <c:pt idx="85">
                  <c:v>2.6661854139567787E-2</c:v>
                </c:pt>
                <c:pt idx="86">
                  <c:v>0</c:v>
                </c:pt>
                <c:pt idx="87">
                  <c:v>0</c:v>
                </c:pt>
                <c:pt idx="88">
                  <c:v>2.2575746225457882E-2</c:v>
                </c:pt>
                <c:pt idx="89">
                  <c:v>2.1513358167789098E-2</c:v>
                </c:pt>
                <c:pt idx="90">
                  <c:v>2.7172617628831608E-2</c:v>
                </c:pt>
                <c:pt idx="91">
                  <c:v>2.339977798813675E-2</c:v>
                </c:pt>
                <c:pt idx="92">
                  <c:v>2.5102322952349265E-2</c:v>
                </c:pt>
                <c:pt idx="93">
                  <c:v>0</c:v>
                </c:pt>
                <c:pt idx="94">
                  <c:v>0</c:v>
                </c:pt>
                <c:pt idx="95">
                  <c:v>2.8010269751224115E-2</c:v>
                </c:pt>
                <c:pt idx="96">
                  <c:v>3.0094184787420319E-2</c:v>
                </c:pt>
                <c:pt idx="97">
                  <c:v>3.7721586227092319E-2</c:v>
                </c:pt>
                <c:pt idx="98">
                  <c:v>4.163062946492424E-2</c:v>
                </c:pt>
                <c:pt idx="99">
                  <c:v>4.2788360040588724E-2</c:v>
                </c:pt>
                <c:pt idx="100">
                  <c:v>0</c:v>
                </c:pt>
                <c:pt idx="101">
                  <c:v>0</c:v>
                </c:pt>
                <c:pt idx="102">
                  <c:v>4.1119865975660419E-2</c:v>
                </c:pt>
                <c:pt idx="103">
                  <c:v>4.7766601515945917E-2</c:v>
                </c:pt>
                <c:pt idx="104">
                  <c:v>3.4956653205211241E-2</c:v>
                </c:pt>
                <c:pt idx="105">
                  <c:v>3.6393601155006561E-2</c:v>
                </c:pt>
                <c:pt idx="106">
                  <c:v>3.870225212647882E-2</c:v>
                </c:pt>
                <c:pt idx="107">
                  <c:v>0</c:v>
                </c:pt>
                <c:pt idx="108">
                  <c:v>0</c:v>
                </c:pt>
                <c:pt idx="109">
                  <c:v>3.9907653961141154E-2</c:v>
                </c:pt>
                <c:pt idx="110">
                  <c:v>4.1480805508073537E-2</c:v>
                </c:pt>
                <c:pt idx="111">
                  <c:v>4.2359318709607185E-2</c:v>
                </c:pt>
                <c:pt idx="112">
                  <c:v>4.4354701407664177E-2</c:v>
                </c:pt>
                <c:pt idx="113">
                  <c:v>4.3877988817684788E-2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4.6118537990588404E-2</c:v>
                </c:pt>
                <c:pt idx="119">
                  <c:v>5.0272747703266951E-2</c:v>
                </c:pt>
                <c:pt idx="120">
                  <c:v>4.111305579580371E-2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4.8972003350608473E-2</c:v>
                </c:pt>
                <c:pt idx="125">
                  <c:v>5.6721988027703896E-2</c:v>
                </c:pt>
                <c:pt idx="126">
                  <c:v>6.1475493567785255E-2</c:v>
                </c:pt>
                <c:pt idx="127">
                  <c:v>5.5312280797335855E-2</c:v>
                </c:pt>
                <c:pt idx="128">
                  <c:v>0</c:v>
                </c:pt>
                <c:pt idx="129">
                  <c:v>0</c:v>
                </c:pt>
                <c:pt idx="130">
                  <c:v>4.8018578170649473E-2</c:v>
                </c:pt>
                <c:pt idx="131">
                  <c:v>5.0558775257254496E-2</c:v>
                </c:pt>
                <c:pt idx="132">
                  <c:v>5.4999012523920809E-2</c:v>
                </c:pt>
                <c:pt idx="133">
                  <c:v>5.0007150688849755E-2</c:v>
                </c:pt>
                <c:pt idx="134">
                  <c:v>5.5394002955618138E-2</c:v>
                </c:pt>
                <c:pt idx="135">
                  <c:v>0</c:v>
                </c:pt>
                <c:pt idx="136">
                  <c:v>0</c:v>
                </c:pt>
                <c:pt idx="137">
                  <c:v>5.4168170581385011E-2</c:v>
                </c:pt>
                <c:pt idx="138">
                  <c:v>5.1587112415638847E-2</c:v>
                </c:pt>
                <c:pt idx="139">
                  <c:v>4.8624684177909216E-2</c:v>
                </c:pt>
                <c:pt idx="140">
                  <c:v>4.9435095580874222E-2</c:v>
                </c:pt>
                <c:pt idx="141">
                  <c:v>5.8839953963184088E-2</c:v>
                </c:pt>
                <c:pt idx="142">
                  <c:v>0</c:v>
                </c:pt>
                <c:pt idx="143">
                  <c:v>0</c:v>
                </c:pt>
                <c:pt idx="144">
                  <c:v>5.4222652020240014E-2</c:v>
                </c:pt>
                <c:pt idx="145">
                  <c:v>6.3116746913286059E-2</c:v>
                </c:pt>
                <c:pt idx="146">
                  <c:v>6.5370916445903315E-2</c:v>
                </c:pt>
                <c:pt idx="147">
                  <c:v>6.5370916445903315E-2</c:v>
                </c:pt>
                <c:pt idx="148">
                  <c:v>6.3443635546414745E-2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F77-4697-9B51-107AF9B370A9}"/>
            </c:ext>
          </c:extLst>
        </c:ser>
        <c:dLbls/>
        <c:marker val="1"/>
        <c:axId val="156099712"/>
        <c:axId val="156101248"/>
      </c:lineChart>
      <c:catAx>
        <c:axId val="156099712"/>
        <c:scaling>
          <c:orientation val="minMax"/>
        </c:scaling>
        <c:axPos val="b"/>
        <c:numFmt formatCode="mmm\-yy" sourceLinked="0"/>
        <c:tickLblPos val="low"/>
        <c:spPr>
          <a:ln>
            <a:solidFill>
              <a:sysClr val="windowText" lastClr="000000"/>
            </a:solidFill>
          </a:ln>
        </c:spPr>
        <c:crossAx val="156101248"/>
        <c:crosses val="autoZero"/>
        <c:auto val="1"/>
        <c:lblAlgn val="ctr"/>
        <c:lblOffset val="100"/>
        <c:tickLblSkip val="2"/>
      </c:catAx>
      <c:valAx>
        <c:axId val="156101248"/>
        <c:scaling>
          <c:orientation val="minMax"/>
        </c:scaling>
        <c:axPos val="l"/>
        <c:numFmt formatCode="0.0%;\(0.0%\)" sourceLinked="1"/>
        <c:tickLblPos val="nextTo"/>
        <c:spPr>
          <a:ln>
            <a:solidFill>
              <a:sysClr val="windowText" lastClr="000000"/>
            </a:solidFill>
          </a:ln>
        </c:spPr>
        <c:crossAx val="15609971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43291080590854"/>
          <c:y val="0.93582580707392315"/>
          <c:w val="0.30923226372029505"/>
          <c:h val="4.6507967935342717E-2"/>
        </c:manualLayout>
      </c:layout>
    </c:legend>
    <c:plotVisOnly val="1"/>
    <c:dispBlanksAs val="gap"/>
  </c:chart>
  <c:spPr>
    <a:noFill/>
    <a:ln>
      <a:noFill/>
    </a:ln>
  </c:spPr>
  <c:txPr>
    <a:bodyPr/>
    <a:lstStyle/>
    <a:p>
      <a:pPr>
        <a:defRPr sz="1000">
          <a:latin typeface="Verdana" panose="020B0604030504040204" pitchFamily="34" charset="0"/>
          <a:ea typeface="Verdana" panose="020B0604030504040204" pitchFamily="34" charset="0"/>
          <a:cs typeface="Verdana" panose="020B0604030504040204" pitchFamily="34" charset="0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 algn="ctr">
              <a:defRPr/>
            </a:pPr>
            <a:r>
              <a:rPr lang="en-US"/>
              <a:t>Returns - Portfolio </a:t>
            </a:r>
            <a:r>
              <a:rPr lang="en-US" baseline="0"/>
              <a:t>Since Establishment</a:t>
            </a:r>
            <a:r>
              <a:rPr lang="en-US"/>
              <a:t> vs. S&amp;P/TSX</a:t>
            </a:r>
          </a:p>
        </c:rich>
      </c:tx>
      <c:layout>
        <c:manualLayout>
          <c:xMode val="edge"/>
          <c:yMode val="edge"/>
          <c:x val="0.36833708836252516"/>
          <c:y val="4.5802842761564481E-2"/>
        </c:manualLayout>
      </c:layout>
    </c:title>
    <c:plotArea>
      <c:layout>
        <c:manualLayout>
          <c:layoutTarget val="inner"/>
          <c:xMode val="edge"/>
          <c:yMode val="edge"/>
          <c:x val="8.6224342318293554E-2"/>
          <c:y val="0.13550353594582101"/>
          <c:w val="0.82616385793612801"/>
          <c:h val="0.71083324449047414"/>
        </c:manualLayout>
      </c:layout>
      <c:lineChart>
        <c:grouping val="standard"/>
        <c:ser>
          <c:idx val="1"/>
          <c:order val="0"/>
          <c:tx>
            <c:strRef>
              <c:f>Returns!$S$16:$S$17</c:f>
              <c:strCache>
                <c:ptCount val="1"/>
                <c:pt idx="0">
                  <c:v>Portfolio Return</c:v>
                </c:pt>
              </c:strCache>
            </c:strRef>
          </c:tx>
          <c:spPr>
            <a:ln>
              <a:solidFill>
                <a:srgbClr val="800000"/>
              </a:solidFill>
            </a:ln>
          </c:spPr>
          <c:marker>
            <c:symbol val="none"/>
          </c:marker>
          <c:cat>
            <c:numRef>
              <c:f>Returns!$Q$18:$Q$601</c:f>
              <c:numCache>
                <c:formatCode>dd/mm/yyyy</c:formatCode>
                <c:ptCount val="584"/>
                <c:pt idx="0">
                  <c:v>41913</c:v>
                </c:pt>
                <c:pt idx="1">
                  <c:v>41914</c:v>
                </c:pt>
                <c:pt idx="2">
                  <c:v>41915</c:v>
                </c:pt>
                <c:pt idx="3">
                  <c:v>41918</c:v>
                </c:pt>
                <c:pt idx="4">
                  <c:v>41919</c:v>
                </c:pt>
                <c:pt idx="5">
                  <c:v>41920</c:v>
                </c:pt>
                <c:pt idx="6">
                  <c:v>41921</c:v>
                </c:pt>
                <c:pt idx="7">
                  <c:v>41922</c:v>
                </c:pt>
                <c:pt idx="8">
                  <c:v>41926</c:v>
                </c:pt>
                <c:pt idx="9">
                  <c:v>41927</c:v>
                </c:pt>
                <c:pt idx="10">
                  <c:v>41928</c:v>
                </c:pt>
                <c:pt idx="11">
                  <c:v>41929</c:v>
                </c:pt>
                <c:pt idx="12">
                  <c:v>41932</c:v>
                </c:pt>
                <c:pt idx="13">
                  <c:v>41933</c:v>
                </c:pt>
                <c:pt idx="14">
                  <c:v>41934</c:v>
                </c:pt>
                <c:pt idx="15">
                  <c:v>41935</c:v>
                </c:pt>
                <c:pt idx="16">
                  <c:v>41936</c:v>
                </c:pt>
                <c:pt idx="17">
                  <c:v>41939</c:v>
                </c:pt>
                <c:pt idx="18">
                  <c:v>41940</c:v>
                </c:pt>
                <c:pt idx="19">
                  <c:v>41941</c:v>
                </c:pt>
                <c:pt idx="20">
                  <c:v>41942</c:v>
                </c:pt>
                <c:pt idx="21">
                  <c:v>41943</c:v>
                </c:pt>
                <c:pt idx="22">
                  <c:v>41946</c:v>
                </c:pt>
                <c:pt idx="23">
                  <c:v>41947</c:v>
                </c:pt>
                <c:pt idx="24">
                  <c:v>41948</c:v>
                </c:pt>
                <c:pt idx="25">
                  <c:v>41949</c:v>
                </c:pt>
                <c:pt idx="26">
                  <c:v>41950</c:v>
                </c:pt>
                <c:pt idx="27">
                  <c:v>41953</c:v>
                </c:pt>
                <c:pt idx="28">
                  <c:v>41954</c:v>
                </c:pt>
                <c:pt idx="29">
                  <c:v>41955</c:v>
                </c:pt>
                <c:pt idx="30">
                  <c:v>41956</c:v>
                </c:pt>
                <c:pt idx="31">
                  <c:v>41957</c:v>
                </c:pt>
                <c:pt idx="32">
                  <c:v>41960</c:v>
                </c:pt>
                <c:pt idx="33">
                  <c:v>41961</c:v>
                </c:pt>
                <c:pt idx="34">
                  <c:v>41962</c:v>
                </c:pt>
                <c:pt idx="35">
                  <c:v>41963</c:v>
                </c:pt>
                <c:pt idx="36">
                  <c:v>41964</c:v>
                </c:pt>
                <c:pt idx="37">
                  <c:v>41967</c:v>
                </c:pt>
                <c:pt idx="38">
                  <c:v>41968</c:v>
                </c:pt>
                <c:pt idx="39">
                  <c:v>41969</c:v>
                </c:pt>
                <c:pt idx="40">
                  <c:v>41970</c:v>
                </c:pt>
                <c:pt idx="41">
                  <c:v>41971</c:v>
                </c:pt>
                <c:pt idx="42">
                  <c:v>41974</c:v>
                </c:pt>
                <c:pt idx="43">
                  <c:v>41975</c:v>
                </c:pt>
                <c:pt idx="44">
                  <c:v>41976</c:v>
                </c:pt>
                <c:pt idx="45">
                  <c:v>41977</c:v>
                </c:pt>
                <c:pt idx="46">
                  <c:v>41978</c:v>
                </c:pt>
                <c:pt idx="47">
                  <c:v>41981</c:v>
                </c:pt>
                <c:pt idx="48">
                  <c:v>41982</c:v>
                </c:pt>
                <c:pt idx="49">
                  <c:v>41983</c:v>
                </c:pt>
                <c:pt idx="50">
                  <c:v>41984</c:v>
                </c:pt>
                <c:pt idx="51">
                  <c:v>41985</c:v>
                </c:pt>
                <c:pt idx="52">
                  <c:v>41988</c:v>
                </c:pt>
                <c:pt idx="53">
                  <c:v>41989</c:v>
                </c:pt>
                <c:pt idx="54">
                  <c:v>41990</c:v>
                </c:pt>
                <c:pt idx="55">
                  <c:v>41991</c:v>
                </c:pt>
                <c:pt idx="56">
                  <c:v>41992</c:v>
                </c:pt>
                <c:pt idx="57">
                  <c:v>41995</c:v>
                </c:pt>
                <c:pt idx="58">
                  <c:v>41996</c:v>
                </c:pt>
                <c:pt idx="59">
                  <c:v>41997</c:v>
                </c:pt>
                <c:pt idx="60">
                  <c:v>42002</c:v>
                </c:pt>
                <c:pt idx="61">
                  <c:v>42003</c:v>
                </c:pt>
                <c:pt idx="62">
                  <c:v>42004</c:v>
                </c:pt>
                <c:pt idx="63">
                  <c:v>42006</c:v>
                </c:pt>
                <c:pt idx="64">
                  <c:v>42009</c:v>
                </c:pt>
                <c:pt idx="65">
                  <c:v>42010</c:v>
                </c:pt>
                <c:pt idx="66">
                  <c:v>42011</c:v>
                </c:pt>
                <c:pt idx="67">
                  <c:v>42012</c:v>
                </c:pt>
                <c:pt idx="68">
                  <c:v>42013</c:v>
                </c:pt>
                <c:pt idx="69">
                  <c:v>42016</c:v>
                </c:pt>
                <c:pt idx="70">
                  <c:v>42017</c:v>
                </c:pt>
                <c:pt idx="71">
                  <c:v>42018</c:v>
                </c:pt>
                <c:pt idx="72">
                  <c:v>42019</c:v>
                </c:pt>
                <c:pt idx="73">
                  <c:v>42020</c:v>
                </c:pt>
                <c:pt idx="74">
                  <c:v>42023</c:v>
                </c:pt>
                <c:pt idx="75">
                  <c:v>42024</c:v>
                </c:pt>
                <c:pt idx="76">
                  <c:v>42025</c:v>
                </c:pt>
                <c:pt idx="77">
                  <c:v>42026</c:v>
                </c:pt>
                <c:pt idx="78">
                  <c:v>42027</c:v>
                </c:pt>
                <c:pt idx="79">
                  <c:v>42030</c:v>
                </c:pt>
                <c:pt idx="80">
                  <c:v>42031</c:v>
                </c:pt>
                <c:pt idx="81">
                  <c:v>42032</c:v>
                </c:pt>
                <c:pt idx="82">
                  <c:v>42033</c:v>
                </c:pt>
                <c:pt idx="83">
                  <c:v>42034</c:v>
                </c:pt>
                <c:pt idx="84">
                  <c:v>42037</c:v>
                </c:pt>
                <c:pt idx="85">
                  <c:v>42038</c:v>
                </c:pt>
                <c:pt idx="86">
                  <c:v>42039</c:v>
                </c:pt>
                <c:pt idx="87">
                  <c:v>42040</c:v>
                </c:pt>
                <c:pt idx="88">
                  <c:v>42041</c:v>
                </c:pt>
                <c:pt idx="89">
                  <c:v>42044</c:v>
                </c:pt>
                <c:pt idx="90">
                  <c:v>42045</c:v>
                </c:pt>
                <c:pt idx="91">
                  <c:v>42046</c:v>
                </c:pt>
                <c:pt idx="92">
                  <c:v>42047</c:v>
                </c:pt>
                <c:pt idx="93">
                  <c:v>42048</c:v>
                </c:pt>
                <c:pt idx="94">
                  <c:v>42052</c:v>
                </c:pt>
                <c:pt idx="95">
                  <c:v>42053</c:v>
                </c:pt>
                <c:pt idx="96">
                  <c:v>42054</c:v>
                </c:pt>
                <c:pt idx="97">
                  <c:v>42055</c:v>
                </c:pt>
                <c:pt idx="98">
                  <c:v>42058</c:v>
                </c:pt>
                <c:pt idx="99">
                  <c:v>42059</c:v>
                </c:pt>
                <c:pt idx="100">
                  <c:v>42060</c:v>
                </c:pt>
                <c:pt idx="101">
                  <c:v>42061</c:v>
                </c:pt>
                <c:pt idx="102">
                  <c:v>42062</c:v>
                </c:pt>
                <c:pt idx="103">
                  <c:v>42065</c:v>
                </c:pt>
                <c:pt idx="104">
                  <c:v>42066</c:v>
                </c:pt>
                <c:pt idx="105">
                  <c:v>42067</c:v>
                </c:pt>
                <c:pt idx="106">
                  <c:v>42068</c:v>
                </c:pt>
                <c:pt idx="107">
                  <c:v>42069</c:v>
                </c:pt>
                <c:pt idx="108">
                  <c:v>42072</c:v>
                </c:pt>
                <c:pt idx="109">
                  <c:v>42073</c:v>
                </c:pt>
                <c:pt idx="110">
                  <c:v>42074</c:v>
                </c:pt>
                <c:pt idx="111">
                  <c:v>42075</c:v>
                </c:pt>
                <c:pt idx="112">
                  <c:v>42076</c:v>
                </c:pt>
                <c:pt idx="113">
                  <c:v>42079</c:v>
                </c:pt>
                <c:pt idx="114">
                  <c:v>42080</c:v>
                </c:pt>
                <c:pt idx="115">
                  <c:v>42081</c:v>
                </c:pt>
                <c:pt idx="116">
                  <c:v>42082</c:v>
                </c:pt>
                <c:pt idx="117">
                  <c:v>42083</c:v>
                </c:pt>
                <c:pt idx="118">
                  <c:v>42086</c:v>
                </c:pt>
                <c:pt idx="119">
                  <c:v>42087</c:v>
                </c:pt>
                <c:pt idx="120">
                  <c:v>42088</c:v>
                </c:pt>
                <c:pt idx="121">
                  <c:v>42089</c:v>
                </c:pt>
                <c:pt idx="122">
                  <c:v>42090</c:v>
                </c:pt>
                <c:pt idx="123">
                  <c:v>42093</c:v>
                </c:pt>
                <c:pt idx="124">
                  <c:v>42094</c:v>
                </c:pt>
                <c:pt idx="125">
                  <c:v>42095</c:v>
                </c:pt>
                <c:pt idx="126">
                  <c:v>42096</c:v>
                </c:pt>
                <c:pt idx="127">
                  <c:v>42100</c:v>
                </c:pt>
                <c:pt idx="128">
                  <c:v>42101</c:v>
                </c:pt>
                <c:pt idx="129">
                  <c:v>42102</c:v>
                </c:pt>
                <c:pt idx="130">
                  <c:v>42103</c:v>
                </c:pt>
                <c:pt idx="131">
                  <c:v>42104</c:v>
                </c:pt>
                <c:pt idx="132">
                  <c:v>42107</c:v>
                </c:pt>
                <c:pt idx="133">
                  <c:v>42108</c:v>
                </c:pt>
                <c:pt idx="134">
                  <c:v>42109</c:v>
                </c:pt>
                <c:pt idx="135">
                  <c:v>42110</c:v>
                </c:pt>
                <c:pt idx="136">
                  <c:v>42111</c:v>
                </c:pt>
                <c:pt idx="137">
                  <c:v>42114</c:v>
                </c:pt>
                <c:pt idx="138">
                  <c:v>42115</c:v>
                </c:pt>
                <c:pt idx="139">
                  <c:v>42116</c:v>
                </c:pt>
                <c:pt idx="140">
                  <c:v>42117</c:v>
                </c:pt>
                <c:pt idx="141">
                  <c:v>42118</c:v>
                </c:pt>
                <c:pt idx="142">
                  <c:v>42121</c:v>
                </c:pt>
                <c:pt idx="143">
                  <c:v>42122</c:v>
                </c:pt>
                <c:pt idx="144">
                  <c:v>42123</c:v>
                </c:pt>
                <c:pt idx="145">
                  <c:v>42124</c:v>
                </c:pt>
                <c:pt idx="146">
                  <c:v>42125</c:v>
                </c:pt>
                <c:pt idx="147">
                  <c:v>42128</c:v>
                </c:pt>
                <c:pt idx="148">
                  <c:v>42129</c:v>
                </c:pt>
                <c:pt idx="149">
                  <c:v>42130</c:v>
                </c:pt>
                <c:pt idx="150">
                  <c:v>42131</c:v>
                </c:pt>
                <c:pt idx="151">
                  <c:v>42132</c:v>
                </c:pt>
                <c:pt idx="152">
                  <c:v>42135</c:v>
                </c:pt>
                <c:pt idx="153">
                  <c:v>42136</c:v>
                </c:pt>
                <c:pt idx="154">
                  <c:v>42137</c:v>
                </c:pt>
                <c:pt idx="155">
                  <c:v>42138</c:v>
                </c:pt>
                <c:pt idx="156">
                  <c:v>42139</c:v>
                </c:pt>
                <c:pt idx="157">
                  <c:v>42143</c:v>
                </c:pt>
                <c:pt idx="158">
                  <c:v>42144</c:v>
                </c:pt>
                <c:pt idx="159">
                  <c:v>42145</c:v>
                </c:pt>
                <c:pt idx="160">
                  <c:v>42146</c:v>
                </c:pt>
                <c:pt idx="161">
                  <c:v>42149</c:v>
                </c:pt>
                <c:pt idx="162">
                  <c:v>42150</c:v>
                </c:pt>
                <c:pt idx="163">
                  <c:v>42151</c:v>
                </c:pt>
                <c:pt idx="164">
                  <c:v>42152</c:v>
                </c:pt>
                <c:pt idx="165">
                  <c:v>42153</c:v>
                </c:pt>
                <c:pt idx="166">
                  <c:v>42156</c:v>
                </c:pt>
                <c:pt idx="167">
                  <c:v>42157</c:v>
                </c:pt>
                <c:pt idx="168">
                  <c:v>42158</c:v>
                </c:pt>
                <c:pt idx="169">
                  <c:v>42159</c:v>
                </c:pt>
                <c:pt idx="170">
                  <c:v>42160</c:v>
                </c:pt>
                <c:pt idx="171">
                  <c:v>42163</c:v>
                </c:pt>
                <c:pt idx="172">
                  <c:v>42164</c:v>
                </c:pt>
                <c:pt idx="173">
                  <c:v>42165</c:v>
                </c:pt>
                <c:pt idx="174">
                  <c:v>42166</c:v>
                </c:pt>
                <c:pt idx="175">
                  <c:v>42167</c:v>
                </c:pt>
                <c:pt idx="176">
                  <c:v>42170</c:v>
                </c:pt>
                <c:pt idx="177">
                  <c:v>42171</c:v>
                </c:pt>
                <c:pt idx="178">
                  <c:v>42172</c:v>
                </c:pt>
                <c:pt idx="179">
                  <c:v>42173</c:v>
                </c:pt>
                <c:pt idx="180">
                  <c:v>42174</c:v>
                </c:pt>
                <c:pt idx="181">
                  <c:v>42177</c:v>
                </c:pt>
                <c:pt idx="182">
                  <c:v>42178</c:v>
                </c:pt>
                <c:pt idx="183">
                  <c:v>42179</c:v>
                </c:pt>
                <c:pt idx="184">
                  <c:v>42180</c:v>
                </c:pt>
                <c:pt idx="185">
                  <c:v>42181</c:v>
                </c:pt>
                <c:pt idx="186">
                  <c:v>42184</c:v>
                </c:pt>
                <c:pt idx="187">
                  <c:v>42185</c:v>
                </c:pt>
                <c:pt idx="188">
                  <c:v>42187</c:v>
                </c:pt>
                <c:pt idx="189">
                  <c:v>42188</c:v>
                </c:pt>
                <c:pt idx="190">
                  <c:v>42191</c:v>
                </c:pt>
                <c:pt idx="191">
                  <c:v>42192</c:v>
                </c:pt>
                <c:pt idx="192">
                  <c:v>42193</c:v>
                </c:pt>
                <c:pt idx="193">
                  <c:v>42194</c:v>
                </c:pt>
                <c:pt idx="194">
                  <c:v>42195</c:v>
                </c:pt>
                <c:pt idx="195">
                  <c:v>42198</c:v>
                </c:pt>
                <c:pt idx="196">
                  <c:v>42199</c:v>
                </c:pt>
                <c:pt idx="197">
                  <c:v>42200</c:v>
                </c:pt>
                <c:pt idx="198">
                  <c:v>42201</c:v>
                </c:pt>
                <c:pt idx="199">
                  <c:v>42202</c:v>
                </c:pt>
                <c:pt idx="200">
                  <c:v>42205</c:v>
                </c:pt>
                <c:pt idx="201">
                  <c:v>42206</c:v>
                </c:pt>
                <c:pt idx="202">
                  <c:v>42207</c:v>
                </c:pt>
                <c:pt idx="203">
                  <c:v>42208</c:v>
                </c:pt>
                <c:pt idx="204">
                  <c:v>42209</c:v>
                </c:pt>
                <c:pt idx="205">
                  <c:v>42212</c:v>
                </c:pt>
                <c:pt idx="206">
                  <c:v>42213</c:v>
                </c:pt>
                <c:pt idx="207">
                  <c:v>42214</c:v>
                </c:pt>
                <c:pt idx="208">
                  <c:v>42215</c:v>
                </c:pt>
                <c:pt idx="209">
                  <c:v>42216</c:v>
                </c:pt>
                <c:pt idx="210">
                  <c:v>42220</c:v>
                </c:pt>
                <c:pt idx="211">
                  <c:v>42221</c:v>
                </c:pt>
                <c:pt idx="212">
                  <c:v>42222</c:v>
                </c:pt>
                <c:pt idx="213">
                  <c:v>42223</c:v>
                </c:pt>
                <c:pt idx="214">
                  <c:v>42226</c:v>
                </c:pt>
                <c:pt idx="215">
                  <c:v>42227</c:v>
                </c:pt>
                <c:pt idx="216">
                  <c:v>42228</c:v>
                </c:pt>
                <c:pt idx="217">
                  <c:v>42229</c:v>
                </c:pt>
                <c:pt idx="218">
                  <c:v>42230</c:v>
                </c:pt>
                <c:pt idx="219">
                  <c:v>42233</c:v>
                </c:pt>
                <c:pt idx="220">
                  <c:v>42234</c:v>
                </c:pt>
                <c:pt idx="221">
                  <c:v>42235</c:v>
                </c:pt>
                <c:pt idx="222">
                  <c:v>42236</c:v>
                </c:pt>
                <c:pt idx="223">
                  <c:v>42237</c:v>
                </c:pt>
                <c:pt idx="224">
                  <c:v>42240</c:v>
                </c:pt>
                <c:pt idx="225">
                  <c:v>42241</c:v>
                </c:pt>
                <c:pt idx="226">
                  <c:v>42242</c:v>
                </c:pt>
                <c:pt idx="227">
                  <c:v>42243</c:v>
                </c:pt>
                <c:pt idx="228">
                  <c:v>42244</c:v>
                </c:pt>
                <c:pt idx="229">
                  <c:v>42247</c:v>
                </c:pt>
                <c:pt idx="230">
                  <c:v>42248</c:v>
                </c:pt>
                <c:pt idx="231">
                  <c:v>42249</c:v>
                </c:pt>
                <c:pt idx="232">
                  <c:v>42250</c:v>
                </c:pt>
                <c:pt idx="233">
                  <c:v>42251</c:v>
                </c:pt>
                <c:pt idx="234">
                  <c:v>42255</c:v>
                </c:pt>
                <c:pt idx="235">
                  <c:v>42256</c:v>
                </c:pt>
                <c:pt idx="236">
                  <c:v>42257</c:v>
                </c:pt>
                <c:pt idx="237">
                  <c:v>42258</c:v>
                </c:pt>
                <c:pt idx="238">
                  <c:v>42261</c:v>
                </c:pt>
                <c:pt idx="239">
                  <c:v>42262</c:v>
                </c:pt>
                <c:pt idx="240">
                  <c:v>42263</c:v>
                </c:pt>
                <c:pt idx="241">
                  <c:v>42264</c:v>
                </c:pt>
                <c:pt idx="242">
                  <c:v>42265</c:v>
                </c:pt>
                <c:pt idx="243">
                  <c:v>42268</c:v>
                </c:pt>
                <c:pt idx="244">
                  <c:v>42269</c:v>
                </c:pt>
                <c:pt idx="245">
                  <c:v>42270</c:v>
                </c:pt>
                <c:pt idx="246">
                  <c:v>42271</c:v>
                </c:pt>
                <c:pt idx="247">
                  <c:v>42272</c:v>
                </c:pt>
                <c:pt idx="248">
                  <c:v>42275</c:v>
                </c:pt>
                <c:pt idx="249">
                  <c:v>42276</c:v>
                </c:pt>
                <c:pt idx="250">
                  <c:v>42277</c:v>
                </c:pt>
                <c:pt idx="251">
                  <c:v>42278</c:v>
                </c:pt>
                <c:pt idx="252">
                  <c:v>42279</c:v>
                </c:pt>
                <c:pt idx="253">
                  <c:v>42282</c:v>
                </c:pt>
                <c:pt idx="254">
                  <c:v>42283</c:v>
                </c:pt>
                <c:pt idx="255">
                  <c:v>42284</c:v>
                </c:pt>
                <c:pt idx="256">
                  <c:v>42285</c:v>
                </c:pt>
                <c:pt idx="257">
                  <c:v>42286</c:v>
                </c:pt>
                <c:pt idx="258">
                  <c:v>42290</c:v>
                </c:pt>
                <c:pt idx="259">
                  <c:v>42291</c:v>
                </c:pt>
                <c:pt idx="260">
                  <c:v>42292</c:v>
                </c:pt>
                <c:pt idx="261">
                  <c:v>42293</c:v>
                </c:pt>
                <c:pt idx="262">
                  <c:v>42296</c:v>
                </c:pt>
                <c:pt idx="263">
                  <c:v>42297</c:v>
                </c:pt>
                <c:pt idx="264">
                  <c:v>42298</c:v>
                </c:pt>
                <c:pt idx="265">
                  <c:v>42299</c:v>
                </c:pt>
                <c:pt idx="266">
                  <c:v>42300</c:v>
                </c:pt>
                <c:pt idx="267">
                  <c:v>42303</c:v>
                </c:pt>
                <c:pt idx="268">
                  <c:v>42304</c:v>
                </c:pt>
                <c:pt idx="269">
                  <c:v>42305</c:v>
                </c:pt>
                <c:pt idx="270">
                  <c:v>42306</c:v>
                </c:pt>
                <c:pt idx="271">
                  <c:v>42307</c:v>
                </c:pt>
                <c:pt idx="272">
                  <c:v>42310</c:v>
                </c:pt>
                <c:pt idx="273">
                  <c:v>42311</c:v>
                </c:pt>
                <c:pt idx="274">
                  <c:v>42312</c:v>
                </c:pt>
                <c:pt idx="275">
                  <c:v>42313</c:v>
                </c:pt>
                <c:pt idx="276">
                  <c:v>42314</c:v>
                </c:pt>
                <c:pt idx="277">
                  <c:v>42317</c:v>
                </c:pt>
                <c:pt idx="278">
                  <c:v>42318</c:v>
                </c:pt>
                <c:pt idx="279">
                  <c:v>42319</c:v>
                </c:pt>
                <c:pt idx="280">
                  <c:v>42320</c:v>
                </c:pt>
                <c:pt idx="281">
                  <c:v>42321</c:v>
                </c:pt>
                <c:pt idx="282">
                  <c:v>42324</c:v>
                </c:pt>
                <c:pt idx="283">
                  <c:v>42325</c:v>
                </c:pt>
                <c:pt idx="284">
                  <c:v>42326</c:v>
                </c:pt>
                <c:pt idx="285">
                  <c:v>42327</c:v>
                </c:pt>
                <c:pt idx="286">
                  <c:v>42328</c:v>
                </c:pt>
                <c:pt idx="287">
                  <c:v>42331</c:v>
                </c:pt>
                <c:pt idx="288">
                  <c:v>42332</c:v>
                </c:pt>
                <c:pt idx="289">
                  <c:v>42333</c:v>
                </c:pt>
                <c:pt idx="290">
                  <c:v>42334</c:v>
                </c:pt>
                <c:pt idx="291">
                  <c:v>42335</c:v>
                </c:pt>
                <c:pt idx="292">
                  <c:v>42338</c:v>
                </c:pt>
                <c:pt idx="293">
                  <c:v>42339</c:v>
                </c:pt>
                <c:pt idx="294">
                  <c:v>42340</c:v>
                </c:pt>
                <c:pt idx="295">
                  <c:v>42341</c:v>
                </c:pt>
                <c:pt idx="296">
                  <c:v>42342</c:v>
                </c:pt>
                <c:pt idx="297">
                  <c:v>42345</c:v>
                </c:pt>
                <c:pt idx="298">
                  <c:v>42346</c:v>
                </c:pt>
                <c:pt idx="299">
                  <c:v>42347</c:v>
                </c:pt>
                <c:pt idx="300">
                  <c:v>42348</c:v>
                </c:pt>
                <c:pt idx="301">
                  <c:v>42349</c:v>
                </c:pt>
                <c:pt idx="302">
                  <c:v>42352</c:v>
                </c:pt>
                <c:pt idx="303">
                  <c:v>42353</c:v>
                </c:pt>
                <c:pt idx="304">
                  <c:v>42354</c:v>
                </c:pt>
                <c:pt idx="305">
                  <c:v>42355</c:v>
                </c:pt>
                <c:pt idx="306">
                  <c:v>42356</c:v>
                </c:pt>
                <c:pt idx="307">
                  <c:v>42359</c:v>
                </c:pt>
                <c:pt idx="308">
                  <c:v>42360</c:v>
                </c:pt>
                <c:pt idx="309">
                  <c:v>42361</c:v>
                </c:pt>
                <c:pt idx="310">
                  <c:v>42362</c:v>
                </c:pt>
                <c:pt idx="311">
                  <c:v>42367</c:v>
                </c:pt>
                <c:pt idx="312">
                  <c:v>42368</c:v>
                </c:pt>
                <c:pt idx="313">
                  <c:v>42369</c:v>
                </c:pt>
                <c:pt idx="314">
                  <c:v>42373</c:v>
                </c:pt>
                <c:pt idx="315">
                  <c:v>42374</c:v>
                </c:pt>
                <c:pt idx="316">
                  <c:v>42375</c:v>
                </c:pt>
                <c:pt idx="317">
                  <c:v>42376</c:v>
                </c:pt>
                <c:pt idx="318">
                  <c:v>42377</c:v>
                </c:pt>
                <c:pt idx="319">
                  <c:v>42380</c:v>
                </c:pt>
                <c:pt idx="320">
                  <c:v>42381</c:v>
                </c:pt>
                <c:pt idx="321">
                  <c:v>42382</c:v>
                </c:pt>
                <c:pt idx="322">
                  <c:v>42383</c:v>
                </c:pt>
                <c:pt idx="323">
                  <c:v>42384</c:v>
                </c:pt>
                <c:pt idx="324">
                  <c:v>42387</c:v>
                </c:pt>
                <c:pt idx="325">
                  <c:v>42388</c:v>
                </c:pt>
                <c:pt idx="326">
                  <c:v>42389</c:v>
                </c:pt>
                <c:pt idx="327">
                  <c:v>42390</c:v>
                </c:pt>
                <c:pt idx="328">
                  <c:v>42391</c:v>
                </c:pt>
                <c:pt idx="329">
                  <c:v>42394</c:v>
                </c:pt>
                <c:pt idx="330">
                  <c:v>42395</c:v>
                </c:pt>
                <c:pt idx="331">
                  <c:v>42396</c:v>
                </c:pt>
                <c:pt idx="332">
                  <c:v>42397</c:v>
                </c:pt>
                <c:pt idx="333">
                  <c:v>42398</c:v>
                </c:pt>
                <c:pt idx="334">
                  <c:v>42401</c:v>
                </c:pt>
                <c:pt idx="335">
                  <c:v>42402</c:v>
                </c:pt>
                <c:pt idx="336">
                  <c:v>42403</c:v>
                </c:pt>
                <c:pt idx="337">
                  <c:v>42404</c:v>
                </c:pt>
                <c:pt idx="338">
                  <c:v>42405</c:v>
                </c:pt>
                <c:pt idx="339">
                  <c:v>42408</c:v>
                </c:pt>
                <c:pt idx="340">
                  <c:v>42409</c:v>
                </c:pt>
                <c:pt idx="341">
                  <c:v>42410</c:v>
                </c:pt>
                <c:pt idx="342">
                  <c:v>42411</c:v>
                </c:pt>
                <c:pt idx="343">
                  <c:v>42412</c:v>
                </c:pt>
                <c:pt idx="344">
                  <c:v>42416</c:v>
                </c:pt>
                <c:pt idx="345">
                  <c:v>42417</c:v>
                </c:pt>
                <c:pt idx="346">
                  <c:v>42418</c:v>
                </c:pt>
                <c:pt idx="347">
                  <c:v>42419</c:v>
                </c:pt>
                <c:pt idx="348">
                  <c:v>42422</c:v>
                </c:pt>
                <c:pt idx="349">
                  <c:v>42423</c:v>
                </c:pt>
                <c:pt idx="350">
                  <c:v>42424</c:v>
                </c:pt>
                <c:pt idx="351">
                  <c:v>42425</c:v>
                </c:pt>
                <c:pt idx="352">
                  <c:v>42426</c:v>
                </c:pt>
                <c:pt idx="353">
                  <c:v>42429</c:v>
                </c:pt>
                <c:pt idx="354">
                  <c:v>42430</c:v>
                </c:pt>
                <c:pt idx="355">
                  <c:v>42431</c:v>
                </c:pt>
                <c:pt idx="356">
                  <c:v>42432</c:v>
                </c:pt>
                <c:pt idx="357">
                  <c:v>42433</c:v>
                </c:pt>
                <c:pt idx="358">
                  <c:v>42436</c:v>
                </c:pt>
                <c:pt idx="359">
                  <c:v>42437</c:v>
                </c:pt>
                <c:pt idx="360">
                  <c:v>42438</c:v>
                </c:pt>
                <c:pt idx="361">
                  <c:v>42439</c:v>
                </c:pt>
                <c:pt idx="362">
                  <c:v>42440</c:v>
                </c:pt>
                <c:pt idx="363">
                  <c:v>42443</c:v>
                </c:pt>
                <c:pt idx="364">
                  <c:v>42444</c:v>
                </c:pt>
                <c:pt idx="365">
                  <c:v>42445</c:v>
                </c:pt>
                <c:pt idx="366">
                  <c:v>42446</c:v>
                </c:pt>
                <c:pt idx="367">
                  <c:v>42447</c:v>
                </c:pt>
                <c:pt idx="368">
                  <c:v>42450</c:v>
                </c:pt>
                <c:pt idx="369">
                  <c:v>42451</c:v>
                </c:pt>
                <c:pt idx="370">
                  <c:v>42452</c:v>
                </c:pt>
                <c:pt idx="371">
                  <c:v>42453</c:v>
                </c:pt>
                <c:pt idx="372">
                  <c:v>42457</c:v>
                </c:pt>
                <c:pt idx="373">
                  <c:v>42458</c:v>
                </c:pt>
                <c:pt idx="374">
                  <c:v>42459</c:v>
                </c:pt>
                <c:pt idx="375">
                  <c:v>42460</c:v>
                </c:pt>
                <c:pt idx="376">
                  <c:v>42461</c:v>
                </c:pt>
                <c:pt idx="377">
                  <c:v>42464</c:v>
                </c:pt>
                <c:pt idx="378">
                  <c:v>42465</c:v>
                </c:pt>
                <c:pt idx="379">
                  <c:v>42466</c:v>
                </c:pt>
                <c:pt idx="380">
                  <c:v>42467</c:v>
                </c:pt>
                <c:pt idx="381">
                  <c:v>42468</c:v>
                </c:pt>
                <c:pt idx="382">
                  <c:v>42471</c:v>
                </c:pt>
                <c:pt idx="383">
                  <c:v>42472</c:v>
                </c:pt>
                <c:pt idx="384">
                  <c:v>42473</c:v>
                </c:pt>
                <c:pt idx="385">
                  <c:v>42474</c:v>
                </c:pt>
                <c:pt idx="386">
                  <c:v>42475</c:v>
                </c:pt>
                <c:pt idx="387">
                  <c:v>42478</c:v>
                </c:pt>
                <c:pt idx="388">
                  <c:v>42479</c:v>
                </c:pt>
                <c:pt idx="389">
                  <c:v>42480</c:v>
                </c:pt>
                <c:pt idx="390">
                  <c:v>42481</c:v>
                </c:pt>
                <c:pt idx="391">
                  <c:v>42482</c:v>
                </c:pt>
                <c:pt idx="392">
                  <c:v>42485</c:v>
                </c:pt>
                <c:pt idx="393">
                  <c:v>42486</c:v>
                </c:pt>
                <c:pt idx="394">
                  <c:v>42487</c:v>
                </c:pt>
                <c:pt idx="395">
                  <c:v>42488</c:v>
                </c:pt>
                <c:pt idx="396">
                  <c:v>42489</c:v>
                </c:pt>
                <c:pt idx="397">
                  <c:v>42492</c:v>
                </c:pt>
                <c:pt idx="398">
                  <c:v>42493</c:v>
                </c:pt>
                <c:pt idx="399">
                  <c:v>42494</c:v>
                </c:pt>
                <c:pt idx="400">
                  <c:v>42495</c:v>
                </c:pt>
                <c:pt idx="401">
                  <c:v>42496</c:v>
                </c:pt>
                <c:pt idx="402">
                  <c:v>42499</c:v>
                </c:pt>
                <c:pt idx="403">
                  <c:v>42500</c:v>
                </c:pt>
                <c:pt idx="404">
                  <c:v>42501</c:v>
                </c:pt>
                <c:pt idx="405">
                  <c:v>42502</c:v>
                </c:pt>
                <c:pt idx="406">
                  <c:v>42503</c:v>
                </c:pt>
                <c:pt idx="407">
                  <c:v>42506</c:v>
                </c:pt>
                <c:pt idx="408">
                  <c:v>42507</c:v>
                </c:pt>
                <c:pt idx="409">
                  <c:v>42508</c:v>
                </c:pt>
                <c:pt idx="410">
                  <c:v>42509</c:v>
                </c:pt>
                <c:pt idx="411">
                  <c:v>42510</c:v>
                </c:pt>
                <c:pt idx="412">
                  <c:v>42514</c:v>
                </c:pt>
                <c:pt idx="413">
                  <c:v>42515</c:v>
                </c:pt>
                <c:pt idx="414">
                  <c:v>42516</c:v>
                </c:pt>
                <c:pt idx="415">
                  <c:v>42517</c:v>
                </c:pt>
                <c:pt idx="416">
                  <c:v>42520</c:v>
                </c:pt>
                <c:pt idx="417">
                  <c:v>42521</c:v>
                </c:pt>
                <c:pt idx="418">
                  <c:v>42522</c:v>
                </c:pt>
                <c:pt idx="419">
                  <c:v>42523</c:v>
                </c:pt>
                <c:pt idx="420">
                  <c:v>42524</c:v>
                </c:pt>
                <c:pt idx="421">
                  <c:v>42527</c:v>
                </c:pt>
                <c:pt idx="422">
                  <c:v>42528</c:v>
                </c:pt>
                <c:pt idx="423">
                  <c:v>42529</c:v>
                </c:pt>
                <c:pt idx="424">
                  <c:v>42530</c:v>
                </c:pt>
                <c:pt idx="425">
                  <c:v>42531</c:v>
                </c:pt>
                <c:pt idx="426">
                  <c:v>42534</c:v>
                </c:pt>
                <c:pt idx="427">
                  <c:v>42535</c:v>
                </c:pt>
                <c:pt idx="428">
                  <c:v>42536</c:v>
                </c:pt>
                <c:pt idx="429">
                  <c:v>42537</c:v>
                </c:pt>
                <c:pt idx="430">
                  <c:v>42538</c:v>
                </c:pt>
                <c:pt idx="431">
                  <c:v>42541</c:v>
                </c:pt>
                <c:pt idx="432">
                  <c:v>42542</c:v>
                </c:pt>
                <c:pt idx="433">
                  <c:v>42543</c:v>
                </c:pt>
                <c:pt idx="434">
                  <c:v>42544</c:v>
                </c:pt>
                <c:pt idx="435">
                  <c:v>42545</c:v>
                </c:pt>
                <c:pt idx="436">
                  <c:v>42548</c:v>
                </c:pt>
                <c:pt idx="437">
                  <c:v>42549</c:v>
                </c:pt>
                <c:pt idx="438">
                  <c:v>42550</c:v>
                </c:pt>
                <c:pt idx="439">
                  <c:v>42551</c:v>
                </c:pt>
                <c:pt idx="440">
                  <c:v>42555</c:v>
                </c:pt>
                <c:pt idx="441">
                  <c:v>42556</c:v>
                </c:pt>
                <c:pt idx="442">
                  <c:v>42557</c:v>
                </c:pt>
                <c:pt idx="443">
                  <c:v>42558</c:v>
                </c:pt>
                <c:pt idx="444">
                  <c:v>42559</c:v>
                </c:pt>
                <c:pt idx="445">
                  <c:v>42562</c:v>
                </c:pt>
                <c:pt idx="446">
                  <c:v>42563</c:v>
                </c:pt>
                <c:pt idx="447">
                  <c:v>42564</c:v>
                </c:pt>
                <c:pt idx="448">
                  <c:v>42565</c:v>
                </c:pt>
                <c:pt idx="449">
                  <c:v>42566</c:v>
                </c:pt>
                <c:pt idx="450">
                  <c:v>42569</c:v>
                </c:pt>
                <c:pt idx="451">
                  <c:v>42570</c:v>
                </c:pt>
                <c:pt idx="452">
                  <c:v>42571</c:v>
                </c:pt>
                <c:pt idx="453">
                  <c:v>42572</c:v>
                </c:pt>
                <c:pt idx="454">
                  <c:v>42573</c:v>
                </c:pt>
                <c:pt idx="455">
                  <c:v>42576</c:v>
                </c:pt>
                <c:pt idx="456">
                  <c:v>42577</c:v>
                </c:pt>
                <c:pt idx="457">
                  <c:v>42578</c:v>
                </c:pt>
                <c:pt idx="458">
                  <c:v>42579</c:v>
                </c:pt>
                <c:pt idx="459">
                  <c:v>42580</c:v>
                </c:pt>
                <c:pt idx="460">
                  <c:v>42584</c:v>
                </c:pt>
                <c:pt idx="461">
                  <c:v>42585</c:v>
                </c:pt>
                <c:pt idx="462">
                  <c:v>42586</c:v>
                </c:pt>
                <c:pt idx="463">
                  <c:v>42587</c:v>
                </c:pt>
                <c:pt idx="464">
                  <c:v>42590</c:v>
                </c:pt>
                <c:pt idx="465">
                  <c:v>42591</c:v>
                </c:pt>
                <c:pt idx="466">
                  <c:v>42592</c:v>
                </c:pt>
                <c:pt idx="467">
                  <c:v>42593</c:v>
                </c:pt>
                <c:pt idx="468">
                  <c:v>42594</c:v>
                </c:pt>
                <c:pt idx="469">
                  <c:v>42597</c:v>
                </c:pt>
                <c:pt idx="470">
                  <c:v>42598</c:v>
                </c:pt>
                <c:pt idx="471">
                  <c:v>42599</c:v>
                </c:pt>
                <c:pt idx="472">
                  <c:v>42600</c:v>
                </c:pt>
                <c:pt idx="473">
                  <c:v>42601</c:v>
                </c:pt>
                <c:pt idx="474">
                  <c:v>42604</c:v>
                </c:pt>
                <c:pt idx="475">
                  <c:v>42605</c:v>
                </c:pt>
                <c:pt idx="476">
                  <c:v>42606</c:v>
                </c:pt>
                <c:pt idx="477">
                  <c:v>42607</c:v>
                </c:pt>
                <c:pt idx="478">
                  <c:v>42608</c:v>
                </c:pt>
                <c:pt idx="479">
                  <c:v>42611</c:v>
                </c:pt>
                <c:pt idx="480">
                  <c:v>42612</c:v>
                </c:pt>
                <c:pt idx="481">
                  <c:v>42613</c:v>
                </c:pt>
                <c:pt idx="482">
                  <c:v>42614</c:v>
                </c:pt>
                <c:pt idx="483">
                  <c:v>42615</c:v>
                </c:pt>
                <c:pt idx="484">
                  <c:v>42619</c:v>
                </c:pt>
                <c:pt idx="485">
                  <c:v>42620</c:v>
                </c:pt>
                <c:pt idx="486">
                  <c:v>42621</c:v>
                </c:pt>
                <c:pt idx="487">
                  <c:v>42622</c:v>
                </c:pt>
                <c:pt idx="488">
                  <c:v>42625</c:v>
                </c:pt>
                <c:pt idx="489">
                  <c:v>42626</c:v>
                </c:pt>
                <c:pt idx="490">
                  <c:v>42627</c:v>
                </c:pt>
                <c:pt idx="491">
                  <c:v>42628</c:v>
                </c:pt>
                <c:pt idx="492">
                  <c:v>42629</c:v>
                </c:pt>
                <c:pt idx="493">
                  <c:v>42632</c:v>
                </c:pt>
                <c:pt idx="494">
                  <c:v>42633</c:v>
                </c:pt>
                <c:pt idx="495">
                  <c:v>42634</c:v>
                </c:pt>
                <c:pt idx="496">
                  <c:v>42635</c:v>
                </c:pt>
                <c:pt idx="497">
                  <c:v>42636</c:v>
                </c:pt>
                <c:pt idx="498">
                  <c:v>42639</c:v>
                </c:pt>
                <c:pt idx="499">
                  <c:v>42640</c:v>
                </c:pt>
                <c:pt idx="500">
                  <c:v>42641</c:v>
                </c:pt>
                <c:pt idx="501">
                  <c:v>42642</c:v>
                </c:pt>
                <c:pt idx="502">
                  <c:v>42643</c:v>
                </c:pt>
                <c:pt idx="503">
                  <c:v>42646</c:v>
                </c:pt>
                <c:pt idx="504">
                  <c:v>42647</c:v>
                </c:pt>
                <c:pt idx="505">
                  <c:v>42648</c:v>
                </c:pt>
                <c:pt idx="506">
                  <c:v>42649</c:v>
                </c:pt>
                <c:pt idx="507">
                  <c:v>42650</c:v>
                </c:pt>
                <c:pt idx="508">
                  <c:v>42654</c:v>
                </c:pt>
                <c:pt idx="509">
                  <c:v>42655</c:v>
                </c:pt>
                <c:pt idx="510">
                  <c:v>42656</c:v>
                </c:pt>
                <c:pt idx="511">
                  <c:v>42657</c:v>
                </c:pt>
                <c:pt idx="512">
                  <c:v>42660</c:v>
                </c:pt>
                <c:pt idx="513">
                  <c:v>42661</c:v>
                </c:pt>
                <c:pt idx="514">
                  <c:v>42662</c:v>
                </c:pt>
                <c:pt idx="515">
                  <c:v>42663</c:v>
                </c:pt>
                <c:pt idx="516">
                  <c:v>42664</c:v>
                </c:pt>
                <c:pt idx="517">
                  <c:v>42667</c:v>
                </c:pt>
                <c:pt idx="518">
                  <c:v>42668</c:v>
                </c:pt>
                <c:pt idx="519">
                  <c:v>42669</c:v>
                </c:pt>
                <c:pt idx="520">
                  <c:v>42670</c:v>
                </c:pt>
                <c:pt idx="521">
                  <c:v>42671</c:v>
                </c:pt>
                <c:pt idx="522">
                  <c:v>42674</c:v>
                </c:pt>
                <c:pt idx="523">
                  <c:v>42675</c:v>
                </c:pt>
                <c:pt idx="524">
                  <c:v>42676</c:v>
                </c:pt>
                <c:pt idx="525">
                  <c:v>42677</c:v>
                </c:pt>
                <c:pt idx="526">
                  <c:v>42678</c:v>
                </c:pt>
                <c:pt idx="527">
                  <c:v>42681</c:v>
                </c:pt>
                <c:pt idx="528">
                  <c:v>42682</c:v>
                </c:pt>
                <c:pt idx="529">
                  <c:v>42683</c:v>
                </c:pt>
                <c:pt idx="530">
                  <c:v>42684</c:v>
                </c:pt>
                <c:pt idx="531">
                  <c:v>42685</c:v>
                </c:pt>
                <c:pt idx="532">
                  <c:v>42688</c:v>
                </c:pt>
                <c:pt idx="533">
                  <c:v>42689</c:v>
                </c:pt>
                <c:pt idx="534">
                  <c:v>42690</c:v>
                </c:pt>
                <c:pt idx="535">
                  <c:v>42691</c:v>
                </c:pt>
                <c:pt idx="536">
                  <c:v>42692</c:v>
                </c:pt>
                <c:pt idx="537">
                  <c:v>42695</c:v>
                </c:pt>
                <c:pt idx="538">
                  <c:v>42696</c:v>
                </c:pt>
                <c:pt idx="539">
                  <c:v>42697</c:v>
                </c:pt>
                <c:pt idx="540">
                  <c:v>42698</c:v>
                </c:pt>
                <c:pt idx="541">
                  <c:v>42699</c:v>
                </c:pt>
                <c:pt idx="542">
                  <c:v>42702</c:v>
                </c:pt>
                <c:pt idx="543">
                  <c:v>42703</c:v>
                </c:pt>
                <c:pt idx="544">
                  <c:v>42704</c:v>
                </c:pt>
                <c:pt idx="545">
                  <c:v>42705</c:v>
                </c:pt>
                <c:pt idx="546">
                  <c:v>42706</c:v>
                </c:pt>
                <c:pt idx="547">
                  <c:v>42709</c:v>
                </c:pt>
                <c:pt idx="548">
                  <c:v>42710</c:v>
                </c:pt>
                <c:pt idx="549">
                  <c:v>42711</c:v>
                </c:pt>
                <c:pt idx="550">
                  <c:v>42712</c:v>
                </c:pt>
                <c:pt idx="551">
                  <c:v>42713</c:v>
                </c:pt>
                <c:pt idx="552">
                  <c:v>42716</c:v>
                </c:pt>
                <c:pt idx="553">
                  <c:v>42717</c:v>
                </c:pt>
                <c:pt idx="554">
                  <c:v>42718</c:v>
                </c:pt>
                <c:pt idx="555">
                  <c:v>42719</c:v>
                </c:pt>
                <c:pt idx="556">
                  <c:v>42720</c:v>
                </c:pt>
                <c:pt idx="557">
                  <c:v>42723</c:v>
                </c:pt>
                <c:pt idx="558">
                  <c:v>42724</c:v>
                </c:pt>
                <c:pt idx="559">
                  <c:v>42725</c:v>
                </c:pt>
                <c:pt idx="560">
                  <c:v>42726</c:v>
                </c:pt>
                <c:pt idx="561">
                  <c:v>42727</c:v>
                </c:pt>
                <c:pt idx="562">
                  <c:v>42732</c:v>
                </c:pt>
                <c:pt idx="563">
                  <c:v>42733</c:v>
                </c:pt>
                <c:pt idx="564">
                  <c:v>42734</c:v>
                </c:pt>
                <c:pt idx="565">
                  <c:v>42738</c:v>
                </c:pt>
                <c:pt idx="566">
                  <c:v>42739</c:v>
                </c:pt>
                <c:pt idx="567">
                  <c:v>42740</c:v>
                </c:pt>
                <c:pt idx="568">
                  <c:v>42741</c:v>
                </c:pt>
                <c:pt idx="569">
                  <c:v>42744</c:v>
                </c:pt>
                <c:pt idx="570">
                  <c:v>42745</c:v>
                </c:pt>
                <c:pt idx="571">
                  <c:v>42746</c:v>
                </c:pt>
                <c:pt idx="572">
                  <c:v>42747</c:v>
                </c:pt>
                <c:pt idx="573">
                  <c:v>42748</c:v>
                </c:pt>
                <c:pt idx="574">
                  <c:v>42751</c:v>
                </c:pt>
                <c:pt idx="575">
                  <c:v>42752</c:v>
                </c:pt>
                <c:pt idx="576">
                  <c:v>42753</c:v>
                </c:pt>
                <c:pt idx="577">
                  <c:v>42754</c:v>
                </c:pt>
                <c:pt idx="578">
                  <c:v>42755</c:v>
                </c:pt>
                <c:pt idx="579">
                  <c:v>42758</c:v>
                </c:pt>
                <c:pt idx="580">
                  <c:v>42759</c:v>
                </c:pt>
                <c:pt idx="581">
                  <c:v>42760</c:v>
                </c:pt>
                <c:pt idx="582">
                  <c:v>42761</c:v>
                </c:pt>
                <c:pt idx="583">
                  <c:v>42762</c:v>
                </c:pt>
              </c:numCache>
            </c:numRef>
          </c:cat>
          <c:val>
            <c:numRef>
              <c:f>Returns!$S$18:$S$601</c:f>
              <c:numCache>
                <c:formatCode>0.0%;\(0.0%\)</c:formatCode>
                <c:ptCount val="5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-9.9999999999544897E-6</c:v>
                </c:pt>
                <c:pt idx="12">
                  <c:v>3.9674999999999017E-3</c:v>
                </c:pt>
                <c:pt idx="13">
                  <c:v>2.6262500000000522E-3</c:v>
                </c:pt>
                <c:pt idx="14">
                  <c:v>1.4237500000000569E-3</c:v>
                </c:pt>
                <c:pt idx="15">
                  <c:v>3.6899999999999711E-3</c:v>
                </c:pt>
                <c:pt idx="16">
                  <c:v>3.1812499999999133E-3</c:v>
                </c:pt>
                <c:pt idx="17">
                  <c:v>3.9674999999999017E-3</c:v>
                </c:pt>
                <c:pt idx="18">
                  <c:v>5.1237500000000935E-3</c:v>
                </c:pt>
                <c:pt idx="19">
                  <c:v>4.3837499999999086E-3</c:v>
                </c:pt>
                <c:pt idx="20">
                  <c:v>4.1987500000000288E-3</c:v>
                </c:pt>
                <c:pt idx="21">
                  <c:v>4.75374999999989E-3</c:v>
                </c:pt>
                <c:pt idx="22">
                  <c:v>3.782500000000022E-3</c:v>
                </c:pt>
                <c:pt idx="23">
                  <c:v>4.1525000000000034E-3</c:v>
                </c:pt>
                <c:pt idx="24">
                  <c:v>3.3199999999999896E-3</c:v>
                </c:pt>
                <c:pt idx="25">
                  <c:v>4.3375000000001052E-3</c:v>
                </c:pt>
                <c:pt idx="26">
                  <c:v>5.2162499999999223E-3</c:v>
                </c:pt>
                <c:pt idx="27">
                  <c:v>8.4074999999999012E-3</c:v>
                </c:pt>
                <c:pt idx="28">
                  <c:v>7.7137499999999637E-3</c:v>
                </c:pt>
                <c:pt idx="29">
                  <c:v>9.0087500000000098E-3</c:v>
                </c:pt>
                <c:pt idx="30">
                  <c:v>1.354125000000006E-2</c:v>
                </c:pt>
                <c:pt idx="31">
                  <c:v>8.4537499999999266E-3</c:v>
                </c:pt>
                <c:pt idx="32">
                  <c:v>7.2049999999999059E-3</c:v>
                </c:pt>
                <c:pt idx="33">
                  <c:v>6.2800000000000633E-3</c:v>
                </c:pt>
                <c:pt idx="34">
                  <c:v>3.4587500000000659E-3</c:v>
                </c:pt>
                <c:pt idx="35">
                  <c:v>2.6162499999999866E-3</c:v>
                </c:pt>
                <c:pt idx="36">
                  <c:v>9.763750000000071E-3</c:v>
                </c:pt>
                <c:pt idx="37">
                  <c:v>8.1237499999999851E-3</c:v>
                </c:pt>
                <c:pt idx="38">
                  <c:v>6.1800000000000743E-3</c:v>
                </c:pt>
                <c:pt idx="39">
                  <c:v>4.9200000000000355E-3</c:v>
                </c:pt>
                <c:pt idx="40">
                  <c:v>3.7249999999999783E-3</c:v>
                </c:pt>
                <c:pt idx="41">
                  <c:v>2.8999999999990145E-4</c:v>
                </c:pt>
                <c:pt idx="42">
                  <c:v>-8.5250000000003379E-4</c:v>
                </c:pt>
                <c:pt idx="43">
                  <c:v>4.9250000000000682E-4</c:v>
                </c:pt>
                <c:pt idx="44">
                  <c:v>4.129999999999967E-3</c:v>
                </c:pt>
                <c:pt idx="45">
                  <c:v>3.1924999999999315E-3</c:v>
                </c:pt>
                <c:pt idx="46">
                  <c:v>4.3437500000000906E-3</c:v>
                </c:pt>
                <c:pt idx="47">
                  <c:v>1.1037499999999589E-3</c:v>
                </c:pt>
                <c:pt idx="48">
                  <c:v>4.23749999999945E-4</c:v>
                </c:pt>
                <c:pt idx="49">
                  <c:v>-3.1162500000000426E-3</c:v>
                </c:pt>
                <c:pt idx="50">
                  <c:v>-2.982499999999999E-3</c:v>
                </c:pt>
                <c:pt idx="51">
                  <c:v>-5.3050000000000042E-3</c:v>
                </c:pt>
                <c:pt idx="52">
                  <c:v>-6.2662500000000287E-3</c:v>
                </c:pt>
                <c:pt idx="53">
                  <c:v>-4.206249999999967E-3</c:v>
                </c:pt>
                <c:pt idx="54">
                  <c:v>1.0943750000000918E-3</c:v>
                </c:pt>
                <c:pt idx="55">
                  <c:v>1.8000000000000238E-3</c:v>
                </c:pt>
                <c:pt idx="56">
                  <c:v>6.9025000000000336E-3</c:v>
                </c:pt>
                <c:pt idx="57">
                  <c:v>9.7225000000000783E-3</c:v>
                </c:pt>
                <c:pt idx="58">
                  <c:v>1.0666250000000099E-2</c:v>
                </c:pt>
                <c:pt idx="59">
                  <c:v>1.0129999999999972E-2</c:v>
                </c:pt>
                <c:pt idx="60">
                  <c:v>1.245750000000001E-2</c:v>
                </c:pt>
                <c:pt idx="61">
                  <c:v>1.4248749999999921E-2</c:v>
                </c:pt>
                <c:pt idx="62">
                  <c:v>1.9781250000000083E-2</c:v>
                </c:pt>
                <c:pt idx="63">
                  <c:v>1.9406250000000069E-2</c:v>
                </c:pt>
                <c:pt idx="64">
                  <c:v>1.4364999999999961E-2</c:v>
                </c:pt>
                <c:pt idx="65">
                  <c:v>1.0995000000000088E-2</c:v>
                </c:pt>
                <c:pt idx="66">
                  <c:v>1.0930000000000106E-2</c:v>
                </c:pt>
                <c:pt idx="67">
                  <c:v>1.0462500000000041E-2</c:v>
                </c:pt>
                <c:pt idx="68">
                  <c:v>5.2600000000000424E-3</c:v>
                </c:pt>
                <c:pt idx="69">
                  <c:v>-7.500000000049134E-6</c:v>
                </c:pt>
                <c:pt idx="70">
                  <c:v>-2.8662499999999591E-3</c:v>
                </c:pt>
                <c:pt idx="71">
                  <c:v>1.3640000000000096E-2</c:v>
                </c:pt>
                <c:pt idx="72">
                  <c:v>-2.5212500000000304E-3</c:v>
                </c:pt>
                <c:pt idx="73">
                  <c:v>2.4224999999999941E-3</c:v>
                </c:pt>
                <c:pt idx="74">
                  <c:v>3.3950000000000369E-3</c:v>
                </c:pt>
                <c:pt idx="75">
                  <c:v>1.4600000000000168E-3</c:v>
                </c:pt>
                <c:pt idx="76">
                  <c:v>3.3900000000000041E-3</c:v>
                </c:pt>
                <c:pt idx="77">
                  <c:v>7.1362500000000662E-3</c:v>
                </c:pt>
                <c:pt idx="78">
                  <c:v>6.9174999999999098E-3</c:v>
                </c:pt>
                <c:pt idx="79">
                  <c:v>5.9462500000000418E-3</c:v>
                </c:pt>
                <c:pt idx="80">
                  <c:v>7.2425000000000406E-3</c:v>
                </c:pt>
                <c:pt idx="81">
                  <c:v>2.4112499999999759E-3</c:v>
                </c:pt>
                <c:pt idx="82">
                  <c:v>3.8175000000000292E-3</c:v>
                </c:pt>
                <c:pt idx="83">
                  <c:v>6.5675000000000594E-3</c:v>
                </c:pt>
                <c:pt idx="84">
                  <c:v>8.3087500000000869E-3</c:v>
                </c:pt>
                <c:pt idx="85">
                  <c:v>9.7464499999999621E-3</c:v>
                </c:pt>
                <c:pt idx="86">
                  <c:v>7.8564400000000756E-3</c:v>
                </c:pt>
                <c:pt idx="87">
                  <c:v>8.4829100000001212E-3</c:v>
                </c:pt>
                <c:pt idx="88">
                  <c:v>9.5139500000001043E-3</c:v>
                </c:pt>
                <c:pt idx="89">
                  <c:v>1.0054820000000131E-2</c:v>
                </c:pt>
                <c:pt idx="90">
                  <c:v>8.4954999999999892E-3</c:v>
                </c:pt>
                <c:pt idx="91">
                  <c:v>8.2613500000001672E-3</c:v>
                </c:pt>
                <c:pt idx="92">
                  <c:v>9.0706700000000584E-3</c:v>
                </c:pt>
                <c:pt idx="93">
                  <c:v>1.0593510000000084E-2</c:v>
                </c:pt>
                <c:pt idx="94">
                  <c:v>1.08716900000001E-2</c:v>
                </c:pt>
                <c:pt idx="95">
                  <c:v>1.0372190000000003E-2</c:v>
                </c:pt>
                <c:pt idx="96">
                  <c:v>1.0821270000000105E-2</c:v>
                </c:pt>
                <c:pt idx="97">
                  <c:v>9.7868199999999739E-3</c:v>
                </c:pt>
                <c:pt idx="98">
                  <c:v>7.3039299999999585E-3</c:v>
                </c:pt>
                <c:pt idx="99">
                  <c:v>6.3998400000000455E-3</c:v>
                </c:pt>
                <c:pt idx="100">
                  <c:v>8.7960499999999442E-3</c:v>
                </c:pt>
                <c:pt idx="101">
                  <c:v>9.5485500000001E-3</c:v>
                </c:pt>
                <c:pt idx="102">
                  <c:v>9.4327700000000902E-3</c:v>
                </c:pt>
                <c:pt idx="103">
                  <c:v>1.2154690000000024E-2</c:v>
                </c:pt>
                <c:pt idx="104">
                  <c:v>1.2383320000000086E-2</c:v>
                </c:pt>
                <c:pt idx="105">
                  <c:v>1.3323940000000034E-2</c:v>
                </c:pt>
                <c:pt idx="106">
                  <c:v>1.2819440000000126E-2</c:v>
                </c:pt>
                <c:pt idx="107">
                  <c:v>1.1889269999999952E-2</c:v>
                </c:pt>
                <c:pt idx="108">
                  <c:v>7.0635900000000085E-3</c:v>
                </c:pt>
                <c:pt idx="109">
                  <c:v>7.4594599999999733E-3</c:v>
                </c:pt>
                <c:pt idx="110">
                  <c:v>9.0332300000000032E-3</c:v>
                </c:pt>
                <c:pt idx="111">
                  <c:v>9.5374500000000584E-3</c:v>
                </c:pt>
                <c:pt idx="112">
                  <c:v>7.9546300000001846E-3</c:v>
                </c:pt>
                <c:pt idx="113">
                  <c:v>6.1266700000000007E-3</c:v>
                </c:pt>
                <c:pt idx="114">
                  <c:v>7.8820100000001059E-3</c:v>
                </c:pt>
                <c:pt idx="115">
                  <c:v>8.0647000000000357E-3</c:v>
                </c:pt>
                <c:pt idx="116">
                  <c:v>1.0576029999999959E-2</c:v>
                </c:pt>
                <c:pt idx="117">
                  <c:v>1.1760339999999925E-2</c:v>
                </c:pt>
                <c:pt idx="118">
                  <c:v>9.9415700000000662E-3</c:v>
                </c:pt>
                <c:pt idx="119">
                  <c:v>1.0428029999999922E-2</c:v>
                </c:pt>
                <c:pt idx="120">
                  <c:v>1.2668300000000077E-2</c:v>
                </c:pt>
                <c:pt idx="121">
                  <c:v>1.5691690000000147E-2</c:v>
                </c:pt>
                <c:pt idx="122">
                  <c:v>1.6036300000000114E-2</c:v>
                </c:pt>
                <c:pt idx="123">
                  <c:v>1.2163580000000174E-2</c:v>
                </c:pt>
                <c:pt idx="124">
                  <c:v>1.3153020000000071E-2</c:v>
                </c:pt>
                <c:pt idx="125">
                  <c:v>1.5098999999999974E-2</c:v>
                </c:pt>
                <c:pt idx="126">
                  <c:v>1.6408919999999938E-2</c:v>
                </c:pt>
                <c:pt idx="127">
                  <c:v>2.1524940000000159E-2</c:v>
                </c:pt>
                <c:pt idx="128">
                  <c:v>2.1746030000000083E-2</c:v>
                </c:pt>
                <c:pt idx="129">
                  <c:v>2.2933490000000001E-2</c:v>
                </c:pt>
                <c:pt idx="130">
                  <c:v>2.5070539999999975E-2</c:v>
                </c:pt>
                <c:pt idx="131">
                  <c:v>2.7507860000000051E-2</c:v>
                </c:pt>
                <c:pt idx="132">
                  <c:v>2.8448049999999947E-2</c:v>
                </c:pt>
                <c:pt idx="133">
                  <c:v>2.6115059999999968E-2</c:v>
                </c:pt>
                <c:pt idx="134">
                  <c:v>2.9983599999999999E-2</c:v>
                </c:pt>
                <c:pt idx="135">
                  <c:v>2.9279970000000155E-2</c:v>
                </c:pt>
                <c:pt idx="136">
                  <c:v>2.7363930000000147E-2</c:v>
                </c:pt>
                <c:pt idx="137">
                  <c:v>2.9304470000000027E-2</c:v>
                </c:pt>
                <c:pt idx="138">
                  <c:v>2.8152350000000048E-2</c:v>
                </c:pt>
                <c:pt idx="139">
                  <c:v>2.6385890000000023E-2</c:v>
                </c:pt>
                <c:pt idx="140">
                  <c:v>3.012908000000003E-2</c:v>
                </c:pt>
                <c:pt idx="141">
                  <c:v>3.0557930000000066E-2</c:v>
                </c:pt>
                <c:pt idx="142">
                  <c:v>2.8132230000000202E-2</c:v>
                </c:pt>
                <c:pt idx="143">
                  <c:v>2.849024E-2</c:v>
                </c:pt>
                <c:pt idx="144">
                  <c:v>2.8384370000000159E-2</c:v>
                </c:pt>
                <c:pt idx="145">
                  <c:v>2.7702870000000157E-2</c:v>
                </c:pt>
                <c:pt idx="146">
                  <c:v>3.0486150000000212E-2</c:v>
                </c:pt>
                <c:pt idx="147">
                  <c:v>3.0022570000000082E-2</c:v>
                </c:pt>
                <c:pt idx="148">
                  <c:v>2.6159470000000073E-2</c:v>
                </c:pt>
                <c:pt idx="149">
                  <c:v>1.3630420000000143E-2</c:v>
                </c:pt>
                <c:pt idx="150">
                  <c:v>1.035746999999998E-2</c:v>
                </c:pt>
                <c:pt idx="151">
                  <c:v>1.3366110000000209E-2</c:v>
                </c:pt>
                <c:pt idx="152">
                  <c:v>1.3911390000000079E-2</c:v>
                </c:pt>
                <c:pt idx="153">
                  <c:v>9.2843200000001236E-3</c:v>
                </c:pt>
                <c:pt idx="154">
                  <c:v>9.2877700000000285E-3</c:v>
                </c:pt>
                <c:pt idx="155">
                  <c:v>9.3210299999999524E-3</c:v>
                </c:pt>
                <c:pt idx="156">
                  <c:v>1.1062789999999989E-2</c:v>
                </c:pt>
                <c:pt idx="157">
                  <c:v>1.1593259999999939E-2</c:v>
                </c:pt>
                <c:pt idx="158">
                  <c:v>1.1863729999999961E-2</c:v>
                </c:pt>
                <c:pt idx="159">
                  <c:v>1.4992340000000048E-2</c:v>
                </c:pt>
                <c:pt idx="160">
                  <c:v>1.6905429999999999E-2</c:v>
                </c:pt>
                <c:pt idx="161">
                  <c:v>1.7075920000000133E-2</c:v>
                </c:pt>
                <c:pt idx="162">
                  <c:v>1.7702380000000018E-2</c:v>
                </c:pt>
                <c:pt idx="163">
                  <c:v>1.7739380000000082E-2</c:v>
                </c:pt>
                <c:pt idx="164">
                  <c:v>1.4789110000000161E-2</c:v>
                </c:pt>
                <c:pt idx="165">
                  <c:v>1.4036069999999956E-2</c:v>
                </c:pt>
                <c:pt idx="166">
                  <c:v>1.3607680000000011E-2</c:v>
                </c:pt>
                <c:pt idx="167">
                  <c:v>1.4171900000000015E-2</c:v>
                </c:pt>
                <c:pt idx="168">
                  <c:v>1.5189810000000081E-2</c:v>
                </c:pt>
                <c:pt idx="169">
                  <c:v>1.4031200000000021E-2</c:v>
                </c:pt>
                <c:pt idx="170">
                  <c:v>1.4385590000000059E-2</c:v>
                </c:pt>
                <c:pt idx="171">
                  <c:v>1.2041250000000003E-2</c:v>
                </c:pt>
                <c:pt idx="172">
                  <c:v>1.1332830000000182E-2</c:v>
                </c:pt>
                <c:pt idx="173">
                  <c:v>1.0367360000000048E-2</c:v>
                </c:pt>
                <c:pt idx="174">
                  <c:v>9.3138400000001287E-3</c:v>
                </c:pt>
                <c:pt idx="175">
                  <c:v>9.6409600000000317E-3</c:v>
                </c:pt>
                <c:pt idx="176">
                  <c:v>9.0642899999999749E-3</c:v>
                </c:pt>
                <c:pt idx="177">
                  <c:v>1.0997300000000099E-2</c:v>
                </c:pt>
                <c:pt idx="178">
                  <c:v>8.8199799999999495E-3</c:v>
                </c:pt>
                <c:pt idx="179">
                  <c:v>7.5252599999999781E-3</c:v>
                </c:pt>
                <c:pt idx="180">
                  <c:v>4.7398800000000296E-3</c:v>
                </c:pt>
                <c:pt idx="181">
                  <c:v>5.1981000000000943E-3</c:v>
                </c:pt>
                <c:pt idx="182">
                  <c:v>7.5578800000000168E-3</c:v>
                </c:pt>
                <c:pt idx="183">
                  <c:v>7.9635099999999515E-3</c:v>
                </c:pt>
                <c:pt idx="184">
                  <c:v>5.4993899999999929E-3</c:v>
                </c:pt>
                <c:pt idx="185">
                  <c:v>2.9693799999999104E-3</c:v>
                </c:pt>
                <c:pt idx="186">
                  <c:v>3.2310000000013162E-4</c:v>
                </c:pt>
                <c:pt idx="187">
                  <c:v>8.744800000000108E-4</c:v>
                </c:pt>
                <c:pt idx="188">
                  <c:v>5.5469999999946396E-5</c:v>
                </c:pt>
                <c:pt idx="189">
                  <c:v>-1.2256699999999565E-3</c:v>
                </c:pt>
                <c:pt idx="190">
                  <c:v>-3.1624399999999886E-3</c:v>
                </c:pt>
                <c:pt idx="191">
                  <c:v>-2.2100800000000032E-3</c:v>
                </c:pt>
                <c:pt idx="192">
                  <c:v>-4.4395399999999086E-3</c:v>
                </c:pt>
                <c:pt idx="193">
                  <c:v>-5.1642100000000024E-3</c:v>
                </c:pt>
                <c:pt idx="194">
                  <c:v>-6.562389999999918E-3</c:v>
                </c:pt>
                <c:pt idx="195">
                  <c:v>-3.5100599999999815E-3</c:v>
                </c:pt>
                <c:pt idx="196">
                  <c:v>-2.1661499999998668E-3</c:v>
                </c:pt>
                <c:pt idx="197">
                  <c:v>-2.7974499999999791E-3</c:v>
                </c:pt>
                <c:pt idx="198">
                  <c:v>-4.598549999999979E-3</c:v>
                </c:pt>
                <c:pt idx="199">
                  <c:v>-5.7590100000000088E-3</c:v>
                </c:pt>
                <c:pt idx="200">
                  <c:v>-8.6234599999999162E-3</c:v>
                </c:pt>
                <c:pt idx="201">
                  <c:v>-6.6636899999998889E-3</c:v>
                </c:pt>
                <c:pt idx="202">
                  <c:v>-9.0179299999999518E-3</c:v>
                </c:pt>
                <c:pt idx="203">
                  <c:v>-1.1916569999999904E-2</c:v>
                </c:pt>
                <c:pt idx="204">
                  <c:v>-1.5481949999999967E-2</c:v>
                </c:pt>
                <c:pt idx="205">
                  <c:v>-1.9392049999999994E-2</c:v>
                </c:pt>
                <c:pt idx="206">
                  <c:v>-1.4334500000000028E-2</c:v>
                </c:pt>
                <c:pt idx="207">
                  <c:v>-1.0949129999999863E-2</c:v>
                </c:pt>
                <c:pt idx="208">
                  <c:v>-1.3965749999999999E-2</c:v>
                </c:pt>
                <c:pt idx="209">
                  <c:v>-1.2587129999999891E-2</c:v>
                </c:pt>
                <c:pt idx="210">
                  <c:v>-1.2787919999999953E-2</c:v>
                </c:pt>
                <c:pt idx="211">
                  <c:v>-1.4765990000000007E-2</c:v>
                </c:pt>
                <c:pt idx="212">
                  <c:v>-1.3389259999999958E-2</c:v>
                </c:pt>
                <c:pt idx="213">
                  <c:v>-1.7131849999999949E-2</c:v>
                </c:pt>
                <c:pt idx="214">
                  <c:v>-1.3818719999999951E-2</c:v>
                </c:pt>
                <c:pt idx="215">
                  <c:v>-1.6414729999999933E-2</c:v>
                </c:pt>
                <c:pt idx="216">
                  <c:v>-1.5011479999999966E-2</c:v>
                </c:pt>
                <c:pt idx="217">
                  <c:v>-1.7889530000000042E-2</c:v>
                </c:pt>
                <c:pt idx="218">
                  <c:v>-1.7608210000000013E-2</c:v>
                </c:pt>
                <c:pt idx="219">
                  <c:v>-2.007428E-2</c:v>
                </c:pt>
                <c:pt idx="220">
                  <c:v>-2.0819050000000061E-2</c:v>
                </c:pt>
                <c:pt idx="221">
                  <c:v>-2.2500819999999977E-2</c:v>
                </c:pt>
                <c:pt idx="222">
                  <c:v>-2.5393050000000028E-2</c:v>
                </c:pt>
                <c:pt idx="223">
                  <c:v>-2.742789000000001E-2</c:v>
                </c:pt>
                <c:pt idx="224">
                  <c:v>-3.0919099999999977E-2</c:v>
                </c:pt>
                <c:pt idx="225">
                  <c:v>-3.3308439999999995E-2</c:v>
                </c:pt>
                <c:pt idx="226">
                  <c:v>-2.9636529999999994E-2</c:v>
                </c:pt>
                <c:pt idx="227">
                  <c:v>-2.6212279999999977E-2</c:v>
                </c:pt>
                <c:pt idx="228">
                  <c:v>-1.9857060000000093E-2</c:v>
                </c:pt>
                <c:pt idx="229">
                  <c:v>-1.7052509999999965E-2</c:v>
                </c:pt>
                <c:pt idx="230">
                  <c:v>-2.3800510000000052E-2</c:v>
                </c:pt>
                <c:pt idx="231">
                  <c:v>-2.9683829999999967E-2</c:v>
                </c:pt>
                <c:pt idx="232">
                  <c:v>-3.157957999999994E-2</c:v>
                </c:pt>
                <c:pt idx="233">
                  <c:v>-3.1126540000000036E-2</c:v>
                </c:pt>
                <c:pt idx="234">
                  <c:v>-3.0232559999999964E-2</c:v>
                </c:pt>
                <c:pt idx="235">
                  <c:v>-3.2835009999999998E-2</c:v>
                </c:pt>
                <c:pt idx="236">
                  <c:v>-3.1002329999999967E-2</c:v>
                </c:pt>
                <c:pt idx="237">
                  <c:v>-3.1064159999999896E-2</c:v>
                </c:pt>
                <c:pt idx="238">
                  <c:v>-3.1769130000000034E-2</c:v>
                </c:pt>
                <c:pt idx="239">
                  <c:v>-3.0421110000000029E-2</c:v>
                </c:pt>
                <c:pt idx="240">
                  <c:v>-2.7174750000000025E-2</c:v>
                </c:pt>
                <c:pt idx="241">
                  <c:v>-2.7412529999999991E-2</c:v>
                </c:pt>
                <c:pt idx="242">
                  <c:v>-2.8438359999999996E-2</c:v>
                </c:pt>
                <c:pt idx="243">
                  <c:v>-2.6461150000000044E-2</c:v>
                </c:pt>
                <c:pt idx="244">
                  <c:v>-2.6886899999999936E-2</c:v>
                </c:pt>
                <c:pt idx="245">
                  <c:v>-3.0426960000000003E-2</c:v>
                </c:pt>
                <c:pt idx="246">
                  <c:v>-3.3385030000000038E-2</c:v>
                </c:pt>
                <c:pt idx="247">
                  <c:v>-3.7409290000000039E-2</c:v>
                </c:pt>
                <c:pt idx="248">
                  <c:v>-3.8170270000000062E-2</c:v>
                </c:pt>
                <c:pt idx="249">
                  <c:v>-3.9808310000000069E-2</c:v>
                </c:pt>
                <c:pt idx="250">
                  <c:v>-3.8477839999999985E-2</c:v>
                </c:pt>
                <c:pt idx="251">
                  <c:v>-3.9789779999999997E-2</c:v>
                </c:pt>
                <c:pt idx="252">
                  <c:v>-3.6761480000000013E-2</c:v>
                </c:pt>
                <c:pt idx="253">
                  <c:v>-3.3796229999999983E-2</c:v>
                </c:pt>
                <c:pt idx="254">
                  <c:v>-3.0085040000000007E-2</c:v>
                </c:pt>
                <c:pt idx="255">
                  <c:v>-2.7051689999999962E-2</c:v>
                </c:pt>
                <c:pt idx="256">
                  <c:v>-2.4933019999999972E-2</c:v>
                </c:pt>
                <c:pt idx="257">
                  <c:v>-2.3860040000000082E-2</c:v>
                </c:pt>
                <c:pt idx="258">
                  <c:v>-2.8239279999999978E-2</c:v>
                </c:pt>
                <c:pt idx="259">
                  <c:v>-2.8205900000000006E-2</c:v>
                </c:pt>
                <c:pt idx="260">
                  <c:v>-2.7620189999999933E-2</c:v>
                </c:pt>
                <c:pt idx="261">
                  <c:v>-2.8393099999999949E-2</c:v>
                </c:pt>
                <c:pt idx="262">
                  <c:v>-2.7811770000000013E-2</c:v>
                </c:pt>
                <c:pt idx="263">
                  <c:v>-2.5872360000000039E-2</c:v>
                </c:pt>
                <c:pt idx="264">
                  <c:v>-2.6618380000000053E-2</c:v>
                </c:pt>
                <c:pt idx="265">
                  <c:v>-2.450816999999994E-2</c:v>
                </c:pt>
                <c:pt idx="266">
                  <c:v>-2.051358999999997E-2</c:v>
                </c:pt>
                <c:pt idx="267">
                  <c:v>-2.288755000000009E-2</c:v>
                </c:pt>
                <c:pt idx="268">
                  <c:v>-2.6786250000000011E-2</c:v>
                </c:pt>
                <c:pt idx="269">
                  <c:v>-2.1374050000000033E-2</c:v>
                </c:pt>
                <c:pt idx="270">
                  <c:v>-2.0817390000000047E-2</c:v>
                </c:pt>
                <c:pt idx="271">
                  <c:v>-2.0956770000000069E-2</c:v>
                </c:pt>
                <c:pt idx="272">
                  <c:v>-2.0523760000000002E-2</c:v>
                </c:pt>
                <c:pt idx="273">
                  <c:v>-1.8137939999999908E-2</c:v>
                </c:pt>
                <c:pt idx="274">
                  <c:v>-2.0797869999999996E-2</c:v>
                </c:pt>
                <c:pt idx="275">
                  <c:v>-1.9901530000000056E-2</c:v>
                </c:pt>
                <c:pt idx="276">
                  <c:v>-1.4750379999999952E-2</c:v>
                </c:pt>
                <c:pt idx="277">
                  <c:v>-1.0642510000000049E-2</c:v>
                </c:pt>
                <c:pt idx="278">
                  <c:v>-1.9668350000000001E-2</c:v>
                </c:pt>
                <c:pt idx="279">
                  <c:v>-2.3191210000000018E-2</c:v>
                </c:pt>
                <c:pt idx="280">
                  <c:v>-2.674774000000002E-2</c:v>
                </c:pt>
                <c:pt idx="281">
                  <c:v>-3.022159999999996E-2</c:v>
                </c:pt>
                <c:pt idx="282">
                  <c:v>-2.8883939999999941E-2</c:v>
                </c:pt>
                <c:pt idx="283">
                  <c:v>-2.8628010000000037E-2</c:v>
                </c:pt>
                <c:pt idx="284">
                  <c:v>-2.5869660000000017E-2</c:v>
                </c:pt>
                <c:pt idx="285">
                  <c:v>-2.4084550000000093E-2</c:v>
                </c:pt>
                <c:pt idx="286">
                  <c:v>-2.4698050000000027E-2</c:v>
                </c:pt>
                <c:pt idx="287">
                  <c:v>-2.3863100000000026E-2</c:v>
                </c:pt>
                <c:pt idx="288">
                  <c:v>-2.3358600000000007E-2</c:v>
                </c:pt>
                <c:pt idx="289">
                  <c:v>-2.1836889999999998E-2</c:v>
                </c:pt>
                <c:pt idx="290">
                  <c:v>-2.336080000000007E-2</c:v>
                </c:pt>
                <c:pt idx="291">
                  <c:v>-2.4094770000000043E-2</c:v>
                </c:pt>
                <c:pt idx="292">
                  <c:v>-2.3048410000000019E-2</c:v>
                </c:pt>
                <c:pt idx="293">
                  <c:v>-2.0349660000000047E-2</c:v>
                </c:pt>
                <c:pt idx="294">
                  <c:v>-2.2407050000000095E-2</c:v>
                </c:pt>
                <c:pt idx="295">
                  <c:v>-2.2006390000000042E-2</c:v>
                </c:pt>
                <c:pt idx="296">
                  <c:v>-2.2624820000000101E-2</c:v>
                </c:pt>
                <c:pt idx="297">
                  <c:v>-2.8118399999999988E-2</c:v>
                </c:pt>
                <c:pt idx="298">
                  <c:v>-2.8886639999999963E-2</c:v>
                </c:pt>
                <c:pt idx="299">
                  <c:v>-3.1056780000000006E-2</c:v>
                </c:pt>
                <c:pt idx="300">
                  <c:v>-2.6787899999999976E-2</c:v>
                </c:pt>
                <c:pt idx="301">
                  <c:v>-2.8059715000000041E-2</c:v>
                </c:pt>
                <c:pt idx="302">
                  <c:v>-3.0888165000000023E-2</c:v>
                </c:pt>
                <c:pt idx="303">
                  <c:v>-2.6941894999999993E-2</c:v>
                </c:pt>
                <c:pt idx="304">
                  <c:v>-2.4211685000000038E-2</c:v>
                </c:pt>
                <c:pt idx="305">
                  <c:v>-2.4257945000000114E-2</c:v>
                </c:pt>
                <c:pt idx="306">
                  <c:v>-1.65534650000001E-2</c:v>
                </c:pt>
                <c:pt idx="307">
                  <c:v>-1.6001904999999983E-2</c:v>
                </c:pt>
                <c:pt idx="308">
                  <c:v>-1.3572134999999985E-2</c:v>
                </c:pt>
                <c:pt idx="309">
                  <c:v>-1.2293114999999966E-2</c:v>
                </c:pt>
                <c:pt idx="310">
                  <c:v>-1.3138784999999875E-2</c:v>
                </c:pt>
                <c:pt idx="311">
                  <c:v>-1.2708355000000005E-2</c:v>
                </c:pt>
                <c:pt idx="312">
                  <c:v>-1.0867465000000021E-2</c:v>
                </c:pt>
                <c:pt idx="313">
                  <c:v>-1.162245499999992E-2</c:v>
                </c:pt>
                <c:pt idx="314">
                  <c:v>-1.2034655000000005E-2</c:v>
                </c:pt>
                <c:pt idx="315">
                  <c:v>-1.4955495000000152E-2</c:v>
                </c:pt>
                <c:pt idx="316">
                  <c:v>-1.5653554999999986E-2</c:v>
                </c:pt>
                <c:pt idx="317">
                  <c:v>-2.5728535000000052E-2</c:v>
                </c:pt>
                <c:pt idx="318">
                  <c:v>-2.6078975000000115E-2</c:v>
                </c:pt>
                <c:pt idx="319">
                  <c:v>-2.9707985000000048E-2</c:v>
                </c:pt>
                <c:pt idx="320">
                  <c:v>-3.0281455000000124E-2</c:v>
                </c:pt>
                <c:pt idx="321">
                  <c:v>-3.4846354999999996E-2</c:v>
                </c:pt>
                <c:pt idx="322">
                  <c:v>-3.130487500000001E-2</c:v>
                </c:pt>
                <c:pt idx="323">
                  <c:v>-3.5179524999999989E-2</c:v>
                </c:pt>
                <c:pt idx="324">
                  <c:v>-3.9623945000000105E-2</c:v>
                </c:pt>
                <c:pt idx="325">
                  <c:v>-4.0189225000000106E-2</c:v>
                </c:pt>
                <c:pt idx="326">
                  <c:v>-4.0893084999999996E-2</c:v>
                </c:pt>
                <c:pt idx="327">
                  <c:v>-3.916662500000001E-2</c:v>
                </c:pt>
                <c:pt idx="328">
                  <c:v>-3.2586905000000055E-2</c:v>
                </c:pt>
                <c:pt idx="329">
                  <c:v>-3.6129464999999916E-2</c:v>
                </c:pt>
                <c:pt idx="330">
                  <c:v>-3.1612055000000083E-2</c:v>
                </c:pt>
                <c:pt idx="331">
                  <c:v>-2.8148284999999995E-2</c:v>
                </c:pt>
                <c:pt idx="332">
                  <c:v>-2.5425478000000057E-2</c:v>
                </c:pt>
                <c:pt idx="333">
                  <c:v>-1.9280897999999991E-2</c:v>
                </c:pt>
                <c:pt idx="334">
                  <c:v>-2.389336799999997E-2</c:v>
                </c:pt>
                <c:pt idx="335">
                  <c:v>-2.8577287999999923E-2</c:v>
                </c:pt>
                <c:pt idx="336">
                  <c:v>-2.7710758000000002E-2</c:v>
                </c:pt>
                <c:pt idx="337">
                  <c:v>-1.9461767999999879E-2</c:v>
                </c:pt>
                <c:pt idx="338">
                  <c:v>-1.8544817999999963E-2</c:v>
                </c:pt>
                <c:pt idx="339">
                  <c:v>-1.5842307999999972E-2</c:v>
                </c:pt>
                <c:pt idx="340">
                  <c:v>-2.1453697999999966E-2</c:v>
                </c:pt>
                <c:pt idx="341">
                  <c:v>-1.8791947999999947E-2</c:v>
                </c:pt>
                <c:pt idx="342">
                  <c:v>-1.4370557999999978E-2</c:v>
                </c:pt>
                <c:pt idx="343">
                  <c:v>-1.4338477999999988E-2</c:v>
                </c:pt>
                <c:pt idx="344">
                  <c:v>-1.253126800000004E-2</c:v>
                </c:pt>
                <c:pt idx="345">
                  <c:v>-9.9189799999999106E-4</c:v>
                </c:pt>
                <c:pt idx="346">
                  <c:v>5.6233319999998699E-3</c:v>
                </c:pt>
                <c:pt idx="347">
                  <c:v>1.5868420000000327E-3</c:v>
                </c:pt>
                <c:pt idx="348">
                  <c:v>3.4105419999999054E-3</c:v>
                </c:pt>
                <c:pt idx="349">
                  <c:v>1.9228519999998639E-3</c:v>
                </c:pt>
                <c:pt idx="350">
                  <c:v>1.3465719999998793E-3</c:v>
                </c:pt>
                <c:pt idx="351">
                  <c:v>2.92728199999992E-3</c:v>
                </c:pt>
                <c:pt idx="352">
                  <c:v>-8.2280800000011922E-4</c:v>
                </c:pt>
                <c:pt idx="353">
                  <c:v>3.9014419999998662E-3</c:v>
                </c:pt>
                <c:pt idx="354">
                  <c:v>-1.7389680000000629E-3</c:v>
                </c:pt>
                <c:pt idx="355">
                  <c:v>6.7802519999999866E-3</c:v>
                </c:pt>
                <c:pt idx="356">
                  <c:v>1.6445712000000112E-2</c:v>
                </c:pt>
                <c:pt idx="357">
                  <c:v>2.0954421999999973E-2</c:v>
                </c:pt>
                <c:pt idx="358">
                  <c:v>2.9543662000000026E-2</c:v>
                </c:pt>
                <c:pt idx="359">
                  <c:v>2.644850200000004E-2</c:v>
                </c:pt>
                <c:pt idx="360">
                  <c:v>2.7311662000000014E-2</c:v>
                </c:pt>
                <c:pt idx="361">
                  <c:v>3.6538312000000017E-2</c:v>
                </c:pt>
                <c:pt idx="362">
                  <c:v>3.5850201999999998E-2</c:v>
                </c:pt>
                <c:pt idx="363">
                  <c:v>3.7775402000000069E-2</c:v>
                </c:pt>
                <c:pt idx="364">
                  <c:v>3.3821491999999953E-2</c:v>
                </c:pt>
                <c:pt idx="365">
                  <c:v>3.604295199999985E-2</c:v>
                </c:pt>
                <c:pt idx="366">
                  <c:v>3.1732842000000039E-2</c:v>
                </c:pt>
                <c:pt idx="367">
                  <c:v>3.4330911999999936E-2</c:v>
                </c:pt>
                <c:pt idx="368">
                  <c:v>3.2991631999999882E-2</c:v>
                </c:pt>
                <c:pt idx="369">
                  <c:v>3.4469161999999942E-2</c:v>
                </c:pt>
                <c:pt idx="370">
                  <c:v>3.3586652000000106E-2</c:v>
                </c:pt>
                <c:pt idx="371">
                  <c:v>3.1231462000000043E-2</c:v>
                </c:pt>
                <c:pt idx="372">
                  <c:v>3.0010291999999827E-2</c:v>
                </c:pt>
                <c:pt idx="373">
                  <c:v>3.3113901999999973E-2</c:v>
                </c:pt>
                <c:pt idx="374">
                  <c:v>3.8885318999999807E-2</c:v>
                </c:pt>
                <c:pt idx="375">
                  <c:v>3.6755839000000012E-2</c:v>
                </c:pt>
                <c:pt idx="376">
                  <c:v>3.2757178999999859E-2</c:v>
                </c:pt>
                <c:pt idx="377">
                  <c:v>3.0225568999999952E-2</c:v>
                </c:pt>
                <c:pt idx="378">
                  <c:v>3.0061043999999981E-2</c:v>
                </c:pt>
                <c:pt idx="379">
                  <c:v>2.898898899999991E-2</c:v>
                </c:pt>
                <c:pt idx="380">
                  <c:v>2.874113899999986E-2</c:v>
                </c:pt>
                <c:pt idx="381">
                  <c:v>2.8178708999999857E-2</c:v>
                </c:pt>
                <c:pt idx="382">
                  <c:v>2.7132818999999975E-2</c:v>
                </c:pt>
                <c:pt idx="383">
                  <c:v>2.6244849000000015E-2</c:v>
                </c:pt>
                <c:pt idx="384">
                  <c:v>2.753843899999997E-2</c:v>
                </c:pt>
                <c:pt idx="385">
                  <c:v>2.5079728999999773E-2</c:v>
                </c:pt>
                <c:pt idx="386">
                  <c:v>2.9844828999999962E-2</c:v>
                </c:pt>
                <c:pt idx="387">
                  <c:v>3.5026088999999816E-2</c:v>
                </c:pt>
                <c:pt idx="388">
                  <c:v>3.9446539000000058E-2</c:v>
                </c:pt>
                <c:pt idx="389">
                  <c:v>4.2229558999999917E-2</c:v>
                </c:pt>
                <c:pt idx="390">
                  <c:v>3.9342798999999928E-2</c:v>
                </c:pt>
                <c:pt idx="391">
                  <c:v>4.1856888999999953E-2</c:v>
                </c:pt>
                <c:pt idx="392">
                  <c:v>3.9978128999999862E-2</c:v>
                </c:pt>
                <c:pt idx="393">
                  <c:v>3.8748639000000029E-2</c:v>
                </c:pt>
                <c:pt idx="394">
                  <c:v>4.1536838999999937E-2</c:v>
                </c:pt>
                <c:pt idx="395">
                  <c:v>3.9110715999999934E-2</c:v>
                </c:pt>
                <c:pt idx="396">
                  <c:v>4.1096416000000024E-2</c:v>
                </c:pt>
                <c:pt idx="397">
                  <c:v>3.8427156000000018E-2</c:v>
                </c:pt>
                <c:pt idx="398">
                  <c:v>3.647064599999994E-2</c:v>
                </c:pt>
                <c:pt idx="399">
                  <c:v>3.6663056000000083E-2</c:v>
                </c:pt>
                <c:pt idx="400">
                  <c:v>3.4365925999999991E-2</c:v>
                </c:pt>
                <c:pt idx="401">
                  <c:v>4.0032555999999886E-2</c:v>
                </c:pt>
                <c:pt idx="402">
                  <c:v>3.4078056000000023E-2</c:v>
                </c:pt>
                <c:pt idx="403">
                  <c:v>4.0427846000000045E-2</c:v>
                </c:pt>
                <c:pt idx="404">
                  <c:v>3.9618705999999948E-2</c:v>
                </c:pt>
                <c:pt idx="405">
                  <c:v>4.1909345999999958E-2</c:v>
                </c:pt>
                <c:pt idx="406">
                  <c:v>3.9367396000000054E-2</c:v>
                </c:pt>
                <c:pt idx="407">
                  <c:v>4.2986946000000081E-2</c:v>
                </c:pt>
                <c:pt idx="408">
                  <c:v>4.4213325999999942E-2</c:v>
                </c:pt>
                <c:pt idx="409">
                  <c:v>3.9264385999999929E-2</c:v>
                </c:pt>
                <c:pt idx="410">
                  <c:v>3.9362976000000049E-2</c:v>
                </c:pt>
                <c:pt idx="411">
                  <c:v>4.0978766000000055E-2</c:v>
                </c:pt>
                <c:pt idx="412">
                  <c:v>3.9201505999999942E-2</c:v>
                </c:pt>
                <c:pt idx="413">
                  <c:v>4.3208146000000003E-2</c:v>
                </c:pt>
                <c:pt idx="414">
                  <c:v>4.235929599999988E-2</c:v>
                </c:pt>
                <c:pt idx="415">
                  <c:v>4.2850542999999908E-2</c:v>
                </c:pt>
                <c:pt idx="416">
                  <c:v>4.3718039999999903E-2</c:v>
                </c:pt>
                <c:pt idx="417">
                  <c:v>4.7879059999999862E-2</c:v>
                </c:pt>
                <c:pt idx="418">
                  <c:v>4.4140569999999935E-2</c:v>
                </c:pt>
                <c:pt idx="419">
                  <c:v>4.409372999999972E-2</c:v>
                </c:pt>
                <c:pt idx="420">
                  <c:v>4.8746170000000033E-2</c:v>
                </c:pt>
                <c:pt idx="421">
                  <c:v>4.913122999999997E-2</c:v>
                </c:pt>
                <c:pt idx="422">
                  <c:v>4.7653249999999758E-2</c:v>
                </c:pt>
                <c:pt idx="423">
                  <c:v>4.8509669999999838E-2</c:v>
                </c:pt>
                <c:pt idx="424">
                  <c:v>5.0039849999999886E-2</c:v>
                </c:pt>
                <c:pt idx="425">
                  <c:v>4.5487849999999774E-2</c:v>
                </c:pt>
                <c:pt idx="426">
                  <c:v>3.8116559999999744E-2</c:v>
                </c:pt>
                <c:pt idx="427">
                  <c:v>3.39064699999998E-2</c:v>
                </c:pt>
                <c:pt idx="428">
                  <c:v>3.636728999999983E-2</c:v>
                </c:pt>
                <c:pt idx="429">
                  <c:v>3.623944999999984E-2</c:v>
                </c:pt>
                <c:pt idx="430">
                  <c:v>3.4400049999999904E-2</c:v>
                </c:pt>
                <c:pt idx="431">
                  <c:v>3.7348169999999792E-2</c:v>
                </c:pt>
                <c:pt idx="432">
                  <c:v>3.6193079999999878E-2</c:v>
                </c:pt>
                <c:pt idx="433">
                  <c:v>3.2886339999999903E-2</c:v>
                </c:pt>
                <c:pt idx="434">
                  <c:v>3.5750019999999827E-2</c:v>
                </c:pt>
                <c:pt idx="435">
                  <c:v>3.2982459999999936E-2</c:v>
                </c:pt>
                <c:pt idx="436">
                  <c:v>3.4369929999999993E-2</c:v>
                </c:pt>
                <c:pt idx="437">
                  <c:v>3.7015329999999791E-2</c:v>
                </c:pt>
                <c:pt idx="438">
                  <c:v>4.0165336999999912E-2</c:v>
                </c:pt>
                <c:pt idx="439">
                  <c:v>4.2687776999999816E-2</c:v>
                </c:pt>
                <c:pt idx="440">
                  <c:v>5.1452406999999978E-2</c:v>
                </c:pt>
                <c:pt idx="441">
                  <c:v>5.0043316999999865E-2</c:v>
                </c:pt>
                <c:pt idx="442">
                  <c:v>5.1476466999999859E-2</c:v>
                </c:pt>
                <c:pt idx="443">
                  <c:v>5.3935106999999816E-2</c:v>
                </c:pt>
                <c:pt idx="444">
                  <c:v>5.5981736999999976E-2</c:v>
                </c:pt>
                <c:pt idx="445">
                  <c:v>6.1125486999999978E-2</c:v>
                </c:pt>
                <c:pt idx="446">
                  <c:v>6.4485856999999758E-2</c:v>
                </c:pt>
                <c:pt idx="447">
                  <c:v>6.2678566999999852E-2</c:v>
                </c:pt>
                <c:pt idx="448">
                  <c:v>6.4714056999999992E-2</c:v>
                </c:pt>
                <c:pt idx="449">
                  <c:v>6.2047057000000017E-2</c:v>
                </c:pt>
                <c:pt idx="450">
                  <c:v>6.6017247000000001E-2</c:v>
                </c:pt>
                <c:pt idx="451">
                  <c:v>6.4217386999999793E-2</c:v>
                </c:pt>
                <c:pt idx="452">
                  <c:v>6.077013699999978E-2</c:v>
                </c:pt>
                <c:pt idx="453">
                  <c:v>6.5773756999999655E-2</c:v>
                </c:pt>
                <c:pt idx="454">
                  <c:v>6.7609577000000032E-2</c:v>
                </c:pt>
                <c:pt idx="455">
                  <c:v>6.5910376999999798E-2</c:v>
                </c:pt>
                <c:pt idx="456">
                  <c:v>6.8131386999999766E-2</c:v>
                </c:pt>
                <c:pt idx="457">
                  <c:v>7.501391699999993E-2</c:v>
                </c:pt>
                <c:pt idx="458">
                  <c:v>7.4986313999999776E-2</c:v>
                </c:pt>
                <c:pt idx="459">
                  <c:v>7.9646860999999847E-2</c:v>
                </c:pt>
                <c:pt idx="460">
                  <c:v>8.456093099999995E-2</c:v>
                </c:pt>
                <c:pt idx="461">
                  <c:v>8.5838630999999888E-2</c:v>
                </c:pt>
                <c:pt idx="462">
                  <c:v>8.6853260999999904E-2</c:v>
                </c:pt>
                <c:pt idx="463">
                  <c:v>8.8353260999999961E-2</c:v>
                </c:pt>
                <c:pt idx="464">
                  <c:v>9.1472760999999903E-2</c:v>
                </c:pt>
                <c:pt idx="465">
                  <c:v>9.1191950999999882E-2</c:v>
                </c:pt>
                <c:pt idx="466">
                  <c:v>9.5243801000000072E-2</c:v>
                </c:pt>
                <c:pt idx="467">
                  <c:v>0.10062340099999978</c:v>
                </c:pt>
                <c:pt idx="468">
                  <c:v>0.10134052100000002</c:v>
                </c:pt>
                <c:pt idx="469">
                  <c:v>0.1023835009999996</c:v>
                </c:pt>
                <c:pt idx="470">
                  <c:v>9.4979530999999895E-2</c:v>
                </c:pt>
                <c:pt idx="471">
                  <c:v>9.2459960999999646E-2</c:v>
                </c:pt>
                <c:pt idx="472">
                  <c:v>9.6043450999999891E-2</c:v>
                </c:pt>
                <c:pt idx="473">
                  <c:v>9.7265920999999755E-2</c:v>
                </c:pt>
                <c:pt idx="474">
                  <c:v>0.10003166099999983</c:v>
                </c:pt>
                <c:pt idx="475">
                  <c:v>0.10112060099999987</c:v>
                </c:pt>
                <c:pt idx="476">
                  <c:v>9.2689600999999788E-2</c:v>
                </c:pt>
                <c:pt idx="477">
                  <c:v>9.9270150999999807E-2</c:v>
                </c:pt>
                <c:pt idx="478">
                  <c:v>9.9729770999999801E-2</c:v>
                </c:pt>
                <c:pt idx="479">
                  <c:v>0.1000022909999998</c:v>
                </c:pt>
                <c:pt idx="480">
                  <c:v>9.4000848000000081E-2</c:v>
                </c:pt>
                <c:pt idx="481">
                  <c:v>9.1386667999999727E-2</c:v>
                </c:pt>
                <c:pt idx="482">
                  <c:v>9.4439217999999769E-2</c:v>
                </c:pt>
                <c:pt idx="483">
                  <c:v>9.8865567999999904E-2</c:v>
                </c:pt>
                <c:pt idx="484">
                  <c:v>0.10522522799999989</c:v>
                </c:pt>
                <c:pt idx="485">
                  <c:v>0.10200588799999988</c:v>
                </c:pt>
                <c:pt idx="486">
                  <c:v>0.10140701799999996</c:v>
                </c:pt>
                <c:pt idx="487">
                  <c:v>9.805402799999996E-2</c:v>
                </c:pt>
                <c:pt idx="488">
                  <c:v>0.10330185800000002</c:v>
                </c:pt>
                <c:pt idx="489">
                  <c:v>9.3733417999999791E-2</c:v>
                </c:pt>
                <c:pt idx="490">
                  <c:v>9.5129317999999907E-2</c:v>
                </c:pt>
                <c:pt idx="491">
                  <c:v>9.8510067999999951E-2</c:v>
                </c:pt>
                <c:pt idx="492">
                  <c:v>9.6008037999999907E-2</c:v>
                </c:pt>
                <c:pt idx="493">
                  <c:v>9.7680148000000022E-2</c:v>
                </c:pt>
                <c:pt idx="494">
                  <c:v>0.10224719799999993</c:v>
                </c:pt>
                <c:pt idx="495">
                  <c:v>0.11110885799999992</c:v>
                </c:pt>
                <c:pt idx="496">
                  <c:v>0.10927564800000011</c:v>
                </c:pt>
                <c:pt idx="497">
                  <c:v>0.10445132799999968</c:v>
                </c:pt>
                <c:pt idx="498">
                  <c:v>0.10270064800000012</c:v>
                </c:pt>
                <c:pt idx="499">
                  <c:v>9.8767887999999804E-2</c:v>
                </c:pt>
                <c:pt idx="500">
                  <c:v>0.10693747799999986</c:v>
                </c:pt>
                <c:pt idx="501">
                  <c:v>0.10824832499999992</c:v>
                </c:pt>
                <c:pt idx="502">
                  <c:v>0.10640968499999981</c:v>
                </c:pt>
                <c:pt idx="503">
                  <c:v>0.10174635499999996</c:v>
                </c:pt>
                <c:pt idx="504">
                  <c:v>8.4595274999999859E-2</c:v>
                </c:pt>
                <c:pt idx="505">
                  <c:v>9.0831364999999886E-2</c:v>
                </c:pt>
                <c:pt idx="506">
                  <c:v>8.8796574999999933E-2</c:v>
                </c:pt>
                <c:pt idx="507">
                  <c:v>8.7528075000000038E-2</c:v>
                </c:pt>
                <c:pt idx="508">
                  <c:v>8.446001500000011E-2</c:v>
                </c:pt>
                <c:pt idx="509">
                  <c:v>9.0184594999999979E-2</c:v>
                </c:pt>
                <c:pt idx="510">
                  <c:v>9.259881499999989E-2</c:v>
                </c:pt>
                <c:pt idx="511">
                  <c:v>8.9644454999999734E-2</c:v>
                </c:pt>
                <c:pt idx="512">
                  <c:v>8.9251204999999834E-2</c:v>
                </c:pt>
                <c:pt idx="513">
                  <c:v>9.4773935000000087E-2</c:v>
                </c:pt>
                <c:pt idx="514">
                  <c:v>9.7935864999999955E-2</c:v>
                </c:pt>
                <c:pt idx="515">
                  <c:v>9.8325364999999998E-2</c:v>
                </c:pt>
                <c:pt idx="516">
                  <c:v>9.7871424999999901E-2</c:v>
                </c:pt>
                <c:pt idx="517">
                  <c:v>9.5491964999999901E-2</c:v>
                </c:pt>
                <c:pt idx="518">
                  <c:v>9.6048915000000123E-2</c:v>
                </c:pt>
                <c:pt idx="519">
                  <c:v>9.8005055000000008E-2</c:v>
                </c:pt>
                <c:pt idx="520">
                  <c:v>9.24171250000001E-2</c:v>
                </c:pt>
                <c:pt idx="521">
                  <c:v>9.5346361999999685E-2</c:v>
                </c:pt>
                <c:pt idx="522">
                  <c:v>9.398301199999981E-2</c:v>
                </c:pt>
                <c:pt idx="523">
                  <c:v>9.3838711999999935E-2</c:v>
                </c:pt>
                <c:pt idx="524">
                  <c:v>8.6735131999999826E-2</c:v>
                </c:pt>
                <c:pt idx="525">
                  <c:v>8.4704302000000009E-2</c:v>
                </c:pt>
                <c:pt idx="526">
                  <c:v>7.4381401999999763E-2</c:v>
                </c:pt>
                <c:pt idx="527">
                  <c:v>7.3404121999999905E-2</c:v>
                </c:pt>
                <c:pt idx="528">
                  <c:v>7.3313351999999998E-2</c:v>
                </c:pt>
                <c:pt idx="529">
                  <c:v>6.957201199999985E-2</c:v>
                </c:pt>
                <c:pt idx="530">
                  <c:v>6.6904941999999856E-2</c:v>
                </c:pt>
                <c:pt idx="531">
                  <c:v>5.2733342000000016E-2</c:v>
                </c:pt>
                <c:pt idx="532">
                  <c:v>6.2176511999999962E-2</c:v>
                </c:pt>
                <c:pt idx="533">
                  <c:v>7.0000931999999905E-2</c:v>
                </c:pt>
                <c:pt idx="534">
                  <c:v>7.300120199999971E-2</c:v>
                </c:pt>
                <c:pt idx="535">
                  <c:v>8.1605311999999985E-2</c:v>
                </c:pt>
                <c:pt idx="536">
                  <c:v>8.5582452000000142E-2</c:v>
                </c:pt>
                <c:pt idx="537">
                  <c:v>8.7481281999999938E-2</c:v>
                </c:pt>
                <c:pt idx="538">
                  <c:v>9.3244831999999889E-2</c:v>
                </c:pt>
                <c:pt idx="539">
                  <c:v>9.5605662000000091E-2</c:v>
                </c:pt>
                <c:pt idx="540">
                  <c:v>0.10014540199999966</c:v>
                </c:pt>
                <c:pt idx="541">
                  <c:v>0.10136211199999967</c:v>
                </c:pt>
                <c:pt idx="542">
                  <c:v>0.10295355699999997</c:v>
                </c:pt>
                <c:pt idx="543">
                  <c:v>0.10031412400000006</c:v>
                </c:pt>
                <c:pt idx="544">
                  <c:v>9.8339943999999901E-2</c:v>
                </c:pt>
                <c:pt idx="545">
                  <c:v>9.7555513999999954E-2</c:v>
                </c:pt>
                <c:pt idx="546">
                  <c:v>0.10155972399999991</c:v>
                </c:pt>
                <c:pt idx="547">
                  <c:v>0.10270954399999965</c:v>
                </c:pt>
                <c:pt idx="548">
                  <c:v>9.9679113999999958E-2</c:v>
                </c:pt>
                <c:pt idx="549">
                  <c:v>0.10127641399999998</c:v>
                </c:pt>
                <c:pt idx="550">
                  <c:v>0.10410843399999981</c:v>
                </c:pt>
                <c:pt idx="551">
                  <c:v>0.10166562399999979</c:v>
                </c:pt>
                <c:pt idx="552">
                  <c:v>9.6810854000000113E-2</c:v>
                </c:pt>
                <c:pt idx="553">
                  <c:v>9.6122143999999965E-2</c:v>
                </c:pt>
                <c:pt idx="554">
                  <c:v>8.8208893999999871E-2</c:v>
                </c:pt>
                <c:pt idx="555">
                  <c:v>8.8335633999999885E-2</c:v>
                </c:pt>
                <c:pt idx="556">
                  <c:v>8.940796399999984E-2</c:v>
                </c:pt>
                <c:pt idx="557">
                  <c:v>8.621623399999967E-2</c:v>
                </c:pt>
                <c:pt idx="558">
                  <c:v>8.8793603999999915E-2</c:v>
                </c:pt>
                <c:pt idx="559">
                  <c:v>8.9388263999999884E-2</c:v>
                </c:pt>
                <c:pt idx="560">
                  <c:v>9.1591404000000098E-2</c:v>
                </c:pt>
                <c:pt idx="561">
                  <c:v>9.0431643999999922E-2</c:v>
                </c:pt>
                <c:pt idx="562">
                  <c:v>9.7738271199999893E-2</c:v>
                </c:pt>
                <c:pt idx="563">
                  <c:v>0.10420386120000003</c:v>
                </c:pt>
                <c:pt idx="564">
                  <c:v>0.10337064119999995</c:v>
                </c:pt>
                <c:pt idx="565">
                  <c:v>0.11320077119999983</c:v>
                </c:pt>
                <c:pt idx="566">
                  <c:v>0.12137900119999978</c:v>
                </c:pt>
                <c:pt idx="567">
                  <c:v>0.12461259119999957</c:v>
                </c:pt>
                <c:pt idx="568">
                  <c:v>0.11731447120000005</c:v>
                </c:pt>
                <c:pt idx="569">
                  <c:v>0.11733468120000001</c:v>
                </c:pt>
                <c:pt idx="570">
                  <c:v>0.12517546119999978</c:v>
                </c:pt>
                <c:pt idx="571">
                  <c:v>0.12829983119999988</c:v>
                </c:pt>
                <c:pt idx="572">
                  <c:v>0.13472188119999995</c:v>
                </c:pt>
                <c:pt idx="573">
                  <c:v>0.14092504119999982</c:v>
                </c:pt>
                <c:pt idx="574">
                  <c:v>0.1378234812000001</c:v>
                </c:pt>
                <c:pt idx="575">
                  <c:v>0.14218461119999959</c:v>
                </c:pt>
                <c:pt idx="576">
                  <c:v>0.13795380120000011</c:v>
                </c:pt>
                <c:pt idx="577">
                  <c:v>0.13634381119999994</c:v>
                </c:pt>
                <c:pt idx="578">
                  <c:v>0.13757798119999975</c:v>
                </c:pt>
                <c:pt idx="579">
                  <c:v>0.13853398119999971</c:v>
                </c:pt>
                <c:pt idx="580">
                  <c:v>0.15001541120000006</c:v>
                </c:pt>
                <c:pt idx="581">
                  <c:v>0.1527927311999997</c:v>
                </c:pt>
                <c:pt idx="582">
                  <c:v>0.14912765119999993</c:v>
                </c:pt>
                <c:pt idx="583">
                  <c:v>0.15331435620000011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442-40FD-915C-299E11B08D7D}"/>
            </c:ext>
          </c:extLst>
        </c:ser>
        <c:ser>
          <c:idx val="3"/>
          <c:order val="1"/>
          <c:tx>
            <c:strRef>
              <c:f>Returns!$U$16:$U$17</c:f>
              <c:strCache>
                <c:ptCount val="1"/>
                <c:pt idx="0">
                  <c:v>Index Return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Returns!$Q$18:$Q$601</c:f>
              <c:numCache>
                <c:formatCode>dd/mm/yyyy</c:formatCode>
                <c:ptCount val="584"/>
                <c:pt idx="0">
                  <c:v>41913</c:v>
                </c:pt>
                <c:pt idx="1">
                  <c:v>41914</c:v>
                </c:pt>
                <c:pt idx="2">
                  <c:v>41915</c:v>
                </c:pt>
                <c:pt idx="3">
                  <c:v>41918</c:v>
                </c:pt>
                <c:pt idx="4">
                  <c:v>41919</c:v>
                </c:pt>
                <c:pt idx="5">
                  <c:v>41920</c:v>
                </c:pt>
                <c:pt idx="6">
                  <c:v>41921</c:v>
                </c:pt>
                <c:pt idx="7">
                  <c:v>41922</c:v>
                </c:pt>
                <c:pt idx="8">
                  <c:v>41926</c:v>
                </c:pt>
                <c:pt idx="9">
                  <c:v>41927</c:v>
                </c:pt>
                <c:pt idx="10">
                  <c:v>41928</c:v>
                </c:pt>
                <c:pt idx="11">
                  <c:v>41929</c:v>
                </c:pt>
                <c:pt idx="12">
                  <c:v>41932</c:v>
                </c:pt>
                <c:pt idx="13">
                  <c:v>41933</c:v>
                </c:pt>
                <c:pt idx="14">
                  <c:v>41934</c:v>
                </c:pt>
                <c:pt idx="15">
                  <c:v>41935</c:v>
                </c:pt>
                <c:pt idx="16">
                  <c:v>41936</c:v>
                </c:pt>
                <c:pt idx="17">
                  <c:v>41939</c:v>
                </c:pt>
                <c:pt idx="18">
                  <c:v>41940</c:v>
                </c:pt>
                <c:pt idx="19">
                  <c:v>41941</c:v>
                </c:pt>
                <c:pt idx="20">
                  <c:v>41942</c:v>
                </c:pt>
                <c:pt idx="21">
                  <c:v>41943</c:v>
                </c:pt>
                <c:pt idx="22">
                  <c:v>41946</c:v>
                </c:pt>
                <c:pt idx="23">
                  <c:v>41947</c:v>
                </c:pt>
                <c:pt idx="24">
                  <c:v>41948</c:v>
                </c:pt>
                <c:pt idx="25">
                  <c:v>41949</c:v>
                </c:pt>
                <c:pt idx="26">
                  <c:v>41950</c:v>
                </c:pt>
                <c:pt idx="27">
                  <c:v>41953</c:v>
                </c:pt>
                <c:pt idx="28">
                  <c:v>41954</c:v>
                </c:pt>
                <c:pt idx="29">
                  <c:v>41955</c:v>
                </c:pt>
                <c:pt idx="30">
                  <c:v>41956</c:v>
                </c:pt>
                <c:pt idx="31">
                  <c:v>41957</c:v>
                </c:pt>
                <c:pt idx="32">
                  <c:v>41960</c:v>
                </c:pt>
                <c:pt idx="33">
                  <c:v>41961</c:v>
                </c:pt>
                <c:pt idx="34">
                  <c:v>41962</c:v>
                </c:pt>
                <c:pt idx="35">
                  <c:v>41963</c:v>
                </c:pt>
                <c:pt idx="36">
                  <c:v>41964</c:v>
                </c:pt>
                <c:pt idx="37">
                  <c:v>41967</c:v>
                </c:pt>
                <c:pt idx="38">
                  <c:v>41968</c:v>
                </c:pt>
                <c:pt idx="39">
                  <c:v>41969</c:v>
                </c:pt>
                <c:pt idx="40">
                  <c:v>41970</c:v>
                </c:pt>
                <c:pt idx="41">
                  <c:v>41971</c:v>
                </c:pt>
                <c:pt idx="42">
                  <c:v>41974</c:v>
                </c:pt>
                <c:pt idx="43">
                  <c:v>41975</c:v>
                </c:pt>
                <c:pt idx="44">
                  <c:v>41976</c:v>
                </c:pt>
                <c:pt idx="45">
                  <c:v>41977</c:v>
                </c:pt>
                <c:pt idx="46">
                  <c:v>41978</c:v>
                </c:pt>
                <c:pt idx="47">
                  <c:v>41981</c:v>
                </c:pt>
                <c:pt idx="48">
                  <c:v>41982</c:v>
                </c:pt>
                <c:pt idx="49">
                  <c:v>41983</c:v>
                </c:pt>
                <c:pt idx="50">
                  <c:v>41984</c:v>
                </c:pt>
                <c:pt idx="51">
                  <c:v>41985</c:v>
                </c:pt>
                <c:pt idx="52">
                  <c:v>41988</c:v>
                </c:pt>
                <c:pt idx="53">
                  <c:v>41989</c:v>
                </c:pt>
                <c:pt idx="54">
                  <c:v>41990</c:v>
                </c:pt>
                <c:pt idx="55">
                  <c:v>41991</c:v>
                </c:pt>
                <c:pt idx="56">
                  <c:v>41992</c:v>
                </c:pt>
                <c:pt idx="57">
                  <c:v>41995</c:v>
                </c:pt>
                <c:pt idx="58">
                  <c:v>41996</c:v>
                </c:pt>
                <c:pt idx="59">
                  <c:v>41997</c:v>
                </c:pt>
                <c:pt idx="60">
                  <c:v>42002</c:v>
                </c:pt>
                <c:pt idx="61">
                  <c:v>42003</c:v>
                </c:pt>
                <c:pt idx="62">
                  <c:v>42004</c:v>
                </c:pt>
                <c:pt idx="63">
                  <c:v>42006</c:v>
                </c:pt>
                <c:pt idx="64">
                  <c:v>42009</c:v>
                </c:pt>
                <c:pt idx="65">
                  <c:v>42010</c:v>
                </c:pt>
                <c:pt idx="66">
                  <c:v>42011</c:v>
                </c:pt>
                <c:pt idx="67">
                  <c:v>42012</c:v>
                </c:pt>
                <c:pt idx="68">
                  <c:v>42013</c:v>
                </c:pt>
                <c:pt idx="69">
                  <c:v>42016</c:v>
                </c:pt>
                <c:pt idx="70">
                  <c:v>42017</c:v>
                </c:pt>
                <c:pt idx="71">
                  <c:v>42018</c:v>
                </c:pt>
                <c:pt idx="72">
                  <c:v>42019</c:v>
                </c:pt>
                <c:pt idx="73">
                  <c:v>42020</c:v>
                </c:pt>
                <c:pt idx="74">
                  <c:v>42023</c:v>
                </c:pt>
                <c:pt idx="75">
                  <c:v>42024</c:v>
                </c:pt>
                <c:pt idx="76">
                  <c:v>42025</c:v>
                </c:pt>
                <c:pt idx="77">
                  <c:v>42026</c:v>
                </c:pt>
                <c:pt idx="78">
                  <c:v>42027</c:v>
                </c:pt>
                <c:pt idx="79">
                  <c:v>42030</c:v>
                </c:pt>
                <c:pt idx="80">
                  <c:v>42031</c:v>
                </c:pt>
                <c:pt idx="81">
                  <c:v>42032</c:v>
                </c:pt>
                <c:pt idx="82">
                  <c:v>42033</c:v>
                </c:pt>
                <c:pt idx="83">
                  <c:v>42034</c:v>
                </c:pt>
                <c:pt idx="84">
                  <c:v>42037</c:v>
                </c:pt>
                <c:pt idx="85">
                  <c:v>42038</c:v>
                </c:pt>
                <c:pt idx="86">
                  <c:v>42039</c:v>
                </c:pt>
                <c:pt idx="87">
                  <c:v>42040</c:v>
                </c:pt>
                <c:pt idx="88">
                  <c:v>42041</c:v>
                </c:pt>
                <c:pt idx="89">
                  <c:v>42044</c:v>
                </c:pt>
                <c:pt idx="90">
                  <c:v>42045</c:v>
                </c:pt>
                <c:pt idx="91">
                  <c:v>42046</c:v>
                </c:pt>
                <c:pt idx="92">
                  <c:v>42047</c:v>
                </c:pt>
                <c:pt idx="93">
                  <c:v>42048</c:v>
                </c:pt>
                <c:pt idx="94">
                  <c:v>42052</c:v>
                </c:pt>
                <c:pt idx="95">
                  <c:v>42053</c:v>
                </c:pt>
                <c:pt idx="96">
                  <c:v>42054</c:v>
                </c:pt>
                <c:pt idx="97">
                  <c:v>42055</c:v>
                </c:pt>
                <c:pt idx="98">
                  <c:v>42058</c:v>
                </c:pt>
                <c:pt idx="99">
                  <c:v>42059</c:v>
                </c:pt>
                <c:pt idx="100">
                  <c:v>42060</c:v>
                </c:pt>
                <c:pt idx="101">
                  <c:v>42061</c:v>
                </c:pt>
                <c:pt idx="102">
                  <c:v>42062</c:v>
                </c:pt>
                <c:pt idx="103">
                  <c:v>42065</c:v>
                </c:pt>
                <c:pt idx="104">
                  <c:v>42066</c:v>
                </c:pt>
                <c:pt idx="105">
                  <c:v>42067</c:v>
                </c:pt>
                <c:pt idx="106">
                  <c:v>42068</c:v>
                </c:pt>
                <c:pt idx="107">
                  <c:v>42069</c:v>
                </c:pt>
                <c:pt idx="108">
                  <c:v>42072</c:v>
                </c:pt>
                <c:pt idx="109">
                  <c:v>42073</c:v>
                </c:pt>
                <c:pt idx="110">
                  <c:v>42074</c:v>
                </c:pt>
                <c:pt idx="111">
                  <c:v>42075</c:v>
                </c:pt>
                <c:pt idx="112">
                  <c:v>42076</c:v>
                </c:pt>
                <c:pt idx="113">
                  <c:v>42079</c:v>
                </c:pt>
                <c:pt idx="114">
                  <c:v>42080</c:v>
                </c:pt>
                <c:pt idx="115">
                  <c:v>42081</c:v>
                </c:pt>
                <c:pt idx="116">
                  <c:v>42082</c:v>
                </c:pt>
                <c:pt idx="117">
                  <c:v>42083</c:v>
                </c:pt>
                <c:pt idx="118">
                  <c:v>42086</c:v>
                </c:pt>
                <c:pt idx="119">
                  <c:v>42087</c:v>
                </c:pt>
                <c:pt idx="120">
                  <c:v>42088</c:v>
                </c:pt>
                <c:pt idx="121">
                  <c:v>42089</c:v>
                </c:pt>
                <c:pt idx="122">
                  <c:v>42090</c:v>
                </c:pt>
                <c:pt idx="123">
                  <c:v>42093</c:v>
                </c:pt>
                <c:pt idx="124">
                  <c:v>42094</c:v>
                </c:pt>
                <c:pt idx="125">
                  <c:v>42095</c:v>
                </c:pt>
                <c:pt idx="126">
                  <c:v>42096</c:v>
                </c:pt>
                <c:pt idx="127">
                  <c:v>42100</c:v>
                </c:pt>
                <c:pt idx="128">
                  <c:v>42101</c:v>
                </c:pt>
                <c:pt idx="129">
                  <c:v>42102</c:v>
                </c:pt>
                <c:pt idx="130">
                  <c:v>42103</c:v>
                </c:pt>
                <c:pt idx="131">
                  <c:v>42104</c:v>
                </c:pt>
                <c:pt idx="132">
                  <c:v>42107</c:v>
                </c:pt>
                <c:pt idx="133">
                  <c:v>42108</c:v>
                </c:pt>
                <c:pt idx="134">
                  <c:v>42109</c:v>
                </c:pt>
                <c:pt idx="135">
                  <c:v>42110</c:v>
                </c:pt>
                <c:pt idx="136">
                  <c:v>42111</c:v>
                </c:pt>
                <c:pt idx="137">
                  <c:v>42114</c:v>
                </c:pt>
                <c:pt idx="138">
                  <c:v>42115</c:v>
                </c:pt>
                <c:pt idx="139">
                  <c:v>42116</c:v>
                </c:pt>
                <c:pt idx="140">
                  <c:v>42117</c:v>
                </c:pt>
                <c:pt idx="141">
                  <c:v>42118</c:v>
                </c:pt>
                <c:pt idx="142">
                  <c:v>42121</c:v>
                </c:pt>
                <c:pt idx="143">
                  <c:v>42122</c:v>
                </c:pt>
                <c:pt idx="144">
                  <c:v>42123</c:v>
                </c:pt>
                <c:pt idx="145">
                  <c:v>42124</c:v>
                </c:pt>
                <c:pt idx="146">
                  <c:v>42125</c:v>
                </c:pt>
                <c:pt idx="147">
                  <c:v>42128</c:v>
                </c:pt>
                <c:pt idx="148">
                  <c:v>42129</c:v>
                </c:pt>
                <c:pt idx="149">
                  <c:v>42130</c:v>
                </c:pt>
                <c:pt idx="150">
                  <c:v>42131</c:v>
                </c:pt>
                <c:pt idx="151">
                  <c:v>42132</c:v>
                </c:pt>
                <c:pt idx="152">
                  <c:v>42135</c:v>
                </c:pt>
                <c:pt idx="153">
                  <c:v>42136</c:v>
                </c:pt>
                <c:pt idx="154">
                  <c:v>42137</c:v>
                </c:pt>
                <c:pt idx="155">
                  <c:v>42138</c:v>
                </c:pt>
                <c:pt idx="156">
                  <c:v>42139</c:v>
                </c:pt>
                <c:pt idx="157">
                  <c:v>42143</c:v>
                </c:pt>
                <c:pt idx="158">
                  <c:v>42144</c:v>
                </c:pt>
                <c:pt idx="159">
                  <c:v>42145</c:v>
                </c:pt>
                <c:pt idx="160">
                  <c:v>42146</c:v>
                </c:pt>
                <c:pt idx="161">
                  <c:v>42149</c:v>
                </c:pt>
                <c:pt idx="162">
                  <c:v>42150</c:v>
                </c:pt>
                <c:pt idx="163">
                  <c:v>42151</c:v>
                </c:pt>
                <c:pt idx="164">
                  <c:v>42152</c:v>
                </c:pt>
                <c:pt idx="165">
                  <c:v>42153</c:v>
                </c:pt>
                <c:pt idx="166">
                  <c:v>42156</c:v>
                </c:pt>
                <c:pt idx="167">
                  <c:v>42157</c:v>
                </c:pt>
                <c:pt idx="168">
                  <c:v>42158</c:v>
                </c:pt>
                <c:pt idx="169">
                  <c:v>42159</c:v>
                </c:pt>
                <c:pt idx="170">
                  <c:v>42160</c:v>
                </c:pt>
                <c:pt idx="171">
                  <c:v>42163</c:v>
                </c:pt>
                <c:pt idx="172">
                  <c:v>42164</c:v>
                </c:pt>
                <c:pt idx="173">
                  <c:v>42165</c:v>
                </c:pt>
                <c:pt idx="174">
                  <c:v>42166</c:v>
                </c:pt>
                <c:pt idx="175">
                  <c:v>42167</c:v>
                </c:pt>
                <c:pt idx="176">
                  <c:v>42170</c:v>
                </c:pt>
                <c:pt idx="177">
                  <c:v>42171</c:v>
                </c:pt>
                <c:pt idx="178">
                  <c:v>42172</c:v>
                </c:pt>
                <c:pt idx="179">
                  <c:v>42173</c:v>
                </c:pt>
                <c:pt idx="180">
                  <c:v>42174</c:v>
                </c:pt>
                <c:pt idx="181">
                  <c:v>42177</c:v>
                </c:pt>
                <c:pt idx="182">
                  <c:v>42178</c:v>
                </c:pt>
                <c:pt idx="183">
                  <c:v>42179</c:v>
                </c:pt>
                <c:pt idx="184">
                  <c:v>42180</c:v>
                </c:pt>
                <c:pt idx="185">
                  <c:v>42181</c:v>
                </c:pt>
                <c:pt idx="186">
                  <c:v>42184</c:v>
                </c:pt>
                <c:pt idx="187">
                  <c:v>42185</c:v>
                </c:pt>
                <c:pt idx="188">
                  <c:v>42187</c:v>
                </c:pt>
                <c:pt idx="189">
                  <c:v>42188</c:v>
                </c:pt>
                <c:pt idx="190">
                  <c:v>42191</c:v>
                </c:pt>
                <c:pt idx="191">
                  <c:v>42192</c:v>
                </c:pt>
                <c:pt idx="192">
                  <c:v>42193</c:v>
                </c:pt>
                <c:pt idx="193">
                  <c:v>42194</c:v>
                </c:pt>
                <c:pt idx="194">
                  <c:v>42195</c:v>
                </c:pt>
                <c:pt idx="195">
                  <c:v>42198</c:v>
                </c:pt>
                <c:pt idx="196">
                  <c:v>42199</c:v>
                </c:pt>
                <c:pt idx="197">
                  <c:v>42200</c:v>
                </c:pt>
                <c:pt idx="198">
                  <c:v>42201</c:v>
                </c:pt>
                <c:pt idx="199">
                  <c:v>42202</c:v>
                </c:pt>
                <c:pt idx="200">
                  <c:v>42205</c:v>
                </c:pt>
                <c:pt idx="201">
                  <c:v>42206</c:v>
                </c:pt>
                <c:pt idx="202">
                  <c:v>42207</c:v>
                </c:pt>
                <c:pt idx="203">
                  <c:v>42208</c:v>
                </c:pt>
                <c:pt idx="204">
                  <c:v>42209</c:v>
                </c:pt>
                <c:pt idx="205">
                  <c:v>42212</c:v>
                </c:pt>
                <c:pt idx="206">
                  <c:v>42213</c:v>
                </c:pt>
                <c:pt idx="207">
                  <c:v>42214</c:v>
                </c:pt>
                <c:pt idx="208">
                  <c:v>42215</c:v>
                </c:pt>
                <c:pt idx="209">
                  <c:v>42216</c:v>
                </c:pt>
                <c:pt idx="210">
                  <c:v>42220</c:v>
                </c:pt>
                <c:pt idx="211">
                  <c:v>42221</c:v>
                </c:pt>
                <c:pt idx="212">
                  <c:v>42222</c:v>
                </c:pt>
                <c:pt idx="213">
                  <c:v>42223</c:v>
                </c:pt>
                <c:pt idx="214">
                  <c:v>42226</c:v>
                </c:pt>
                <c:pt idx="215">
                  <c:v>42227</c:v>
                </c:pt>
                <c:pt idx="216">
                  <c:v>42228</c:v>
                </c:pt>
                <c:pt idx="217">
                  <c:v>42229</c:v>
                </c:pt>
                <c:pt idx="218">
                  <c:v>42230</c:v>
                </c:pt>
                <c:pt idx="219">
                  <c:v>42233</c:v>
                </c:pt>
                <c:pt idx="220">
                  <c:v>42234</c:v>
                </c:pt>
                <c:pt idx="221">
                  <c:v>42235</c:v>
                </c:pt>
                <c:pt idx="222">
                  <c:v>42236</c:v>
                </c:pt>
                <c:pt idx="223">
                  <c:v>42237</c:v>
                </c:pt>
                <c:pt idx="224">
                  <c:v>42240</c:v>
                </c:pt>
                <c:pt idx="225">
                  <c:v>42241</c:v>
                </c:pt>
                <c:pt idx="226">
                  <c:v>42242</c:v>
                </c:pt>
                <c:pt idx="227">
                  <c:v>42243</c:v>
                </c:pt>
                <c:pt idx="228">
                  <c:v>42244</c:v>
                </c:pt>
                <c:pt idx="229">
                  <c:v>42247</c:v>
                </c:pt>
                <c:pt idx="230">
                  <c:v>42248</c:v>
                </c:pt>
                <c:pt idx="231">
                  <c:v>42249</c:v>
                </c:pt>
                <c:pt idx="232">
                  <c:v>42250</c:v>
                </c:pt>
                <c:pt idx="233">
                  <c:v>42251</c:v>
                </c:pt>
                <c:pt idx="234">
                  <c:v>42255</c:v>
                </c:pt>
                <c:pt idx="235">
                  <c:v>42256</c:v>
                </c:pt>
                <c:pt idx="236">
                  <c:v>42257</c:v>
                </c:pt>
                <c:pt idx="237">
                  <c:v>42258</c:v>
                </c:pt>
                <c:pt idx="238">
                  <c:v>42261</c:v>
                </c:pt>
                <c:pt idx="239">
                  <c:v>42262</c:v>
                </c:pt>
                <c:pt idx="240">
                  <c:v>42263</c:v>
                </c:pt>
                <c:pt idx="241">
                  <c:v>42264</c:v>
                </c:pt>
                <c:pt idx="242">
                  <c:v>42265</c:v>
                </c:pt>
                <c:pt idx="243">
                  <c:v>42268</c:v>
                </c:pt>
                <c:pt idx="244">
                  <c:v>42269</c:v>
                </c:pt>
                <c:pt idx="245">
                  <c:v>42270</c:v>
                </c:pt>
                <c:pt idx="246">
                  <c:v>42271</c:v>
                </c:pt>
                <c:pt idx="247">
                  <c:v>42272</c:v>
                </c:pt>
                <c:pt idx="248">
                  <c:v>42275</c:v>
                </c:pt>
                <c:pt idx="249">
                  <c:v>42276</c:v>
                </c:pt>
                <c:pt idx="250">
                  <c:v>42277</c:v>
                </c:pt>
                <c:pt idx="251">
                  <c:v>42278</c:v>
                </c:pt>
                <c:pt idx="252">
                  <c:v>42279</c:v>
                </c:pt>
                <c:pt idx="253">
                  <c:v>42282</c:v>
                </c:pt>
                <c:pt idx="254">
                  <c:v>42283</c:v>
                </c:pt>
                <c:pt idx="255">
                  <c:v>42284</c:v>
                </c:pt>
                <c:pt idx="256">
                  <c:v>42285</c:v>
                </c:pt>
                <c:pt idx="257">
                  <c:v>42286</c:v>
                </c:pt>
                <c:pt idx="258">
                  <c:v>42290</c:v>
                </c:pt>
                <c:pt idx="259">
                  <c:v>42291</c:v>
                </c:pt>
                <c:pt idx="260">
                  <c:v>42292</c:v>
                </c:pt>
                <c:pt idx="261">
                  <c:v>42293</c:v>
                </c:pt>
                <c:pt idx="262">
                  <c:v>42296</c:v>
                </c:pt>
                <c:pt idx="263">
                  <c:v>42297</c:v>
                </c:pt>
                <c:pt idx="264">
                  <c:v>42298</c:v>
                </c:pt>
                <c:pt idx="265">
                  <c:v>42299</c:v>
                </c:pt>
                <c:pt idx="266">
                  <c:v>42300</c:v>
                </c:pt>
                <c:pt idx="267">
                  <c:v>42303</c:v>
                </c:pt>
                <c:pt idx="268">
                  <c:v>42304</c:v>
                </c:pt>
                <c:pt idx="269">
                  <c:v>42305</c:v>
                </c:pt>
                <c:pt idx="270">
                  <c:v>42306</c:v>
                </c:pt>
                <c:pt idx="271">
                  <c:v>42307</c:v>
                </c:pt>
                <c:pt idx="272">
                  <c:v>42310</c:v>
                </c:pt>
                <c:pt idx="273">
                  <c:v>42311</c:v>
                </c:pt>
                <c:pt idx="274">
                  <c:v>42312</c:v>
                </c:pt>
                <c:pt idx="275">
                  <c:v>42313</c:v>
                </c:pt>
                <c:pt idx="276">
                  <c:v>42314</c:v>
                </c:pt>
                <c:pt idx="277">
                  <c:v>42317</c:v>
                </c:pt>
                <c:pt idx="278">
                  <c:v>42318</c:v>
                </c:pt>
                <c:pt idx="279">
                  <c:v>42319</c:v>
                </c:pt>
                <c:pt idx="280">
                  <c:v>42320</c:v>
                </c:pt>
                <c:pt idx="281">
                  <c:v>42321</c:v>
                </c:pt>
                <c:pt idx="282">
                  <c:v>42324</c:v>
                </c:pt>
                <c:pt idx="283">
                  <c:v>42325</c:v>
                </c:pt>
                <c:pt idx="284">
                  <c:v>42326</c:v>
                </c:pt>
                <c:pt idx="285">
                  <c:v>42327</c:v>
                </c:pt>
                <c:pt idx="286">
                  <c:v>42328</c:v>
                </c:pt>
                <c:pt idx="287">
                  <c:v>42331</c:v>
                </c:pt>
                <c:pt idx="288">
                  <c:v>42332</c:v>
                </c:pt>
                <c:pt idx="289">
                  <c:v>42333</c:v>
                </c:pt>
                <c:pt idx="290">
                  <c:v>42334</c:v>
                </c:pt>
                <c:pt idx="291">
                  <c:v>42335</c:v>
                </c:pt>
                <c:pt idx="292">
                  <c:v>42338</c:v>
                </c:pt>
                <c:pt idx="293">
                  <c:v>42339</c:v>
                </c:pt>
                <c:pt idx="294">
                  <c:v>42340</c:v>
                </c:pt>
                <c:pt idx="295">
                  <c:v>42341</c:v>
                </c:pt>
                <c:pt idx="296">
                  <c:v>42342</c:v>
                </c:pt>
                <c:pt idx="297">
                  <c:v>42345</c:v>
                </c:pt>
                <c:pt idx="298">
                  <c:v>42346</c:v>
                </c:pt>
                <c:pt idx="299">
                  <c:v>42347</c:v>
                </c:pt>
                <c:pt idx="300">
                  <c:v>42348</c:v>
                </c:pt>
                <c:pt idx="301">
                  <c:v>42349</c:v>
                </c:pt>
                <c:pt idx="302">
                  <c:v>42352</c:v>
                </c:pt>
                <c:pt idx="303">
                  <c:v>42353</c:v>
                </c:pt>
                <c:pt idx="304">
                  <c:v>42354</c:v>
                </c:pt>
                <c:pt idx="305">
                  <c:v>42355</c:v>
                </c:pt>
                <c:pt idx="306">
                  <c:v>42356</c:v>
                </c:pt>
                <c:pt idx="307">
                  <c:v>42359</c:v>
                </c:pt>
                <c:pt idx="308">
                  <c:v>42360</c:v>
                </c:pt>
                <c:pt idx="309">
                  <c:v>42361</c:v>
                </c:pt>
                <c:pt idx="310">
                  <c:v>42362</c:v>
                </c:pt>
                <c:pt idx="311">
                  <c:v>42367</c:v>
                </c:pt>
                <c:pt idx="312">
                  <c:v>42368</c:v>
                </c:pt>
                <c:pt idx="313">
                  <c:v>42369</c:v>
                </c:pt>
                <c:pt idx="314">
                  <c:v>42373</c:v>
                </c:pt>
                <c:pt idx="315">
                  <c:v>42374</c:v>
                </c:pt>
                <c:pt idx="316">
                  <c:v>42375</c:v>
                </c:pt>
                <c:pt idx="317">
                  <c:v>42376</c:v>
                </c:pt>
                <c:pt idx="318">
                  <c:v>42377</c:v>
                </c:pt>
                <c:pt idx="319">
                  <c:v>42380</c:v>
                </c:pt>
                <c:pt idx="320">
                  <c:v>42381</c:v>
                </c:pt>
                <c:pt idx="321">
                  <c:v>42382</c:v>
                </c:pt>
                <c:pt idx="322">
                  <c:v>42383</c:v>
                </c:pt>
                <c:pt idx="323">
                  <c:v>42384</c:v>
                </c:pt>
                <c:pt idx="324">
                  <c:v>42387</c:v>
                </c:pt>
                <c:pt idx="325">
                  <c:v>42388</c:v>
                </c:pt>
                <c:pt idx="326">
                  <c:v>42389</c:v>
                </c:pt>
                <c:pt idx="327">
                  <c:v>42390</c:v>
                </c:pt>
                <c:pt idx="328">
                  <c:v>42391</c:v>
                </c:pt>
                <c:pt idx="329">
                  <c:v>42394</c:v>
                </c:pt>
                <c:pt idx="330">
                  <c:v>42395</c:v>
                </c:pt>
                <c:pt idx="331">
                  <c:v>42396</c:v>
                </c:pt>
                <c:pt idx="332">
                  <c:v>42397</c:v>
                </c:pt>
                <c:pt idx="333">
                  <c:v>42398</c:v>
                </c:pt>
                <c:pt idx="334">
                  <c:v>42401</c:v>
                </c:pt>
                <c:pt idx="335">
                  <c:v>42402</c:v>
                </c:pt>
                <c:pt idx="336">
                  <c:v>42403</c:v>
                </c:pt>
                <c:pt idx="337">
                  <c:v>42404</c:v>
                </c:pt>
                <c:pt idx="338">
                  <c:v>42405</c:v>
                </c:pt>
                <c:pt idx="339">
                  <c:v>42408</c:v>
                </c:pt>
                <c:pt idx="340">
                  <c:v>42409</c:v>
                </c:pt>
                <c:pt idx="341">
                  <c:v>42410</c:v>
                </c:pt>
                <c:pt idx="342">
                  <c:v>42411</c:v>
                </c:pt>
                <c:pt idx="343">
                  <c:v>42412</c:v>
                </c:pt>
                <c:pt idx="344">
                  <c:v>42416</c:v>
                </c:pt>
                <c:pt idx="345">
                  <c:v>42417</c:v>
                </c:pt>
                <c:pt idx="346">
                  <c:v>42418</c:v>
                </c:pt>
                <c:pt idx="347">
                  <c:v>42419</c:v>
                </c:pt>
                <c:pt idx="348">
                  <c:v>42422</c:v>
                </c:pt>
                <c:pt idx="349">
                  <c:v>42423</c:v>
                </c:pt>
                <c:pt idx="350">
                  <c:v>42424</c:v>
                </c:pt>
                <c:pt idx="351">
                  <c:v>42425</c:v>
                </c:pt>
                <c:pt idx="352">
                  <c:v>42426</c:v>
                </c:pt>
                <c:pt idx="353">
                  <c:v>42429</c:v>
                </c:pt>
                <c:pt idx="354">
                  <c:v>42430</c:v>
                </c:pt>
                <c:pt idx="355">
                  <c:v>42431</c:v>
                </c:pt>
                <c:pt idx="356">
                  <c:v>42432</c:v>
                </c:pt>
                <c:pt idx="357">
                  <c:v>42433</c:v>
                </c:pt>
                <c:pt idx="358">
                  <c:v>42436</c:v>
                </c:pt>
                <c:pt idx="359">
                  <c:v>42437</c:v>
                </c:pt>
                <c:pt idx="360">
                  <c:v>42438</c:v>
                </c:pt>
                <c:pt idx="361">
                  <c:v>42439</c:v>
                </c:pt>
                <c:pt idx="362">
                  <c:v>42440</c:v>
                </c:pt>
                <c:pt idx="363">
                  <c:v>42443</c:v>
                </c:pt>
                <c:pt idx="364">
                  <c:v>42444</c:v>
                </c:pt>
                <c:pt idx="365">
                  <c:v>42445</c:v>
                </c:pt>
                <c:pt idx="366">
                  <c:v>42446</c:v>
                </c:pt>
                <c:pt idx="367">
                  <c:v>42447</c:v>
                </c:pt>
                <c:pt idx="368">
                  <c:v>42450</c:v>
                </c:pt>
                <c:pt idx="369">
                  <c:v>42451</c:v>
                </c:pt>
                <c:pt idx="370">
                  <c:v>42452</c:v>
                </c:pt>
                <c:pt idx="371">
                  <c:v>42453</c:v>
                </c:pt>
                <c:pt idx="372">
                  <c:v>42457</c:v>
                </c:pt>
                <c:pt idx="373">
                  <c:v>42458</c:v>
                </c:pt>
                <c:pt idx="374">
                  <c:v>42459</c:v>
                </c:pt>
                <c:pt idx="375">
                  <c:v>42460</c:v>
                </c:pt>
                <c:pt idx="376">
                  <c:v>42461</c:v>
                </c:pt>
                <c:pt idx="377">
                  <c:v>42464</c:v>
                </c:pt>
                <c:pt idx="378">
                  <c:v>42465</c:v>
                </c:pt>
                <c:pt idx="379">
                  <c:v>42466</c:v>
                </c:pt>
                <c:pt idx="380">
                  <c:v>42467</c:v>
                </c:pt>
                <c:pt idx="381">
                  <c:v>42468</c:v>
                </c:pt>
                <c:pt idx="382">
                  <c:v>42471</c:v>
                </c:pt>
                <c:pt idx="383">
                  <c:v>42472</c:v>
                </c:pt>
                <c:pt idx="384">
                  <c:v>42473</c:v>
                </c:pt>
                <c:pt idx="385">
                  <c:v>42474</c:v>
                </c:pt>
                <c:pt idx="386">
                  <c:v>42475</c:v>
                </c:pt>
                <c:pt idx="387">
                  <c:v>42478</c:v>
                </c:pt>
                <c:pt idx="388">
                  <c:v>42479</c:v>
                </c:pt>
                <c:pt idx="389">
                  <c:v>42480</c:v>
                </c:pt>
                <c:pt idx="390">
                  <c:v>42481</c:v>
                </c:pt>
                <c:pt idx="391">
                  <c:v>42482</c:v>
                </c:pt>
                <c:pt idx="392">
                  <c:v>42485</c:v>
                </c:pt>
                <c:pt idx="393">
                  <c:v>42486</c:v>
                </c:pt>
                <c:pt idx="394">
                  <c:v>42487</c:v>
                </c:pt>
                <c:pt idx="395">
                  <c:v>42488</c:v>
                </c:pt>
                <c:pt idx="396">
                  <c:v>42489</c:v>
                </c:pt>
                <c:pt idx="397">
                  <c:v>42492</c:v>
                </c:pt>
                <c:pt idx="398">
                  <c:v>42493</c:v>
                </c:pt>
                <c:pt idx="399">
                  <c:v>42494</c:v>
                </c:pt>
                <c:pt idx="400">
                  <c:v>42495</c:v>
                </c:pt>
                <c:pt idx="401">
                  <c:v>42496</c:v>
                </c:pt>
                <c:pt idx="402">
                  <c:v>42499</c:v>
                </c:pt>
                <c:pt idx="403">
                  <c:v>42500</c:v>
                </c:pt>
                <c:pt idx="404">
                  <c:v>42501</c:v>
                </c:pt>
                <c:pt idx="405">
                  <c:v>42502</c:v>
                </c:pt>
                <c:pt idx="406">
                  <c:v>42503</c:v>
                </c:pt>
                <c:pt idx="407">
                  <c:v>42506</c:v>
                </c:pt>
                <c:pt idx="408">
                  <c:v>42507</c:v>
                </c:pt>
                <c:pt idx="409">
                  <c:v>42508</c:v>
                </c:pt>
                <c:pt idx="410">
                  <c:v>42509</c:v>
                </c:pt>
                <c:pt idx="411">
                  <c:v>42510</c:v>
                </c:pt>
                <c:pt idx="412">
                  <c:v>42514</c:v>
                </c:pt>
                <c:pt idx="413">
                  <c:v>42515</c:v>
                </c:pt>
                <c:pt idx="414">
                  <c:v>42516</c:v>
                </c:pt>
                <c:pt idx="415">
                  <c:v>42517</c:v>
                </c:pt>
                <c:pt idx="416">
                  <c:v>42520</c:v>
                </c:pt>
                <c:pt idx="417">
                  <c:v>42521</c:v>
                </c:pt>
                <c:pt idx="418">
                  <c:v>42522</c:v>
                </c:pt>
                <c:pt idx="419">
                  <c:v>42523</c:v>
                </c:pt>
                <c:pt idx="420">
                  <c:v>42524</c:v>
                </c:pt>
                <c:pt idx="421">
                  <c:v>42527</c:v>
                </c:pt>
                <c:pt idx="422">
                  <c:v>42528</c:v>
                </c:pt>
                <c:pt idx="423">
                  <c:v>42529</c:v>
                </c:pt>
                <c:pt idx="424">
                  <c:v>42530</c:v>
                </c:pt>
                <c:pt idx="425">
                  <c:v>42531</c:v>
                </c:pt>
                <c:pt idx="426">
                  <c:v>42534</c:v>
                </c:pt>
                <c:pt idx="427">
                  <c:v>42535</c:v>
                </c:pt>
                <c:pt idx="428">
                  <c:v>42536</c:v>
                </c:pt>
                <c:pt idx="429">
                  <c:v>42537</c:v>
                </c:pt>
                <c:pt idx="430">
                  <c:v>42538</c:v>
                </c:pt>
                <c:pt idx="431">
                  <c:v>42541</c:v>
                </c:pt>
                <c:pt idx="432">
                  <c:v>42542</c:v>
                </c:pt>
                <c:pt idx="433">
                  <c:v>42543</c:v>
                </c:pt>
                <c:pt idx="434">
                  <c:v>42544</c:v>
                </c:pt>
                <c:pt idx="435">
                  <c:v>42545</c:v>
                </c:pt>
                <c:pt idx="436">
                  <c:v>42548</c:v>
                </c:pt>
                <c:pt idx="437">
                  <c:v>42549</c:v>
                </c:pt>
                <c:pt idx="438">
                  <c:v>42550</c:v>
                </c:pt>
                <c:pt idx="439">
                  <c:v>42551</c:v>
                </c:pt>
                <c:pt idx="440">
                  <c:v>42555</c:v>
                </c:pt>
                <c:pt idx="441">
                  <c:v>42556</c:v>
                </c:pt>
                <c:pt idx="442">
                  <c:v>42557</c:v>
                </c:pt>
                <c:pt idx="443">
                  <c:v>42558</c:v>
                </c:pt>
                <c:pt idx="444">
                  <c:v>42559</c:v>
                </c:pt>
                <c:pt idx="445">
                  <c:v>42562</c:v>
                </c:pt>
                <c:pt idx="446">
                  <c:v>42563</c:v>
                </c:pt>
                <c:pt idx="447">
                  <c:v>42564</c:v>
                </c:pt>
                <c:pt idx="448">
                  <c:v>42565</c:v>
                </c:pt>
                <c:pt idx="449">
                  <c:v>42566</c:v>
                </c:pt>
                <c:pt idx="450">
                  <c:v>42569</c:v>
                </c:pt>
                <c:pt idx="451">
                  <c:v>42570</c:v>
                </c:pt>
                <c:pt idx="452">
                  <c:v>42571</c:v>
                </c:pt>
                <c:pt idx="453">
                  <c:v>42572</c:v>
                </c:pt>
                <c:pt idx="454">
                  <c:v>42573</c:v>
                </c:pt>
                <c:pt idx="455">
                  <c:v>42576</c:v>
                </c:pt>
                <c:pt idx="456">
                  <c:v>42577</c:v>
                </c:pt>
                <c:pt idx="457">
                  <c:v>42578</c:v>
                </c:pt>
                <c:pt idx="458">
                  <c:v>42579</c:v>
                </c:pt>
                <c:pt idx="459">
                  <c:v>42580</c:v>
                </c:pt>
                <c:pt idx="460">
                  <c:v>42584</c:v>
                </c:pt>
                <c:pt idx="461">
                  <c:v>42585</c:v>
                </c:pt>
                <c:pt idx="462">
                  <c:v>42586</c:v>
                </c:pt>
                <c:pt idx="463">
                  <c:v>42587</c:v>
                </c:pt>
                <c:pt idx="464">
                  <c:v>42590</c:v>
                </c:pt>
                <c:pt idx="465">
                  <c:v>42591</c:v>
                </c:pt>
                <c:pt idx="466">
                  <c:v>42592</c:v>
                </c:pt>
                <c:pt idx="467">
                  <c:v>42593</c:v>
                </c:pt>
                <c:pt idx="468">
                  <c:v>42594</c:v>
                </c:pt>
                <c:pt idx="469">
                  <c:v>42597</c:v>
                </c:pt>
                <c:pt idx="470">
                  <c:v>42598</c:v>
                </c:pt>
                <c:pt idx="471">
                  <c:v>42599</c:v>
                </c:pt>
                <c:pt idx="472">
                  <c:v>42600</c:v>
                </c:pt>
                <c:pt idx="473">
                  <c:v>42601</c:v>
                </c:pt>
                <c:pt idx="474">
                  <c:v>42604</c:v>
                </c:pt>
                <c:pt idx="475">
                  <c:v>42605</c:v>
                </c:pt>
                <c:pt idx="476">
                  <c:v>42606</c:v>
                </c:pt>
                <c:pt idx="477">
                  <c:v>42607</c:v>
                </c:pt>
                <c:pt idx="478">
                  <c:v>42608</c:v>
                </c:pt>
                <c:pt idx="479">
                  <c:v>42611</c:v>
                </c:pt>
                <c:pt idx="480">
                  <c:v>42612</c:v>
                </c:pt>
                <c:pt idx="481">
                  <c:v>42613</c:v>
                </c:pt>
                <c:pt idx="482">
                  <c:v>42614</c:v>
                </c:pt>
                <c:pt idx="483">
                  <c:v>42615</c:v>
                </c:pt>
                <c:pt idx="484">
                  <c:v>42619</c:v>
                </c:pt>
                <c:pt idx="485">
                  <c:v>42620</c:v>
                </c:pt>
                <c:pt idx="486">
                  <c:v>42621</c:v>
                </c:pt>
                <c:pt idx="487">
                  <c:v>42622</c:v>
                </c:pt>
                <c:pt idx="488">
                  <c:v>42625</c:v>
                </c:pt>
                <c:pt idx="489">
                  <c:v>42626</c:v>
                </c:pt>
                <c:pt idx="490">
                  <c:v>42627</c:v>
                </c:pt>
                <c:pt idx="491">
                  <c:v>42628</c:v>
                </c:pt>
                <c:pt idx="492">
                  <c:v>42629</c:v>
                </c:pt>
                <c:pt idx="493">
                  <c:v>42632</c:v>
                </c:pt>
                <c:pt idx="494">
                  <c:v>42633</c:v>
                </c:pt>
                <c:pt idx="495">
                  <c:v>42634</c:v>
                </c:pt>
                <c:pt idx="496">
                  <c:v>42635</c:v>
                </c:pt>
                <c:pt idx="497">
                  <c:v>42636</c:v>
                </c:pt>
                <c:pt idx="498">
                  <c:v>42639</c:v>
                </c:pt>
                <c:pt idx="499">
                  <c:v>42640</c:v>
                </c:pt>
                <c:pt idx="500">
                  <c:v>42641</c:v>
                </c:pt>
                <c:pt idx="501">
                  <c:v>42642</c:v>
                </c:pt>
                <c:pt idx="502">
                  <c:v>42643</c:v>
                </c:pt>
                <c:pt idx="503">
                  <c:v>42646</c:v>
                </c:pt>
                <c:pt idx="504">
                  <c:v>42647</c:v>
                </c:pt>
                <c:pt idx="505">
                  <c:v>42648</c:v>
                </c:pt>
                <c:pt idx="506">
                  <c:v>42649</c:v>
                </c:pt>
                <c:pt idx="507">
                  <c:v>42650</c:v>
                </c:pt>
                <c:pt idx="508">
                  <c:v>42654</c:v>
                </c:pt>
                <c:pt idx="509">
                  <c:v>42655</c:v>
                </c:pt>
                <c:pt idx="510">
                  <c:v>42656</c:v>
                </c:pt>
                <c:pt idx="511">
                  <c:v>42657</c:v>
                </c:pt>
                <c:pt idx="512">
                  <c:v>42660</c:v>
                </c:pt>
                <c:pt idx="513">
                  <c:v>42661</c:v>
                </c:pt>
                <c:pt idx="514">
                  <c:v>42662</c:v>
                </c:pt>
                <c:pt idx="515">
                  <c:v>42663</c:v>
                </c:pt>
                <c:pt idx="516">
                  <c:v>42664</c:v>
                </c:pt>
                <c:pt idx="517">
                  <c:v>42667</c:v>
                </c:pt>
                <c:pt idx="518">
                  <c:v>42668</c:v>
                </c:pt>
                <c:pt idx="519">
                  <c:v>42669</c:v>
                </c:pt>
                <c:pt idx="520">
                  <c:v>42670</c:v>
                </c:pt>
                <c:pt idx="521">
                  <c:v>42671</c:v>
                </c:pt>
                <c:pt idx="522">
                  <c:v>42674</c:v>
                </c:pt>
                <c:pt idx="523">
                  <c:v>42675</c:v>
                </c:pt>
                <c:pt idx="524">
                  <c:v>42676</c:v>
                </c:pt>
                <c:pt idx="525">
                  <c:v>42677</c:v>
                </c:pt>
                <c:pt idx="526">
                  <c:v>42678</c:v>
                </c:pt>
                <c:pt idx="527">
                  <c:v>42681</c:v>
                </c:pt>
                <c:pt idx="528">
                  <c:v>42682</c:v>
                </c:pt>
                <c:pt idx="529">
                  <c:v>42683</c:v>
                </c:pt>
                <c:pt idx="530">
                  <c:v>42684</c:v>
                </c:pt>
                <c:pt idx="531">
                  <c:v>42685</c:v>
                </c:pt>
                <c:pt idx="532">
                  <c:v>42688</c:v>
                </c:pt>
                <c:pt idx="533">
                  <c:v>42689</c:v>
                </c:pt>
                <c:pt idx="534">
                  <c:v>42690</c:v>
                </c:pt>
                <c:pt idx="535">
                  <c:v>42691</c:v>
                </c:pt>
                <c:pt idx="536">
                  <c:v>42692</c:v>
                </c:pt>
                <c:pt idx="537">
                  <c:v>42695</c:v>
                </c:pt>
                <c:pt idx="538">
                  <c:v>42696</c:v>
                </c:pt>
                <c:pt idx="539">
                  <c:v>42697</c:v>
                </c:pt>
                <c:pt idx="540">
                  <c:v>42698</c:v>
                </c:pt>
                <c:pt idx="541">
                  <c:v>42699</c:v>
                </c:pt>
                <c:pt idx="542">
                  <c:v>42702</c:v>
                </c:pt>
                <c:pt idx="543">
                  <c:v>42703</c:v>
                </c:pt>
                <c:pt idx="544">
                  <c:v>42704</c:v>
                </c:pt>
                <c:pt idx="545">
                  <c:v>42705</c:v>
                </c:pt>
                <c:pt idx="546">
                  <c:v>42706</c:v>
                </c:pt>
                <c:pt idx="547">
                  <c:v>42709</c:v>
                </c:pt>
                <c:pt idx="548">
                  <c:v>42710</c:v>
                </c:pt>
                <c:pt idx="549">
                  <c:v>42711</c:v>
                </c:pt>
                <c:pt idx="550">
                  <c:v>42712</c:v>
                </c:pt>
                <c:pt idx="551">
                  <c:v>42713</c:v>
                </c:pt>
                <c:pt idx="552">
                  <c:v>42716</c:v>
                </c:pt>
                <c:pt idx="553">
                  <c:v>42717</c:v>
                </c:pt>
                <c:pt idx="554">
                  <c:v>42718</c:v>
                </c:pt>
                <c:pt idx="555">
                  <c:v>42719</c:v>
                </c:pt>
                <c:pt idx="556">
                  <c:v>42720</c:v>
                </c:pt>
                <c:pt idx="557">
                  <c:v>42723</c:v>
                </c:pt>
                <c:pt idx="558">
                  <c:v>42724</c:v>
                </c:pt>
                <c:pt idx="559">
                  <c:v>42725</c:v>
                </c:pt>
                <c:pt idx="560">
                  <c:v>42726</c:v>
                </c:pt>
                <c:pt idx="561">
                  <c:v>42727</c:v>
                </c:pt>
                <c:pt idx="562">
                  <c:v>42732</c:v>
                </c:pt>
                <c:pt idx="563">
                  <c:v>42733</c:v>
                </c:pt>
                <c:pt idx="564">
                  <c:v>42734</c:v>
                </c:pt>
                <c:pt idx="565">
                  <c:v>42738</c:v>
                </c:pt>
                <c:pt idx="566">
                  <c:v>42739</c:v>
                </c:pt>
                <c:pt idx="567">
                  <c:v>42740</c:v>
                </c:pt>
                <c:pt idx="568">
                  <c:v>42741</c:v>
                </c:pt>
                <c:pt idx="569">
                  <c:v>42744</c:v>
                </c:pt>
                <c:pt idx="570">
                  <c:v>42745</c:v>
                </c:pt>
                <c:pt idx="571">
                  <c:v>42746</c:v>
                </c:pt>
                <c:pt idx="572">
                  <c:v>42747</c:v>
                </c:pt>
                <c:pt idx="573">
                  <c:v>42748</c:v>
                </c:pt>
                <c:pt idx="574">
                  <c:v>42751</c:v>
                </c:pt>
                <c:pt idx="575">
                  <c:v>42752</c:v>
                </c:pt>
                <c:pt idx="576">
                  <c:v>42753</c:v>
                </c:pt>
                <c:pt idx="577">
                  <c:v>42754</c:v>
                </c:pt>
                <c:pt idx="578">
                  <c:v>42755</c:v>
                </c:pt>
                <c:pt idx="579">
                  <c:v>42758</c:v>
                </c:pt>
                <c:pt idx="580">
                  <c:v>42759</c:v>
                </c:pt>
                <c:pt idx="581">
                  <c:v>42760</c:v>
                </c:pt>
                <c:pt idx="582">
                  <c:v>42761</c:v>
                </c:pt>
                <c:pt idx="583">
                  <c:v>42762</c:v>
                </c:pt>
              </c:numCache>
            </c:numRef>
          </c:cat>
          <c:val>
            <c:numRef>
              <c:f>Returns!$U$18:$U$601</c:f>
              <c:numCache>
                <c:formatCode>0.0%;\(0.0%\)</c:formatCode>
                <c:ptCount val="584"/>
                <c:pt idx="0">
                  <c:v>0</c:v>
                </c:pt>
                <c:pt idx="1">
                  <c:v>-3.0259229740499105E-3</c:v>
                </c:pt>
                <c:pt idx="2">
                  <c:v>-1.0536696070353457E-3</c:v>
                </c:pt>
                <c:pt idx="3">
                  <c:v>-4.207924135788299E-3</c:v>
                </c:pt>
                <c:pt idx="4">
                  <c:v>-1.5460575195536785E-2</c:v>
                </c:pt>
                <c:pt idx="5">
                  <c:v>-9.381712078025517E-3</c:v>
                </c:pt>
                <c:pt idx="6">
                  <c:v>-2.3288800032420509E-2</c:v>
                </c:pt>
                <c:pt idx="7">
                  <c:v>-3.9039809799127356E-2</c:v>
                </c:pt>
                <c:pt idx="8">
                  <c:v>-5.1920245315898228E-2</c:v>
                </c:pt>
                <c:pt idx="9">
                  <c:v>-6.3186404960352327E-2</c:v>
                </c:pt>
                <c:pt idx="10">
                  <c:v>-5.0819295662393404E-2</c:v>
                </c:pt>
                <c:pt idx="11">
                  <c:v>-3.9019546922068882E-2</c:v>
                </c:pt>
                <c:pt idx="12">
                  <c:v>-3.1583071041647037E-2</c:v>
                </c:pt>
                <c:pt idx="13">
                  <c:v>-1.7405811393140236E-2</c:v>
                </c:pt>
                <c:pt idx="14">
                  <c:v>-3.3318924176313991E-2</c:v>
                </c:pt>
                <c:pt idx="15">
                  <c:v>-2.1519175435989579E-2</c:v>
                </c:pt>
                <c:pt idx="16">
                  <c:v>-1.7669228794899183E-2</c:v>
                </c:pt>
                <c:pt idx="17">
                  <c:v>-2.272143947478622E-2</c:v>
                </c:pt>
                <c:pt idx="18">
                  <c:v>-1.2232023450903129E-2</c:v>
                </c:pt>
                <c:pt idx="19">
                  <c:v>-1.8763424156051145E-2</c:v>
                </c:pt>
                <c:pt idx="20">
                  <c:v>-2.3417131587123552E-2</c:v>
                </c:pt>
                <c:pt idx="21">
                  <c:v>-1.2974995609710049E-2</c:v>
                </c:pt>
                <c:pt idx="22">
                  <c:v>-1.8087994920772066E-2</c:v>
                </c:pt>
                <c:pt idx="23">
                  <c:v>-2.8030313264079343E-2</c:v>
                </c:pt>
                <c:pt idx="24">
                  <c:v>-1.736528563902362E-2</c:v>
                </c:pt>
                <c:pt idx="25">
                  <c:v>-1.634538749375225E-2</c:v>
                </c:pt>
                <c:pt idx="26">
                  <c:v>-7.74041903629763E-3</c:v>
                </c:pt>
                <c:pt idx="27">
                  <c:v>-6.4571034892674239E-3</c:v>
                </c:pt>
                <c:pt idx="28">
                  <c:v>-6.4571034892674239E-3</c:v>
                </c:pt>
                <c:pt idx="29">
                  <c:v>3.4311805152174024E-3</c:v>
                </c:pt>
                <c:pt idx="30">
                  <c:v>-1.7966417658422662E-3</c:v>
                </c:pt>
                <c:pt idx="31">
                  <c:v>2.5463682170019375E-3</c:v>
                </c:pt>
                <c:pt idx="32">
                  <c:v>5.2075594040013051E-3</c:v>
                </c:pt>
                <c:pt idx="33">
                  <c:v>1.1320193983276328E-2</c:v>
                </c:pt>
                <c:pt idx="34">
                  <c:v>1.1806503032677274E-2</c:v>
                </c:pt>
                <c:pt idx="35">
                  <c:v>1.8223080767828082E-2</c:v>
                </c:pt>
                <c:pt idx="36">
                  <c:v>2.0647871722479616E-2</c:v>
                </c:pt>
                <c:pt idx="37">
                  <c:v>1.418401394085933E-2</c:v>
                </c:pt>
                <c:pt idx="38">
                  <c:v>1.8121766382536153E-2</c:v>
                </c:pt>
                <c:pt idx="39">
                  <c:v>1.5737501182001123E-2</c:v>
                </c:pt>
                <c:pt idx="40">
                  <c:v>7.9025220527644269E-3</c:v>
                </c:pt>
                <c:pt idx="41">
                  <c:v>-4.0998554581436197E-3</c:v>
                </c:pt>
                <c:pt idx="42">
                  <c:v>-1.2164480527375177E-2</c:v>
                </c:pt>
                <c:pt idx="43">
                  <c:v>-1.2515703729720218E-2</c:v>
                </c:pt>
                <c:pt idx="44">
                  <c:v>-3.4649519769812676E-3</c:v>
                </c:pt>
                <c:pt idx="45">
                  <c:v>-1.4994529023194203E-2</c:v>
                </c:pt>
                <c:pt idx="46">
                  <c:v>-2.2403987734205044E-2</c:v>
                </c:pt>
                <c:pt idx="47">
                  <c:v>-4.4659381036648682E-2</c:v>
                </c:pt>
                <c:pt idx="48">
                  <c:v>-4.1180920474961802E-2</c:v>
                </c:pt>
                <c:pt idx="49">
                  <c:v>-6.4327880367973878E-2</c:v>
                </c:pt>
                <c:pt idx="50">
                  <c:v>-6.0808894052170159E-2</c:v>
                </c:pt>
                <c:pt idx="51">
                  <c:v>-7.2561362746025093E-2</c:v>
                </c:pt>
                <c:pt idx="52">
                  <c:v>-7.4317478757750521E-2</c:v>
                </c:pt>
                <c:pt idx="53">
                  <c:v>-6.3753765517986616E-2</c:v>
                </c:pt>
                <c:pt idx="54">
                  <c:v>-3.9951639266754047E-2</c:v>
                </c:pt>
                <c:pt idx="55">
                  <c:v>-3.097518472989591E-2</c:v>
                </c:pt>
                <c:pt idx="56">
                  <c:v>-2.2768719521255809E-2</c:v>
                </c:pt>
                <c:pt idx="57">
                  <c:v>-2.5193510475907455E-2</c:v>
                </c:pt>
                <c:pt idx="58">
                  <c:v>-1.4278574033798508E-2</c:v>
                </c:pt>
                <c:pt idx="59">
                  <c:v>-1.3245167303821637E-2</c:v>
                </c:pt>
                <c:pt idx="60">
                  <c:v>-9.5573236791981486E-3</c:v>
                </c:pt>
                <c:pt idx="61">
                  <c:v>-1.1171599551514921E-2</c:v>
                </c:pt>
                <c:pt idx="62">
                  <c:v>-1.1684925770327093E-2</c:v>
                </c:pt>
                <c:pt idx="63">
                  <c:v>-3.4919691463924929E-3</c:v>
                </c:pt>
                <c:pt idx="64">
                  <c:v>-2.7874964539965075E-2</c:v>
                </c:pt>
                <c:pt idx="65">
                  <c:v>-3.7729477082686036E-2</c:v>
                </c:pt>
                <c:pt idx="66">
                  <c:v>-3.5149337403920122E-2</c:v>
                </c:pt>
                <c:pt idx="67">
                  <c:v>-2.3484674510651393E-2</c:v>
                </c:pt>
                <c:pt idx="68">
                  <c:v>-2.8401799343482748E-2</c:v>
                </c:pt>
                <c:pt idx="69">
                  <c:v>-3.650019587447817E-2</c:v>
                </c:pt>
                <c:pt idx="70">
                  <c:v>-4.1755035324948953E-2</c:v>
                </c:pt>
                <c:pt idx="71">
                  <c:v>-4.8698447863617322E-2</c:v>
                </c:pt>
                <c:pt idx="72">
                  <c:v>-5.1575776405905938E-2</c:v>
                </c:pt>
                <c:pt idx="73">
                  <c:v>-3.3501290069839373E-2</c:v>
                </c:pt>
                <c:pt idx="74">
                  <c:v>-3.3291907006902877E-2</c:v>
                </c:pt>
                <c:pt idx="75">
                  <c:v>-3.3568832993367326E-2</c:v>
                </c:pt>
                <c:pt idx="76">
                  <c:v>-1.6548016264335996E-2</c:v>
                </c:pt>
                <c:pt idx="77">
                  <c:v>-2.7962770340551613E-3</c:v>
                </c:pt>
                <c:pt idx="78">
                  <c:v>-1.7561160117254282E-3</c:v>
                </c:pt>
                <c:pt idx="79">
                  <c:v>-5.133262188120602E-4</c:v>
                </c:pt>
                <c:pt idx="80">
                  <c:v>1.924973320545309E-3</c:v>
                </c:pt>
                <c:pt idx="81">
                  <c:v>-1.3677442014400132E-2</c:v>
                </c:pt>
                <c:pt idx="82">
                  <c:v>-1.1353965445040304E-2</c:v>
                </c:pt>
                <c:pt idx="83">
                  <c:v>-8.9089116133302948E-3</c:v>
                </c:pt>
                <c:pt idx="84">
                  <c:v>6.4233320275035588E-3</c:v>
                </c:pt>
                <c:pt idx="85">
                  <c:v>1.7392302808434845E-2</c:v>
                </c:pt>
                <c:pt idx="86">
                  <c:v>1.2853418347359868E-2</c:v>
                </c:pt>
                <c:pt idx="87">
                  <c:v>2.1579964067164781E-2</c:v>
                </c:pt>
                <c:pt idx="88">
                  <c:v>1.8810704202520734E-2</c:v>
                </c:pt>
                <c:pt idx="89">
                  <c:v>1.9945425317789534E-2</c:v>
                </c:pt>
                <c:pt idx="90">
                  <c:v>2.0742431815418794E-2</c:v>
                </c:pt>
                <c:pt idx="91">
                  <c:v>2.3376605833006936E-2</c:v>
                </c:pt>
                <c:pt idx="92">
                  <c:v>2.8577410944655268E-2</c:v>
                </c:pt>
                <c:pt idx="93">
                  <c:v>3.102921906871825E-2</c:v>
                </c:pt>
                <c:pt idx="94">
                  <c:v>3.2366568954570685E-2</c:v>
                </c:pt>
                <c:pt idx="95">
                  <c:v>2.7516987045267172E-2</c:v>
                </c:pt>
                <c:pt idx="96">
                  <c:v>2.5321842030610497E-2</c:v>
                </c:pt>
                <c:pt idx="97">
                  <c:v>2.4774744350034572E-2</c:v>
                </c:pt>
                <c:pt idx="98">
                  <c:v>2.6672700501168434E-2</c:v>
                </c:pt>
                <c:pt idx="99">
                  <c:v>2.4288435300633626E-2</c:v>
                </c:pt>
                <c:pt idx="100">
                  <c:v>2.8584165237008241E-2</c:v>
                </c:pt>
                <c:pt idx="101">
                  <c:v>2.943520607345973E-2</c:v>
                </c:pt>
                <c:pt idx="102">
                  <c:v>2.8969159901117036E-2</c:v>
                </c:pt>
                <c:pt idx="103">
                  <c:v>3.0981939022248772E-2</c:v>
                </c:pt>
                <c:pt idx="104">
                  <c:v>2.2187850378915908E-2</c:v>
                </c:pt>
                <c:pt idx="105">
                  <c:v>1.8736406986640031E-2</c:v>
                </c:pt>
                <c:pt idx="106">
                  <c:v>2.0107528334256441E-2</c:v>
                </c:pt>
                <c:pt idx="107">
                  <c:v>9.9355640509544152E-3</c:v>
                </c:pt>
                <c:pt idx="108">
                  <c:v>3.3163575452199723E-3</c:v>
                </c:pt>
                <c:pt idx="109">
                  <c:v>-1.105002228916474E-2</c:v>
                </c:pt>
                <c:pt idx="110">
                  <c:v>-4.4713415375470245E-3</c:v>
                </c:pt>
                <c:pt idx="111">
                  <c:v>-2.3437394464180805E-3</c:v>
                </c:pt>
                <c:pt idx="112">
                  <c:v>-4.9914220487119465E-3</c:v>
                </c:pt>
                <c:pt idx="113">
                  <c:v>3.8769638105016213E-3</c:v>
                </c:pt>
                <c:pt idx="114">
                  <c:v>6.2882461804476542E-3</c:v>
                </c:pt>
                <c:pt idx="115">
                  <c:v>1.059073040917502E-2</c:v>
                </c:pt>
                <c:pt idx="116">
                  <c:v>4.6266902616611816E-3</c:v>
                </c:pt>
                <c:pt idx="117">
                  <c:v>9.2533805233225852E-3</c:v>
                </c:pt>
                <c:pt idx="118">
                  <c:v>1.0253015791535702E-2</c:v>
                </c:pt>
                <c:pt idx="119">
                  <c:v>1.8635092601348102E-2</c:v>
                </c:pt>
                <c:pt idx="120">
                  <c:v>8.3753225174598711E-3</c:v>
                </c:pt>
                <c:pt idx="121">
                  <c:v>4.3497642751968435E-3</c:v>
                </c:pt>
                <c:pt idx="122">
                  <c:v>4.7280046469522219E-4</c:v>
                </c:pt>
                <c:pt idx="123">
                  <c:v>6.9569211233739825E-3</c:v>
                </c:pt>
                <c:pt idx="124">
                  <c:v>6.5516635822064906E-3</c:v>
                </c:pt>
                <c:pt idx="125">
                  <c:v>9.2668891080283089E-3</c:v>
                </c:pt>
                <c:pt idx="126">
                  <c:v>1.4940494684371863E-2</c:v>
                </c:pt>
                <c:pt idx="127">
                  <c:v>1.9945425317789534E-2</c:v>
                </c:pt>
                <c:pt idx="128">
                  <c:v>2.5895956880597648E-2</c:v>
                </c:pt>
                <c:pt idx="129">
                  <c:v>2.7571021384089622E-2</c:v>
                </c:pt>
                <c:pt idx="130">
                  <c:v>3.5183108865684209E-2</c:v>
                </c:pt>
                <c:pt idx="131">
                  <c:v>3.9377524416766896E-2</c:v>
                </c:pt>
                <c:pt idx="132">
                  <c:v>3.905331838383308E-2</c:v>
                </c:pt>
                <c:pt idx="133">
                  <c:v>3.9438313047941875E-2</c:v>
                </c:pt>
                <c:pt idx="134">
                  <c:v>4.3598957137260808E-2</c:v>
                </c:pt>
                <c:pt idx="135">
                  <c:v>3.9269455739122217E-2</c:v>
                </c:pt>
                <c:pt idx="136">
                  <c:v>3.7499831142691287E-2</c:v>
                </c:pt>
                <c:pt idx="137">
                  <c:v>4.1012063166142143E-2</c:v>
                </c:pt>
                <c:pt idx="138">
                  <c:v>3.6540721628594897E-2</c:v>
                </c:pt>
                <c:pt idx="139">
                  <c:v>3.3730936009834123E-2</c:v>
                </c:pt>
                <c:pt idx="140">
                  <c:v>3.9647696110878483E-2</c:v>
                </c:pt>
                <c:pt idx="141">
                  <c:v>4.0721628594972081E-2</c:v>
                </c:pt>
                <c:pt idx="142">
                  <c:v>3.6385372904480739E-2</c:v>
                </c:pt>
                <c:pt idx="143">
                  <c:v>3.6520458751536644E-2</c:v>
                </c:pt>
                <c:pt idx="144">
                  <c:v>3.6601510259770098E-2</c:v>
                </c:pt>
                <c:pt idx="145">
                  <c:v>2.8307239250543681E-2</c:v>
                </c:pt>
                <c:pt idx="146">
                  <c:v>3.60949383333109E-2</c:v>
                </c:pt>
                <c:pt idx="147">
                  <c:v>3.7965877315033758E-2</c:v>
                </c:pt>
                <c:pt idx="148">
                  <c:v>2.488956732003178E-2</c:v>
                </c:pt>
                <c:pt idx="149">
                  <c:v>1.4758128790846481E-2</c:v>
                </c:pt>
                <c:pt idx="150">
                  <c:v>1.9141664527807301E-2</c:v>
                </c:pt>
                <c:pt idx="151">
                  <c:v>2.4626149918273166E-2</c:v>
                </c:pt>
                <c:pt idx="152">
                  <c:v>2.3450903048887639E-2</c:v>
                </c:pt>
                <c:pt idx="153">
                  <c:v>1.6061707214935161E-2</c:v>
                </c:pt>
                <c:pt idx="154">
                  <c:v>1.184027449444125E-2</c:v>
                </c:pt>
                <c:pt idx="155">
                  <c:v>1.5041809069663792E-2</c:v>
                </c:pt>
                <c:pt idx="156">
                  <c:v>2.0445242951895981E-2</c:v>
                </c:pt>
                <c:pt idx="157">
                  <c:v>2.1316546665405944E-2</c:v>
                </c:pt>
                <c:pt idx="158">
                  <c:v>1.8060977751360952E-2</c:v>
                </c:pt>
                <c:pt idx="159">
                  <c:v>2.6895592148810543E-2</c:v>
                </c:pt>
                <c:pt idx="160">
                  <c:v>2.670647196293241E-2</c:v>
                </c:pt>
                <c:pt idx="161">
                  <c:v>2.580139678765847E-2</c:v>
                </c:pt>
                <c:pt idx="162">
                  <c:v>1.6575033433747111E-2</c:v>
                </c:pt>
                <c:pt idx="163">
                  <c:v>2.0607345968362889E-2</c:v>
                </c:pt>
                <c:pt idx="164">
                  <c:v>2.0370945736015278E-2</c:v>
                </c:pt>
                <c:pt idx="165">
                  <c:v>1.4096208140273125E-2</c:v>
                </c:pt>
                <c:pt idx="166">
                  <c:v>1.8148783551947378E-2</c:v>
                </c:pt>
                <c:pt idx="167">
                  <c:v>2.0215597011901121E-2</c:v>
                </c:pt>
                <c:pt idx="168">
                  <c:v>2.3592743188296295E-2</c:v>
                </c:pt>
                <c:pt idx="169">
                  <c:v>1.4454185634970917E-2</c:v>
                </c:pt>
                <c:pt idx="170">
                  <c:v>1.0253015791535702E-2</c:v>
                </c:pt>
                <c:pt idx="171">
                  <c:v>-4.1944155510826864E-3</c:v>
                </c:pt>
                <c:pt idx="172">
                  <c:v>8.3077795939323629E-4</c:v>
                </c:pt>
                <c:pt idx="173">
                  <c:v>5.6465884069325512E-3</c:v>
                </c:pt>
                <c:pt idx="174">
                  <c:v>1.722344549961452E-3</c:v>
                </c:pt>
                <c:pt idx="175">
                  <c:v>-4.3362556904912308E-3</c:v>
                </c:pt>
                <c:pt idx="176">
                  <c:v>-3.3298661299254739E-3</c:v>
                </c:pt>
                <c:pt idx="177">
                  <c:v>-3.5324949005092199E-3</c:v>
                </c:pt>
                <c:pt idx="178">
                  <c:v>-4.890107663420129E-3</c:v>
                </c:pt>
                <c:pt idx="179">
                  <c:v>-2.3504937387709424E-3</c:v>
                </c:pt>
                <c:pt idx="180">
                  <c:v>-1.0286787253299456E-2</c:v>
                </c:pt>
                <c:pt idx="181">
                  <c:v>-1.0063895605657569E-3</c:v>
                </c:pt>
                <c:pt idx="182">
                  <c:v>6.7205208910261494E-3</c:v>
                </c:pt>
                <c:pt idx="183">
                  <c:v>9.5978494333148756E-3</c:v>
                </c:pt>
                <c:pt idx="184">
                  <c:v>6.2207032569197018E-3</c:v>
                </c:pt>
                <c:pt idx="185">
                  <c:v>1.8236589352538246E-4</c:v>
                </c:pt>
                <c:pt idx="186">
                  <c:v>-2.1289529495994608E-2</c:v>
                </c:pt>
                <c:pt idx="187">
                  <c:v>-1.702757102138408E-2</c:v>
                </c:pt>
                <c:pt idx="188">
                  <c:v>-1.1306685398570715E-2</c:v>
                </c:pt>
                <c:pt idx="189">
                  <c:v>-8.3077795939319188E-3</c:v>
                </c:pt>
                <c:pt idx="190">
                  <c:v>-1.4305591203209622E-2</c:v>
                </c:pt>
                <c:pt idx="191">
                  <c:v>-1.2218514866197405E-2</c:v>
                </c:pt>
                <c:pt idx="192">
                  <c:v>-2.6564631823523754E-2</c:v>
                </c:pt>
                <c:pt idx="193">
                  <c:v>-3.5588366406851479E-2</c:v>
                </c:pt>
                <c:pt idx="194">
                  <c:v>-2.6632174747051707E-2</c:v>
                </c:pt>
                <c:pt idx="195">
                  <c:v>-1.8385183784294878E-2</c:v>
                </c:pt>
                <c:pt idx="196">
                  <c:v>-1.3913842246747854E-2</c:v>
                </c:pt>
                <c:pt idx="197">
                  <c:v>-9.6653923568428279E-3</c:v>
                </c:pt>
                <c:pt idx="198">
                  <c:v>-5.0184392181230608E-3</c:v>
                </c:pt>
                <c:pt idx="199">
                  <c:v>-1.0982479365636899E-2</c:v>
                </c:pt>
                <c:pt idx="200">
                  <c:v>-2.5652802355897175E-2</c:v>
                </c:pt>
                <c:pt idx="201">
                  <c:v>-2.8989422778175511E-2</c:v>
                </c:pt>
                <c:pt idx="202">
                  <c:v>-3.3656638793953531E-2</c:v>
                </c:pt>
                <c:pt idx="203">
                  <c:v>-3.6473178705067055E-2</c:v>
                </c:pt>
                <c:pt idx="204">
                  <c:v>-4.1822578248476794E-2</c:v>
                </c:pt>
                <c:pt idx="205">
                  <c:v>-5.4304510516433147E-2</c:v>
                </c:pt>
                <c:pt idx="206">
                  <c:v>-4.9171248328312656E-2</c:v>
                </c:pt>
                <c:pt idx="207">
                  <c:v>-3.4014616288651434E-2</c:v>
                </c:pt>
                <c:pt idx="208">
                  <c:v>-2.8543639482891403E-2</c:v>
                </c:pt>
                <c:pt idx="209">
                  <c:v>-2.2741702351844473E-2</c:v>
                </c:pt>
                <c:pt idx="210">
                  <c:v>-2.1228740864819517E-2</c:v>
                </c:pt>
                <c:pt idx="211">
                  <c:v>-2.0424980074837507E-2</c:v>
                </c:pt>
                <c:pt idx="212">
                  <c:v>-2.6983397949396859E-2</c:v>
                </c:pt>
                <c:pt idx="213">
                  <c:v>-3.3953827657476232E-2</c:v>
                </c:pt>
                <c:pt idx="214">
                  <c:v>-2.2897051075958741E-2</c:v>
                </c:pt>
                <c:pt idx="215">
                  <c:v>-2.6389020222351234E-2</c:v>
                </c:pt>
                <c:pt idx="216">
                  <c:v>-3.1468248071649496E-2</c:v>
                </c:pt>
                <c:pt idx="217">
                  <c:v>-3.8296837640320436E-2</c:v>
                </c:pt>
                <c:pt idx="218">
                  <c:v>-3.5628892160968317E-2</c:v>
                </c:pt>
                <c:pt idx="219">
                  <c:v>-3.741202534210486E-2</c:v>
                </c:pt>
                <c:pt idx="220">
                  <c:v>-4.1302497737312094E-2</c:v>
                </c:pt>
                <c:pt idx="221">
                  <c:v>-5.1926999608250979E-2</c:v>
                </c:pt>
                <c:pt idx="222">
                  <c:v>-7.2162859497210463E-2</c:v>
                </c:pt>
                <c:pt idx="223">
                  <c:v>-8.9946911262106966E-2</c:v>
                </c:pt>
                <c:pt idx="224">
                  <c:v>-0.11838248206735369</c:v>
                </c:pt>
                <c:pt idx="225">
                  <c:v>-0.11174976697691386</c:v>
                </c:pt>
                <c:pt idx="226">
                  <c:v>-9.6167614519026778E-2</c:v>
                </c:pt>
                <c:pt idx="227">
                  <c:v>-7.01568346684317E-2</c:v>
                </c:pt>
                <c:pt idx="228">
                  <c:v>-6.3510610993286143E-2</c:v>
                </c:pt>
                <c:pt idx="229">
                  <c:v>-6.3915868534453635E-2</c:v>
                </c:pt>
                <c:pt idx="230">
                  <c:v>-8.9393059289178289E-2</c:v>
                </c:pt>
                <c:pt idx="231">
                  <c:v>-8.5110837937509287E-2</c:v>
                </c:pt>
                <c:pt idx="232">
                  <c:v>-8.1659394545233521E-2</c:v>
                </c:pt>
                <c:pt idx="233">
                  <c:v>-8.9636213813878762E-2</c:v>
                </c:pt>
                <c:pt idx="234">
                  <c:v>-7.9342672268226333E-2</c:v>
                </c:pt>
                <c:pt idx="235">
                  <c:v>-8.6015913112783227E-2</c:v>
                </c:pt>
                <c:pt idx="236">
                  <c:v>-8.3449282018722926E-2</c:v>
                </c:pt>
                <c:pt idx="237">
                  <c:v>-9.0770934929147451E-2</c:v>
                </c:pt>
                <c:pt idx="238">
                  <c:v>-9.8079079254866475E-2</c:v>
                </c:pt>
                <c:pt idx="239">
                  <c:v>-9.0689883420913886E-2</c:v>
                </c:pt>
                <c:pt idx="240">
                  <c:v>-7.0352709146662695E-2</c:v>
                </c:pt>
                <c:pt idx="241">
                  <c:v>-6.8772204736109677E-2</c:v>
                </c:pt>
                <c:pt idx="242">
                  <c:v>-7.8248476907074482E-2</c:v>
                </c:pt>
                <c:pt idx="243">
                  <c:v>-6.9299039539627461E-2</c:v>
                </c:pt>
                <c:pt idx="244">
                  <c:v>-8.877166439272155E-2</c:v>
                </c:pt>
                <c:pt idx="245">
                  <c:v>-9.6025774379618123E-2</c:v>
                </c:pt>
                <c:pt idx="246">
                  <c:v>-9.9065205938373757E-2</c:v>
                </c:pt>
                <c:pt idx="247">
                  <c:v>-9.6370243289610524E-2</c:v>
                </c:pt>
                <c:pt idx="248">
                  <c:v>-0.12163129668904582</c:v>
                </c:pt>
                <c:pt idx="249">
                  <c:v>-0.1194429059667419</c:v>
                </c:pt>
                <c:pt idx="250">
                  <c:v>-0.10120631661420831</c:v>
                </c:pt>
                <c:pt idx="251">
                  <c:v>-0.10560336093587475</c:v>
                </c:pt>
                <c:pt idx="252">
                  <c:v>-9.8997663014845916E-2</c:v>
                </c:pt>
                <c:pt idx="253">
                  <c:v>-8.4644791765166705E-2</c:v>
                </c:pt>
                <c:pt idx="254">
                  <c:v>-7.8221459737663257E-2</c:v>
                </c:pt>
                <c:pt idx="255">
                  <c:v>-6.3287719345644144E-2</c:v>
                </c:pt>
                <c:pt idx="256">
                  <c:v>-5.5837734880516465E-2</c:v>
                </c:pt>
                <c:pt idx="257">
                  <c:v>-5.6803598686965606E-2</c:v>
                </c:pt>
                <c:pt idx="258">
                  <c:v>-6.4888486633255416E-2</c:v>
                </c:pt>
                <c:pt idx="259">
                  <c:v>-6.2821673173301673E-2</c:v>
                </c:pt>
                <c:pt idx="260">
                  <c:v>-6.5948910532643512E-2</c:v>
                </c:pt>
                <c:pt idx="261">
                  <c:v>-6.5334269928539523E-2</c:v>
                </c:pt>
                <c:pt idx="262">
                  <c:v>-7.0717440933713349E-2</c:v>
                </c:pt>
                <c:pt idx="263">
                  <c:v>-6.5077606819133549E-2</c:v>
                </c:pt>
                <c:pt idx="264">
                  <c:v>-7.4378267388925612E-2</c:v>
                </c:pt>
                <c:pt idx="265">
                  <c:v>-6.2632552987423429E-2</c:v>
                </c:pt>
                <c:pt idx="266">
                  <c:v>-5.7526307968714052E-2</c:v>
                </c:pt>
                <c:pt idx="267">
                  <c:v>-6.8522295919056564E-2</c:v>
                </c:pt>
                <c:pt idx="268">
                  <c:v>-7.4688964837153926E-2</c:v>
                </c:pt>
                <c:pt idx="269">
                  <c:v>-6.3638942547989186E-2</c:v>
                </c:pt>
                <c:pt idx="270">
                  <c:v>-6.8454752995528612E-2</c:v>
                </c:pt>
                <c:pt idx="271">
                  <c:v>-8.6198279006308387E-2</c:v>
                </c:pt>
                <c:pt idx="272">
                  <c:v>-7.9862752779391255E-2</c:v>
                </c:pt>
                <c:pt idx="273">
                  <c:v>-7.396625555540548E-2</c:v>
                </c:pt>
                <c:pt idx="274">
                  <c:v>-7.7242087346508725E-2</c:v>
                </c:pt>
                <c:pt idx="275">
                  <c:v>-8.4199008469882597E-2</c:v>
                </c:pt>
                <c:pt idx="276">
                  <c:v>-8.4570494549286113E-2</c:v>
                </c:pt>
                <c:pt idx="277">
                  <c:v>-8.9345779242708701E-2</c:v>
                </c:pt>
                <c:pt idx="278">
                  <c:v>-9.4141326813189763E-2</c:v>
                </c:pt>
                <c:pt idx="279">
                  <c:v>-9.8849068583084509E-2</c:v>
                </c:pt>
                <c:pt idx="280">
                  <c:v>-0.11335053426452502</c:v>
                </c:pt>
                <c:pt idx="281">
                  <c:v>-0.11684925770327048</c:v>
                </c:pt>
                <c:pt idx="282">
                  <c:v>-0.10049711591716537</c:v>
                </c:pt>
                <c:pt idx="283">
                  <c:v>-0.10300295838005058</c:v>
                </c:pt>
                <c:pt idx="284">
                  <c:v>-9.492482472611341E-2</c:v>
                </c:pt>
                <c:pt idx="285">
                  <c:v>-8.9940156969754326E-2</c:v>
                </c:pt>
                <c:pt idx="286">
                  <c:v>-9.2662136787928673E-2</c:v>
                </c:pt>
                <c:pt idx="287">
                  <c:v>-9.611358018020455E-2</c:v>
                </c:pt>
                <c:pt idx="288">
                  <c:v>-9.4397989922595849E-2</c:v>
                </c:pt>
                <c:pt idx="289">
                  <c:v>-9.469517878611855E-2</c:v>
                </c:pt>
                <c:pt idx="290">
                  <c:v>-9.3222743053210211E-2</c:v>
                </c:pt>
                <c:pt idx="291">
                  <c:v>-9.7072689694300607E-2</c:v>
                </c:pt>
                <c:pt idx="292">
                  <c:v>-9.0210328663865913E-2</c:v>
                </c:pt>
                <c:pt idx="293">
                  <c:v>-7.897794048117579E-2</c:v>
                </c:pt>
                <c:pt idx="294">
                  <c:v>-9.0615586205033294E-2</c:v>
                </c:pt>
                <c:pt idx="295">
                  <c:v>-0.10001080686776442</c:v>
                </c:pt>
                <c:pt idx="296">
                  <c:v>-9.770759317546307E-2</c:v>
                </c:pt>
                <c:pt idx="297">
                  <c:v>-0.11905115701028002</c:v>
                </c:pt>
                <c:pt idx="298">
                  <c:v>-0.12717657071068666</c:v>
                </c:pt>
                <c:pt idx="299">
                  <c:v>-0.1261566725654153</c:v>
                </c:pt>
                <c:pt idx="300">
                  <c:v>-0.12082078160671106</c:v>
                </c:pt>
                <c:pt idx="301">
                  <c:v>-0.13612600807813369</c:v>
                </c:pt>
                <c:pt idx="302">
                  <c:v>-0.14250881435152041</c:v>
                </c:pt>
                <c:pt idx="303">
                  <c:v>-0.12737244518891755</c:v>
                </c:pt>
                <c:pt idx="304">
                  <c:v>-0.11072311453928962</c:v>
                </c:pt>
                <c:pt idx="305">
                  <c:v>-0.12127331919434803</c:v>
                </c:pt>
                <c:pt idx="306">
                  <c:v>-0.12030070109554625</c:v>
                </c:pt>
                <c:pt idx="307">
                  <c:v>-0.11961851756791442</c:v>
                </c:pt>
                <c:pt idx="308">
                  <c:v>-0.11634268577681117</c:v>
                </c:pt>
                <c:pt idx="309">
                  <c:v>-0.10269901522417502</c:v>
                </c:pt>
                <c:pt idx="310">
                  <c:v>-0.10101719642833018</c:v>
                </c:pt>
                <c:pt idx="311">
                  <c:v>-0.10533994353411591</c:v>
                </c:pt>
                <c:pt idx="312">
                  <c:v>-0.11233063611925387</c:v>
                </c:pt>
                <c:pt idx="313">
                  <c:v>-0.12126656490199517</c:v>
                </c:pt>
                <c:pt idx="314">
                  <c:v>-0.12685911897010538</c:v>
                </c:pt>
                <c:pt idx="315">
                  <c:v>-0.12733867372715357</c:v>
                </c:pt>
                <c:pt idx="316">
                  <c:v>-0.14039472084509708</c:v>
                </c:pt>
                <c:pt idx="317">
                  <c:v>-0.15921217933997045</c:v>
                </c:pt>
                <c:pt idx="318">
                  <c:v>-0.15939454523349583</c:v>
                </c:pt>
                <c:pt idx="319">
                  <c:v>-0.16791846218271711</c:v>
                </c:pt>
                <c:pt idx="320">
                  <c:v>-0.16423061855809362</c:v>
                </c:pt>
                <c:pt idx="321">
                  <c:v>-0.17797560349602171</c:v>
                </c:pt>
                <c:pt idx="322">
                  <c:v>-0.16679049535980117</c:v>
                </c:pt>
                <c:pt idx="323">
                  <c:v>-0.18452051278587545</c:v>
                </c:pt>
                <c:pt idx="324">
                  <c:v>-0.1933888986450889</c:v>
                </c:pt>
                <c:pt idx="325">
                  <c:v>-0.18933632323341476</c:v>
                </c:pt>
                <c:pt idx="326">
                  <c:v>-0.20008240236670405</c:v>
                </c:pt>
                <c:pt idx="327">
                  <c:v>-0.18706012671052452</c:v>
                </c:pt>
                <c:pt idx="328">
                  <c:v>-0.16317019465870553</c:v>
                </c:pt>
                <c:pt idx="329">
                  <c:v>-0.17981277101598059</c:v>
                </c:pt>
                <c:pt idx="330">
                  <c:v>-0.16710794710038235</c:v>
                </c:pt>
                <c:pt idx="331">
                  <c:v>-0.1639672011563349</c:v>
                </c:pt>
                <c:pt idx="332">
                  <c:v>-0.14950626122901101</c:v>
                </c:pt>
                <c:pt idx="333">
                  <c:v>-0.1339578802328879</c:v>
                </c:pt>
                <c:pt idx="334">
                  <c:v>-0.14393397003795916</c:v>
                </c:pt>
                <c:pt idx="335">
                  <c:v>-0.15961068258878519</c:v>
                </c:pt>
                <c:pt idx="336">
                  <c:v>-0.1494319640131303</c:v>
                </c:pt>
                <c:pt idx="337">
                  <c:v>-0.13717292339281606</c:v>
                </c:pt>
                <c:pt idx="338">
                  <c:v>-0.13788212408985911</c:v>
                </c:pt>
                <c:pt idx="339">
                  <c:v>-0.15332243640833754</c:v>
                </c:pt>
                <c:pt idx="340">
                  <c:v>-0.17039053318383823</c:v>
                </c:pt>
                <c:pt idx="341">
                  <c:v>-0.17694219676604472</c:v>
                </c:pt>
                <c:pt idx="342">
                  <c:v>-0.18358166614883764</c:v>
                </c:pt>
                <c:pt idx="343">
                  <c:v>-0.16373755521633993</c:v>
                </c:pt>
                <c:pt idx="344">
                  <c:v>-0.1519985951071906</c:v>
                </c:pt>
                <c:pt idx="345">
                  <c:v>-0.13091169438177952</c:v>
                </c:pt>
                <c:pt idx="346">
                  <c:v>-0.12657543869128829</c:v>
                </c:pt>
                <c:pt idx="347">
                  <c:v>-0.13454550366758078</c:v>
                </c:pt>
                <c:pt idx="348">
                  <c:v>-0.13237062152998225</c:v>
                </c:pt>
                <c:pt idx="349">
                  <c:v>-0.13792264984397584</c:v>
                </c:pt>
                <c:pt idx="350">
                  <c:v>-0.13948289137747039</c:v>
                </c:pt>
                <c:pt idx="351">
                  <c:v>-0.1385845704945492</c:v>
                </c:pt>
                <c:pt idx="352">
                  <c:v>-0.13559917327461601</c:v>
                </c:pt>
                <c:pt idx="353">
                  <c:v>-0.13137098626176935</c:v>
                </c:pt>
                <c:pt idx="354">
                  <c:v>-0.12315101246842364</c:v>
                </c:pt>
                <c:pt idx="355">
                  <c:v>-0.12073297580612474</c:v>
                </c:pt>
                <c:pt idx="356">
                  <c:v>-0.11358693449687274</c:v>
                </c:pt>
                <c:pt idx="357">
                  <c:v>-0.10758912288759503</c:v>
                </c:pt>
                <c:pt idx="358">
                  <c:v>-9.6032528671970985E-2</c:v>
                </c:pt>
                <c:pt idx="359">
                  <c:v>-0.10092939062774386</c:v>
                </c:pt>
                <c:pt idx="360">
                  <c:v>-9.5404379483161605E-2</c:v>
                </c:pt>
                <c:pt idx="361">
                  <c:v>-9.6336471827846548E-2</c:v>
                </c:pt>
                <c:pt idx="362">
                  <c:v>-8.6684588055709333E-2</c:v>
                </c:pt>
                <c:pt idx="363">
                  <c:v>-8.9690248152700991E-2</c:v>
                </c:pt>
                <c:pt idx="364">
                  <c:v>-9.4904561849055047E-2</c:v>
                </c:pt>
                <c:pt idx="365">
                  <c:v>-8.9649722398584264E-2</c:v>
                </c:pt>
                <c:pt idx="366">
                  <c:v>-7.9977575749388796E-2</c:v>
                </c:pt>
                <c:pt idx="367">
                  <c:v>-8.8366406851554169E-2</c:v>
                </c:pt>
                <c:pt idx="368">
                  <c:v>-8.404365974576844E-2</c:v>
                </c:pt>
                <c:pt idx="369">
                  <c:v>-8.8609561376254642E-2</c:v>
                </c:pt>
                <c:pt idx="370">
                  <c:v>-9.6309454658435434E-2</c:v>
                </c:pt>
                <c:pt idx="371">
                  <c:v>-9.7754873221932437E-2</c:v>
                </c:pt>
                <c:pt idx="372">
                  <c:v>-9.5586745376686766E-2</c:v>
                </c:pt>
                <c:pt idx="373">
                  <c:v>-9.315520012968237E-2</c:v>
                </c:pt>
                <c:pt idx="374">
                  <c:v>-8.7900360679211587E-2</c:v>
                </c:pt>
                <c:pt idx="375">
                  <c:v>-8.8548772745079551E-2</c:v>
                </c:pt>
                <c:pt idx="376">
                  <c:v>-9.2196090615586201E-2</c:v>
                </c:pt>
                <c:pt idx="377">
                  <c:v>-9.9234063247193527E-2</c:v>
                </c:pt>
                <c:pt idx="378">
                  <c:v>-0.10136166533832247</c:v>
                </c:pt>
                <c:pt idx="379">
                  <c:v>-9.8470828211328243E-2</c:v>
                </c:pt>
                <c:pt idx="380">
                  <c:v>-0.10394855930944114</c:v>
                </c:pt>
                <c:pt idx="381">
                  <c:v>-9.5147716373755409E-2</c:v>
                </c:pt>
                <c:pt idx="382">
                  <c:v>-9.3384846069677341E-2</c:v>
                </c:pt>
                <c:pt idx="383">
                  <c:v>-8.2672538398152029E-2</c:v>
                </c:pt>
                <c:pt idx="384">
                  <c:v>-7.6593675280640872E-2</c:v>
                </c:pt>
                <c:pt idx="385">
                  <c:v>-7.6803058343577368E-2</c:v>
                </c:pt>
                <c:pt idx="386">
                  <c:v>-7.8903643265294976E-2</c:v>
                </c:pt>
                <c:pt idx="387">
                  <c:v>-7.3324597781890377E-2</c:v>
                </c:pt>
                <c:pt idx="388">
                  <c:v>-6.3362016561524848E-2</c:v>
                </c:pt>
                <c:pt idx="389">
                  <c:v>-6.0390127926297166E-2</c:v>
                </c:pt>
                <c:pt idx="390">
                  <c:v>-6.2423169924486932E-2</c:v>
                </c:pt>
                <c:pt idx="391">
                  <c:v>-6.2909478973887878E-2</c:v>
                </c:pt>
                <c:pt idx="392">
                  <c:v>-6.8177827009064274E-2</c:v>
                </c:pt>
                <c:pt idx="393">
                  <c:v>-6.7272751833790334E-2</c:v>
                </c:pt>
                <c:pt idx="394">
                  <c:v>-6.1984140921555575E-2</c:v>
                </c:pt>
                <c:pt idx="395">
                  <c:v>-6.2071946722141891E-2</c:v>
                </c:pt>
                <c:pt idx="396">
                  <c:v>-5.7674902400475458E-2</c:v>
                </c:pt>
                <c:pt idx="397">
                  <c:v>-6.3476839531522278E-2</c:v>
                </c:pt>
                <c:pt idx="398">
                  <c:v>-7.414186715657789E-2</c:v>
                </c:pt>
                <c:pt idx="399">
                  <c:v>-7.9254866467640128E-2</c:v>
                </c:pt>
                <c:pt idx="400">
                  <c:v>-7.9254866467640128E-2</c:v>
                </c:pt>
                <c:pt idx="401">
                  <c:v>-7.4560633282450994E-2</c:v>
                </c:pt>
                <c:pt idx="402">
                  <c:v>-8.3861293852243168E-2</c:v>
                </c:pt>
                <c:pt idx="403">
                  <c:v>-6.9582719818444549E-2</c:v>
                </c:pt>
                <c:pt idx="404">
                  <c:v>-6.8704661812581835E-2</c:v>
                </c:pt>
                <c:pt idx="405">
                  <c:v>-6.8731678981993061E-2</c:v>
                </c:pt>
                <c:pt idx="406">
                  <c:v>-7.1379361584286816E-2</c:v>
                </c:pt>
                <c:pt idx="407">
                  <c:v>-6.1592391965093807E-2</c:v>
                </c:pt>
                <c:pt idx="408">
                  <c:v>-5.9998378969835287E-2</c:v>
                </c:pt>
                <c:pt idx="409">
                  <c:v>-6.6151539303227147E-2</c:v>
                </c:pt>
                <c:pt idx="410">
                  <c:v>-6.6739162737920021E-2</c:v>
                </c:pt>
                <c:pt idx="411">
                  <c:v>-5.9829521661015517E-2</c:v>
                </c:pt>
                <c:pt idx="412">
                  <c:v>-5.7580342307536392E-2</c:v>
                </c:pt>
                <c:pt idx="413">
                  <c:v>-5.0772015615923816E-2</c:v>
                </c:pt>
                <c:pt idx="414">
                  <c:v>-5.1075958771799379E-2</c:v>
                </c:pt>
                <c:pt idx="415">
                  <c:v>-4.7293555054236935E-2</c:v>
                </c:pt>
                <c:pt idx="416">
                  <c:v>-4.8543099139503054E-2</c:v>
                </c:pt>
                <c:pt idx="417">
                  <c:v>-4.9954746241236303E-2</c:v>
                </c:pt>
                <c:pt idx="418">
                  <c:v>-5.011009496535046E-2</c:v>
                </c:pt>
                <c:pt idx="419">
                  <c:v>-4.5145690086049628E-2</c:v>
                </c:pt>
                <c:pt idx="420">
                  <c:v>-3.9080335553244083E-2</c:v>
                </c:pt>
                <c:pt idx="421">
                  <c:v>-3.5743715130965636E-2</c:v>
                </c:pt>
                <c:pt idx="422">
                  <c:v>-2.9705377767571206E-2</c:v>
                </c:pt>
                <c:pt idx="423">
                  <c:v>-3.325138125278615E-2</c:v>
                </c:pt>
                <c:pt idx="424">
                  <c:v>-3.8188768962675756E-2</c:v>
                </c:pt>
                <c:pt idx="425">
                  <c:v>-5.1866210977075888E-2</c:v>
                </c:pt>
                <c:pt idx="426">
                  <c:v>-5.4811082442892456E-2</c:v>
                </c:pt>
                <c:pt idx="427">
                  <c:v>-6.2220541153903186E-2</c:v>
                </c:pt>
                <c:pt idx="428">
                  <c:v>-5.956610425925668E-2</c:v>
                </c:pt>
                <c:pt idx="429">
                  <c:v>-6.2342118416253478E-2</c:v>
                </c:pt>
                <c:pt idx="430">
                  <c:v>-6.1031785699812269E-2</c:v>
                </c:pt>
                <c:pt idx="431">
                  <c:v>-5.3379172464100844E-2</c:v>
                </c:pt>
                <c:pt idx="432">
                  <c:v>-5.3568292649979088E-2</c:v>
                </c:pt>
                <c:pt idx="433">
                  <c:v>-5.4142407499966239E-2</c:v>
                </c:pt>
                <c:pt idx="434">
                  <c:v>-4.5523930457805895E-2</c:v>
                </c:pt>
                <c:pt idx="435">
                  <c:v>-6.1700460642738486E-2</c:v>
                </c:pt>
                <c:pt idx="436">
                  <c:v>-7.5350885487727504E-2</c:v>
                </c:pt>
                <c:pt idx="437">
                  <c:v>-6.5023572480311209E-2</c:v>
                </c:pt>
                <c:pt idx="438">
                  <c:v>-6.5023572480311209E-2</c:v>
                </c:pt>
                <c:pt idx="439">
                  <c:v>-5.0042552041822508E-2</c:v>
                </c:pt>
                <c:pt idx="440">
                  <c:v>-3.6912207707998412E-2</c:v>
                </c:pt>
                <c:pt idx="441">
                  <c:v>-3.9566644602644918E-2</c:v>
                </c:pt>
                <c:pt idx="442">
                  <c:v>-3.8789900982074021E-2</c:v>
                </c:pt>
                <c:pt idx="443">
                  <c:v>-4.5314547394869398E-2</c:v>
                </c:pt>
                <c:pt idx="444">
                  <c:v>-3.6851419076823322E-2</c:v>
                </c:pt>
                <c:pt idx="445">
                  <c:v>-2.9955286584624541E-2</c:v>
                </c:pt>
                <c:pt idx="446">
                  <c:v>-2.2133816040093457E-2</c:v>
                </c:pt>
                <c:pt idx="447">
                  <c:v>-2.1046374971294246E-2</c:v>
                </c:pt>
                <c:pt idx="448">
                  <c:v>-1.964823645426661E-2</c:v>
                </c:pt>
                <c:pt idx="449">
                  <c:v>-2.1816364299512392E-2</c:v>
                </c:pt>
                <c:pt idx="450">
                  <c:v>-1.8439218123117218E-2</c:v>
                </c:pt>
                <c:pt idx="451">
                  <c:v>-1.896605292663478E-2</c:v>
                </c:pt>
                <c:pt idx="452">
                  <c:v>-1.8358166614883764E-2</c:v>
                </c:pt>
                <c:pt idx="453">
                  <c:v>-1.6183284477285342E-2</c:v>
                </c:pt>
                <c:pt idx="454">
                  <c:v>-1.3826036446161427E-2</c:v>
                </c:pt>
                <c:pt idx="455">
                  <c:v>-2.0755940400124184E-2</c:v>
                </c:pt>
                <c:pt idx="456">
                  <c:v>-1.725046266902619E-2</c:v>
                </c:pt>
                <c:pt idx="457">
                  <c:v>-1.7486862901373801E-2</c:v>
                </c:pt>
                <c:pt idx="458">
                  <c:v>-1.7068096775500807E-2</c:v>
                </c:pt>
                <c:pt idx="459">
                  <c:v>-1.5041809069663681E-2</c:v>
                </c:pt>
                <c:pt idx="460">
                  <c:v>-2.2181096086562935E-2</c:v>
                </c:pt>
                <c:pt idx="461">
                  <c:v>-1.9810339470733629E-2</c:v>
                </c:pt>
                <c:pt idx="462">
                  <c:v>-1.8682372647817691E-2</c:v>
                </c:pt>
                <c:pt idx="463">
                  <c:v>-1.0577221824469518E-2</c:v>
                </c:pt>
                <c:pt idx="464">
                  <c:v>-3.3636375916894501E-3</c:v>
                </c:pt>
                <c:pt idx="465">
                  <c:v>-2.836802788170889E-4</c:v>
                </c:pt>
                <c:pt idx="466">
                  <c:v>-2.0533048752482408E-3</c:v>
                </c:pt>
                <c:pt idx="467">
                  <c:v>-6.2814918880949033E-4</c:v>
                </c:pt>
                <c:pt idx="468">
                  <c:v>-3.9107352722654865E-3</c:v>
                </c:pt>
                <c:pt idx="469">
                  <c:v>-1.9182190281924472E-3</c:v>
                </c:pt>
                <c:pt idx="470">
                  <c:v>-6.8893781998460302E-3</c:v>
                </c:pt>
                <c:pt idx="471">
                  <c:v>-7.2811271563077984E-3</c:v>
                </c:pt>
                <c:pt idx="472">
                  <c:v>-7.4094587110107302E-3</c:v>
                </c:pt>
                <c:pt idx="473">
                  <c:v>-7.9633106839396284E-3</c:v>
                </c:pt>
                <c:pt idx="474">
                  <c:v>-3.8634552257958976E-3</c:v>
                </c:pt>
                <c:pt idx="475">
                  <c:v>-2.7422426952328216E-3</c:v>
                </c:pt>
                <c:pt idx="476">
                  <c:v>-1.2103691896199975E-2</c:v>
                </c:pt>
                <c:pt idx="477">
                  <c:v>-1.1799748740324412E-2</c:v>
                </c:pt>
                <c:pt idx="478">
                  <c:v>-1.1178353843867783E-2</c:v>
                </c:pt>
                <c:pt idx="479">
                  <c:v>-8.3347967633430331E-3</c:v>
                </c:pt>
                <c:pt idx="480">
                  <c:v>-8.138922285112149E-3</c:v>
                </c:pt>
                <c:pt idx="481">
                  <c:v>-1.400840233968681E-2</c:v>
                </c:pt>
                <c:pt idx="482">
                  <c:v>-8.2064652086401013E-3</c:v>
                </c:pt>
                <c:pt idx="483">
                  <c:v>-6.5516635822060465E-4</c:v>
                </c:pt>
                <c:pt idx="484">
                  <c:v>5.1332621881217122E-4</c:v>
                </c:pt>
                <c:pt idx="485">
                  <c:v>-5.8086914234001252E-4</c:v>
                </c:pt>
                <c:pt idx="486">
                  <c:v>-1.4184013940865547E-4</c:v>
                </c:pt>
                <c:pt idx="487">
                  <c:v>-1.7925891904305158E-2</c:v>
                </c:pt>
                <c:pt idx="488">
                  <c:v>-1.40691909708619E-2</c:v>
                </c:pt>
                <c:pt idx="489">
                  <c:v>-3.0819836005781642E-2</c:v>
                </c:pt>
                <c:pt idx="490">
                  <c:v>-2.9644589136396116E-2</c:v>
                </c:pt>
                <c:pt idx="491">
                  <c:v>-2.0377700028367918E-2</c:v>
                </c:pt>
                <c:pt idx="492">
                  <c:v>-2.3957474975346726E-2</c:v>
                </c:pt>
                <c:pt idx="493">
                  <c:v>-2.0884271954827227E-2</c:v>
                </c:pt>
                <c:pt idx="494">
                  <c:v>-1.9141664527807412E-2</c:v>
                </c:pt>
                <c:pt idx="495">
                  <c:v>-6.3895605657395826E-3</c:v>
                </c:pt>
                <c:pt idx="496">
                  <c:v>-5.5385197292867616E-4</c:v>
                </c:pt>
                <c:pt idx="497">
                  <c:v>-7.2608642792494349E-3</c:v>
                </c:pt>
                <c:pt idx="498">
                  <c:v>-1.2556229483836945E-2</c:v>
                </c:pt>
                <c:pt idx="499">
                  <c:v>-1.6710119280802904E-2</c:v>
                </c:pt>
                <c:pt idx="500">
                  <c:v>-4.9981763410646973E-3</c:v>
                </c:pt>
                <c:pt idx="501">
                  <c:v>-3.4311805152174024E-3</c:v>
                </c:pt>
                <c:pt idx="502">
                  <c:v>-5.3696624204682131E-3</c:v>
                </c:pt>
                <c:pt idx="503">
                  <c:v>-7.8619962986478109E-3</c:v>
                </c:pt>
                <c:pt idx="504">
                  <c:v>-1.9209207451335253E-2</c:v>
                </c:pt>
                <c:pt idx="505">
                  <c:v>-1.315736150323521E-2</c:v>
                </c:pt>
                <c:pt idx="506">
                  <c:v>-1.4177259648506579E-2</c:v>
                </c:pt>
                <c:pt idx="507">
                  <c:v>-1.6149513015521366E-2</c:v>
                </c:pt>
                <c:pt idx="508">
                  <c:v>-1.7277479838437304E-2</c:v>
                </c:pt>
                <c:pt idx="509">
                  <c:v>-1.2590000945600921E-2</c:v>
                </c:pt>
                <c:pt idx="510">
                  <c:v>-1.0921690734461698E-2</c:v>
                </c:pt>
                <c:pt idx="511">
                  <c:v>-1.4886460345549524E-2</c:v>
                </c:pt>
                <c:pt idx="512">
                  <c:v>-1.4109716724978738E-2</c:v>
                </c:pt>
                <c:pt idx="513">
                  <c:v>-3.5865292393316706E-3</c:v>
                </c:pt>
                <c:pt idx="514">
                  <c:v>2.3707566158293059E-3</c:v>
                </c:pt>
                <c:pt idx="515">
                  <c:v>2.8705742499357534E-3</c:v>
                </c:pt>
                <c:pt idx="516">
                  <c:v>9.0237345833277249E-3</c:v>
                </c:pt>
                <c:pt idx="517">
                  <c:v>7.9430478068813759E-3</c:v>
                </c:pt>
                <c:pt idx="518">
                  <c:v>4.4037986140192942E-3</c:v>
                </c:pt>
                <c:pt idx="519">
                  <c:v>1.485944317614063E-4</c:v>
                </c:pt>
                <c:pt idx="520">
                  <c:v>1.9182190281923361E-3</c:v>
                </c:pt>
                <c:pt idx="521">
                  <c:v>-1.3576127629109092E-3</c:v>
                </c:pt>
                <c:pt idx="522">
                  <c:v>-1.2225269158550045E-3</c:v>
                </c:pt>
                <c:pt idx="523">
                  <c:v>-1.8304132276061313E-3</c:v>
                </c:pt>
                <c:pt idx="524">
                  <c:v>-1.4231293987328919E-2</c:v>
                </c:pt>
                <c:pt idx="525">
                  <c:v>-1.4994529023194203E-2</c:v>
                </c:pt>
                <c:pt idx="526">
                  <c:v>-1.9999459656611762E-2</c:v>
                </c:pt>
                <c:pt idx="527">
                  <c:v>-1.0327313007416183E-2</c:v>
                </c:pt>
                <c:pt idx="528">
                  <c:v>-1.0036878436246233E-2</c:v>
                </c:pt>
                <c:pt idx="529">
                  <c:v>-3.0732030205194993E-3</c:v>
                </c:pt>
                <c:pt idx="530">
                  <c:v>-4.1268726275548451E-3</c:v>
                </c:pt>
                <c:pt idx="531">
                  <c:v>-1.6885730881975536E-2</c:v>
                </c:pt>
                <c:pt idx="532">
                  <c:v>-1.3974630877922944E-2</c:v>
                </c:pt>
                <c:pt idx="533">
                  <c:v>-3.3298661299254739E-3</c:v>
                </c:pt>
                <c:pt idx="534">
                  <c:v>-4.8765990787144053E-3</c:v>
                </c:pt>
                <c:pt idx="535">
                  <c:v>1.3981385170276361E-3</c:v>
                </c:pt>
                <c:pt idx="536">
                  <c:v>3.9580153187350753E-3</c:v>
                </c:pt>
                <c:pt idx="537">
                  <c:v>1.5838815567293052E-2</c:v>
                </c:pt>
                <c:pt idx="538">
                  <c:v>1.9925162440731059E-2</c:v>
                </c:pt>
                <c:pt idx="539">
                  <c:v>1.8608075431937099E-2</c:v>
                </c:pt>
                <c:pt idx="540">
                  <c:v>1.8223080767828082E-2</c:v>
                </c:pt>
                <c:pt idx="541">
                  <c:v>1.8236589352533583E-2</c:v>
                </c:pt>
                <c:pt idx="542">
                  <c:v>1.418401394085933E-2</c:v>
                </c:pt>
                <c:pt idx="543">
                  <c:v>1.3130344333824207E-2</c:v>
                </c:pt>
                <c:pt idx="544">
                  <c:v>1.8743161278992782E-2</c:v>
                </c:pt>
                <c:pt idx="545">
                  <c:v>1.5001283315547065E-2</c:v>
                </c:pt>
                <c:pt idx="546">
                  <c:v>1.6689856403744541E-2</c:v>
                </c:pt>
                <c:pt idx="547">
                  <c:v>1.9573939238386018E-2</c:v>
                </c:pt>
                <c:pt idx="548">
                  <c:v>2.164075269833976E-2</c:v>
                </c:pt>
                <c:pt idx="549">
                  <c:v>2.920556013346487E-2</c:v>
                </c:pt>
                <c:pt idx="550">
                  <c:v>3.3082523943966491E-2</c:v>
                </c:pt>
                <c:pt idx="551">
                  <c:v>3.4230753643940792E-2</c:v>
                </c:pt>
                <c:pt idx="552">
                  <c:v>3.2575952017507293E-2</c:v>
                </c:pt>
                <c:pt idx="553">
                  <c:v>3.9168141353830288E-2</c:v>
                </c:pt>
                <c:pt idx="554">
                  <c:v>2.6463317438232048E-2</c:v>
                </c:pt>
                <c:pt idx="555">
                  <c:v>2.7888473124670687E-2</c:v>
                </c:pt>
                <c:pt idx="556">
                  <c:v>3.0178178232266761E-2</c:v>
                </c:pt>
                <c:pt idx="557">
                  <c:v>3.137368797871054E-2</c:v>
                </c:pt>
                <c:pt idx="558">
                  <c:v>3.2933929512205085E-2</c:v>
                </c:pt>
                <c:pt idx="559">
                  <c:v>3.3805233225715048E-2</c:v>
                </c:pt>
                <c:pt idx="560">
                  <c:v>3.5784240885082585E-2</c:v>
                </c:pt>
                <c:pt idx="561">
                  <c:v>3.5311440420387141E-2</c:v>
                </c:pt>
                <c:pt idx="562">
                  <c:v>3.7533602604455263E-2</c:v>
                </c:pt>
                <c:pt idx="563">
                  <c:v>4.1653720939657246E-2</c:v>
                </c:pt>
                <c:pt idx="564">
                  <c:v>3.256919772515432E-2</c:v>
                </c:pt>
                <c:pt idx="565">
                  <c:v>4.0363651100274289E-2</c:v>
                </c:pt>
                <c:pt idx="566">
                  <c:v>4.8050035797749358E-2</c:v>
                </c:pt>
                <c:pt idx="567">
                  <c:v>5.2764531859997188E-2</c:v>
                </c:pt>
                <c:pt idx="568">
                  <c:v>4.6651897280721943E-2</c:v>
                </c:pt>
                <c:pt idx="569">
                  <c:v>3.9418050170883623E-2</c:v>
                </c:pt>
                <c:pt idx="570">
                  <c:v>4.1937401218474335E-2</c:v>
                </c:pt>
                <c:pt idx="571">
                  <c:v>4.6341199832493629E-2</c:v>
                </c:pt>
                <c:pt idx="572">
                  <c:v>4.139030353789841E-2</c:v>
                </c:pt>
                <c:pt idx="573">
                  <c:v>4.6732948788955397E-2</c:v>
                </c:pt>
                <c:pt idx="574">
                  <c:v>4.5517176165453144E-2</c:v>
                </c:pt>
                <c:pt idx="575">
                  <c:v>4.2957299363745705E-2</c:v>
                </c:pt>
                <c:pt idx="576">
                  <c:v>4.0019182190281999E-2</c:v>
                </c:pt>
                <c:pt idx="577">
                  <c:v>4.082294298026401E-2</c:v>
                </c:pt>
                <c:pt idx="578">
                  <c:v>5.0150620719467298E-2</c:v>
                </c:pt>
                <c:pt idx="579">
                  <c:v>4.5571210504275594E-2</c:v>
                </c:pt>
                <c:pt idx="580">
                  <c:v>5.4392316317019462E-2</c:v>
                </c:pt>
                <c:pt idx="581">
                  <c:v>5.6627987085793086E-2</c:v>
                </c:pt>
                <c:pt idx="582">
                  <c:v>5.6627987085793086E-2</c:v>
                </c:pt>
                <c:pt idx="583">
                  <c:v>5.47165223499535E-2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442-40FD-915C-299E11B08D7D}"/>
            </c:ext>
          </c:extLst>
        </c:ser>
        <c:dLbls/>
        <c:marker val="1"/>
        <c:axId val="156161536"/>
        <c:axId val="156163072"/>
      </c:lineChart>
      <c:dateAx>
        <c:axId val="156161536"/>
        <c:scaling>
          <c:orientation val="minMax"/>
        </c:scaling>
        <c:axPos val="b"/>
        <c:majorGridlines/>
        <c:numFmt formatCode="mmm\-yy" sourceLinked="0"/>
        <c:tickLblPos val="low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800"/>
            </a:pPr>
            <a:endParaRPr lang="en-US"/>
          </a:p>
        </c:txPr>
        <c:crossAx val="156163072"/>
        <c:crosses val="autoZero"/>
        <c:auto val="1"/>
        <c:lblOffset val="100"/>
        <c:baseTimeUnit val="days"/>
        <c:majorUnit val="3"/>
      </c:dateAx>
      <c:valAx>
        <c:axId val="156163072"/>
        <c:scaling>
          <c:orientation val="minMax"/>
        </c:scaling>
        <c:axPos val="l"/>
        <c:numFmt formatCode="0.0%;\(0.0%\)" sourceLinked="1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2000"/>
            </a:pPr>
            <a:endParaRPr lang="en-US"/>
          </a:p>
        </c:txPr>
        <c:crossAx val="156161536"/>
        <c:crosses val="autoZero"/>
        <c:crossBetween val="between"/>
      </c:valAx>
    </c:plotArea>
    <c:legend>
      <c:legendPos val="b"/>
      <c:txPr>
        <a:bodyPr/>
        <a:lstStyle/>
        <a:p>
          <a:pPr>
            <a:defRPr sz="2000"/>
          </a:pPr>
          <a:endParaRPr lang="en-US"/>
        </a:p>
      </c:txPr>
    </c:legend>
    <c:plotVisOnly val="1"/>
    <c:dispBlanksAs val="gap"/>
  </c:chart>
  <c:spPr>
    <a:noFill/>
    <a:ln>
      <a:noFill/>
    </a:ln>
  </c:spPr>
  <c:txPr>
    <a:bodyPr/>
    <a:lstStyle/>
    <a:p>
      <a:pPr>
        <a:defRPr sz="1000">
          <a:latin typeface="Verdana" panose="020B0604030504040204" pitchFamily="34" charset="0"/>
          <a:ea typeface="Verdana" panose="020B0604030504040204" pitchFamily="34" charset="0"/>
          <a:cs typeface="Verdana" panose="020B0604030504040204" pitchFamily="34" charset="0"/>
        </a:defRPr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8">
    <tabColor rgb="FFC00000"/>
  </sheetPr>
  <sheetViews>
    <sheetView workbookViewId="0"/>
  </sheetViews>
  <pageMargins left="0.25" right="0.25" top="1.5" bottom="1.5" header="0.3" footer="0.3"/>
  <pageSetup orientation="landscape" r:id="rId1"/>
  <drawing r:id="rId2"/>
</chartsheet>
</file>

<file path=xl/ctrlProps/ctrlProp1.xml><?xml version="1.0" encoding="utf-8"?>
<formControlPr xmlns="http://schemas.microsoft.com/office/spreadsheetml/2009/9/main" objectType="Spin" dx="22" fmlaLink="$E$4" max="30000" min="2014" page="10" val="2016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13</xdr:row>
      <xdr:rowOff>4762</xdr:rowOff>
    </xdr:from>
    <xdr:to>
      <xdr:col>5</xdr:col>
      <xdr:colOff>0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7210425" cy="72104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0.90966</cdr:x>
      <cdr:y>0.24213</cdr:y>
    </cdr:from>
    <cdr:to>
      <cdr:x>1</cdr:x>
      <cdr:y>0.30508</cdr:y>
    </cdr:to>
    <cdr:sp macro="" textlink="Returns!$F$11">
      <cdr:nvSpPr>
        <cdr:cNvPr id="2" name="TextBox 1"/>
        <cdr:cNvSpPr txBox="1"/>
      </cdr:nvSpPr>
      <cdr:spPr>
        <a:xfrm xmlns:a="http://schemas.openxmlformats.org/drawingml/2006/main">
          <a:off x="8632019" y="1190602"/>
          <a:ext cx="857262" cy="3095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C7165B3-E3BB-46CB-BE01-139B7E436BCE}" type="TxLink">
            <a:rPr lang="en-US" sz="1000" b="1" i="0" u="none" strike="noStrike">
              <a:solidFill>
                <a:srgbClr val="800000"/>
              </a:solidFill>
              <a:latin typeface="Verdana"/>
              <a:ea typeface="Verdana"/>
              <a:cs typeface="Verdana"/>
            </a:rPr>
            <a:pPr algn="ctr"/>
            <a:t>5.4%</a:t>
          </a:fld>
          <a:endParaRPr lang="en-CA" sz="1100" b="1">
            <a:solidFill>
              <a:srgbClr val="800000"/>
            </a:solidFill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cdr:txBody>
    </cdr:sp>
  </cdr:relSizeAnchor>
  <cdr:relSizeAnchor xmlns:cdr="http://schemas.openxmlformats.org/drawingml/2006/chartDrawing">
    <cdr:from>
      <cdr:x>0.90966</cdr:x>
      <cdr:y>0.53091</cdr:y>
    </cdr:from>
    <cdr:to>
      <cdr:x>1</cdr:x>
      <cdr:y>0.59386</cdr:y>
    </cdr:to>
    <cdr:sp macro="" textlink="Returns!$H$11">
      <cdr:nvSpPr>
        <cdr:cNvPr id="3" name="TextBox 1"/>
        <cdr:cNvSpPr txBox="1"/>
      </cdr:nvSpPr>
      <cdr:spPr>
        <a:xfrm xmlns:a="http://schemas.openxmlformats.org/drawingml/2006/main">
          <a:off x="8632019" y="2610651"/>
          <a:ext cx="857262" cy="3095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EEACCBE-77FE-4618-9FEC-4EBA20D534D7}" type="TxLink">
            <a:rPr lang="en-US" sz="1000" b="1" i="0" u="none" strike="noStrike">
              <a:solidFill>
                <a:schemeClr val="accent2">
                  <a:lumMod val="75000"/>
                </a:schemeClr>
              </a:solidFill>
              <a:latin typeface="Verdana"/>
              <a:ea typeface="Verdana"/>
              <a:cs typeface="Verdana"/>
            </a:rPr>
            <a:pPr algn="ctr"/>
            <a:t>6.3%</a:t>
          </a:fld>
          <a:endParaRPr lang="en-CA" sz="1100" b="1">
            <a:solidFill>
              <a:schemeClr val="accent2">
                <a:lumMod val="75000"/>
              </a:schemeClr>
            </a:solidFill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387660" y="560780"/>
    <xdr:ext cx="12581793" cy="83632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0.90966</cdr:x>
      <cdr:y>0.12897</cdr:y>
    </cdr:from>
    <cdr:to>
      <cdr:x>1</cdr:x>
      <cdr:y>0.19192</cdr:y>
    </cdr:to>
    <cdr:sp macro="" textlink="Returns!$S$11">
      <cdr:nvSpPr>
        <cdr:cNvPr id="2" name="TextBox 1"/>
        <cdr:cNvSpPr txBox="1"/>
      </cdr:nvSpPr>
      <cdr:spPr>
        <a:xfrm xmlns:a="http://schemas.openxmlformats.org/drawingml/2006/main">
          <a:off x="11445154" y="1078620"/>
          <a:ext cx="1136639" cy="5264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B064F3F-6478-41E1-8F34-CB901F089635}" type="TxLink">
            <a:rPr lang="en-US" sz="1400" b="1" i="0" u="none" strike="noStrike">
              <a:solidFill>
                <a:srgbClr val="800000"/>
              </a:solidFill>
              <a:latin typeface="Verdana"/>
              <a:ea typeface="Verdana"/>
              <a:cs typeface="Verdana"/>
            </a:rPr>
            <a:pPr algn="ctr"/>
            <a:t>15.3%</a:t>
          </a:fld>
          <a:r>
            <a:rPr lang="en-US" sz="1400" b="1" i="0" u="none" strike="noStrike">
              <a:solidFill>
                <a:srgbClr val="800000"/>
              </a:solidFill>
              <a:latin typeface="Verdana"/>
              <a:ea typeface="Verdana"/>
              <a:cs typeface="Verdana"/>
            </a:rPr>
            <a:t>, Portfolio</a:t>
          </a:r>
          <a:endParaRPr lang="en-CA" sz="1800" b="1">
            <a:solidFill>
              <a:srgbClr val="800000"/>
            </a:solidFill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cdr:txBody>
    </cdr:sp>
  </cdr:relSizeAnchor>
  <cdr:relSizeAnchor xmlns:cdr="http://schemas.openxmlformats.org/drawingml/2006/chartDrawing">
    <cdr:from>
      <cdr:x>0.90966</cdr:x>
      <cdr:y>0.28183</cdr:y>
    </cdr:from>
    <cdr:to>
      <cdr:x>1</cdr:x>
      <cdr:y>0.34478</cdr:y>
    </cdr:to>
    <cdr:sp macro="" textlink="Returns!$U$11">
      <cdr:nvSpPr>
        <cdr:cNvPr id="3" name="TextBox 1"/>
        <cdr:cNvSpPr txBox="1"/>
      </cdr:nvSpPr>
      <cdr:spPr>
        <a:xfrm xmlns:a="http://schemas.openxmlformats.org/drawingml/2006/main">
          <a:off x="11445154" y="2357025"/>
          <a:ext cx="1136639" cy="5264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EF925A3-9E5F-4DBC-B712-6DF044214794}" type="TxLink">
            <a:rPr lang="en-US" sz="1400" b="1" i="0" u="none" strike="noStrike">
              <a:solidFill>
                <a:schemeClr val="accent2">
                  <a:lumMod val="75000"/>
                </a:schemeClr>
              </a:solidFill>
              <a:latin typeface="Verdana"/>
              <a:ea typeface="Verdana"/>
              <a:cs typeface="Verdana"/>
            </a:rPr>
            <a:pPr algn="ctr"/>
            <a:t>5.5%</a:t>
          </a:fld>
          <a:r>
            <a:rPr lang="en-US" sz="1400" b="1" i="0" u="none" strike="noStrike">
              <a:solidFill>
                <a:schemeClr val="accent2">
                  <a:lumMod val="75000"/>
                </a:schemeClr>
              </a:solidFill>
              <a:latin typeface="Verdana"/>
              <a:ea typeface="Verdana"/>
              <a:cs typeface="Verdana"/>
            </a:rPr>
            <a:t>,</a:t>
          </a:r>
        </a:p>
        <a:p xmlns:a="http://schemas.openxmlformats.org/drawingml/2006/main">
          <a:pPr algn="ctr"/>
          <a:r>
            <a:rPr lang="en-US" sz="1400" b="1" i="0" u="none" strike="noStrike">
              <a:solidFill>
                <a:schemeClr val="accent2">
                  <a:lumMod val="75000"/>
                </a:schemeClr>
              </a:solidFill>
              <a:latin typeface="Verdana"/>
              <a:ea typeface="Verdana"/>
              <a:cs typeface="Verdana"/>
            </a:rPr>
            <a:t>S&amp;P TSX</a:t>
          </a:r>
          <a:endParaRPr lang="en-CA" sz="1800" b="1">
            <a:solidFill>
              <a:schemeClr val="accent2">
                <a:lumMod val="75000"/>
              </a:schemeClr>
            </a:solidFill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0"/>
  <dimension ref="A1:H71"/>
  <sheetViews>
    <sheetView workbookViewId="0">
      <selection activeCell="E20" sqref="E20"/>
    </sheetView>
  </sheetViews>
  <sheetFormatPr defaultColWidth="9" defaultRowHeight="10.5"/>
  <cols>
    <col min="1" max="1" width="26.140625" style="26" bestFit="1" customWidth="1"/>
    <col min="2" max="2" width="7.140625" style="26" bestFit="1" customWidth="1"/>
    <col min="3" max="3" width="20.140625" style="26" bestFit="1" customWidth="1"/>
    <col min="4" max="4" width="9.85546875" style="26" bestFit="1" customWidth="1"/>
    <col min="5" max="5" width="9.140625" style="26" bestFit="1" customWidth="1"/>
    <col min="6" max="6" width="9" style="26" bestFit="1" customWidth="1"/>
    <col min="7" max="7" width="13.5703125" style="26" bestFit="1" customWidth="1"/>
    <col min="8" max="8" width="11" style="26" bestFit="1" customWidth="1"/>
    <col min="9" max="16384" width="9" style="26"/>
  </cols>
  <sheetData>
    <row r="1" spans="1:8">
      <c r="A1" s="65" t="s">
        <v>1</v>
      </c>
      <c r="B1" s="65" t="s">
        <v>0</v>
      </c>
      <c r="C1" s="65" t="s">
        <v>2</v>
      </c>
      <c r="D1" s="65" t="s">
        <v>3</v>
      </c>
      <c r="E1" s="65" t="s">
        <v>4</v>
      </c>
      <c r="F1" s="66" t="s">
        <v>5</v>
      </c>
      <c r="G1" s="67" t="s">
        <v>6</v>
      </c>
      <c r="H1" s="66" t="s">
        <v>7</v>
      </c>
    </row>
    <row r="2" spans="1:8">
      <c r="A2" s="65"/>
      <c r="B2" s="65"/>
      <c r="C2" s="65" t="s">
        <v>29</v>
      </c>
      <c r="D2" s="68">
        <v>41913</v>
      </c>
      <c r="E2" s="65"/>
      <c r="F2" s="66"/>
      <c r="G2" s="67">
        <v>1000000</v>
      </c>
      <c r="H2" s="80"/>
    </row>
    <row r="3" spans="1:8">
      <c r="A3" s="26" t="s">
        <v>32</v>
      </c>
      <c r="B3" s="26" t="s">
        <v>14</v>
      </c>
      <c r="C3" s="26" t="s">
        <v>10</v>
      </c>
      <c r="D3" s="79">
        <v>41915</v>
      </c>
      <c r="E3" s="74">
        <v>42000</v>
      </c>
      <c r="F3" s="80">
        <v>19.690000000000001</v>
      </c>
      <c r="G3" s="75">
        <v>-826990</v>
      </c>
      <c r="H3" s="80">
        <v>10</v>
      </c>
    </row>
    <row r="4" spans="1:8">
      <c r="A4" s="26" t="s">
        <v>9</v>
      </c>
      <c r="B4" s="26" t="s">
        <v>8</v>
      </c>
      <c r="C4" s="26" t="s">
        <v>10</v>
      </c>
      <c r="D4" s="79">
        <v>41929</v>
      </c>
      <c r="E4" s="74">
        <v>4625</v>
      </c>
      <c r="F4" s="80">
        <v>10.81</v>
      </c>
      <c r="G4" s="75">
        <v>-50006.25</v>
      </c>
      <c r="H4" s="80">
        <v>10</v>
      </c>
    </row>
    <row r="5" spans="1:8">
      <c r="A5" s="26" t="s">
        <v>30</v>
      </c>
      <c r="B5" s="26" t="s">
        <v>11</v>
      </c>
      <c r="C5" s="26" t="s">
        <v>10</v>
      </c>
      <c r="D5" s="79">
        <v>41963</v>
      </c>
      <c r="E5" s="74">
        <v>12500</v>
      </c>
      <c r="F5" s="80">
        <v>4</v>
      </c>
      <c r="G5" s="75">
        <v>-50010</v>
      </c>
      <c r="H5" s="80">
        <v>10</v>
      </c>
    </row>
    <row r="6" spans="1:8">
      <c r="A6" s="26" t="s">
        <v>30</v>
      </c>
      <c r="B6" s="26" t="s">
        <v>11</v>
      </c>
      <c r="C6" s="26" t="s">
        <v>31</v>
      </c>
      <c r="D6" s="79">
        <v>41984</v>
      </c>
      <c r="F6" s="80">
        <v>0.05</v>
      </c>
      <c r="G6" s="75"/>
      <c r="H6" s="80"/>
    </row>
    <row r="7" spans="1:8">
      <c r="A7" s="26" t="s">
        <v>32</v>
      </c>
      <c r="B7" s="26" t="s">
        <v>14</v>
      </c>
      <c r="C7" s="26" t="s">
        <v>31</v>
      </c>
      <c r="D7" s="79">
        <v>41997</v>
      </c>
      <c r="F7" s="80">
        <v>0.29145100000000002</v>
      </c>
      <c r="G7" s="75"/>
      <c r="H7" s="80"/>
    </row>
    <row r="8" spans="1:8">
      <c r="A8" s="26" t="s">
        <v>32</v>
      </c>
      <c r="B8" s="26" t="s">
        <v>14</v>
      </c>
      <c r="C8" s="26" t="s">
        <v>13</v>
      </c>
      <c r="D8" s="79">
        <v>42037</v>
      </c>
      <c r="E8" s="74">
        <v>2730</v>
      </c>
      <c r="F8" s="80">
        <v>20.02</v>
      </c>
      <c r="G8" s="75">
        <v>54644.6</v>
      </c>
      <c r="H8" s="80">
        <v>10</v>
      </c>
    </row>
    <row r="9" spans="1:8">
      <c r="A9" s="26" t="s">
        <v>21</v>
      </c>
      <c r="B9" s="26" t="s">
        <v>16</v>
      </c>
      <c r="C9" s="26" t="s">
        <v>10</v>
      </c>
      <c r="D9" s="79">
        <v>42037</v>
      </c>
      <c r="E9" s="74">
        <v>1892</v>
      </c>
      <c r="F9" s="80">
        <v>31.85</v>
      </c>
      <c r="G9" s="75">
        <v>-60270.2</v>
      </c>
      <c r="H9" s="80">
        <v>10</v>
      </c>
    </row>
    <row r="10" spans="1:8">
      <c r="A10" s="26" t="s">
        <v>30</v>
      </c>
      <c r="B10" s="26" t="s">
        <v>11</v>
      </c>
      <c r="C10" s="26" t="s">
        <v>31</v>
      </c>
      <c r="D10" s="79">
        <v>42075</v>
      </c>
      <c r="F10" s="80">
        <v>0.05</v>
      </c>
      <c r="G10" s="75"/>
      <c r="H10" s="80"/>
    </row>
    <row r="11" spans="1:8">
      <c r="A11" s="26" t="s">
        <v>19</v>
      </c>
      <c r="B11" s="26" t="s">
        <v>18</v>
      </c>
      <c r="C11" s="26" t="s">
        <v>10</v>
      </c>
      <c r="D11" s="79">
        <v>42083</v>
      </c>
      <c r="E11" s="74">
        <v>2348</v>
      </c>
      <c r="F11" s="80">
        <v>21.3</v>
      </c>
      <c r="G11" s="75">
        <v>-50022.400000000001</v>
      </c>
      <c r="H11" s="80">
        <v>10</v>
      </c>
    </row>
    <row r="12" spans="1:8">
      <c r="A12" s="26" t="s">
        <v>21</v>
      </c>
      <c r="B12" s="26" t="s">
        <v>16</v>
      </c>
      <c r="C12" s="26" t="s">
        <v>31</v>
      </c>
      <c r="D12" s="79">
        <v>42088</v>
      </c>
      <c r="F12" s="80">
        <v>2.5000000000000001E-2</v>
      </c>
      <c r="G12" s="75"/>
      <c r="H12" s="80"/>
    </row>
    <row r="13" spans="1:8">
      <c r="A13" s="26" t="s">
        <v>32</v>
      </c>
      <c r="B13" s="26" t="s">
        <v>14</v>
      </c>
      <c r="C13" s="26" t="s">
        <v>31</v>
      </c>
      <c r="D13" s="79">
        <v>42089</v>
      </c>
      <c r="F13" s="80">
        <v>0.14000000000000001</v>
      </c>
      <c r="G13" s="75"/>
      <c r="H13" s="80"/>
    </row>
    <row r="14" spans="1:8">
      <c r="A14" s="26" t="s">
        <v>30</v>
      </c>
      <c r="B14" s="26" t="s">
        <v>11</v>
      </c>
      <c r="C14" s="26" t="s">
        <v>13</v>
      </c>
      <c r="D14" s="79">
        <v>42109</v>
      </c>
      <c r="E14" s="74">
        <v>3125</v>
      </c>
      <c r="F14" s="80">
        <v>5.39</v>
      </c>
      <c r="G14" s="75">
        <v>16833.75</v>
      </c>
      <c r="H14" s="80">
        <v>10</v>
      </c>
    </row>
    <row r="15" spans="1:8">
      <c r="A15" s="26" t="s">
        <v>21</v>
      </c>
      <c r="B15" s="26" t="s">
        <v>16</v>
      </c>
      <c r="C15" s="26" t="s">
        <v>31</v>
      </c>
      <c r="D15" s="79">
        <v>42144</v>
      </c>
      <c r="F15" s="80">
        <v>3.5000000000000003E-2</v>
      </c>
      <c r="G15" s="75"/>
      <c r="H15" s="80"/>
    </row>
    <row r="16" spans="1:8">
      <c r="A16" s="26" t="s">
        <v>30</v>
      </c>
      <c r="B16" s="26" t="s">
        <v>11</v>
      </c>
      <c r="C16" s="26" t="s">
        <v>31</v>
      </c>
      <c r="D16" s="79">
        <v>42166</v>
      </c>
      <c r="F16" s="80">
        <v>0.05</v>
      </c>
      <c r="G16" s="75"/>
      <c r="H16" s="80"/>
    </row>
    <row r="17" spans="1:8">
      <c r="A17" s="26" t="s">
        <v>32</v>
      </c>
      <c r="B17" s="26" t="s">
        <v>14</v>
      </c>
      <c r="C17" s="26" t="s">
        <v>31</v>
      </c>
      <c r="D17" s="79">
        <v>42180</v>
      </c>
      <c r="F17" s="80">
        <v>0.14000000000000001</v>
      </c>
      <c r="G17" s="75"/>
      <c r="H17" s="80"/>
    </row>
    <row r="18" spans="1:8">
      <c r="A18" s="26" t="s">
        <v>21</v>
      </c>
      <c r="B18" s="26" t="s">
        <v>16</v>
      </c>
      <c r="C18" s="26" t="s">
        <v>31</v>
      </c>
      <c r="D18" s="79">
        <v>42228</v>
      </c>
      <c r="F18" s="80">
        <v>3.5000000000000003E-2</v>
      </c>
      <c r="G18" s="75"/>
      <c r="H18" s="80"/>
    </row>
    <row r="19" spans="1:8">
      <c r="A19" s="26" t="s">
        <v>30</v>
      </c>
      <c r="B19" s="26" t="s">
        <v>11</v>
      </c>
      <c r="C19" s="26" t="s">
        <v>31</v>
      </c>
      <c r="D19" s="79">
        <v>42258</v>
      </c>
      <c r="F19" s="80">
        <v>0.05</v>
      </c>
      <c r="G19" s="75"/>
      <c r="H19" s="80"/>
    </row>
    <row r="20" spans="1:8">
      <c r="A20" s="26" t="s">
        <v>32</v>
      </c>
      <c r="B20" s="26" t="s">
        <v>14</v>
      </c>
      <c r="C20" s="26" t="s">
        <v>31</v>
      </c>
      <c r="D20" s="79">
        <v>42272</v>
      </c>
      <c r="F20" s="80">
        <v>0.14000000000000001</v>
      </c>
      <c r="G20" s="75"/>
      <c r="H20" s="80"/>
    </row>
    <row r="21" spans="1:8">
      <c r="A21" s="26" t="s">
        <v>21</v>
      </c>
      <c r="B21" s="26" t="s">
        <v>16</v>
      </c>
      <c r="C21" s="26" t="s">
        <v>31</v>
      </c>
      <c r="D21" s="79">
        <v>42326</v>
      </c>
      <c r="F21" s="80">
        <v>3.5000000000000003E-2</v>
      </c>
      <c r="G21" s="75"/>
      <c r="H21" s="80"/>
    </row>
    <row r="22" spans="1:8">
      <c r="A22" s="26" t="s">
        <v>30</v>
      </c>
      <c r="B22" s="26" t="s">
        <v>11</v>
      </c>
      <c r="C22" s="26" t="s">
        <v>31</v>
      </c>
      <c r="D22" s="79">
        <v>42349</v>
      </c>
      <c r="F22" s="80">
        <v>2.5000000000000001E-2</v>
      </c>
      <c r="G22" s="75"/>
      <c r="H22" s="80"/>
    </row>
    <row r="23" spans="1:8">
      <c r="A23" s="26" t="s">
        <v>32</v>
      </c>
      <c r="B23" s="26" t="s">
        <v>14</v>
      </c>
      <c r="C23" s="26" t="s">
        <v>31</v>
      </c>
      <c r="D23" s="79">
        <v>42362</v>
      </c>
      <c r="F23" s="80">
        <v>0.16500000000000001</v>
      </c>
      <c r="G23" s="75"/>
      <c r="H23" s="80"/>
    </row>
    <row r="24" spans="1:8">
      <c r="A24" s="26" t="s">
        <v>21</v>
      </c>
      <c r="B24" s="26" t="s">
        <v>20</v>
      </c>
      <c r="C24" s="26" t="s">
        <v>10</v>
      </c>
      <c r="D24" s="79">
        <v>42379</v>
      </c>
      <c r="E24" s="74">
        <v>4900</v>
      </c>
      <c r="F24" s="80">
        <v>9.82</v>
      </c>
      <c r="G24" s="75">
        <v>-48128</v>
      </c>
      <c r="H24" s="80">
        <v>10</v>
      </c>
    </row>
    <row r="25" spans="1:8">
      <c r="A25" s="26" t="s">
        <v>32</v>
      </c>
      <c r="B25" s="26" t="s">
        <v>14</v>
      </c>
      <c r="C25" s="26" t="s">
        <v>13</v>
      </c>
      <c r="D25" s="79">
        <v>42391</v>
      </c>
      <c r="E25" s="74">
        <v>2950</v>
      </c>
      <c r="F25" s="80">
        <v>16.75</v>
      </c>
      <c r="G25" s="75">
        <v>49402.5</v>
      </c>
      <c r="H25" s="80">
        <v>10</v>
      </c>
    </row>
    <row r="26" spans="1:8">
      <c r="A26" s="26" t="s">
        <v>34</v>
      </c>
      <c r="B26" s="26" t="s">
        <v>22</v>
      </c>
      <c r="C26" s="26" t="s">
        <v>10</v>
      </c>
      <c r="D26" s="79">
        <v>42391</v>
      </c>
      <c r="E26" s="74">
        <v>2900</v>
      </c>
      <c r="F26" s="80">
        <v>17</v>
      </c>
      <c r="G26" s="75">
        <v>-49310</v>
      </c>
      <c r="H26" s="80">
        <v>10</v>
      </c>
    </row>
    <row r="27" spans="1:8">
      <c r="A27" s="26" t="s">
        <v>21</v>
      </c>
      <c r="B27" s="26" t="s">
        <v>20</v>
      </c>
      <c r="C27" s="26" t="s">
        <v>31</v>
      </c>
      <c r="D27" s="79">
        <v>42397</v>
      </c>
      <c r="F27" s="80">
        <v>7.3330000000000006E-2</v>
      </c>
      <c r="G27" s="75"/>
      <c r="H27" s="80"/>
    </row>
    <row r="28" spans="1:8">
      <c r="A28" s="26" t="s">
        <v>32</v>
      </c>
      <c r="B28" s="26" t="s">
        <v>14</v>
      </c>
      <c r="C28" s="26" t="s">
        <v>13</v>
      </c>
      <c r="D28" s="79">
        <v>42398</v>
      </c>
      <c r="E28" s="74">
        <v>4725</v>
      </c>
      <c r="F28" s="80">
        <v>12.22</v>
      </c>
      <c r="G28" s="75">
        <v>57729.5</v>
      </c>
      <c r="H28" s="80">
        <v>10</v>
      </c>
    </row>
    <row r="29" spans="1:8">
      <c r="A29" s="26" t="s">
        <v>25</v>
      </c>
      <c r="B29" s="26" t="s">
        <v>24</v>
      </c>
      <c r="C29" s="26" t="s">
        <v>10</v>
      </c>
      <c r="D29" s="79">
        <v>42398</v>
      </c>
      <c r="E29" s="74">
        <v>28401</v>
      </c>
      <c r="F29" s="80">
        <v>2.92</v>
      </c>
      <c r="G29" s="75">
        <v>-82940.92</v>
      </c>
      <c r="H29" s="80">
        <v>10</v>
      </c>
    </row>
    <row r="30" spans="1:8">
      <c r="A30" s="26" t="s">
        <v>34</v>
      </c>
      <c r="B30" s="26" t="s">
        <v>22</v>
      </c>
      <c r="C30" s="26" t="s">
        <v>31</v>
      </c>
      <c r="D30" s="79">
        <v>42410</v>
      </c>
      <c r="F30" s="80">
        <v>0.35</v>
      </c>
      <c r="G30" s="75"/>
      <c r="H30" s="80"/>
    </row>
    <row r="31" spans="1:8">
      <c r="A31" s="26" t="s">
        <v>32</v>
      </c>
      <c r="B31" s="26" t="s">
        <v>14</v>
      </c>
      <c r="C31" s="26" t="s">
        <v>13</v>
      </c>
      <c r="D31" s="79">
        <v>42417</v>
      </c>
      <c r="E31" s="74">
        <v>2738</v>
      </c>
      <c r="F31" s="80">
        <v>17.420000000000002</v>
      </c>
      <c r="G31" s="75">
        <v>47685.96</v>
      </c>
      <c r="H31" s="80">
        <v>10</v>
      </c>
    </row>
    <row r="32" spans="1:8">
      <c r="A32" s="26" t="s">
        <v>27</v>
      </c>
      <c r="B32" s="26" t="s">
        <v>26</v>
      </c>
      <c r="C32" s="26" t="s">
        <v>10</v>
      </c>
      <c r="D32" s="79">
        <v>42417</v>
      </c>
      <c r="E32" s="74">
        <v>6835</v>
      </c>
      <c r="F32" s="80">
        <v>6.98</v>
      </c>
      <c r="G32" s="75">
        <v>-47718.3</v>
      </c>
      <c r="H32" s="80">
        <v>10</v>
      </c>
    </row>
    <row r="33" spans="1:8">
      <c r="A33" s="26" t="s">
        <v>21</v>
      </c>
      <c r="B33" s="26" t="s">
        <v>20</v>
      </c>
      <c r="C33" s="26" t="s">
        <v>31</v>
      </c>
      <c r="D33" s="79">
        <v>42426</v>
      </c>
      <c r="F33" s="80">
        <v>7.3330000000000006E-2</v>
      </c>
      <c r="G33" s="75"/>
      <c r="H33" s="80"/>
    </row>
    <row r="34" spans="1:8">
      <c r="A34" s="26" t="s">
        <v>25</v>
      </c>
      <c r="B34" s="26" t="s">
        <v>24</v>
      </c>
      <c r="C34" s="26" t="s">
        <v>13</v>
      </c>
      <c r="D34" s="79">
        <v>42439</v>
      </c>
      <c r="E34" s="74">
        <v>14200</v>
      </c>
      <c r="F34" s="80">
        <v>3.9</v>
      </c>
      <c r="G34" s="75">
        <v>55370</v>
      </c>
      <c r="H34" s="80">
        <v>10</v>
      </c>
    </row>
    <row r="35" spans="1:8">
      <c r="A35" s="26" t="s">
        <v>21</v>
      </c>
      <c r="B35" s="26" t="s">
        <v>16</v>
      </c>
      <c r="C35" s="26" t="s">
        <v>31</v>
      </c>
      <c r="D35" s="79">
        <v>42451</v>
      </c>
      <c r="F35" s="80">
        <v>3.5000000000000003E-2</v>
      </c>
      <c r="G35" s="75"/>
      <c r="H35" s="80"/>
    </row>
    <row r="36" spans="1:8">
      <c r="A36" s="26" t="s">
        <v>32</v>
      </c>
      <c r="B36" s="26" t="s">
        <v>14</v>
      </c>
      <c r="C36" s="26" t="s">
        <v>31</v>
      </c>
      <c r="D36" s="79">
        <v>42457</v>
      </c>
      <c r="F36" s="80">
        <v>0.16500000000000001</v>
      </c>
      <c r="G36" s="75"/>
      <c r="H36" s="80"/>
    </row>
    <row r="37" spans="1:8">
      <c r="A37" s="26" t="s">
        <v>21</v>
      </c>
      <c r="B37" s="26" t="s">
        <v>20</v>
      </c>
      <c r="C37" s="26" t="s">
        <v>31</v>
      </c>
      <c r="D37" s="79">
        <v>42459</v>
      </c>
      <c r="F37" s="80">
        <v>7.3330000000000006E-2</v>
      </c>
      <c r="G37" s="75"/>
      <c r="H37" s="80"/>
    </row>
    <row r="38" spans="1:8">
      <c r="A38" s="26" t="s">
        <v>21</v>
      </c>
      <c r="B38" s="26" t="s">
        <v>20</v>
      </c>
      <c r="C38" s="26" t="s">
        <v>31</v>
      </c>
      <c r="D38" s="79">
        <v>42488</v>
      </c>
      <c r="F38" s="80">
        <v>7.3330000000000006E-2</v>
      </c>
      <c r="G38" s="75"/>
      <c r="H38" s="80"/>
    </row>
    <row r="39" spans="1:8">
      <c r="A39" s="26" t="s">
        <v>34</v>
      </c>
      <c r="B39" s="26" t="s">
        <v>22</v>
      </c>
      <c r="C39" s="26" t="s">
        <v>31</v>
      </c>
      <c r="D39" s="79">
        <v>42509</v>
      </c>
      <c r="F39" s="80">
        <v>0.25</v>
      </c>
      <c r="G39" s="75"/>
      <c r="H39" s="80"/>
    </row>
    <row r="40" spans="1:8">
      <c r="A40" s="26" t="s">
        <v>21</v>
      </c>
      <c r="B40" s="26" t="s">
        <v>16</v>
      </c>
      <c r="C40" s="26" t="s">
        <v>31</v>
      </c>
      <c r="D40" s="79">
        <v>42515</v>
      </c>
      <c r="F40" s="80">
        <v>4.4999999999999998E-2</v>
      </c>
      <c r="G40" s="75"/>
      <c r="H40" s="80"/>
    </row>
    <row r="41" spans="1:8">
      <c r="A41" s="26" t="s">
        <v>21</v>
      </c>
      <c r="B41" s="26" t="s">
        <v>20</v>
      </c>
      <c r="C41" s="26" t="s">
        <v>31</v>
      </c>
      <c r="D41" s="79">
        <v>42517</v>
      </c>
      <c r="F41" s="80">
        <v>7.3330000000000006E-2</v>
      </c>
      <c r="G41" s="75"/>
      <c r="H41" s="80"/>
    </row>
    <row r="42" spans="1:8">
      <c r="A42" s="26" t="s">
        <v>21</v>
      </c>
      <c r="B42" s="26" t="s">
        <v>20</v>
      </c>
      <c r="C42" s="26" t="s">
        <v>31</v>
      </c>
      <c r="D42" s="79">
        <v>42520</v>
      </c>
      <c r="F42" s="80">
        <v>7.3330000000000006E-2</v>
      </c>
      <c r="G42" s="75"/>
      <c r="H42" s="80"/>
    </row>
    <row r="43" spans="1:8">
      <c r="A43" s="26" t="s">
        <v>32</v>
      </c>
      <c r="B43" s="26" t="s">
        <v>14</v>
      </c>
      <c r="C43" s="26" t="s">
        <v>31</v>
      </c>
      <c r="D43" s="79">
        <v>42548</v>
      </c>
      <c r="F43" s="80">
        <v>0.14000000000000001</v>
      </c>
      <c r="G43" s="75"/>
      <c r="H43" s="80"/>
    </row>
    <row r="44" spans="1:8">
      <c r="A44" s="26" t="s">
        <v>21</v>
      </c>
      <c r="B44" s="26" t="s">
        <v>20</v>
      </c>
      <c r="C44" s="26" t="s">
        <v>31</v>
      </c>
      <c r="D44" s="79">
        <v>42550</v>
      </c>
      <c r="F44" s="80">
        <v>7.3330000000000006E-2</v>
      </c>
      <c r="G44" s="75"/>
      <c r="H44" s="80"/>
    </row>
    <row r="45" spans="1:8">
      <c r="A45" s="26" t="s">
        <v>21</v>
      </c>
      <c r="B45" s="26" t="s">
        <v>20</v>
      </c>
      <c r="C45" s="26" t="s">
        <v>31</v>
      </c>
      <c r="D45" s="79">
        <v>42579</v>
      </c>
      <c r="F45" s="80">
        <v>7.3330000000000006E-2</v>
      </c>
      <c r="G45" s="75"/>
      <c r="H45" s="80"/>
    </row>
    <row r="46" spans="1:8">
      <c r="A46" s="26" t="s">
        <v>21</v>
      </c>
      <c r="B46" s="26" t="s">
        <v>20</v>
      </c>
      <c r="C46" s="26" t="s">
        <v>31</v>
      </c>
      <c r="D46" s="79">
        <v>42580</v>
      </c>
      <c r="F46" s="80">
        <v>7.3330000000000006E-2</v>
      </c>
      <c r="G46" s="75"/>
      <c r="H46" s="80"/>
    </row>
    <row r="47" spans="1:8">
      <c r="A47" s="26" t="s">
        <v>21</v>
      </c>
      <c r="B47" s="26" t="s">
        <v>16</v>
      </c>
      <c r="C47" s="26" t="s">
        <v>31</v>
      </c>
      <c r="D47" s="79">
        <v>42599</v>
      </c>
      <c r="F47" s="80">
        <v>4.4999999999999998E-2</v>
      </c>
      <c r="G47" s="75"/>
      <c r="H47" s="80"/>
    </row>
    <row r="48" spans="1:8">
      <c r="A48" s="26" t="s">
        <v>21</v>
      </c>
      <c r="B48" s="26" t="s">
        <v>20</v>
      </c>
      <c r="C48" s="26" t="s">
        <v>31</v>
      </c>
      <c r="D48" s="79">
        <v>42612</v>
      </c>
      <c r="F48" s="80">
        <v>7.3330000000000006E-2</v>
      </c>
      <c r="G48" s="75"/>
      <c r="H48" s="80"/>
    </row>
    <row r="49" spans="1:8">
      <c r="A49" s="26" t="s">
        <v>34</v>
      </c>
      <c r="B49" s="26" t="s">
        <v>22</v>
      </c>
      <c r="C49" s="26" t="s">
        <v>31</v>
      </c>
      <c r="D49" s="79">
        <v>42636</v>
      </c>
      <c r="F49" s="80">
        <v>0.25</v>
      </c>
      <c r="G49" s="75"/>
      <c r="H49" s="80"/>
    </row>
    <row r="50" spans="1:8">
      <c r="A50" s="26" t="s">
        <v>32</v>
      </c>
      <c r="B50" s="26" t="s">
        <v>14</v>
      </c>
      <c r="C50" s="26" t="s">
        <v>31</v>
      </c>
      <c r="D50" s="79">
        <v>42640</v>
      </c>
      <c r="F50" s="80">
        <v>0.14000000000000001</v>
      </c>
      <c r="G50" s="75"/>
      <c r="H50" s="80"/>
    </row>
    <row r="51" spans="1:8">
      <c r="A51" s="26" t="s">
        <v>21</v>
      </c>
      <c r="B51" s="26" t="s">
        <v>20</v>
      </c>
      <c r="C51" s="26" t="s">
        <v>31</v>
      </c>
      <c r="D51" s="79">
        <v>42642</v>
      </c>
      <c r="F51" s="80">
        <v>7.3330000000000006E-2</v>
      </c>
      <c r="G51" s="75"/>
      <c r="H51" s="80"/>
    </row>
    <row r="52" spans="1:8">
      <c r="A52" s="26" t="s">
        <v>32</v>
      </c>
      <c r="B52" s="26" t="s">
        <v>14</v>
      </c>
      <c r="C52" s="26" t="s">
        <v>13</v>
      </c>
      <c r="D52" s="79">
        <v>42671</v>
      </c>
      <c r="E52" s="74">
        <v>2500</v>
      </c>
      <c r="F52" s="80">
        <v>20</v>
      </c>
      <c r="G52" s="75">
        <v>49990</v>
      </c>
      <c r="H52" s="80">
        <v>10</v>
      </c>
    </row>
    <row r="53" spans="1:8">
      <c r="A53" s="26" t="s">
        <v>21</v>
      </c>
      <c r="B53" s="26" t="s">
        <v>20</v>
      </c>
      <c r="C53" s="26" t="s">
        <v>31</v>
      </c>
      <c r="D53" s="79">
        <v>42671</v>
      </c>
      <c r="F53" s="80">
        <v>7.3330000000000006E-2</v>
      </c>
      <c r="G53" s="75"/>
      <c r="H53" s="80"/>
    </row>
    <row r="54" spans="1:8">
      <c r="A54" s="26" t="s">
        <v>149</v>
      </c>
      <c r="B54" s="26" t="s">
        <v>150</v>
      </c>
      <c r="C54" s="26" t="s">
        <v>10</v>
      </c>
      <c r="D54" s="79">
        <v>42671</v>
      </c>
      <c r="E54" s="74">
        <v>4484</v>
      </c>
      <c r="F54" s="80">
        <v>11.15</v>
      </c>
      <c r="G54" s="75">
        <v>-50006.6</v>
      </c>
      <c r="H54" s="80">
        <v>10</v>
      </c>
    </row>
    <row r="55" spans="1:8">
      <c r="A55" s="26" t="s">
        <v>32</v>
      </c>
      <c r="B55" s="26" t="s">
        <v>14</v>
      </c>
      <c r="C55" s="26" t="s">
        <v>13</v>
      </c>
      <c r="D55" s="79">
        <v>42685</v>
      </c>
      <c r="E55" s="74">
        <v>2543.23</v>
      </c>
      <c r="F55" s="80">
        <v>19.66</v>
      </c>
      <c r="G55" s="75">
        <v>49989.9</v>
      </c>
      <c r="H55" s="80">
        <v>10</v>
      </c>
    </row>
    <row r="56" spans="1:8">
      <c r="A56" s="26" t="s">
        <v>151</v>
      </c>
      <c r="B56" s="26" t="s">
        <v>152</v>
      </c>
      <c r="C56" s="26" t="s">
        <v>10</v>
      </c>
      <c r="D56" s="79">
        <v>42685</v>
      </c>
      <c r="E56" s="74">
        <v>2787</v>
      </c>
      <c r="F56" s="80">
        <v>17.940000000000001</v>
      </c>
      <c r="G56" s="75">
        <v>-50008.78</v>
      </c>
      <c r="H56" s="80">
        <v>10</v>
      </c>
    </row>
    <row r="57" spans="1:8">
      <c r="A57" s="26" t="s">
        <v>32</v>
      </c>
      <c r="B57" s="26" t="s">
        <v>14</v>
      </c>
      <c r="C57" s="26" t="s">
        <v>13</v>
      </c>
      <c r="D57" s="79">
        <v>42689</v>
      </c>
      <c r="E57" s="74">
        <v>2528</v>
      </c>
      <c r="F57" s="80">
        <v>19.78</v>
      </c>
      <c r="G57" s="75">
        <v>49993.84</v>
      </c>
      <c r="H57" s="80">
        <v>10</v>
      </c>
    </row>
    <row r="58" spans="1:8">
      <c r="A58" s="26" t="s">
        <v>153</v>
      </c>
      <c r="B58" s="26" t="s">
        <v>154</v>
      </c>
      <c r="C58" s="26" t="s">
        <v>10</v>
      </c>
      <c r="D58" s="79">
        <v>42689</v>
      </c>
      <c r="E58" s="74">
        <v>41666</v>
      </c>
      <c r="F58" s="80">
        <v>1.2</v>
      </c>
      <c r="G58" s="75">
        <v>-50009.2</v>
      </c>
      <c r="H58" s="80">
        <v>10</v>
      </c>
    </row>
    <row r="59" spans="1:8">
      <c r="A59" s="26" t="s">
        <v>21</v>
      </c>
      <c r="B59" s="26" t="s">
        <v>16</v>
      </c>
      <c r="C59" s="26" t="s">
        <v>31</v>
      </c>
      <c r="D59" s="79">
        <v>42690</v>
      </c>
      <c r="F59" s="80">
        <v>4.4999999999999998E-2</v>
      </c>
      <c r="G59" s="75"/>
      <c r="H59" s="80"/>
    </row>
    <row r="60" spans="1:8">
      <c r="A60" s="26" t="s">
        <v>34</v>
      </c>
      <c r="B60" s="26" t="s">
        <v>22</v>
      </c>
      <c r="C60" s="26" t="s">
        <v>31</v>
      </c>
      <c r="D60" s="79">
        <v>42691</v>
      </c>
      <c r="F60" s="80">
        <v>0.25</v>
      </c>
      <c r="G60" s="75"/>
      <c r="H60" s="80"/>
    </row>
    <row r="61" spans="1:8">
      <c r="A61" s="26" t="s">
        <v>155</v>
      </c>
      <c r="B61" s="26" t="s">
        <v>156</v>
      </c>
      <c r="C61" s="26" t="s">
        <v>10</v>
      </c>
      <c r="D61" s="79">
        <v>42696</v>
      </c>
      <c r="E61" s="74">
        <v>5973</v>
      </c>
      <c r="F61" s="80">
        <v>8.3699999999999992</v>
      </c>
      <c r="G61" s="75">
        <v>-50004.01</v>
      </c>
      <c r="H61" s="80">
        <v>10</v>
      </c>
    </row>
    <row r="62" spans="1:8">
      <c r="A62" s="26" t="s">
        <v>151</v>
      </c>
      <c r="B62" s="26" t="s">
        <v>152</v>
      </c>
      <c r="C62" s="26" t="s">
        <v>31</v>
      </c>
      <c r="D62" s="79">
        <v>42702</v>
      </c>
      <c r="F62" s="80">
        <v>0.13500000000000001</v>
      </c>
      <c r="G62" s="75"/>
      <c r="H62" s="80"/>
    </row>
    <row r="63" spans="1:8">
      <c r="A63" s="26" t="s">
        <v>21</v>
      </c>
      <c r="B63" s="26" t="s">
        <v>20</v>
      </c>
      <c r="C63" s="26" t="s">
        <v>31</v>
      </c>
      <c r="D63" s="79">
        <v>42703</v>
      </c>
      <c r="F63" s="80">
        <v>7.3330000000000006E-2</v>
      </c>
      <c r="G63" s="75"/>
      <c r="H63" s="80"/>
    </row>
    <row r="64" spans="1:8">
      <c r="A64" s="26" t="s">
        <v>32</v>
      </c>
      <c r="B64" s="26" t="s">
        <v>14</v>
      </c>
      <c r="C64" s="26" t="s">
        <v>13</v>
      </c>
      <c r="D64" s="79">
        <v>42704</v>
      </c>
      <c r="E64" s="74">
        <v>2446</v>
      </c>
      <c r="F64" s="80">
        <v>20.440000000000001</v>
      </c>
      <c r="G64" s="75">
        <v>49986.239999999998</v>
      </c>
      <c r="H64" s="80">
        <v>10</v>
      </c>
    </row>
    <row r="65" spans="1:8">
      <c r="A65" s="26" t="s">
        <v>157</v>
      </c>
      <c r="B65" s="26" t="s">
        <v>158</v>
      </c>
      <c r="C65" s="26" t="s">
        <v>10</v>
      </c>
      <c r="D65" s="79">
        <v>42704</v>
      </c>
      <c r="E65" s="74">
        <v>1246</v>
      </c>
      <c r="F65" s="80">
        <v>40.130000000000003</v>
      </c>
      <c r="G65" s="75">
        <v>-50011.98</v>
      </c>
      <c r="H65" s="80">
        <v>10</v>
      </c>
    </row>
    <row r="66" spans="1:8">
      <c r="A66" s="26" t="s">
        <v>151</v>
      </c>
      <c r="B66" s="26" t="s">
        <v>152</v>
      </c>
      <c r="C66" s="26" t="s">
        <v>33</v>
      </c>
      <c r="D66" s="79">
        <v>42726</v>
      </c>
      <c r="F66" s="80">
        <v>0.17499999999999999</v>
      </c>
      <c r="G66" s="75"/>
      <c r="H66" s="80"/>
    </row>
    <row r="67" spans="1:8">
      <c r="A67" s="26" t="s">
        <v>21</v>
      </c>
      <c r="B67" s="26" t="s">
        <v>14</v>
      </c>
      <c r="C67" s="26" t="s">
        <v>31</v>
      </c>
      <c r="D67" s="79">
        <v>42727</v>
      </c>
      <c r="F67" s="80">
        <v>0.14000000000000001</v>
      </c>
      <c r="G67" s="75"/>
      <c r="H67" s="80"/>
    </row>
    <row r="68" spans="1:8">
      <c r="A68" s="26" t="s">
        <v>21</v>
      </c>
      <c r="B68" s="26" t="s">
        <v>20</v>
      </c>
      <c r="C68" s="26" t="s">
        <v>33</v>
      </c>
      <c r="D68" s="79">
        <v>42732</v>
      </c>
      <c r="F68" s="80">
        <v>7.3330000000000006E-2</v>
      </c>
      <c r="G68" s="75"/>
      <c r="H68" s="80"/>
    </row>
    <row r="69" spans="1:8">
      <c r="A69" s="26" t="s">
        <v>149</v>
      </c>
      <c r="B69" s="26" t="s">
        <v>150</v>
      </c>
      <c r="C69" s="26" t="s">
        <v>31</v>
      </c>
      <c r="D69" s="79">
        <v>42732</v>
      </c>
      <c r="F69" s="80">
        <v>4.0800000000000003E-2</v>
      </c>
      <c r="G69" s="75"/>
      <c r="H69" s="80"/>
    </row>
    <row r="70" spans="1:8">
      <c r="A70" s="26" t="s">
        <v>151</v>
      </c>
      <c r="B70" s="26" t="s">
        <v>152</v>
      </c>
      <c r="C70" s="26" t="s">
        <v>33</v>
      </c>
      <c r="D70" s="79">
        <v>42732</v>
      </c>
      <c r="F70" s="80">
        <v>0.13500000000000001</v>
      </c>
      <c r="G70" s="75"/>
      <c r="H70" s="80"/>
    </row>
    <row r="71" spans="1:8">
      <c r="A71" s="26" t="s">
        <v>151</v>
      </c>
      <c r="B71" s="26" t="s">
        <v>152</v>
      </c>
      <c r="C71" s="26" t="s">
        <v>33</v>
      </c>
      <c r="D71" s="79">
        <v>42762</v>
      </c>
      <c r="F71" s="81">
        <v>0.13500000000000001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L54"/>
  <sheetViews>
    <sheetView workbookViewId="0">
      <selection activeCell="F38" sqref="F38"/>
    </sheetView>
  </sheetViews>
  <sheetFormatPr defaultColWidth="9" defaultRowHeight="10.5"/>
  <cols>
    <col min="1" max="1" width="31.85546875" style="26" bestFit="1" customWidth="1"/>
    <col min="2" max="2" width="7.140625" style="26" bestFit="1" customWidth="1"/>
    <col min="3" max="3" width="20.140625" style="26" bestFit="1" customWidth="1"/>
    <col min="4" max="4" width="9.85546875" style="26" bestFit="1" customWidth="1"/>
    <col min="5" max="5" width="6.85546875" style="26" bestFit="1" customWidth="1"/>
    <col min="6" max="6" width="9.140625" style="26" bestFit="1" customWidth="1"/>
    <col min="7" max="7" width="11.140625" style="26" bestFit="1" customWidth="1"/>
    <col min="8" max="8" width="13.5703125" style="26" bestFit="1" customWidth="1"/>
    <col min="9" max="9" width="9" style="26"/>
    <col min="10" max="10" width="12.5703125" style="26" bestFit="1" customWidth="1"/>
    <col min="11" max="11" width="11.85546875" style="26" bestFit="1" customWidth="1"/>
    <col min="12" max="12" width="10.85546875" style="26" bestFit="1" customWidth="1"/>
    <col min="13" max="16384" width="9" style="26"/>
  </cols>
  <sheetData>
    <row r="1" spans="1:12">
      <c r="A1" s="26" t="s">
        <v>1</v>
      </c>
      <c r="B1" s="26" t="s">
        <v>0</v>
      </c>
      <c r="C1" s="26" t="s">
        <v>2</v>
      </c>
      <c r="D1" s="26" t="s">
        <v>3</v>
      </c>
      <c r="E1" s="73" t="s">
        <v>4</v>
      </c>
      <c r="F1" s="26" t="s">
        <v>5</v>
      </c>
      <c r="G1" s="74" t="s">
        <v>7</v>
      </c>
      <c r="H1" s="75" t="s">
        <v>6</v>
      </c>
    </row>
    <row r="2" spans="1:12">
      <c r="C2" s="26" t="s">
        <v>29</v>
      </c>
      <c r="D2" s="76">
        <v>41913</v>
      </c>
      <c r="E2" s="73"/>
      <c r="F2" s="75"/>
      <c r="G2" s="74"/>
      <c r="H2" s="75">
        <v>1000000</v>
      </c>
    </row>
    <row r="3" spans="1:12">
      <c r="A3" s="26" t="s">
        <v>9</v>
      </c>
      <c r="B3" s="26" t="s">
        <v>8</v>
      </c>
      <c r="C3" s="77" t="s">
        <v>10</v>
      </c>
      <c r="D3" s="76">
        <v>41929</v>
      </c>
      <c r="E3" s="73">
        <v>4625</v>
      </c>
      <c r="F3" s="75">
        <v>10.81</v>
      </c>
      <c r="G3" s="74">
        <f>10</f>
        <v>10</v>
      </c>
      <c r="H3" s="75">
        <v>-50006.25</v>
      </c>
      <c r="J3" s="75">
        <f>IF(C3="Buy",-1,1)*(E3*F3)-G3</f>
        <v>-50006.25</v>
      </c>
      <c r="K3" s="78"/>
      <c r="L3" s="75">
        <f>F3*E3</f>
        <v>49996.25</v>
      </c>
    </row>
    <row r="4" spans="1:12">
      <c r="A4" s="26" t="s">
        <v>30</v>
      </c>
      <c r="B4" s="26" t="s">
        <v>11</v>
      </c>
      <c r="C4" s="77" t="s">
        <v>10</v>
      </c>
      <c r="D4" s="76">
        <v>41963</v>
      </c>
      <c r="E4" s="73">
        <v>12500</v>
      </c>
      <c r="F4" s="75">
        <v>4</v>
      </c>
      <c r="G4" s="74">
        <f>10</f>
        <v>10</v>
      </c>
      <c r="H4" s="75">
        <v>-50010</v>
      </c>
      <c r="J4" s="75">
        <f>IF(C4="Buy",-1,1)*(E4*F4)-G4</f>
        <v>-50010</v>
      </c>
    </row>
    <row r="5" spans="1:12">
      <c r="A5" s="26" t="s">
        <v>30</v>
      </c>
      <c r="B5" s="26" t="s">
        <v>11</v>
      </c>
      <c r="C5" s="77" t="s">
        <v>31</v>
      </c>
      <c r="D5" s="76">
        <v>41984</v>
      </c>
      <c r="E5" s="73"/>
      <c r="F5" s="75">
        <v>0.05</v>
      </c>
      <c r="G5" s="74"/>
      <c r="H5" s="75"/>
    </row>
    <row r="6" spans="1:12">
      <c r="A6" s="26" t="s">
        <v>17</v>
      </c>
      <c r="B6" s="26" t="s">
        <v>16</v>
      </c>
      <c r="C6" s="77" t="s">
        <v>10</v>
      </c>
      <c r="D6" s="76">
        <v>42037</v>
      </c>
      <c r="E6" s="73">
        <v>1892</v>
      </c>
      <c r="F6" s="75">
        <v>31.85</v>
      </c>
      <c r="G6" s="74">
        <v>10</v>
      </c>
      <c r="H6" s="75">
        <v>-60270.2</v>
      </c>
      <c r="J6" s="75">
        <f>IF(C6="Buy",-1,1)*(E6*F6)-G6</f>
        <v>-60270.200000000004</v>
      </c>
    </row>
    <row r="7" spans="1:12">
      <c r="A7" s="26" t="s">
        <v>30</v>
      </c>
      <c r="B7" s="26" t="s">
        <v>11</v>
      </c>
      <c r="C7" s="77" t="s">
        <v>31</v>
      </c>
      <c r="D7" s="76">
        <v>42075</v>
      </c>
      <c r="E7" s="73"/>
      <c r="F7" s="75">
        <v>0.05</v>
      </c>
      <c r="G7" s="74"/>
      <c r="H7" s="75"/>
    </row>
    <row r="8" spans="1:12">
      <c r="A8" s="26" t="s">
        <v>19</v>
      </c>
      <c r="B8" s="26" t="s">
        <v>18</v>
      </c>
      <c r="C8" s="77" t="s">
        <v>10</v>
      </c>
      <c r="D8" s="76">
        <v>42083</v>
      </c>
      <c r="E8" s="73">
        <v>2348</v>
      </c>
      <c r="F8" s="75">
        <v>21.3</v>
      </c>
      <c r="G8" s="74">
        <v>10</v>
      </c>
      <c r="H8" s="75">
        <v>-50022.400000000001</v>
      </c>
      <c r="J8" s="75">
        <f>IF(C8="Buy",-1,1)*(E8*F8)-G8</f>
        <v>-50022.400000000001</v>
      </c>
    </row>
    <row r="9" spans="1:12">
      <c r="A9" s="26" t="s">
        <v>17</v>
      </c>
      <c r="B9" s="26" t="s">
        <v>16</v>
      </c>
      <c r="C9" s="77" t="s">
        <v>31</v>
      </c>
      <c r="D9" s="76">
        <v>42088</v>
      </c>
      <c r="E9" s="73"/>
      <c r="F9" s="75">
        <v>2.5000000000000001E-2</v>
      </c>
      <c r="G9" s="74"/>
      <c r="H9" s="75"/>
    </row>
    <row r="10" spans="1:12">
      <c r="A10" s="26" t="s">
        <v>30</v>
      </c>
      <c r="B10" s="26" t="s">
        <v>11</v>
      </c>
      <c r="C10" s="77" t="s">
        <v>13</v>
      </c>
      <c r="D10" s="76">
        <v>42109</v>
      </c>
      <c r="E10" s="73">
        <v>3125</v>
      </c>
      <c r="F10" s="75">
        <v>5.39</v>
      </c>
      <c r="G10" s="74">
        <v>10</v>
      </c>
      <c r="H10" s="75">
        <v>16833.75</v>
      </c>
      <c r="J10" s="75">
        <f>IF(C10="Buy",-1,1)*(E10*F10)-G10</f>
        <v>16833.75</v>
      </c>
    </row>
    <row r="11" spans="1:12">
      <c r="A11" s="26" t="s">
        <v>17</v>
      </c>
      <c r="B11" s="26" t="s">
        <v>16</v>
      </c>
      <c r="C11" s="77" t="s">
        <v>31</v>
      </c>
      <c r="D11" s="76">
        <v>42144</v>
      </c>
      <c r="E11" s="73"/>
      <c r="F11" s="75">
        <v>3.5000000000000003E-2</v>
      </c>
      <c r="G11" s="74"/>
      <c r="H11" s="75"/>
    </row>
    <row r="12" spans="1:12">
      <c r="A12" s="26" t="s">
        <v>30</v>
      </c>
      <c r="B12" s="26" t="s">
        <v>11</v>
      </c>
      <c r="C12" s="77" t="s">
        <v>31</v>
      </c>
      <c r="D12" s="76">
        <v>42166</v>
      </c>
      <c r="E12" s="73"/>
      <c r="F12" s="75">
        <v>0.05</v>
      </c>
      <c r="G12" s="74"/>
      <c r="H12" s="75"/>
    </row>
    <row r="13" spans="1:12">
      <c r="A13" s="26" t="s">
        <v>17</v>
      </c>
      <c r="B13" s="26" t="s">
        <v>16</v>
      </c>
      <c r="C13" s="77" t="s">
        <v>31</v>
      </c>
      <c r="D13" s="76">
        <v>42228</v>
      </c>
      <c r="E13" s="73"/>
      <c r="F13" s="75">
        <v>3.5000000000000003E-2</v>
      </c>
      <c r="G13" s="74"/>
      <c r="H13" s="75"/>
    </row>
    <row r="14" spans="1:12">
      <c r="A14" s="26" t="s">
        <v>30</v>
      </c>
      <c r="B14" s="26" t="s">
        <v>11</v>
      </c>
      <c r="C14" s="77" t="s">
        <v>31</v>
      </c>
      <c r="D14" s="76">
        <v>42258</v>
      </c>
      <c r="E14" s="73"/>
      <c r="F14" s="75">
        <v>0.05</v>
      </c>
      <c r="G14" s="74"/>
      <c r="H14" s="75"/>
    </row>
    <row r="15" spans="1:12">
      <c r="A15" s="26" t="s">
        <v>17</v>
      </c>
      <c r="B15" s="26" t="s">
        <v>16</v>
      </c>
      <c r="C15" s="77" t="s">
        <v>31</v>
      </c>
      <c r="D15" s="76">
        <v>42326</v>
      </c>
      <c r="E15" s="73"/>
      <c r="F15" s="75">
        <v>3.5000000000000003E-2</v>
      </c>
      <c r="G15" s="74"/>
      <c r="H15" s="75"/>
    </row>
    <row r="16" spans="1:12">
      <c r="A16" s="26" t="s">
        <v>30</v>
      </c>
      <c r="B16" s="26" t="s">
        <v>11</v>
      </c>
      <c r="C16" s="77" t="s">
        <v>31</v>
      </c>
      <c r="D16" s="76">
        <v>42349</v>
      </c>
      <c r="E16" s="73"/>
      <c r="F16" s="75">
        <v>2.5000000000000001E-2</v>
      </c>
      <c r="G16" s="74"/>
      <c r="H16" s="75"/>
    </row>
    <row r="17" spans="1:10">
      <c r="A17" s="26" t="s">
        <v>21</v>
      </c>
      <c r="B17" s="26" t="s">
        <v>20</v>
      </c>
      <c r="C17" s="77" t="s">
        <v>10</v>
      </c>
      <c r="D17" s="76">
        <v>42380</v>
      </c>
      <c r="E17" s="73">
        <v>4900</v>
      </c>
      <c r="F17" s="75">
        <v>9.82</v>
      </c>
      <c r="G17" s="74">
        <v>10</v>
      </c>
      <c r="H17" s="75">
        <v>-48128</v>
      </c>
      <c r="J17" s="75">
        <f>IF(C17="Buy",-1,1)*(E17*F17)-G17</f>
        <v>-48128</v>
      </c>
    </row>
    <row r="18" spans="1:10">
      <c r="A18" s="26" t="s">
        <v>23</v>
      </c>
      <c r="B18" s="26" t="s">
        <v>22</v>
      </c>
      <c r="C18" s="77" t="s">
        <v>10</v>
      </c>
      <c r="D18" s="76">
        <v>42391</v>
      </c>
      <c r="E18" s="73">
        <v>2900</v>
      </c>
      <c r="F18" s="75">
        <v>17</v>
      </c>
      <c r="G18" s="74">
        <v>10</v>
      </c>
      <c r="H18" s="75">
        <v>-49310</v>
      </c>
      <c r="J18" s="75">
        <f>IF(C18="Buy",-1,1)*(E18*F18)-G18</f>
        <v>-49310</v>
      </c>
    </row>
    <row r="19" spans="1:10">
      <c r="A19" s="26" t="s">
        <v>21</v>
      </c>
      <c r="B19" s="26" t="s">
        <v>20</v>
      </c>
      <c r="C19" s="77" t="s">
        <v>31</v>
      </c>
      <c r="D19" s="76">
        <v>42397</v>
      </c>
      <c r="E19" s="73"/>
      <c r="F19" s="75">
        <v>7.3330000000000006E-2</v>
      </c>
      <c r="G19" s="74"/>
      <c r="H19" s="75"/>
    </row>
    <row r="20" spans="1:10">
      <c r="A20" s="26" t="s">
        <v>25</v>
      </c>
      <c r="B20" s="26" t="s">
        <v>24</v>
      </c>
      <c r="C20" s="77" t="s">
        <v>10</v>
      </c>
      <c r="D20" s="76">
        <v>42398</v>
      </c>
      <c r="E20" s="73">
        <v>28401</v>
      </c>
      <c r="F20" s="75">
        <v>2.92</v>
      </c>
      <c r="G20" s="74">
        <v>10</v>
      </c>
      <c r="H20" s="75">
        <v>-82940.92</v>
      </c>
      <c r="J20" s="75">
        <f>IF(C20="Buy",-1,1)*(E20*F20)-G20</f>
        <v>-82940.92</v>
      </c>
    </row>
    <row r="21" spans="1:10">
      <c r="A21" s="26" t="s">
        <v>23</v>
      </c>
      <c r="B21" s="26" t="s">
        <v>22</v>
      </c>
      <c r="C21" s="77" t="s">
        <v>31</v>
      </c>
      <c r="D21" s="76">
        <v>42410</v>
      </c>
      <c r="E21" s="73"/>
      <c r="F21" s="75">
        <v>0.35</v>
      </c>
      <c r="G21" s="74"/>
      <c r="H21" s="75"/>
    </row>
    <row r="22" spans="1:10">
      <c r="A22" s="26" t="s">
        <v>27</v>
      </c>
      <c r="B22" s="26" t="s">
        <v>26</v>
      </c>
      <c r="C22" s="26" t="s">
        <v>10</v>
      </c>
      <c r="D22" s="76">
        <v>42417</v>
      </c>
      <c r="E22" s="73">
        <v>6835</v>
      </c>
      <c r="F22" s="75">
        <v>6.98</v>
      </c>
      <c r="G22" s="74">
        <v>10</v>
      </c>
      <c r="H22" s="75">
        <v>-47718.3</v>
      </c>
      <c r="J22" s="75">
        <f>IF(C22="Buy",-1,1)*(E22*F22)-G22</f>
        <v>-47718.3</v>
      </c>
    </row>
    <row r="23" spans="1:10">
      <c r="A23" s="26" t="s">
        <v>21</v>
      </c>
      <c r="B23" s="26" t="s">
        <v>20</v>
      </c>
      <c r="C23" s="77" t="s">
        <v>33</v>
      </c>
      <c r="D23" s="76">
        <v>42426</v>
      </c>
      <c r="E23" s="73"/>
      <c r="F23" s="75">
        <v>7.3330000000000006E-2</v>
      </c>
      <c r="G23" s="74"/>
      <c r="H23" s="75"/>
    </row>
    <row r="24" spans="1:10">
      <c r="A24" s="26" t="s">
        <v>25</v>
      </c>
      <c r="B24" s="26" t="s">
        <v>24</v>
      </c>
      <c r="C24" s="26" t="s">
        <v>13</v>
      </c>
      <c r="D24" s="79">
        <v>42439</v>
      </c>
      <c r="E24" s="73">
        <v>14200</v>
      </c>
      <c r="F24" s="80">
        <v>3.9</v>
      </c>
      <c r="G24" s="80">
        <v>10</v>
      </c>
      <c r="H24" s="75">
        <v>55370</v>
      </c>
      <c r="J24" s="75">
        <f>IF(C24="Buy",-1,1)*(E24*F24)-G24</f>
        <v>55370</v>
      </c>
    </row>
    <row r="25" spans="1:10">
      <c r="A25" s="26" t="s">
        <v>21</v>
      </c>
      <c r="B25" s="26" t="s">
        <v>16</v>
      </c>
      <c r="C25" s="26" t="s">
        <v>31</v>
      </c>
      <c r="D25" s="79">
        <v>42451</v>
      </c>
      <c r="E25" s="73"/>
      <c r="F25" s="80">
        <v>3.5000000000000003E-2</v>
      </c>
      <c r="G25" s="80"/>
      <c r="H25" s="75"/>
    </row>
    <row r="26" spans="1:10">
      <c r="A26" s="26" t="s">
        <v>21</v>
      </c>
      <c r="B26" s="26" t="s">
        <v>20</v>
      </c>
      <c r="C26" s="26" t="s">
        <v>31</v>
      </c>
      <c r="D26" s="79">
        <v>42459</v>
      </c>
      <c r="E26" s="73"/>
      <c r="F26" s="80">
        <v>7.3330000000000006E-2</v>
      </c>
      <c r="G26" s="80"/>
      <c r="H26" s="75"/>
    </row>
    <row r="27" spans="1:10">
      <c r="A27" s="26" t="s">
        <v>21</v>
      </c>
      <c r="B27" s="26" t="s">
        <v>20</v>
      </c>
      <c r="C27" s="26" t="s">
        <v>31</v>
      </c>
      <c r="D27" s="79">
        <v>42488</v>
      </c>
      <c r="E27" s="73"/>
      <c r="F27" s="80">
        <v>7.3330000000000006E-2</v>
      </c>
      <c r="G27" s="80"/>
      <c r="H27" s="75"/>
    </row>
    <row r="28" spans="1:10">
      <c r="A28" s="26" t="s">
        <v>34</v>
      </c>
      <c r="B28" s="26" t="s">
        <v>22</v>
      </c>
      <c r="C28" s="26" t="s">
        <v>31</v>
      </c>
      <c r="D28" s="79">
        <v>42509</v>
      </c>
      <c r="E28" s="73"/>
      <c r="F28" s="80">
        <v>0.25</v>
      </c>
      <c r="G28" s="80"/>
      <c r="H28" s="75"/>
    </row>
    <row r="29" spans="1:10">
      <c r="A29" s="26" t="s">
        <v>21</v>
      </c>
      <c r="B29" s="26" t="s">
        <v>16</v>
      </c>
      <c r="C29" s="26" t="s">
        <v>31</v>
      </c>
      <c r="D29" s="79">
        <v>42515</v>
      </c>
      <c r="E29" s="73"/>
      <c r="F29" s="80">
        <v>4.4999999999999998E-2</v>
      </c>
      <c r="G29" s="80"/>
      <c r="H29" s="75"/>
    </row>
    <row r="30" spans="1:10">
      <c r="A30" s="26" t="s">
        <v>21</v>
      </c>
      <c r="B30" s="26" t="s">
        <v>20</v>
      </c>
      <c r="C30" s="26" t="s">
        <v>31</v>
      </c>
      <c r="D30" s="79">
        <v>42517</v>
      </c>
      <c r="E30" s="73"/>
      <c r="F30" s="80">
        <v>7.3330000000000006E-2</v>
      </c>
      <c r="G30" s="80"/>
      <c r="H30" s="75"/>
    </row>
    <row r="31" spans="1:10">
      <c r="A31" s="26" t="s">
        <v>21</v>
      </c>
      <c r="B31" s="26" t="s">
        <v>20</v>
      </c>
      <c r="C31" s="26" t="s">
        <v>31</v>
      </c>
      <c r="D31" s="79">
        <v>42520</v>
      </c>
      <c r="E31" s="73"/>
      <c r="F31" s="80">
        <v>7.3330000000000006E-2</v>
      </c>
      <c r="G31" s="80"/>
      <c r="H31" s="75"/>
    </row>
    <row r="32" spans="1:10">
      <c r="A32" s="26" t="s">
        <v>21</v>
      </c>
      <c r="B32" s="26" t="s">
        <v>20</v>
      </c>
      <c r="C32" s="26" t="s">
        <v>31</v>
      </c>
      <c r="D32" s="79">
        <v>42550</v>
      </c>
      <c r="E32" s="73"/>
      <c r="F32" s="80">
        <v>7.3330000000000006E-2</v>
      </c>
      <c r="G32" s="80"/>
      <c r="H32" s="75"/>
    </row>
    <row r="33" spans="1:10">
      <c r="A33" s="26" t="s">
        <v>21</v>
      </c>
      <c r="B33" s="26" t="s">
        <v>20</v>
      </c>
      <c r="C33" s="26" t="s">
        <v>31</v>
      </c>
      <c r="D33" s="79">
        <v>42579</v>
      </c>
      <c r="E33" s="73"/>
      <c r="F33" s="80">
        <v>7.3330000000000006E-2</v>
      </c>
      <c r="G33" s="80"/>
      <c r="H33" s="75"/>
    </row>
    <row r="34" spans="1:10">
      <c r="A34" s="26" t="s">
        <v>21</v>
      </c>
      <c r="B34" s="26" t="s">
        <v>20</v>
      </c>
      <c r="C34" s="26" t="s">
        <v>31</v>
      </c>
      <c r="D34" s="79">
        <v>42580</v>
      </c>
      <c r="E34" s="73"/>
      <c r="F34" s="80">
        <v>7.3330000000000006E-2</v>
      </c>
      <c r="G34" s="80"/>
      <c r="H34" s="75"/>
    </row>
    <row r="35" spans="1:10">
      <c r="A35" s="26" t="s">
        <v>21</v>
      </c>
      <c r="B35" s="26" t="s">
        <v>16</v>
      </c>
      <c r="C35" s="26" t="s">
        <v>31</v>
      </c>
      <c r="D35" s="79">
        <v>42599</v>
      </c>
      <c r="E35" s="73"/>
      <c r="F35" s="80">
        <v>4.4999999999999998E-2</v>
      </c>
      <c r="G35" s="80"/>
      <c r="H35" s="75"/>
    </row>
    <row r="36" spans="1:10">
      <c r="A36" s="26" t="s">
        <v>21</v>
      </c>
      <c r="B36" s="26" t="s">
        <v>20</v>
      </c>
      <c r="C36" s="26" t="s">
        <v>31</v>
      </c>
      <c r="D36" s="79">
        <v>42612</v>
      </c>
      <c r="E36" s="73"/>
      <c r="F36" s="80">
        <v>7.3330000000000006E-2</v>
      </c>
      <c r="G36" s="80"/>
      <c r="H36" s="75"/>
    </row>
    <row r="37" spans="1:10">
      <c r="A37" s="26" t="s">
        <v>34</v>
      </c>
      <c r="B37" s="26" t="s">
        <v>22</v>
      </c>
      <c r="C37" s="26" t="s">
        <v>31</v>
      </c>
      <c r="D37" s="79">
        <v>42636</v>
      </c>
      <c r="E37" s="73"/>
      <c r="F37" s="80">
        <v>0.25</v>
      </c>
      <c r="G37" s="80"/>
      <c r="H37" s="75"/>
    </row>
    <row r="38" spans="1:10">
      <c r="A38" s="26" t="s">
        <v>21</v>
      </c>
      <c r="B38" s="26" t="s">
        <v>20</v>
      </c>
      <c r="C38" s="26" t="s">
        <v>31</v>
      </c>
      <c r="D38" s="79">
        <v>42642</v>
      </c>
      <c r="E38" s="73"/>
      <c r="F38" s="80">
        <v>7.3330000000000006E-2</v>
      </c>
      <c r="G38" s="80"/>
      <c r="H38" s="75"/>
    </row>
    <row r="39" spans="1:10">
      <c r="A39" s="26" t="s">
        <v>21</v>
      </c>
      <c r="B39" s="26" t="s">
        <v>20</v>
      </c>
      <c r="C39" s="26" t="s">
        <v>31</v>
      </c>
      <c r="D39" s="79">
        <v>42671</v>
      </c>
      <c r="E39" s="73"/>
      <c r="F39" s="80">
        <v>7.3330000000000006E-2</v>
      </c>
      <c r="G39" s="80"/>
      <c r="H39" s="75"/>
    </row>
    <row r="40" spans="1:10">
      <c r="A40" s="26" t="s">
        <v>149</v>
      </c>
      <c r="B40" s="26" t="s">
        <v>150</v>
      </c>
      <c r="C40" s="26" t="s">
        <v>10</v>
      </c>
      <c r="D40" s="79">
        <v>42671</v>
      </c>
      <c r="E40" s="73">
        <v>4484</v>
      </c>
      <c r="F40" s="80">
        <v>11.15</v>
      </c>
      <c r="G40" s="80">
        <v>10</v>
      </c>
      <c r="H40" s="75">
        <v>-50006.6</v>
      </c>
      <c r="J40" s="75">
        <f>IF(C40="Buy",-1,1)*(E40*F40)-G40</f>
        <v>-50006.6</v>
      </c>
    </row>
    <row r="41" spans="1:10">
      <c r="A41" s="26" t="s">
        <v>151</v>
      </c>
      <c r="B41" s="26" t="s">
        <v>152</v>
      </c>
      <c r="C41" s="26" t="s">
        <v>10</v>
      </c>
      <c r="D41" s="79">
        <v>42685</v>
      </c>
      <c r="E41" s="73">
        <v>2787</v>
      </c>
      <c r="F41" s="80">
        <v>17.940000000000001</v>
      </c>
      <c r="G41" s="80">
        <v>10</v>
      </c>
      <c r="H41" s="75">
        <v>-50008.78</v>
      </c>
      <c r="J41" s="75">
        <f>IF(C41="Buy",-1,1)*(E41*F41)-G41</f>
        <v>-50008.780000000006</v>
      </c>
    </row>
    <row r="42" spans="1:10">
      <c r="A42" s="26" t="s">
        <v>153</v>
      </c>
      <c r="B42" s="26" t="s">
        <v>154</v>
      </c>
      <c r="C42" s="26" t="s">
        <v>10</v>
      </c>
      <c r="D42" s="79">
        <v>42689</v>
      </c>
      <c r="E42" s="73">
        <v>41666</v>
      </c>
      <c r="F42" s="80">
        <v>1.2</v>
      </c>
      <c r="G42" s="80">
        <v>10</v>
      </c>
      <c r="H42" s="75">
        <v>-50009.2</v>
      </c>
      <c r="J42" s="75">
        <f>IF(C42="Buy",-1,1)*(E42*F42)-G42</f>
        <v>-50009.2</v>
      </c>
    </row>
    <row r="43" spans="1:10">
      <c r="A43" s="26" t="s">
        <v>21</v>
      </c>
      <c r="B43" s="26" t="s">
        <v>16</v>
      </c>
      <c r="C43" s="26" t="s">
        <v>31</v>
      </c>
      <c r="D43" s="79">
        <v>42690</v>
      </c>
      <c r="E43" s="73"/>
      <c r="F43" s="80">
        <v>4.4999999999999998E-2</v>
      </c>
      <c r="G43" s="80"/>
      <c r="H43" s="75"/>
    </row>
    <row r="44" spans="1:10">
      <c r="A44" s="26" t="s">
        <v>34</v>
      </c>
      <c r="B44" s="26" t="s">
        <v>22</v>
      </c>
      <c r="C44" s="26" t="s">
        <v>31</v>
      </c>
      <c r="D44" s="79">
        <v>42691</v>
      </c>
      <c r="E44" s="73"/>
      <c r="F44" s="80">
        <v>0.25</v>
      </c>
      <c r="G44" s="80"/>
      <c r="H44" s="75"/>
    </row>
    <row r="45" spans="1:10">
      <c r="A45" s="26" t="s">
        <v>155</v>
      </c>
      <c r="B45" s="26" t="s">
        <v>156</v>
      </c>
      <c r="C45" s="26" t="s">
        <v>10</v>
      </c>
      <c r="D45" s="79">
        <v>42696</v>
      </c>
      <c r="E45" s="73">
        <v>5973</v>
      </c>
      <c r="F45" s="80">
        <v>8.3699999999999992</v>
      </c>
      <c r="G45" s="80">
        <v>10</v>
      </c>
      <c r="H45" s="75">
        <v>-50004.01</v>
      </c>
      <c r="J45" s="75">
        <f>IF(C45="Buy",-1,1)*(E45*F45)-G45</f>
        <v>-50004.009999999995</v>
      </c>
    </row>
    <row r="46" spans="1:10">
      <c r="A46" s="26" t="s">
        <v>151</v>
      </c>
      <c r="B46" s="26" t="s">
        <v>152</v>
      </c>
      <c r="C46" s="26" t="s">
        <v>31</v>
      </c>
      <c r="D46" s="79">
        <v>42702</v>
      </c>
      <c r="E46" s="73"/>
      <c r="F46" s="80">
        <v>0.13500000000000001</v>
      </c>
      <c r="G46" s="80"/>
      <c r="H46" s="75"/>
    </row>
    <row r="47" spans="1:10">
      <c r="A47" s="26" t="s">
        <v>21</v>
      </c>
      <c r="B47" s="26" t="s">
        <v>20</v>
      </c>
      <c r="C47" s="26" t="s">
        <v>31</v>
      </c>
      <c r="D47" s="79">
        <v>42703</v>
      </c>
      <c r="E47" s="73"/>
      <c r="F47" s="80">
        <v>7.3330000000000006E-2</v>
      </c>
      <c r="G47" s="80"/>
      <c r="H47" s="75"/>
    </row>
    <row r="48" spans="1:10">
      <c r="A48" s="26" t="s">
        <v>157</v>
      </c>
      <c r="B48" s="26" t="s">
        <v>158</v>
      </c>
      <c r="C48" s="26" t="s">
        <v>10</v>
      </c>
      <c r="D48" s="79">
        <v>42704</v>
      </c>
      <c r="E48" s="73">
        <v>1246</v>
      </c>
      <c r="F48" s="80">
        <v>40.130000000000003</v>
      </c>
      <c r="G48" s="80">
        <v>10</v>
      </c>
      <c r="H48" s="75">
        <v>-50011.98</v>
      </c>
      <c r="J48" s="75">
        <f>IF(C48="Buy",-1,1)*(E48*F48)-G48</f>
        <v>-50011.98</v>
      </c>
    </row>
    <row r="49" spans="1:8">
      <c r="A49" s="26" t="s">
        <v>151</v>
      </c>
      <c r="B49" s="26" t="s">
        <v>152</v>
      </c>
      <c r="C49" s="26" t="s">
        <v>33</v>
      </c>
      <c r="D49" s="79">
        <v>42726</v>
      </c>
      <c r="E49" s="73"/>
      <c r="F49" s="80">
        <v>0.17499999999999999</v>
      </c>
      <c r="G49" s="74"/>
      <c r="H49" s="75"/>
    </row>
    <row r="50" spans="1:8">
      <c r="A50" s="26" t="s">
        <v>21</v>
      </c>
      <c r="B50" s="26" t="s">
        <v>14</v>
      </c>
      <c r="C50" s="26" t="s">
        <v>31</v>
      </c>
      <c r="D50" s="79">
        <v>42727</v>
      </c>
      <c r="E50" s="73"/>
      <c r="F50" s="80">
        <v>0.14000000000000001</v>
      </c>
      <c r="G50" s="74"/>
      <c r="H50" s="75"/>
    </row>
    <row r="51" spans="1:8">
      <c r="A51" s="26" t="s">
        <v>21</v>
      </c>
      <c r="B51" s="26" t="s">
        <v>20</v>
      </c>
      <c r="C51" s="26" t="s">
        <v>33</v>
      </c>
      <c r="D51" s="79">
        <v>42732</v>
      </c>
      <c r="E51" s="73"/>
      <c r="F51" s="80">
        <v>7.3330000000000006E-2</v>
      </c>
      <c r="G51" s="74"/>
      <c r="H51" s="75"/>
    </row>
    <row r="52" spans="1:8">
      <c r="A52" s="26" t="s">
        <v>149</v>
      </c>
      <c r="B52" s="26" t="s">
        <v>150</v>
      </c>
      <c r="C52" s="26" t="s">
        <v>31</v>
      </c>
      <c r="D52" s="79">
        <v>42732</v>
      </c>
      <c r="E52" s="73"/>
      <c r="F52" s="80">
        <v>4.0800000000000003E-2</v>
      </c>
      <c r="G52" s="74"/>
      <c r="H52" s="75"/>
    </row>
    <row r="53" spans="1:8">
      <c r="A53" s="26" t="s">
        <v>151</v>
      </c>
      <c r="B53" s="26" t="s">
        <v>152</v>
      </c>
      <c r="C53" s="26" t="s">
        <v>33</v>
      </c>
      <c r="D53" s="79">
        <v>42732</v>
      </c>
      <c r="E53" s="73"/>
      <c r="F53" s="80">
        <v>0.13500000000000001</v>
      </c>
      <c r="G53" s="74"/>
      <c r="H53" s="75"/>
    </row>
    <row r="54" spans="1:8">
      <c r="A54" s="26" t="s">
        <v>151</v>
      </c>
      <c r="B54" s="26" t="s">
        <v>152</v>
      </c>
      <c r="C54" s="26" t="s">
        <v>33</v>
      </c>
      <c r="D54" s="79">
        <v>42762</v>
      </c>
      <c r="F54" s="81">
        <v>0.13500000000000001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B1:CD623"/>
  <sheetViews>
    <sheetView showGridLines="0" topLeftCell="BQ3" workbookViewId="0">
      <pane ySplit="9" topLeftCell="A571" activePane="bottomLeft" state="frozen"/>
      <selection activeCell="A3" sqref="A3"/>
      <selection pane="bottomLeft" activeCell="S557" sqref="S557"/>
    </sheetView>
  </sheetViews>
  <sheetFormatPr defaultColWidth="9" defaultRowHeight="10.5" outlineLevelRow="1" outlineLevelCol="1"/>
  <cols>
    <col min="1" max="1" width="1.85546875" customWidth="1"/>
    <col min="2" max="3" width="18.85546875" customWidth="1"/>
    <col min="4" max="4" width="1.85546875" customWidth="1"/>
    <col min="5" max="20" width="15.85546875" customWidth="1" outlineLevel="1"/>
    <col min="21" max="21" width="1.85546875" customWidth="1" outlineLevel="1"/>
    <col min="22" max="37" width="15.85546875" customWidth="1" outlineLevel="1"/>
    <col min="38" max="38" width="1.85546875" customWidth="1" outlineLevel="1"/>
    <col min="39" max="54" width="15.85546875" customWidth="1" outlineLevel="1"/>
    <col min="55" max="55" width="1.85546875" customWidth="1" outlineLevel="1"/>
    <col min="56" max="56" width="15.85546875" customWidth="1" outlineLevel="1"/>
    <col min="57" max="57" width="1.85546875" customWidth="1" outlineLevel="1"/>
    <col min="58" max="74" width="15.85546875" customWidth="1" outlineLevel="1"/>
    <col min="75" max="75" width="1.85546875" customWidth="1" outlineLevel="1"/>
    <col min="76" max="76" width="15.85546875" customWidth="1" outlineLevel="1"/>
    <col min="77" max="77" width="1.85546875" customWidth="1" outlineLevel="1"/>
    <col min="78" max="80" width="15.85546875" customWidth="1"/>
    <col min="81" max="81" width="1.85546875" customWidth="1"/>
    <col min="82" max="82" width="15.85546875" customWidth="1"/>
  </cols>
  <sheetData>
    <row r="1" spans="2:82" hidden="1" outlineLevel="1">
      <c r="B1" s="5"/>
      <c r="C1" s="5"/>
      <c r="F1" s="2" t="str">
        <f t="shared" ref="F1:S1" si="0">CHAR(F2)</f>
        <v>A</v>
      </c>
      <c r="G1" s="2" t="str">
        <f t="shared" ca="1" si="0"/>
        <v>B</v>
      </c>
      <c r="H1" s="2" t="str">
        <f t="shared" ca="1" si="0"/>
        <v>C</v>
      </c>
      <c r="I1" s="2" t="str">
        <f t="shared" ca="1" si="0"/>
        <v>D</v>
      </c>
      <c r="J1" s="2" t="str">
        <f t="shared" ca="1" si="0"/>
        <v>E</v>
      </c>
      <c r="K1" s="2" t="str">
        <f t="shared" ca="1" si="0"/>
        <v>F</v>
      </c>
      <c r="L1" s="2" t="str">
        <f t="shared" ca="1" si="0"/>
        <v>G</v>
      </c>
      <c r="M1" s="2" t="str">
        <f t="shared" ca="1" si="0"/>
        <v>H</v>
      </c>
      <c r="N1" s="2" t="str">
        <f t="shared" ca="1" si="0"/>
        <v>I</v>
      </c>
      <c r="O1" s="2" t="str">
        <f t="shared" ca="1" si="0"/>
        <v>J</v>
      </c>
      <c r="P1" s="2" t="str">
        <f t="shared" ca="1" si="0"/>
        <v>K</v>
      </c>
      <c r="Q1" s="2" t="str">
        <f t="shared" ca="1" si="0"/>
        <v>L</v>
      </c>
      <c r="R1" s="2" t="str">
        <f t="shared" ca="1" si="0"/>
        <v>M</v>
      </c>
      <c r="S1" s="2" t="str">
        <f t="shared" ca="1" si="0"/>
        <v>N</v>
      </c>
      <c r="T1" s="2"/>
      <c r="W1" s="2" t="str">
        <f t="shared" ref="W1:AJ1" si="1">CHAR(W2)</f>
        <v>A</v>
      </c>
      <c r="X1" s="2" t="str">
        <f t="shared" ca="1" si="1"/>
        <v>B</v>
      </c>
      <c r="Y1" s="2" t="str">
        <f t="shared" ca="1" si="1"/>
        <v>C</v>
      </c>
      <c r="Z1" s="2" t="str">
        <f t="shared" ca="1" si="1"/>
        <v>D</v>
      </c>
      <c r="AA1" s="2" t="str">
        <f t="shared" ca="1" si="1"/>
        <v>E</v>
      </c>
      <c r="AB1" s="2" t="str">
        <f t="shared" ca="1" si="1"/>
        <v>F</v>
      </c>
      <c r="AC1" s="2" t="str">
        <f t="shared" ca="1" si="1"/>
        <v>G</v>
      </c>
      <c r="AD1" s="2" t="str">
        <f t="shared" ca="1" si="1"/>
        <v>H</v>
      </c>
      <c r="AE1" s="2" t="str">
        <f t="shared" ca="1" si="1"/>
        <v>I</v>
      </c>
      <c r="AF1" s="2" t="str">
        <f t="shared" ca="1" si="1"/>
        <v>J</v>
      </c>
      <c r="AG1" s="2" t="str">
        <f t="shared" ca="1" si="1"/>
        <v>K</v>
      </c>
      <c r="AH1" s="2" t="str">
        <f t="shared" ca="1" si="1"/>
        <v>L</v>
      </c>
      <c r="AI1" s="2" t="str">
        <f t="shared" ca="1" si="1"/>
        <v>M</v>
      </c>
      <c r="AJ1" s="2" t="str">
        <f t="shared" ca="1" si="1"/>
        <v>N</v>
      </c>
      <c r="AK1" s="2"/>
      <c r="AN1" s="2" t="str">
        <f t="shared" ref="AN1:BA1" si="2">CHAR(AN2)</f>
        <v>A</v>
      </c>
      <c r="AO1" s="2" t="str">
        <f t="shared" ca="1" si="2"/>
        <v>B</v>
      </c>
      <c r="AP1" s="2" t="str">
        <f t="shared" ca="1" si="2"/>
        <v>C</v>
      </c>
      <c r="AQ1" s="2" t="str">
        <f t="shared" ca="1" si="2"/>
        <v>D</v>
      </c>
      <c r="AR1" s="2" t="str">
        <f t="shared" ca="1" si="2"/>
        <v>E</v>
      </c>
      <c r="AS1" s="2" t="str">
        <f t="shared" ca="1" si="2"/>
        <v>F</v>
      </c>
      <c r="AT1" s="2" t="str">
        <f t="shared" ca="1" si="2"/>
        <v>G</v>
      </c>
      <c r="AU1" s="2" t="str">
        <f t="shared" ca="1" si="2"/>
        <v>H</v>
      </c>
      <c r="AV1" s="2" t="str">
        <f t="shared" ca="1" si="2"/>
        <v>I</v>
      </c>
      <c r="AW1" s="2" t="str">
        <f t="shared" ca="1" si="2"/>
        <v>J</v>
      </c>
      <c r="AX1" s="2" t="str">
        <f t="shared" ca="1" si="2"/>
        <v>K</v>
      </c>
      <c r="AY1" s="2" t="str">
        <f t="shared" ca="1" si="2"/>
        <v>L</v>
      </c>
      <c r="AZ1" s="2" t="str">
        <f t="shared" ca="1" si="2"/>
        <v>M</v>
      </c>
      <c r="BA1" s="2" t="str">
        <f t="shared" ca="1" si="2"/>
        <v>N</v>
      </c>
      <c r="BB1" s="2"/>
      <c r="BH1" s="2" t="str">
        <f t="shared" ref="BH1:BU1" si="3">CHAR(BH2)</f>
        <v>A</v>
      </c>
      <c r="BI1" s="2" t="str">
        <f t="shared" ca="1" si="3"/>
        <v>B</v>
      </c>
      <c r="BJ1" s="2" t="str">
        <f t="shared" ca="1" si="3"/>
        <v>C</v>
      </c>
      <c r="BK1" s="2" t="str">
        <f t="shared" ca="1" si="3"/>
        <v>D</v>
      </c>
      <c r="BL1" s="2" t="str">
        <f t="shared" ca="1" si="3"/>
        <v>E</v>
      </c>
      <c r="BM1" s="2" t="str">
        <f t="shared" ca="1" si="3"/>
        <v>F</v>
      </c>
      <c r="BN1" s="2" t="str">
        <f t="shared" ca="1" si="3"/>
        <v>G</v>
      </c>
      <c r="BO1" s="2" t="str">
        <f t="shared" ca="1" si="3"/>
        <v>H</v>
      </c>
      <c r="BP1" s="2" t="str">
        <f t="shared" ca="1" si="3"/>
        <v>I</v>
      </c>
      <c r="BQ1" s="2" t="str">
        <f t="shared" ca="1" si="3"/>
        <v>J</v>
      </c>
      <c r="BR1" s="2" t="str">
        <f t="shared" ca="1" si="3"/>
        <v>K</v>
      </c>
      <c r="BS1" s="2" t="str">
        <f t="shared" ca="1" si="3"/>
        <v>L</v>
      </c>
      <c r="BT1" s="2" t="str">
        <f t="shared" ca="1" si="3"/>
        <v>M</v>
      </c>
      <c r="BU1" s="2" t="str">
        <f t="shared" ca="1" si="3"/>
        <v>N</v>
      </c>
      <c r="BV1" s="2"/>
    </row>
    <row r="2" spans="2:82" hidden="1" outlineLevel="1">
      <c r="B2" t="s">
        <v>38</v>
      </c>
      <c r="C2" t="s">
        <v>46</v>
      </c>
      <c r="E2" t="s">
        <v>38</v>
      </c>
      <c r="F2" s="2">
        <v>65</v>
      </c>
      <c r="G2" s="2">
        <f ca="1">OFFSET(G2,0,-1)+1</f>
        <v>66</v>
      </c>
      <c r="H2" s="2">
        <f t="shared" ref="H2:S2" ca="1" si="4">OFFSET(H2,0,-1)+1</f>
        <v>67</v>
      </c>
      <c r="I2" s="2">
        <f t="shared" ca="1" si="4"/>
        <v>68</v>
      </c>
      <c r="J2" s="2">
        <f t="shared" ca="1" si="4"/>
        <v>69</v>
      </c>
      <c r="K2" s="2">
        <f t="shared" ca="1" si="4"/>
        <v>70</v>
      </c>
      <c r="L2" s="2">
        <f t="shared" ca="1" si="4"/>
        <v>71</v>
      </c>
      <c r="M2" s="2">
        <f t="shared" ca="1" si="4"/>
        <v>72</v>
      </c>
      <c r="N2" s="2">
        <f t="shared" ca="1" si="4"/>
        <v>73</v>
      </c>
      <c r="O2" s="2">
        <f t="shared" ca="1" si="4"/>
        <v>74</v>
      </c>
      <c r="P2" s="2">
        <f t="shared" ca="1" si="4"/>
        <v>75</v>
      </c>
      <c r="Q2" s="2">
        <f t="shared" ca="1" si="4"/>
        <v>76</v>
      </c>
      <c r="R2" s="2">
        <f t="shared" ca="1" si="4"/>
        <v>77</v>
      </c>
      <c r="S2" s="2">
        <f t="shared" ca="1" si="4"/>
        <v>78</v>
      </c>
      <c r="T2" s="2"/>
      <c r="U2" s="2"/>
      <c r="W2" s="2">
        <v>65</v>
      </c>
      <c r="X2" s="2">
        <f ca="1">OFFSET(X2,0,-1)+1</f>
        <v>66</v>
      </c>
      <c r="Y2" s="2">
        <f t="shared" ref="Y2:AJ2" ca="1" si="5">OFFSET(Y2,0,-1)+1</f>
        <v>67</v>
      </c>
      <c r="Z2" s="2">
        <f t="shared" ca="1" si="5"/>
        <v>68</v>
      </c>
      <c r="AA2" s="2">
        <f t="shared" ca="1" si="5"/>
        <v>69</v>
      </c>
      <c r="AB2" s="2">
        <f t="shared" ca="1" si="5"/>
        <v>70</v>
      </c>
      <c r="AC2" s="2">
        <f t="shared" ca="1" si="5"/>
        <v>71</v>
      </c>
      <c r="AD2" s="2">
        <f t="shared" ca="1" si="5"/>
        <v>72</v>
      </c>
      <c r="AE2" s="2">
        <f t="shared" ca="1" si="5"/>
        <v>73</v>
      </c>
      <c r="AF2" s="2">
        <f t="shared" ca="1" si="5"/>
        <v>74</v>
      </c>
      <c r="AG2" s="2">
        <f t="shared" ca="1" si="5"/>
        <v>75</v>
      </c>
      <c r="AH2" s="2">
        <f t="shared" ca="1" si="5"/>
        <v>76</v>
      </c>
      <c r="AI2" s="2">
        <f t="shared" ca="1" si="5"/>
        <v>77</v>
      </c>
      <c r="AJ2" s="2">
        <f t="shared" ca="1" si="5"/>
        <v>78</v>
      </c>
      <c r="AK2" s="2"/>
      <c r="AN2" s="2">
        <v>65</v>
      </c>
      <c r="AO2" s="2">
        <f ca="1">OFFSET(AO2,0,-1)+1</f>
        <v>66</v>
      </c>
      <c r="AP2" s="2">
        <f t="shared" ref="AP2:BA2" ca="1" si="6">OFFSET(AP2,0,-1)+1</f>
        <v>67</v>
      </c>
      <c r="AQ2" s="2">
        <f t="shared" ca="1" si="6"/>
        <v>68</v>
      </c>
      <c r="AR2" s="2">
        <f t="shared" ca="1" si="6"/>
        <v>69</v>
      </c>
      <c r="AS2" s="2">
        <f t="shared" ca="1" si="6"/>
        <v>70</v>
      </c>
      <c r="AT2" s="2">
        <f t="shared" ca="1" si="6"/>
        <v>71</v>
      </c>
      <c r="AU2" s="2">
        <f t="shared" ca="1" si="6"/>
        <v>72</v>
      </c>
      <c r="AV2" s="2">
        <f t="shared" ca="1" si="6"/>
        <v>73</v>
      </c>
      <c r="AW2" s="2">
        <f t="shared" ca="1" si="6"/>
        <v>74</v>
      </c>
      <c r="AX2" s="2">
        <f t="shared" ca="1" si="6"/>
        <v>75</v>
      </c>
      <c r="AY2" s="2">
        <f t="shared" ca="1" si="6"/>
        <v>76</v>
      </c>
      <c r="AZ2" s="2">
        <f t="shared" ca="1" si="6"/>
        <v>77</v>
      </c>
      <c r="BA2" s="2">
        <f t="shared" ca="1" si="6"/>
        <v>78</v>
      </c>
      <c r="BB2" s="2"/>
      <c r="BH2" s="2">
        <v>65</v>
      </c>
      <c r="BI2" s="2">
        <f ca="1">OFFSET(BI2,0,-1)+1</f>
        <v>66</v>
      </c>
      <c r="BJ2" s="2">
        <f t="shared" ref="BJ2:BU2" ca="1" si="7">OFFSET(BJ2,0,-1)+1</f>
        <v>67</v>
      </c>
      <c r="BK2" s="2">
        <f t="shared" ca="1" si="7"/>
        <v>68</v>
      </c>
      <c r="BL2" s="2">
        <f t="shared" ca="1" si="7"/>
        <v>69</v>
      </c>
      <c r="BM2" s="2">
        <f t="shared" ca="1" si="7"/>
        <v>70</v>
      </c>
      <c r="BN2" s="2">
        <f t="shared" ca="1" si="7"/>
        <v>71</v>
      </c>
      <c r="BO2" s="2">
        <f t="shared" ca="1" si="7"/>
        <v>72</v>
      </c>
      <c r="BP2" s="2">
        <f t="shared" ca="1" si="7"/>
        <v>73</v>
      </c>
      <c r="BQ2" s="2">
        <f t="shared" ca="1" si="7"/>
        <v>74</v>
      </c>
      <c r="BR2" s="2">
        <f t="shared" ca="1" si="7"/>
        <v>75</v>
      </c>
      <c r="BS2" s="2">
        <f t="shared" ca="1" si="7"/>
        <v>76</v>
      </c>
      <c r="BT2" s="2">
        <f t="shared" ca="1" si="7"/>
        <v>77</v>
      </c>
      <c r="BU2" s="2">
        <f t="shared" ca="1" si="7"/>
        <v>78</v>
      </c>
      <c r="BV2" s="2"/>
    </row>
    <row r="3" spans="2:82" collapsed="1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82">
      <c r="B4" s="1" t="s">
        <v>40</v>
      </c>
      <c r="C4" s="3">
        <v>41913</v>
      </c>
      <c r="D4" s="12" t="s">
        <v>50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82">
      <c r="B5" s="1" t="s">
        <v>41</v>
      </c>
      <c r="C5" s="3">
        <f ca="1">TODAY()</f>
        <v>42764</v>
      </c>
      <c r="D5" s="1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82"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82" ht="12" customHeight="1">
      <c r="B7" s="10" t="s">
        <v>57</v>
      </c>
      <c r="C7" s="10"/>
      <c r="E7" s="10" t="s">
        <v>48</v>
      </c>
      <c r="F7" s="11"/>
      <c r="G7" s="11"/>
      <c r="H7" s="11"/>
      <c r="I7" s="10"/>
      <c r="J7" s="11"/>
      <c r="K7" s="11"/>
      <c r="L7" s="11"/>
      <c r="M7" s="10"/>
      <c r="N7" s="11"/>
      <c r="O7" s="11"/>
      <c r="P7" s="11"/>
      <c r="Q7" s="11"/>
      <c r="R7" s="11"/>
      <c r="S7" s="11"/>
      <c r="T7" s="11"/>
      <c r="U7" s="2"/>
      <c r="V7" s="10" t="s">
        <v>49</v>
      </c>
      <c r="W7" s="11"/>
      <c r="X7" s="11"/>
      <c r="Y7" s="11"/>
      <c r="Z7" s="10"/>
      <c r="AA7" s="11"/>
      <c r="AB7" s="11"/>
      <c r="AC7" s="11"/>
      <c r="AD7" s="10"/>
      <c r="AE7" s="11"/>
      <c r="AF7" s="11"/>
      <c r="AG7" s="11"/>
      <c r="AH7" s="11"/>
      <c r="AI7" s="11"/>
      <c r="AJ7" s="11"/>
      <c r="AK7" s="11"/>
      <c r="AM7" s="10" t="s">
        <v>95</v>
      </c>
      <c r="AN7" s="11"/>
      <c r="AO7" s="11"/>
      <c r="AP7" s="10"/>
      <c r="AQ7" s="11"/>
      <c r="AR7" s="11"/>
      <c r="AS7" s="11"/>
      <c r="AT7" s="10"/>
      <c r="AU7" s="11"/>
      <c r="AV7" s="11"/>
      <c r="AW7" s="11"/>
      <c r="AX7" s="11"/>
      <c r="AY7" s="11"/>
      <c r="AZ7" s="11"/>
      <c r="BA7" s="11"/>
      <c r="BB7" s="11"/>
      <c r="BC7" s="11"/>
      <c r="BD7" s="11"/>
      <c r="BF7" s="10" t="s">
        <v>114</v>
      </c>
      <c r="BG7" s="11"/>
      <c r="BH7" s="11"/>
      <c r="BI7" s="11"/>
      <c r="BJ7" s="10"/>
      <c r="BK7" s="11"/>
      <c r="BL7" s="11"/>
      <c r="BM7" s="11"/>
      <c r="BN7" s="10"/>
      <c r="BO7" s="11"/>
      <c r="BP7" s="11"/>
      <c r="BQ7" s="11"/>
      <c r="BR7" s="11"/>
      <c r="BS7" s="11"/>
      <c r="BT7" s="11"/>
      <c r="BU7" s="11"/>
      <c r="BV7" s="11"/>
      <c r="BW7" s="11"/>
      <c r="BX7" s="11"/>
      <c r="BZ7" s="10" t="s">
        <v>96</v>
      </c>
      <c r="CA7" s="10"/>
      <c r="CB7" s="10"/>
      <c r="CC7" s="11"/>
      <c r="CD7" s="11"/>
    </row>
    <row r="8" spans="2:82"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BZ8" s="13" t="s">
        <v>58</v>
      </c>
    </row>
    <row r="9" spans="2:82"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BH9" s="39" t="s">
        <v>115</v>
      </c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Z9" s="5" t="s">
        <v>117</v>
      </c>
      <c r="CA9" s="3">
        <f>MAX(BZ:BZ)</f>
        <v>42762</v>
      </c>
      <c r="CB9" s="4">
        <f ca="1">VLOOKUP(CA9,BZ:CB,3)</f>
        <v>394807.5811999999</v>
      </c>
    </row>
    <row r="10" spans="2:82">
      <c r="B10" s="5"/>
      <c r="C10" s="82" t="s">
        <v>93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2:82" ht="12.75">
      <c r="B11" s="16" t="s">
        <v>3</v>
      </c>
      <c r="C11" s="71" t="s">
        <v>94</v>
      </c>
      <c r="E11" s="16" t="s">
        <v>3</v>
      </c>
      <c r="F11" s="16" t="str">
        <f ca="1">VLOOKUP(F1,'Portfolio Holdings'!$B$9:$U$24,2)</f>
        <v>BB CN EQUITY</v>
      </c>
      <c r="G11" s="16" t="str">
        <f ca="1">VLOOKUP(G1,'Portfolio Holdings'!$B$9:$U$24,2)</f>
        <v>TGL CN EQUITY</v>
      </c>
      <c r="H11" s="16" t="str">
        <f ca="1">VLOOKUP(H1,'Portfolio Holdings'!$B$9:$U$24,2)</f>
        <v>ZCN CN EQUITY</v>
      </c>
      <c r="I11" s="16" t="str">
        <f ca="1">VLOOKUP(I1,'Portfolio Holdings'!$B$9:$U$24,2)</f>
        <v>QBR/B CN EQUITY</v>
      </c>
      <c r="J11" s="16" t="str">
        <f ca="1">VLOOKUP(J1,'Portfolio Holdings'!$B$9:$U$24,2)</f>
        <v>AVO CN EQUITY</v>
      </c>
      <c r="K11" s="16" t="str">
        <f ca="1">VLOOKUP(K1,'Portfolio Holdings'!$B$9:$U$24,2)</f>
        <v>RNW CN EQUITY</v>
      </c>
      <c r="L11" s="16" t="str">
        <f ca="1">VLOOKUP(L1,'Portfolio Holdings'!$B$9:$U$24,2)</f>
        <v>GS CN EQUITY</v>
      </c>
      <c r="M11" s="16" t="str">
        <f ca="1">VLOOKUP(M1,'Portfolio Holdings'!$B$9:$U$24,2)</f>
        <v>KDX CN EQUITY</v>
      </c>
      <c r="N11" s="71" t="str">
        <f ca="1">VLOOKUP(N1,'Portfolio Holdings'!$B$9:$U$24,2)</f>
        <v>HGN CN EQUITY</v>
      </c>
      <c r="O11" s="16" t="str">
        <f ca="1">VLOOKUP(O1,'Portfolio Holdings'!$B$9:$U$24,2)</f>
        <v>ADW/A CN EQUITY</v>
      </c>
      <c r="P11" s="16" t="str">
        <f ca="1">VLOOKUP(P1,'Portfolio Holdings'!$B$9:$U$24,2)</f>
        <v>AD CN EQUITY</v>
      </c>
      <c r="Q11" s="16" t="str">
        <f ca="1">VLOOKUP(Q1,'Portfolio Holdings'!$B$9:$U$24,2)</f>
        <v>GPS CN EQUITY</v>
      </c>
      <c r="R11" s="16" t="str">
        <f ca="1">VLOOKUP(R1,'Portfolio Holdings'!$B$9:$U$24,2)</f>
        <v>HBM CN EQUITY</v>
      </c>
      <c r="S11" s="16" t="str">
        <f ca="1">VLOOKUP(S1,'Portfolio Holdings'!$B$9:$U$24,2)</f>
        <v>FTS CN EQUITY</v>
      </c>
      <c r="T11" s="16"/>
      <c r="V11" s="16" t="s">
        <v>3</v>
      </c>
      <c r="W11" s="16" t="str">
        <f ca="1">VLOOKUP(W1,'Portfolio Holdings'!$B$9:$U$24,COLUMNS('Portfolio Holdings'!$B:$H))</f>
        <v>BB</v>
      </c>
      <c r="X11" s="16" t="str">
        <f ca="1">VLOOKUP(X1,'Portfolio Holdings'!$B$9:$U$24,COLUMNS('Portfolio Holdings'!$B:$H))</f>
        <v>TGL</v>
      </c>
      <c r="Y11" s="16" t="str">
        <f ca="1">VLOOKUP(Y1,'Portfolio Holdings'!$B$9:$U$24,COLUMNS('Portfolio Holdings'!$B:$H))</f>
        <v>ZCN</v>
      </c>
      <c r="Z11" s="16" t="str">
        <f ca="1">VLOOKUP(Z1,'Portfolio Holdings'!$B$9:$U$24,COLUMNS('Portfolio Holdings'!$B:$H))</f>
        <v>QBR.B</v>
      </c>
      <c r="AA11" s="16" t="str">
        <f ca="1">VLOOKUP(AA1,'Portfolio Holdings'!$B$9:$U$24,COLUMNS('Portfolio Holdings'!$B:$H))</f>
        <v>AVO</v>
      </c>
      <c r="AB11" s="71" t="str">
        <f ca="1">VLOOKUP(AB1,'Portfolio Holdings'!$B$9:$U$24,COLUMNS('Portfolio Holdings'!$B:$H))</f>
        <v>RNW</v>
      </c>
      <c r="AC11" s="16" t="str">
        <f ca="1">VLOOKUP(AC1,'Portfolio Holdings'!$B$9:$U$24,COLUMNS('Portfolio Holdings'!$B:$H))</f>
        <v>GS</v>
      </c>
      <c r="AD11" s="16" t="str">
        <f ca="1">VLOOKUP(AD1,'Portfolio Holdings'!$B$9:$U$24,COLUMNS('Portfolio Holdings'!$B:$H))</f>
        <v>KDX</v>
      </c>
      <c r="AE11" s="16" t="str">
        <f ca="1">VLOOKUP(AE1,'Portfolio Holdings'!$B$9:$U$24,COLUMNS('Portfolio Holdings'!$B:$H))</f>
        <v>HGN</v>
      </c>
      <c r="AF11" s="16" t="str">
        <f ca="1">VLOOKUP(AF1,'Portfolio Holdings'!$B$9:$U$24,COLUMNS('Portfolio Holdings'!$B:$H))</f>
        <v>ADW.A</v>
      </c>
      <c r="AG11" s="16" t="str">
        <f ca="1">VLOOKUP(AG1,'Portfolio Holdings'!$B$9:$U$24,COLUMNS('Portfolio Holdings'!$B:$H))</f>
        <v>AD</v>
      </c>
      <c r="AH11" s="16" t="str">
        <f ca="1">VLOOKUP(AH1,'Portfolio Holdings'!$B$9:$U$24,COLUMNS('Portfolio Holdings'!$B:$H))</f>
        <v>GPS</v>
      </c>
      <c r="AI11" s="16" t="str">
        <f ca="1">VLOOKUP(AI1,'Portfolio Holdings'!$B$9:$U$24,COLUMNS('Portfolio Holdings'!$B:$H))</f>
        <v>HBM</v>
      </c>
      <c r="AJ11" s="16" t="str">
        <f ca="1">VLOOKUP(AJ1,'Portfolio Holdings'!$B$9:$U$24,COLUMNS('Portfolio Holdings'!$B:$H))</f>
        <v>FTS</v>
      </c>
      <c r="AM11" s="16" t="s">
        <v>3</v>
      </c>
      <c r="AN11" s="16" t="str">
        <f ca="1">VLOOKUP(AN1,'Portfolio Holdings'!$B$9:$U$24,COLUMNS('Portfolio Holdings'!$B:$H))</f>
        <v>BB</v>
      </c>
      <c r="AO11" s="16" t="str">
        <f ca="1">VLOOKUP(AO1,'Portfolio Holdings'!$B$9:$U$24,COLUMNS('Portfolio Holdings'!$B:$H))</f>
        <v>TGL</v>
      </c>
      <c r="AP11" s="16" t="str">
        <f ca="1">VLOOKUP(AP1,'Portfolio Holdings'!$B$9:$U$24,COLUMNS('Portfolio Holdings'!$B:$H))</f>
        <v>ZCN</v>
      </c>
      <c r="AQ11" s="16" t="str">
        <f ca="1">VLOOKUP(AQ1,'Portfolio Holdings'!$B$9:$U$24,COLUMNS('Portfolio Holdings'!$B:$H))</f>
        <v>QBR.B</v>
      </c>
      <c r="AR11" s="16" t="str">
        <f ca="1">VLOOKUP(AR1,'Portfolio Holdings'!$B$9:$U$24,COLUMNS('Portfolio Holdings'!$B:$H))</f>
        <v>AVO</v>
      </c>
      <c r="AS11" s="16" t="str">
        <f ca="1">VLOOKUP(AS1,'Portfolio Holdings'!$B$9:$U$24,COLUMNS('Portfolio Holdings'!$B:$H))</f>
        <v>RNW</v>
      </c>
      <c r="AT11" s="16" t="str">
        <f ca="1">VLOOKUP(AT1,'Portfolio Holdings'!$B$9:$U$24,COLUMNS('Portfolio Holdings'!$B:$H))</f>
        <v>GS</v>
      </c>
      <c r="AU11" s="16" t="str">
        <f ca="1">VLOOKUP(AU1,'Portfolio Holdings'!$B$9:$U$24,COLUMNS('Portfolio Holdings'!$B:$H))</f>
        <v>KDX</v>
      </c>
      <c r="AV11" s="16" t="str">
        <f ca="1">VLOOKUP(AV1,'Portfolio Holdings'!$B$9:$U$24,COLUMNS('Portfolio Holdings'!$B:$H))</f>
        <v>HGN</v>
      </c>
      <c r="AW11" s="16" t="str">
        <f ca="1">VLOOKUP(AW1,'Portfolio Holdings'!$B$9:$U$24,COLUMNS('Portfolio Holdings'!$B:$H))</f>
        <v>ADW.A</v>
      </c>
      <c r="AX11" s="16" t="str">
        <f ca="1">VLOOKUP(AX1,'Portfolio Holdings'!$B$9:$U$24,COLUMNS('Portfolio Holdings'!$B:$H))</f>
        <v>AD</v>
      </c>
      <c r="AY11" s="16" t="str">
        <f ca="1">VLOOKUP(AY1,'Portfolio Holdings'!$B$9:$U$24,COLUMNS('Portfolio Holdings'!$B:$H))</f>
        <v>GPS</v>
      </c>
      <c r="AZ11" s="16" t="str">
        <f ca="1">VLOOKUP(AZ1,'Portfolio Holdings'!$B$9:$U$24,COLUMNS('Portfolio Holdings'!$B:$H))</f>
        <v>HBM</v>
      </c>
      <c r="BA11" s="16" t="str">
        <f ca="1">VLOOKUP(BA1,'Portfolio Holdings'!$B$9:$U$24,COLUMNS('Portfolio Holdings'!$B:$H))</f>
        <v>FTS</v>
      </c>
      <c r="BB11" s="16"/>
      <c r="BC11" s="2"/>
      <c r="BD11" s="16" t="s">
        <v>42</v>
      </c>
      <c r="BE11" s="16"/>
      <c r="BF11" s="16" t="s">
        <v>3</v>
      </c>
      <c r="BG11" s="16" t="s">
        <v>28</v>
      </c>
      <c r="BH11" s="16" t="str">
        <f ca="1">VLOOKUP(BH1,'Portfolio Holdings'!$B$9:$U$24,COLUMNS('Portfolio Holdings'!$B:$H))</f>
        <v>BB</v>
      </c>
      <c r="BI11" s="16" t="str">
        <f ca="1">VLOOKUP(BI1,'Portfolio Holdings'!$B$9:$U$24,COLUMNS('Portfolio Holdings'!$B:$H))</f>
        <v>TGL</v>
      </c>
      <c r="BJ11" s="16" t="str">
        <f ca="1">VLOOKUP(BJ1,'Portfolio Holdings'!$B$9:$U$24,COLUMNS('Portfolio Holdings'!$B:$H))</f>
        <v>ZCN</v>
      </c>
      <c r="BK11" s="16" t="str">
        <f ca="1">VLOOKUP(BK1,'Portfolio Holdings'!$B$9:$U$24,COLUMNS('Portfolio Holdings'!$B:$H))</f>
        <v>QBR.B</v>
      </c>
      <c r="BL11" s="16" t="str">
        <f ca="1">VLOOKUP(BL1,'Portfolio Holdings'!$B$9:$U$24,COLUMNS('Portfolio Holdings'!$B:$H))</f>
        <v>AVO</v>
      </c>
      <c r="BM11" s="16" t="str">
        <f ca="1">VLOOKUP(BM1,'Portfolio Holdings'!$B$9:$U$24,COLUMNS('Portfolio Holdings'!$B:$H))</f>
        <v>RNW</v>
      </c>
      <c r="BN11" s="16" t="str">
        <f ca="1">VLOOKUP(BN1,'Portfolio Holdings'!$B$9:$U$24,COLUMNS('Portfolio Holdings'!$B:$H))</f>
        <v>GS</v>
      </c>
      <c r="BO11" s="16" t="str">
        <f ca="1">VLOOKUP(BO1,'Portfolio Holdings'!$B$9:$U$24,COLUMNS('Portfolio Holdings'!$B:$H))</f>
        <v>KDX</v>
      </c>
      <c r="BP11" s="16" t="str">
        <f ca="1">VLOOKUP(BP1,'Portfolio Holdings'!$B$9:$U$24,COLUMNS('Portfolio Holdings'!$B:$H))</f>
        <v>HGN</v>
      </c>
      <c r="BQ11" s="71" t="str">
        <f ca="1">VLOOKUP(BQ1,'Portfolio Holdings'!$B$9:$U$24,COLUMNS('Portfolio Holdings'!$B:$H))</f>
        <v>ADW.A</v>
      </c>
      <c r="BR11" s="71" t="str">
        <f ca="1">VLOOKUP(BR1,'Portfolio Holdings'!$B$9:$U$24,COLUMNS('Portfolio Holdings'!$B:$H))</f>
        <v>AD</v>
      </c>
      <c r="BS11" s="71" t="str">
        <f ca="1">VLOOKUP(BS1,'Portfolio Holdings'!$B$9:$U$24,COLUMNS('Portfolio Holdings'!$B:$H))</f>
        <v>GPS</v>
      </c>
      <c r="BT11" s="71" t="str">
        <f ca="1">VLOOKUP(BT1,'Portfolio Holdings'!$B$9:$U$24,COLUMNS('Portfolio Holdings'!$B:$H))</f>
        <v>HBM</v>
      </c>
      <c r="BU11" s="71" t="str">
        <f ca="1">VLOOKUP(BU1,'Portfolio Holdings'!$B$9:$U$24,COLUMNS('Portfolio Holdings'!$B:$H))</f>
        <v>FTS</v>
      </c>
      <c r="BV11" s="16"/>
      <c r="BW11" s="2"/>
      <c r="BX11" s="16" t="s">
        <v>42</v>
      </c>
      <c r="BZ11" s="16" t="s">
        <v>3</v>
      </c>
      <c r="CA11" s="16" t="s">
        <v>45</v>
      </c>
      <c r="CB11" s="16" t="s">
        <v>28</v>
      </c>
      <c r="CD11" s="16" t="s">
        <v>42</v>
      </c>
    </row>
    <row r="12" spans="2:82">
      <c r="B12" s="3">
        <f>+E12</f>
        <v>41913</v>
      </c>
      <c r="C12" s="2">
        <v>14805.4</v>
      </c>
      <c r="E12" s="70">
        <v>41913</v>
      </c>
      <c r="F12" s="69">
        <v>11.12</v>
      </c>
      <c r="G12" s="69">
        <v>6.6</v>
      </c>
      <c r="H12" s="69">
        <v>19.989999999999998</v>
      </c>
      <c r="I12" s="69">
        <v>27.87</v>
      </c>
      <c r="J12" s="69">
        <v>18</v>
      </c>
      <c r="K12" s="69">
        <v>11.39</v>
      </c>
      <c r="L12" s="69">
        <v>28.96</v>
      </c>
      <c r="M12" s="69">
        <v>1.86</v>
      </c>
      <c r="N12" s="69">
        <v>9.6</v>
      </c>
      <c r="O12" s="69">
        <v>4.8532999999999999</v>
      </c>
      <c r="P12" s="69">
        <v>30.17</v>
      </c>
      <c r="Q12" s="69">
        <v>1.69</v>
      </c>
      <c r="R12" s="69">
        <v>9.4</v>
      </c>
      <c r="S12" s="69">
        <v>34.57</v>
      </c>
      <c r="T12" s="4"/>
      <c r="V12" s="3">
        <f t="shared" ref="V12:V75" si="8">E12</f>
        <v>41913</v>
      </c>
      <c r="W12" s="40">
        <v>0</v>
      </c>
      <c r="X12" s="40">
        <v>0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  <c r="AG12" s="40">
        <v>0</v>
      </c>
      <c r="AH12" s="40">
        <v>0</v>
      </c>
      <c r="AI12" s="40">
        <v>0</v>
      </c>
      <c r="AJ12" s="40">
        <v>0</v>
      </c>
      <c r="AK12" s="40"/>
      <c r="AM12" s="3">
        <f t="shared" ref="AM12:AM75" si="9">+V12</f>
        <v>41913</v>
      </c>
      <c r="AN12" s="6">
        <f t="shared" ref="AN12:AN75" si="10">+W12*F12</f>
        <v>0</v>
      </c>
      <c r="AO12" s="6">
        <f t="shared" ref="AO12:AO75" si="11">+X12*G12</f>
        <v>0</v>
      </c>
      <c r="AP12" s="6">
        <f t="shared" ref="AP12:AP75" si="12">+Y12*H12</f>
        <v>0</v>
      </c>
      <c r="AQ12" s="6">
        <f t="shared" ref="AQ12:AQ75" si="13">+Z12*I12</f>
        <v>0</v>
      </c>
      <c r="AR12" s="6">
        <f t="shared" ref="AR12:AR75" si="14">+AA12*J12</f>
        <v>0</v>
      </c>
      <c r="AS12" s="6">
        <f t="shared" ref="AS12:AS75" si="15">+AB12*K12</f>
        <v>0</v>
      </c>
      <c r="AT12" s="6">
        <f t="shared" ref="AT12:AT75" si="16">+AC12*L12</f>
        <v>0</v>
      </c>
      <c r="AU12" s="6">
        <f t="shared" ref="AU12:AU75" si="17">+AD12*M12</f>
        <v>0</v>
      </c>
      <c r="AV12" s="6">
        <f t="shared" ref="AV12:AV75" si="18">+AE12*N12</f>
        <v>0</v>
      </c>
      <c r="AW12" s="6">
        <f t="shared" ref="AW12:AW75" si="19">+AF12*O12</f>
        <v>0</v>
      </c>
      <c r="AX12" s="6">
        <f t="shared" ref="AX12:AX75" si="20">+AG12*P12</f>
        <v>0</v>
      </c>
      <c r="AY12" s="6">
        <f t="shared" ref="AY12:AY75" si="21">+AH12*Q12</f>
        <v>0</v>
      </c>
      <c r="AZ12" s="6">
        <f t="shared" ref="AZ12:AZ75" si="22">+AI12*R12</f>
        <v>0</v>
      </c>
      <c r="BA12" s="6">
        <f t="shared" ref="BA12:BA75" si="23">+AJ12*S12</f>
        <v>0</v>
      </c>
      <c r="BB12" s="6"/>
      <c r="BD12" s="4">
        <f t="shared" ref="BD12:BD75" si="24">SUM(AN12:BC12)</f>
        <v>0</v>
      </c>
      <c r="BF12" s="3">
        <f t="shared" ref="BF12:BF75" si="25">+V12</f>
        <v>41913</v>
      </c>
      <c r="BG12" s="6">
        <f>+'Transactions (Dated)'!H2</f>
        <v>1000000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/>
      <c r="BX12" s="6">
        <f>SUM(BG12:BW12)</f>
        <v>1000000</v>
      </c>
      <c r="BZ12" s="3">
        <f>BF12</f>
        <v>41913</v>
      </c>
      <c r="CA12" s="4">
        <f t="shared" ref="CA12:CA75" si="26">SUM(AN12:BC12)</f>
        <v>0</v>
      </c>
      <c r="CB12" s="4">
        <f t="shared" ref="CB12:CB75" si="27">+BX12</f>
        <v>1000000</v>
      </c>
      <c r="CD12" s="4">
        <f t="shared" ref="CD12:CD75" si="28">CA12+CB12</f>
        <v>1000000</v>
      </c>
    </row>
    <row r="13" spans="2:82">
      <c r="B13" s="3">
        <f t="shared" ref="B13:B76" si="29">+E13</f>
        <v>41914</v>
      </c>
      <c r="C13" s="2">
        <v>14760.6</v>
      </c>
      <c r="E13" s="70">
        <v>41914</v>
      </c>
      <c r="F13" s="69">
        <v>10.57</v>
      </c>
      <c r="G13" s="69">
        <v>6.29</v>
      </c>
      <c r="H13" s="69">
        <v>19.93</v>
      </c>
      <c r="I13" s="69">
        <v>27.91</v>
      </c>
      <c r="J13" s="69">
        <v>17.13</v>
      </c>
      <c r="K13" s="69">
        <v>11.4</v>
      </c>
      <c r="L13" s="69">
        <v>28.13</v>
      </c>
      <c r="M13" s="69">
        <v>1.87</v>
      </c>
      <c r="N13" s="69">
        <v>9.5</v>
      </c>
      <c r="O13" s="69">
        <v>4.78</v>
      </c>
      <c r="P13" s="69">
        <v>29.96</v>
      </c>
      <c r="Q13" s="69">
        <v>1.67</v>
      </c>
      <c r="R13" s="69">
        <v>9.15</v>
      </c>
      <c r="S13" s="69">
        <v>34.770000000000003</v>
      </c>
      <c r="T13" s="4"/>
      <c r="V13" s="3">
        <f t="shared" si="8"/>
        <v>41914</v>
      </c>
      <c r="W13" s="40">
        <f ca="1">W12+SUMIFS('Transactions (Dated)'!$E$2:$E$53,'Transactions (Dated)'!$D$2:$D$53,'Share Values'!$V13,'Transactions (Dated)'!$B$2:$B$53,'Share Values'!W$11,'Transactions (Dated)'!$C$2:$C$53,"Buy")-SUMIFS('Transactions (Dated)'!$E$2:$E$53,'Transactions (Dated)'!$D$2:$D$53,'Share Values'!$V13,'Transactions (Dated)'!$B$2:$B$53,'Share Values'!W$11,'Transactions (Dated)'!$C$2:$C$53,"Sell")</f>
        <v>0</v>
      </c>
      <c r="X13" s="40">
        <f ca="1">X12+SUMIFS('Transactions (Dated)'!$E$2:$E$53,'Transactions (Dated)'!$D$2:$D$53,'Share Values'!$V13,'Transactions (Dated)'!$B$2:$B$53,'Share Values'!X$11,'Transactions (Dated)'!$C$2:$C$53,"Buy")-SUMIFS('Transactions (Dated)'!$E$2:$E$53,'Transactions (Dated)'!$D$2:$D$53,'Share Values'!$V13,'Transactions (Dated)'!$B$2:$B$53,'Share Values'!X$11,'Transactions (Dated)'!$C$2:$C$53,"Sell")</f>
        <v>0</v>
      </c>
      <c r="Y13" s="40">
        <f ca="1">Y12+SUMIFS('Transactions (Dated)'!$E$2:$E$53,'Transactions (Dated)'!$D$2:$D$53,'Share Values'!$V13,'Transactions (Dated)'!$B$2:$B$53,'Share Values'!Y$11,'Transactions (Dated)'!$C$2:$C$53,"Buy")-SUMIFS('Transactions (Dated)'!$E$2:$E$53,'Transactions (Dated)'!$D$2:$D$53,'Share Values'!$V13,'Transactions (Dated)'!$B$2:$B$53,'Share Values'!Y$11,'Transactions (Dated)'!$C$2:$C$53,"Sell")</f>
        <v>0</v>
      </c>
      <c r="Z13" s="40">
        <f ca="1">Z12+SUMIFS('Transactions (Dated)'!$E$2:$E$53,'Transactions (Dated)'!$D$2:$D$53,'Share Values'!$V13,'Transactions (Dated)'!$B$2:$B$53,'Share Values'!Z$11,'Transactions (Dated)'!$C$2:$C$53,"Buy")-SUMIFS('Transactions (Dated)'!$E$2:$E$53,'Transactions (Dated)'!$D$2:$D$53,'Share Values'!$V13,'Transactions (Dated)'!$B$2:$B$53,'Share Values'!Z$11,'Transactions (Dated)'!$C$2:$C$53,"Sell")</f>
        <v>0</v>
      </c>
      <c r="AA13" s="40">
        <f ca="1">AA12+SUMIFS('Transactions (Dated)'!$E$2:$E$53,'Transactions (Dated)'!$D$2:$D$53,'Share Values'!$V13,'Transactions (Dated)'!$B$2:$B$53,'Share Values'!AA$11,'Transactions (Dated)'!$C$2:$C$53,"Buy")-SUMIFS('Transactions (Dated)'!$E$2:$E$53,'Transactions (Dated)'!$D$2:$D$53,'Share Values'!$V13,'Transactions (Dated)'!$B$2:$B$53,'Share Values'!AA$11,'Transactions (Dated)'!$C$2:$C$53,"Sell")</f>
        <v>0</v>
      </c>
      <c r="AB13" s="40">
        <f ca="1">AB12+SUMIFS('Transactions (Dated)'!$E$2:$E$53,'Transactions (Dated)'!$D$2:$D$53,'Share Values'!$V13,'Transactions (Dated)'!$B$2:$B$53,'Share Values'!AB$11,'Transactions (Dated)'!$C$2:$C$53,"Buy")-SUMIFS('Transactions (Dated)'!$E$2:$E$53,'Transactions (Dated)'!$D$2:$D$53,'Share Values'!$V13,'Transactions (Dated)'!$B$2:$B$53,'Share Values'!AB$11,'Transactions (Dated)'!$C$2:$C$53,"Sell")</f>
        <v>0</v>
      </c>
      <c r="AC13" s="40">
        <f ca="1">AC12+SUMIFS('Transactions (Dated)'!$E$2:$E$53,'Transactions (Dated)'!$D$2:$D$53,'Share Values'!$V13,'Transactions (Dated)'!$B$2:$B$53,'Share Values'!AC$11,'Transactions (Dated)'!$C$2:$C$53,"Buy")-SUMIFS('Transactions (Dated)'!$E$2:$E$53,'Transactions (Dated)'!$D$2:$D$53,'Share Values'!$V13,'Transactions (Dated)'!$B$2:$B$53,'Share Values'!AC$11,'Transactions (Dated)'!$C$2:$C$53,"Sell")</f>
        <v>0</v>
      </c>
      <c r="AD13" s="40">
        <f ca="1">AD12+SUMIFS('Transactions (Dated)'!$E$2:$E$53,'Transactions (Dated)'!$D$2:$D$53,'Share Values'!$V13,'Transactions (Dated)'!$B$2:$B$53,'Share Values'!AD$11,'Transactions (Dated)'!$C$2:$C$53,"Buy")-SUMIFS('Transactions (Dated)'!$E$2:$E$53,'Transactions (Dated)'!$D$2:$D$53,'Share Values'!$V13,'Transactions (Dated)'!$B$2:$B$53,'Share Values'!AD$11,'Transactions (Dated)'!$C$2:$C$53,"Sell")</f>
        <v>0</v>
      </c>
      <c r="AE13" s="40">
        <f ca="1">AE12+SUMIFS('Transactions (Dated)'!$E$2:$E$53,'Transactions (Dated)'!$D$2:$D$53,'Share Values'!$V13,'Transactions (Dated)'!$B$2:$B$53,'Share Values'!AE$11,'Transactions (Dated)'!$C$2:$C$53,"Buy")-SUMIFS('Transactions (Dated)'!$E$2:$E$53,'Transactions (Dated)'!$D$2:$D$53,'Share Values'!$V13,'Transactions (Dated)'!$B$2:$B$53,'Share Values'!AE$11,'Transactions (Dated)'!$C$2:$C$53,"Sell")</f>
        <v>0</v>
      </c>
      <c r="AF13" s="40">
        <f ca="1">AF12+SUMIFS('Transactions (Dated)'!$E$2:$E$53,'Transactions (Dated)'!$D$2:$D$53,'Share Values'!$V13,'Transactions (Dated)'!$B$2:$B$53,'Share Values'!AF$11,'Transactions (Dated)'!$C$2:$C$53,"Buy")-SUMIFS('Transactions (Dated)'!$E$2:$E$53,'Transactions (Dated)'!$D$2:$D$53,'Share Values'!$V13,'Transactions (Dated)'!$B$2:$B$53,'Share Values'!AF$11,'Transactions (Dated)'!$C$2:$C$53,"Sell")</f>
        <v>0</v>
      </c>
      <c r="AG13" s="40">
        <f ca="1">AG12+SUMIFS('Transactions (Dated)'!$E$2:$E$53,'Transactions (Dated)'!$D$2:$D$53,'Share Values'!$V13,'Transactions (Dated)'!$B$2:$B$53,'Share Values'!AG$11,'Transactions (Dated)'!$C$2:$C$53,"Buy")-SUMIFS('Transactions (Dated)'!$E$2:$E$53,'Transactions (Dated)'!$D$2:$D$53,'Share Values'!$V13,'Transactions (Dated)'!$B$2:$B$53,'Share Values'!AG$11,'Transactions (Dated)'!$C$2:$C$53,"Sell")</f>
        <v>0</v>
      </c>
      <c r="AH13" s="40">
        <f ca="1">AH12+SUMIFS('Transactions (Dated)'!$E$2:$E$53,'Transactions (Dated)'!$D$2:$D$53,'Share Values'!$V13,'Transactions (Dated)'!$B$2:$B$53,'Share Values'!AH$11,'Transactions (Dated)'!$C$2:$C$53,"Buy")-SUMIFS('Transactions (Dated)'!$E$2:$E$53,'Transactions (Dated)'!$D$2:$D$53,'Share Values'!$V13,'Transactions (Dated)'!$B$2:$B$53,'Share Values'!AH$11,'Transactions (Dated)'!$C$2:$C$53,"Sell")</f>
        <v>0</v>
      </c>
      <c r="AI13" s="40">
        <f ca="1">AI12+SUMIFS('Transactions (Dated)'!$E$2:$E$53,'Transactions (Dated)'!$D$2:$D$53,'Share Values'!$V13,'Transactions (Dated)'!$B$2:$B$53,'Share Values'!AI$11,'Transactions (Dated)'!$C$2:$C$53,"Buy")-SUMIFS('Transactions (Dated)'!$E$2:$E$53,'Transactions (Dated)'!$D$2:$D$53,'Share Values'!$V13,'Transactions (Dated)'!$B$2:$B$53,'Share Values'!AI$11,'Transactions (Dated)'!$C$2:$C$53,"Sell")</f>
        <v>0</v>
      </c>
      <c r="AJ13" s="40">
        <f ca="1">AJ12+SUMIFS('Transactions (Dated)'!$E$2:$E$53,'Transactions (Dated)'!$D$2:$D$53,'Share Values'!$V13,'Transactions (Dated)'!$B$2:$B$53,'Share Values'!AJ$11,'Transactions (Dated)'!$C$2:$C$53,"Buy")-SUMIFS('Transactions (Dated)'!$E$2:$E$53,'Transactions (Dated)'!$D$2:$D$53,'Share Values'!$V13,'Transactions (Dated)'!$B$2:$B$53,'Share Values'!AJ$11,'Transactions (Dated)'!$C$2:$C$53,"Sell")</f>
        <v>0</v>
      </c>
      <c r="AK13" s="40"/>
      <c r="AM13" s="3">
        <f t="shared" si="9"/>
        <v>41914</v>
      </c>
      <c r="AN13" s="6">
        <f t="shared" ca="1" si="10"/>
        <v>0</v>
      </c>
      <c r="AO13" s="6">
        <f t="shared" ca="1" si="11"/>
        <v>0</v>
      </c>
      <c r="AP13" s="6">
        <f t="shared" ca="1" si="12"/>
        <v>0</v>
      </c>
      <c r="AQ13" s="6">
        <f t="shared" ca="1" si="13"/>
        <v>0</v>
      </c>
      <c r="AR13" s="6">
        <f t="shared" ca="1" si="14"/>
        <v>0</v>
      </c>
      <c r="AS13" s="6">
        <f t="shared" ca="1" si="15"/>
        <v>0</v>
      </c>
      <c r="AT13" s="6">
        <f t="shared" ca="1" si="16"/>
        <v>0</v>
      </c>
      <c r="AU13" s="6">
        <f t="shared" ca="1" si="17"/>
        <v>0</v>
      </c>
      <c r="AV13" s="6">
        <f t="shared" ca="1" si="18"/>
        <v>0</v>
      </c>
      <c r="AW13" s="6">
        <f t="shared" ca="1" si="19"/>
        <v>0</v>
      </c>
      <c r="AX13" s="6">
        <f t="shared" ca="1" si="20"/>
        <v>0</v>
      </c>
      <c r="AY13" s="6">
        <f t="shared" ca="1" si="21"/>
        <v>0</v>
      </c>
      <c r="AZ13" s="6">
        <f t="shared" ca="1" si="22"/>
        <v>0</v>
      </c>
      <c r="BA13" s="6">
        <f t="shared" ca="1" si="23"/>
        <v>0</v>
      </c>
      <c r="BB13" s="6"/>
      <c r="BD13" s="4">
        <f t="shared" ca="1" si="24"/>
        <v>0</v>
      </c>
      <c r="BF13" s="3">
        <f t="shared" si="25"/>
        <v>41914</v>
      </c>
      <c r="BG13" s="6">
        <f>BG12+SUMIFS('Transactions (Dated)'!H:H,'Transactions (Dated)'!D:D,'Share Values'!AM13)</f>
        <v>1000000</v>
      </c>
      <c r="BH13" s="6">
        <f ca="1">BH12+SUMIFS('Transactions (Dated)'!$F:$F,'Transactions (Dated)'!$D:$D,$BF13,'Transactions (Dated)'!$B:$B,BH$11,'Transactions (Dated)'!$C:$C,"Dividend (paid to cash)")*W13</f>
        <v>0</v>
      </c>
      <c r="BI13" s="6">
        <f ca="1">BI12+SUMIFS('Transactions (Dated)'!$F:$F,'Transactions (Dated)'!$D:$D,$BF13,'Transactions (Dated)'!$B:$B,BI$11,'Transactions (Dated)'!$C:$C,"Dividend (paid to cash)")*X13</f>
        <v>0</v>
      </c>
      <c r="BJ13" s="6">
        <f ca="1">BJ12+SUMIFS('Transactions (Dated)'!$F:$F,'Transactions (Dated)'!$D:$D,$BF13,'Transactions (Dated)'!$B:$B,BJ$11,'Transactions (Dated)'!$C:$C,"Dividend (paid to cash)")*Y13</f>
        <v>0</v>
      </c>
      <c r="BK13" s="6">
        <f ca="1">BK12+SUMIFS('Transactions (Dated)'!$F:$F,'Transactions (Dated)'!$D:$D,$BF13,'Transactions (Dated)'!$B:$B,BK$11,'Transactions (Dated)'!$C:$C,"Dividend (paid to cash)")*Z13</f>
        <v>0</v>
      </c>
      <c r="BL13" s="6">
        <f ca="1">BL12+SUMIFS('Transactions (Dated)'!$F:$F,'Transactions (Dated)'!$D:$D,$BF13,'Transactions (Dated)'!$B:$B,BL$11,'Transactions (Dated)'!$C:$C,"Dividend (paid to cash)")*AA13</f>
        <v>0</v>
      </c>
      <c r="BM13" s="6">
        <f ca="1">BM12+SUMIFS('Transactions (Dated)'!$F:$F,'Transactions (Dated)'!$D:$D,$BF13,'Transactions (Dated)'!$B:$B,BM$11,'Transactions (Dated)'!$C:$C,"Dividend (paid to cash)")*AB13</f>
        <v>0</v>
      </c>
      <c r="BN13" s="6">
        <f ca="1">BN12+SUMIFS('Transactions (Dated)'!$F:$F,'Transactions (Dated)'!$D:$D,$BF13,'Transactions (Dated)'!$B:$B,BN$11,'Transactions (Dated)'!$C:$C,"Dividend (paid to cash)")*AC13</f>
        <v>0</v>
      </c>
      <c r="BO13" s="6">
        <f ca="1">BO12+SUMIFS('Transactions (Dated)'!$F:$F,'Transactions (Dated)'!$D:$D,$BF13,'Transactions (Dated)'!$B:$B,BO$11,'Transactions (Dated)'!$C:$C,"Dividend (paid to cash)")*AD13</f>
        <v>0</v>
      </c>
      <c r="BP13" s="72">
        <f ca="1">BP12+SUMIFS('Transactions (Dated)'!$F:$F,'Transactions (Dated)'!$D:$D,$BF13,'Transactions (Dated)'!$B:$B,BP$11,'Transactions (Dated)'!$C:$C,"Dividend (paid to cash)")*AE13</f>
        <v>0</v>
      </c>
      <c r="BQ13" s="6">
        <f ca="1">BQ12+SUMIFS('Transactions (Dated)'!$F:$F,'Transactions (Dated)'!$D:$D,$BF13,'Transactions (Dated)'!$B:$B,BQ$11,'Transactions (Dated)'!$C:$C,"Dividend (paid to cash)")*AF13</f>
        <v>0</v>
      </c>
      <c r="BR13" s="6">
        <f ca="1">BR12+SUMIFS('Transactions (Dated)'!$F:$F,'Transactions (Dated)'!$D:$D,$BF13,'Transactions (Dated)'!$B:$B,BR$11,'Transactions (Dated)'!$C:$C,"Dividend (paid to cash)")*AG13</f>
        <v>0</v>
      </c>
      <c r="BS13" s="6">
        <f ca="1">BS12+SUMIFS('Transactions (Dated)'!$F:$F,'Transactions (Dated)'!$D:$D,$BF13,'Transactions (Dated)'!$B:$B,BS$11,'Transactions (Dated)'!$C:$C,"Dividend (paid to cash)")*AH13</f>
        <v>0</v>
      </c>
      <c r="BT13" s="6">
        <f ca="1">BT12+SUMIFS('Transactions (Dated)'!$F:$F,'Transactions (Dated)'!$D:$D,$BF13,'Transactions (Dated)'!$B:$B,BT$11,'Transactions (Dated)'!$C:$C,"Dividend (paid to cash)")*AI13</f>
        <v>0</v>
      </c>
      <c r="BU13" s="6">
        <f ca="1">BU12+SUMIFS('Transactions (Dated)'!$F:$F,'Transactions (Dated)'!$D:$D,$BF13,'Transactions (Dated)'!$B:$B,BU$11,'Transactions (Dated)'!$C:$C,"Dividend (paid to cash)")*AJ13</f>
        <v>0</v>
      </c>
      <c r="BV13" s="6"/>
      <c r="BX13" s="6">
        <f t="shared" ref="BX13:BX76" ca="1" si="30">SUM(BG13:BW13)</f>
        <v>1000000</v>
      </c>
      <c r="BZ13" s="3">
        <f t="shared" ref="BZ13:BZ76" si="31">BF13</f>
        <v>41914</v>
      </c>
      <c r="CA13" s="4">
        <f t="shared" ca="1" si="26"/>
        <v>0</v>
      </c>
      <c r="CB13" s="4">
        <f t="shared" ca="1" si="27"/>
        <v>1000000</v>
      </c>
      <c r="CD13" s="4">
        <f t="shared" ca="1" si="28"/>
        <v>1000000</v>
      </c>
    </row>
    <row r="14" spans="2:82">
      <c r="B14" s="3">
        <f t="shared" si="29"/>
        <v>41915</v>
      </c>
      <c r="C14" s="2">
        <v>14789.8</v>
      </c>
      <c r="E14" s="70">
        <v>41915</v>
      </c>
      <c r="F14" s="69">
        <v>10.67</v>
      </c>
      <c r="G14" s="69">
        <v>6.26</v>
      </c>
      <c r="H14" s="69">
        <v>19.989999999999998</v>
      </c>
      <c r="I14" s="69">
        <v>28.64</v>
      </c>
      <c r="J14" s="69">
        <v>16.91</v>
      </c>
      <c r="K14" s="69">
        <v>11.5</v>
      </c>
      <c r="L14" s="69">
        <v>29.49</v>
      </c>
      <c r="M14" s="69">
        <v>1.84</v>
      </c>
      <c r="N14" s="69">
        <v>9.5</v>
      </c>
      <c r="O14" s="69">
        <v>4.8333000000000004</v>
      </c>
      <c r="P14" s="69">
        <v>30.07</v>
      </c>
      <c r="Q14" s="69">
        <v>1.7</v>
      </c>
      <c r="R14" s="69">
        <v>9.18</v>
      </c>
      <c r="S14" s="69">
        <v>35.03</v>
      </c>
      <c r="T14" s="4"/>
      <c r="V14" s="3">
        <f t="shared" si="8"/>
        <v>41915</v>
      </c>
      <c r="W14" s="40">
        <f ca="1">W13+SUMIFS('Transactions (Dated)'!$E$2:$E$53,'Transactions (Dated)'!$D$2:$D$53,'Share Values'!$V14,'Transactions (Dated)'!$B$2:$B$53,'Share Values'!W$11,'Transactions (Dated)'!$C$2:$C$53,"Buy")-SUMIFS('Transactions (Dated)'!$E$2:$E$53,'Transactions (Dated)'!$D$2:$D$53,'Share Values'!$V14,'Transactions (Dated)'!$B$2:$B$53,'Share Values'!W$11,'Transactions (Dated)'!$C$2:$C$53,"Sell")</f>
        <v>0</v>
      </c>
      <c r="X14" s="40">
        <f ca="1">X13+SUMIFS('Transactions (Dated)'!$E$2:$E$53,'Transactions (Dated)'!$D$2:$D$53,'Share Values'!$V14,'Transactions (Dated)'!$B$2:$B$53,'Share Values'!X$11,'Transactions (Dated)'!$C$2:$C$53,"Buy")-SUMIFS('Transactions (Dated)'!$E$2:$E$53,'Transactions (Dated)'!$D$2:$D$53,'Share Values'!$V14,'Transactions (Dated)'!$B$2:$B$53,'Share Values'!X$11,'Transactions (Dated)'!$C$2:$C$53,"Sell")</f>
        <v>0</v>
      </c>
      <c r="Y14" s="40">
        <f ca="1">Y13+SUMIFS('Transactions (Dated)'!$E$2:$E$53,'Transactions (Dated)'!$D$2:$D$53,'Share Values'!$V14,'Transactions (Dated)'!$B$2:$B$53,'Share Values'!Y$11,'Transactions (Dated)'!$C$2:$C$53,"Buy")-SUMIFS('Transactions (Dated)'!$E$2:$E$53,'Transactions (Dated)'!$D$2:$D$53,'Share Values'!$V14,'Transactions (Dated)'!$B$2:$B$53,'Share Values'!Y$11,'Transactions (Dated)'!$C$2:$C$53,"Sell")</f>
        <v>0</v>
      </c>
      <c r="Z14" s="40">
        <f ca="1">Z13+SUMIFS('Transactions (Dated)'!$E$2:$E$53,'Transactions (Dated)'!$D$2:$D$53,'Share Values'!$V14,'Transactions (Dated)'!$B$2:$B$53,'Share Values'!Z$11,'Transactions (Dated)'!$C$2:$C$53,"Buy")-SUMIFS('Transactions (Dated)'!$E$2:$E$53,'Transactions (Dated)'!$D$2:$D$53,'Share Values'!$V14,'Transactions (Dated)'!$B$2:$B$53,'Share Values'!Z$11,'Transactions (Dated)'!$C$2:$C$53,"Sell")</f>
        <v>0</v>
      </c>
      <c r="AA14" s="40">
        <f ca="1">AA13+SUMIFS('Transactions (Dated)'!$E$2:$E$53,'Transactions (Dated)'!$D$2:$D$53,'Share Values'!$V14,'Transactions (Dated)'!$B$2:$B$53,'Share Values'!AA$11,'Transactions (Dated)'!$C$2:$C$53,"Buy")-SUMIFS('Transactions (Dated)'!$E$2:$E$53,'Transactions (Dated)'!$D$2:$D$53,'Share Values'!$V14,'Transactions (Dated)'!$B$2:$B$53,'Share Values'!AA$11,'Transactions (Dated)'!$C$2:$C$53,"Sell")</f>
        <v>0</v>
      </c>
      <c r="AB14" s="40">
        <f ca="1">AB13+SUMIFS('Transactions (Dated)'!$E$2:$E$53,'Transactions (Dated)'!$D$2:$D$53,'Share Values'!$V14,'Transactions (Dated)'!$B$2:$B$53,'Share Values'!AB$11,'Transactions (Dated)'!$C$2:$C$53,"Buy")-SUMIFS('Transactions (Dated)'!$E$2:$E$53,'Transactions (Dated)'!$D$2:$D$53,'Share Values'!$V14,'Transactions (Dated)'!$B$2:$B$53,'Share Values'!AB$11,'Transactions (Dated)'!$C$2:$C$53,"Sell")</f>
        <v>0</v>
      </c>
      <c r="AC14" s="40">
        <f ca="1">AC13+SUMIFS('Transactions (Dated)'!$E$2:$E$53,'Transactions (Dated)'!$D$2:$D$53,'Share Values'!$V14,'Transactions (Dated)'!$B$2:$B$53,'Share Values'!AC$11,'Transactions (Dated)'!$C$2:$C$53,"Buy")-SUMIFS('Transactions (Dated)'!$E$2:$E$53,'Transactions (Dated)'!$D$2:$D$53,'Share Values'!$V14,'Transactions (Dated)'!$B$2:$B$53,'Share Values'!AC$11,'Transactions (Dated)'!$C$2:$C$53,"Sell")</f>
        <v>0</v>
      </c>
      <c r="AD14" s="40">
        <f ca="1">AD13+SUMIFS('Transactions (Dated)'!$E$2:$E$53,'Transactions (Dated)'!$D$2:$D$53,'Share Values'!$V14,'Transactions (Dated)'!$B$2:$B$53,'Share Values'!AD$11,'Transactions (Dated)'!$C$2:$C$53,"Buy")-SUMIFS('Transactions (Dated)'!$E$2:$E$53,'Transactions (Dated)'!$D$2:$D$53,'Share Values'!$V14,'Transactions (Dated)'!$B$2:$B$53,'Share Values'!AD$11,'Transactions (Dated)'!$C$2:$C$53,"Sell")</f>
        <v>0</v>
      </c>
      <c r="AE14" s="40">
        <f ca="1">AE13+SUMIFS('Transactions (Dated)'!$E$2:$E$53,'Transactions (Dated)'!$D$2:$D$53,'Share Values'!$V14,'Transactions (Dated)'!$B$2:$B$53,'Share Values'!AE$11,'Transactions (Dated)'!$C$2:$C$53,"Buy")-SUMIFS('Transactions (Dated)'!$E$2:$E$53,'Transactions (Dated)'!$D$2:$D$53,'Share Values'!$V14,'Transactions (Dated)'!$B$2:$B$53,'Share Values'!AE$11,'Transactions (Dated)'!$C$2:$C$53,"Sell")</f>
        <v>0</v>
      </c>
      <c r="AF14" s="40">
        <f ca="1">AF13+SUMIFS('Transactions (Dated)'!$E$2:$E$53,'Transactions (Dated)'!$D$2:$D$53,'Share Values'!$V14,'Transactions (Dated)'!$B$2:$B$53,'Share Values'!AF$11,'Transactions (Dated)'!$C$2:$C$53,"Buy")-SUMIFS('Transactions (Dated)'!$E$2:$E$53,'Transactions (Dated)'!$D$2:$D$53,'Share Values'!$V14,'Transactions (Dated)'!$B$2:$B$53,'Share Values'!AF$11,'Transactions (Dated)'!$C$2:$C$53,"Sell")</f>
        <v>0</v>
      </c>
      <c r="AG14" s="40">
        <f ca="1">AG13+SUMIFS('Transactions (Dated)'!$E$2:$E$53,'Transactions (Dated)'!$D$2:$D$53,'Share Values'!$V14,'Transactions (Dated)'!$B$2:$B$53,'Share Values'!AG$11,'Transactions (Dated)'!$C$2:$C$53,"Buy")-SUMIFS('Transactions (Dated)'!$E$2:$E$53,'Transactions (Dated)'!$D$2:$D$53,'Share Values'!$V14,'Transactions (Dated)'!$B$2:$B$53,'Share Values'!AG$11,'Transactions (Dated)'!$C$2:$C$53,"Sell")</f>
        <v>0</v>
      </c>
      <c r="AH14" s="40">
        <f ca="1">AH13+SUMIFS('Transactions (Dated)'!$E$2:$E$53,'Transactions (Dated)'!$D$2:$D$53,'Share Values'!$V14,'Transactions (Dated)'!$B$2:$B$53,'Share Values'!AH$11,'Transactions (Dated)'!$C$2:$C$53,"Buy")-SUMIFS('Transactions (Dated)'!$E$2:$E$53,'Transactions (Dated)'!$D$2:$D$53,'Share Values'!$V14,'Transactions (Dated)'!$B$2:$B$53,'Share Values'!AH$11,'Transactions (Dated)'!$C$2:$C$53,"Sell")</f>
        <v>0</v>
      </c>
      <c r="AI14" s="40">
        <f ca="1">AI13+SUMIFS('Transactions (Dated)'!$E$2:$E$53,'Transactions (Dated)'!$D$2:$D$53,'Share Values'!$V14,'Transactions (Dated)'!$B$2:$B$53,'Share Values'!AI$11,'Transactions (Dated)'!$C$2:$C$53,"Buy")-SUMIFS('Transactions (Dated)'!$E$2:$E$53,'Transactions (Dated)'!$D$2:$D$53,'Share Values'!$V14,'Transactions (Dated)'!$B$2:$B$53,'Share Values'!AI$11,'Transactions (Dated)'!$C$2:$C$53,"Sell")</f>
        <v>0</v>
      </c>
      <c r="AJ14" s="40">
        <f ca="1">AJ13+SUMIFS('Transactions (Dated)'!$E$2:$E$53,'Transactions (Dated)'!$D$2:$D$53,'Share Values'!$V14,'Transactions (Dated)'!$B$2:$B$53,'Share Values'!AJ$11,'Transactions (Dated)'!$C$2:$C$53,"Buy")-SUMIFS('Transactions (Dated)'!$E$2:$E$53,'Transactions (Dated)'!$D$2:$D$53,'Share Values'!$V14,'Transactions (Dated)'!$B$2:$B$53,'Share Values'!AJ$11,'Transactions (Dated)'!$C$2:$C$53,"Sell")</f>
        <v>0</v>
      </c>
      <c r="AK14" s="40"/>
      <c r="AM14" s="3">
        <f t="shared" si="9"/>
        <v>41915</v>
      </c>
      <c r="AN14" s="6">
        <f t="shared" ca="1" si="10"/>
        <v>0</v>
      </c>
      <c r="AO14" s="6">
        <f t="shared" ca="1" si="11"/>
        <v>0</v>
      </c>
      <c r="AP14" s="6">
        <f t="shared" ca="1" si="12"/>
        <v>0</v>
      </c>
      <c r="AQ14" s="6">
        <f t="shared" ca="1" si="13"/>
        <v>0</v>
      </c>
      <c r="AR14" s="6">
        <f t="shared" ca="1" si="14"/>
        <v>0</v>
      </c>
      <c r="AS14" s="6">
        <f t="shared" ca="1" si="15"/>
        <v>0</v>
      </c>
      <c r="AT14" s="6">
        <f t="shared" ca="1" si="16"/>
        <v>0</v>
      </c>
      <c r="AU14" s="6">
        <f t="shared" ca="1" si="17"/>
        <v>0</v>
      </c>
      <c r="AV14" s="6">
        <f t="shared" ca="1" si="18"/>
        <v>0</v>
      </c>
      <c r="AW14" s="6">
        <f t="shared" ca="1" si="19"/>
        <v>0</v>
      </c>
      <c r="AX14" s="6">
        <f t="shared" ca="1" si="20"/>
        <v>0</v>
      </c>
      <c r="AY14" s="6">
        <f t="shared" ca="1" si="21"/>
        <v>0</v>
      </c>
      <c r="AZ14" s="6">
        <f t="shared" ca="1" si="22"/>
        <v>0</v>
      </c>
      <c r="BA14" s="6">
        <f t="shared" ca="1" si="23"/>
        <v>0</v>
      </c>
      <c r="BB14" s="6"/>
      <c r="BD14" s="4">
        <f t="shared" ca="1" si="24"/>
        <v>0</v>
      </c>
      <c r="BF14" s="3">
        <f t="shared" si="25"/>
        <v>41915</v>
      </c>
      <c r="BG14" s="6">
        <f>BG13+SUMIFS('Transactions (Dated)'!H:H,'Transactions (Dated)'!D:D,'Share Values'!AM14)</f>
        <v>1000000</v>
      </c>
      <c r="BH14" s="6">
        <f ca="1">BH13+SUMIFS('Transactions (Dated)'!$F:$F,'Transactions (Dated)'!$D:$D,$BF14,'Transactions (Dated)'!$B:$B,BH$11,'Transactions (Dated)'!$C:$C,"Dividend (paid to cash)")*W14</f>
        <v>0</v>
      </c>
      <c r="BI14" s="6">
        <f ca="1">BI13+SUMIFS('Transactions (Dated)'!$F:$F,'Transactions (Dated)'!$D:$D,$BF14,'Transactions (Dated)'!$B:$B,BI$11,'Transactions (Dated)'!$C:$C,"Dividend (paid to cash)")*X14</f>
        <v>0</v>
      </c>
      <c r="BJ14" s="6">
        <f ca="1">BJ13+SUMIFS('Transactions (Dated)'!$F:$F,'Transactions (Dated)'!$D:$D,$BF14,'Transactions (Dated)'!$B:$B,BJ$11,'Transactions (Dated)'!$C:$C,"Dividend (paid to cash)")*Y14</f>
        <v>0</v>
      </c>
      <c r="BK14" s="6">
        <f ca="1">BK13+SUMIFS('Transactions (Dated)'!$F:$F,'Transactions (Dated)'!$D:$D,$BF14,'Transactions (Dated)'!$B:$B,BK$11,'Transactions (Dated)'!$C:$C,"Dividend (paid to cash)")*Z14</f>
        <v>0</v>
      </c>
      <c r="BL14" s="6">
        <f ca="1">BL13+SUMIFS('Transactions (Dated)'!$F:$F,'Transactions (Dated)'!$D:$D,$BF14,'Transactions (Dated)'!$B:$B,BL$11,'Transactions (Dated)'!$C:$C,"Dividend (paid to cash)")*AA14</f>
        <v>0</v>
      </c>
      <c r="BM14" s="6">
        <f ca="1">BM13+SUMIFS('Transactions (Dated)'!$F:$F,'Transactions (Dated)'!$D:$D,$BF14,'Transactions (Dated)'!$B:$B,BM$11,'Transactions (Dated)'!$C:$C,"Dividend (paid to cash)")*AB14</f>
        <v>0</v>
      </c>
      <c r="BN14" s="6">
        <f ca="1">BN13+SUMIFS('Transactions (Dated)'!$F:$F,'Transactions (Dated)'!$D:$D,$BF14,'Transactions (Dated)'!$B:$B,BN$11,'Transactions (Dated)'!$C:$C,"Dividend (paid to cash)")*AC14</f>
        <v>0</v>
      </c>
      <c r="BO14" s="6">
        <f ca="1">BO13+SUMIFS('Transactions (Dated)'!$F:$F,'Transactions (Dated)'!$D:$D,$BF14,'Transactions (Dated)'!$B:$B,BO$11,'Transactions (Dated)'!$C:$C,"Dividend (paid to cash)")*AD14</f>
        <v>0</v>
      </c>
      <c r="BP14" s="6">
        <f ca="1">BP13+SUMIFS('Transactions (Dated)'!$F:$F,'Transactions (Dated)'!$D:$D,$BF14,'Transactions (Dated)'!$B:$B,BP$11,'Transactions (Dated)'!$C:$C,"Dividend (paid to cash)")*AE14</f>
        <v>0</v>
      </c>
      <c r="BQ14" s="6">
        <f ca="1">BQ13+SUMIFS('Transactions (Dated)'!$F:$F,'Transactions (Dated)'!$D:$D,$BF14,'Transactions (Dated)'!$B:$B,BQ$11,'Transactions (Dated)'!$C:$C,"Dividend (paid to cash)")*AF14</f>
        <v>0</v>
      </c>
      <c r="BR14" s="6">
        <f ca="1">BR13+SUMIFS('Transactions (Dated)'!$F:$F,'Transactions (Dated)'!$D:$D,$BF14,'Transactions (Dated)'!$B:$B,BR$11,'Transactions (Dated)'!$C:$C,"Dividend (paid to cash)")*AG14</f>
        <v>0</v>
      </c>
      <c r="BS14" s="6">
        <f ca="1">BS13+SUMIFS('Transactions (Dated)'!$F:$F,'Transactions (Dated)'!$D:$D,$BF14,'Transactions (Dated)'!$B:$B,BS$11,'Transactions (Dated)'!$C:$C,"Dividend (paid to cash)")*AH14</f>
        <v>0</v>
      </c>
      <c r="BT14" s="6">
        <f ca="1">BT13+SUMIFS('Transactions (Dated)'!$F:$F,'Transactions (Dated)'!$D:$D,$BF14,'Transactions (Dated)'!$B:$B,BT$11,'Transactions (Dated)'!$C:$C,"Dividend (paid to cash)")*AI14</f>
        <v>0</v>
      </c>
      <c r="BU14" s="6">
        <f ca="1">BU13+SUMIFS('Transactions (Dated)'!$F:$F,'Transactions (Dated)'!$D:$D,$BF14,'Transactions (Dated)'!$B:$B,BU$11,'Transactions (Dated)'!$C:$C,"Dividend (paid to cash)")*AJ14</f>
        <v>0</v>
      </c>
      <c r="BV14" s="6"/>
      <c r="BX14" s="6">
        <f t="shared" ca="1" si="30"/>
        <v>1000000</v>
      </c>
      <c r="BZ14" s="3">
        <f t="shared" si="31"/>
        <v>41915</v>
      </c>
      <c r="CA14" s="4">
        <f t="shared" ca="1" si="26"/>
        <v>0</v>
      </c>
      <c r="CB14" s="4">
        <f t="shared" ca="1" si="27"/>
        <v>1000000</v>
      </c>
      <c r="CD14" s="4">
        <f t="shared" ca="1" si="28"/>
        <v>1000000</v>
      </c>
    </row>
    <row r="15" spans="2:82">
      <c r="B15" s="3">
        <f t="shared" si="29"/>
        <v>41918</v>
      </c>
      <c r="C15" s="2">
        <v>14743.1</v>
      </c>
      <c r="E15" s="70">
        <v>41918</v>
      </c>
      <c r="F15" s="69">
        <v>10.62</v>
      </c>
      <c r="G15" s="69">
        <v>6.23</v>
      </c>
      <c r="H15" s="69">
        <v>19.93</v>
      </c>
      <c r="I15" s="69">
        <v>28.17</v>
      </c>
      <c r="J15" s="69">
        <v>15.84</v>
      </c>
      <c r="K15" s="69">
        <v>11.44</v>
      </c>
      <c r="L15" s="69">
        <v>29.44</v>
      </c>
      <c r="M15" s="69">
        <v>1.85</v>
      </c>
      <c r="N15" s="69">
        <v>9.25</v>
      </c>
      <c r="O15" s="69">
        <v>4.8</v>
      </c>
      <c r="P15" s="69">
        <v>30.09</v>
      </c>
      <c r="Q15" s="69">
        <v>1.7</v>
      </c>
      <c r="R15" s="69">
        <v>9.16</v>
      </c>
      <c r="S15" s="69">
        <v>34.65</v>
      </c>
      <c r="T15" s="4"/>
      <c r="V15" s="3">
        <f t="shared" si="8"/>
        <v>41918</v>
      </c>
      <c r="W15" s="40">
        <f ca="1">W14+SUMIFS('Transactions (Dated)'!$E$2:$E$53,'Transactions (Dated)'!$D$2:$D$53,'Share Values'!$V15,'Transactions (Dated)'!$B$2:$B$53,'Share Values'!W$11,'Transactions (Dated)'!$C$2:$C$53,"Buy")-SUMIFS('Transactions (Dated)'!$E$2:$E$53,'Transactions (Dated)'!$D$2:$D$53,'Share Values'!$V15,'Transactions (Dated)'!$B$2:$B$53,'Share Values'!W$11,'Transactions (Dated)'!$C$2:$C$53,"Sell")</f>
        <v>0</v>
      </c>
      <c r="X15" s="40">
        <f ca="1">X14+SUMIFS('Transactions (Dated)'!$E$2:$E$53,'Transactions (Dated)'!$D$2:$D$53,'Share Values'!$V15,'Transactions (Dated)'!$B$2:$B$53,'Share Values'!X$11,'Transactions (Dated)'!$C$2:$C$53,"Buy")-SUMIFS('Transactions (Dated)'!$E$2:$E$53,'Transactions (Dated)'!$D$2:$D$53,'Share Values'!$V15,'Transactions (Dated)'!$B$2:$B$53,'Share Values'!X$11,'Transactions (Dated)'!$C$2:$C$53,"Sell")</f>
        <v>0</v>
      </c>
      <c r="Y15" s="40">
        <f ca="1">Y14+SUMIFS('Transactions (Dated)'!$E$2:$E$53,'Transactions (Dated)'!$D$2:$D$53,'Share Values'!$V15,'Transactions (Dated)'!$B$2:$B$53,'Share Values'!Y$11,'Transactions (Dated)'!$C$2:$C$53,"Buy")-SUMIFS('Transactions (Dated)'!$E$2:$E$53,'Transactions (Dated)'!$D$2:$D$53,'Share Values'!$V15,'Transactions (Dated)'!$B$2:$B$53,'Share Values'!Y$11,'Transactions (Dated)'!$C$2:$C$53,"Sell")</f>
        <v>0</v>
      </c>
      <c r="Z15" s="40">
        <f ca="1">Z14+SUMIFS('Transactions (Dated)'!$E$2:$E$53,'Transactions (Dated)'!$D$2:$D$53,'Share Values'!$V15,'Transactions (Dated)'!$B$2:$B$53,'Share Values'!Z$11,'Transactions (Dated)'!$C$2:$C$53,"Buy")-SUMIFS('Transactions (Dated)'!$E$2:$E$53,'Transactions (Dated)'!$D$2:$D$53,'Share Values'!$V15,'Transactions (Dated)'!$B$2:$B$53,'Share Values'!Z$11,'Transactions (Dated)'!$C$2:$C$53,"Sell")</f>
        <v>0</v>
      </c>
      <c r="AA15" s="40">
        <f ca="1">AA14+SUMIFS('Transactions (Dated)'!$E$2:$E$53,'Transactions (Dated)'!$D$2:$D$53,'Share Values'!$V15,'Transactions (Dated)'!$B$2:$B$53,'Share Values'!AA$11,'Transactions (Dated)'!$C$2:$C$53,"Buy")-SUMIFS('Transactions (Dated)'!$E$2:$E$53,'Transactions (Dated)'!$D$2:$D$53,'Share Values'!$V15,'Transactions (Dated)'!$B$2:$B$53,'Share Values'!AA$11,'Transactions (Dated)'!$C$2:$C$53,"Sell")</f>
        <v>0</v>
      </c>
      <c r="AB15" s="40">
        <f ca="1">AB14+SUMIFS('Transactions (Dated)'!$E$2:$E$53,'Transactions (Dated)'!$D$2:$D$53,'Share Values'!$V15,'Transactions (Dated)'!$B$2:$B$53,'Share Values'!AB$11,'Transactions (Dated)'!$C$2:$C$53,"Buy")-SUMIFS('Transactions (Dated)'!$E$2:$E$53,'Transactions (Dated)'!$D$2:$D$53,'Share Values'!$V15,'Transactions (Dated)'!$B$2:$B$53,'Share Values'!AB$11,'Transactions (Dated)'!$C$2:$C$53,"Sell")</f>
        <v>0</v>
      </c>
      <c r="AC15" s="40">
        <f ca="1">AC14+SUMIFS('Transactions (Dated)'!$E$2:$E$53,'Transactions (Dated)'!$D$2:$D$53,'Share Values'!$V15,'Transactions (Dated)'!$B$2:$B$53,'Share Values'!AC$11,'Transactions (Dated)'!$C$2:$C$53,"Buy")-SUMIFS('Transactions (Dated)'!$E$2:$E$53,'Transactions (Dated)'!$D$2:$D$53,'Share Values'!$V15,'Transactions (Dated)'!$B$2:$B$53,'Share Values'!AC$11,'Transactions (Dated)'!$C$2:$C$53,"Sell")</f>
        <v>0</v>
      </c>
      <c r="AD15" s="40">
        <f ca="1">AD14+SUMIFS('Transactions (Dated)'!$E$2:$E$53,'Transactions (Dated)'!$D$2:$D$53,'Share Values'!$V15,'Transactions (Dated)'!$B$2:$B$53,'Share Values'!AD$11,'Transactions (Dated)'!$C$2:$C$53,"Buy")-SUMIFS('Transactions (Dated)'!$E$2:$E$53,'Transactions (Dated)'!$D$2:$D$53,'Share Values'!$V15,'Transactions (Dated)'!$B$2:$B$53,'Share Values'!AD$11,'Transactions (Dated)'!$C$2:$C$53,"Sell")</f>
        <v>0</v>
      </c>
      <c r="AE15" s="40">
        <f ca="1">AE14+SUMIFS('Transactions (Dated)'!$E$2:$E$53,'Transactions (Dated)'!$D$2:$D$53,'Share Values'!$V15,'Transactions (Dated)'!$B$2:$B$53,'Share Values'!AE$11,'Transactions (Dated)'!$C$2:$C$53,"Buy")-SUMIFS('Transactions (Dated)'!$E$2:$E$53,'Transactions (Dated)'!$D$2:$D$53,'Share Values'!$V15,'Transactions (Dated)'!$B$2:$B$53,'Share Values'!AE$11,'Transactions (Dated)'!$C$2:$C$53,"Sell")</f>
        <v>0</v>
      </c>
      <c r="AF15" s="40">
        <f ca="1">AF14+SUMIFS('Transactions (Dated)'!$E$2:$E$53,'Transactions (Dated)'!$D$2:$D$53,'Share Values'!$V15,'Transactions (Dated)'!$B$2:$B$53,'Share Values'!AF$11,'Transactions (Dated)'!$C$2:$C$53,"Buy")-SUMIFS('Transactions (Dated)'!$E$2:$E$53,'Transactions (Dated)'!$D$2:$D$53,'Share Values'!$V15,'Transactions (Dated)'!$B$2:$B$53,'Share Values'!AF$11,'Transactions (Dated)'!$C$2:$C$53,"Sell")</f>
        <v>0</v>
      </c>
      <c r="AG15" s="40">
        <f ca="1">AG14+SUMIFS('Transactions (Dated)'!$E$2:$E$53,'Transactions (Dated)'!$D$2:$D$53,'Share Values'!$V15,'Transactions (Dated)'!$B$2:$B$53,'Share Values'!AG$11,'Transactions (Dated)'!$C$2:$C$53,"Buy")-SUMIFS('Transactions (Dated)'!$E$2:$E$53,'Transactions (Dated)'!$D$2:$D$53,'Share Values'!$V15,'Transactions (Dated)'!$B$2:$B$53,'Share Values'!AG$11,'Transactions (Dated)'!$C$2:$C$53,"Sell")</f>
        <v>0</v>
      </c>
      <c r="AH15" s="40">
        <f ca="1">AH14+SUMIFS('Transactions (Dated)'!$E$2:$E$53,'Transactions (Dated)'!$D$2:$D$53,'Share Values'!$V15,'Transactions (Dated)'!$B$2:$B$53,'Share Values'!AH$11,'Transactions (Dated)'!$C$2:$C$53,"Buy")-SUMIFS('Transactions (Dated)'!$E$2:$E$53,'Transactions (Dated)'!$D$2:$D$53,'Share Values'!$V15,'Transactions (Dated)'!$B$2:$B$53,'Share Values'!AH$11,'Transactions (Dated)'!$C$2:$C$53,"Sell")</f>
        <v>0</v>
      </c>
      <c r="AI15" s="40">
        <f ca="1">AI14+SUMIFS('Transactions (Dated)'!$E$2:$E$53,'Transactions (Dated)'!$D$2:$D$53,'Share Values'!$V15,'Transactions (Dated)'!$B$2:$B$53,'Share Values'!AI$11,'Transactions (Dated)'!$C$2:$C$53,"Buy")-SUMIFS('Transactions (Dated)'!$E$2:$E$53,'Transactions (Dated)'!$D$2:$D$53,'Share Values'!$V15,'Transactions (Dated)'!$B$2:$B$53,'Share Values'!AI$11,'Transactions (Dated)'!$C$2:$C$53,"Sell")</f>
        <v>0</v>
      </c>
      <c r="AJ15" s="40">
        <f ca="1">AJ14+SUMIFS('Transactions (Dated)'!$E$2:$E$53,'Transactions (Dated)'!$D$2:$D$53,'Share Values'!$V15,'Transactions (Dated)'!$B$2:$B$53,'Share Values'!AJ$11,'Transactions (Dated)'!$C$2:$C$53,"Buy")-SUMIFS('Transactions (Dated)'!$E$2:$E$53,'Transactions (Dated)'!$D$2:$D$53,'Share Values'!$V15,'Transactions (Dated)'!$B$2:$B$53,'Share Values'!AJ$11,'Transactions (Dated)'!$C$2:$C$53,"Sell")</f>
        <v>0</v>
      </c>
      <c r="AK15" s="40"/>
      <c r="AM15" s="3">
        <f t="shared" si="9"/>
        <v>41918</v>
      </c>
      <c r="AN15" s="6">
        <f t="shared" ca="1" si="10"/>
        <v>0</v>
      </c>
      <c r="AO15" s="6">
        <f t="shared" ca="1" si="11"/>
        <v>0</v>
      </c>
      <c r="AP15" s="6">
        <f t="shared" ca="1" si="12"/>
        <v>0</v>
      </c>
      <c r="AQ15" s="6">
        <f t="shared" ca="1" si="13"/>
        <v>0</v>
      </c>
      <c r="AR15" s="6">
        <f t="shared" ca="1" si="14"/>
        <v>0</v>
      </c>
      <c r="AS15" s="6">
        <f t="shared" ca="1" si="15"/>
        <v>0</v>
      </c>
      <c r="AT15" s="6">
        <f t="shared" ca="1" si="16"/>
        <v>0</v>
      </c>
      <c r="AU15" s="6">
        <f t="shared" ca="1" si="17"/>
        <v>0</v>
      </c>
      <c r="AV15" s="6">
        <f t="shared" ca="1" si="18"/>
        <v>0</v>
      </c>
      <c r="AW15" s="6">
        <f t="shared" ca="1" si="19"/>
        <v>0</v>
      </c>
      <c r="AX15" s="6">
        <f t="shared" ca="1" si="20"/>
        <v>0</v>
      </c>
      <c r="AY15" s="6">
        <f t="shared" ca="1" si="21"/>
        <v>0</v>
      </c>
      <c r="AZ15" s="6">
        <f t="shared" ca="1" si="22"/>
        <v>0</v>
      </c>
      <c r="BA15" s="6">
        <f t="shared" ca="1" si="23"/>
        <v>0</v>
      </c>
      <c r="BB15" s="6"/>
      <c r="BD15" s="4">
        <f t="shared" ca="1" si="24"/>
        <v>0</v>
      </c>
      <c r="BF15" s="3">
        <f t="shared" si="25"/>
        <v>41918</v>
      </c>
      <c r="BG15" s="6">
        <f>BG14+SUMIFS('Transactions (Dated)'!H:H,'Transactions (Dated)'!D:D,'Share Values'!AM15)</f>
        <v>1000000</v>
      </c>
      <c r="BH15" s="6">
        <f ca="1">BH14+SUMIFS('Transactions (Dated)'!$F:$F,'Transactions (Dated)'!$D:$D,$BF15,'Transactions (Dated)'!$B:$B,BH$11,'Transactions (Dated)'!$C:$C,"Dividend (paid to cash)")*W15</f>
        <v>0</v>
      </c>
      <c r="BI15" s="6">
        <f ca="1">BI14+SUMIFS('Transactions (Dated)'!$F:$F,'Transactions (Dated)'!$D:$D,$BF15,'Transactions (Dated)'!$B:$B,BI$11,'Transactions (Dated)'!$C:$C,"Dividend (paid to cash)")*X15</f>
        <v>0</v>
      </c>
      <c r="BJ15" s="6">
        <f ca="1">BJ14+SUMIFS('Transactions (Dated)'!$F:$F,'Transactions (Dated)'!$D:$D,$BF15,'Transactions (Dated)'!$B:$B,BJ$11,'Transactions (Dated)'!$C:$C,"Dividend (paid to cash)")*Y15</f>
        <v>0</v>
      </c>
      <c r="BK15" s="6">
        <f ca="1">BK14+SUMIFS('Transactions (Dated)'!$F:$F,'Transactions (Dated)'!$D:$D,$BF15,'Transactions (Dated)'!$B:$B,BK$11,'Transactions (Dated)'!$C:$C,"Dividend (paid to cash)")*Z15</f>
        <v>0</v>
      </c>
      <c r="BL15" s="6">
        <f ca="1">BL14+SUMIFS('Transactions (Dated)'!$F:$F,'Transactions (Dated)'!$D:$D,$BF15,'Transactions (Dated)'!$B:$B,BL$11,'Transactions (Dated)'!$C:$C,"Dividend (paid to cash)")*AA15</f>
        <v>0</v>
      </c>
      <c r="BM15" s="6">
        <f ca="1">BM14+SUMIFS('Transactions (Dated)'!$F:$F,'Transactions (Dated)'!$D:$D,$BF15,'Transactions (Dated)'!$B:$B,BM$11,'Transactions (Dated)'!$C:$C,"Dividend (paid to cash)")*AB15</f>
        <v>0</v>
      </c>
      <c r="BN15" s="6">
        <f ca="1">BN14+SUMIFS('Transactions (Dated)'!$F:$F,'Transactions (Dated)'!$D:$D,$BF15,'Transactions (Dated)'!$B:$B,BN$11,'Transactions (Dated)'!$C:$C,"Dividend (paid to cash)")*AC15</f>
        <v>0</v>
      </c>
      <c r="BO15" s="6">
        <f ca="1">BO14+SUMIFS('Transactions (Dated)'!$F:$F,'Transactions (Dated)'!$D:$D,$BF15,'Transactions (Dated)'!$B:$B,BO$11,'Transactions (Dated)'!$C:$C,"Dividend (paid to cash)")*AD15</f>
        <v>0</v>
      </c>
      <c r="BP15" s="6">
        <f ca="1">BP14+SUMIFS('Transactions (Dated)'!$F:$F,'Transactions (Dated)'!$D:$D,$BF15,'Transactions (Dated)'!$B:$B,BP$11,'Transactions (Dated)'!$C:$C,"Dividend (paid to cash)")*AE15</f>
        <v>0</v>
      </c>
      <c r="BQ15" s="6">
        <f ca="1">BQ14+SUMIFS('Transactions (Dated)'!$F:$F,'Transactions (Dated)'!$D:$D,$BF15,'Transactions (Dated)'!$B:$B,BQ$11,'Transactions (Dated)'!$C:$C,"Dividend (paid to cash)")*AF15</f>
        <v>0</v>
      </c>
      <c r="BR15" s="6">
        <f ca="1">BR14+SUMIFS('Transactions (Dated)'!$F:$F,'Transactions (Dated)'!$D:$D,$BF15,'Transactions (Dated)'!$B:$B,BR$11,'Transactions (Dated)'!$C:$C,"Dividend (paid to cash)")*AG15</f>
        <v>0</v>
      </c>
      <c r="BS15" s="6">
        <f ca="1">BS14+SUMIFS('Transactions (Dated)'!$F:$F,'Transactions (Dated)'!$D:$D,$BF15,'Transactions (Dated)'!$B:$B,BS$11,'Transactions (Dated)'!$C:$C,"Dividend (paid to cash)")*AH15</f>
        <v>0</v>
      </c>
      <c r="BT15" s="6">
        <f ca="1">BT14+SUMIFS('Transactions (Dated)'!$F:$F,'Transactions (Dated)'!$D:$D,$BF15,'Transactions (Dated)'!$B:$B,BT$11,'Transactions (Dated)'!$C:$C,"Dividend (paid to cash)")*AI15</f>
        <v>0</v>
      </c>
      <c r="BU15" s="6">
        <f ca="1">BU14+SUMIFS('Transactions (Dated)'!$F:$F,'Transactions (Dated)'!$D:$D,$BF15,'Transactions (Dated)'!$B:$B,BU$11,'Transactions (Dated)'!$C:$C,"Dividend (paid to cash)")*AJ15</f>
        <v>0</v>
      </c>
      <c r="BV15" s="6"/>
      <c r="BX15" s="6">
        <f t="shared" ca="1" si="30"/>
        <v>1000000</v>
      </c>
      <c r="BZ15" s="3">
        <f t="shared" si="31"/>
        <v>41918</v>
      </c>
      <c r="CA15" s="4">
        <f t="shared" ca="1" si="26"/>
        <v>0</v>
      </c>
      <c r="CB15" s="4">
        <f t="shared" ca="1" si="27"/>
        <v>1000000</v>
      </c>
      <c r="CD15" s="4">
        <f t="shared" ca="1" si="28"/>
        <v>1000000</v>
      </c>
    </row>
    <row r="16" spans="2:82">
      <c r="B16" s="3">
        <f t="shared" si="29"/>
        <v>41919</v>
      </c>
      <c r="C16" s="2">
        <v>14576.5</v>
      </c>
      <c r="E16" s="70">
        <v>41919</v>
      </c>
      <c r="F16" s="69">
        <v>10.31</v>
      </c>
      <c r="G16" s="69">
        <v>6.07</v>
      </c>
      <c r="H16" s="69">
        <v>19.690000000000001</v>
      </c>
      <c r="I16" s="69">
        <v>27.94</v>
      </c>
      <c r="J16" s="69">
        <v>14.05</v>
      </c>
      <c r="K16" s="69">
        <v>11.47</v>
      </c>
      <c r="L16" s="69">
        <v>27.9</v>
      </c>
      <c r="M16" s="69">
        <v>1.82</v>
      </c>
      <c r="N16" s="69">
        <v>9.23</v>
      </c>
      <c r="O16" s="69">
        <v>4.7167000000000003</v>
      </c>
      <c r="P16" s="69">
        <v>30.12</v>
      </c>
      <c r="Q16" s="69">
        <v>1.72</v>
      </c>
      <c r="R16" s="69">
        <v>8.9600000000000009</v>
      </c>
      <c r="S16" s="69">
        <v>35.03</v>
      </c>
      <c r="T16" s="4"/>
      <c r="V16" s="3">
        <f t="shared" si="8"/>
        <v>41919</v>
      </c>
      <c r="W16" s="40">
        <f ca="1">W15+SUMIFS('Transactions (Dated)'!$E$2:$E$53,'Transactions (Dated)'!$D$2:$D$53,'Share Values'!$V16,'Transactions (Dated)'!$B$2:$B$53,'Share Values'!W$11,'Transactions (Dated)'!$C$2:$C$53,"Buy")-SUMIFS('Transactions (Dated)'!$E$2:$E$53,'Transactions (Dated)'!$D$2:$D$53,'Share Values'!$V16,'Transactions (Dated)'!$B$2:$B$53,'Share Values'!W$11,'Transactions (Dated)'!$C$2:$C$53,"Sell")</f>
        <v>0</v>
      </c>
      <c r="X16" s="40">
        <f ca="1">X15+SUMIFS('Transactions (Dated)'!$E$2:$E$53,'Transactions (Dated)'!$D$2:$D$53,'Share Values'!$V16,'Transactions (Dated)'!$B$2:$B$53,'Share Values'!X$11,'Transactions (Dated)'!$C$2:$C$53,"Buy")-SUMIFS('Transactions (Dated)'!$E$2:$E$53,'Transactions (Dated)'!$D$2:$D$53,'Share Values'!$V16,'Transactions (Dated)'!$B$2:$B$53,'Share Values'!X$11,'Transactions (Dated)'!$C$2:$C$53,"Sell")</f>
        <v>0</v>
      </c>
      <c r="Y16" s="40">
        <f ca="1">Y15+SUMIFS('Transactions (Dated)'!$E$2:$E$53,'Transactions (Dated)'!$D$2:$D$53,'Share Values'!$V16,'Transactions (Dated)'!$B$2:$B$53,'Share Values'!Y$11,'Transactions (Dated)'!$C$2:$C$53,"Buy")-SUMIFS('Transactions (Dated)'!$E$2:$E$53,'Transactions (Dated)'!$D$2:$D$53,'Share Values'!$V16,'Transactions (Dated)'!$B$2:$B$53,'Share Values'!Y$11,'Transactions (Dated)'!$C$2:$C$53,"Sell")</f>
        <v>0</v>
      </c>
      <c r="Z16" s="40">
        <f ca="1">Z15+SUMIFS('Transactions (Dated)'!$E$2:$E$53,'Transactions (Dated)'!$D$2:$D$53,'Share Values'!$V16,'Transactions (Dated)'!$B$2:$B$53,'Share Values'!Z$11,'Transactions (Dated)'!$C$2:$C$53,"Buy")-SUMIFS('Transactions (Dated)'!$E$2:$E$53,'Transactions (Dated)'!$D$2:$D$53,'Share Values'!$V16,'Transactions (Dated)'!$B$2:$B$53,'Share Values'!Z$11,'Transactions (Dated)'!$C$2:$C$53,"Sell")</f>
        <v>0</v>
      </c>
      <c r="AA16" s="40">
        <f ca="1">AA15+SUMIFS('Transactions (Dated)'!$E$2:$E$53,'Transactions (Dated)'!$D$2:$D$53,'Share Values'!$V16,'Transactions (Dated)'!$B$2:$B$53,'Share Values'!AA$11,'Transactions (Dated)'!$C$2:$C$53,"Buy")-SUMIFS('Transactions (Dated)'!$E$2:$E$53,'Transactions (Dated)'!$D$2:$D$53,'Share Values'!$V16,'Transactions (Dated)'!$B$2:$B$53,'Share Values'!AA$11,'Transactions (Dated)'!$C$2:$C$53,"Sell")</f>
        <v>0</v>
      </c>
      <c r="AB16" s="40">
        <f ca="1">AB15+SUMIFS('Transactions (Dated)'!$E$2:$E$53,'Transactions (Dated)'!$D$2:$D$53,'Share Values'!$V16,'Transactions (Dated)'!$B$2:$B$53,'Share Values'!AB$11,'Transactions (Dated)'!$C$2:$C$53,"Buy")-SUMIFS('Transactions (Dated)'!$E$2:$E$53,'Transactions (Dated)'!$D$2:$D$53,'Share Values'!$V16,'Transactions (Dated)'!$B$2:$B$53,'Share Values'!AB$11,'Transactions (Dated)'!$C$2:$C$53,"Sell")</f>
        <v>0</v>
      </c>
      <c r="AC16" s="40">
        <f ca="1">AC15+SUMIFS('Transactions (Dated)'!$E$2:$E$53,'Transactions (Dated)'!$D$2:$D$53,'Share Values'!$V16,'Transactions (Dated)'!$B$2:$B$53,'Share Values'!AC$11,'Transactions (Dated)'!$C$2:$C$53,"Buy")-SUMIFS('Transactions (Dated)'!$E$2:$E$53,'Transactions (Dated)'!$D$2:$D$53,'Share Values'!$V16,'Transactions (Dated)'!$B$2:$B$53,'Share Values'!AC$11,'Transactions (Dated)'!$C$2:$C$53,"Sell")</f>
        <v>0</v>
      </c>
      <c r="AD16" s="40">
        <f ca="1">AD15+SUMIFS('Transactions (Dated)'!$E$2:$E$53,'Transactions (Dated)'!$D$2:$D$53,'Share Values'!$V16,'Transactions (Dated)'!$B$2:$B$53,'Share Values'!AD$11,'Transactions (Dated)'!$C$2:$C$53,"Buy")-SUMIFS('Transactions (Dated)'!$E$2:$E$53,'Transactions (Dated)'!$D$2:$D$53,'Share Values'!$V16,'Transactions (Dated)'!$B$2:$B$53,'Share Values'!AD$11,'Transactions (Dated)'!$C$2:$C$53,"Sell")</f>
        <v>0</v>
      </c>
      <c r="AE16" s="40">
        <f ca="1">AE15+SUMIFS('Transactions (Dated)'!$E$2:$E$53,'Transactions (Dated)'!$D$2:$D$53,'Share Values'!$V16,'Transactions (Dated)'!$B$2:$B$53,'Share Values'!AE$11,'Transactions (Dated)'!$C$2:$C$53,"Buy")-SUMIFS('Transactions (Dated)'!$E$2:$E$53,'Transactions (Dated)'!$D$2:$D$53,'Share Values'!$V16,'Transactions (Dated)'!$B$2:$B$53,'Share Values'!AE$11,'Transactions (Dated)'!$C$2:$C$53,"Sell")</f>
        <v>0</v>
      </c>
      <c r="AF16" s="40">
        <f ca="1">AF15+SUMIFS('Transactions (Dated)'!$E$2:$E$53,'Transactions (Dated)'!$D$2:$D$53,'Share Values'!$V16,'Transactions (Dated)'!$B$2:$B$53,'Share Values'!AF$11,'Transactions (Dated)'!$C$2:$C$53,"Buy")-SUMIFS('Transactions (Dated)'!$E$2:$E$53,'Transactions (Dated)'!$D$2:$D$53,'Share Values'!$V16,'Transactions (Dated)'!$B$2:$B$53,'Share Values'!AF$11,'Transactions (Dated)'!$C$2:$C$53,"Sell")</f>
        <v>0</v>
      </c>
      <c r="AG16" s="40">
        <f ca="1">AG15+SUMIFS('Transactions (Dated)'!$E$2:$E$53,'Transactions (Dated)'!$D$2:$D$53,'Share Values'!$V16,'Transactions (Dated)'!$B$2:$B$53,'Share Values'!AG$11,'Transactions (Dated)'!$C$2:$C$53,"Buy")-SUMIFS('Transactions (Dated)'!$E$2:$E$53,'Transactions (Dated)'!$D$2:$D$53,'Share Values'!$V16,'Transactions (Dated)'!$B$2:$B$53,'Share Values'!AG$11,'Transactions (Dated)'!$C$2:$C$53,"Sell")</f>
        <v>0</v>
      </c>
      <c r="AH16" s="40">
        <f ca="1">AH15+SUMIFS('Transactions (Dated)'!$E$2:$E$53,'Transactions (Dated)'!$D$2:$D$53,'Share Values'!$V16,'Transactions (Dated)'!$B$2:$B$53,'Share Values'!AH$11,'Transactions (Dated)'!$C$2:$C$53,"Buy")-SUMIFS('Transactions (Dated)'!$E$2:$E$53,'Transactions (Dated)'!$D$2:$D$53,'Share Values'!$V16,'Transactions (Dated)'!$B$2:$B$53,'Share Values'!AH$11,'Transactions (Dated)'!$C$2:$C$53,"Sell")</f>
        <v>0</v>
      </c>
      <c r="AI16" s="40">
        <f ca="1">AI15+SUMIFS('Transactions (Dated)'!$E$2:$E$53,'Transactions (Dated)'!$D$2:$D$53,'Share Values'!$V16,'Transactions (Dated)'!$B$2:$B$53,'Share Values'!AI$11,'Transactions (Dated)'!$C$2:$C$53,"Buy")-SUMIFS('Transactions (Dated)'!$E$2:$E$53,'Transactions (Dated)'!$D$2:$D$53,'Share Values'!$V16,'Transactions (Dated)'!$B$2:$B$53,'Share Values'!AI$11,'Transactions (Dated)'!$C$2:$C$53,"Sell")</f>
        <v>0</v>
      </c>
      <c r="AJ16" s="40">
        <f ca="1">AJ15+SUMIFS('Transactions (Dated)'!$E$2:$E$53,'Transactions (Dated)'!$D$2:$D$53,'Share Values'!$V16,'Transactions (Dated)'!$B$2:$B$53,'Share Values'!AJ$11,'Transactions (Dated)'!$C$2:$C$53,"Buy")-SUMIFS('Transactions (Dated)'!$E$2:$E$53,'Transactions (Dated)'!$D$2:$D$53,'Share Values'!$V16,'Transactions (Dated)'!$B$2:$B$53,'Share Values'!AJ$11,'Transactions (Dated)'!$C$2:$C$53,"Sell")</f>
        <v>0</v>
      </c>
      <c r="AK16" s="40"/>
      <c r="AM16" s="3">
        <f t="shared" si="9"/>
        <v>41919</v>
      </c>
      <c r="AN16" s="6">
        <f t="shared" ca="1" si="10"/>
        <v>0</v>
      </c>
      <c r="AO16" s="6">
        <f t="shared" ca="1" si="11"/>
        <v>0</v>
      </c>
      <c r="AP16" s="6">
        <f t="shared" ca="1" si="12"/>
        <v>0</v>
      </c>
      <c r="AQ16" s="6">
        <f t="shared" ca="1" si="13"/>
        <v>0</v>
      </c>
      <c r="AR16" s="6">
        <f t="shared" ca="1" si="14"/>
        <v>0</v>
      </c>
      <c r="AS16" s="6">
        <f t="shared" ca="1" si="15"/>
        <v>0</v>
      </c>
      <c r="AT16" s="6">
        <f t="shared" ca="1" si="16"/>
        <v>0</v>
      </c>
      <c r="AU16" s="6">
        <f t="shared" ca="1" si="17"/>
        <v>0</v>
      </c>
      <c r="AV16" s="6">
        <f t="shared" ca="1" si="18"/>
        <v>0</v>
      </c>
      <c r="AW16" s="6">
        <f t="shared" ca="1" si="19"/>
        <v>0</v>
      </c>
      <c r="AX16" s="6">
        <f t="shared" ca="1" si="20"/>
        <v>0</v>
      </c>
      <c r="AY16" s="6">
        <f t="shared" ca="1" si="21"/>
        <v>0</v>
      </c>
      <c r="AZ16" s="6">
        <f t="shared" ca="1" si="22"/>
        <v>0</v>
      </c>
      <c r="BA16" s="6">
        <f t="shared" ca="1" si="23"/>
        <v>0</v>
      </c>
      <c r="BB16" s="6"/>
      <c r="BD16" s="4">
        <f t="shared" ca="1" si="24"/>
        <v>0</v>
      </c>
      <c r="BF16" s="3">
        <f t="shared" si="25"/>
        <v>41919</v>
      </c>
      <c r="BG16" s="6">
        <f>BG15+SUMIFS('Transactions (Dated)'!H:H,'Transactions (Dated)'!D:D,'Share Values'!AM16)</f>
        <v>1000000</v>
      </c>
      <c r="BH16" s="6">
        <f ca="1">BH15+SUMIFS('Transactions (Dated)'!$F:$F,'Transactions (Dated)'!$D:$D,$BF16,'Transactions (Dated)'!$B:$B,BH$11,'Transactions (Dated)'!$C:$C,"Dividend (paid to cash)")*W16</f>
        <v>0</v>
      </c>
      <c r="BI16" s="6">
        <f ca="1">BI15+SUMIFS('Transactions (Dated)'!$F:$F,'Transactions (Dated)'!$D:$D,$BF16,'Transactions (Dated)'!$B:$B,BI$11,'Transactions (Dated)'!$C:$C,"Dividend (paid to cash)")*X16</f>
        <v>0</v>
      </c>
      <c r="BJ16" s="6">
        <f ca="1">BJ15+SUMIFS('Transactions (Dated)'!$F:$F,'Transactions (Dated)'!$D:$D,$BF16,'Transactions (Dated)'!$B:$B,BJ$11,'Transactions (Dated)'!$C:$C,"Dividend (paid to cash)")*Y16</f>
        <v>0</v>
      </c>
      <c r="BK16" s="6">
        <f ca="1">BK15+SUMIFS('Transactions (Dated)'!$F:$F,'Transactions (Dated)'!$D:$D,$BF16,'Transactions (Dated)'!$B:$B,BK$11,'Transactions (Dated)'!$C:$C,"Dividend (paid to cash)")*Z16</f>
        <v>0</v>
      </c>
      <c r="BL16" s="6">
        <f ca="1">BL15+SUMIFS('Transactions (Dated)'!$F:$F,'Transactions (Dated)'!$D:$D,$BF16,'Transactions (Dated)'!$B:$B,BL$11,'Transactions (Dated)'!$C:$C,"Dividend (paid to cash)")*AA16</f>
        <v>0</v>
      </c>
      <c r="BM16" s="6">
        <f ca="1">BM15+SUMIFS('Transactions (Dated)'!$F:$F,'Transactions (Dated)'!$D:$D,$BF16,'Transactions (Dated)'!$B:$B,BM$11,'Transactions (Dated)'!$C:$C,"Dividend (paid to cash)")*AB16</f>
        <v>0</v>
      </c>
      <c r="BN16" s="6">
        <f ca="1">BN15+SUMIFS('Transactions (Dated)'!$F:$F,'Transactions (Dated)'!$D:$D,$BF16,'Transactions (Dated)'!$B:$B,BN$11,'Transactions (Dated)'!$C:$C,"Dividend (paid to cash)")*AC16</f>
        <v>0</v>
      </c>
      <c r="BO16" s="6">
        <f ca="1">BO15+SUMIFS('Transactions (Dated)'!$F:$F,'Transactions (Dated)'!$D:$D,$BF16,'Transactions (Dated)'!$B:$B,BO$11,'Transactions (Dated)'!$C:$C,"Dividend (paid to cash)")*AD16</f>
        <v>0</v>
      </c>
      <c r="BP16" s="6">
        <f ca="1">BP15+SUMIFS('Transactions (Dated)'!$F:$F,'Transactions (Dated)'!$D:$D,$BF16,'Transactions (Dated)'!$B:$B,BP$11,'Transactions (Dated)'!$C:$C,"Dividend (paid to cash)")*AE16</f>
        <v>0</v>
      </c>
      <c r="BQ16" s="6">
        <f ca="1">BQ15+SUMIFS('Transactions (Dated)'!$F:$F,'Transactions (Dated)'!$D:$D,$BF16,'Transactions (Dated)'!$B:$B,BQ$11,'Transactions (Dated)'!$C:$C,"Dividend (paid to cash)")*AF16</f>
        <v>0</v>
      </c>
      <c r="BR16" s="6">
        <f ca="1">BR15+SUMIFS('Transactions (Dated)'!$F:$F,'Transactions (Dated)'!$D:$D,$BF16,'Transactions (Dated)'!$B:$B,BR$11,'Transactions (Dated)'!$C:$C,"Dividend (paid to cash)")*AG16</f>
        <v>0</v>
      </c>
      <c r="BS16" s="6">
        <f ca="1">BS15+SUMIFS('Transactions (Dated)'!$F:$F,'Transactions (Dated)'!$D:$D,$BF16,'Transactions (Dated)'!$B:$B,BS$11,'Transactions (Dated)'!$C:$C,"Dividend (paid to cash)")*AH16</f>
        <v>0</v>
      </c>
      <c r="BT16" s="6">
        <f ca="1">BT15+SUMIFS('Transactions (Dated)'!$F:$F,'Transactions (Dated)'!$D:$D,$BF16,'Transactions (Dated)'!$B:$B,BT$11,'Transactions (Dated)'!$C:$C,"Dividend (paid to cash)")*AI16</f>
        <v>0</v>
      </c>
      <c r="BU16" s="6">
        <f ca="1">BU15+SUMIFS('Transactions (Dated)'!$F:$F,'Transactions (Dated)'!$D:$D,$BF16,'Transactions (Dated)'!$B:$B,BU$11,'Transactions (Dated)'!$C:$C,"Dividend (paid to cash)")*AJ16</f>
        <v>0</v>
      </c>
      <c r="BV16" s="6"/>
      <c r="BX16" s="6">
        <f t="shared" ca="1" si="30"/>
        <v>1000000</v>
      </c>
      <c r="BZ16" s="3">
        <f t="shared" si="31"/>
        <v>41919</v>
      </c>
      <c r="CA16" s="4">
        <f t="shared" ca="1" si="26"/>
        <v>0</v>
      </c>
      <c r="CB16" s="4">
        <f t="shared" ca="1" si="27"/>
        <v>1000000</v>
      </c>
      <c r="CD16" s="4">
        <f t="shared" ca="1" si="28"/>
        <v>1000000</v>
      </c>
    </row>
    <row r="17" spans="2:82">
      <c r="B17" s="3">
        <f t="shared" si="29"/>
        <v>41920</v>
      </c>
      <c r="C17" s="2">
        <v>14666.5</v>
      </c>
      <c r="E17" s="70">
        <v>41920</v>
      </c>
      <c r="F17" s="69">
        <v>10.25</v>
      </c>
      <c r="G17" s="69">
        <v>5.98</v>
      </c>
      <c r="H17" s="69">
        <v>19.809999999999999</v>
      </c>
      <c r="I17" s="69">
        <v>28.01</v>
      </c>
      <c r="J17" s="69">
        <v>15.3</v>
      </c>
      <c r="K17" s="69">
        <v>11.48</v>
      </c>
      <c r="L17" s="69">
        <v>28.89</v>
      </c>
      <c r="M17" s="69">
        <v>1.86</v>
      </c>
      <c r="N17" s="69">
        <v>9.1</v>
      </c>
      <c r="O17" s="69">
        <v>4.7332999999999998</v>
      </c>
      <c r="P17" s="69">
        <v>29.98</v>
      </c>
      <c r="Q17" s="69">
        <v>1.76</v>
      </c>
      <c r="R17" s="69">
        <v>9</v>
      </c>
      <c r="S17" s="69">
        <v>35.229999999999997</v>
      </c>
      <c r="T17" s="4"/>
      <c r="V17" s="3">
        <f t="shared" si="8"/>
        <v>41920</v>
      </c>
      <c r="W17" s="40">
        <f ca="1">W16+SUMIFS('Transactions (Dated)'!$E$2:$E$53,'Transactions (Dated)'!$D$2:$D$53,'Share Values'!$V17,'Transactions (Dated)'!$B$2:$B$53,'Share Values'!W$11,'Transactions (Dated)'!$C$2:$C$53,"Buy")-SUMIFS('Transactions (Dated)'!$E$2:$E$53,'Transactions (Dated)'!$D$2:$D$53,'Share Values'!$V17,'Transactions (Dated)'!$B$2:$B$53,'Share Values'!W$11,'Transactions (Dated)'!$C$2:$C$53,"Sell")</f>
        <v>0</v>
      </c>
      <c r="X17" s="40">
        <f ca="1">X16+SUMIFS('Transactions (Dated)'!$E$2:$E$53,'Transactions (Dated)'!$D$2:$D$53,'Share Values'!$V17,'Transactions (Dated)'!$B$2:$B$53,'Share Values'!X$11,'Transactions (Dated)'!$C$2:$C$53,"Buy")-SUMIFS('Transactions (Dated)'!$E$2:$E$53,'Transactions (Dated)'!$D$2:$D$53,'Share Values'!$V17,'Transactions (Dated)'!$B$2:$B$53,'Share Values'!X$11,'Transactions (Dated)'!$C$2:$C$53,"Sell")</f>
        <v>0</v>
      </c>
      <c r="Y17" s="40">
        <f ca="1">Y16+SUMIFS('Transactions (Dated)'!$E$2:$E$53,'Transactions (Dated)'!$D$2:$D$53,'Share Values'!$V17,'Transactions (Dated)'!$B$2:$B$53,'Share Values'!Y$11,'Transactions (Dated)'!$C$2:$C$53,"Buy")-SUMIFS('Transactions (Dated)'!$E$2:$E$53,'Transactions (Dated)'!$D$2:$D$53,'Share Values'!$V17,'Transactions (Dated)'!$B$2:$B$53,'Share Values'!Y$11,'Transactions (Dated)'!$C$2:$C$53,"Sell")</f>
        <v>0</v>
      </c>
      <c r="Z17" s="40">
        <f ca="1">Z16+SUMIFS('Transactions (Dated)'!$E$2:$E$53,'Transactions (Dated)'!$D$2:$D$53,'Share Values'!$V17,'Transactions (Dated)'!$B$2:$B$53,'Share Values'!Z$11,'Transactions (Dated)'!$C$2:$C$53,"Buy")-SUMIFS('Transactions (Dated)'!$E$2:$E$53,'Transactions (Dated)'!$D$2:$D$53,'Share Values'!$V17,'Transactions (Dated)'!$B$2:$B$53,'Share Values'!Z$11,'Transactions (Dated)'!$C$2:$C$53,"Sell")</f>
        <v>0</v>
      </c>
      <c r="AA17" s="40">
        <f ca="1">AA16+SUMIFS('Transactions (Dated)'!$E$2:$E$53,'Transactions (Dated)'!$D$2:$D$53,'Share Values'!$V17,'Transactions (Dated)'!$B$2:$B$53,'Share Values'!AA$11,'Transactions (Dated)'!$C$2:$C$53,"Buy")-SUMIFS('Transactions (Dated)'!$E$2:$E$53,'Transactions (Dated)'!$D$2:$D$53,'Share Values'!$V17,'Transactions (Dated)'!$B$2:$B$53,'Share Values'!AA$11,'Transactions (Dated)'!$C$2:$C$53,"Sell")</f>
        <v>0</v>
      </c>
      <c r="AB17" s="40">
        <f ca="1">AB16+SUMIFS('Transactions (Dated)'!$E$2:$E$53,'Transactions (Dated)'!$D$2:$D$53,'Share Values'!$V17,'Transactions (Dated)'!$B$2:$B$53,'Share Values'!AB$11,'Transactions (Dated)'!$C$2:$C$53,"Buy")-SUMIFS('Transactions (Dated)'!$E$2:$E$53,'Transactions (Dated)'!$D$2:$D$53,'Share Values'!$V17,'Transactions (Dated)'!$B$2:$B$53,'Share Values'!AB$11,'Transactions (Dated)'!$C$2:$C$53,"Sell")</f>
        <v>0</v>
      </c>
      <c r="AC17" s="40">
        <f ca="1">AC16+SUMIFS('Transactions (Dated)'!$E$2:$E$53,'Transactions (Dated)'!$D$2:$D$53,'Share Values'!$V17,'Transactions (Dated)'!$B$2:$B$53,'Share Values'!AC$11,'Transactions (Dated)'!$C$2:$C$53,"Buy")-SUMIFS('Transactions (Dated)'!$E$2:$E$53,'Transactions (Dated)'!$D$2:$D$53,'Share Values'!$V17,'Transactions (Dated)'!$B$2:$B$53,'Share Values'!AC$11,'Transactions (Dated)'!$C$2:$C$53,"Sell")</f>
        <v>0</v>
      </c>
      <c r="AD17" s="40">
        <f ca="1">AD16+SUMIFS('Transactions (Dated)'!$E$2:$E$53,'Transactions (Dated)'!$D$2:$D$53,'Share Values'!$V17,'Transactions (Dated)'!$B$2:$B$53,'Share Values'!AD$11,'Transactions (Dated)'!$C$2:$C$53,"Buy")-SUMIFS('Transactions (Dated)'!$E$2:$E$53,'Transactions (Dated)'!$D$2:$D$53,'Share Values'!$V17,'Transactions (Dated)'!$B$2:$B$53,'Share Values'!AD$11,'Transactions (Dated)'!$C$2:$C$53,"Sell")</f>
        <v>0</v>
      </c>
      <c r="AE17" s="40">
        <f ca="1">AE16+SUMIFS('Transactions (Dated)'!$E$2:$E$53,'Transactions (Dated)'!$D$2:$D$53,'Share Values'!$V17,'Transactions (Dated)'!$B$2:$B$53,'Share Values'!AE$11,'Transactions (Dated)'!$C$2:$C$53,"Buy")-SUMIFS('Transactions (Dated)'!$E$2:$E$53,'Transactions (Dated)'!$D$2:$D$53,'Share Values'!$V17,'Transactions (Dated)'!$B$2:$B$53,'Share Values'!AE$11,'Transactions (Dated)'!$C$2:$C$53,"Sell")</f>
        <v>0</v>
      </c>
      <c r="AF17" s="40">
        <f ca="1">AF16+SUMIFS('Transactions (Dated)'!$E$2:$E$53,'Transactions (Dated)'!$D$2:$D$53,'Share Values'!$V17,'Transactions (Dated)'!$B$2:$B$53,'Share Values'!AF$11,'Transactions (Dated)'!$C$2:$C$53,"Buy")-SUMIFS('Transactions (Dated)'!$E$2:$E$53,'Transactions (Dated)'!$D$2:$D$53,'Share Values'!$V17,'Transactions (Dated)'!$B$2:$B$53,'Share Values'!AF$11,'Transactions (Dated)'!$C$2:$C$53,"Sell")</f>
        <v>0</v>
      </c>
      <c r="AG17" s="40">
        <f ca="1">AG16+SUMIFS('Transactions (Dated)'!$E$2:$E$53,'Transactions (Dated)'!$D$2:$D$53,'Share Values'!$V17,'Transactions (Dated)'!$B$2:$B$53,'Share Values'!AG$11,'Transactions (Dated)'!$C$2:$C$53,"Buy")-SUMIFS('Transactions (Dated)'!$E$2:$E$53,'Transactions (Dated)'!$D$2:$D$53,'Share Values'!$V17,'Transactions (Dated)'!$B$2:$B$53,'Share Values'!AG$11,'Transactions (Dated)'!$C$2:$C$53,"Sell")</f>
        <v>0</v>
      </c>
      <c r="AH17" s="40">
        <f ca="1">AH16+SUMIFS('Transactions (Dated)'!$E$2:$E$53,'Transactions (Dated)'!$D$2:$D$53,'Share Values'!$V17,'Transactions (Dated)'!$B$2:$B$53,'Share Values'!AH$11,'Transactions (Dated)'!$C$2:$C$53,"Buy")-SUMIFS('Transactions (Dated)'!$E$2:$E$53,'Transactions (Dated)'!$D$2:$D$53,'Share Values'!$V17,'Transactions (Dated)'!$B$2:$B$53,'Share Values'!AH$11,'Transactions (Dated)'!$C$2:$C$53,"Sell")</f>
        <v>0</v>
      </c>
      <c r="AI17" s="40">
        <f ca="1">AI16+SUMIFS('Transactions (Dated)'!$E$2:$E$53,'Transactions (Dated)'!$D$2:$D$53,'Share Values'!$V17,'Transactions (Dated)'!$B$2:$B$53,'Share Values'!AI$11,'Transactions (Dated)'!$C$2:$C$53,"Buy")-SUMIFS('Transactions (Dated)'!$E$2:$E$53,'Transactions (Dated)'!$D$2:$D$53,'Share Values'!$V17,'Transactions (Dated)'!$B$2:$B$53,'Share Values'!AI$11,'Transactions (Dated)'!$C$2:$C$53,"Sell")</f>
        <v>0</v>
      </c>
      <c r="AJ17" s="40">
        <f ca="1">AJ16+SUMIFS('Transactions (Dated)'!$E$2:$E$53,'Transactions (Dated)'!$D$2:$D$53,'Share Values'!$V17,'Transactions (Dated)'!$B$2:$B$53,'Share Values'!AJ$11,'Transactions (Dated)'!$C$2:$C$53,"Buy")-SUMIFS('Transactions (Dated)'!$E$2:$E$53,'Transactions (Dated)'!$D$2:$D$53,'Share Values'!$V17,'Transactions (Dated)'!$B$2:$B$53,'Share Values'!AJ$11,'Transactions (Dated)'!$C$2:$C$53,"Sell")</f>
        <v>0</v>
      </c>
      <c r="AK17" s="40"/>
      <c r="AM17" s="3">
        <f t="shared" si="9"/>
        <v>41920</v>
      </c>
      <c r="AN17" s="6">
        <f t="shared" ca="1" si="10"/>
        <v>0</v>
      </c>
      <c r="AO17" s="6">
        <f t="shared" ca="1" si="11"/>
        <v>0</v>
      </c>
      <c r="AP17" s="6">
        <f t="shared" ca="1" si="12"/>
        <v>0</v>
      </c>
      <c r="AQ17" s="6">
        <f t="shared" ca="1" si="13"/>
        <v>0</v>
      </c>
      <c r="AR17" s="6">
        <f t="shared" ca="1" si="14"/>
        <v>0</v>
      </c>
      <c r="AS17" s="6">
        <f t="shared" ca="1" si="15"/>
        <v>0</v>
      </c>
      <c r="AT17" s="6">
        <f t="shared" ca="1" si="16"/>
        <v>0</v>
      </c>
      <c r="AU17" s="6">
        <f t="shared" ca="1" si="17"/>
        <v>0</v>
      </c>
      <c r="AV17" s="6">
        <f t="shared" ca="1" si="18"/>
        <v>0</v>
      </c>
      <c r="AW17" s="6">
        <f t="shared" ca="1" si="19"/>
        <v>0</v>
      </c>
      <c r="AX17" s="6">
        <f t="shared" ca="1" si="20"/>
        <v>0</v>
      </c>
      <c r="AY17" s="6">
        <f t="shared" ca="1" si="21"/>
        <v>0</v>
      </c>
      <c r="AZ17" s="6">
        <f t="shared" ca="1" si="22"/>
        <v>0</v>
      </c>
      <c r="BA17" s="6">
        <f t="shared" ca="1" si="23"/>
        <v>0</v>
      </c>
      <c r="BB17" s="6"/>
      <c r="BD17" s="4">
        <f t="shared" ca="1" si="24"/>
        <v>0</v>
      </c>
      <c r="BF17" s="3">
        <f t="shared" si="25"/>
        <v>41920</v>
      </c>
      <c r="BG17" s="6">
        <f>BG16+SUMIFS('Transactions (Dated)'!H:H,'Transactions (Dated)'!D:D,'Share Values'!AM17)</f>
        <v>1000000</v>
      </c>
      <c r="BH17" s="6">
        <f ca="1">BH16+SUMIFS('Transactions (Dated)'!$F:$F,'Transactions (Dated)'!$D:$D,$BF17,'Transactions (Dated)'!$B:$B,BH$11,'Transactions (Dated)'!$C:$C,"Dividend (paid to cash)")*W17</f>
        <v>0</v>
      </c>
      <c r="BI17" s="6">
        <f ca="1">BI16+SUMIFS('Transactions (Dated)'!$F:$F,'Transactions (Dated)'!$D:$D,$BF17,'Transactions (Dated)'!$B:$B,BI$11,'Transactions (Dated)'!$C:$C,"Dividend (paid to cash)")*X17</f>
        <v>0</v>
      </c>
      <c r="BJ17" s="6">
        <f ca="1">BJ16+SUMIFS('Transactions (Dated)'!$F:$F,'Transactions (Dated)'!$D:$D,$BF17,'Transactions (Dated)'!$B:$B,BJ$11,'Transactions (Dated)'!$C:$C,"Dividend (paid to cash)")*Y17</f>
        <v>0</v>
      </c>
      <c r="BK17" s="6">
        <f ca="1">BK16+SUMIFS('Transactions (Dated)'!$F:$F,'Transactions (Dated)'!$D:$D,$BF17,'Transactions (Dated)'!$B:$B,BK$11,'Transactions (Dated)'!$C:$C,"Dividend (paid to cash)")*Z17</f>
        <v>0</v>
      </c>
      <c r="BL17" s="6">
        <f ca="1">BL16+SUMIFS('Transactions (Dated)'!$F:$F,'Transactions (Dated)'!$D:$D,$BF17,'Transactions (Dated)'!$B:$B,BL$11,'Transactions (Dated)'!$C:$C,"Dividend (paid to cash)")*AA17</f>
        <v>0</v>
      </c>
      <c r="BM17" s="6">
        <f ca="1">BM16+SUMIFS('Transactions (Dated)'!$F:$F,'Transactions (Dated)'!$D:$D,$BF17,'Transactions (Dated)'!$B:$B,BM$11,'Transactions (Dated)'!$C:$C,"Dividend (paid to cash)")*AB17</f>
        <v>0</v>
      </c>
      <c r="BN17" s="6">
        <f ca="1">BN16+SUMIFS('Transactions (Dated)'!$F:$F,'Transactions (Dated)'!$D:$D,$BF17,'Transactions (Dated)'!$B:$B,BN$11,'Transactions (Dated)'!$C:$C,"Dividend (paid to cash)")*AC17</f>
        <v>0</v>
      </c>
      <c r="BO17" s="6">
        <f ca="1">BO16+SUMIFS('Transactions (Dated)'!$F:$F,'Transactions (Dated)'!$D:$D,$BF17,'Transactions (Dated)'!$B:$B,BO$11,'Transactions (Dated)'!$C:$C,"Dividend (paid to cash)")*AD17</f>
        <v>0</v>
      </c>
      <c r="BP17" s="6">
        <f ca="1">BP16+SUMIFS('Transactions (Dated)'!$F:$F,'Transactions (Dated)'!$D:$D,$BF17,'Transactions (Dated)'!$B:$B,BP$11,'Transactions (Dated)'!$C:$C,"Dividend (paid to cash)")*AE17</f>
        <v>0</v>
      </c>
      <c r="BQ17" s="6">
        <f ca="1">BQ16+SUMIFS('Transactions (Dated)'!$F:$F,'Transactions (Dated)'!$D:$D,$BF17,'Transactions (Dated)'!$B:$B,BQ$11,'Transactions (Dated)'!$C:$C,"Dividend (paid to cash)")*AF17</f>
        <v>0</v>
      </c>
      <c r="BR17" s="6">
        <f ca="1">BR16+SUMIFS('Transactions (Dated)'!$F:$F,'Transactions (Dated)'!$D:$D,$BF17,'Transactions (Dated)'!$B:$B,BR$11,'Transactions (Dated)'!$C:$C,"Dividend (paid to cash)")*AG17</f>
        <v>0</v>
      </c>
      <c r="BS17" s="6">
        <f ca="1">BS16+SUMIFS('Transactions (Dated)'!$F:$F,'Transactions (Dated)'!$D:$D,$BF17,'Transactions (Dated)'!$B:$B,BS$11,'Transactions (Dated)'!$C:$C,"Dividend (paid to cash)")*AH17</f>
        <v>0</v>
      </c>
      <c r="BT17" s="6">
        <f ca="1">BT16+SUMIFS('Transactions (Dated)'!$F:$F,'Transactions (Dated)'!$D:$D,$BF17,'Transactions (Dated)'!$B:$B,BT$11,'Transactions (Dated)'!$C:$C,"Dividend (paid to cash)")*AI17</f>
        <v>0</v>
      </c>
      <c r="BU17" s="6">
        <f ca="1">BU16+SUMIFS('Transactions (Dated)'!$F:$F,'Transactions (Dated)'!$D:$D,$BF17,'Transactions (Dated)'!$B:$B,BU$11,'Transactions (Dated)'!$C:$C,"Dividend (paid to cash)")*AJ17</f>
        <v>0</v>
      </c>
      <c r="BV17" s="6"/>
      <c r="BX17" s="6">
        <f t="shared" ca="1" si="30"/>
        <v>1000000</v>
      </c>
      <c r="BZ17" s="3">
        <f t="shared" si="31"/>
        <v>41920</v>
      </c>
      <c r="CA17" s="4">
        <f t="shared" ca="1" si="26"/>
        <v>0</v>
      </c>
      <c r="CB17" s="4">
        <f t="shared" ca="1" si="27"/>
        <v>1000000</v>
      </c>
      <c r="CD17" s="4">
        <f t="shared" ca="1" si="28"/>
        <v>1000000</v>
      </c>
    </row>
    <row r="18" spans="2:82">
      <c r="B18" s="3">
        <f t="shared" si="29"/>
        <v>41921</v>
      </c>
      <c r="C18" s="2">
        <v>14460.6</v>
      </c>
      <c r="E18" s="70">
        <v>41921</v>
      </c>
      <c r="F18" s="69">
        <v>10.18</v>
      </c>
      <c r="G18" s="69">
        <v>5.9</v>
      </c>
      <c r="H18" s="69">
        <v>19.55</v>
      </c>
      <c r="I18" s="69">
        <v>28.13</v>
      </c>
      <c r="J18" s="69">
        <v>14.74</v>
      </c>
      <c r="K18" s="69">
        <v>11.59</v>
      </c>
      <c r="L18" s="69">
        <v>29.14</v>
      </c>
      <c r="M18" s="69">
        <v>1.83</v>
      </c>
      <c r="N18" s="69">
        <v>9.01</v>
      </c>
      <c r="O18" s="69">
        <v>4.82</v>
      </c>
      <c r="P18" s="69">
        <v>29.64</v>
      </c>
      <c r="Q18" s="69">
        <v>1.68</v>
      </c>
      <c r="R18" s="69">
        <v>8.57</v>
      </c>
      <c r="S18" s="69">
        <v>35.29</v>
      </c>
      <c r="T18" s="4"/>
      <c r="V18" s="3">
        <f t="shared" si="8"/>
        <v>41921</v>
      </c>
      <c r="W18" s="40">
        <f ca="1">W17+SUMIFS('Transactions (Dated)'!$E$2:$E$53,'Transactions (Dated)'!$D$2:$D$53,'Share Values'!$V18,'Transactions (Dated)'!$B$2:$B$53,'Share Values'!W$11,'Transactions (Dated)'!$C$2:$C$53,"Buy")-SUMIFS('Transactions (Dated)'!$E$2:$E$53,'Transactions (Dated)'!$D$2:$D$53,'Share Values'!$V18,'Transactions (Dated)'!$B$2:$B$53,'Share Values'!W$11,'Transactions (Dated)'!$C$2:$C$53,"Sell")</f>
        <v>0</v>
      </c>
      <c r="X18" s="40">
        <f ca="1">X17+SUMIFS('Transactions (Dated)'!$E$2:$E$53,'Transactions (Dated)'!$D$2:$D$53,'Share Values'!$V18,'Transactions (Dated)'!$B$2:$B$53,'Share Values'!X$11,'Transactions (Dated)'!$C$2:$C$53,"Buy")-SUMIFS('Transactions (Dated)'!$E$2:$E$53,'Transactions (Dated)'!$D$2:$D$53,'Share Values'!$V18,'Transactions (Dated)'!$B$2:$B$53,'Share Values'!X$11,'Transactions (Dated)'!$C$2:$C$53,"Sell")</f>
        <v>0</v>
      </c>
      <c r="Y18" s="40">
        <f ca="1">Y17+SUMIFS('Transactions (Dated)'!$E$2:$E$53,'Transactions (Dated)'!$D$2:$D$53,'Share Values'!$V18,'Transactions (Dated)'!$B$2:$B$53,'Share Values'!Y$11,'Transactions (Dated)'!$C$2:$C$53,"Buy")-SUMIFS('Transactions (Dated)'!$E$2:$E$53,'Transactions (Dated)'!$D$2:$D$53,'Share Values'!$V18,'Transactions (Dated)'!$B$2:$B$53,'Share Values'!Y$11,'Transactions (Dated)'!$C$2:$C$53,"Sell")</f>
        <v>0</v>
      </c>
      <c r="Z18" s="40">
        <f ca="1">Z17+SUMIFS('Transactions (Dated)'!$E$2:$E$53,'Transactions (Dated)'!$D$2:$D$53,'Share Values'!$V18,'Transactions (Dated)'!$B$2:$B$53,'Share Values'!Z$11,'Transactions (Dated)'!$C$2:$C$53,"Buy")-SUMIFS('Transactions (Dated)'!$E$2:$E$53,'Transactions (Dated)'!$D$2:$D$53,'Share Values'!$V18,'Transactions (Dated)'!$B$2:$B$53,'Share Values'!Z$11,'Transactions (Dated)'!$C$2:$C$53,"Sell")</f>
        <v>0</v>
      </c>
      <c r="AA18" s="40">
        <f ca="1">AA17+SUMIFS('Transactions (Dated)'!$E$2:$E$53,'Transactions (Dated)'!$D$2:$D$53,'Share Values'!$V18,'Transactions (Dated)'!$B$2:$B$53,'Share Values'!AA$11,'Transactions (Dated)'!$C$2:$C$53,"Buy")-SUMIFS('Transactions (Dated)'!$E$2:$E$53,'Transactions (Dated)'!$D$2:$D$53,'Share Values'!$V18,'Transactions (Dated)'!$B$2:$B$53,'Share Values'!AA$11,'Transactions (Dated)'!$C$2:$C$53,"Sell")</f>
        <v>0</v>
      </c>
      <c r="AB18" s="40">
        <f ca="1">AB17+SUMIFS('Transactions (Dated)'!$E$2:$E$53,'Transactions (Dated)'!$D$2:$D$53,'Share Values'!$V18,'Transactions (Dated)'!$B$2:$B$53,'Share Values'!AB$11,'Transactions (Dated)'!$C$2:$C$53,"Buy")-SUMIFS('Transactions (Dated)'!$E$2:$E$53,'Transactions (Dated)'!$D$2:$D$53,'Share Values'!$V18,'Transactions (Dated)'!$B$2:$B$53,'Share Values'!AB$11,'Transactions (Dated)'!$C$2:$C$53,"Sell")</f>
        <v>0</v>
      </c>
      <c r="AC18" s="40">
        <f ca="1">AC17+SUMIFS('Transactions (Dated)'!$E$2:$E$53,'Transactions (Dated)'!$D$2:$D$53,'Share Values'!$V18,'Transactions (Dated)'!$B$2:$B$53,'Share Values'!AC$11,'Transactions (Dated)'!$C$2:$C$53,"Buy")-SUMIFS('Transactions (Dated)'!$E$2:$E$53,'Transactions (Dated)'!$D$2:$D$53,'Share Values'!$V18,'Transactions (Dated)'!$B$2:$B$53,'Share Values'!AC$11,'Transactions (Dated)'!$C$2:$C$53,"Sell")</f>
        <v>0</v>
      </c>
      <c r="AD18" s="40">
        <f ca="1">AD17+SUMIFS('Transactions (Dated)'!$E$2:$E$53,'Transactions (Dated)'!$D$2:$D$53,'Share Values'!$V18,'Transactions (Dated)'!$B$2:$B$53,'Share Values'!AD$11,'Transactions (Dated)'!$C$2:$C$53,"Buy")-SUMIFS('Transactions (Dated)'!$E$2:$E$53,'Transactions (Dated)'!$D$2:$D$53,'Share Values'!$V18,'Transactions (Dated)'!$B$2:$B$53,'Share Values'!AD$11,'Transactions (Dated)'!$C$2:$C$53,"Sell")</f>
        <v>0</v>
      </c>
      <c r="AE18" s="40">
        <f ca="1">AE17+SUMIFS('Transactions (Dated)'!$E$2:$E$53,'Transactions (Dated)'!$D$2:$D$53,'Share Values'!$V18,'Transactions (Dated)'!$B$2:$B$53,'Share Values'!AE$11,'Transactions (Dated)'!$C$2:$C$53,"Buy")-SUMIFS('Transactions (Dated)'!$E$2:$E$53,'Transactions (Dated)'!$D$2:$D$53,'Share Values'!$V18,'Transactions (Dated)'!$B$2:$B$53,'Share Values'!AE$11,'Transactions (Dated)'!$C$2:$C$53,"Sell")</f>
        <v>0</v>
      </c>
      <c r="AF18" s="40">
        <f ca="1">AF17+SUMIFS('Transactions (Dated)'!$E$2:$E$53,'Transactions (Dated)'!$D$2:$D$53,'Share Values'!$V18,'Transactions (Dated)'!$B$2:$B$53,'Share Values'!AF$11,'Transactions (Dated)'!$C$2:$C$53,"Buy")-SUMIFS('Transactions (Dated)'!$E$2:$E$53,'Transactions (Dated)'!$D$2:$D$53,'Share Values'!$V18,'Transactions (Dated)'!$B$2:$B$53,'Share Values'!AF$11,'Transactions (Dated)'!$C$2:$C$53,"Sell")</f>
        <v>0</v>
      </c>
      <c r="AG18" s="40">
        <f ca="1">AG17+SUMIFS('Transactions (Dated)'!$E$2:$E$53,'Transactions (Dated)'!$D$2:$D$53,'Share Values'!$V18,'Transactions (Dated)'!$B$2:$B$53,'Share Values'!AG$11,'Transactions (Dated)'!$C$2:$C$53,"Buy")-SUMIFS('Transactions (Dated)'!$E$2:$E$53,'Transactions (Dated)'!$D$2:$D$53,'Share Values'!$V18,'Transactions (Dated)'!$B$2:$B$53,'Share Values'!AG$11,'Transactions (Dated)'!$C$2:$C$53,"Sell")</f>
        <v>0</v>
      </c>
      <c r="AH18" s="40">
        <f ca="1">AH17+SUMIFS('Transactions (Dated)'!$E$2:$E$53,'Transactions (Dated)'!$D$2:$D$53,'Share Values'!$V18,'Transactions (Dated)'!$B$2:$B$53,'Share Values'!AH$11,'Transactions (Dated)'!$C$2:$C$53,"Buy")-SUMIFS('Transactions (Dated)'!$E$2:$E$53,'Transactions (Dated)'!$D$2:$D$53,'Share Values'!$V18,'Transactions (Dated)'!$B$2:$B$53,'Share Values'!AH$11,'Transactions (Dated)'!$C$2:$C$53,"Sell")</f>
        <v>0</v>
      </c>
      <c r="AI18" s="40">
        <f ca="1">AI17+SUMIFS('Transactions (Dated)'!$E$2:$E$53,'Transactions (Dated)'!$D$2:$D$53,'Share Values'!$V18,'Transactions (Dated)'!$B$2:$B$53,'Share Values'!AI$11,'Transactions (Dated)'!$C$2:$C$53,"Buy")-SUMIFS('Transactions (Dated)'!$E$2:$E$53,'Transactions (Dated)'!$D$2:$D$53,'Share Values'!$V18,'Transactions (Dated)'!$B$2:$B$53,'Share Values'!AI$11,'Transactions (Dated)'!$C$2:$C$53,"Sell")</f>
        <v>0</v>
      </c>
      <c r="AJ18" s="40">
        <f ca="1">AJ17+SUMIFS('Transactions (Dated)'!$E$2:$E$53,'Transactions (Dated)'!$D$2:$D$53,'Share Values'!$V18,'Transactions (Dated)'!$B$2:$B$53,'Share Values'!AJ$11,'Transactions (Dated)'!$C$2:$C$53,"Buy")-SUMIFS('Transactions (Dated)'!$E$2:$E$53,'Transactions (Dated)'!$D$2:$D$53,'Share Values'!$V18,'Transactions (Dated)'!$B$2:$B$53,'Share Values'!AJ$11,'Transactions (Dated)'!$C$2:$C$53,"Sell")</f>
        <v>0</v>
      </c>
      <c r="AK18" s="40"/>
      <c r="AM18" s="3">
        <f t="shared" si="9"/>
        <v>41921</v>
      </c>
      <c r="AN18" s="6">
        <f t="shared" ca="1" si="10"/>
        <v>0</v>
      </c>
      <c r="AO18" s="6">
        <f t="shared" ca="1" si="11"/>
        <v>0</v>
      </c>
      <c r="AP18" s="6">
        <f t="shared" ca="1" si="12"/>
        <v>0</v>
      </c>
      <c r="AQ18" s="6">
        <f t="shared" ca="1" si="13"/>
        <v>0</v>
      </c>
      <c r="AR18" s="6">
        <f t="shared" ca="1" si="14"/>
        <v>0</v>
      </c>
      <c r="AS18" s="6">
        <f t="shared" ca="1" si="15"/>
        <v>0</v>
      </c>
      <c r="AT18" s="6">
        <f t="shared" ca="1" si="16"/>
        <v>0</v>
      </c>
      <c r="AU18" s="6">
        <f t="shared" ca="1" si="17"/>
        <v>0</v>
      </c>
      <c r="AV18" s="6">
        <f t="shared" ca="1" si="18"/>
        <v>0</v>
      </c>
      <c r="AW18" s="6">
        <f t="shared" ca="1" si="19"/>
        <v>0</v>
      </c>
      <c r="AX18" s="6">
        <f t="shared" ca="1" si="20"/>
        <v>0</v>
      </c>
      <c r="AY18" s="6">
        <f t="shared" ca="1" si="21"/>
        <v>0</v>
      </c>
      <c r="AZ18" s="6">
        <f t="shared" ca="1" si="22"/>
        <v>0</v>
      </c>
      <c r="BA18" s="6">
        <f t="shared" ca="1" si="23"/>
        <v>0</v>
      </c>
      <c r="BB18" s="6"/>
      <c r="BD18" s="4">
        <f t="shared" ca="1" si="24"/>
        <v>0</v>
      </c>
      <c r="BF18" s="3">
        <f t="shared" si="25"/>
        <v>41921</v>
      </c>
      <c r="BG18" s="6">
        <f>BG17+SUMIFS('Transactions (Dated)'!H:H,'Transactions (Dated)'!D:D,'Share Values'!AM18)</f>
        <v>1000000</v>
      </c>
      <c r="BH18" s="6">
        <f ca="1">BH17+SUMIFS('Transactions (Dated)'!$F:$F,'Transactions (Dated)'!$D:$D,$BF18,'Transactions (Dated)'!$B:$B,BH$11,'Transactions (Dated)'!$C:$C,"Dividend (paid to cash)")*W18</f>
        <v>0</v>
      </c>
      <c r="BI18" s="6">
        <f ca="1">BI17+SUMIFS('Transactions (Dated)'!$F:$F,'Transactions (Dated)'!$D:$D,$BF18,'Transactions (Dated)'!$B:$B,BI$11,'Transactions (Dated)'!$C:$C,"Dividend (paid to cash)")*X18</f>
        <v>0</v>
      </c>
      <c r="BJ18" s="6">
        <f ca="1">BJ17+SUMIFS('Transactions (Dated)'!$F:$F,'Transactions (Dated)'!$D:$D,$BF18,'Transactions (Dated)'!$B:$B,BJ$11,'Transactions (Dated)'!$C:$C,"Dividend (paid to cash)")*Y18</f>
        <v>0</v>
      </c>
      <c r="BK18" s="6">
        <f ca="1">BK17+SUMIFS('Transactions (Dated)'!$F:$F,'Transactions (Dated)'!$D:$D,$BF18,'Transactions (Dated)'!$B:$B,BK$11,'Transactions (Dated)'!$C:$C,"Dividend (paid to cash)")*Z18</f>
        <v>0</v>
      </c>
      <c r="BL18" s="6">
        <f ca="1">BL17+SUMIFS('Transactions (Dated)'!$F:$F,'Transactions (Dated)'!$D:$D,$BF18,'Transactions (Dated)'!$B:$B,BL$11,'Transactions (Dated)'!$C:$C,"Dividend (paid to cash)")*AA18</f>
        <v>0</v>
      </c>
      <c r="BM18" s="6">
        <f ca="1">BM17+SUMIFS('Transactions (Dated)'!$F:$F,'Transactions (Dated)'!$D:$D,$BF18,'Transactions (Dated)'!$B:$B,BM$11,'Transactions (Dated)'!$C:$C,"Dividend (paid to cash)")*AB18</f>
        <v>0</v>
      </c>
      <c r="BN18" s="6">
        <f ca="1">BN17+SUMIFS('Transactions (Dated)'!$F:$F,'Transactions (Dated)'!$D:$D,$BF18,'Transactions (Dated)'!$B:$B,BN$11,'Transactions (Dated)'!$C:$C,"Dividend (paid to cash)")*AC18</f>
        <v>0</v>
      </c>
      <c r="BO18" s="6">
        <f ca="1">BO17+SUMIFS('Transactions (Dated)'!$F:$F,'Transactions (Dated)'!$D:$D,$BF18,'Transactions (Dated)'!$B:$B,BO$11,'Transactions (Dated)'!$C:$C,"Dividend (paid to cash)")*AD18</f>
        <v>0</v>
      </c>
      <c r="BP18" s="6">
        <f ca="1">BP17+SUMIFS('Transactions (Dated)'!$F:$F,'Transactions (Dated)'!$D:$D,$BF18,'Transactions (Dated)'!$B:$B,BP$11,'Transactions (Dated)'!$C:$C,"Dividend (paid to cash)")*AE18</f>
        <v>0</v>
      </c>
      <c r="BQ18" s="6">
        <f ca="1">BQ17+SUMIFS('Transactions (Dated)'!$F:$F,'Transactions (Dated)'!$D:$D,$BF18,'Transactions (Dated)'!$B:$B,BQ$11,'Transactions (Dated)'!$C:$C,"Dividend (paid to cash)")*AF18</f>
        <v>0</v>
      </c>
      <c r="BR18" s="6">
        <f ca="1">BR17+SUMIFS('Transactions (Dated)'!$F:$F,'Transactions (Dated)'!$D:$D,$BF18,'Transactions (Dated)'!$B:$B,BR$11,'Transactions (Dated)'!$C:$C,"Dividend (paid to cash)")*AG18</f>
        <v>0</v>
      </c>
      <c r="BS18" s="6">
        <f ca="1">BS17+SUMIFS('Transactions (Dated)'!$F:$F,'Transactions (Dated)'!$D:$D,$BF18,'Transactions (Dated)'!$B:$B,BS$11,'Transactions (Dated)'!$C:$C,"Dividend (paid to cash)")*AH18</f>
        <v>0</v>
      </c>
      <c r="BT18" s="6">
        <f ca="1">BT17+SUMIFS('Transactions (Dated)'!$F:$F,'Transactions (Dated)'!$D:$D,$BF18,'Transactions (Dated)'!$B:$B,BT$11,'Transactions (Dated)'!$C:$C,"Dividend (paid to cash)")*AI18</f>
        <v>0</v>
      </c>
      <c r="BU18" s="6">
        <f ca="1">BU17+SUMIFS('Transactions (Dated)'!$F:$F,'Transactions (Dated)'!$D:$D,$BF18,'Transactions (Dated)'!$B:$B,BU$11,'Transactions (Dated)'!$C:$C,"Dividend (paid to cash)")*AJ18</f>
        <v>0</v>
      </c>
      <c r="BV18" s="6"/>
      <c r="BX18" s="6">
        <f t="shared" ca="1" si="30"/>
        <v>1000000</v>
      </c>
      <c r="BZ18" s="3">
        <f t="shared" si="31"/>
        <v>41921</v>
      </c>
      <c r="CA18" s="4">
        <f t="shared" ca="1" si="26"/>
        <v>0</v>
      </c>
      <c r="CB18" s="4">
        <f t="shared" ca="1" si="27"/>
        <v>1000000</v>
      </c>
      <c r="CD18" s="4">
        <f t="shared" ca="1" si="28"/>
        <v>1000000</v>
      </c>
    </row>
    <row r="19" spans="2:82">
      <c r="B19" s="3">
        <f t="shared" si="29"/>
        <v>41922</v>
      </c>
      <c r="C19" s="2">
        <v>14227.4</v>
      </c>
      <c r="E19" s="70">
        <v>41922</v>
      </c>
      <c r="F19" s="69">
        <v>10.23</v>
      </c>
      <c r="G19" s="69">
        <v>5.69</v>
      </c>
      <c r="H19" s="69">
        <v>19.239999999999998</v>
      </c>
      <c r="I19" s="69">
        <v>27.24</v>
      </c>
      <c r="J19" s="69">
        <v>13.9</v>
      </c>
      <c r="K19" s="69">
        <v>11.37</v>
      </c>
      <c r="L19" s="69">
        <v>28.61</v>
      </c>
      <c r="M19" s="69">
        <v>1.78</v>
      </c>
      <c r="N19" s="69">
        <v>9.1</v>
      </c>
      <c r="O19" s="69">
        <v>4.82</v>
      </c>
      <c r="P19" s="69">
        <v>29.18</v>
      </c>
      <c r="Q19" s="69">
        <v>1.64</v>
      </c>
      <c r="R19" s="69">
        <v>8.52</v>
      </c>
      <c r="S19" s="69">
        <v>34.69</v>
      </c>
      <c r="T19" s="4"/>
      <c r="V19" s="3">
        <f t="shared" si="8"/>
        <v>41922</v>
      </c>
      <c r="W19" s="40">
        <f ca="1">W18+SUMIFS('Transactions (Dated)'!$E$2:$E$53,'Transactions (Dated)'!$D$2:$D$53,'Share Values'!$V19,'Transactions (Dated)'!$B$2:$B$53,'Share Values'!W$11,'Transactions (Dated)'!$C$2:$C$53,"Buy")-SUMIFS('Transactions (Dated)'!$E$2:$E$53,'Transactions (Dated)'!$D$2:$D$53,'Share Values'!$V19,'Transactions (Dated)'!$B$2:$B$53,'Share Values'!W$11,'Transactions (Dated)'!$C$2:$C$53,"Sell")</f>
        <v>0</v>
      </c>
      <c r="X19" s="40">
        <f ca="1">X18+SUMIFS('Transactions (Dated)'!$E$2:$E$53,'Transactions (Dated)'!$D$2:$D$53,'Share Values'!$V19,'Transactions (Dated)'!$B$2:$B$53,'Share Values'!X$11,'Transactions (Dated)'!$C$2:$C$53,"Buy")-SUMIFS('Transactions (Dated)'!$E$2:$E$53,'Transactions (Dated)'!$D$2:$D$53,'Share Values'!$V19,'Transactions (Dated)'!$B$2:$B$53,'Share Values'!X$11,'Transactions (Dated)'!$C$2:$C$53,"Sell")</f>
        <v>0</v>
      </c>
      <c r="Y19" s="40">
        <f ca="1">Y18+SUMIFS('Transactions (Dated)'!$E$2:$E$53,'Transactions (Dated)'!$D$2:$D$53,'Share Values'!$V19,'Transactions (Dated)'!$B$2:$B$53,'Share Values'!Y$11,'Transactions (Dated)'!$C$2:$C$53,"Buy")-SUMIFS('Transactions (Dated)'!$E$2:$E$53,'Transactions (Dated)'!$D$2:$D$53,'Share Values'!$V19,'Transactions (Dated)'!$B$2:$B$53,'Share Values'!Y$11,'Transactions (Dated)'!$C$2:$C$53,"Sell")</f>
        <v>0</v>
      </c>
      <c r="Z19" s="40">
        <f ca="1">Z18+SUMIFS('Transactions (Dated)'!$E$2:$E$53,'Transactions (Dated)'!$D$2:$D$53,'Share Values'!$V19,'Transactions (Dated)'!$B$2:$B$53,'Share Values'!Z$11,'Transactions (Dated)'!$C$2:$C$53,"Buy")-SUMIFS('Transactions (Dated)'!$E$2:$E$53,'Transactions (Dated)'!$D$2:$D$53,'Share Values'!$V19,'Transactions (Dated)'!$B$2:$B$53,'Share Values'!Z$11,'Transactions (Dated)'!$C$2:$C$53,"Sell")</f>
        <v>0</v>
      </c>
      <c r="AA19" s="40">
        <f ca="1">AA18+SUMIFS('Transactions (Dated)'!$E$2:$E$53,'Transactions (Dated)'!$D$2:$D$53,'Share Values'!$V19,'Transactions (Dated)'!$B$2:$B$53,'Share Values'!AA$11,'Transactions (Dated)'!$C$2:$C$53,"Buy")-SUMIFS('Transactions (Dated)'!$E$2:$E$53,'Transactions (Dated)'!$D$2:$D$53,'Share Values'!$V19,'Transactions (Dated)'!$B$2:$B$53,'Share Values'!AA$11,'Transactions (Dated)'!$C$2:$C$53,"Sell")</f>
        <v>0</v>
      </c>
      <c r="AB19" s="40">
        <f ca="1">AB18+SUMIFS('Transactions (Dated)'!$E$2:$E$53,'Transactions (Dated)'!$D$2:$D$53,'Share Values'!$V19,'Transactions (Dated)'!$B$2:$B$53,'Share Values'!AB$11,'Transactions (Dated)'!$C$2:$C$53,"Buy")-SUMIFS('Transactions (Dated)'!$E$2:$E$53,'Transactions (Dated)'!$D$2:$D$53,'Share Values'!$V19,'Transactions (Dated)'!$B$2:$B$53,'Share Values'!AB$11,'Transactions (Dated)'!$C$2:$C$53,"Sell")</f>
        <v>0</v>
      </c>
      <c r="AC19" s="40">
        <f ca="1">AC18+SUMIFS('Transactions (Dated)'!$E$2:$E$53,'Transactions (Dated)'!$D$2:$D$53,'Share Values'!$V19,'Transactions (Dated)'!$B$2:$B$53,'Share Values'!AC$11,'Transactions (Dated)'!$C$2:$C$53,"Buy")-SUMIFS('Transactions (Dated)'!$E$2:$E$53,'Transactions (Dated)'!$D$2:$D$53,'Share Values'!$V19,'Transactions (Dated)'!$B$2:$B$53,'Share Values'!AC$11,'Transactions (Dated)'!$C$2:$C$53,"Sell")</f>
        <v>0</v>
      </c>
      <c r="AD19" s="40">
        <f ca="1">AD18+SUMIFS('Transactions (Dated)'!$E$2:$E$53,'Transactions (Dated)'!$D$2:$D$53,'Share Values'!$V19,'Transactions (Dated)'!$B$2:$B$53,'Share Values'!AD$11,'Transactions (Dated)'!$C$2:$C$53,"Buy")-SUMIFS('Transactions (Dated)'!$E$2:$E$53,'Transactions (Dated)'!$D$2:$D$53,'Share Values'!$V19,'Transactions (Dated)'!$B$2:$B$53,'Share Values'!AD$11,'Transactions (Dated)'!$C$2:$C$53,"Sell")</f>
        <v>0</v>
      </c>
      <c r="AE19" s="40">
        <f ca="1">AE18+SUMIFS('Transactions (Dated)'!$E$2:$E$53,'Transactions (Dated)'!$D$2:$D$53,'Share Values'!$V19,'Transactions (Dated)'!$B$2:$B$53,'Share Values'!AE$11,'Transactions (Dated)'!$C$2:$C$53,"Buy")-SUMIFS('Transactions (Dated)'!$E$2:$E$53,'Transactions (Dated)'!$D$2:$D$53,'Share Values'!$V19,'Transactions (Dated)'!$B$2:$B$53,'Share Values'!AE$11,'Transactions (Dated)'!$C$2:$C$53,"Sell")</f>
        <v>0</v>
      </c>
      <c r="AF19" s="40">
        <f ca="1">AF18+SUMIFS('Transactions (Dated)'!$E$2:$E$53,'Transactions (Dated)'!$D$2:$D$53,'Share Values'!$V19,'Transactions (Dated)'!$B$2:$B$53,'Share Values'!AF$11,'Transactions (Dated)'!$C$2:$C$53,"Buy")-SUMIFS('Transactions (Dated)'!$E$2:$E$53,'Transactions (Dated)'!$D$2:$D$53,'Share Values'!$V19,'Transactions (Dated)'!$B$2:$B$53,'Share Values'!AF$11,'Transactions (Dated)'!$C$2:$C$53,"Sell")</f>
        <v>0</v>
      </c>
      <c r="AG19" s="40">
        <f ca="1">AG18+SUMIFS('Transactions (Dated)'!$E$2:$E$53,'Transactions (Dated)'!$D$2:$D$53,'Share Values'!$V19,'Transactions (Dated)'!$B$2:$B$53,'Share Values'!AG$11,'Transactions (Dated)'!$C$2:$C$53,"Buy")-SUMIFS('Transactions (Dated)'!$E$2:$E$53,'Transactions (Dated)'!$D$2:$D$53,'Share Values'!$V19,'Transactions (Dated)'!$B$2:$B$53,'Share Values'!AG$11,'Transactions (Dated)'!$C$2:$C$53,"Sell")</f>
        <v>0</v>
      </c>
      <c r="AH19" s="40">
        <f ca="1">AH18+SUMIFS('Transactions (Dated)'!$E$2:$E$53,'Transactions (Dated)'!$D$2:$D$53,'Share Values'!$V19,'Transactions (Dated)'!$B$2:$B$53,'Share Values'!AH$11,'Transactions (Dated)'!$C$2:$C$53,"Buy")-SUMIFS('Transactions (Dated)'!$E$2:$E$53,'Transactions (Dated)'!$D$2:$D$53,'Share Values'!$V19,'Transactions (Dated)'!$B$2:$B$53,'Share Values'!AH$11,'Transactions (Dated)'!$C$2:$C$53,"Sell")</f>
        <v>0</v>
      </c>
      <c r="AI19" s="40">
        <f ca="1">AI18+SUMIFS('Transactions (Dated)'!$E$2:$E$53,'Transactions (Dated)'!$D$2:$D$53,'Share Values'!$V19,'Transactions (Dated)'!$B$2:$B$53,'Share Values'!AI$11,'Transactions (Dated)'!$C$2:$C$53,"Buy")-SUMIFS('Transactions (Dated)'!$E$2:$E$53,'Transactions (Dated)'!$D$2:$D$53,'Share Values'!$V19,'Transactions (Dated)'!$B$2:$B$53,'Share Values'!AI$11,'Transactions (Dated)'!$C$2:$C$53,"Sell")</f>
        <v>0</v>
      </c>
      <c r="AJ19" s="40">
        <f ca="1">AJ18+SUMIFS('Transactions (Dated)'!$E$2:$E$53,'Transactions (Dated)'!$D$2:$D$53,'Share Values'!$V19,'Transactions (Dated)'!$B$2:$B$53,'Share Values'!AJ$11,'Transactions (Dated)'!$C$2:$C$53,"Buy")-SUMIFS('Transactions (Dated)'!$E$2:$E$53,'Transactions (Dated)'!$D$2:$D$53,'Share Values'!$V19,'Transactions (Dated)'!$B$2:$B$53,'Share Values'!AJ$11,'Transactions (Dated)'!$C$2:$C$53,"Sell")</f>
        <v>0</v>
      </c>
      <c r="AK19" s="40"/>
      <c r="AM19" s="3">
        <f t="shared" si="9"/>
        <v>41922</v>
      </c>
      <c r="AN19" s="6">
        <f t="shared" ca="1" si="10"/>
        <v>0</v>
      </c>
      <c r="AO19" s="6">
        <f t="shared" ca="1" si="11"/>
        <v>0</v>
      </c>
      <c r="AP19" s="6">
        <f t="shared" ca="1" si="12"/>
        <v>0</v>
      </c>
      <c r="AQ19" s="6">
        <f t="shared" ca="1" si="13"/>
        <v>0</v>
      </c>
      <c r="AR19" s="6">
        <f t="shared" ca="1" si="14"/>
        <v>0</v>
      </c>
      <c r="AS19" s="6">
        <f t="shared" ca="1" si="15"/>
        <v>0</v>
      </c>
      <c r="AT19" s="6">
        <f t="shared" ca="1" si="16"/>
        <v>0</v>
      </c>
      <c r="AU19" s="6">
        <f t="shared" ca="1" si="17"/>
        <v>0</v>
      </c>
      <c r="AV19" s="6">
        <f t="shared" ca="1" si="18"/>
        <v>0</v>
      </c>
      <c r="AW19" s="6">
        <f t="shared" ca="1" si="19"/>
        <v>0</v>
      </c>
      <c r="AX19" s="6">
        <f t="shared" ca="1" si="20"/>
        <v>0</v>
      </c>
      <c r="AY19" s="6">
        <f t="shared" ca="1" si="21"/>
        <v>0</v>
      </c>
      <c r="AZ19" s="6">
        <f t="shared" ca="1" si="22"/>
        <v>0</v>
      </c>
      <c r="BA19" s="6">
        <f t="shared" ca="1" si="23"/>
        <v>0</v>
      </c>
      <c r="BB19" s="6"/>
      <c r="BD19" s="4">
        <f t="shared" ca="1" si="24"/>
        <v>0</v>
      </c>
      <c r="BF19" s="3">
        <f t="shared" si="25"/>
        <v>41922</v>
      </c>
      <c r="BG19" s="6">
        <f>BG18+SUMIFS('Transactions (Dated)'!H:H,'Transactions (Dated)'!D:D,'Share Values'!AM19)</f>
        <v>1000000</v>
      </c>
      <c r="BH19" s="6">
        <f ca="1">BH18+SUMIFS('Transactions (Dated)'!$F:$F,'Transactions (Dated)'!$D:$D,$BF19,'Transactions (Dated)'!$B:$B,BH$11,'Transactions (Dated)'!$C:$C,"Dividend (paid to cash)")*W19</f>
        <v>0</v>
      </c>
      <c r="BI19" s="6">
        <f ca="1">BI18+SUMIFS('Transactions (Dated)'!$F:$F,'Transactions (Dated)'!$D:$D,$BF19,'Transactions (Dated)'!$B:$B,BI$11,'Transactions (Dated)'!$C:$C,"Dividend (paid to cash)")*X19</f>
        <v>0</v>
      </c>
      <c r="BJ19" s="6">
        <f ca="1">BJ18+SUMIFS('Transactions (Dated)'!$F:$F,'Transactions (Dated)'!$D:$D,$BF19,'Transactions (Dated)'!$B:$B,BJ$11,'Transactions (Dated)'!$C:$C,"Dividend (paid to cash)")*Y19</f>
        <v>0</v>
      </c>
      <c r="BK19" s="6">
        <f ca="1">BK18+SUMIFS('Transactions (Dated)'!$F:$F,'Transactions (Dated)'!$D:$D,$BF19,'Transactions (Dated)'!$B:$B,BK$11,'Transactions (Dated)'!$C:$C,"Dividend (paid to cash)")*Z19</f>
        <v>0</v>
      </c>
      <c r="BL19" s="6">
        <f ca="1">BL18+SUMIFS('Transactions (Dated)'!$F:$F,'Transactions (Dated)'!$D:$D,$BF19,'Transactions (Dated)'!$B:$B,BL$11,'Transactions (Dated)'!$C:$C,"Dividend (paid to cash)")*AA19</f>
        <v>0</v>
      </c>
      <c r="BM19" s="6">
        <f ca="1">BM18+SUMIFS('Transactions (Dated)'!$F:$F,'Transactions (Dated)'!$D:$D,$BF19,'Transactions (Dated)'!$B:$B,BM$11,'Transactions (Dated)'!$C:$C,"Dividend (paid to cash)")*AB19</f>
        <v>0</v>
      </c>
      <c r="BN19" s="6">
        <f ca="1">BN18+SUMIFS('Transactions (Dated)'!$F:$F,'Transactions (Dated)'!$D:$D,$BF19,'Transactions (Dated)'!$B:$B,BN$11,'Transactions (Dated)'!$C:$C,"Dividend (paid to cash)")*AC19</f>
        <v>0</v>
      </c>
      <c r="BO19" s="6">
        <f ca="1">BO18+SUMIFS('Transactions (Dated)'!$F:$F,'Transactions (Dated)'!$D:$D,$BF19,'Transactions (Dated)'!$B:$B,BO$11,'Transactions (Dated)'!$C:$C,"Dividend (paid to cash)")*AD19</f>
        <v>0</v>
      </c>
      <c r="BP19" s="6">
        <f ca="1">BP18+SUMIFS('Transactions (Dated)'!$F:$F,'Transactions (Dated)'!$D:$D,$BF19,'Transactions (Dated)'!$B:$B,BP$11,'Transactions (Dated)'!$C:$C,"Dividend (paid to cash)")*AE19</f>
        <v>0</v>
      </c>
      <c r="BQ19" s="6">
        <f ca="1">BQ18+SUMIFS('Transactions (Dated)'!$F:$F,'Transactions (Dated)'!$D:$D,$BF19,'Transactions (Dated)'!$B:$B,BQ$11,'Transactions (Dated)'!$C:$C,"Dividend (paid to cash)")*AF19</f>
        <v>0</v>
      </c>
      <c r="BR19" s="6">
        <f ca="1">BR18+SUMIFS('Transactions (Dated)'!$F:$F,'Transactions (Dated)'!$D:$D,$BF19,'Transactions (Dated)'!$B:$B,BR$11,'Transactions (Dated)'!$C:$C,"Dividend (paid to cash)")*AG19</f>
        <v>0</v>
      </c>
      <c r="BS19" s="6">
        <f ca="1">BS18+SUMIFS('Transactions (Dated)'!$F:$F,'Transactions (Dated)'!$D:$D,$BF19,'Transactions (Dated)'!$B:$B,BS$11,'Transactions (Dated)'!$C:$C,"Dividend (paid to cash)")*AH19</f>
        <v>0</v>
      </c>
      <c r="BT19" s="6">
        <f ca="1">BT18+SUMIFS('Transactions (Dated)'!$F:$F,'Transactions (Dated)'!$D:$D,$BF19,'Transactions (Dated)'!$B:$B,BT$11,'Transactions (Dated)'!$C:$C,"Dividend (paid to cash)")*AI19</f>
        <v>0</v>
      </c>
      <c r="BU19" s="6">
        <f ca="1">BU18+SUMIFS('Transactions (Dated)'!$F:$F,'Transactions (Dated)'!$D:$D,$BF19,'Transactions (Dated)'!$B:$B,BU$11,'Transactions (Dated)'!$C:$C,"Dividend (paid to cash)")*AJ19</f>
        <v>0</v>
      </c>
      <c r="BV19" s="6"/>
      <c r="BX19" s="6">
        <f t="shared" ca="1" si="30"/>
        <v>1000000</v>
      </c>
      <c r="BZ19" s="3">
        <f t="shared" si="31"/>
        <v>41922</v>
      </c>
      <c r="CA19" s="4">
        <f t="shared" ca="1" si="26"/>
        <v>0</v>
      </c>
      <c r="CB19" s="4">
        <f t="shared" ca="1" si="27"/>
        <v>1000000</v>
      </c>
      <c r="CD19" s="4">
        <f t="shared" ca="1" si="28"/>
        <v>1000000</v>
      </c>
    </row>
    <row r="20" spans="2:82">
      <c r="B20" s="3">
        <f t="shared" si="29"/>
        <v>41926</v>
      </c>
      <c r="C20" s="2">
        <v>14036.7</v>
      </c>
      <c r="E20" s="70">
        <v>41926</v>
      </c>
      <c r="F20" s="69">
        <v>10.050000000000001</v>
      </c>
      <c r="G20" s="69">
        <v>5.59</v>
      </c>
      <c r="H20" s="69">
        <v>18.98</v>
      </c>
      <c r="I20" s="69">
        <v>27.34</v>
      </c>
      <c r="J20" s="69">
        <v>14.01</v>
      </c>
      <c r="K20" s="69">
        <v>11.51</v>
      </c>
      <c r="L20" s="69">
        <v>28.57</v>
      </c>
      <c r="M20" s="69">
        <v>1.8</v>
      </c>
      <c r="N20" s="69">
        <v>9.1</v>
      </c>
      <c r="O20" s="69">
        <v>4.7332999999999998</v>
      </c>
      <c r="P20" s="69">
        <v>28.64</v>
      </c>
      <c r="Q20" s="69">
        <v>1.51</v>
      </c>
      <c r="R20" s="69">
        <v>8.6</v>
      </c>
      <c r="S20" s="69">
        <v>34.57</v>
      </c>
      <c r="T20" s="4"/>
      <c r="V20" s="3">
        <f t="shared" si="8"/>
        <v>41926</v>
      </c>
      <c r="W20" s="40">
        <f ca="1">W19+SUMIFS('Transactions (Dated)'!$E$2:$E$53,'Transactions (Dated)'!$D$2:$D$53,'Share Values'!$V20,'Transactions (Dated)'!$B$2:$B$53,'Share Values'!W$11,'Transactions (Dated)'!$C$2:$C$53,"Buy")-SUMIFS('Transactions (Dated)'!$E$2:$E$53,'Transactions (Dated)'!$D$2:$D$53,'Share Values'!$V20,'Transactions (Dated)'!$B$2:$B$53,'Share Values'!W$11,'Transactions (Dated)'!$C$2:$C$53,"Sell")</f>
        <v>0</v>
      </c>
      <c r="X20" s="40">
        <f ca="1">X19+SUMIFS('Transactions (Dated)'!$E$2:$E$53,'Transactions (Dated)'!$D$2:$D$53,'Share Values'!$V20,'Transactions (Dated)'!$B$2:$B$53,'Share Values'!X$11,'Transactions (Dated)'!$C$2:$C$53,"Buy")-SUMIFS('Transactions (Dated)'!$E$2:$E$53,'Transactions (Dated)'!$D$2:$D$53,'Share Values'!$V20,'Transactions (Dated)'!$B$2:$B$53,'Share Values'!X$11,'Transactions (Dated)'!$C$2:$C$53,"Sell")</f>
        <v>0</v>
      </c>
      <c r="Y20" s="40">
        <f ca="1">Y19+SUMIFS('Transactions (Dated)'!$E$2:$E$53,'Transactions (Dated)'!$D$2:$D$53,'Share Values'!$V20,'Transactions (Dated)'!$B$2:$B$53,'Share Values'!Y$11,'Transactions (Dated)'!$C$2:$C$53,"Buy")-SUMIFS('Transactions (Dated)'!$E$2:$E$53,'Transactions (Dated)'!$D$2:$D$53,'Share Values'!$V20,'Transactions (Dated)'!$B$2:$B$53,'Share Values'!Y$11,'Transactions (Dated)'!$C$2:$C$53,"Sell")</f>
        <v>0</v>
      </c>
      <c r="Z20" s="40">
        <f ca="1">Z19+SUMIFS('Transactions (Dated)'!$E$2:$E$53,'Transactions (Dated)'!$D$2:$D$53,'Share Values'!$V20,'Transactions (Dated)'!$B$2:$B$53,'Share Values'!Z$11,'Transactions (Dated)'!$C$2:$C$53,"Buy")-SUMIFS('Transactions (Dated)'!$E$2:$E$53,'Transactions (Dated)'!$D$2:$D$53,'Share Values'!$V20,'Transactions (Dated)'!$B$2:$B$53,'Share Values'!Z$11,'Transactions (Dated)'!$C$2:$C$53,"Sell")</f>
        <v>0</v>
      </c>
      <c r="AA20" s="40">
        <f ca="1">AA19+SUMIFS('Transactions (Dated)'!$E$2:$E$53,'Transactions (Dated)'!$D$2:$D$53,'Share Values'!$V20,'Transactions (Dated)'!$B$2:$B$53,'Share Values'!AA$11,'Transactions (Dated)'!$C$2:$C$53,"Buy")-SUMIFS('Transactions (Dated)'!$E$2:$E$53,'Transactions (Dated)'!$D$2:$D$53,'Share Values'!$V20,'Transactions (Dated)'!$B$2:$B$53,'Share Values'!AA$11,'Transactions (Dated)'!$C$2:$C$53,"Sell")</f>
        <v>0</v>
      </c>
      <c r="AB20" s="40">
        <f ca="1">AB19+SUMIFS('Transactions (Dated)'!$E$2:$E$53,'Transactions (Dated)'!$D$2:$D$53,'Share Values'!$V20,'Transactions (Dated)'!$B$2:$B$53,'Share Values'!AB$11,'Transactions (Dated)'!$C$2:$C$53,"Buy")-SUMIFS('Transactions (Dated)'!$E$2:$E$53,'Transactions (Dated)'!$D$2:$D$53,'Share Values'!$V20,'Transactions (Dated)'!$B$2:$B$53,'Share Values'!AB$11,'Transactions (Dated)'!$C$2:$C$53,"Sell")</f>
        <v>0</v>
      </c>
      <c r="AC20" s="40">
        <f ca="1">AC19+SUMIFS('Transactions (Dated)'!$E$2:$E$53,'Transactions (Dated)'!$D$2:$D$53,'Share Values'!$V20,'Transactions (Dated)'!$B$2:$B$53,'Share Values'!AC$11,'Transactions (Dated)'!$C$2:$C$53,"Buy")-SUMIFS('Transactions (Dated)'!$E$2:$E$53,'Transactions (Dated)'!$D$2:$D$53,'Share Values'!$V20,'Transactions (Dated)'!$B$2:$B$53,'Share Values'!AC$11,'Transactions (Dated)'!$C$2:$C$53,"Sell")</f>
        <v>0</v>
      </c>
      <c r="AD20" s="40">
        <f ca="1">AD19+SUMIFS('Transactions (Dated)'!$E$2:$E$53,'Transactions (Dated)'!$D$2:$D$53,'Share Values'!$V20,'Transactions (Dated)'!$B$2:$B$53,'Share Values'!AD$11,'Transactions (Dated)'!$C$2:$C$53,"Buy")-SUMIFS('Transactions (Dated)'!$E$2:$E$53,'Transactions (Dated)'!$D$2:$D$53,'Share Values'!$V20,'Transactions (Dated)'!$B$2:$B$53,'Share Values'!AD$11,'Transactions (Dated)'!$C$2:$C$53,"Sell")</f>
        <v>0</v>
      </c>
      <c r="AE20" s="40">
        <f ca="1">AE19+SUMIFS('Transactions (Dated)'!$E$2:$E$53,'Transactions (Dated)'!$D$2:$D$53,'Share Values'!$V20,'Transactions (Dated)'!$B$2:$B$53,'Share Values'!AE$11,'Transactions (Dated)'!$C$2:$C$53,"Buy")-SUMIFS('Transactions (Dated)'!$E$2:$E$53,'Transactions (Dated)'!$D$2:$D$53,'Share Values'!$V20,'Transactions (Dated)'!$B$2:$B$53,'Share Values'!AE$11,'Transactions (Dated)'!$C$2:$C$53,"Sell")</f>
        <v>0</v>
      </c>
      <c r="AF20" s="40">
        <f ca="1">AF19+SUMIFS('Transactions (Dated)'!$E$2:$E$53,'Transactions (Dated)'!$D$2:$D$53,'Share Values'!$V20,'Transactions (Dated)'!$B$2:$B$53,'Share Values'!AF$11,'Transactions (Dated)'!$C$2:$C$53,"Buy")-SUMIFS('Transactions (Dated)'!$E$2:$E$53,'Transactions (Dated)'!$D$2:$D$53,'Share Values'!$V20,'Transactions (Dated)'!$B$2:$B$53,'Share Values'!AF$11,'Transactions (Dated)'!$C$2:$C$53,"Sell")</f>
        <v>0</v>
      </c>
      <c r="AG20" s="40">
        <f ca="1">AG19+SUMIFS('Transactions (Dated)'!$E$2:$E$53,'Transactions (Dated)'!$D$2:$D$53,'Share Values'!$V20,'Transactions (Dated)'!$B$2:$B$53,'Share Values'!AG$11,'Transactions (Dated)'!$C$2:$C$53,"Buy")-SUMIFS('Transactions (Dated)'!$E$2:$E$53,'Transactions (Dated)'!$D$2:$D$53,'Share Values'!$V20,'Transactions (Dated)'!$B$2:$B$53,'Share Values'!AG$11,'Transactions (Dated)'!$C$2:$C$53,"Sell")</f>
        <v>0</v>
      </c>
      <c r="AH20" s="40">
        <f ca="1">AH19+SUMIFS('Transactions (Dated)'!$E$2:$E$53,'Transactions (Dated)'!$D$2:$D$53,'Share Values'!$V20,'Transactions (Dated)'!$B$2:$B$53,'Share Values'!AH$11,'Transactions (Dated)'!$C$2:$C$53,"Buy")-SUMIFS('Transactions (Dated)'!$E$2:$E$53,'Transactions (Dated)'!$D$2:$D$53,'Share Values'!$V20,'Transactions (Dated)'!$B$2:$B$53,'Share Values'!AH$11,'Transactions (Dated)'!$C$2:$C$53,"Sell")</f>
        <v>0</v>
      </c>
      <c r="AI20" s="40">
        <f ca="1">AI19+SUMIFS('Transactions (Dated)'!$E$2:$E$53,'Transactions (Dated)'!$D$2:$D$53,'Share Values'!$V20,'Transactions (Dated)'!$B$2:$B$53,'Share Values'!AI$11,'Transactions (Dated)'!$C$2:$C$53,"Buy")-SUMIFS('Transactions (Dated)'!$E$2:$E$53,'Transactions (Dated)'!$D$2:$D$53,'Share Values'!$V20,'Transactions (Dated)'!$B$2:$B$53,'Share Values'!AI$11,'Transactions (Dated)'!$C$2:$C$53,"Sell")</f>
        <v>0</v>
      </c>
      <c r="AJ20" s="40">
        <f ca="1">AJ19+SUMIFS('Transactions (Dated)'!$E$2:$E$53,'Transactions (Dated)'!$D$2:$D$53,'Share Values'!$V20,'Transactions (Dated)'!$B$2:$B$53,'Share Values'!AJ$11,'Transactions (Dated)'!$C$2:$C$53,"Buy")-SUMIFS('Transactions (Dated)'!$E$2:$E$53,'Transactions (Dated)'!$D$2:$D$53,'Share Values'!$V20,'Transactions (Dated)'!$B$2:$B$53,'Share Values'!AJ$11,'Transactions (Dated)'!$C$2:$C$53,"Sell")</f>
        <v>0</v>
      </c>
      <c r="AK20" s="40"/>
      <c r="AM20" s="3">
        <f t="shared" si="9"/>
        <v>41926</v>
      </c>
      <c r="AN20" s="6">
        <f t="shared" ca="1" si="10"/>
        <v>0</v>
      </c>
      <c r="AO20" s="6">
        <f t="shared" ca="1" si="11"/>
        <v>0</v>
      </c>
      <c r="AP20" s="6">
        <f t="shared" ca="1" si="12"/>
        <v>0</v>
      </c>
      <c r="AQ20" s="6">
        <f t="shared" ca="1" si="13"/>
        <v>0</v>
      </c>
      <c r="AR20" s="6">
        <f t="shared" ca="1" si="14"/>
        <v>0</v>
      </c>
      <c r="AS20" s="6">
        <f t="shared" ca="1" si="15"/>
        <v>0</v>
      </c>
      <c r="AT20" s="6">
        <f t="shared" ca="1" si="16"/>
        <v>0</v>
      </c>
      <c r="AU20" s="6">
        <f t="shared" ca="1" si="17"/>
        <v>0</v>
      </c>
      <c r="AV20" s="6">
        <f t="shared" ca="1" si="18"/>
        <v>0</v>
      </c>
      <c r="AW20" s="6">
        <f t="shared" ca="1" si="19"/>
        <v>0</v>
      </c>
      <c r="AX20" s="6">
        <f t="shared" ca="1" si="20"/>
        <v>0</v>
      </c>
      <c r="AY20" s="6">
        <f t="shared" ca="1" si="21"/>
        <v>0</v>
      </c>
      <c r="AZ20" s="6">
        <f t="shared" ca="1" si="22"/>
        <v>0</v>
      </c>
      <c r="BA20" s="6">
        <f t="shared" ca="1" si="23"/>
        <v>0</v>
      </c>
      <c r="BB20" s="6"/>
      <c r="BD20" s="4">
        <f t="shared" ca="1" si="24"/>
        <v>0</v>
      </c>
      <c r="BF20" s="3">
        <f t="shared" si="25"/>
        <v>41926</v>
      </c>
      <c r="BG20" s="6">
        <f>BG19+SUMIFS('Transactions (Dated)'!H:H,'Transactions (Dated)'!D:D,'Share Values'!AM20)</f>
        <v>1000000</v>
      </c>
      <c r="BH20" s="6">
        <f ca="1">BH19+SUMIFS('Transactions (Dated)'!$F:$F,'Transactions (Dated)'!$D:$D,$BF20,'Transactions (Dated)'!$B:$B,BH$11,'Transactions (Dated)'!$C:$C,"Dividend (paid to cash)")*W20</f>
        <v>0</v>
      </c>
      <c r="BI20" s="6">
        <f ca="1">BI19+SUMIFS('Transactions (Dated)'!$F:$F,'Transactions (Dated)'!$D:$D,$BF20,'Transactions (Dated)'!$B:$B,BI$11,'Transactions (Dated)'!$C:$C,"Dividend (paid to cash)")*X20</f>
        <v>0</v>
      </c>
      <c r="BJ20" s="6">
        <f ca="1">BJ19+SUMIFS('Transactions (Dated)'!$F:$F,'Transactions (Dated)'!$D:$D,$BF20,'Transactions (Dated)'!$B:$B,BJ$11,'Transactions (Dated)'!$C:$C,"Dividend (paid to cash)")*Y20</f>
        <v>0</v>
      </c>
      <c r="BK20" s="6">
        <f ca="1">BK19+SUMIFS('Transactions (Dated)'!$F:$F,'Transactions (Dated)'!$D:$D,$BF20,'Transactions (Dated)'!$B:$B,BK$11,'Transactions (Dated)'!$C:$C,"Dividend (paid to cash)")*Z20</f>
        <v>0</v>
      </c>
      <c r="BL20" s="6">
        <f ca="1">BL19+SUMIFS('Transactions (Dated)'!$F:$F,'Transactions (Dated)'!$D:$D,$BF20,'Transactions (Dated)'!$B:$B,BL$11,'Transactions (Dated)'!$C:$C,"Dividend (paid to cash)")*AA20</f>
        <v>0</v>
      </c>
      <c r="BM20" s="6">
        <f ca="1">BM19+SUMIFS('Transactions (Dated)'!$F:$F,'Transactions (Dated)'!$D:$D,$BF20,'Transactions (Dated)'!$B:$B,BM$11,'Transactions (Dated)'!$C:$C,"Dividend (paid to cash)")*AB20</f>
        <v>0</v>
      </c>
      <c r="BN20" s="6">
        <f ca="1">BN19+SUMIFS('Transactions (Dated)'!$F:$F,'Transactions (Dated)'!$D:$D,$BF20,'Transactions (Dated)'!$B:$B,BN$11,'Transactions (Dated)'!$C:$C,"Dividend (paid to cash)")*AC20</f>
        <v>0</v>
      </c>
      <c r="BO20" s="6">
        <f ca="1">BO19+SUMIFS('Transactions (Dated)'!$F:$F,'Transactions (Dated)'!$D:$D,$BF20,'Transactions (Dated)'!$B:$B,BO$11,'Transactions (Dated)'!$C:$C,"Dividend (paid to cash)")*AD20</f>
        <v>0</v>
      </c>
      <c r="BP20" s="6">
        <f ca="1">BP19+SUMIFS('Transactions (Dated)'!$F:$F,'Transactions (Dated)'!$D:$D,$BF20,'Transactions (Dated)'!$B:$B,BP$11,'Transactions (Dated)'!$C:$C,"Dividend (paid to cash)")*AE20</f>
        <v>0</v>
      </c>
      <c r="BQ20" s="6">
        <f ca="1">BQ19+SUMIFS('Transactions (Dated)'!$F:$F,'Transactions (Dated)'!$D:$D,$BF20,'Transactions (Dated)'!$B:$B,BQ$11,'Transactions (Dated)'!$C:$C,"Dividend (paid to cash)")*AF20</f>
        <v>0</v>
      </c>
      <c r="BR20" s="6">
        <f ca="1">BR19+SUMIFS('Transactions (Dated)'!$F:$F,'Transactions (Dated)'!$D:$D,$BF20,'Transactions (Dated)'!$B:$B,BR$11,'Transactions (Dated)'!$C:$C,"Dividend (paid to cash)")*AG20</f>
        <v>0</v>
      </c>
      <c r="BS20" s="6">
        <f ca="1">BS19+SUMIFS('Transactions (Dated)'!$F:$F,'Transactions (Dated)'!$D:$D,$BF20,'Transactions (Dated)'!$B:$B,BS$11,'Transactions (Dated)'!$C:$C,"Dividend (paid to cash)")*AH20</f>
        <v>0</v>
      </c>
      <c r="BT20" s="6">
        <f ca="1">BT19+SUMIFS('Transactions (Dated)'!$F:$F,'Transactions (Dated)'!$D:$D,$BF20,'Transactions (Dated)'!$B:$B,BT$11,'Transactions (Dated)'!$C:$C,"Dividend (paid to cash)")*AI20</f>
        <v>0</v>
      </c>
      <c r="BU20" s="6">
        <f ca="1">BU19+SUMIFS('Transactions (Dated)'!$F:$F,'Transactions (Dated)'!$D:$D,$BF20,'Transactions (Dated)'!$B:$B,BU$11,'Transactions (Dated)'!$C:$C,"Dividend (paid to cash)")*AJ20</f>
        <v>0</v>
      </c>
      <c r="BV20" s="6"/>
      <c r="BX20" s="6">
        <f t="shared" ca="1" si="30"/>
        <v>1000000</v>
      </c>
      <c r="BZ20" s="3">
        <f t="shared" si="31"/>
        <v>41926</v>
      </c>
      <c r="CA20" s="4">
        <f t="shared" ca="1" si="26"/>
        <v>0</v>
      </c>
      <c r="CB20" s="4">
        <f t="shared" ca="1" si="27"/>
        <v>1000000</v>
      </c>
      <c r="CD20" s="4">
        <f t="shared" ca="1" si="28"/>
        <v>1000000</v>
      </c>
    </row>
    <row r="21" spans="2:82">
      <c r="B21" s="3">
        <f t="shared" si="29"/>
        <v>41927</v>
      </c>
      <c r="C21" s="2">
        <v>13869.9</v>
      </c>
      <c r="E21" s="70">
        <v>41927</v>
      </c>
      <c r="F21" s="69">
        <v>10.25</v>
      </c>
      <c r="G21" s="69">
        <v>5.58</v>
      </c>
      <c r="H21" s="69">
        <v>18.75</v>
      </c>
      <c r="I21" s="69">
        <v>27</v>
      </c>
      <c r="J21" s="69">
        <v>13.9</v>
      </c>
      <c r="K21" s="69">
        <v>11.6</v>
      </c>
      <c r="L21" s="69">
        <v>27.28</v>
      </c>
      <c r="M21" s="69">
        <v>1.79</v>
      </c>
      <c r="N21" s="69">
        <v>9.1</v>
      </c>
      <c r="O21" s="69">
        <v>4.6100000000000003</v>
      </c>
      <c r="P21" s="69">
        <v>28.11</v>
      </c>
      <c r="Q21" s="69">
        <v>1.4</v>
      </c>
      <c r="R21" s="69">
        <v>8.1999999999999993</v>
      </c>
      <c r="S21" s="69">
        <v>34.33</v>
      </c>
      <c r="T21" s="4"/>
      <c r="V21" s="3">
        <f t="shared" si="8"/>
        <v>41927</v>
      </c>
      <c r="W21" s="40">
        <f ca="1">W20+SUMIFS('Transactions (Dated)'!$E$2:$E$53,'Transactions (Dated)'!$D$2:$D$53,'Share Values'!$V21,'Transactions (Dated)'!$B$2:$B$53,'Share Values'!W$11,'Transactions (Dated)'!$C$2:$C$53,"Buy")-SUMIFS('Transactions (Dated)'!$E$2:$E$53,'Transactions (Dated)'!$D$2:$D$53,'Share Values'!$V21,'Transactions (Dated)'!$B$2:$B$53,'Share Values'!W$11,'Transactions (Dated)'!$C$2:$C$53,"Sell")</f>
        <v>0</v>
      </c>
      <c r="X21" s="40">
        <f ca="1">X20+SUMIFS('Transactions (Dated)'!$E$2:$E$53,'Transactions (Dated)'!$D$2:$D$53,'Share Values'!$V21,'Transactions (Dated)'!$B$2:$B$53,'Share Values'!X$11,'Transactions (Dated)'!$C$2:$C$53,"Buy")-SUMIFS('Transactions (Dated)'!$E$2:$E$53,'Transactions (Dated)'!$D$2:$D$53,'Share Values'!$V21,'Transactions (Dated)'!$B$2:$B$53,'Share Values'!X$11,'Transactions (Dated)'!$C$2:$C$53,"Sell")</f>
        <v>0</v>
      </c>
      <c r="Y21" s="40">
        <f ca="1">Y20+SUMIFS('Transactions (Dated)'!$E$2:$E$53,'Transactions (Dated)'!$D$2:$D$53,'Share Values'!$V21,'Transactions (Dated)'!$B$2:$B$53,'Share Values'!Y$11,'Transactions (Dated)'!$C$2:$C$53,"Buy")-SUMIFS('Transactions (Dated)'!$E$2:$E$53,'Transactions (Dated)'!$D$2:$D$53,'Share Values'!$V21,'Transactions (Dated)'!$B$2:$B$53,'Share Values'!Y$11,'Transactions (Dated)'!$C$2:$C$53,"Sell")</f>
        <v>0</v>
      </c>
      <c r="Z21" s="40">
        <f ca="1">Z20+SUMIFS('Transactions (Dated)'!$E$2:$E$53,'Transactions (Dated)'!$D$2:$D$53,'Share Values'!$V21,'Transactions (Dated)'!$B$2:$B$53,'Share Values'!Z$11,'Transactions (Dated)'!$C$2:$C$53,"Buy")-SUMIFS('Transactions (Dated)'!$E$2:$E$53,'Transactions (Dated)'!$D$2:$D$53,'Share Values'!$V21,'Transactions (Dated)'!$B$2:$B$53,'Share Values'!Z$11,'Transactions (Dated)'!$C$2:$C$53,"Sell")</f>
        <v>0</v>
      </c>
      <c r="AA21" s="40">
        <f ca="1">AA20+SUMIFS('Transactions (Dated)'!$E$2:$E$53,'Transactions (Dated)'!$D$2:$D$53,'Share Values'!$V21,'Transactions (Dated)'!$B$2:$B$53,'Share Values'!AA$11,'Transactions (Dated)'!$C$2:$C$53,"Buy")-SUMIFS('Transactions (Dated)'!$E$2:$E$53,'Transactions (Dated)'!$D$2:$D$53,'Share Values'!$V21,'Transactions (Dated)'!$B$2:$B$53,'Share Values'!AA$11,'Transactions (Dated)'!$C$2:$C$53,"Sell")</f>
        <v>0</v>
      </c>
      <c r="AB21" s="40">
        <f ca="1">AB20+SUMIFS('Transactions (Dated)'!$E$2:$E$53,'Transactions (Dated)'!$D$2:$D$53,'Share Values'!$V21,'Transactions (Dated)'!$B$2:$B$53,'Share Values'!AB$11,'Transactions (Dated)'!$C$2:$C$53,"Buy")-SUMIFS('Transactions (Dated)'!$E$2:$E$53,'Transactions (Dated)'!$D$2:$D$53,'Share Values'!$V21,'Transactions (Dated)'!$B$2:$B$53,'Share Values'!AB$11,'Transactions (Dated)'!$C$2:$C$53,"Sell")</f>
        <v>0</v>
      </c>
      <c r="AC21" s="40">
        <f ca="1">AC20+SUMIFS('Transactions (Dated)'!$E$2:$E$53,'Transactions (Dated)'!$D$2:$D$53,'Share Values'!$V21,'Transactions (Dated)'!$B$2:$B$53,'Share Values'!AC$11,'Transactions (Dated)'!$C$2:$C$53,"Buy")-SUMIFS('Transactions (Dated)'!$E$2:$E$53,'Transactions (Dated)'!$D$2:$D$53,'Share Values'!$V21,'Transactions (Dated)'!$B$2:$B$53,'Share Values'!AC$11,'Transactions (Dated)'!$C$2:$C$53,"Sell")</f>
        <v>0</v>
      </c>
      <c r="AD21" s="40">
        <f ca="1">AD20+SUMIFS('Transactions (Dated)'!$E$2:$E$53,'Transactions (Dated)'!$D$2:$D$53,'Share Values'!$V21,'Transactions (Dated)'!$B$2:$B$53,'Share Values'!AD$11,'Transactions (Dated)'!$C$2:$C$53,"Buy")-SUMIFS('Transactions (Dated)'!$E$2:$E$53,'Transactions (Dated)'!$D$2:$D$53,'Share Values'!$V21,'Transactions (Dated)'!$B$2:$B$53,'Share Values'!AD$11,'Transactions (Dated)'!$C$2:$C$53,"Sell")</f>
        <v>0</v>
      </c>
      <c r="AE21" s="40">
        <f ca="1">AE20+SUMIFS('Transactions (Dated)'!$E$2:$E$53,'Transactions (Dated)'!$D$2:$D$53,'Share Values'!$V21,'Transactions (Dated)'!$B$2:$B$53,'Share Values'!AE$11,'Transactions (Dated)'!$C$2:$C$53,"Buy")-SUMIFS('Transactions (Dated)'!$E$2:$E$53,'Transactions (Dated)'!$D$2:$D$53,'Share Values'!$V21,'Transactions (Dated)'!$B$2:$B$53,'Share Values'!AE$11,'Transactions (Dated)'!$C$2:$C$53,"Sell")</f>
        <v>0</v>
      </c>
      <c r="AF21" s="40">
        <f ca="1">AF20+SUMIFS('Transactions (Dated)'!$E$2:$E$53,'Transactions (Dated)'!$D$2:$D$53,'Share Values'!$V21,'Transactions (Dated)'!$B$2:$B$53,'Share Values'!AF$11,'Transactions (Dated)'!$C$2:$C$53,"Buy")-SUMIFS('Transactions (Dated)'!$E$2:$E$53,'Transactions (Dated)'!$D$2:$D$53,'Share Values'!$V21,'Transactions (Dated)'!$B$2:$B$53,'Share Values'!AF$11,'Transactions (Dated)'!$C$2:$C$53,"Sell")</f>
        <v>0</v>
      </c>
      <c r="AG21" s="40">
        <f ca="1">AG20+SUMIFS('Transactions (Dated)'!$E$2:$E$53,'Transactions (Dated)'!$D$2:$D$53,'Share Values'!$V21,'Transactions (Dated)'!$B$2:$B$53,'Share Values'!AG$11,'Transactions (Dated)'!$C$2:$C$53,"Buy")-SUMIFS('Transactions (Dated)'!$E$2:$E$53,'Transactions (Dated)'!$D$2:$D$53,'Share Values'!$V21,'Transactions (Dated)'!$B$2:$B$53,'Share Values'!AG$11,'Transactions (Dated)'!$C$2:$C$53,"Sell")</f>
        <v>0</v>
      </c>
      <c r="AH21" s="40">
        <f ca="1">AH20+SUMIFS('Transactions (Dated)'!$E$2:$E$53,'Transactions (Dated)'!$D$2:$D$53,'Share Values'!$V21,'Transactions (Dated)'!$B$2:$B$53,'Share Values'!AH$11,'Transactions (Dated)'!$C$2:$C$53,"Buy")-SUMIFS('Transactions (Dated)'!$E$2:$E$53,'Transactions (Dated)'!$D$2:$D$53,'Share Values'!$V21,'Transactions (Dated)'!$B$2:$B$53,'Share Values'!AH$11,'Transactions (Dated)'!$C$2:$C$53,"Sell")</f>
        <v>0</v>
      </c>
      <c r="AI21" s="40">
        <f ca="1">AI20+SUMIFS('Transactions (Dated)'!$E$2:$E$53,'Transactions (Dated)'!$D$2:$D$53,'Share Values'!$V21,'Transactions (Dated)'!$B$2:$B$53,'Share Values'!AI$11,'Transactions (Dated)'!$C$2:$C$53,"Buy")-SUMIFS('Transactions (Dated)'!$E$2:$E$53,'Transactions (Dated)'!$D$2:$D$53,'Share Values'!$V21,'Transactions (Dated)'!$B$2:$B$53,'Share Values'!AI$11,'Transactions (Dated)'!$C$2:$C$53,"Sell")</f>
        <v>0</v>
      </c>
      <c r="AJ21" s="40">
        <f ca="1">AJ20+SUMIFS('Transactions (Dated)'!$E$2:$E$53,'Transactions (Dated)'!$D$2:$D$53,'Share Values'!$V21,'Transactions (Dated)'!$B$2:$B$53,'Share Values'!AJ$11,'Transactions (Dated)'!$C$2:$C$53,"Buy")-SUMIFS('Transactions (Dated)'!$E$2:$E$53,'Transactions (Dated)'!$D$2:$D$53,'Share Values'!$V21,'Transactions (Dated)'!$B$2:$B$53,'Share Values'!AJ$11,'Transactions (Dated)'!$C$2:$C$53,"Sell")</f>
        <v>0</v>
      </c>
      <c r="AK21" s="40"/>
      <c r="AM21" s="3">
        <f t="shared" si="9"/>
        <v>41927</v>
      </c>
      <c r="AN21" s="6">
        <f t="shared" ca="1" si="10"/>
        <v>0</v>
      </c>
      <c r="AO21" s="6">
        <f t="shared" ca="1" si="11"/>
        <v>0</v>
      </c>
      <c r="AP21" s="6">
        <f t="shared" ca="1" si="12"/>
        <v>0</v>
      </c>
      <c r="AQ21" s="6">
        <f t="shared" ca="1" si="13"/>
        <v>0</v>
      </c>
      <c r="AR21" s="6">
        <f t="shared" ca="1" si="14"/>
        <v>0</v>
      </c>
      <c r="AS21" s="6">
        <f t="shared" ca="1" si="15"/>
        <v>0</v>
      </c>
      <c r="AT21" s="6">
        <f t="shared" ca="1" si="16"/>
        <v>0</v>
      </c>
      <c r="AU21" s="6">
        <f t="shared" ca="1" si="17"/>
        <v>0</v>
      </c>
      <c r="AV21" s="6">
        <f t="shared" ca="1" si="18"/>
        <v>0</v>
      </c>
      <c r="AW21" s="6">
        <f t="shared" ca="1" si="19"/>
        <v>0</v>
      </c>
      <c r="AX21" s="6">
        <f t="shared" ca="1" si="20"/>
        <v>0</v>
      </c>
      <c r="AY21" s="6">
        <f t="shared" ca="1" si="21"/>
        <v>0</v>
      </c>
      <c r="AZ21" s="6">
        <f t="shared" ca="1" si="22"/>
        <v>0</v>
      </c>
      <c r="BA21" s="6">
        <f t="shared" ca="1" si="23"/>
        <v>0</v>
      </c>
      <c r="BB21" s="6"/>
      <c r="BD21" s="4">
        <f t="shared" ca="1" si="24"/>
        <v>0</v>
      </c>
      <c r="BF21" s="3">
        <f t="shared" si="25"/>
        <v>41927</v>
      </c>
      <c r="BG21" s="6">
        <f>BG20+SUMIFS('Transactions (Dated)'!H:H,'Transactions (Dated)'!D:D,'Share Values'!AM21)</f>
        <v>1000000</v>
      </c>
      <c r="BH21" s="6">
        <f ca="1">BH20+SUMIFS('Transactions (Dated)'!$F:$F,'Transactions (Dated)'!$D:$D,$BF21,'Transactions (Dated)'!$B:$B,BH$11,'Transactions (Dated)'!$C:$C,"Dividend (paid to cash)")*W21</f>
        <v>0</v>
      </c>
      <c r="BI21" s="6">
        <f ca="1">BI20+SUMIFS('Transactions (Dated)'!$F:$F,'Transactions (Dated)'!$D:$D,$BF21,'Transactions (Dated)'!$B:$B,BI$11,'Transactions (Dated)'!$C:$C,"Dividend (paid to cash)")*X21</f>
        <v>0</v>
      </c>
      <c r="BJ21" s="6">
        <f ca="1">BJ20+SUMIFS('Transactions (Dated)'!$F:$F,'Transactions (Dated)'!$D:$D,$BF21,'Transactions (Dated)'!$B:$B,BJ$11,'Transactions (Dated)'!$C:$C,"Dividend (paid to cash)")*Y21</f>
        <v>0</v>
      </c>
      <c r="BK21" s="6">
        <f ca="1">BK20+SUMIFS('Transactions (Dated)'!$F:$F,'Transactions (Dated)'!$D:$D,$BF21,'Transactions (Dated)'!$B:$B,BK$11,'Transactions (Dated)'!$C:$C,"Dividend (paid to cash)")*Z21</f>
        <v>0</v>
      </c>
      <c r="BL21" s="6">
        <f ca="1">BL20+SUMIFS('Transactions (Dated)'!$F:$F,'Transactions (Dated)'!$D:$D,$BF21,'Transactions (Dated)'!$B:$B,BL$11,'Transactions (Dated)'!$C:$C,"Dividend (paid to cash)")*AA21</f>
        <v>0</v>
      </c>
      <c r="BM21" s="6">
        <f ca="1">BM20+SUMIFS('Transactions (Dated)'!$F:$F,'Transactions (Dated)'!$D:$D,$BF21,'Transactions (Dated)'!$B:$B,BM$11,'Transactions (Dated)'!$C:$C,"Dividend (paid to cash)")*AB21</f>
        <v>0</v>
      </c>
      <c r="BN21" s="6">
        <f ca="1">BN20+SUMIFS('Transactions (Dated)'!$F:$F,'Transactions (Dated)'!$D:$D,$BF21,'Transactions (Dated)'!$B:$B,BN$11,'Transactions (Dated)'!$C:$C,"Dividend (paid to cash)")*AC21</f>
        <v>0</v>
      </c>
      <c r="BO21" s="6">
        <f ca="1">BO20+SUMIFS('Transactions (Dated)'!$F:$F,'Transactions (Dated)'!$D:$D,$BF21,'Transactions (Dated)'!$B:$B,BO$11,'Transactions (Dated)'!$C:$C,"Dividend (paid to cash)")*AD21</f>
        <v>0</v>
      </c>
      <c r="BP21" s="6">
        <f ca="1">BP20+SUMIFS('Transactions (Dated)'!$F:$F,'Transactions (Dated)'!$D:$D,$BF21,'Transactions (Dated)'!$B:$B,BP$11,'Transactions (Dated)'!$C:$C,"Dividend (paid to cash)")*AE21</f>
        <v>0</v>
      </c>
      <c r="BQ21" s="6">
        <f ca="1">BQ20+SUMIFS('Transactions (Dated)'!$F:$F,'Transactions (Dated)'!$D:$D,$BF21,'Transactions (Dated)'!$B:$B,BQ$11,'Transactions (Dated)'!$C:$C,"Dividend (paid to cash)")*AF21</f>
        <v>0</v>
      </c>
      <c r="BR21" s="6">
        <f ca="1">BR20+SUMIFS('Transactions (Dated)'!$F:$F,'Transactions (Dated)'!$D:$D,$BF21,'Transactions (Dated)'!$B:$B,BR$11,'Transactions (Dated)'!$C:$C,"Dividend (paid to cash)")*AG21</f>
        <v>0</v>
      </c>
      <c r="BS21" s="6">
        <f ca="1">BS20+SUMIFS('Transactions (Dated)'!$F:$F,'Transactions (Dated)'!$D:$D,$BF21,'Transactions (Dated)'!$B:$B,BS$11,'Transactions (Dated)'!$C:$C,"Dividend (paid to cash)")*AH21</f>
        <v>0</v>
      </c>
      <c r="BT21" s="6">
        <f ca="1">BT20+SUMIFS('Transactions (Dated)'!$F:$F,'Transactions (Dated)'!$D:$D,$BF21,'Transactions (Dated)'!$B:$B,BT$11,'Transactions (Dated)'!$C:$C,"Dividend (paid to cash)")*AI21</f>
        <v>0</v>
      </c>
      <c r="BU21" s="6">
        <f ca="1">BU20+SUMIFS('Transactions (Dated)'!$F:$F,'Transactions (Dated)'!$D:$D,$BF21,'Transactions (Dated)'!$B:$B,BU$11,'Transactions (Dated)'!$C:$C,"Dividend (paid to cash)")*AJ21</f>
        <v>0</v>
      </c>
      <c r="BV21" s="6"/>
      <c r="BX21" s="6">
        <f t="shared" ca="1" si="30"/>
        <v>1000000</v>
      </c>
      <c r="BZ21" s="3">
        <f t="shared" si="31"/>
        <v>41927</v>
      </c>
      <c r="CA21" s="4">
        <f t="shared" ca="1" si="26"/>
        <v>0</v>
      </c>
      <c r="CB21" s="4">
        <f t="shared" ca="1" si="27"/>
        <v>1000000</v>
      </c>
      <c r="CD21" s="4">
        <f t="shared" ca="1" si="28"/>
        <v>1000000</v>
      </c>
    </row>
    <row r="22" spans="2:82">
      <c r="B22" s="3">
        <f t="shared" si="29"/>
        <v>41928</v>
      </c>
      <c r="C22" s="2">
        <v>14053</v>
      </c>
      <c r="E22" s="70">
        <v>41928</v>
      </c>
      <c r="F22" s="69">
        <v>10.43</v>
      </c>
      <c r="G22" s="69">
        <v>5.68</v>
      </c>
      <c r="H22" s="69">
        <v>19</v>
      </c>
      <c r="I22" s="69">
        <v>27.5</v>
      </c>
      <c r="J22" s="69">
        <v>14.6</v>
      </c>
      <c r="K22" s="69">
        <v>11.48</v>
      </c>
      <c r="L22" s="69">
        <v>26.87</v>
      </c>
      <c r="M22" s="69">
        <v>1.87</v>
      </c>
      <c r="N22" s="69">
        <v>9.06</v>
      </c>
      <c r="O22" s="69">
        <v>4.75</v>
      </c>
      <c r="P22" s="69">
        <v>29.05</v>
      </c>
      <c r="Q22" s="69">
        <v>1.39</v>
      </c>
      <c r="R22" s="69">
        <v>8.1999999999999993</v>
      </c>
      <c r="S22" s="69">
        <v>34.450000000000003</v>
      </c>
      <c r="T22" s="4"/>
      <c r="V22" s="3">
        <f t="shared" si="8"/>
        <v>41928</v>
      </c>
      <c r="W22" s="40">
        <f ca="1">W21+SUMIFS('Transactions (Dated)'!$E$2:$E$53,'Transactions (Dated)'!$D$2:$D$53,'Share Values'!$V22,'Transactions (Dated)'!$B$2:$B$53,'Share Values'!W$11,'Transactions (Dated)'!$C$2:$C$53,"Buy")-SUMIFS('Transactions (Dated)'!$E$2:$E$53,'Transactions (Dated)'!$D$2:$D$53,'Share Values'!$V22,'Transactions (Dated)'!$B$2:$B$53,'Share Values'!W$11,'Transactions (Dated)'!$C$2:$C$53,"Sell")</f>
        <v>0</v>
      </c>
      <c r="X22" s="40">
        <f ca="1">X21+SUMIFS('Transactions (Dated)'!$E$2:$E$53,'Transactions (Dated)'!$D$2:$D$53,'Share Values'!$V22,'Transactions (Dated)'!$B$2:$B$53,'Share Values'!X$11,'Transactions (Dated)'!$C$2:$C$53,"Buy")-SUMIFS('Transactions (Dated)'!$E$2:$E$53,'Transactions (Dated)'!$D$2:$D$53,'Share Values'!$V22,'Transactions (Dated)'!$B$2:$B$53,'Share Values'!X$11,'Transactions (Dated)'!$C$2:$C$53,"Sell")</f>
        <v>0</v>
      </c>
      <c r="Y22" s="40">
        <f ca="1">Y21+SUMIFS('Transactions (Dated)'!$E$2:$E$53,'Transactions (Dated)'!$D$2:$D$53,'Share Values'!$V22,'Transactions (Dated)'!$B$2:$B$53,'Share Values'!Y$11,'Transactions (Dated)'!$C$2:$C$53,"Buy")-SUMIFS('Transactions (Dated)'!$E$2:$E$53,'Transactions (Dated)'!$D$2:$D$53,'Share Values'!$V22,'Transactions (Dated)'!$B$2:$B$53,'Share Values'!Y$11,'Transactions (Dated)'!$C$2:$C$53,"Sell")</f>
        <v>0</v>
      </c>
      <c r="Z22" s="40">
        <f ca="1">Z21+SUMIFS('Transactions (Dated)'!$E$2:$E$53,'Transactions (Dated)'!$D$2:$D$53,'Share Values'!$V22,'Transactions (Dated)'!$B$2:$B$53,'Share Values'!Z$11,'Transactions (Dated)'!$C$2:$C$53,"Buy")-SUMIFS('Transactions (Dated)'!$E$2:$E$53,'Transactions (Dated)'!$D$2:$D$53,'Share Values'!$V22,'Transactions (Dated)'!$B$2:$B$53,'Share Values'!Z$11,'Transactions (Dated)'!$C$2:$C$53,"Sell")</f>
        <v>0</v>
      </c>
      <c r="AA22" s="40">
        <f ca="1">AA21+SUMIFS('Transactions (Dated)'!$E$2:$E$53,'Transactions (Dated)'!$D$2:$D$53,'Share Values'!$V22,'Transactions (Dated)'!$B$2:$B$53,'Share Values'!AA$11,'Transactions (Dated)'!$C$2:$C$53,"Buy")-SUMIFS('Transactions (Dated)'!$E$2:$E$53,'Transactions (Dated)'!$D$2:$D$53,'Share Values'!$V22,'Transactions (Dated)'!$B$2:$B$53,'Share Values'!AA$11,'Transactions (Dated)'!$C$2:$C$53,"Sell")</f>
        <v>0</v>
      </c>
      <c r="AB22" s="40">
        <f ca="1">AB21+SUMIFS('Transactions (Dated)'!$E$2:$E$53,'Transactions (Dated)'!$D$2:$D$53,'Share Values'!$V22,'Transactions (Dated)'!$B$2:$B$53,'Share Values'!AB$11,'Transactions (Dated)'!$C$2:$C$53,"Buy")-SUMIFS('Transactions (Dated)'!$E$2:$E$53,'Transactions (Dated)'!$D$2:$D$53,'Share Values'!$V22,'Transactions (Dated)'!$B$2:$B$53,'Share Values'!AB$11,'Transactions (Dated)'!$C$2:$C$53,"Sell")</f>
        <v>0</v>
      </c>
      <c r="AC22" s="40">
        <f ca="1">AC21+SUMIFS('Transactions (Dated)'!$E$2:$E$53,'Transactions (Dated)'!$D$2:$D$53,'Share Values'!$V22,'Transactions (Dated)'!$B$2:$B$53,'Share Values'!AC$11,'Transactions (Dated)'!$C$2:$C$53,"Buy")-SUMIFS('Transactions (Dated)'!$E$2:$E$53,'Transactions (Dated)'!$D$2:$D$53,'Share Values'!$V22,'Transactions (Dated)'!$B$2:$B$53,'Share Values'!AC$11,'Transactions (Dated)'!$C$2:$C$53,"Sell")</f>
        <v>0</v>
      </c>
      <c r="AD22" s="40">
        <f ca="1">AD21+SUMIFS('Transactions (Dated)'!$E$2:$E$53,'Transactions (Dated)'!$D$2:$D$53,'Share Values'!$V22,'Transactions (Dated)'!$B$2:$B$53,'Share Values'!AD$11,'Transactions (Dated)'!$C$2:$C$53,"Buy")-SUMIFS('Transactions (Dated)'!$E$2:$E$53,'Transactions (Dated)'!$D$2:$D$53,'Share Values'!$V22,'Transactions (Dated)'!$B$2:$B$53,'Share Values'!AD$11,'Transactions (Dated)'!$C$2:$C$53,"Sell")</f>
        <v>0</v>
      </c>
      <c r="AE22" s="40">
        <f ca="1">AE21+SUMIFS('Transactions (Dated)'!$E$2:$E$53,'Transactions (Dated)'!$D$2:$D$53,'Share Values'!$V22,'Transactions (Dated)'!$B$2:$B$53,'Share Values'!AE$11,'Transactions (Dated)'!$C$2:$C$53,"Buy")-SUMIFS('Transactions (Dated)'!$E$2:$E$53,'Transactions (Dated)'!$D$2:$D$53,'Share Values'!$V22,'Transactions (Dated)'!$B$2:$B$53,'Share Values'!AE$11,'Transactions (Dated)'!$C$2:$C$53,"Sell")</f>
        <v>0</v>
      </c>
      <c r="AF22" s="40">
        <f ca="1">AF21+SUMIFS('Transactions (Dated)'!$E$2:$E$53,'Transactions (Dated)'!$D$2:$D$53,'Share Values'!$V22,'Transactions (Dated)'!$B$2:$B$53,'Share Values'!AF$11,'Transactions (Dated)'!$C$2:$C$53,"Buy")-SUMIFS('Transactions (Dated)'!$E$2:$E$53,'Transactions (Dated)'!$D$2:$D$53,'Share Values'!$V22,'Transactions (Dated)'!$B$2:$B$53,'Share Values'!AF$11,'Transactions (Dated)'!$C$2:$C$53,"Sell")</f>
        <v>0</v>
      </c>
      <c r="AG22" s="40">
        <f ca="1">AG21+SUMIFS('Transactions (Dated)'!$E$2:$E$53,'Transactions (Dated)'!$D$2:$D$53,'Share Values'!$V22,'Transactions (Dated)'!$B$2:$B$53,'Share Values'!AG$11,'Transactions (Dated)'!$C$2:$C$53,"Buy")-SUMIFS('Transactions (Dated)'!$E$2:$E$53,'Transactions (Dated)'!$D$2:$D$53,'Share Values'!$V22,'Transactions (Dated)'!$B$2:$B$53,'Share Values'!AG$11,'Transactions (Dated)'!$C$2:$C$53,"Sell")</f>
        <v>0</v>
      </c>
      <c r="AH22" s="40">
        <f ca="1">AH21+SUMIFS('Transactions (Dated)'!$E$2:$E$53,'Transactions (Dated)'!$D$2:$D$53,'Share Values'!$V22,'Transactions (Dated)'!$B$2:$B$53,'Share Values'!AH$11,'Transactions (Dated)'!$C$2:$C$53,"Buy")-SUMIFS('Transactions (Dated)'!$E$2:$E$53,'Transactions (Dated)'!$D$2:$D$53,'Share Values'!$V22,'Transactions (Dated)'!$B$2:$B$53,'Share Values'!AH$11,'Transactions (Dated)'!$C$2:$C$53,"Sell")</f>
        <v>0</v>
      </c>
      <c r="AI22" s="40">
        <f ca="1">AI21+SUMIFS('Transactions (Dated)'!$E$2:$E$53,'Transactions (Dated)'!$D$2:$D$53,'Share Values'!$V22,'Transactions (Dated)'!$B$2:$B$53,'Share Values'!AI$11,'Transactions (Dated)'!$C$2:$C$53,"Buy")-SUMIFS('Transactions (Dated)'!$E$2:$E$53,'Transactions (Dated)'!$D$2:$D$53,'Share Values'!$V22,'Transactions (Dated)'!$B$2:$B$53,'Share Values'!AI$11,'Transactions (Dated)'!$C$2:$C$53,"Sell")</f>
        <v>0</v>
      </c>
      <c r="AJ22" s="40">
        <f ca="1">AJ21+SUMIFS('Transactions (Dated)'!$E$2:$E$53,'Transactions (Dated)'!$D$2:$D$53,'Share Values'!$V22,'Transactions (Dated)'!$B$2:$B$53,'Share Values'!AJ$11,'Transactions (Dated)'!$C$2:$C$53,"Buy")-SUMIFS('Transactions (Dated)'!$E$2:$E$53,'Transactions (Dated)'!$D$2:$D$53,'Share Values'!$V22,'Transactions (Dated)'!$B$2:$B$53,'Share Values'!AJ$11,'Transactions (Dated)'!$C$2:$C$53,"Sell")</f>
        <v>0</v>
      </c>
      <c r="AK22" s="40"/>
      <c r="AM22" s="3">
        <f t="shared" si="9"/>
        <v>41928</v>
      </c>
      <c r="AN22" s="6">
        <f t="shared" ca="1" si="10"/>
        <v>0</v>
      </c>
      <c r="AO22" s="6">
        <f t="shared" ca="1" si="11"/>
        <v>0</v>
      </c>
      <c r="AP22" s="6">
        <f t="shared" ca="1" si="12"/>
        <v>0</v>
      </c>
      <c r="AQ22" s="6">
        <f t="shared" ca="1" si="13"/>
        <v>0</v>
      </c>
      <c r="AR22" s="6">
        <f t="shared" ca="1" si="14"/>
        <v>0</v>
      </c>
      <c r="AS22" s="6">
        <f t="shared" ca="1" si="15"/>
        <v>0</v>
      </c>
      <c r="AT22" s="6">
        <f t="shared" ca="1" si="16"/>
        <v>0</v>
      </c>
      <c r="AU22" s="6">
        <f t="shared" ca="1" si="17"/>
        <v>0</v>
      </c>
      <c r="AV22" s="6">
        <f t="shared" ca="1" si="18"/>
        <v>0</v>
      </c>
      <c r="AW22" s="6">
        <f t="shared" ca="1" si="19"/>
        <v>0</v>
      </c>
      <c r="AX22" s="6">
        <f t="shared" ca="1" si="20"/>
        <v>0</v>
      </c>
      <c r="AY22" s="6">
        <f t="shared" ca="1" si="21"/>
        <v>0</v>
      </c>
      <c r="AZ22" s="6">
        <f t="shared" ca="1" si="22"/>
        <v>0</v>
      </c>
      <c r="BA22" s="6">
        <f t="shared" ca="1" si="23"/>
        <v>0</v>
      </c>
      <c r="BB22" s="6"/>
      <c r="BD22" s="4">
        <f t="shared" ca="1" si="24"/>
        <v>0</v>
      </c>
      <c r="BF22" s="3">
        <f t="shared" si="25"/>
        <v>41928</v>
      </c>
      <c r="BG22" s="6">
        <f>BG21+SUMIFS('Transactions (Dated)'!H:H,'Transactions (Dated)'!D:D,'Share Values'!AM22)</f>
        <v>1000000</v>
      </c>
      <c r="BH22" s="6">
        <f ca="1">BH21+SUMIFS('Transactions (Dated)'!$F:$F,'Transactions (Dated)'!$D:$D,$BF22,'Transactions (Dated)'!$B:$B,BH$11,'Transactions (Dated)'!$C:$C,"Dividend (paid to cash)")*W22</f>
        <v>0</v>
      </c>
      <c r="BI22" s="6">
        <f ca="1">BI21+SUMIFS('Transactions (Dated)'!$F:$F,'Transactions (Dated)'!$D:$D,$BF22,'Transactions (Dated)'!$B:$B,BI$11,'Transactions (Dated)'!$C:$C,"Dividend (paid to cash)")*X22</f>
        <v>0</v>
      </c>
      <c r="BJ22" s="6">
        <f ca="1">BJ21+SUMIFS('Transactions (Dated)'!$F:$F,'Transactions (Dated)'!$D:$D,$BF22,'Transactions (Dated)'!$B:$B,BJ$11,'Transactions (Dated)'!$C:$C,"Dividend (paid to cash)")*Y22</f>
        <v>0</v>
      </c>
      <c r="BK22" s="6">
        <f ca="1">BK21+SUMIFS('Transactions (Dated)'!$F:$F,'Transactions (Dated)'!$D:$D,$BF22,'Transactions (Dated)'!$B:$B,BK$11,'Transactions (Dated)'!$C:$C,"Dividend (paid to cash)")*Z22</f>
        <v>0</v>
      </c>
      <c r="BL22" s="6">
        <f ca="1">BL21+SUMIFS('Transactions (Dated)'!$F:$F,'Transactions (Dated)'!$D:$D,$BF22,'Transactions (Dated)'!$B:$B,BL$11,'Transactions (Dated)'!$C:$C,"Dividend (paid to cash)")*AA22</f>
        <v>0</v>
      </c>
      <c r="BM22" s="6">
        <f ca="1">BM21+SUMIFS('Transactions (Dated)'!$F:$F,'Transactions (Dated)'!$D:$D,$BF22,'Transactions (Dated)'!$B:$B,BM$11,'Transactions (Dated)'!$C:$C,"Dividend (paid to cash)")*AB22</f>
        <v>0</v>
      </c>
      <c r="BN22" s="6">
        <f ca="1">BN21+SUMIFS('Transactions (Dated)'!$F:$F,'Transactions (Dated)'!$D:$D,$BF22,'Transactions (Dated)'!$B:$B,BN$11,'Transactions (Dated)'!$C:$C,"Dividend (paid to cash)")*AC22</f>
        <v>0</v>
      </c>
      <c r="BO22" s="6">
        <f ca="1">BO21+SUMIFS('Transactions (Dated)'!$F:$F,'Transactions (Dated)'!$D:$D,$BF22,'Transactions (Dated)'!$B:$B,BO$11,'Transactions (Dated)'!$C:$C,"Dividend (paid to cash)")*AD22</f>
        <v>0</v>
      </c>
      <c r="BP22" s="6">
        <f ca="1">BP21+SUMIFS('Transactions (Dated)'!$F:$F,'Transactions (Dated)'!$D:$D,$BF22,'Transactions (Dated)'!$B:$B,BP$11,'Transactions (Dated)'!$C:$C,"Dividend (paid to cash)")*AE22</f>
        <v>0</v>
      </c>
      <c r="BQ22" s="6">
        <f ca="1">BQ21+SUMIFS('Transactions (Dated)'!$F:$F,'Transactions (Dated)'!$D:$D,$BF22,'Transactions (Dated)'!$B:$B,BQ$11,'Transactions (Dated)'!$C:$C,"Dividend (paid to cash)")*AF22</f>
        <v>0</v>
      </c>
      <c r="BR22" s="6">
        <f ca="1">BR21+SUMIFS('Transactions (Dated)'!$F:$F,'Transactions (Dated)'!$D:$D,$BF22,'Transactions (Dated)'!$B:$B,BR$11,'Transactions (Dated)'!$C:$C,"Dividend (paid to cash)")*AG22</f>
        <v>0</v>
      </c>
      <c r="BS22" s="6">
        <f ca="1">BS21+SUMIFS('Transactions (Dated)'!$F:$F,'Transactions (Dated)'!$D:$D,$BF22,'Transactions (Dated)'!$B:$B,BS$11,'Transactions (Dated)'!$C:$C,"Dividend (paid to cash)")*AH22</f>
        <v>0</v>
      </c>
      <c r="BT22" s="6">
        <f ca="1">BT21+SUMIFS('Transactions (Dated)'!$F:$F,'Transactions (Dated)'!$D:$D,$BF22,'Transactions (Dated)'!$B:$B,BT$11,'Transactions (Dated)'!$C:$C,"Dividend (paid to cash)")*AI22</f>
        <v>0</v>
      </c>
      <c r="BU22" s="6">
        <f ca="1">BU21+SUMIFS('Transactions (Dated)'!$F:$F,'Transactions (Dated)'!$D:$D,$BF22,'Transactions (Dated)'!$B:$B,BU$11,'Transactions (Dated)'!$C:$C,"Dividend (paid to cash)")*AJ22</f>
        <v>0</v>
      </c>
      <c r="BV22" s="6"/>
      <c r="BX22" s="6">
        <f t="shared" ca="1" si="30"/>
        <v>1000000</v>
      </c>
      <c r="BZ22" s="3">
        <f t="shared" si="31"/>
        <v>41928</v>
      </c>
      <c r="CA22" s="4">
        <f t="shared" ca="1" si="26"/>
        <v>0</v>
      </c>
      <c r="CB22" s="4">
        <f t="shared" ca="1" si="27"/>
        <v>1000000</v>
      </c>
      <c r="CD22" s="4">
        <f t="shared" ca="1" si="28"/>
        <v>1000000</v>
      </c>
    </row>
    <row r="23" spans="2:82">
      <c r="B23" s="3">
        <f t="shared" si="29"/>
        <v>41929</v>
      </c>
      <c r="C23" s="2">
        <v>14227.7</v>
      </c>
      <c r="E23" s="70">
        <v>41929</v>
      </c>
      <c r="F23" s="69">
        <v>10.81</v>
      </c>
      <c r="G23" s="69">
        <v>5.49</v>
      </c>
      <c r="H23" s="69">
        <v>19.239999999999998</v>
      </c>
      <c r="I23" s="69">
        <v>27.85</v>
      </c>
      <c r="J23" s="69">
        <v>14.62</v>
      </c>
      <c r="K23" s="69">
        <v>11.48</v>
      </c>
      <c r="L23" s="69">
        <v>29.02</v>
      </c>
      <c r="M23" s="69">
        <v>1.91</v>
      </c>
      <c r="N23" s="69">
        <v>9.3699999999999992</v>
      </c>
      <c r="O23" s="69">
        <v>4.8666999999999998</v>
      </c>
      <c r="P23" s="69">
        <v>29.28</v>
      </c>
      <c r="Q23" s="69">
        <v>1.5</v>
      </c>
      <c r="R23" s="69">
        <v>8.2899999999999991</v>
      </c>
      <c r="S23" s="69">
        <v>34.85</v>
      </c>
      <c r="T23" s="4"/>
      <c r="V23" s="3">
        <f t="shared" si="8"/>
        <v>41929</v>
      </c>
      <c r="W23" s="40">
        <f ca="1">W22+SUMIFS('Transactions (Dated)'!$E$2:$E$53,'Transactions (Dated)'!$D$2:$D$53,'Share Values'!$V23,'Transactions (Dated)'!$B$2:$B$53,'Share Values'!W$11,'Transactions (Dated)'!$C$2:$C$53,"Buy")-SUMIFS('Transactions (Dated)'!$E$2:$E$53,'Transactions (Dated)'!$D$2:$D$53,'Share Values'!$V23,'Transactions (Dated)'!$B$2:$B$53,'Share Values'!W$11,'Transactions (Dated)'!$C$2:$C$53,"Sell")</f>
        <v>4625</v>
      </c>
      <c r="X23" s="40">
        <f ca="1">X22+SUMIFS('Transactions (Dated)'!$E$2:$E$53,'Transactions (Dated)'!$D$2:$D$53,'Share Values'!$V23,'Transactions (Dated)'!$B$2:$B$53,'Share Values'!X$11,'Transactions (Dated)'!$C$2:$C$53,"Buy")-SUMIFS('Transactions (Dated)'!$E$2:$E$53,'Transactions (Dated)'!$D$2:$D$53,'Share Values'!$V23,'Transactions (Dated)'!$B$2:$B$53,'Share Values'!X$11,'Transactions (Dated)'!$C$2:$C$53,"Sell")</f>
        <v>0</v>
      </c>
      <c r="Y23" s="40">
        <f ca="1">Y22+SUMIFS('Transactions (Dated)'!$E$2:$E$53,'Transactions (Dated)'!$D$2:$D$53,'Share Values'!$V23,'Transactions (Dated)'!$B$2:$B$53,'Share Values'!Y$11,'Transactions (Dated)'!$C$2:$C$53,"Buy")-SUMIFS('Transactions (Dated)'!$E$2:$E$53,'Transactions (Dated)'!$D$2:$D$53,'Share Values'!$V23,'Transactions (Dated)'!$B$2:$B$53,'Share Values'!Y$11,'Transactions (Dated)'!$C$2:$C$53,"Sell")</f>
        <v>0</v>
      </c>
      <c r="Z23" s="40">
        <f ca="1">Z22+SUMIFS('Transactions (Dated)'!$E$2:$E$53,'Transactions (Dated)'!$D$2:$D$53,'Share Values'!$V23,'Transactions (Dated)'!$B$2:$B$53,'Share Values'!Z$11,'Transactions (Dated)'!$C$2:$C$53,"Buy")-SUMIFS('Transactions (Dated)'!$E$2:$E$53,'Transactions (Dated)'!$D$2:$D$53,'Share Values'!$V23,'Transactions (Dated)'!$B$2:$B$53,'Share Values'!Z$11,'Transactions (Dated)'!$C$2:$C$53,"Sell")</f>
        <v>0</v>
      </c>
      <c r="AA23" s="40">
        <f ca="1">AA22+SUMIFS('Transactions (Dated)'!$E$2:$E$53,'Transactions (Dated)'!$D$2:$D$53,'Share Values'!$V23,'Transactions (Dated)'!$B$2:$B$53,'Share Values'!AA$11,'Transactions (Dated)'!$C$2:$C$53,"Buy")-SUMIFS('Transactions (Dated)'!$E$2:$E$53,'Transactions (Dated)'!$D$2:$D$53,'Share Values'!$V23,'Transactions (Dated)'!$B$2:$B$53,'Share Values'!AA$11,'Transactions (Dated)'!$C$2:$C$53,"Sell")</f>
        <v>0</v>
      </c>
      <c r="AB23" s="40">
        <f ca="1">AB22+SUMIFS('Transactions (Dated)'!$E$2:$E$53,'Transactions (Dated)'!$D$2:$D$53,'Share Values'!$V23,'Transactions (Dated)'!$B$2:$B$53,'Share Values'!AB$11,'Transactions (Dated)'!$C$2:$C$53,"Buy")-SUMIFS('Transactions (Dated)'!$E$2:$E$53,'Transactions (Dated)'!$D$2:$D$53,'Share Values'!$V23,'Transactions (Dated)'!$B$2:$B$53,'Share Values'!AB$11,'Transactions (Dated)'!$C$2:$C$53,"Sell")</f>
        <v>0</v>
      </c>
      <c r="AC23" s="40">
        <f ca="1">AC22+SUMIFS('Transactions (Dated)'!$E$2:$E$53,'Transactions (Dated)'!$D$2:$D$53,'Share Values'!$V23,'Transactions (Dated)'!$B$2:$B$53,'Share Values'!AC$11,'Transactions (Dated)'!$C$2:$C$53,"Buy")-SUMIFS('Transactions (Dated)'!$E$2:$E$53,'Transactions (Dated)'!$D$2:$D$53,'Share Values'!$V23,'Transactions (Dated)'!$B$2:$B$53,'Share Values'!AC$11,'Transactions (Dated)'!$C$2:$C$53,"Sell")</f>
        <v>0</v>
      </c>
      <c r="AD23" s="40">
        <f ca="1">AD22+SUMIFS('Transactions (Dated)'!$E$2:$E$53,'Transactions (Dated)'!$D$2:$D$53,'Share Values'!$V23,'Transactions (Dated)'!$B$2:$B$53,'Share Values'!AD$11,'Transactions (Dated)'!$C$2:$C$53,"Buy")-SUMIFS('Transactions (Dated)'!$E$2:$E$53,'Transactions (Dated)'!$D$2:$D$53,'Share Values'!$V23,'Transactions (Dated)'!$B$2:$B$53,'Share Values'!AD$11,'Transactions (Dated)'!$C$2:$C$53,"Sell")</f>
        <v>0</v>
      </c>
      <c r="AE23" s="40">
        <f ca="1">AE22+SUMIFS('Transactions (Dated)'!$E$2:$E$53,'Transactions (Dated)'!$D$2:$D$53,'Share Values'!$V23,'Transactions (Dated)'!$B$2:$B$53,'Share Values'!AE$11,'Transactions (Dated)'!$C$2:$C$53,"Buy")-SUMIFS('Transactions (Dated)'!$E$2:$E$53,'Transactions (Dated)'!$D$2:$D$53,'Share Values'!$V23,'Transactions (Dated)'!$B$2:$B$53,'Share Values'!AE$11,'Transactions (Dated)'!$C$2:$C$53,"Sell")</f>
        <v>0</v>
      </c>
      <c r="AF23" s="40">
        <f ca="1">AF22+SUMIFS('Transactions (Dated)'!$E$2:$E$53,'Transactions (Dated)'!$D$2:$D$53,'Share Values'!$V23,'Transactions (Dated)'!$B$2:$B$53,'Share Values'!AF$11,'Transactions (Dated)'!$C$2:$C$53,"Buy")-SUMIFS('Transactions (Dated)'!$E$2:$E$53,'Transactions (Dated)'!$D$2:$D$53,'Share Values'!$V23,'Transactions (Dated)'!$B$2:$B$53,'Share Values'!AF$11,'Transactions (Dated)'!$C$2:$C$53,"Sell")</f>
        <v>0</v>
      </c>
      <c r="AG23" s="40">
        <f ca="1">AG22+SUMIFS('Transactions (Dated)'!$E$2:$E$53,'Transactions (Dated)'!$D$2:$D$53,'Share Values'!$V23,'Transactions (Dated)'!$B$2:$B$53,'Share Values'!AG$11,'Transactions (Dated)'!$C$2:$C$53,"Buy")-SUMIFS('Transactions (Dated)'!$E$2:$E$53,'Transactions (Dated)'!$D$2:$D$53,'Share Values'!$V23,'Transactions (Dated)'!$B$2:$B$53,'Share Values'!AG$11,'Transactions (Dated)'!$C$2:$C$53,"Sell")</f>
        <v>0</v>
      </c>
      <c r="AH23" s="40">
        <f ca="1">AH22+SUMIFS('Transactions (Dated)'!$E$2:$E$53,'Transactions (Dated)'!$D$2:$D$53,'Share Values'!$V23,'Transactions (Dated)'!$B$2:$B$53,'Share Values'!AH$11,'Transactions (Dated)'!$C$2:$C$53,"Buy")-SUMIFS('Transactions (Dated)'!$E$2:$E$53,'Transactions (Dated)'!$D$2:$D$53,'Share Values'!$V23,'Transactions (Dated)'!$B$2:$B$53,'Share Values'!AH$11,'Transactions (Dated)'!$C$2:$C$53,"Sell")</f>
        <v>0</v>
      </c>
      <c r="AI23" s="40">
        <f ca="1">AI22+SUMIFS('Transactions (Dated)'!$E$2:$E$53,'Transactions (Dated)'!$D$2:$D$53,'Share Values'!$V23,'Transactions (Dated)'!$B$2:$B$53,'Share Values'!AI$11,'Transactions (Dated)'!$C$2:$C$53,"Buy")-SUMIFS('Transactions (Dated)'!$E$2:$E$53,'Transactions (Dated)'!$D$2:$D$53,'Share Values'!$V23,'Transactions (Dated)'!$B$2:$B$53,'Share Values'!AI$11,'Transactions (Dated)'!$C$2:$C$53,"Sell")</f>
        <v>0</v>
      </c>
      <c r="AJ23" s="40">
        <f ca="1">AJ22+SUMIFS('Transactions (Dated)'!$E$2:$E$53,'Transactions (Dated)'!$D$2:$D$53,'Share Values'!$V23,'Transactions (Dated)'!$B$2:$B$53,'Share Values'!AJ$11,'Transactions (Dated)'!$C$2:$C$53,"Buy")-SUMIFS('Transactions (Dated)'!$E$2:$E$53,'Transactions (Dated)'!$D$2:$D$53,'Share Values'!$V23,'Transactions (Dated)'!$B$2:$B$53,'Share Values'!AJ$11,'Transactions (Dated)'!$C$2:$C$53,"Sell")</f>
        <v>0</v>
      </c>
      <c r="AK23" s="40"/>
      <c r="AM23" s="3">
        <f t="shared" si="9"/>
        <v>41929</v>
      </c>
      <c r="AN23" s="6">
        <f t="shared" ca="1" si="10"/>
        <v>49996.25</v>
      </c>
      <c r="AO23" s="6">
        <f t="shared" ca="1" si="11"/>
        <v>0</v>
      </c>
      <c r="AP23" s="6">
        <f t="shared" ca="1" si="12"/>
        <v>0</v>
      </c>
      <c r="AQ23" s="6">
        <f t="shared" ca="1" si="13"/>
        <v>0</v>
      </c>
      <c r="AR23" s="6">
        <f t="shared" ca="1" si="14"/>
        <v>0</v>
      </c>
      <c r="AS23" s="6">
        <f t="shared" ca="1" si="15"/>
        <v>0</v>
      </c>
      <c r="AT23" s="6">
        <f t="shared" ca="1" si="16"/>
        <v>0</v>
      </c>
      <c r="AU23" s="6">
        <f t="shared" ca="1" si="17"/>
        <v>0</v>
      </c>
      <c r="AV23" s="6">
        <f t="shared" ca="1" si="18"/>
        <v>0</v>
      </c>
      <c r="AW23" s="6">
        <f t="shared" ca="1" si="19"/>
        <v>0</v>
      </c>
      <c r="AX23" s="6">
        <f t="shared" ca="1" si="20"/>
        <v>0</v>
      </c>
      <c r="AY23" s="6">
        <f t="shared" ca="1" si="21"/>
        <v>0</v>
      </c>
      <c r="AZ23" s="6">
        <f t="shared" ca="1" si="22"/>
        <v>0</v>
      </c>
      <c r="BA23" s="6">
        <f t="shared" ca="1" si="23"/>
        <v>0</v>
      </c>
      <c r="BB23" s="6"/>
      <c r="BD23" s="4">
        <f t="shared" ca="1" si="24"/>
        <v>49996.25</v>
      </c>
      <c r="BF23" s="3">
        <f t="shared" si="25"/>
        <v>41929</v>
      </c>
      <c r="BG23" s="6">
        <f>BG22+SUMIFS('Transactions (Dated)'!H:H,'Transactions (Dated)'!D:D,'Share Values'!AM23)</f>
        <v>949993.75</v>
      </c>
      <c r="BH23" s="6">
        <f ca="1">BH22+SUMIFS('Transactions (Dated)'!$F:$F,'Transactions (Dated)'!$D:$D,$BF23,'Transactions (Dated)'!$B:$B,BH$11,'Transactions (Dated)'!$C:$C,"Dividend (paid to cash)")*W23</f>
        <v>0</v>
      </c>
      <c r="BI23" s="6">
        <f ca="1">BI22+SUMIFS('Transactions (Dated)'!$F:$F,'Transactions (Dated)'!$D:$D,$BF23,'Transactions (Dated)'!$B:$B,BI$11,'Transactions (Dated)'!$C:$C,"Dividend (paid to cash)")*X23</f>
        <v>0</v>
      </c>
      <c r="BJ23" s="6">
        <f ca="1">BJ22+SUMIFS('Transactions (Dated)'!$F:$F,'Transactions (Dated)'!$D:$D,$BF23,'Transactions (Dated)'!$B:$B,BJ$11,'Transactions (Dated)'!$C:$C,"Dividend (paid to cash)")*Y23</f>
        <v>0</v>
      </c>
      <c r="BK23" s="6">
        <f ca="1">BK22+SUMIFS('Transactions (Dated)'!$F:$F,'Transactions (Dated)'!$D:$D,$BF23,'Transactions (Dated)'!$B:$B,BK$11,'Transactions (Dated)'!$C:$C,"Dividend (paid to cash)")*Z23</f>
        <v>0</v>
      </c>
      <c r="BL23" s="6">
        <f ca="1">BL22+SUMIFS('Transactions (Dated)'!$F:$F,'Transactions (Dated)'!$D:$D,$BF23,'Transactions (Dated)'!$B:$B,BL$11,'Transactions (Dated)'!$C:$C,"Dividend (paid to cash)")*AA23</f>
        <v>0</v>
      </c>
      <c r="BM23" s="6">
        <f ca="1">BM22+SUMIFS('Transactions (Dated)'!$F:$F,'Transactions (Dated)'!$D:$D,$BF23,'Transactions (Dated)'!$B:$B,BM$11,'Transactions (Dated)'!$C:$C,"Dividend (paid to cash)")*AB23</f>
        <v>0</v>
      </c>
      <c r="BN23" s="6">
        <f ca="1">BN22+SUMIFS('Transactions (Dated)'!$F:$F,'Transactions (Dated)'!$D:$D,$BF23,'Transactions (Dated)'!$B:$B,BN$11,'Transactions (Dated)'!$C:$C,"Dividend (paid to cash)")*AC23</f>
        <v>0</v>
      </c>
      <c r="BO23" s="6">
        <f ca="1">BO22+SUMIFS('Transactions (Dated)'!$F:$F,'Transactions (Dated)'!$D:$D,$BF23,'Transactions (Dated)'!$B:$B,BO$11,'Transactions (Dated)'!$C:$C,"Dividend (paid to cash)")*AD23</f>
        <v>0</v>
      </c>
      <c r="BP23" s="6">
        <f ca="1">BP22+SUMIFS('Transactions (Dated)'!$F:$F,'Transactions (Dated)'!$D:$D,$BF23,'Transactions (Dated)'!$B:$B,BP$11,'Transactions (Dated)'!$C:$C,"Dividend (paid to cash)")*AE23</f>
        <v>0</v>
      </c>
      <c r="BQ23" s="6">
        <f ca="1">BQ22+SUMIFS('Transactions (Dated)'!$F:$F,'Transactions (Dated)'!$D:$D,$BF23,'Transactions (Dated)'!$B:$B,BQ$11,'Transactions (Dated)'!$C:$C,"Dividend (paid to cash)")*AF23</f>
        <v>0</v>
      </c>
      <c r="BR23" s="6">
        <f ca="1">BR22+SUMIFS('Transactions (Dated)'!$F:$F,'Transactions (Dated)'!$D:$D,$BF23,'Transactions (Dated)'!$B:$B,BR$11,'Transactions (Dated)'!$C:$C,"Dividend (paid to cash)")*AG23</f>
        <v>0</v>
      </c>
      <c r="BS23" s="6">
        <f ca="1">BS22+SUMIFS('Transactions (Dated)'!$F:$F,'Transactions (Dated)'!$D:$D,$BF23,'Transactions (Dated)'!$B:$B,BS$11,'Transactions (Dated)'!$C:$C,"Dividend (paid to cash)")*AH23</f>
        <v>0</v>
      </c>
      <c r="BT23" s="6">
        <f ca="1">BT22+SUMIFS('Transactions (Dated)'!$F:$F,'Transactions (Dated)'!$D:$D,$BF23,'Transactions (Dated)'!$B:$B,BT$11,'Transactions (Dated)'!$C:$C,"Dividend (paid to cash)")*AI23</f>
        <v>0</v>
      </c>
      <c r="BU23" s="6">
        <f ca="1">BU22+SUMIFS('Transactions (Dated)'!$F:$F,'Transactions (Dated)'!$D:$D,$BF23,'Transactions (Dated)'!$B:$B,BU$11,'Transactions (Dated)'!$C:$C,"Dividend (paid to cash)")*AJ23</f>
        <v>0</v>
      </c>
      <c r="BV23" s="6"/>
      <c r="BX23" s="6">
        <f t="shared" ca="1" si="30"/>
        <v>949993.75</v>
      </c>
      <c r="BZ23" s="3">
        <f t="shared" si="31"/>
        <v>41929</v>
      </c>
      <c r="CA23" s="4">
        <f t="shared" ca="1" si="26"/>
        <v>49996.25</v>
      </c>
      <c r="CB23" s="4">
        <f t="shared" ca="1" si="27"/>
        <v>949993.75</v>
      </c>
      <c r="CD23" s="4">
        <f t="shared" ca="1" si="28"/>
        <v>999990</v>
      </c>
    </row>
    <row r="24" spans="2:82">
      <c r="B24" s="3">
        <f t="shared" si="29"/>
        <v>41932</v>
      </c>
      <c r="C24" s="2">
        <v>14337.8</v>
      </c>
      <c r="E24" s="70">
        <v>41932</v>
      </c>
      <c r="F24" s="69">
        <v>11.67</v>
      </c>
      <c r="G24" s="69">
        <v>5.5</v>
      </c>
      <c r="H24" s="69">
        <v>19.372</v>
      </c>
      <c r="I24" s="69">
        <v>27.8</v>
      </c>
      <c r="J24" s="69">
        <v>15</v>
      </c>
      <c r="K24" s="69">
        <v>11.44</v>
      </c>
      <c r="L24" s="69">
        <v>29</v>
      </c>
      <c r="M24" s="69">
        <v>2</v>
      </c>
      <c r="N24" s="69">
        <v>9.3000000000000007</v>
      </c>
      <c r="O24" s="69">
        <v>4.8666999999999998</v>
      </c>
      <c r="P24" s="69">
        <v>30.08</v>
      </c>
      <c r="Q24" s="69">
        <v>1.57</v>
      </c>
      <c r="R24" s="69">
        <v>8.3000000000000007</v>
      </c>
      <c r="S24" s="69">
        <v>34.72</v>
      </c>
      <c r="T24" s="4"/>
      <c r="V24" s="3">
        <f t="shared" si="8"/>
        <v>41932</v>
      </c>
      <c r="W24" s="40">
        <f ca="1">W23+SUMIFS('Transactions (Dated)'!$E$2:$E$53,'Transactions (Dated)'!$D$2:$D$53,'Share Values'!$V24,'Transactions (Dated)'!$B$2:$B$53,'Share Values'!W$11,'Transactions (Dated)'!$C$2:$C$53,"Buy")-SUMIFS('Transactions (Dated)'!$E$2:$E$53,'Transactions (Dated)'!$D$2:$D$53,'Share Values'!$V24,'Transactions (Dated)'!$B$2:$B$53,'Share Values'!W$11,'Transactions (Dated)'!$C$2:$C$53,"Sell")</f>
        <v>4625</v>
      </c>
      <c r="X24" s="40">
        <f ca="1">X23+SUMIFS('Transactions (Dated)'!$E$2:$E$53,'Transactions (Dated)'!$D$2:$D$53,'Share Values'!$V24,'Transactions (Dated)'!$B$2:$B$53,'Share Values'!X$11,'Transactions (Dated)'!$C$2:$C$53,"Buy")-SUMIFS('Transactions (Dated)'!$E$2:$E$53,'Transactions (Dated)'!$D$2:$D$53,'Share Values'!$V24,'Transactions (Dated)'!$B$2:$B$53,'Share Values'!X$11,'Transactions (Dated)'!$C$2:$C$53,"Sell")</f>
        <v>0</v>
      </c>
      <c r="Y24" s="40">
        <f ca="1">Y23+SUMIFS('Transactions (Dated)'!$E$2:$E$53,'Transactions (Dated)'!$D$2:$D$53,'Share Values'!$V24,'Transactions (Dated)'!$B$2:$B$53,'Share Values'!Y$11,'Transactions (Dated)'!$C$2:$C$53,"Buy")-SUMIFS('Transactions (Dated)'!$E$2:$E$53,'Transactions (Dated)'!$D$2:$D$53,'Share Values'!$V24,'Transactions (Dated)'!$B$2:$B$53,'Share Values'!Y$11,'Transactions (Dated)'!$C$2:$C$53,"Sell")</f>
        <v>0</v>
      </c>
      <c r="Z24" s="40">
        <f ca="1">Z23+SUMIFS('Transactions (Dated)'!$E$2:$E$53,'Transactions (Dated)'!$D$2:$D$53,'Share Values'!$V24,'Transactions (Dated)'!$B$2:$B$53,'Share Values'!Z$11,'Transactions (Dated)'!$C$2:$C$53,"Buy")-SUMIFS('Transactions (Dated)'!$E$2:$E$53,'Transactions (Dated)'!$D$2:$D$53,'Share Values'!$V24,'Transactions (Dated)'!$B$2:$B$53,'Share Values'!Z$11,'Transactions (Dated)'!$C$2:$C$53,"Sell")</f>
        <v>0</v>
      </c>
      <c r="AA24" s="40">
        <f ca="1">AA23+SUMIFS('Transactions (Dated)'!$E$2:$E$53,'Transactions (Dated)'!$D$2:$D$53,'Share Values'!$V24,'Transactions (Dated)'!$B$2:$B$53,'Share Values'!AA$11,'Transactions (Dated)'!$C$2:$C$53,"Buy")-SUMIFS('Transactions (Dated)'!$E$2:$E$53,'Transactions (Dated)'!$D$2:$D$53,'Share Values'!$V24,'Transactions (Dated)'!$B$2:$B$53,'Share Values'!AA$11,'Transactions (Dated)'!$C$2:$C$53,"Sell")</f>
        <v>0</v>
      </c>
      <c r="AB24" s="40">
        <f ca="1">AB23+SUMIFS('Transactions (Dated)'!$E$2:$E$53,'Transactions (Dated)'!$D$2:$D$53,'Share Values'!$V24,'Transactions (Dated)'!$B$2:$B$53,'Share Values'!AB$11,'Transactions (Dated)'!$C$2:$C$53,"Buy")-SUMIFS('Transactions (Dated)'!$E$2:$E$53,'Transactions (Dated)'!$D$2:$D$53,'Share Values'!$V24,'Transactions (Dated)'!$B$2:$B$53,'Share Values'!AB$11,'Transactions (Dated)'!$C$2:$C$53,"Sell")</f>
        <v>0</v>
      </c>
      <c r="AC24" s="40">
        <f ca="1">AC23+SUMIFS('Transactions (Dated)'!$E$2:$E$53,'Transactions (Dated)'!$D$2:$D$53,'Share Values'!$V24,'Transactions (Dated)'!$B$2:$B$53,'Share Values'!AC$11,'Transactions (Dated)'!$C$2:$C$53,"Buy")-SUMIFS('Transactions (Dated)'!$E$2:$E$53,'Transactions (Dated)'!$D$2:$D$53,'Share Values'!$V24,'Transactions (Dated)'!$B$2:$B$53,'Share Values'!AC$11,'Transactions (Dated)'!$C$2:$C$53,"Sell")</f>
        <v>0</v>
      </c>
      <c r="AD24" s="40">
        <f ca="1">AD23+SUMIFS('Transactions (Dated)'!$E$2:$E$53,'Transactions (Dated)'!$D$2:$D$53,'Share Values'!$V24,'Transactions (Dated)'!$B$2:$B$53,'Share Values'!AD$11,'Transactions (Dated)'!$C$2:$C$53,"Buy")-SUMIFS('Transactions (Dated)'!$E$2:$E$53,'Transactions (Dated)'!$D$2:$D$53,'Share Values'!$V24,'Transactions (Dated)'!$B$2:$B$53,'Share Values'!AD$11,'Transactions (Dated)'!$C$2:$C$53,"Sell")</f>
        <v>0</v>
      </c>
      <c r="AE24" s="40">
        <f ca="1">AE23+SUMIFS('Transactions (Dated)'!$E$2:$E$53,'Transactions (Dated)'!$D$2:$D$53,'Share Values'!$V24,'Transactions (Dated)'!$B$2:$B$53,'Share Values'!AE$11,'Transactions (Dated)'!$C$2:$C$53,"Buy")-SUMIFS('Transactions (Dated)'!$E$2:$E$53,'Transactions (Dated)'!$D$2:$D$53,'Share Values'!$V24,'Transactions (Dated)'!$B$2:$B$53,'Share Values'!AE$11,'Transactions (Dated)'!$C$2:$C$53,"Sell")</f>
        <v>0</v>
      </c>
      <c r="AF24" s="40">
        <f ca="1">AF23+SUMIFS('Transactions (Dated)'!$E$2:$E$53,'Transactions (Dated)'!$D$2:$D$53,'Share Values'!$V24,'Transactions (Dated)'!$B$2:$B$53,'Share Values'!AF$11,'Transactions (Dated)'!$C$2:$C$53,"Buy")-SUMIFS('Transactions (Dated)'!$E$2:$E$53,'Transactions (Dated)'!$D$2:$D$53,'Share Values'!$V24,'Transactions (Dated)'!$B$2:$B$53,'Share Values'!AF$11,'Transactions (Dated)'!$C$2:$C$53,"Sell")</f>
        <v>0</v>
      </c>
      <c r="AG24" s="40">
        <f ca="1">AG23+SUMIFS('Transactions (Dated)'!$E$2:$E$53,'Transactions (Dated)'!$D$2:$D$53,'Share Values'!$V24,'Transactions (Dated)'!$B$2:$B$53,'Share Values'!AG$11,'Transactions (Dated)'!$C$2:$C$53,"Buy")-SUMIFS('Transactions (Dated)'!$E$2:$E$53,'Transactions (Dated)'!$D$2:$D$53,'Share Values'!$V24,'Transactions (Dated)'!$B$2:$B$53,'Share Values'!AG$11,'Transactions (Dated)'!$C$2:$C$53,"Sell")</f>
        <v>0</v>
      </c>
      <c r="AH24" s="40">
        <f ca="1">AH23+SUMIFS('Transactions (Dated)'!$E$2:$E$53,'Transactions (Dated)'!$D$2:$D$53,'Share Values'!$V24,'Transactions (Dated)'!$B$2:$B$53,'Share Values'!AH$11,'Transactions (Dated)'!$C$2:$C$53,"Buy")-SUMIFS('Transactions (Dated)'!$E$2:$E$53,'Transactions (Dated)'!$D$2:$D$53,'Share Values'!$V24,'Transactions (Dated)'!$B$2:$B$53,'Share Values'!AH$11,'Transactions (Dated)'!$C$2:$C$53,"Sell")</f>
        <v>0</v>
      </c>
      <c r="AI24" s="40">
        <f ca="1">AI23+SUMIFS('Transactions (Dated)'!$E$2:$E$53,'Transactions (Dated)'!$D$2:$D$53,'Share Values'!$V24,'Transactions (Dated)'!$B$2:$B$53,'Share Values'!AI$11,'Transactions (Dated)'!$C$2:$C$53,"Buy")-SUMIFS('Transactions (Dated)'!$E$2:$E$53,'Transactions (Dated)'!$D$2:$D$53,'Share Values'!$V24,'Transactions (Dated)'!$B$2:$B$53,'Share Values'!AI$11,'Transactions (Dated)'!$C$2:$C$53,"Sell")</f>
        <v>0</v>
      </c>
      <c r="AJ24" s="40">
        <f ca="1">AJ23+SUMIFS('Transactions (Dated)'!$E$2:$E$53,'Transactions (Dated)'!$D$2:$D$53,'Share Values'!$V24,'Transactions (Dated)'!$B$2:$B$53,'Share Values'!AJ$11,'Transactions (Dated)'!$C$2:$C$53,"Buy")-SUMIFS('Transactions (Dated)'!$E$2:$E$53,'Transactions (Dated)'!$D$2:$D$53,'Share Values'!$V24,'Transactions (Dated)'!$B$2:$B$53,'Share Values'!AJ$11,'Transactions (Dated)'!$C$2:$C$53,"Sell")</f>
        <v>0</v>
      </c>
      <c r="AK24" s="40"/>
      <c r="AM24" s="3">
        <f t="shared" si="9"/>
        <v>41932</v>
      </c>
      <c r="AN24" s="6">
        <f t="shared" ca="1" si="10"/>
        <v>53973.75</v>
      </c>
      <c r="AO24" s="6">
        <f t="shared" ca="1" si="11"/>
        <v>0</v>
      </c>
      <c r="AP24" s="6">
        <f t="shared" ca="1" si="12"/>
        <v>0</v>
      </c>
      <c r="AQ24" s="6">
        <f t="shared" ca="1" si="13"/>
        <v>0</v>
      </c>
      <c r="AR24" s="6">
        <f t="shared" ca="1" si="14"/>
        <v>0</v>
      </c>
      <c r="AS24" s="6">
        <f t="shared" ca="1" si="15"/>
        <v>0</v>
      </c>
      <c r="AT24" s="6">
        <f t="shared" ca="1" si="16"/>
        <v>0</v>
      </c>
      <c r="AU24" s="6">
        <f t="shared" ca="1" si="17"/>
        <v>0</v>
      </c>
      <c r="AV24" s="6">
        <f t="shared" ca="1" si="18"/>
        <v>0</v>
      </c>
      <c r="AW24" s="6">
        <f t="shared" ca="1" si="19"/>
        <v>0</v>
      </c>
      <c r="AX24" s="6">
        <f t="shared" ca="1" si="20"/>
        <v>0</v>
      </c>
      <c r="AY24" s="6">
        <f t="shared" ca="1" si="21"/>
        <v>0</v>
      </c>
      <c r="AZ24" s="6">
        <f t="shared" ca="1" si="22"/>
        <v>0</v>
      </c>
      <c r="BA24" s="6">
        <f t="shared" ca="1" si="23"/>
        <v>0</v>
      </c>
      <c r="BB24" s="6"/>
      <c r="BD24" s="4">
        <f t="shared" ca="1" si="24"/>
        <v>53973.75</v>
      </c>
      <c r="BF24" s="3">
        <f t="shared" si="25"/>
        <v>41932</v>
      </c>
      <c r="BG24" s="6">
        <f>BG23+SUMIFS('Transactions (Dated)'!H:H,'Transactions (Dated)'!D:D,'Share Values'!AM24)</f>
        <v>949993.75</v>
      </c>
      <c r="BH24" s="6">
        <f ca="1">BH23+SUMIFS('Transactions (Dated)'!$F:$F,'Transactions (Dated)'!$D:$D,$BF24,'Transactions (Dated)'!$B:$B,BH$11,'Transactions (Dated)'!$C:$C,"Dividend (paid to cash)")*W24</f>
        <v>0</v>
      </c>
      <c r="BI24" s="6">
        <f ca="1">BI23+SUMIFS('Transactions (Dated)'!$F:$F,'Transactions (Dated)'!$D:$D,$BF24,'Transactions (Dated)'!$B:$B,BI$11,'Transactions (Dated)'!$C:$C,"Dividend (paid to cash)")*X24</f>
        <v>0</v>
      </c>
      <c r="BJ24" s="6">
        <f ca="1">BJ23+SUMIFS('Transactions (Dated)'!$F:$F,'Transactions (Dated)'!$D:$D,$BF24,'Transactions (Dated)'!$B:$B,BJ$11,'Transactions (Dated)'!$C:$C,"Dividend (paid to cash)")*Y24</f>
        <v>0</v>
      </c>
      <c r="BK24" s="6">
        <f ca="1">BK23+SUMIFS('Transactions (Dated)'!$F:$F,'Transactions (Dated)'!$D:$D,$BF24,'Transactions (Dated)'!$B:$B,BK$11,'Transactions (Dated)'!$C:$C,"Dividend (paid to cash)")*Z24</f>
        <v>0</v>
      </c>
      <c r="BL24" s="6">
        <f ca="1">BL23+SUMIFS('Transactions (Dated)'!$F:$F,'Transactions (Dated)'!$D:$D,$BF24,'Transactions (Dated)'!$B:$B,BL$11,'Transactions (Dated)'!$C:$C,"Dividend (paid to cash)")*AA24</f>
        <v>0</v>
      </c>
      <c r="BM24" s="6">
        <f ca="1">BM23+SUMIFS('Transactions (Dated)'!$F:$F,'Transactions (Dated)'!$D:$D,$BF24,'Transactions (Dated)'!$B:$B,BM$11,'Transactions (Dated)'!$C:$C,"Dividend (paid to cash)")*AB24</f>
        <v>0</v>
      </c>
      <c r="BN24" s="6">
        <f ca="1">BN23+SUMIFS('Transactions (Dated)'!$F:$F,'Transactions (Dated)'!$D:$D,$BF24,'Transactions (Dated)'!$B:$B,BN$11,'Transactions (Dated)'!$C:$C,"Dividend (paid to cash)")*AC24</f>
        <v>0</v>
      </c>
      <c r="BO24" s="6">
        <f ca="1">BO23+SUMIFS('Transactions (Dated)'!$F:$F,'Transactions (Dated)'!$D:$D,$BF24,'Transactions (Dated)'!$B:$B,BO$11,'Transactions (Dated)'!$C:$C,"Dividend (paid to cash)")*AD24</f>
        <v>0</v>
      </c>
      <c r="BP24" s="6">
        <f ca="1">BP23+SUMIFS('Transactions (Dated)'!$F:$F,'Transactions (Dated)'!$D:$D,$BF24,'Transactions (Dated)'!$B:$B,BP$11,'Transactions (Dated)'!$C:$C,"Dividend (paid to cash)")*AE24</f>
        <v>0</v>
      </c>
      <c r="BQ24" s="6">
        <f ca="1">BQ23+SUMIFS('Transactions (Dated)'!$F:$F,'Transactions (Dated)'!$D:$D,$BF24,'Transactions (Dated)'!$B:$B,BQ$11,'Transactions (Dated)'!$C:$C,"Dividend (paid to cash)")*AF24</f>
        <v>0</v>
      </c>
      <c r="BR24" s="6">
        <f ca="1">BR23+SUMIFS('Transactions (Dated)'!$F:$F,'Transactions (Dated)'!$D:$D,$BF24,'Transactions (Dated)'!$B:$B,BR$11,'Transactions (Dated)'!$C:$C,"Dividend (paid to cash)")*AG24</f>
        <v>0</v>
      </c>
      <c r="BS24" s="6">
        <f ca="1">BS23+SUMIFS('Transactions (Dated)'!$F:$F,'Transactions (Dated)'!$D:$D,$BF24,'Transactions (Dated)'!$B:$B,BS$11,'Transactions (Dated)'!$C:$C,"Dividend (paid to cash)")*AH24</f>
        <v>0</v>
      </c>
      <c r="BT24" s="6">
        <f ca="1">BT23+SUMIFS('Transactions (Dated)'!$F:$F,'Transactions (Dated)'!$D:$D,$BF24,'Transactions (Dated)'!$B:$B,BT$11,'Transactions (Dated)'!$C:$C,"Dividend (paid to cash)")*AI24</f>
        <v>0</v>
      </c>
      <c r="BU24" s="6">
        <f ca="1">BU23+SUMIFS('Transactions (Dated)'!$F:$F,'Transactions (Dated)'!$D:$D,$BF24,'Transactions (Dated)'!$B:$B,BU$11,'Transactions (Dated)'!$C:$C,"Dividend (paid to cash)")*AJ24</f>
        <v>0</v>
      </c>
      <c r="BV24" s="6"/>
      <c r="BX24" s="6">
        <f t="shared" ca="1" si="30"/>
        <v>949993.75</v>
      </c>
      <c r="BZ24" s="3">
        <f t="shared" si="31"/>
        <v>41932</v>
      </c>
      <c r="CA24" s="4">
        <f t="shared" ca="1" si="26"/>
        <v>53973.75</v>
      </c>
      <c r="CB24" s="4">
        <f t="shared" ca="1" si="27"/>
        <v>949993.75</v>
      </c>
      <c r="CD24" s="4">
        <f t="shared" ca="1" si="28"/>
        <v>1003967.5</v>
      </c>
    </row>
    <row r="25" spans="2:82">
      <c r="B25" s="3">
        <f t="shared" si="29"/>
        <v>41933</v>
      </c>
      <c r="C25" s="2">
        <v>14547.7</v>
      </c>
      <c r="E25" s="70">
        <v>41933</v>
      </c>
      <c r="F25" s="69">
        <v>11.38</v>
      </c>
      <c r="G25" s="69">
        <v>5.55</v>
      </c>
      <c r="H25" s="69">
        <v>19.66</v>
      </c>
      <c r="I25" s="69">
        <v>27.9</v>
      </c>
      <c r="J25" s="69">
        <v>16.2</v>
      </c>
      <c r="K25" s="69">
        <v>11.47</v>
      </c>
      <c r="L25" s="69">
        <v>29.63</v>
      </c>
      <c r="M25" s="69">
        <v>2.0499999999999998</v>
      </c>
      <c r="N25" s="69">
        <v>9.25</v>
      </c>
      <c r="O25" s="69">
        <v>4.8632999999999997</v>
      </c>
      <c r="P25" s="69">
        <v>30.85</v>
      </c>
      <c r="Q25" s="69">
        <v>1.61</v>
      </c>
      <c r="R25" s="69">
        <v>8.66</v>
      </c>
      <c r="S25" s="69">
        <v>34.85</v>
      </c>
      <c r="T25" s="4"/>
      <c r="V25" s="3">
        <f t="shared" si="8"/>
        <v>41933</v>
      </c>
      <c r="W25" s="40">
        <f ca="1">W24+SUMIFS('Transactions (Dated)'!$E$2:$E$53,'Transactions (Dated)'!$D$2:$D$53,'Share Values'!$V25,'Transactions (Dated)'!$B$2:$B$53,'Share Values'!W$11,'Transactions (Dated)'!$C$2:$C$53,"Buy")-SUMIFS('Transactions (Dated)'!$E$2:$E$53,'Transactions (Dated)'!$D$2:$D$53,'Share Values'!$V25,'Transactions (Dated)'!$B$2:$B$53,'Share Values'!W$11,'Transactions (Dated)'!$C$2:$C$53,"Sell")</f>
        <v>4625</v>
      </c>
      <c r="X25" s="40">
        <f ca="1">X24+SUMIFS('Transactions (Dated)'!$E$2:$E$53,'Transactions (Dated)'!$D$2:$D$53,'Share Values'!$V25,'Transactions (Dated)'!$B$2:$B$53,'Share Values'!X$11,'Transactions (Dated)'!$C$2:$C$53,"Buy")-SUMIFS('Transactions (Dated)'!$E$2:$E$53,'Transactions (Dated)'!$D$2:$D$53,'Share Values'!$V25,'Transactions (Dated)'!$B$2:$B$53,'Share Values'!X$11,'Transactions (Dated)'!$C$2:$C$53,"Sell")</f>
        <v>0</v>
      </c>
      <c r="Y25" s="40">
        <f ca="1">Y24+SUMIFS('Transactions (Dated)'!$E$2:$E$53,'Transactions (Dated)'!$D$2:$D$53,'Share Values'!$V25,'Transactions (Dated)'!$B$2:$B$53,'Share Values'!Y$11,'Transactions (Dated)'!$C$2:$C$53,"Buy")-SUMIFS('Transactions (Dated)'!$E$2:$E$53,'Transactions (Dated)'!$D$2:$D$53,'Share Values'!$V25,'Transactions (Dated)'!$B$2:$B$53,'Share Values'!Y$11,'Transactions (Dated)'!$C$2:$C$53,"Sell")</f>
        <v>0</v>
      </c>
      <c r="Z25" s="40">
        <f ca="1">Z24+SUMIFS('Transactions (Dated)'!$E$2:$E$53,'Transactions (Dated)'!$D$2:$D$53,'Share Values'!$V25,'Transactions (Dated)'!$B$2:$B$53,'Share Values'!Z$11,'Transactions (Dated)'!$C$2:$C$53,"Buy")-SUMIFS('Transactions (Dated)'!$E$2:$E$53,'Transactions (Dated)'!$D$2:$D$53,'Share Values'!$V25,'Transactions (Dated)'!$B$2:$B$53,'Share Values'!Z$11,'Transactions (Dated)'!$C$2:$C$53,"Sell")</f>
        <v>0</v>
      </c>
      <c r="AA25" s="40">
        <f ca="1">AA24+SUMIFS('Transactions (Dated)'!$E$2:$E$53,'Transactions (Dated)'!$D$2:$D$53,'Share Values'!$V25,'Transactions (Dated)'!$B$2:$B$53,'Share Values'!AA$11,'Transactions (Dated)'!$C$2:$C$53,"Buy")-SUMIFS('Transactions (Dated)'!$E$2:$E$53,'Transactions (Dated)'!$D$2:$D$53,'Share Values'!$V25,'Transactions (Dated)'!$B$2:$B$53,'Share Values'!AA$11,'Transactions (Dated)'!$C$2:$C$53,"Sell")</f>
        <v>0</v>
      </c>
      <c r="AB25" s="40">
        <f ca="1">AB24+SUMIFS('Transactions (Dated)'!$E$2:$E$53,'Transactions (Dated)'!$D$2:$D$53,'Share Values'!$V25,'Transactions (Dated)'!$B$2:$B$53,'Share Values'!AB$11,'Transactions (Dated)'!$C$2:$C$53,"Buy")-SUMIFS('Transactions (Dated)'!$E$2:$E$53,'Transactions (Dated)'!$D$2:$D$53,'Share Values'!$V25,'Transactions (Dated)'!$B$2:$B$53,'Share Values'!AB$11,'Transactions (Dated)'!$C$2:$C$53,"Sell")</f>
        <v>0</v>
      </c>
      <c r="AC25" s="40">
        <f ca="1">AC24+SUMIFS('Transactions (Dated)'!$E$2:$E$53,'Transactions (Dated)'!$D$2:$D$53,'Share Values'!$V25,'Transactions (Dated)'!$B$2:$B$53,'Share Values'!AC$11,'Transactions (Dated)'!$C$2:$C$53,"Buy")-SUMIFS('Transactions (Dated)'!$E$2:$E$53,'Transactions (Dated)'!$D$2:$D$53,'Share Values'!$V25,'Transactions (Dated)'!$B$2:$B$53,'Share Values'!AC$11,'Transactions (Dated)'!$C$2:$C$53,"Sell")</f>
        <v>0</v>
      </c>
      <c r="AD25" s="40">
        <f ca="1">AD24+SUMIFS('Transactions (Dated)'!$E$2:$E$53,'Transactions (Dated)'!$D$2:$D$53,'Share Values'!$V25,'Transactions (Dated)'!$B$2:$B$53,'Share Values'!AD$11,'Transactions (Dated)'!$C$2:$C$53,"Buy")-SUMIFS('Transactions (Dated)'!$E$2:$E$53,'Transactions (Dated)'!$D$2:$D$53,'Share Values'!$V25,'Transactions (Dated)'!$B$2:$B$53,'Share Values'!AD$11,'Transactions (Dated)'!$C$2:$C$53,"Sell")</f>
        <v>0</v>
      </c>
      <c r="AE25" s="40">
        <f ca="1">AE24+SUMIFS('Transactions (Dated)'!$E$2:$E$53,'Transactions (Dated)'!$D$2:$D$53,'Share Values'!$V25,'Transactions (Dated)'!$B$2:$B$53,'Share Values'!AE$11,'Transactions (Dated)'!$C$2:$C$53,"Buy")-SUMIFS('Transactions (Dated)'!$E$2:$E$53,'Transactions (Dated)'!$D$2:$D$53,'Share Values'!$V25,'Transactions (Dated)'!$B$2:$B$53,'Share Values'!AE$11,'Transactions (Dated)'!$C$2:$C$53,"Sell")</f>
        <v>0</v>
      </c>
      <c r="AF25" s="40">
        <f ca="1">AF24+SUMIFS('Transactions (Dated)'!$E$2:$E$53,'Transactions (Dated)'!$D$2:$D$53,'Share Values'!$V25,'Transactions (Dated)'!$B$2:$B$53,'Share Values'!AF$11,'Transactions (Dated)'!$C$2:$C$53,"Buy")-SUMIFS('Transactions (Dated)'!$E$2:$E$53,'Transactions (Dated)'!$D$2:$D$53,'Share Values'!$V25,'Transactions (Dated)'!$B$2:$B$53,'Share Values'!AF$11,'Transactions (Dated)'!$C$2:$C$53,"Sell")</f>
        <v>0</v>
      </c>
      <c r="AG25" s="40">
        <f ca="1">AG24+SUMIFS('Transactions (Dated)'!$E$2:$E$53,'Transactions (Dated)'!$D$2:$D$53,'Share Values'!$V25,'Transactions (Dated)'!$B$2:$B$53,'Share Values'!AG$11,'Transactions (Dated)'!$C$2:$C$53,"Buy")-SUMIFS('Transactions (Dated)'!$E$2:$E$53,'Transactions (Dated)'!$D$2:$D$53,'Share Values'!$V25,'Transactions (Dated)'!$B$2:$B$53,'Share Values'!AG$11,'Transactions (Dated)'!$C$2:$C$53,"Sell")</f>
        <v>0</v>
      </c>
      <c r="AH25" s="40">
        <f ca="1">AH24+SUMIFS('Transactions (Dated)'!$E$2:$E$53,'Transactions (Dated)'!$D$2:$D$53,'Share Values'!$V25,'Transactions (Dated)'!$B$2:$B$53,'Share Values'!AH$11,'Transactions (Dated)'!$C$2:$C$53,"Buy")-SUMIFS('Transactions (Dated)'!$E$2:$E$53,'Transactions (Dated)'!$D$2:$D$53,'Share Values'!$V25,'Transactions (Dated)'!$B$2:$B$53,'Share Values'!AH$11,'Transactions (Dated)'!$C$2:$C$53,"Sell")</f>
        <v>0</v>
      </c>
      <c r="AI25" s="40">
        <f ca="1">AI24+SUMIFS('Transactions (Dated)'!$E$2:$E$53,'Transactions (Dated)'!$D$2:$D$53,'Share Values'!$V25,'Transactions (Dated)'!$B$2:$B$53,'Share Values'!AI$11,'Transactions (Dated)'!$C$2:$C$53,"Buy")-SUMIFS('Transactions (Dated)'!$E$2:$E$53,'Transactions (Dated)'!$D$2:$D$53,'Share Values'!$V25,'Transactions (Dated)'!$B$2:$B$53,'Share Values'!AI$11,'Transactions (Dated)'!$C$2:$C$53,"Sell")</f>
        <v>0</v>
      </c>
      <c r="AJ25" s="40">
        <f ca="1">AJ24+SUMIFS('Transactions (Dated)'!$E$2:$E$53,'Transactions (Dated)'!$D$2:$D$53,'Share Values'!$V25,'Transactions (Dated)'!$B$2:$B$53,'Share Values'!AJ$11,'Transactions (Dated)'!$C$2:$C$53,"Buy")-SUMIFS('Transactions (Dated)'!$E$2:$E$53,'Transactions (Dated)'!$D$2:$D$53,'Share Values'!$V25,'Transactions (Dated)'!$B$2:$B$53,'Share Values'!AJ$11,'Transactions (Dated)'!$C$2:$C$53,"Sell")</f>
        <v>0</v>
      </c>
      <c r="AK25" s="40"/>
      <c r="AM25" s="3">
        <f t="shared" si="9"/>
        <v>41933</v>
      </c>
      <c r="AN25" s="6">
        <f t="shared" ca="1" si="10"/>
        <v>52632.5</v>
      </c>
      <c r="AO25" s="6">
        <f t="shared" ca="1" si="11"/>
        <v>0</v>
      </c>
      <c r="AP25" s="6">
        <f t="shared" ca="1" si="12"/>
        <v>0</v>
      </c>
      <c r="AQ25" s="6">
        <f t="shared" ca="1" si="13"/>
        <v>0</v>
      </c>
      <c r="AR25" s="6">
        <f t="shared" ca="1" si="14"/>
        <v>0</v>
      </c>
      <c r="AS25" s="6">
        <f t="shared" ca="1" si="15"/>
        <v>0</v>
      </c>
      <c r="AT25" s="6">
        <f t="shared" ca="1" si="16"/>
        <v>0</v>
      </c>
      <c r="AU25" s="6">
        <f t="shared" ca="1" si="17"/>
        <v>0</v>
      </c>
      <c r="AV25" s="6">
        <f t="shared" ca="1" si="18"/>
        <v>0</v>
      </c>
      <c r="AW25" s="6">
        <f t="shared" ca="1" si="19"/>
        <v>0</v>
      </c>
      <c r="AX25" s="6">
        <f t="shared" ca="1" si="20"/>
        <v>0</v>
      </c>
      <c r="AY25" s="6">
        <f t="shared" ca="1" si="21"/>
        <v>0</v>
      </c>
      <c r="AZ25" s="6">
        <f t="shared" ca="1" si="22"/>
        <v>0</v>
      </c>
      <c r="BA25" s="6">
        <f t="shared" ca="1" si="23"/>
        <v>0</v>
      </c>
      <c r="BB25" s="6"/>
      <c r="BD25" s="4">
        <f t="shared" ca="1" si="24"/>
        <v>52632.5</v>
      </c>
      <c r="BF25" s="3">
        <f t="shared" si="25"/>
        <v>41933</v>
      </c>
      <c r="BG25" s="6">
        <f>BG24+SUMIFS('Transactions (Dated)'!H:H,'Transactions (Dated)'!D:D,'Share Values'!AM25)</f>
        <v>949993.75</v>
      </c>
      <c r="BH25" s="6">
        <f ca="1">BH24+SUMIFS('Transactions (Dated)'!$F:$F,'Transactions (Dated)'!$D:$D,$BF25,'Transactions (Dated)'!$B:$B,BH$11,'Transactions (Dated)'!$C:$C,"Dividend (paid to cash)")*W25</f>
        <v>0</v>
      </c>
      <c r="BI25" s="6">
        <f ca="1">BI24+SUMIFS('Transactions (Dated)'!$F:$F,'Transactions (Dated)'!$D:$D,$BF25,'Transactions (Dated)'!$B:$B,BI$11,'Transactions (Dated)'!$C:$C,"Dividend (paid to cash)")*X25</f>
        <v>0</v>
      </c>
      <c r="BJ25" s="6">
        <f ca="1">BJ24+SUMIFS('Transactions (Dated)'!$F:$F,'Transactions (Dated)'!$D:$D,$BF25,'Transactions (Dated)'!$B:$B,BJ$11,'Transactions (Dated)'!$C:$C,"Dividend (paid to cash)")*Y25</f>
        <v>0</v>
      </c>
      <c r="BK25" s="6">
        <f ca="1">BK24+SUMIFS('Transactions (Dated)'!$F:$F,'Transactions (Dated)'!$D:$D,$BF25,'Transactions (Dated)'!$B:$B,BK$11,'Transactions (Dated)'!$C:$C,"Dividend (paid to cash)")*Z25</f>
        <v>0</v>
      </c>
      <c r="BL25" s="6">
        <f ca="1">BL24+SUMIFS('Transactions (Dated)'!$F:$F,'Transactions (Dated)'!$D:$D,$BF25,'Transactions (Dated)'!$B:$B,BL$11,'Transactions (Dated)'!$C:$C,"Dividend (paid to cash)")*AA25</f>
        <v>0</v>
      </c>
      <c r="BM25" s="6">
        <f ca="1">BM24+SUMIFS('Transactions (Dated)'!$F:$F,'Transactions (Dated)'!$D:$D,$BF25,'Transactions (Dated)'!$B:$B,BM$11,'Transactions (Dated)'!$C:$C,"Dividend (paid to cash)")*AB25</f>
        <v>0</v>
      </c>
      <c r="BN25" s="6">
        <f ca="1">BN24+SUMIFS('Transactions (Dated)'!$F:$F,'Transactions (Dated)'!$D:$D,$BF25,'Transactions (Dated)'!$B:$B,BN$11,'Transactions (Dated)'!$C:$C,"Dividend (paid to cash)")*AC25</f>
        <v>0</v>
      </c>
      <c r="BO25" s="6">
        <f ca="1">BO24+SUMIFS('Transactions (Dated)'!$F:$F,'Transactions (Dated)'!$D:$D,$BF25,'Transactions (Dated)'!$B:$B,BO$11,'Transactions (Dated)'!$C:$C,"Dividend (paid to cash)")*AD25</f>
        <v>0</v>
      </c>
      <c r="BP25" s="6">
        <f ca="1">BP24+SUMIFS('Transactions (Dated)'!$F:$F,'Transactions (Dated)'!$D:$D,$BF25,'Transactions (Dated)'!$B:$B,BP$11,'Transactions (Dated)'!$C:$C,"Dividend (paid to cash)")*AE25</f>
        <v>0</v>
      </c>
      <c r="BQ25" s="6">
        <f ca="1">BQ24+SUMIFS('Transactions (Dated)'!$F:$F,'Transactions (Dated)'!$D:$D,$BF25,'Transactions (Dated)'!$B:$B,BQ$11,'Transactions (Dated)'!$C:$C,"Dividend (paid to cash)")*AF25</f>
        <v>0</v>
      </c>
      <c r="BR25" s="6">
        <f ca="1">BR24+SUMIFS('Transactions (Dated)'!$F:$F,'Transactions (Dated)'!$D:$D,$BF25,'Transactions (Dated)'!$B:$B,BR$11,'Transactions (Dated)'!$C:$C,"Dividend (paid to cash)")*AG25</f>
        <v>0</v>
      </c>
      <c r="BS25" s="6">
        <f ca="1">BS24+SUMIFS('Transactions (Dated)'!$F:$F,'Transactions (Dated)'!$D:$D,$BF25,'Transactions (Dated)'!$B:$B,BS$11,'Transactions (Dated)'!$C:$C,"Dividend (paid to cash)")*AH25</f>
        <v>0</v>
      </c>
      <c r="BT25" s="6">
        <f ca="1">BT24+SUMIFS('Transactions (Dated)'!$F:$F,'Transactions (Dated)'!$D:$D,$BF25,'Transactions (Dated)'!$B:$B,BT$11,'Transactions (Dated)'!$C:$C,"Dividend (paid to cash)")*AI25</f>
        <v>0</v>
      </c>
      <c r="BU25" s="6">
        <f ca="1">BU24+SUMIFS('Transactions (Dated)'!$F:$F,'Transactions (Dated)'!$D:$D,$BF25,'Transactions (Dated)'!$B:$B,BU$11,'Transactions (Dated)'!$C:$C,"Dividend (paid to cash)")*AJ25</f>
        <v>0</v>
      </c>
      <c r="BV25" s="6"/>
      <c r="BX25" s="6">
        <f t="shared" ca="1" si="30"/>
        <v>949993.75</v>
      </c>
      <c r="BZ25" s="3">
        <f t="shared" si="31"/>
        <v>41933</v>
      </c>
      <c r="CA25" s="4">
        <f t="shared" ca="1" si="26"/>
        <v>52632.5</v>
      </c>
      <c r="CB25" s="4">
        <f t="shared" ca="1" si="27"/>
        <v>949993.75</v>
      </c>
      <c r="CD25" s="4">
        <f t="shared" ca="1" si="28"/>
        <v>1002626.25</v>
      </c>
    </row>
    <row r="26" spans="2:82">
      <c r="B26" s="3">
        <f t="shared" si="29"/>
        <v>41934</v>
      </c>
      <c r="C26" s="2">
        <v>14312.1</v>
      </c>
      <c r="E26" s="70">
        <v>41934</v>
      </c>
      <c r="F26" s="69">
        <v>11.12</v>
      </c>
      <c r="G26" s="69">
        <v>5.45</v>
      </c>
      <c r="H26" s="69">
        <v>19.34</v>
      </c>
      <c r="I26" s="69">
        <v>27.49</v>
      </c>
      <c r="J26" s="69">
        <v>15.45</v>
      </c>
      <c r="K26" s="69">
        <v>11.44</v>
      </c>
      <c r="L26" s="69">
        <v>28.07</v>
      </c>
      <c r="M26" s="69">
        <v>2.04</v>
      </c>
      <c r="N26" s="69">
        <v>9.25</v>
      </c>
      <c r="O26" s="69">
        <v>4.8499999999999996</v>
      </c>
      <c r="P26" s="69">
        <v>30.24</v>
      </c>
      <c r="Q26" s="69">
        <v>1.57</v>
      </c>
      <c r="R26" s="69">
        <v>8.4499999999999993</v>
      </c>
      <c r="S26" s="69">
        <v>34.340000000000003</v>
      </c>
      <c r="T26" s="4"/>
      <c r="V26" s="3">
        <f t="shared" si="8"/>
        <v>41934</v>
      </c>
      <c r="W26" s="40">
        <f ca="1">W25+SUMIFS('Transactions (Dated)'!$E$2:$E$53,'Transactions (Dated)'!$D$2:$D$53,'Share Values'!$V26,'Transactions (Dated)'!$B$2:$B$53,'Share Values'!W$11,'Transactions (Dated)'!$C$2:$C$53,"Buy")-SUMIFS('Transactions (Dated)'!$E$2:$E$53,'Transactions (Dated)'!$D$2:$D$53,'Share Values'!$V26,'Transactions (Dated)'!$B$2:$B$53,'Share Values'!W$11,'Transactions (Dated)'!$C$2:$C$53,"Sell")</f>
        <v>4625</v>
      </c>
      <c r="X26" s="40">
        <f ca="1">X25+SUMIFS('Transactions (Dated)'!$E$2:$E$53,'Transactions (Dated)'!$D$2:$D$53,'Share Values'!$V26,'Transactions (Dated)'!$B$2:$B$53,'Share Values'!X$11,'Transactions (Dated)'!$C$2:$C$53,"Buy")-SUMIFS('Transactions (Dated)'!$E$2:$E$53,'Transactions (Dated)'!$D$2:$D$53,'Share Values'!$V26,'Transactions (Dated)'!$B$2:$B$53,'Share Values'!X$11,'Transactions (Dated)'!$C$2:$C$53,"Sell")</f>
        <v>0</v>
      </c>
      <c r="Y26" s="40">
        <f ca="1">Y25+SUMIFS('Transactions (Dated)'!$E$2:$E$53,'Transactions (Dated)'!$D$2:$D$53,'Share Values'!$V26,'Transactions (Dated)'!$B$2:$B$53,'Share Values'!Y$11,'Transactions (Dated)'!$C$2:$C$53,"Buy")-SUMIFS('Transactions (Dated)'!$E$2:$E$53,'Transactions (Dated)'!$D$2:$D$53,'Share Values'!$V26,'Transactions (Dated)'!$B$2:$B$53,'Share Values'!Y$11,'Transactions (Dated)'!$C$2:$C$53,"Sell")</f>
        <v>0</v>
      </c>
      <c r="Z26" s="40">
        <f ca="1">Z25+SUMIFS('Transactions (Dated)'!$E$2:$E$53,'Transactions (Dated)'!$D$2:$D$53,'Share Values'!$V26,'Transactions (Dated)'!$B$2:$B$53,'Share Values'!Z$11,'Transactions (Dated)'!$C$2:$C$53,"Buy")-SUMIFS('Transactions (Dated)'!$E$2:$E$53,'Transactions (Dated)'!$D$2:$D$53,'Share Values'!$V26,'Transactions (Dated)'!$B$2:$B$53,'Share Values'!Z$11,'Transactions (Dated)'!$C$2:$C$53,"Sell")</f>
        <v>0</v>
      </c>
      <c r="AA26" s="40">
        <f ca="1">AA25+SUMIFS('Transactions (Dated)'!$E$2:$E$53,'Transactions (Dated)'!$D$2:$D$53,'Share Values'!$V26,'Transactions (Dated)'!$B$2:$B$53,'Share Values'!AA$11,'Transactions (Dated)'!$C$2:$C$53,"Buy")-SUMIFS('Transactions (Dated)'!$E$2:$E$53,'Transactions (Dated)'!$D$2:$D$53,'Share Values'!$V26,'Transactions (Dated)'!$B$2:$B$53,'Share Values'!AA$11,'Transactions (Dated)'!$C$2:$C$53,"Sell")</f>
        <v>0</v>
      </c>
      <c r="AB26" s="40">
        <f ca="1">AB25+SUMIFS('Transactions (Dated)'!$E$2:$E$53,'Transactions (Dated)'!$D$2:$D$53,'Share Values'!$V26,'Transactions (Dated)'!$B$2:$B$53,'Share Values'!AB$11,'Transactions (Dated)'!$C$2:$C$53,"Buy")-SUMIFS('Transactions (Dated)'!$E$2:$E$53,'Transactions (Dated)'!$D$2:$D$53,'Share Values'!$V26,'Transactions (Dated)'!$B$2:$B$53,'Share Values'!AB$11,'Transactions (Dated)'!$C$2:$C$53,"Sell")</f>
        <v>0</v>
      </c>
      <c r="AC26" s="40">
        <f ca="1">AC25+SUMIFS('Transactions (Dated)'!$E$2:$E$53,'Transactions (Dated)'!$D$2:$D$53,'Share Values'!$V26,'Transactions (Dated)'!$B$2:$B$53,'Share Values'!AC$11,'Transactions (Dated)'!$C$2:$C$53,"Buy")-SUMIFS('Transactions (Dated)'!$E$2:$E$53,'Transactions (Dated)'!$D$2:$D$53,'Share Values'!$V26,'Transactions (Dated)'!$B$2:$B$53,'Share Values'!AC$11,'Transactions (Dated)'!$C$2:$C$53,"Sell")</f>
        <v>0</v>
      </c>
      <c r="AD26" s="40">
        <f ca="1">AD25+SUMIFS('Transactions (Dated)'!$E$2:$E$53,'Transactions (Dated)'!$D$2:$D$53,'Share Values'!$V26,'Transactions (Dated)'!$B$2:$B$53,'Share Values'!AD$11,'Transactions (Dated)'!$C$2:$C$53,"Buy")-SUMIFS('Transactions (Dated)'!$E$2:$E$53,'Transactions (Dated)'!$D$2:$D$53,'Share Values'!$V26,'Transactions (Dated)'!$B$2:$B$53,'Share Values'!AD$11,'Transactions (Dated)'!$C$2:$C$53,"Sell")</f>
        <v>0</v>
      </c>
      <c r="AE26" s="40">
        <f ca="1">AE25+SUMIFS('Transactions (Dated)'!$E$2:$E$53,'Transactions (Dated)'!$D$2:$D$53,'Share Values'!$V26,'Transactions (Dated)'!$B$2:$B$53,'Share Values'!AE$11,'Transactions (Dated)'!$C$2:$C$53,"Buy")-SUMIFS('Transactions (Dated)'!$E$2:$E$53,'Transactions (Dated)'!$D$2:$D$53,'Share Values'!$V26,'Transactions (Dated)'!$B$2:$B$53,'Share Values'!AE$11,'Transactions (Dated)'!$C$2:$C$53,"Sell")</f>
        <v>0</v>
      </c>
      <c r="AF26" s="40">
        <f ca="1">AF25+SUMIFS('Transactions (Dated)'!$E$2:$E$53,'Transactions (Dated)'!$D$2:$D$53,'Share Values'!$V26,'Transactions (Dated)'!$B$2:$B$53,'Share Values'!AF$11,'Transactions (Dated)'!$C$2:$C$53,"Buy")-SUMIFS('Transactions (Dated)'!$E$2:$E$53,'Transactions (Dated)'!$D$2:$D$53,'Share Values'!$V26,'Transactions (Dated)'!$B$2:$B$53,'Share Values'!AF$11,'Transactions (Dated)'!$C$2:$C$53,"Sell")</f>
        <v>0</v>
      </c>
      <c r="AG26" s="40">
        <f ca="1">AG25+SUMIFS('Transactions (Dated)'!$E$2:$E$53,'Transactions (Dated)'!$D$2:$D$53,'Share Values'!$V26,'Transactions (Dated)'!$B$2:$B$53,'Share Values'!AG$11,'Transactions (Dated)'!$C$2:$C$53,"Buy")-SUMIFS('Transactions (Dated)'!$E$2:$E$53,'Transactions (Dated)'!$D$2:$D$53,'Share Values'!$V26,'Transactions (Dated)'!$B$2:$B$53,'Share Values'!AG$11,'Transactions (Dated)'!$C$2:$C$53,"Sell")</f>
        <v>0</v>
      </c>
      <c r="AH26" s="40">
        <f ca="1">AH25+SUMIFS('Transactions (Dated)'!$E$2:$E$53,'Transactions (Dated)'!$D$2:$D$53,'Share Values'!$V26,'Transactions (Dated)'!$B$2:$B$53,'Share Values'!AH$11,'Transactions (Dated)'!$C$2:$C$53,"Buy")-SUMIFS('Transactions (Dated)'!$E$2:$E$53,'Transactions (Dated)'!$D$2:$D$53,'Share Values'!$V26,'Transactions (Dated)'!$B$2:$B$53,'Share Values'!AH$11,'Transactions (Dated)'!$C$2:$C$53,"Sell")</f>
        <v>0</v>
      </c>
      <c r="AI26" s="40">
        <f ca="1">AI25+SUMIFS('Transactions (Dated)'!$E$2:$E$53,'Transactions (Dated)'!$D$2:$D$53,'Share Values'!$V26,'Transactions (Dated)'!$B$2:$B$53,'Share Values'!AI$11,'Transactions (Dated)'!$C$2:$C$53,"Buy")-SUMIFS('Transactions (Dated)'!$E$2:$E$53,'Transactions (Dated)'!$D$2:$D$53,'Share Values'!$V26,'Transactions (Dated)'!$B$2:$B$53,'Share Values'!AI$11,'Transactions (Dated)'!$C$2:$C$53,"Sell")</f>
        <v>0</v>
      </c>
      <c r="AJ26" s="40">
        <f ca="1">AJ25+SUMIFS('Transactions (Dated)'!$E$2:$E$53,'Transactions (Dated)'!$D$2:$D$53,'Share Values'!$V26,'Transactions (Dated)'!$B$2:$B$53,'Share Values'!AJ$11,'Transactions (Dated)'!$C$2:$C$53,"Buy")-SUMIFS('Transactions (Dated)'!$E$2:$E$53,'Transactions (Dated)'!$D$2:$D$53,'Share Values'!$V26,'Transactions (Dated)'!$B$2:$B$53,'Share Values'!AJ$11,'Transactions (Dated)'!$C$2:$C$53,"Sell")</f>
        <v>0</v>
      </c>
      <c r="AK26" s="40"/>
      <c r="AM26" s="3">
        <f t="shared" si="9"/>
        <v>41934</v>
      </c>
      <c r="AN26" s="6">
        <f t="shared" ca="1" si="10"/>
        <v>51430</v>
      </c>
      <c r="AO26" s="6">
        <f t="shared" ca="1" si="11"/>
        <v>0</v>
      </c>
      <c r="AP26" s="6">
        <f t="shared" ca="1" si="12"/>
        <v>0</v>
      </c>
      <c r="AQ26" s="6">
        <f t="shared" ca="1" si="13"/>
        <v>0</v>
      </c>
      <c r="AR26" s="6">
        <f t="shared" ca="1" si="14"/>
        <v>0</v>
      </c>
      <c r="AS26" s="6">
        <f t="shared" ca="1" si="15"/>
        <v>0</v>
      </c>
      <c r="AT26" s="6">
        <f t="shared" ca="1" si="16"/>
        <v>0</v>
      </c>
      <c r="AU26" s="6">
        <f t="shared" ca="1" si="17"/>
        <v>0</v>
      </c>
      <c r="AV26" s="6">
        <f t="shared" ca="1" si="18"/>
        <v>0</v>
      </c>
      <c r="AW26" s="6">
        <f t="shared" ca="1" si="19"/>
        <v>0</v>
      </c>
      <c r="AX26" s="6">
        <f t="shared" ca="1" si="20"/>
        <v>0</v>
      </c>
      <c r="AY26" s="6">
        <f t="shared" ca="1" si="21"/>
        <v>0</v>
      </c>
      <c r="AZ26" s="6">
        <f t="shared" ca="1" si="22"/>
        <v>0</v>
      </c>
      <c r="BA26" s="6">
        <f t="shared" ca="1" si="23"/>
        <v>0</v>
      </c>
      <c r="BB26" s="6"/>
      <c r="BD26" s="4">
        <f t="shared" ca="1" si="24"/>
        <v>51430</v>
      </c>
      <c r="BF26" s="3">
        <f t="shared" si="25"/>
        <v>41934</v>
      </c>
      <c r="BG26" s="6">
        <f>BG25+SUMIFS('Transactions (Dated)'!H:H,'Transactions (Dated)'!D:D,'Share Values'!AM26)</f>
        <v>949993.75</v>
      </c>
      <c r="BH26" s="6">
        <f ca="1">BH25+SUMIFS('Transactions (Dated)'!$F:$F,'Transactions (Dated)'!$D:$D,$BF26,'Transactions (Dated)'!$B:$B,BH$11,'Transactions (Dated)'!$C:$C,"Dividend (paid to cash)")*W26</f>
        <v>0</v>
      </c>
      <c r="BI26" s="6">
        <f ca="1">BI25+SUMIFS('Transactions (Dated)'!$F:$F,'Transactions (Dated)'!$D:$D,$BF26,'Transactions (Dated)'!$B:$B,BI$11,'Transactions (Dated)'!$C:$C,"Dividend (paid to cash)")*X26</f>
        <v>0</v>
      </c>
      <c r="BJ26" s="6">
        <f ca="1">BJ25+SUMIFS('Transactions (Dated)'!$F:$F,'Transactions (Dated)'!$D:$D,$BF26,'Transactions (Dated)'!$B:$B,BJ$11,'Transactions (Dated)'!$C:$C,"Dividend (paid to cash)")*Y26</f>
        <v>0</v>
      </c>
      <c r="BK26" s="6">
        <f ca="1">BK25+SUMIFS('Transactions (Dated)'!$F:$F,'Transactions (Dated)'!$D:$D,$BF26,'Transactions (Dated)'!$B:$B,BK$11,'Transactions (Dated)'!$C:$C,"Dividend (paid to cash)")*Z26</f>
        <v>0</v>
      </c>
      <c r="BL26" s="6">
        <f ca="1">BL25+SUMIFS('Transactions (Dated)'!$F:$F,'Transactions (Dated)'!$D:$D,$BF26,'Transactions (Dated)'!$B:$B,BL$11,'Transactions (Dated)'!$C:$C,"Dividend (paid to cash)")*AA26</f>
        <v>0</v>
      </c>
      <c r="BM26" s="6">
        <f ca="1">BM25+SUMIFS('Transactions (Dated)'!$F:$F,'Transactions (Dated)'!$D:$D,$BF26,'Transactions (Dated)'!$B:$B,BM$11,'Transactions (Dated)'!$C:$C,"Dividend (paid to cash)")*AB26</f>
        <v>0</v>
      </c>
      <c r="BN26" s="6">
        <f ca="1">BN25+SUMIFS('Transactions (Dated)'!$F:$F,'Transactions (Dated)'!$D:$D,$BF26,'Transactions (Dated)'!$B:$B,BN$11,'Transactions (Dated)'!$C:$C,"Dividend (paid to cash)")*AC26</f>
        <v>0</v>
      </c>
      <c r="BO26" s="6">
        <f ca="1">BO25+SUMIFS('Transactions (Dated)'!$F:$F,'Transactions (Dated)'!$D:$D,$BF26,'Transactions (Dated)'!$B:$B,BO$11,'Transactions (Dated)'!$C:$C,"Dividend (paid to cash)")*AD26</f>
        <v>0</v>
      </c>
      <c r="BP26" s="6">
        <f ca="1">BP25+SUMIFS('Transactions (Dated)'!$F:$F,'Transactions (Dated)'!$D:$D,$BF26,'Transactions (Dated)'!$B:$B,BP$11,'Transactions (Dated)'!$C:$C,"Dividend (paid to cash)")*AE26</f>
        <v>0</v>
      </c>
      <c r="BQ26" s="6">
        <f ca="1">BQ25+SUMIFS('Transactions (Dated)'!$F:$F,'Transactions (Dated)'!$D:$D,$BF26,'Transactions (Dated)'!$B:$B,BQ$11,'Transactions (Dated)'!$C:$C,"Dividend (paid to cash)")*AF26</f>
        <v>0</v>
      </c>
      <c r="BR26" s="6">
        <f ca="1">BR25+SUMIFS('Transactions (Dated)'!$F:$F,'Transactions (Dated)'!$D:$D,$BF26,'Transactions (Dated)'!$B:$B,BR$11,'Transactions (Dated)'!$C:$C,"Dividend (paid to cash)")*AG26</f>
        <v>0</v>
      </c>
      <c r="BS26" s="6">
        <f ca="1">BS25+SUMIFS('Transactions (Dated)'!$F:$F,'Transactions (Dated)'!$D:$D,$BF26,'Transactions (Dated)'!$B:$B,BS$11,'Transactions (Dated)'!$C:$C,"Dividend (paid to cash)")*AH26</f>
        <v>0</v>
      </c>
      <c r="BT26" s="6">
        <f ca="1">BT25+SUMIFS('Transactions (Dated)'!$F:$F,'Transactions (Dated)'!$D:$D,$BF26,'Transactions (Dated)'!$B:$B,BT$11,'Transactions (Dated)'!$C:$C,"Dividend (paid to cash)")*AI26</f>
        <v>0</v>
      </c>
      <c r="BU26" s="6">
        <f ca="1">BU25+SUMIFS('Transactions (Dated)'!$F:$F,'Transactions (Dated)'!$D:$D,$BF26,'Transactions (Dated)'!$B:$B,BU$11,'Transactions (Dated)'!$C:$C,"Dividend (paid to cash)")*AJ26</f>
        <v>0</v>
      </c>
      <c r="BV26" s="6"/>
      <c r="BX26" s="6">
        <f t="shared" ca="1" si="30"/>
        <v>949993.75</v>
      </c>
      <c r="BZ26" s="3">
        <f t="shared" si="31"/>
        <v>41934</v>
      </c>
      <c r="CA26" s="4">
        <f t="shared" ca="1" si="26"/>
        <v>51430</v>
      </c>
      <c r="CB26" s="4">
        <f t="shared" ca="1" si="27"/>
        <v>949993.75</v>
      </c>
      <c r="CD26" s="4">
        <f t="shared" ca="1" si="28"/>
        <v>1001423.75</v>
      </c>
    </row>
    <row r="27" spans="2:82">
      <c r="B27" s="3">
        <f t="shared" si="29"/>
        <v>41935</v>
      </c>
      <c r="C27" s="2">
        <v>14486.8</v>
      </c>
      <c r="E27" s="70">
        <v>41935</v>
      </c>
      <c r="F27" s="69">
        <v>11.61</v>
      </c>
      <c r="G27" s="69">
        <v>5.38</v>
      </c>
      <c r="H27" s="69">
        <v>19.57</v>
      </c>
      <c r="I27" s="69">
        <v>27.79</v>
      </c>
      <c r="J27" s="69">
        <v>15.54</v>
      </c>
      <c r="K27" s="69">
        <v>11.95</v>
      </c>
      <c r="L27" s="69">
        <v>28.21</v>
      </c>
      <c r="M27" s="69">
        <v>2.0099999999999998</v>
      </c>
      <c r="N27" s="69">
        <v>8.6999999999999993</v>
      </c>
      <c r="O27" s="69">
        <v>4.9233000000000002</v>
      </c>
      <c r="P27" s="69">
        <v>31.4</v>
      </c>
      <c r="Q27" s="69">
        <v>1.6</v>
      </c>
      <c r="R27" s="69">
        <v>8.5399999999999991</v>
      </c>
      <c r="S27" s="69">
        <v>34.6</v>
      </c>
      <c r="T27" s="4"/>
      <c r="V27" s="3">
        <f t="shared" si="8"/>
        <v>41935</v>
      </c>
      <c r="W27" s="40">
        <f ca="1">W26+SUMIFS('Transactions (Dated)'!$E$2:$E$53,'Transactions (Dated)'!$D$2:$D$53,'Share Values'!$V27,'Transactions (Dated)'!$B$2:$B$53,'Share Values'!W$11,'Transactions (Dated)'!$C$2:$C$53,"Buy")-SUMIFS('Transactions (Dated)'!$E$2:$E$53,'Transactions (Dated)'!$D$2:$D$53,'Share Values'!$V27,'Transactions (Dated)'!$B$2:$B$53,'Share Values'!W$11,'Transactions (Dated)'!$C$2:$C$53,"Sell")</f>
        <v>4625</v>
      </c>
      <c r="X27" s="40">
        <f ca="1">X26+SUMIFS('Transactions (Dated)'!$E$2:$E$53,'Transactions (Dated)'!$D$2:$D$53,'Share Values'!$V27,'Transactions (Dated)'!$B$2:$B$53,'Share Values'!X$11,'Transactions (Dated)'!$C$2:$C$53,"Buy")-SUMIFS('Transactions (Dated)'!$E$2:$E$53,'Transactions (Dated)'!$D$2:$D$53,'Share Values'!$V27,'Transactions (Dated)'!$B$2:$B$53,'Share Values'!X$11,'Transactions (Dated)'!$C$2:$C$53,"Sell")</f>
        <v>0</v>
      </c>
      <c r="Y27" s="40">
        <f ca="1">Y26+SUMIFS('Transactions (Dated)'!$E$2:$E$53,'Transactions (Dated)'!$D$2:$D$53,'Share Values'!$V27,'Transactions (Dated)'!$B$2:$B$53,'Share Values'!Y$11,'Transactions (Dated)'!$C$2:$C$53,"Buy")-SUMIFS('Transactions (Dated)'!$E$2:$E$53,'Transactions (Dated)'!$D$2:$D$53,'Share Values'!$V27,'Transactions (Dated)'!$B$2:$B$53,'Share Values'!Y$11,'Transactions (Dated)'!$C$2:$C$53,"Sell")</f>
        <v>0</v>
      </c>
      <c r="Z27" s="40">
        <f ca="1">Z26+SUMIFS('Transactions (Dated)'!$E$2:$E$53,'Transactions (Dated)'!$D$2:$D$53,'Share Values'!$V27,'Transactions (Dated)'!$B$2:$B$53,'Share Values'!Z$11,'Transactions (Dated)'!$C$2:$C$53,"Buy")-SUMIFS('Transactions (Dated)'!$E$2:$E$53,'Transactions (Dated)'!$D$2:$D$53,'Share Values'!$V27,'Transactions (Dated)'!$B$2:$B$53,'Share Values'!Z$11,'Transactions (Dated)'!$C$2:$C$53,"Sell")</f>
        <v>0</v>
      </c>
      <c r="AA27" s="40">
        <f ca="1">AA26+SUMIFS('Transactions (Dated)'!$E$2:$E$53,'Transactions (Dated)'!$D$2:$D$53,'Share Values'!$V27,'Transactions (Dated)'!$B$2:$B$53,'Share Values'!AA$11,'Transactions (Dated)'!$C$2:$C$53,"Buy")-SUMIFS('Transactions (Dated)'!$E$2:$E$53,'Transactions (Dated)'!$D$2:$D$53,'Share Values'!$V27,'Transactions (Dated)'!$B$2:$B$53,'Share Values'!AA$11,'Transactions (Dated)'!$C$2:$C$53,"Sell")</f>
        <v>0</v>
      </c>
      <c r="AB27" s="40">
        <f ca="1">AB26+SUMIFS('Transactions (Dated)'!$E$2:$E$53,'Transactions (Dated)'!$D$2:$D$53,'Share Values'!$V27,'Transactions (Dated)'!$B$2:$B$53,'Share Values'!AB$11,'Transactions (Dated)'!$C$2:$C$53,"Buy")-SUMIFS('Transactions (Dated)'!$E$2:$E$53,'Transactions (Dated)'!$D$2:$D$53,'Share Values'!$V27,'Transactions (Dated)'!$B$2:$B$53,'Share Values'!AB$11,'Transactions (Dated)'!$C$2:$C$53,"Sell")</f>
        <v>0</v>
      </c>
      <c r="AC27" s="40">
        <f ca="1">AC26+SUMIFS('Transactions (Dated)'!$E$2:$E$53,'Transactions (Dated)'!$D$2:$D$53,'Share Values'!$V27,'Transactions (Dated)'!$B$2:$B$53,'Share Values'!AC$11,'Transactions (Dated)'!$C$2:$C$53,"Buy")-SUMIFS('Transactions (Dated)'!$E$2:$E$53,'Transactions (Dated)'!$D$2:$D$53,'Share Values'!$V27,'Transactions (Dated)'!$B$2:$B$53,'Share Values'!AC$11,'Transactions (Dated)'!$C$2:$C$53,"Sell")</f>
        <v>0</v>
      </c>
      <c r="AD27" s="40">
        <f ca="1">AD26+SUMIFS('Transactions (Dated)'!$E$2:$E$53,'Transactions (Dated)'!$D$2:$D$53,'Share Values'!$V27,'Transactions (Dated)'!$B$2:$B$53,'Share Values'!AD$11,'Transactions (Dated)'!$C$2:$C$53,"Buy")-SUMIFS('Transactions (Dated)'!$E$2:$E$53,'Transactions (Dated)'!$D$2:$D$53,'Share Values'!$V27,'Transactions (Dated)'!$B$2:$B$53,'Share Values'!AD$11,'Transactions (Dated)'!$C$2:$C$53,"Sell")</f>
        <v>0</v>
      </c>
      <c r="AE27" s="40">
        <f ca="1">AE26+SUMIFS('Transactions (Dated)'!$E$2:$E$53,'Transactions (Dated)'!$D$2:$D$53,'Share Values'!$V27,'Transactions (Dated)'!$B$2:$B$53,'Share Values'!AE$11,'Transactions (Dated)'!$C$2:$C$53,"Buy")-SUMIFS('Transactions (Dated)'!$E$2:$E$53,'Transactions (Dated)'!$D$2:$D$53,'Share Values'!$V27,'Transactions (Dated)'!$B$2:$B$53,'Share Values'!AE$11,'Transactions (Dated)'!$C$2:$C$53,"Sell")</f>
        <v>0</v>
      </c>
      <c r="AF27" s="40">
        <f ca="1">AF26+SUMIFS('Transactions (Dated)'!$E$2:$E$53,'Transactions (Dated)'!$D$2:$D$53,'Share Values'!$V27,'Transactions (Dated)'!$B$2:$B$53,'Share Values'!AF$11,'Transactions (Dated)'!$C$2:$C$53,"Buy")-SUMIFS('Transactions (Dated)'!$E$2:$E$53,'Transactions (Dated)'!$D$2:$D$53,'Share Values'!$V27,'Transactions (Dated)'!$B$2:$B$53,'Share Values'!AF$11,'Transactions (Dated)'!$C$2:$C$53,"Sell")</f>
        <v>0</v>
      </c>
      <c r="AG27" s="40">
        <f ca="1">AG26+SUMIFS('Transactions (Dated)'!$E$2:$E$53,'Transactions (Dated)'!$D$2:$D$53,'Share Values'!$V27,'Transactions (Dated)'!$B$2:$B$53,'Share Values'!AG$11,'Transactions (Dated)'!$C$2:$C$53,"Buy")-SUMIFS('Transactions (Dated)'!$E$2:$E$53,'Transactions (Dated)'!$D$2:$D$53,'Share Values'!$V27,'Transactions (Dated)'!$B$2:$B$53,'Share Values'!AG$11,'Transactions (Dated)'!$C$2:$C$53,"Sell")</f>
        <v>0</v>
      </c>
      <c r="AH27" s="40">
        <f ca="1">AH26+SUMIFS('Transactions (Dated)'!$E$2:$E$53,'Transactions (Dated)'!$D$2:$D$53,'Share Values'!$V27,'Transactions (Dated)'!$B$2:$B$53,'Share Values'!AH$11,'Transactions (Dated)'!$C$2:$C$53,"Buy")-SUMIFS('Transactions (Dated)'!$E$2:$E$53,'Transactions (Dated)'!$D$2:$D$53,'Share Values'!$V27,'Transactions (Dated)'!$B$2:$B$53,'Share Values'!AH$11,'Transactions (Dated)'!$C$2:$C$53,"Sell")</f>
        <v>0</v>
      </c>
      <c r="AI27" s="40">
        <f ca="1">AI26+SUMIFS('Transactions (Dated)'!$E$2:$E$53,'Transactions (Dated)'!$D$2:$D$53,'Share Values'!$V27,'Transactions (Dated)'!$B$2:$B$53,'Share Values'!AI$11,'Transactions (Dated)'!$C$2:$C$53,"Buy")-SUMIFS('Transactions (Dated)'!$E$2:$E$53,'Transactions (Dated)'!$D$2:$D$53,'Share Values'!$V27,'Transactions (Dated)'!$B$2:$B$53,'Share Values'!AI$11,'Transactions (Dated)'!$C$2:$C$53,"Sell")</f>
        <v>0</v>
      </c>
      <c r="AJ27" s="40">
        <f ca="1">AJ26+SUMIFS('Transactions (Dated)'!$E$2:$E$53,'Transactions (Dated)'!$D$2:$D$53,'Share Values'!$V27,'Transactions (Dated)'!$B$2:$B$53,'Share Values'!AJ$11,'Transactions (Dated)'!$C$2:$C$53,"Buy")-SUMIFS('Transactions (Dated)'!$E$2:$E$53,'Transactions (Dated)'!$D$2:$D$53,'Share Values'!$V27,'Transactions (Dated)'!$B$2:$B$53,'Share Values'!AJ$11,'Transactions (Dated)'!$C$2:$C$53,"Sell")</f>
        <v>0</v>
      </c>
      <c r="AK27" s="40"/>
      <c r="AM27" s="3">
        <f t="shared" si="9"/>
        <v>41935</v>
      </c>
      <c r="AN27" s="6">
        <f t="shared" ca="1" si="10"/>
        <v>53696.25</v>
      </c>
      <c r="AO27" s="6">
        <f t="shared" ca="1" si="11"/>
        <v>0</v>
      </c>
      <c r="AP27" s="6">
        <f t="shared" ca="1" si="12"/>
        <v>0</v>
      </c>
      <c r="AQ27" s="6">
        <f t="shared" ca="1" si="13"/>
        <v>0</v>
      </c>
      <c r="AR27" s="6">
        <f t="shared" ca="1" si="14"/>
        <v>0</v>
      </c>
      <c r="AS27" s="6">
        <f t="shared" ca="1" si="15"/>
        <v>0</v>
      </c>
      <c r="AT27" s="6">
        <f t="shared" ca="1" si="16"/>
        <v>0</v>
      </c>
      <c r="AU27" s="6">
        <f t="shared" ca="1" si="17"/>
        <v>0</v>
      </c>
      <c r="AV27" s="6">
        <f t="shared" ca="1" si="18"/>
        <v>0</v>
      </c>
      <c r="AW27" s="6">
        <f t="shared" ca="1" si="19"/>
        <v>0</v>
      </c>
      <c r="AX27" s="6">
        <f t="shared" ca="1" si="20"/>
        <v>0</v>
      </c>
      <c r="AY27" s="6">
        <f t="shared" ca="1" si="21"/>
        <v>0</v>
      </c>
      <c r="AZ27" s="6">
        <f t="shared" ca="1" si="22"/>
        <v>0</v>
      </c>
      <c r="BA27" s="6">
        <f t="shared" ca="1" si="23"/>
        <v>0</v>
      </c>
      <c r="BB27" s="6"/>
      <c r="BD27" s="4">
        <f t="shared" ca="1" si="24"/>
        <v>53696.25</v>
      </c>
      <c r="BF27" s="3">
        <f t="shared" si="25"/>
        <v>41935</v>
      </c>
      <c r="BG27" s="6">
        <f>BG26+SUMIFS('Transactions (Dated)'!H:H,'Transactions (Dated)'!D:D,'Share Values'!AM27)</f>
        <v>949993.75</v>
      </c>
      <c r="BH27" s="6">
        <f ca="1">BH26+SUMIFS('Transactions (Dated)'!$F:$F,'Transactions (Dated)'!$D:$D,$BF27,'Transactions (Dated)'!$B:$B,BH$11,'Transactions (Dated)'!$C:$C,"Dividend (paid to cash)")*W27</f>
        <v>0</v>
      </c>
      <c r="BI27" s="6">
        <f ca="1">BI26+SUMIFS('Transactions (Dated)'!$F:$F,'Transactions (Dated)'!$D:$D,$BF27,'Transactions (Dated)'!$B:$B,BI$11,'Transactions (Dated)'!$C:$C,"Dividend (paid to cash)")*X27</f>
        <v>0</v>
      </c>
      <c r="BJ27" s="6">
        <f ca="1">BJ26+SUMIFS('Transactions (Dated)'!$F:$F,'Transactions (Dated)'!$D:$D,$BF27,'Transactions (Dated)'!$B:$B,BJ$11,'Transactions (Dated)'!$C:$C,"Dividend (paid to cash)")*Y27</f>
        <v>0</v>
      </c>
      <c r="BK27" s="6">
        <f ca="1">BK26+SUMIFS('Transactions (Dated)'!$F:$F,'Transactions (Dated)'!$D:$D,$BF27,'Transactions (Dated)'!$B:$B,BK$11,'Transactions (Dated)'!$C:$C,"Dividend (paid to cash)")*Z27</f>
        <v>0</v>
      </c>
      <c r="BL27" s="6">
        <f ca="1">BL26+SUMIFS('Transactions (Dated)'!$F:$F,'Transactions (Dated)'!$D:$D,$BF27,'Transactions (Dated)'!$B:$B,BL$11,'Transactions (Dated)'!$C:$C,"Dividend (paid to cash)")*AA27</f>
        <v>0</v>
      </c>
      <c r="BM27" s="6">
        <f ca="1">BM26+SUMIFS('Transactions (Dated)'!$F:$F,'Transactions (Dated)'!$D:$D,$BF27,'Transactions (Dated)'!$B:$B,BM$11,'Transactions (Dated)'!$C:$C,"Dividend (paid to cash)")*AB27</f>
        <v>0</v>
      </c>
      <c r="BN27" s="6">
        <f ca="1">BN26+SUMIFS('Transactions (Dated)'!$F:$F,'Transactions (Dated)'!$D:$D,$BF27,'Transactions (Dated)'!$B:$B,BN$11,'Transactions (Dated)'!$C:$C,"Dividend (paid to cash)")*AC27</f>
        <v>0</v>
      </c>
      <c r="BO27" s="6">
        <f ca="1">BO26+SUMIFS('Transactions (Dated)'!$F:$F,'Transactions (Dated)'!$D:$D,$BF27,'Transactions (Dated)'!$B:$B,BO$11,'Transactions (Dated)'!$C:$C,"Dividend (paid to cash)")*AD27</f>
        <v>0</v>
      </c>
      <c r="BP27" s="6">
        <f ca="1">BP26+SUMIFS('Transactions (Dated)'!$F:$F,'Transactions (Dated)'!$D:$D,$BF27,'Transactions (Dated)'!$B:$B,BP$11,'Transactions (Dated)'!$C:$C,"Dividend (paid to cash)")*AE27</f>
        <v>0</v>
      </c>
      <c r="BQ27" s="6">
        <f ca="1">BQ26+SUMIFS('Transactions (Dated)'!$F:$F,'Transactions (Dated)'!$D:$D,$BF27,'Transactions (Dated)'!$B:$B,BQ$11,'Transactions (Dated)'!$C:$C,"Dividend (paid to cash)")*AF27</f>
        <v>0</v>
      </c>
      <c r="BR27" s="6">
        <f ca="1">BR26+SUMIFS('Transactions (Dated)'!$F:$F,'Transactions (Dated)'!$D:$D,$BF27,'Transactions (Dated)'!$B:$B,BR$11,'Transactions (Dated)'!$C:$C,"Dividend (paid to cash)")*AG27</f>
        <v>0</v>
      </c>
      <c r="BS27" s="6">
        <f ca="1">BS26+SUMIFS('Transactions (Dated)'!$F:$F,'Transactions (Dated)'!$D:$D,$BF27,'Transactions (Dated)'!$B:$B,BS$11,'Transactions (Dated)'!$C:$C,"Dividend (paid to cash)")*AH27</f>
        <v>0</v>
      </c>
      <c r="BT27" s="6">
        <f ca="1">BT26+SUMIFS('Transactions (Dated)'!$F:$F,'Transactions (Dated)'!$D:$D,$BF27,'Transactions (Dated)'!$B:$B,BT$11,'Transactions (Dated)'!$C:$C,"Dividend (paid to cash)")*AI27</f>
        <v>0</v>
      </c>
      <c r="BU27" s="6">
        <f ca="1">BU26+SUMIFS('Transactions (Dated)'!$F:$F,'Transactions (Dated)'!$D:$D,$BF27,'Transactions (Dated)'!$B:$B,BU$11,'Transactions (Dated)'!$C:$C,"Dividend (paid to cash)")*AJ27</f>
        <v>0</v>
      </c>
      <c r="BV27" s="6"/>
      <c r="BX27" s="6">
        <f t="shared" ca="1" si="30"/>
        <v>949993.75</v>
      </c>
      <c r="BZ27" s="3">
        <f t="shared" si="31"/>
        <v>41935</v>
      </c>
      <c r="CA27" s="4">
        <f t="shared" ca="1" si="26"/>
        <v>53696.25</v>
      </c>
      <c r="CB27" s="4">
        <f t="shared" ca="1" si="27"/>
        <v>949993.75</v>
      </c>
      <c r="CD27" s="4">
        <f t="shared" ca="1" si="28"/>
        <v>1003690</v>
      </c>
    </row>
    <row r="28" spans="2:82">
      <c r="B28" s="3">
        <f t="shared" si="29"/>
        <v>41936</v>
      </c>
      <c r="C28" s="2">
        <v>14543.8</v>
      </c>
      <c r="E28" s="70">
        <v>41936</v>
      </c>
      <c r="F28" s="69">
        <v>11.5</v>
      </c>
      <c r="G28" s="69">
        <v>5.36</v>
      </c>
      <c r="H28" s="69">
        <v>19.670000000000002</v>
      </c>
      <c r="I28" s="69">
        <v>28.03</v>
      </c>
      <c r="J28" s="69">
        <v>15.32</v>
      </c>
      <c r="K28" s="69">
        <v>11.95</v>
      </c>
      <c r="L28" s="69">
        <v>28.37</v>
      </c>
      <c r="M28" s="69">
        <v>1.98</v>
      </c>
      <c r="N28" s="69">
        <v>9</v>
      </c>
      <c r="O28" s="69">
        <v>4.9866999999999999</v>
      </c>
      <c r="P28" s="69">
        <v>31.55</v>
      </c>
      <c r="Q28" s="69">
        <v>1.54</v>
      </c>
      <c r="R28" s="69">
        <v>8.4700000000000006</v>
      </c>
      <c r="S28" s="69">
        <v>35.06</v>
      </c>
      <c r="T28" s="4"/>
      <c r="V28" s="3">
        <f t="shared" si="8"/>
        <v>41936</v>
      </c>
      <c r="W28" s="40">
        <f ca="1">W27+SUMIFS('Transactions (Dated)'!$E$2:$E$53,'Transactions (Dated)'!$D$2:$D$53,'Share Values'!$V28,'Transactions (Dated)'!$B$2:$B$53,'Share Values'!W$11,'Transactions (Dated)'!$C$2:$C$53,"Buy")-SUMIFS('Transactions (Dated)'!$E$2:$E$53,'Transactions (Dated)'!$D$2:$D$53,'Share Values'!$V28,'Transactions (Dated)'!$B$2:$B$53,'Share Values'!W$11,'Transactions (Dated)'!$C$2:$C$53,"Sell")</f>
        <v>4625</v>
      </c>
      <c r="X28" s="40">
        <f ca="1">X27+SUMIFS('Transactions (Dated)'!$E$2:$E$53,'Transactions (Dated)'!$D$2:$D$53,'Share Values'!$V28,'Transactions (Dated)'!$B$2:$B$53,'Share Values'!X$11,'Transactions (Dated)'!$C$2:$C$53,"Buy")-SUMIFS('Transactions (Dated)'!$E$2:$E$53,'Transactions (Dated)'!$D$2:$D$53,'Share Values'!$V28,'Transactions (Dated)'!$B$2:$B$53,'Share Values'!X$11,'Transactions (Dated)'!$C$2:$C$53,"Sell")</f>
        <v>0</v>
      </c>
      <c r="Y28" s="40">
        <f ca="1">Y27+SUMIFS('Transactions (Dated)'!$E$2:$E$53,'Transactions (Dated)'!$D$2:$D$53,'Share Values'!$V28,'Transactions (Dated)'!$B$2:$B$53,'Share Values'!Y$11,'Transactions (Dated)'!$C$2:$C$53,"Buy")-SUMIFS('Transactions (Dated)'!$E$2:$E$53,'Transactions (Dated)'!$D$2:$D$53,'Share Values'!$V28,'Transactions (Dated)'!$B$2:$B$53,'Share Values'!Y$11,'Transactions (Dated)'!$C$2:$C$53,"Sell")</f>
        <v>0</v>
      </c>
      <c r="Z28" s="40">
        <f ca="1">Z27+SUMIFS('Transactions (Dated)'!$E$2:$E$53,'Transactions (Dated)'!$D$2:$D$53,'Share Values'!$V28,'Transactions (Dated)'!$B$2:$B$53,'Share Values'!Z$11,'Transactions (Dated)'!$C$2:$C$53,"Buy")-SUMIFS('Transactions (Dated)'!$E$2:$E$53,'Transactions (Dated)'!$D$2:$D$53,'Share Values'!$V28,'Transactions (Dated)'!$B$2:$B$53,'Share Values'!Z$11,'Transactions (Dated)'!$C$2:$C$53,"Sell")</f>
        <v>0</v>
      </c>
      <c r="AA28" s="40">
        <f ca="1">AA27+SUMIFS('Transactions (Dated)'!$E$2:$E$53,'Transactions (Dated)'!$D$2:$D$53,'Share Values'!$V28,'Transactions (Dated)'!$B$2:$B$53,'Share Values'!AA$11,'Transactions (Dated)'!$C$2:$C$53,"Buy")-SUMIFS('Transactions (Dated)'!$E$2:$E$53,'Transactions (Dated)'!$D$2:$D$53,'Share Values'!$V28,'Transactions (Dated)'!$B$2:$B$53,'Share Values'!AA$11,'Transactions (Dated)'!$C$2:$C$53,"Sell")</f>
        <v>0</v>
      </c>
      <c r="AB28" s="40">
        <f ca="1">AB27+SUMIFS('Transactions (Dated)'!$E$2:$E$53,'Transactions (Dated)'!$D$2:$D$53,'Share Values'!$V28,'Transactions (Dated)'!$B$2:$B$53,'Share Values'!AB$11,'Transactions (Dated)'!$C$2:$C$53,"Buy")-SUMIFS('Transactions (Dated)'!$E$2:$E$53,'Transactions (Dated)'!$D$2:$D$53,'Share Values'!$V28,'Transactions (Dated)'!$B$2:$B$53,'Share Values'!AB$11,'Transactions (Dated)'!$C$2:$C$53,"Sell")</f>
        <v>0</v>
      </c>
      <c r="AC28" s="40">
        <f ca="1">AC27+SUMIFS('Transactions (Dated)'!$E$2:$E$53,'Transactions (Dated)'!$D$2:$D$53,'Share Values'!$V28,'Transactions (Dated)'!$B$2:$B$53,'Share Values'!AC$11,'Transactions (Dated)'!$C$2:$C$53,"Buy")-SUMIFS('Transactions (Dated)'!$E$2:$E$53,'Transactions (Dated)'!$D$2:$D$53,'Share Values'!$V28,'Transactions (Dated)'!$B$2:$B$53,'Share Values'!AC$11,'Transactions (Dated)'!$C$2:$C$53,"Sell")</f>
        <v>0</v>
      </c>
      <c r="AD28" s="40">
        <f ca="1">AD27+SUMIFS('Transactions (Dated)'!$E$2:$E$53,'Transactions (Dated)'!$D$2:$D$53,'Share Values'!$V28,'Transactions (Dated)'!$B$2:$B$53,'Share Values'!AD$11,'Transactions (Dated)'!$C$2:$C$53,"Buy")-SUMIFS('Transactions (Dated)'!$E$2:$E$53,'Transactions (Dated)'!$D$2:$D$53,'Share Values'!$V28,'Transactions (Dated)'!$B$2:$B$53,'Share Values'!AD$11,'Transactions (Dated)'!$C$2:$C$53,"Sell")</f>
        <v>0</v>
      </c>
      <c r="AE28" s="40">
        <f ca="1">AE27+SUMIFS('Transactions (Dated)'!$E$2:$E$53,'Transactions (Dated)'!$D$2:$D$53,'Share Values'!$V28,'Transactions (Dated)'!$B$2:$B$53,'Share Values'!AE$11,'Transactions (Dated)'!$C$2:$C$53,"Buy")-SUMIFS('Transactions (Dated)'!$E$2:$E$53,'Transactions (Dated)'!$D$2:$D$53,'Share Values'!$V28,'Transactions (Dated)'!$B$2:$B$53,'Share Values'!AE$11,'Transactions (Dated)'!$C$2:$C$53,"Sell")</f>
        <v>0</v>
      </c>
      <c r="AF28" s="40">
        <f ca="1">AF27+SUMIFS('Transactions (Dated)'!$E$2:$E$53,'Transactions (Dated)'!$D$2:$D$53,'Share Values'!$V28,'Transactions (Dated)'!$B$2:$B$53,'Share Values'!AF$11,'Transactions (Dated)'!$C$2:$C$53,"Buy")-SUMIFS('Transactions (Dated)'!$E$2:$E$53,'Transactions (Dated)'!$D$2:$D$53,'Share Values'!$V28,'Transactions (Dated)'!$B$2:$B$53,'Share Values'!AF$11,'Transactions (Dated)'!$C$2:$C$53,"Sell")</f>
        <v>0</v>
      </c>
      <c r="AG28" s="40">
        <f ca="1">AG27+SUMIFS('Transactions (Dated)'!$E$2:$E$53,'Transactions (Dated)'!$D$2:$D$53,'Share Values'!$V28,'Transactions (Dated)'!$B$2:$B$53,'Share Values'!AG$11,'Transactions (Dated)'!$C$2:$C$53,"Buy")-SUMIFS('Transactions (Dated)'!$E$2:$E$53,'Transactions (Dated)'!$D$2:$D$53,'Share Values'!$V28,'Transactions (Dated)'!$B$2:$B$53,'Share Values'!AG$11,'Transactions (Dated)'!$C$2:$C$53,"Sell")</f>
        <v>0</v>
      </c>
      <c r="AH28" s="40">
        <f ca="1">AH27+SUMIFS('Transactions (Dated)'!$E$2:$E$53,'Transactions (Dated)'!$D$2:$D$53,'Share Values'!$V28,'Transactions (Dated)'!$B$2:$B$53,'Share Values'!AH$11,'Transactions (Dated)'!$C$2:$C$53,"Buy")-SUMIFS('Transactions (Dated)'!$E$2:$E$53,'Transactions (Dated)'!$D$2:$D$53,'Share Values'!$V28,'Transactions (Dated)'!$B$2:$B$53,'Share Values'!AH$11,'Transactions (Dated)'!$C$2:$C$53,"Sell")</f>
        <v>0</v>
      </c>
      <c r="AI28" s="40">
        <f ca="1">AI27+SUMIFS('Transactions (Dated)'!$E$2:$E$53,'Transactions (Dated)'!$D$2:$D$53,'Share Values'!$V28,'Transactions (Dated)'!$B$2:$B$53,'Share Values'!AI$11,'Transactions (Dated)'!$C$2:$C$53,"Buy")-SUMIFS('Transactions (Dated)'!$E$2:$E$53,'Transactions (Dated)'!$D$2:$D$53,'Share Values'!$V28,'Transactions (Dated)'!$B$2:$B$53,'Share Values'!AI$11,'Transactions (Dated)'!$C$2:$C$53,"Sell")</f>
        <v>0</v>
      </c>
      <c r="AJ28" s="40">
        <f ca="1">AJ27+SUMIFS('Transactions (Dated)'!$E$2:$E$53,'Transactions (Dated)'!$D$2:$D$53,'Share Values'!$V28,'Transactions (Dated)'!$B$2:$B$53,'Share Values'!AJ$11,'Transactions (Dated)'!$C$2:$C$53,"Buy")-SUMIFS('Transactions (Dated)'!$E$2:$E$53,'Transactions (Dated)'!$D$2:$D$53,'Share Values'!$V28,'Transactions (Dated)'!$B$2:$B$53,'Share Values'!AJ$11,'Transactions (Dated)'!$C$2:$C$53,"Sell")</f>
        <v>0</v>
      </c>
      <c r="AK28" s="40"/>
      <c r="AM28" s="3">
        <f t="shared" si="9"/>
        <v>41936</v>
      </c>
      <c r="AN28" s="6">
        <f t="shared" ca="1" si="10"/>
        <v>53187.5</v>
      </c>
      <c r="AO28" s="6">
        <f t="shared" ca="1" si="11"/>
        <v>0</v>
      </c>
      <c r="AP28" s="6">
        <f t="shared" ca="1" si="12"/>
        <v>0</v>
      </c>
      <c r="AQ28" s="6">
        <f t="shared" ca="1" si="13"/>
        <v>0</v>
      </c>
      <c r="AR28" s="6">
        <f t="shared" ca="1" si="14"/>
        <v>0</v>
      </c>
      <c r="AS28" s="6">
        <f t="shared" ca="1" si="15"/>
        <v>0</v>
      </c>
      <c r="AT28" s="6">
        <f t="shared" ca="1" si="16"/>
        <v>0</v>
      </c>
      <c r="AU28" s="6">
        <f t="shared" ca="1" si="17"/>
        <v>0</v>
      </c>
      <c r="AV28" s="6">
        <f t="shared" ca="1" si="18"/>
        <v>0</v>
      </c>
      <c r="AW28" s="6">
        <f t="shared" ca="1" si="19"/>
        <v>0</v>
      </c>
      <c r="AX28" s="6">
        <f t="shared" ca="1" si="20"/>
        <v>0</v>
      </c>
      <c r="AY28" s="6">
        <f t="shared" ca="1" si="21"/>
        <v>0</v>
      </c>
      <c r="AZ28" s="6">
        <f t="shared" ca="1" si="22"/>
        <v>0</v>
      </c>
      <c r="BA28" s="6">
        <f t="shared" ca="1" si="23"/>
        <v>0</v>
      </c>
      <c r="BB28" s="6"/>
      <c r="BD28" s="4">
        <f t="shared" ca="1" si="24"/>
        <v>53187.5</v>
      </c>
      <c r="BF28" s="3">
        <f t="shared" si="25"/>
        <v>41936</v>
      </c>
      <c r="BG28" s="6">
        <f>BG27+SUMIFS('Transactions (Dated)'!H:H,'Transactions (Dated)'!D:D,'Share Values'!AM28)</f>
        <v>949993.75</v>
      </c>
      <c r="BH28" s="6">
        <f ca="1">BH27+SUMIFS('Transactions (Dated)'!$F:$F,'Transactions (Dated)'!$D:$D,$BF28,'Transactions (Dated)'!$B:$B,BH$11,'Transactions (Dated)'!$C:$C,"Dividend (paid to cash)")*W28</f>
        <v>0</v>
      </c>
      <c r="BI28" s="6">
        <f ca="1">BI27+SUMIFS('Transactions (Dated)'!$F:$F,'Transactions (Dated)'!$D:$D,$BF28,'Transactions (Dated)'!$B:$B,BI$11,'Transactions (Dated)'!$C:$C,"Dividend (paid to cash)")*X28</f>
        <v>0</v>
      </c>
      <c r="BJ28" s="6">
        <f ca="1">BJ27+SUMIFS('Transactions (Dated)'!$F:$F,'Transactions (Dated)'!$D:$D,$BF28,'Transactions (Dated)'!$B:$B,BJ$11,'Transactions (Dated)'!$C:$C,"Dividend (paid to cash)")*Y28</f>
        <v>0</v>
      </c>
      <c r="BK28" s="6">
        <f ca="1">BK27+SUMIFS('Transactions (Dated)'!$F:$F,'Transactions (Dated)'!$D:$D,$BF28,'Transactions (Dated)'!$B:$B,BK$11,'Transactions (Dated)'!$C:$C,"Dividend (paid to cash)")*Z28</f>
        <v>0</v>
      </c>
      <c r="BL28" s="6">
        <f ca="1">BL27+SUMIFS('Transactions (Dated)'!$F:$F,'Transactions (Dated)'!$D:$D,$BF28,'Transactions (Dated)'!$B:$B,BL$11,'Transactions (Dated)'!$C:$C,"Dividend (paid to cash)")*AA28</f>
        <v>0</v>
      </c>
      <c r="BM28" s="6">
        <f ca="1">BM27+SUMIFS('Transactions (Dated)'!$F:$F,'Transactions (Dated)'!$D:$D,$BF28,'Transactions (Dated)'!$B:$B,BM$11,'Transactions (Dated)'!$C:$C,"Dividend (paid to cash)")*AB28</f>
        <v>0</v>
      </c>
      <c r="BN28" s="6">
        <f ca="1">BN27+SUMIFS('Transactions (Dated)'!$F:$F,'Transactions (Dated)'!$D:$D,$BF28,'Transactions (Dated)'!$B:$B,BN$11,'Transactions (Dated)'!$C:$C,"Dividend (paid to cash)")*AC28</f>
        <v>0</v>
      </c>
      <c r="BO28" s="6">
        <f ca="1">BO27+SUMIFS('Transactions (Dated)'!$F:$F,'Transactions (Dated)'!$D:$D,$BF28,'Transactions (Dated)'!$B:$B,BO$11,'Transactions (Dated)'!$C:$C,"Dividend (paid to cash)")*AD28</f>
        <v>0</v>
      </c>
      <c r="BP28" s="6">
        <f ca="1">BP27+SUMIFS('Transactions (Dated)'!$F:$F,'Transactions (Dated)'!$D:$D,$BF28,'Transactions (Dated)'!$B:$B,BP$11,'Transactions (Dated)'!$C:$C,"Dividend (paid to cash)")*AE28</f>
        <v>0</v>
      </c>
      <c r="BQ28" s="6">
        <f ca="1">BQ27+SUMIFS('Transactions (Dated)'!$F:$F,'Transactions (Dated)'!$D:$D,$BF28,'Transactions (Dated)'!$B:$B,BQ$11,'Transactions (Dated)'!$C:$C,"Dividend (paid to cash)")*AF28</f>
        <v>0</v>
      </c>
      <c r="BR28" s="6">
        <f ca="1">BR27+SUMIFS('Transactions (Dated)'!$F:$F,'Transactions (Dated)'!$D:$D,$BF28,'Transactions (Dated)'!$B:$B,BR$11,'Transactions (Dated)'!$C:$C,"Dividend (paid to cash)")*AG28</f>
        <v>0</v>
      </c>
      <c r="BS28" s="6">
        <f ca="1">BS27+SUMIFS('Transactions (Dated)'!$F:$F,'Transactions (Dated)'!$D:$D,$BF28,'Transactions (Dated)'!$B:$B,BS$11,'Transactions (Dated)'!$C:$C,"Dividend (paid to cash)")*AH28</f>
        <v>0</v>
      </c>
      <c r="BT28" s="6">
        <f ca="1">BT27+SUMIFS('Transactions (Dated)'!$F:$F,'Transactions (Dated)'!$D:$D,$BF28,'Transactions (Dated)'!$B:$B,BT$11,'Transactions (Dated)'!$C:$C,"Dividend (paid to cash)")*AI28</f>
        <v>0</v>
      </c>
      <c r="BU28" s="6">
        <f ca="1">BU27+SUMIFS('Transactions (Dated)'!$F:$F,'Transactions (Dated)'!$D:$D,$BF28,'Transactions (Dated)'!$B:$B,BU$11,'Transactions (Dated)'!$C:$C,"Dividend (paid to cash)")*AJ28</f>
        <v>0</v>
      </c>
      <c r="BV28" s="6"/>
      <c r="BX28" s="6">
        <f t="shared" ca="1" si="30"/>
        <v>949993.75</v>
      </c>
      <c r="BZ28" s="3">
        <f t="shared" si="31"/>
        <v>41936</v>
      </c>
      <c r="CA28" s="4">
        <f t="shared" ca="1" si="26"/>
        <v>53187.5</v>
      </c>
      <c r="CB28" s="4">
        <f t="shared" ca="1" si="27"/>
        <v>949993.75</v>
      </c>
      <c r="CD28" s="4">
        <f t="shared" ca="1" si="28"/>
        <v>1003181.25</v>
      </c>
    </row>
    <row r="29" spans="2:82">
      <c r="B29" s="3">
        <f t="shared" si="29"/>
        <v>41939</v>
      </c>
      <c r="C29" s="2">
        <v>14469</v>
      </c>
      <c r="E29" s="70">
        <v>41939</v>
      </c>
      <c r="F29" s="69">
        <v>11.67</v>
      </c>
      <c r="G29" s="69">
        <v>5.0199999999999996</v>
      </c>
      <c r="H29" s="69">
        <v>19.571899999999999</v>
      </c>
      <c r="I29" s="69">
        <v>27.93</v>
      </c>
      <c r="J29" s="69">
        <v>15.88</v>
      </c>
      <c r="K29" s="69">
        <v>12.12</v>
      </c>
      <c r="L29" s="69">
        <v>27.35</v>
      </c>
      <c r="M29" s="69">
        <v>1.95</v>
      </c>
      <c r="N29" s="69">
        <v>8.9499999999999993</v>
      </c>
      <c r="O29" s="69">
        <v>4.9667000000000003</v>
      </c>
      <c r="P29" s="69">
        <v>31.64</v>
      </c>
      <c r="Q29" s="69">
        <v>1.65</v>
      </c>
      <c r="R29" s="69">
        <v>8.3699999999999992</v>
      </c>
      <c r="S29" s="69">
        <v>35.75</v>
      </c>
      <c r="T29" s="4"/>
      <c r="V29" s="3">
        <f t="shared" si="8"/>
        <v>41939</v>
      </c>
      <c r="W29" s="40">
        <f ca="1">W28+SUMIFS('Transactions (Dated)'!$E$2:$E$53,'Transactions (Dated)'!$D$2:$D$53,'Share Values'!$V29,'Transactions (Dated)'!$B$2:$B$53,'Share Values'!W$11,'Transactions (Dated)'!$C$2:$C$53,"Buy")-SUMIFS('Transactions (Dated)'!$E$2:$E$53,'Transactions (Dated)'!$D$2:$D$53,'Share Values'!$V29,'Transactions (Dated)'!$B$2:$B$53,'Share Values'!W$11,'Transactions (Dated)'!$C$2:$C$53,"Sell")</f>
        <v>4625</v>
      </c>
      <c r="X29" s="40">
        <f ca="1">X28+SUMIFS('Transactions (Dated)'!$E$2:$E$53,'Transactions (Dated)'!$D$2:$D$53,'Share Values'!$V29,'Transactions (Dated)'!$B$2:$B$53,'Share Values'!X$11,'Transactions (Dated)'!$C$2:$C$53,"Buy")-SUMIFS('Transactions (Dated)'!$E$2:$E$53,'Transactions (Dated)'!$D$2:$D$53,'Share Values'!$V29,'Transactions (Dated)'!$B$2:$B$53,'Share Values'!X$11,'Transactions (Dated)'!$C$2:$C$53,"Sell")</f>
        <v>0</v>
      </c>
      <c r="Y29" s="40">
        <f ca="1">Y28+SUMIFS('Transactions (Dated)'!$E$2:$E$53,'Transactions (Dated)'!$D$2:$D$53,'Share Values'!$V29,'Transactions (Dated)'!$B$2:$B$53,'Share Values'!Y$11,'Transactions (Dated)'!$C$2:$C$53,"Buy")-SUMIFS('Transactions (Dated)'!$E$2:$E$53,'Transactions (Dated)'!$D$2:$D$53,'Share Values'!$V29,'Transactions (Dated)'!$B$2:$B$53,'Share Values'!Y$11,'Transactions (Dated)'!$C$2:$C$53,"Sell")</f>
        <v>0</v>
      </c>
      <c r="Z29" s="40">
        <f ca="1">Z28+SUMIFS('Transactions (Dated)'!$E$2:$E$53,'Transactions (Dated)'!$D$2:$D$53,'Share Values'!$V29,'Transactions (Dated)'!$B$2:$B$53,'Share Values'!Z$11,'Transactions (Dated)'!$C$2:$C$53,"Buy")-SUMIFS('Transactions (Dated)'!$E$2:$E$53,'Transactions (Dated)'!$D$2:$D$53,'Share Values'!$V29,'Transactions (Dated)'!$B$2:$B$53,'Share Values'!Z$11,'Transactions (Dated)'!$C$2:$C$53,"Sell")</f>
        <v>0</v>
      </c>
      <c r="AA29" s="40">
        <f ca="1">AA28+SUMIFS('Transactions (Dated)'!$E$2:$E$53,'Transactions (Dated)'!$D$2:$D$53,'Share Values'!$V29,'Transactions (Dated)'!$B$2:$B$53,'Share Values'!AA$11,'Transactions (Dated)'!$C$2:$C$53,"Buy")-SUMIFS('Transactions (Dated)'!$E$2:$E$53,'Transactions (Dated)'!$D$2:$D$53,'Share Values'!$V29,'Transactions (Dated)'!$B$2:$B$53,'Share Values'!AA$11,'Transactions (Dated)'!$C$2:$C$53,"Sell")</f>
        <v>0</v>
      </c>
      <c r="AB29" s="40">
        <f ca="1">AB28+SUMIFS('Transactions (Dated)'!$E$2:$E$53,'Transactions (Dated)'!$D$2:$D$53,'Share Values'!$V29,'Transactions (Dated)'!$B$2:$B$53,'Share Values'!AB$11,'Transactions (Dated)'!$C$2:$C$53,"Buy")-SUMIFS('Transactions (Dated)'!$E$2:$E$53,'Transactions (Dated)'!$D$2:$D$53,'Share Values'!$V29,'Transactions (Dated)'!$B$2:$B$53,'Share Values'!AB$11,'Transactions (Dated)'!$C$2:$C$53,"Sell")</f>
        <v>0</v>
      </c>
      <c r="AC29" s="40">
        <f ca="1">AC28+SUMIFS('Transactions (Dated)'!$E$2:$E$53,'Transactions (Dated)'!$D$2:$D$53,'Share Values'!$V29,'Transactions (Dated)'!$B$2:$B$53,'Share Values'!AC$11,'Transactions (Dated)'!$C$2:$C$53,"Buy")-SUMIFS('Transactions (Dated)'!$E$2:$E$53,'Transactions (Dated)'!$D$2:$D$53,'Share Values'!$V29,'Transactions (Dated)'!$B$2:$B$53,'Share Values'!AC$11,'Transactions (Dated)'!$C$2:$C$53,"Sell")</f>
        <v>0</v>
      </c>
      <c r="AD29" s="40">
        <f ca="1">AD28+SUMIFS('Transactions (Dated)'!$E$2:$E$53,'Transactions (Dated)'!$D$2:$D$53,'Share Values'!$V29,'Transactions (Dated)'!$B$2:$B$53,'Share Values'!AD$11,'Transactions (Dated)'!$C$2:$C$53,"Buy")-SUMIFS('Transactions (Dated)'!$E$2:$E$53,'Transactions (Dated)'!$D$2:$D$53,'Share Values'!$V29,'Transactions (Dated)'!$B$2:$B$53,'Share Values'!AD$11,'Transactions (Dated)'!$C$2:$C$53,"Sell")</f>
        <v>0</v>
      </c>
      <c r="AE29" s="40">
        <f ca="1">AE28+SUMIFS('Transactions (Dated)'!$E$2:$E$53,'Transactions (Dated)'!$D$2:$D$53,'Share Values'!$V29,'Transactions (Dated)'!$B$2:$B$53,'Share Values'!AE$11,'Transactions (Dated)'!$C$2:$C$53,"Buy")-SUMIFS('Transactions (Dated)'!$E$2:$E$53,'Transactions (Dated)'!$D$2:$D$53,'Share Values'!$V29,'Transactions (Dated)'!$B$2:$B$53,'Share Values'!AE$11,'Transactions (Dated)'!$C$2:$C$53,"Sell")</f>
        <v>0</v>
      </c>
      <c r="AF29" s="40">
        <f ca="1">AF28+SUMIFS('Transactions (Dated)'!$E$2:$E$53,'Transactions (Dated)'!$D$2:$D$53,'Share Values'!$V29,'Transactions (Dated)'!$B$2:$B$53,'Share Values'!AF$11,'Transactions (Dated)'!$C$2:$C$53,"Buy")-SUMIFS('Transactions (Dated)'!$E$2:$E$53,'Transactions (Dated)'!$D$2:$D$53,'Share Values'!$V29,'Transactions (Dated)'!$B$2:$B$53,'Share Values'!AF$11,'Transactions (Dated)'!$C$2:$C$53,"Sell")</f>
        <v>0</v>
      </c>
      <c r="AG29" s="40">
        <f ca="1">AG28+SUMIFS('Transactions (Dated)'!$E$2:$E$53,'Transactions (Dated)'!$D$2:$D$53,'Share Values'!$V29,'Transactions (Dated)'!$B$2:$B$53,'Share Values'!AG$11,'Transactions (Dated)'!$C$2:$C$53,"Buy")-SUMIFS('Transactions (Dated)'!$E$2:$E$53,'Transactions (Dated)'!$D$2:$D$53,'Share Values'!$V29,'Transactions (Dated)'!$B$2:$B$53,'Share Values'!AG$11,'Transactions (Dated)'!$C$2:$C$53,"Sell")</f>
        <v>0</v>
      </c>
      <c r="AH29" s="40">
        <f ca="1">AH28+SUMIFS('Transactions (Dated)'!$E$2:$E$53,'Transactions (Dated)'!$D$2:$D$53,'Share Values'!$V29,'Transactions (Dated)'!$B$2:$B$53,'Share Values'!AH$11,'Transactions (Dated)'!$C$2:$C$53,"Buy")-SUMIFS('Transactions (Dated)'!$E$2:$E$53,'Transactions (Dated)'!$D$2:$D$53,'Share Values'!$V29,'Transactions (Dated)'!$B$2:$B$53,'Share Values'!AH$11,'Transactions (Dated)'!$C$2:$C$53,"Sell")</f>
        <v>0</v>
      </c>
      <c r="AI29" s="40">
        <f ca="1">AI28+SUMIFS('Transactions (Dated)'!$E$2:$E$53,'Transactions (Dated)'!$D$2:$D$53,'Share Values'!$V29,'Transactions (Dated)'!$B$2:$B$53,'Share Values'!AI$11,'Transactions (Dated)'!$C$2:$C$53,"Buy")-SUMIFS('Transactions (Dated)'!$E$2:$E$53,'Transactions (Dated)'!$D$2:$D$53,'Share Values'!$V29,'Transactions (Dated)'!$B$2:$B$53,'Share Values'!AI$11,'Transactions (Dated)'!$C$2:$C$53,"Sell")</f>
        <v>0</v>
      </c>
      <c r="AJ29" s="40">
        <f ca="1">AJ28+SUMIFS('Transactions (Dated)'!$E$2:$E$53,'Transactions (Dated)'!$D$2:$D$53,'Share Values'!$V29,'Transactions (Dated)'!$B$2:$B$53,'Share Values'!AJ$11,'Transactions (Dated)'!$C$2:$C$53,"Buy")-SUMIFS('Transactions (Dated)'!$E$2:$E$53,'Transactions (Dated)'!$D$2:$D$53,'Share Values'!$V29,'Transactions (Dated)'!$B$2:$B$53,'Share Values'!AJ$11,'Transactions (Dated)'!$C$2:$C$53,"Sell")</f>
        <v>0</v>
      </c>
      <c r="AK29" s="40"/>
      <c r="AM29" s="3">
        <f t="shared" si="9"/>
        <v>41939</v>
      </c>
      <c r="AN29" s="6">
        <f t="shared" ca="1" si="10"/>
        <v>53973.75</v>
      </c>
      <c r="AO29" s="6">
        <f t="shared" ca="1" si="11"/>
        <v>0</v>
      </c>
      <c r="AP29" s="6">
        <f t="shared" ca="1" si="12"/>
        <v>0</v>
      </c>
      <c r="AQ29" s="6">
        <f t="shared" ca="1" si="13"/>
        <v>0</v>
      </c>
      <c r="AR29" s="6">
        <f t="shared" ca="1" si="14"/>
        <v>0</v>
      </c>
      <c r="AS29" s="6">
        <f t="shared" ca="1" si="15"/>
        <v>0</v>
      </c>
      <c r="AT29" s="6">
        <f t="shared" ca="1" si="16"/>
        <v>0</v>
      </c>
      <c r="AU29" s="6">
        <f t="shared" ca="1" si="17"/>
        <v>0</v>
      </c>
      <c r="AV29" s="6">
        <f t="shared" ca="1" si="18"/>
        <v>0</v>
      </c>
      <c r="AW29" s="6">
        <f t="shared" ca="1" si="19"/>
        <v>0</v>
      </c>
      <c r="AX29" s="6">
        <f t="shared" ca="1" si="20"/>
        <v>0</v>
      </c>
      <c r="AY29" s="6">
        <f t="shared" ca="1" si="21"/>
        <v>0</v>
      </c>
      <c r="AZ29" s="6">
        <f t="shared" ca="1" si="22"/>
        <v>0</v>
      </c>
      <c r="BA29" s="6">
        <f t="shared" ca="1" si="23"/>
        <v>0</v>
      </c>
      <c r="BB29" s="6"/>
      <c r="BD29" s="4">
        <f t="shared" ca="1" si="24"/>
        <v>53973.75</v>
      </c>
      <c r="BF29" s="3">
        <f t="shared" si="25"/>
        <v>41939</v>
      </c>
      <c r="BG29" s="6">
        <f>BG28+SUMIFS('Transactions (Dated)'!H:H,'Transactions (Dated)'!D:D,'Share Values'!AM29)</f>
        <v>949993.75</v>
      </c>
      <c r="BH29" s="6">
        <f ca="1">BH28+SUMIFS('Transactions (Dated)'!$F:$F,'Transactions (Dated)'!$D:$D,$BF29,'Transactions (Dated)'!$B:$B,BH$11,'Transactions (Dated)'!$C:$C,"Dividend (paid to cash)")*W29</f>
        <v>0</v>
      </c>
      <c r="BI29" s="6">
        <f ca="1">BI28+SUMIFS('Transactions (Dated)'!$F:$F,'Transactions (Dated)'!$D:$D,$BF29,'Transactions (Dated)'!$B:$B,BI$11,'Transactions (Dated)'!$C:$C,"Dividend (paid to cash)")*X29</f>
        <v>0</v>
      </c>
      <c r="BJ29" s="6">
        <f ca="1">BJ28+SUMIFS('Transactions (Dated)'!$F:$F,'Transactions (Dated)'!$D:$D,$BF29,'Transactions (Dated)'!$B:$B,BJ$11,'Transactions (Dated)'!$C:$C,"Dividend (paid to cash)")*Y29</f>
        <v>0</v>
      </c>
      <c r="BK29" s="6">
        <f ca="1">BK28+SUMIFS('Transactions (Dated)'!$F:$F,'Transactions (Dated)'!$D:$D,$BF29,'Transactions (Dated)'!$B:$B,BK$11,'Transactions (Dated)'!$C:$C,"Dividend (paid to cash)")*Z29</f>
        <v>0</v>
      </c>
      <c r="BL29" s="6">
        <f ca="1">BL28+SUMIFS('Transactions (Dated)'!$F:$F,'Transactions (Dated)'!$D:$D,$BF29,'Transactions (Dated)'!$B:$B,BL$11,'Transactions (Dated)'!$C:$C,"Dividend (paid to cash)")*AA29</f>
        <v>0</v>
      </c>
      <c r="BM29" s="6">
        <f ca="1">BM28+SUMIFS('Transactions (Dated)'!$F:$F,'Transactions (Dated)'!$D:$D,$BF29,'Transactions (Dated)'!$B:$B,BM$11,'Transactions (Dated)'!$C:$C,"Dividend (paid to cash)")*AB29</f>
        <v>0</v>
      </c>
      <c r="BN29" s="6">
        <f ca="1">BN28+SUMIFS('Transactions (Dated)'!$F:$F,'Transactions (Dated)'!$D:$D,$BF29,'Transactions (Dated)'!$B:$B,BN$11,'Transactions (Dated)'!$C:$C,"Dividend (paid to cash)")*AC29</f>
        <v>0</v>
      </c>
      <c r="BO29" s="6">
        <f ca="1">BO28+SUMIFS('Transactions (Dated)'!$F:$F,'Transactions (Dated)'!$D:$D,$BF29,'Transactions (Dated)'!$B:$B,BO$11,'Transactions (Dated)'!$C:$C,"Dividend (paid to cash)")*AD29</f>
        <v>0</v>
      </c>
      <c r="BP29" s="6">
        <f ca="1">BP28+SUMIFS('Transactions (Dated)'!$F:$F,'Transactions (Dated)'!$D:$D,$BF29,'Transactions (Dated)'!$B:$B,BP$11,'Transactions (Dated)'!$C:$C,"Dividend (paid to cash)")*AE29</f>
        <v>0</v>
      </c>
      <c r="BQ29" s="6">
        <f ca="1">BQ28+SUMIFS('Transactions (Dated)'!$F:$F,'Transactions (Dated)'!$D:$D,$BF29,'Transactions (Dated)'!$B:$B,BQ$11,'Transactions (Dated)'!$C:$C,"Dividend (paid to cash)")*AF29</f>
        <v>0</v>
      </c>
      <c r="BR29" s="6">
        <f ca="1">BR28+SUMIFS('Transactions (Dated)'!$F:$F,'Transactions (Dated)'!$D:$D,$BF29,'Transactions (Dated)'!$B:$B,BR$11,'Transactions (Dated)'!$C:$C,"Dividend (paid to cash)")*AG29</f>
        <v>0</v>
      </c>
      <c r="BS29" s="6">
        <f ca="1">BS28+SUMIFS('Transactions (Dated)'!$F:$F,'Transactions (Dated)'!$D:$D,$BF29,'Transactions (Dated)'!$B:$B,BS$11,'Transactions (Dated)'!$C:$C,"Dividend (paid to cash)")*AH29</f>
        <v>0</v>
      </c>
      <c r="BT29" s="6">
        <f ca="1">BT28+SUMIFS('Transactions (Dated)'!$F:$F,'Transactions (Dated)'!$D:$D,$BF29,'Transactions (Dated)'!$B:$B,BT$11,'Transactions (Dated)'!$C:$C,"Dividend (paid to cash)")*AI29</f>
        <v>0</v>
      </c>
      <c r="BU29" s="6">
        <f ca="1">BU28+SUMIFS('Transactions (Dated)'!$F:$F,'Transactions (Dated)'!$D:$D,$BF29,'Transactions (Dated)'!$B:$B,BU$11,'Transactions (Dated)'!$C:$C,"Dividend (paid to cash)")*AJ29</f>
        <v>0</v>
      </c>
      <c r="BV29" s="6"/>
      <c r="BX29" s="6">
        <f t="shared" ca="1" si="30"/>
        <v>949993.75</v>
      </c>
      <c r="BZ29" s="3">
        <f t="shared" si="31"/>
        <v>41939</v>
      </c>
      <c r="CA29" s="4">
        <f t="shared" ca="1" si="26"/>
        <v>53973.75</v>
      </c>
      <c r="CB29" s="4">
        <f t="shared" ca="1" si="27"/>
        <v>949993.75</v>
      </c>
      <c r="CD29" s="4">
        <f t="shared" ca="1" si="28"/>
        <v>1003967.5</v>
      </c>
    </row>
    <row r="30" spans="2:82">
      <c r="B30" s="3">
        <f t="shared" si="29"/>
        <v>41940</v>
      </c>
      <c r="C30" s="2">
        <v>14624.3</v>
      </c>
      <c r="E30" s="70">
        <v>41940</v>
      </c>
      <c r="F30" s="69">
        <v>11.92</v>
      </c>
      <c r="G30" s="69">
        <v>5.07</v>
      </c>
      <c r="H30" s="69">
        <v>19.75</v>
      </c>
      <c r="I30" s="69">
        <v>28.58</v>
      </c>
      <c r="J30" s="69">
        <v>15.85</v>
      </c>
      <c r="K30" s="69">
        <v>12.15</v>
      </c>
      <c r="L30" s="69">
        <v>27.77</v>
      </c>
      <c r="M30" s="69">
        <v>1.98</v>
      </c>
      <c r="N30" s="69">
        <v>9.01</v>
      </c>
      <c r="O30" s="69">
        <v>5</v>
      </c>
      <c r="P30" s="69">
        <v>32.1</v>
      </c>
      <c r="Q30" s="69">
        <v>1.68</v>
      </c>
      <c r="R30" s="69">
        <v>8.76</v>
      </c>
      <c r="S30" s="69">
        <v>36.200000000000003</v>
      </c>
      <c r="T30" s="4"/>
      <c r="V30" s="3">
        <f t="shared" si="8"/>
        <v>41940</v>
      </c>
      <c r="W30" s="40">
        <f ca="1">W29+SUMIFS('Transactions (Dated)'!$E$2:$E$53,'Transactions (Dated)'!$D$2:$D$53,'Share Values'!$V30,'Transactions (Dated)'!$B$2:$B$53,'Share Values'!W$11,'Transactions (Dated)'!$C$2:$C$53,"Buy")-SUMIFS('Transactions (Dated)'!$E$2:$E$53,'Transactions (Dated)'!$D$2:$D$53,'Share Values'!$V30,'Transactions (Dated)'!$B$2:$B$53,'Share Values'!W$11,'Transactions (Dated)'!$C$2:$C$53,"Sell")</f>
        <v>4625</v>
      </c>
      <c r="X30" s="40">
        <f ca="1">X29+SUMIFS('Transactions (Dated)'!$E$2:$E$53,'Transactions (Dated)'!$D$2:$D$53,'Share Values'!$V30,'Transactions (Dated)'!$B$2:$B$53,'Share Values'!X$11,'Transactions (Dated)'!$C$2:$C$53,"Buy")-SUMIFS('Transactions (Dated)'!$E$2:$E$53,'Transactions (Dated)'!$D$2:$D$53,'Share Values'!$V30,'Transactions (Dated)'!$B$2:$B$53,'Share Values'!X$11,'Transactions (Dated)'!$C$2:$C$53,"Sell")</f>
        <v>0</v>
      </c>
      <c r="Y30" s="40">
        <f ca="1">Y29+SUMIFS('Transactions (Dated)'!$E$2:$E$53,'Transactions (Dated)'!$D$2:$D$53,'Share Values'!$V30,'Transactions (Dated)'!$B$2:$B$53,'Share Values'!Y$11,'Transactions (Dated)'!$C$2:$C$53,"Buy")-SUMIFS('Transactions (Dated)'!$E$2:$E$53,'Transactions (Dated)'!$D$2:$D$53,'Share Values'!$V30,'Transactions (Dated)'!$B$2:$B$53,'Share Values'!Y$11,'Transactions (Dated)'!$C$2:$C$53,"Sell")</f>
        <v>0</v>
      </c>
      <c r="Z30" s="40">
        <f ca="1">Z29+SUMIFS('Transactions (Dated)'!$E$2:$E$53,'Transactions (Dated)'!$D$2:$D$53,'Share Values'!$V30,'Transactions (Dated)'!$B$2:$B$53,'Share Values'!Z$11,'Transactions (Dated)'!$C$2:$C$53,"Buy")-SUMIFS('Transactions (Dated)'!$E$2:$E$53,'Transactions (Dated)'!$D$2:$D$53,'Share Values'!$V30,'Transactions (Dated)'!$B$2:$B$53,'Share Values'!Z$11,'Transactions (Dated)'!$C$2:$C$53,"Sell")</f>
        <v>0</v>
      </c>
      <c r="AA30" s="40">
        <f ca="1">AA29+SUMIFS('Transactions (Dated)'!$E$2:$E$53,'Transactions (Dated)'!$D$2:$D$53,'Share Values'!$V30,'Transactions (Dated)'!$B$2:$B$53,'Share Values'!AA$11,'Transactions (Dated)'!$C$2:$C$53,"Buy")-SUMIFS('Transactions (Dated)'!$E$2:$E$53,'Transactions (Dated)'!$D$2:$D$53,'Share Values'!$V30,'Transactions (Dated)'!$B$2:$B$53,'Share Values'!AA$11,'Transactions (Dated)'!$C$2:$C$53,"Sell")</f>
        <v>0</v>
      </c>
      <c r="AB30" s="40">
        <f ca="1">AB29+SUMIFS('Transactions (Dated)'!$E$2:$E$53,'Transactions (Dated)'!$D$2:$D$53,'Share Values'!$V30,'Transactions (Dated)'!$B$2:$B$53,'Share Values'!AB$11,'Transactions (Dated)'!$C$2:$C$53,"Buy")-SUMIFS('Transactions (Dated)'!$E$2:$E$53,'Transactions (Dated)'!$D$2:$D$53,'Share Values'!$V30,'Transactions (Dated)'!$B$2:$B$53,'Share Values'!AB$11,'Transactions (Dated)'!$C$2:$C$53,"Sell")</f>
        <v>0</v>
      </c>
      <c r="AC30" s="40">
        <f ca="1">AC29+SUMIFS('Transactions (Dated)'!$E$2:$E$53,'Transactions (Dated)'!$D$2:$D$53,'Share Values'!$V30,'Transactions (Dated)'!$B$2:$B$53,'Share Values'!AC$11,'Transactions (Dated)'!$C$2:$C$53,"Buy")-SUMIFS('Transactions (Dated)'!$E$2:$E$53,'Transactions (Dated)'!$D$2:$D$53,'Share Values'!$V30,'Transactions (Dated)'!$B$2:$B$53,'Share Values'!AC$11,'Transactions (Dated)'!$C$2:$C$53,"Sell")</f>
        <v>0</v>
      </c>
      <c r="AD30" s="40">
        <f ca="1">AD29+SUMIFS('Transactions (Dated)'!$E$2:$E$53,'Transactions (Dated)'!$D$2:$D$53,'Share Values'!$V30,'Transactions (Dated)'!$B$2:$B$53,'Share Values'!AD$11,'Transactions (Dated)'!$C$2:$C$53,"Buy")-SUMIFS('Transactions (Dated)'!$E$2:$E$53,'Transactions (Dated)'!$D$2:$D$53,'Share Values'!$V30,'Transactions (Dated)'!$B$2:$B$53,'Share Values'!AD$11,'Transactions (Dated)'!$C$2:$C$53,"Sell")</f>
        <v>0</v>
      </c>
      <c r="AE30" s="40">
        <f ca="1">AE29+SUMIFS('Transactions (Dated)'!$E$2:$E$53,'Transactions (Dated)'!$D$2:$D$53,'Share Values'!$V30,'Transactions (Dated)'!$B$2:$B$53,'Share Values'!AE$11,'Transactions (Dated)'!$C$2:$C$53,"Buy")-SUMIFS('Transactions (Dated)'!$E$2:$E$53,'Transactions (Dated)'!$D$2:$D$53,'Share Values'!$V30,'Transactions (Dated)'!$B$2:$B$53,'Share Values'!AE$11,'Transactions (Dated)'!$C$2:$C$53,"Sell")</f>
        <v>0</v>
      </c>
      <c r="AF30" s="40">
        <f ca="1">AF29+SUMIFS('Transactions (Dated)'!$E$2:$E$53,'Transactions (Dated)'!$D$2:$D$53,'Share Values'!$V30,'Transactions (Dated)'!$B$2:$B$53,'Share Values'!AF$11,'Transactions (Dated)'!$C$2:$C$53,"Buy")-SUMIFS('Transactions (Dated)'!$E$2:$E$53,'Transactions (Dated)'!$D$2:$D$53,'Share Values'!$V30,'Transactions (Dated)'!$B$2:$B$53,'Share Values'!AF$11,'Transactions (Dated)'!$C$2:$C$53,"Sell")</f>
        <v>0</v>
      </c>
      <c r="AG30" s="40">
        <f ca="1">AG29+SUMIFS('Transactions (Dated)'!$E$2:$E$53,'Transactions (Dated)'!$D$2:$D$53,'Share Values'!$V30,'Transactions (Dated)'!$B$2:$B$53,'Share Values'!AG$11,'Transactions (Dated)'!$C$2:$C$53,"Buy")-SUMIFS('Transactions (Dated)'!$E$2:$E$53,'Transactions (Dated)'!$D$2:$D$53,'Share Values'!$V30,'Transactions (Dated)'!$B$2:$B$53,'Share Values'!AG$11,'Transactions (Dated)'!$C$2:$C$53,"Sell")</f>
        <v>0</v>
      </c>
      <c r="AH30" s="40">
        <f ca="1">AH29+SUMIFS('Transactions (Dated)'!$E$2:$E$53,'Transactions (Dated)'!$D$2:$D$53,'Share Values'!$V30,'Transactions (Dated)'!$B$2:$B$53,'Share Values'!AH$11,'Transactions (Dated)'!$C$2:$C$53,"Buy")-SUMIFS('Transactions (Dated)'!$E$2:$E$53,'Transactions (Dated)'!$D$2:$D$53,'Share Values'!$V30,'Transactions (Dated)'!$B$2:$B$53,'Share Values'!AH$11,'Transactions (Dated)'!$C$2:$C$53,"Sell")</f>
        <v>0</v>
      </c>
      <c r="AI30" s="40">
        <f ca="1">AI29+SUMIFS('Transactions (Dated)'!$E$2:$E$53,'Transactions (Dated)'!$D$2:$D$53,'Share Values'!$V30,'Transactions (Dated)'!$B$2:$B$53,'Share Values'!AI$11,'Transactions (Dated)'!$C$2:$C$53,"Buy")-SUMIFS('Transactions (Dated)'!$E$2:$E$53,'Transactions (Dated)'!$D$2:$D$53,'Share Values'!$V30,'Transactions (Dated)'!$B$2:$B$53,'Share Values'!AI$11,'Transactions (Dated)'!$C$2:$C$53,"Sell")</f>
        <v>0</v>
      </c>
      <c r="AJ30" s="40">
        <f ca="1">AJ29+SUMIFS('Transactions (Dated)'!$E$2:$E$53,'Transactions (Dated)'!$D$2:$D$53,'Share Values'!$V30,'Transactions (Dated)'!$B$2:$B$53,'Share Values'!AJ$11,'Transactions (Dated)'!$C$2:$C$53,"Buy")-SUMIFS('Transactions (Dated)'!$E$2:$E$53,'Transactions (Dated)'!$D$2:$D$53,'Share Values'!$V30,'Transactions (Dated)'!$B$2:$B$53,'Share Values'!AJ$11,'Transactions (Dated)'!$C$2:$C$53,"Sell")</f>
        <v>0</v>
      </c>
      <c r="AK30" s="40"/>
      <c r="AM30" s="3">
        <f t="shared" si="9"/>
        <v>41940</v>
      </c>
      <c r="AN30" s="6">
        <f t="shared" ca="1" si="10"/>
        <v>55130</v>
      </c>
      <c r="AO30" s="6">
        <f t="shared" ca="1" si="11"/>
        <v>0</v>
      </c>
      <c r="AP30" s="6">
        <f t="shared" ca="1" si="12"/>
        <v>0</v>
      </c>
      <c r="AQ30" s="6">
        <f t="shared" ca="1" si="13"/>
        <v>0</v>
      </c>
      <c r="AR30" s="6">
        <f t="shared" ca="1" si="14"/>
        <v>0</v>
      </c>
      <c r="AS30" s="6">
        <f t="shared" ca="1" si="15"/>
        <v>0</v>
      </c>
      <c r="AT30" s="6">
        <f t="shared" ca="1" si="16"/>
        <v>0</v>
      </c>
      <c r="AU30" s="6">
        <f t="shared" ca="1" si="17"/>
        <v>0</v>
      </c>
      <c r="AV30" s="6">
        <f t="shared" ca="1" si="18"/>
        <v>0</v>
      </c>
      <c r="AW30" s="6">
        <f t="shared" ca="1" si="19"/>
        <v>0</v>
      </c>
      <c r="AX30" s="6">
        <f t="shared" ca="1" si="20"/>
        <v>0</v>
      </c>
      <c r="AY30" s="6">
        <f t="shared" ca="1" si="21"/>
        <v>0</v>
      </c>
      <c r="AZ30" s="6">
        <f t="shared" ca="1" si="22"/>
        <v>0</v>
      </c>
      <c r="BA30" s="6">
        <f t="shared" ca="1" si="23"/>
        <v>0</v>
      </c>
      <c r="BB30" s="6"/>
      <c r="BD30" s="4">
        <f t="shared" ca="1" si="24"/>
        <v>55130</v>
      </c>
      <c r="BF30" s="3">
        <f t="shared" si="25"/>
        <v>41940</v>
      </c>
      <c r="BG30" s="6">
        <f>BG29+SUMIFS('Transactions (Dated)'!H:H,'Transactions (Dated)'!D:D,'Share Values'!AM30)</f>
        <v>949993.75</v>
      </c>
      <c r="BH30" s="6">
        <f ca="1">BH29+SUMIFS('Transactions (Dated)'!$F:$F,'Transactions (Dated)'!$D:$D,$BF30,'Transactions (Dated)'!$B:$B,BH$11,'Transactions (Dated)'!$C:$C,"Dividend (paid to cash)")*W30</f>
        <v>0</v>
      </c>
      <c r="BI30" s="6">
        <f ca="1">BI29+SUMIFS('Transactions (Dated)'!$F:$F,'Transactions (Dated)'!$D:$D,$BF30,'Transactions (Dated)'!$B:$B,BI$11,'Transactions (Dated)'!$C:$C,"Dividend (paid to cash)")*X30</f>
        <v>0</v>
      </c>
      <c r="BJ30" s="6">
        <f ca="1">BJ29+SUMIFS('Transactions (Dated)'!$F:$F,'Transactions (Dated)'!$D:$D,$BF30,'Transactions (Dated)'!$B:$B,BJ$11,'Transactions (Dated)'!$C:$C,"Dividend (paid to cash)")*Y30</f>
        <v>0</v>
      </c>
      <c r="BK30" s="6">
        <f ca="1">BK29+SUMIFS('Transactions (Dated)'!$F:$F,'Transactions (Dated)'!$D:$D,$BF30,'Transactions (Dated)'!$B:$B,BK$11,'Transactions (Dated)'!$C:$C,"Dividend (paid to cash)")*Z30</f>
        <v>0</v>
      </c>
      <c r="BL30" s="6">
        <f ca="1">BL29+SUMIFS('Transactions (Dated)'!$F:$F,'Transactions (Dated)'!$D:$D,$BF30,'Transactions (Dated)'!$B:$B,BL$11,'Transactions (Dated)'!$C:$C,"Dividend (paid to cash)")*AA30</f>
        <v>0</v>
      </c>
      <c r="BM30" s="6">
        <f ca="1">BM29+SUMIFS('Transactions (Dated)'!$F:$F,'Transactions (Dated)'!$D:$D,$BF30,'Transactions (Dated)'!$B:$B,BM$11,'Transactions (Dated)'!$C:$C,"Dividend (paid to cash)")*AB30</f>
        <v>0</v>
      </c>
      <c r="BN30" s="6">
        <f ca="1">BN29+SUMIFS('Transactions (Dated)'!$F:$F,'Transactions (Dated)'!$D:$D,$BF30,'Transactions (Dated)'!$B:$B,BN$11,'Transactions (Dated)'!$C:$C,"Dividend (paid to cash)")*AC30</f>
        <v>0</v>
      </c>
      <c r="BO30" s="6">
        <f ca="1">BO29+SUMIFS('Transactions (Dated)'!$F:$F,'Transactions (Dated)'!$D:$D,$BF30,'Transactions (Dated)'!$B:$B,BO$11,'Transactions (Dated)'!$C:$C,"Dividend (paid to cash)")*AD30</f>
        <v>0</v>
      </c>
      <c r="BP30" s="6">
        <f ca="1">BP29+SUMIFS('Transactions (Dated)'!$F:$F,'Transactions (Dated)'!$D:$D,$BF30,'Transactions (Dated)'!$B:$B,BP$11,'Transactions (Dated)'!$C:$C,"Dividend (paid to cash)")*AE30</f>
        <v>0</v>
      </c>
      <c r="BQ30" s="6">
        <f ca="1">BQ29+SUMIFS('Transactions (Dated)'!$F:$F,'Transactions (Dated)'!$D:$D,$BF30,'Transactions (Dated)'!$B:$B,BQ$11,'Transactions (Dated)'!$C:$C,"Dividend (paid to cash)")*AF30</f>
        <v>0</v>
      </c>
      <c r="BR30" s="6">
        <f ca="1">BR29+SUMIFS('Transactions (Dated)'!$F:$F,'Transactions (Dated)'!$D:$D,$BF30,'Transactions (Dated)'!$B:$B,BR$11,'Transactions (Dated)'!$C:$C,"Dividend (paid to cash)")*AG30</f>
        <v>0</v>
      </c>
      <c r="BS30" s="6">
        <f ca="1">BS29+SUMIFS('Transactions (Dated)'!$F:$F,'Transactions (Dated)'!$D:$D,$BF30,'Transactions (Dated)'!$B:$B,BS$11,'Transactions (Dated)'!$C:$C,"Dividend (paid to cash)")*AH30</f>
        <v>0</v>
      </c>
      <c r="BT30" s="6">
        <f ca="1">BT29+SUMIFS('Transactions (Dated)'!$F:$F,'Transactions (Dated)'!$D:$D,$BF30,'Transactions (Dated)'!$B:$B,BT$11,'Transactions (Dated)'!$C:$C,"Dividend (paid to cash)")*AI30</f>
        <v>0</v>
      </c>
      <c r="BU30" s="6">
        <f ca="1">BU29+SUMIFS('Transactions (Dated)'!$F:$F,'Transactions (Dated)'!$D:$D,$BF30,'Transactions (Dated)'!$B:$B,BU$11,'Transactions (Dated)'!$C:$C,"Dividend (paid to cash)")*AJ30</f>
        <v>0</v>
      </c>
      <c r="BV30" s="6"/>
      <c r="BX30" s="6">
        <f t="shared" ca="1" si="30"/>
        <v>949993.75</v>
      </c>
      <c r="BZ30" s="3">
        <f t="shared" si="31"/>
        <v>41940</v>
      </c>
      <c r="CA30" s="4">
        <f t="shared" ca="1" si="26"/>
        <v>55130</v>
      </c>
      <c r="CB30" s="4">
        <f t="shared" ca="1" si="27"/>
        <v>949993.75</v>
      </c>
      <c r="CD30" s="4">
        <f t="shared" ca="1" si="28"/>
        <v>1005123.75</v>
      </c>
    </row>
    <row r="31" spans="2:82">
      <c r="B31" s="3">
        <f t="shared" si="29"/>
        <v>41941</v>
      </c>
      <c r="C31" s="2">
        <v>14527.6</v>
      </c>
      <c r="E31" s="70">
        <v>41941</v>
      </c>
      <c r="F31" s="69">
        <v>11.76</v>
      </c>
      <c r="G31" s="69">
        <v>5.09</v>
      </c>
      <c r="H31" s="69">
        <v>19.649999999999999</v>
      </c>
      <c r="I31" s="69">
        <v>28.73</v>
      </c>
      <c r="J31" s="69">
        <v>15.3</v>
      </c>
      <c r="K31" s="69">
        <v>12.26</v>
      </c>
      <c r="L31" s="69">
        <v>28.24</v>
      </c>
      <c r="M31" s="69">
        <v>1.92</v>
      </c>
      <c r="N31" s="69">
        <v>9</v>
      </c>
      <c r="O31" s="69">
        <v>4.8333000000000004</v>
      </c>
      <c r="P31" s="69">
        <v>32.25</v>
      </c>
      <c r="Q31" s="69">
        <v>1.65</v>
      </c>
      <c r="R31" s="69">
        <v>8.65</v>
      </c>
      <c r="S31" s="69">
        <v>36.520000000000003</v>
      </c>
      <c r="T31" s="4"/>
      <c r="V31" s="3">
        <f t="shared" si="8"/>
        <v>41941</v>
      </c>
      <c r="W31" s="40">
        <f ca="1">W30+SUMIFS('Transactions (Dated)'!$E$2:$E$53,'Transactions (Dated)'!$D$2:$D$53,'Share Values'!$V31,'Transactions (Dated)'!$B$2:$B$53,'Share Values'!W$11,'Transactions (Dated)'!$C$2:$C$53,"Buy")-SUMIFS('Transactions (Dated)'!$E$2:$E$53,'Transactions (Dated)'!$D$2:$D$53,'Share Values'!$V31,'Transactions (Dated)'!$B$2:$B$53,'Share Values'!W$11,'Transactions (Dated)'!$C$2:$C$53,"Sell")</f>
        <v>4625</v>
      </c>
      <c r="X31" s="40">
        <f ca="1">X30+SUMIFS('Transactions (Dated)'!$E$2:$E$53,'Transactions (Dated)'!$D$2:$D$53,'Share Values'!$V31,'Transactions (Dated)'!$B$2:$B$53,'Share Values'!X$11,'Transactions (Dated)'!$C$2:$C$53,"Buy")-SUMIFS('Transactions (Dated)'!$E$2:$E$53,'Transactions (Dated)'!$D$2:$D$53,'Share Values'!$V31,'Transactions (Dated)'!$B$2:$B$53,'Share Values'!X$11,'Transactions (Dated)'!$C$2:$C$53,"Sell")</f>
        <v>0</v>
      </c>
      <c r="Y31" s="40">
        <f ca="1">Y30+SUMIFS('Transactions (Dated)'!$E$2:$E$53,'Transactions (Dated)'!$D$2:$D$53,'Share Values'!$V31,'Transactions (Dated)'!$B$2:$B$53,'Share Values'!Y$11,'Transactions (Dated)'!$C$2:$C$53,"Buy")-SUMIFS('Transactions (Dated)'!$E$2:$E$53,'Transactions (Dated)'!$D$2:$D$53,'Share Values'!$V31,'Transactions (Dated)'!$B$2:$B$53,'Share Values'!Y$11,'Transactions (Dated)'!$C$2:$C$53,"Sell")</f>
        <v>0</v>
      </c>
      <c r="Z31" s="40">
        <f ca="1">Z30+SUMIFS('Transactions (Dated)'!$E$2:$E$53,'Transactions (Dated)'!$D$2:$D$53,'Share Values'!$V31,'Transactions (Dated)'!$B$2:$B$53,'Share Values'!Z$11,'Transactions (Dated)'!$C$2:$C$53,"Buy")-SUMIFS('Transactions (Dated)'!$E$2:$E$53,'Transactions (Dated)'!$D$2:$D$53,'Share Values'!$V31,'Transactions (Dated)'!$B$2:$B$53,'Share Values'!Z$11,'Transactions (Dated)'!$C$2:$C$53,"Sell")</f>
        <v>0</v>
      </c>
      <c r="AA31" s="40">
        <f ca="1">AA30+SUMIFS('Transactions (Dated)'!$E$2:$E$53,'Transactions (Dated)'!$D$2:$D$53,'Share Values'!$V31,'Transactions (Dated)'!$B$2:$B$53,'Share Values'!AA$11,'Transactions (Dated)'!$C$2:$C$53,"Buy")-SUMIFS('Transactions (Dated)'!$E$2:$E$53,'Transactions (Dated)'!$D$2:$D$53,'Share Values'!$V31,'Transactions (Dated)'!$B$2:$B$53,'Share Values'!AA$11,'Transactions (Dated)'!$C$2:$C$53,"Sell")</f>
        <v>0</v>
      </c>
      <c r="AB31" s="40">
        <f ca="1">AB30+SUMIFS('Transactions (Dated)'!$E$2:$E$53,'Transactions (Dated)'!$D$2:$D$53,'Share Values'!$V31,'Transactions (Dated)'!$B$2:$B$53,'Share Values'!AB$11,'Transactions (Dated)'!$C$2:$C$53,"Buy")-SUMIFS('Transactions (Dated)'!$E$2:$E$53,'Transactions (Dated)'!$D$2:$D$53,'Share Values'!$V31,'Transactions (Dated)'!$B$2:$B$53,'Share Values'!AB$11,'Transactions (Dated)'!$C$2:$C$53,"Sell")</f>
        <v>0</v>
      </c>
      <c r="AC31" s="40">
        <f ca="1">AC30+SUMIFS('Transactions (Dated)'!$E$2:$E$53,'Transactions (Dated)'!$D$2:$D$53,'Share Values'!$V31,'Transactions (Dated)'!$B$2:$B$53,'Share Values'!AC$11,'Transactions (Dated)'!$C$2:$C$53,"Buy")-SUMIFS('Transactions (Dated)'!$E$2:$E$53,'Transactions (Dated)'!$D$2:$D$53,'Share Values'!$V31,'Transactions (Dated)'!$B$2:$B$53,'Share Values'!AC$11,'Transactions (Dated)'!$C$2:$C$53,"Sell")</f>
        <v>0</v>
      </c>
      <c r="AD31" s="40">
        <f ca="1">AD30+SUMIFS('Transactions (Dated)'!$E$2:$E$53,'Transactions (Dated)'!$D$2:$D$53,'Share Values'!$V31,'Transactions (Dated)'!$B$2:$B$53,'Share Values'!AD$11,'Transactions (Dated)'!$C$2:$C$53,"Buy")-SUMIFS('Transactions (Dated)'!$E$2:$E$53,'Transactions (Dated)'!$D$2:$D$53,'Share Values'!$V31,'Transactions (Dated)'!$B$2:$B$53,'Share Values'!AD$11,'Transactions (Dated)'!$C$2:$C$53,"Sell")</f>
        <v>0</v>
      </c>
      <c r="AE31" s="40">
        <f ca="1">AE30+SUMIFS('Transactions (Dated)'!$E$2:$E$53,'Transactions (Dated)'!$D$2:$D$53,'Share Values'!$V31,'Transactions (Dated)'!$B$2:$B$53,'Share Values'!AE$11,'Transactions (Dated)'!$C$2:$C$53,"Buy")-SUMIFS('Transactions (Dated)'!$E$2:$E$53,'Transactions (Dated)'!$D$2:$D$53,'Share Values'!$V31,'Transactions (Dated)'!$B$2:$B$53,'Share Values'!AE$11,'Transactions (Dated)'!$C$2:$C$53,"Sell")</f>
        <v>0</v>
      </c>
      <c r="AF31" s="40">
        <f ca="1">AF30+SUMIFS('Transactions (Dated)'!$E$2:$E$53,'Transactions (Dated)'!$D$2:$D$53,'Share Values'!$V31,'Transactions (Dated)'!$B$2:$B$53,'Share Values'!AF$11,'Transactions (Dated)'!$C$2:$C$53,"Buy")-SUMIFS('Transactions (Dated)'!$E$2:$E$53,'Transactions (Dated)'!$D$2:$D$53,'Share Values'!$V31,'Transactions (Dated)'!$B$2:$B$53,'Share Values'!AF$11,'Transactions (Dated)'!$C$2:$C$53,"Sell")</f>
        <v>0</v>
      </c>
      <c r="AG31" s="40">
        <f ca="1">AG30+SUMIFS('Transactions (Dated)'!$E$2:$E$53,'Transactions (Dated)'!$D$2:$D$53,'Share Values'!$V31,'Transactions (Dated)'!$B$2:$B$53,'Share Values'!AG$11,'Transactions (Dated)'!$C$2:$C$53,"Buy")-SUMIFS('Transactions (Dated)'!$E$2:$E$53,'Transactions (Dated)'!$D$2:$D$53,'Share Values'!$V31,'Transactions (Dated)'!$B$2:$B$53,'Share Values'!AG$11,'Transactions (Dated)'!$C$2:$C$53,"Sell")</f>
        <v>0</v>
      </c>
      <c r="AH31" s="40">
        <f ca="1">AH30+SUMIFS('Transactions (Dated)'!$E$2:$E$53,'Transactions (Dated)'!$D$2:$D$53,'Share Values'!$V31,'Transactions (Dated)'!$B$2:$B$53,'Share Values'!AH$11,'Transactions (Dated)'!$C$2:$C$53,"Buy")-SUMIFS('Transactions (Dated)'!$E$2:$E$53,'Transactions (Dated)'!$D$2:$D$53,'Share Values'!$V31,'Transactions (Dated)'!$B$2:$B$53,'Share Values'!AH$11,'Transactions (Dated)'!$C$2:$C$53,"Sell")</f>
        <v>0</v>
      </c>
      <c r="AI31" s="40">
        <f ca="1">AI30+SUMIFS('Transactions (Dated)'!$E$2:$E$53,'Transactions (Dated)'!$D$2:$D$53,'Share Values'!$V31,'Transactions (Dated)'!$B$2:$B$53,'Share Values'!AI$11,'Transactions (Dated)'!$C$2:$C$53,"Buy")-SUMIFS('Transactions (Dated)'!$E$2:$E$53,'Transactions (Dated)'!$D$2:$D$53,'Share Values'!$V31,'Transactions (Dated)'!$B$2:$B$53,'Share Values'!AI$11,'Transactions (Dated)'!$C$2:$C$53,"Sell")</f>
        <v>0</v>
      </c>
      <c r="AJ31" s="40">
        <f ca="1">AJ30+SUMIFS('Transactions (Dated)'!$E$2:$E$53,'Transactions (Dated)'!$D$2:$D$53,'Share Values'!$V31,'Transactions (Dated)'!$B$2:$B$53,'Share Values'!AJ$11,'Transactions (Dated)'!$C$2:$C$53,"Buy")-SUMIFS('Transactions (Dated)'!$E$2:$E$53,'Transactions (Dated)'!$D$2:$D$53,'Share Values'!$V31,'Transactions (Dated)'!$B$2:$B$53,'Share Values'!AJ$11,'Transactions (Dated)'!$C$2:$C$53,"Sell")</f>
        <v>0</v>
      </c>
      <c r="AK31" s="40"/>
      <c r="AM31" s="3">
        <f t="shared" si="9"/>
        <v>41941</v>
      </c>
      <c r="AN31" s="6">
        <f t="shared" ca="1" si="10"/>
        <v>54390</v>
      </c>
      <c r="AO31" s="6">
        <f t="shared" ca="1" si="11"/>
        <v>0</v>
      </c>
      <c r="AP31" s="6">
        <f t="shared" ca="1" si="12"/>
        <v>0</v>
      </c>
      <c r="AQ31" s="6">
        <f t="shared" ca="1" si="13"/>
        <v>0</v>
      </c>
      <c r="AR31" s="6">
        <f t="shared" ca="1" si="14"/>
        <v>0</v>
      </c>
      <c r="AS31" s="6">
        <f t="shared" ca="1" si="15"/>
        <v>0</v>
      </c>
      <c r="AT31" s="6">
        <f t="shared" ca="1" si="16"/>
        <v>0</v>
      </c>
      <c r="AU31" s="6">
        <f t="shared" ca="1" si="17"/>
        <v>0</v>
      </c>
      <c r="AV31" s="6">
        <f t="shared" ca="1" si="18"/>
        <v>0</v>
      </c>
      <c r="AW31" s="6">
        <f t="shared" ca="1" si="19"/>
        <v>0</v>
      </c>
      <c r="AX31" s="6">
        <f t="shared" ca="1" si="20"/>
        <v>0</v>
      </c>
      <c r="AY31" s="6">
        <f t="shared" ca="1" si="21"/>
        <v>0</v>
      </c>
      <c r="AZ31" s="6">
        <f t="shared" ca="1" si="22"/>
        <v>0</v>
      </c>
      <c r="BA31" s="6">
        <f t="shared" ca="1" si="23"/>
        <v>0</v>
      </c>
      <c r="BB31" s="6"/>
      <c r="BD31" s="4">
        <f t="shared" ca="1" si="24"/>
        <v>54390</v>
      </c>
      <c r="BF31" s="3">
        <f t="shared" si="25"/>
        <v>41941</v>
      </c>
      <c r="BG31" s="6">
        <f>BG30+SUMIFS('Transactions (Dated)'!H:H,'Transactions (Dated)'!D:D,'Share Values'!AM31)</f>
        <v>949993.75</v>
      </c>
      <c r="BH31" s="6">
        <f ca="1">BH30+SUMIFS('Transactions (Dated)'!$F:$F,'Transactions (Dated)'!$D:$D,$BF31,'Transactions (Dated)'!$B:$B,BH$11,'Transactions (Dated)'!$C:$C,"Dividend (paid to cash)")*W31</f>
        <v>0</v>
      </c>
      <c r="BI31" s="6">
        <f ca="1">BI30+SUMIFS('Transactions (Dated)'!$F:$F,'Transactions (Dated)'!$D:$D,$BF31,'Transactions (Dated)'!$B:$B,BI$11,'Transactions (Dated)'!$C:$C,"Dividend (paid to cash)")*X31</f>
        <v>0</v>
      </c>
      <c r="BJ31" s="6">
        <f ca="1">BJ30+SUMIFS('Transactions (Dated)'!$F:$F,'Transactions (Dated)'!$D:$D,$BF31,'Transactions (Dated)'!$B:$B,BJ$11,'Transactions (Dated)'!$C:$C,"Dividend (paid to cash)")*Y31</f>
        <v>0</v>
      </c>
      <c r="BK31" s="6">
        <f ca="1">BK30+SUMIFS('Transactions (Dated)'!$F:$F,'Transactions (Dated)'!$D:$D,$BF31,'Transactions (Dated)'!$B:$B,BK$11,'Transactions (Dated)'!$C:$C,"Dividend (paid to cash)")*Z31</f>
        <v>0</v>
      </c>
      <c r="BL31" s="6">
        <f ca="1">BL30+SUMIFS('Transactions (Dated)'!$F:$F,'Transactions (Dated)'!$D:$D,$BF31,'Transactions (Dated)'!$B:$B,BL$11,'Transactions (Dated)'!$C:$C,"Dividend (paid to cash)")*AA31</f>
        <v>0</v>
      </c>
      <c r="BM31" s="6">
        <f ca="1">BM30+SUMIFS('Transactions (Dated)'!$F:$F,'Transactions (Dated)'!$D:$D,$BF31,'Transactions (Dated)'!$B:$B,BM$11,'Transactions (Dated)'!$C:$C,"Dividend (paid to cash)")*AB31</f>
        <v>0</v>
      </c>
      <c r="BN31" s="6">
        <f ca="1">BN30+SUMIFS('Transactions (Dated)'!$F:$F,'Transactions (Dated)'!$D:$D,$BF31,'Transactions (Dated)'!$B:$B,BN$11,'Transactions (Dated)'!$C:$C,"Dividend (paid to cash)")*AC31</f>
        <v>0</v>
      </c>
      <c r="BO31" s="6">
        <f ca="1">BO30+SUMIFS('Transactions (Dated)'!$F:$F,'Transactions (Dated)'!$D:$D,$BF31,'Transactions (Dated)'!$B:$B,BO$11,'Transactions (Dated)'!$C:$C,"Dividend (paid to cash)")*AD31</f>
        <v>0</v>
      </c>
      <c r="BP31" s="6">
        <f ca="1">BP30+SUMIFS('Transactions (Dated)'!$F:$F,'Transactions (Dated)'!$D:$D,$BF31,'Transactions (Dated)'!$B:$B,BP$11,'Transactions (Dated)'!$C:$C,"Dividend (paid to cash)")*AE31</f>
        <v>0</v>
      </c>
      <c r="BQ31" s="6">
        <f ca="1">BQ30+SUMIFS('Transactions (Dated)'!$F:$F,'Transactions (Dated)'!$D:$D,$BF31,'Transactions (Dated)'!$B:$B,BQ$11,'Transactions (Dated)'!$C:$C,"Dividend (paid to cash)")*AF31</f>
        <v>0</v>
      </c>
      <c r="BR31" s="6">
        <f ca="1">BR30+SUMIFS('Transactions (Dated)'!$F:$F,'Transactions (Dated)'!$D:$D,$BF31,'Transactions (Dated)'!$B:$B,BR$11,'Transactions (Dated)'!$C:$C,"Dividend (paid to cash)")*AG31</f>
        <v>0</v>
      </c>
      <c r="BS31" s="6">
        <f ca="1">BS30+SUMIFS('Transactions (Dated)'!$F:$F,'Transactions (Dated)'!$D:$D,$BF31,'Transactions (Dated)'!$B:$B,BS$11,'Transactions (Dated)'!$C:$C,"Dividend (paid to cash)")*AH31</f>
        <v>0</v>
      </c>
      <c r="BT31" s="6">
        <f ca="1">BT30+SUMIFS('Transactions (Dated)'!$F:$F,'Transactions (Dated)'!$D:$D,$BF31,'Transactions (Dated)'!$B:$B,BT$11,'Transactions (Dated)'!$C:$C,"Dividend (paid to cash)")*AI31</f>
        <v>0</v>
      </c>
      <c r="BU31" s="6">
        <f ca="1">BU30+SUMIFS('Transactions (Dated)'!$F:$F,'Transactions (Dated)'!$D:$D,$BF31,'Transactions (Dated)'!$B:$B,BU$11,'Transactions (Dated)'!$C:$C,"Dividend (paid to cash)")*AJ31</f>
        <v>0</v>
      </c>
      <c r="BV31" s="6"/>
      <c r="BX31" s="6">
        <f t="shared" ca="1" si="30"/>
        <v>949993.75</v>
      </c>
      <c r="BZ31" s="3">
        <f t="shared" si="31"/>
        <v>41941</v>
      </c>
      <c r="CA31" s="4">
        <f t="shared" ca="1" si="26"/>
        <v>54390</v>
      </c>
      <c r="CB31" s="4">
        <f t="shared" ca="1" si="27"/>
        <v>949993.75</v>
      </c>
      <c r="CD31" s="4">
        <f t="shared" ca="1" si="28"/>
        <v>1004383.75</v>
      </c>
    </row>
    <row r="32" spans="2:82">
      <c r="B32" s="3">
        <f t="shared" si="29"/>
        <v>41942</v>
      </c>
      <c r="C32" s="2">
        <v>14458.7</v>
      </c>
      <c r="E32" s="70">
        <v>41942</v>
      </c>
      <c r="F32" s="69">
        <v>11.72</v>
      </c>
      <c r="G32" s="69">
        <v>4.95</v>
      </c>
      <c r="H32" s="69">
        <v>19.55</v>
      </c>
      <c r="I32" s="69">
        <v>28.62</v>
      </c>
      <c r="J32" s="69">
        <v>15.15</v>
      </c>
      <c r="K32" s="69">
        <v>12.19</v>
      </c>
      <c r="L32" s="69">
        <v>28.95</v>
      </c>
      <c r="M32" s="69">
        <v>1.83</v>
      </c>
      <c r="N32" s="69">
        <v>9</v>
      </c>
      <c r="O32" s="69">
        <v>4.91</v>
      </c>
      <c r="P32" s="69">
        <v>33</v>
      </c>
      <c r="Q32" s="69">
        <v>1.72</v>
      </c>
      <c r="R32" s="69">
        <v>8.35</v>
      </c>
      <c r="S32" s="69">
        <v>36.83</v>
      </c>
      <c r="T32" s="4"/>
      <c r="V32" s="3">
        <f t="shared" si="8"/>
        <v>41942</v>
      </c>
      <c r="W32" s="40">
        <f ca="1">W31+SUMIFS('Transactions (Dated)'!$E$2:$E$53,'Transactions (Dated)'!$D$2:$D$53,'Share Values'!$V32,'Transactions (Dated)'!$B$2:$B$53,'Share Values'!W$11,'Transactions (Dated)'!$C$2:$C$53,"Buy")-SUMIFS('Transactions (Dated)'!$E$2:$E$53,'Transactions (Dated)'!$D$2:$D$53,'Share Values'!$V32,'Transactions (Dated)'!$B$2:$B$53,'Share Values'!W$11,'Transactions (Dated)'!$C$2:$C$53,"Sell")</f>
        <v>4625</v>
      </c>
      <c r="X32" s="40">
        <f ca="1">X31+SUMIFS('Transactions (Dated)'!$E$2:$E$53,'Transactions (Dated)'!$D$2:$D$53,'Share Values'!$V32,'Transactions (Dated)'!$B$2:$B$53,'Share Values'!X$11,'Transactions (Dated)'!$C$2:$C$53,"Buy")-SUMIFS('Transactions (Dated)'!$E$2:$E$53,'Transactions (Dated)'!$D$2:$D$53,'Share Values'!$V32,'Transactions (Dated)'!$B$2:$B$53,'Share Values'!X$11,'Transactions (Dated)'!$C$2:$C$53,"Sell")</f>
        <v>0</v>
      </c>
      <c r="Y32" s="40">
        <f ca="1">Y31+SUMIFS('Transactions (Dated)'!$E$2:$E$53,'Transactions (Dated)'!$D$2:$D$53,'Share Values'!$V32,'Transactions (Dated)'!$B$2:$B$53,'Share Values'!Y$11,'Transactions (Dated)'!$C$2:$C$53,"Buy")-SUMIFS('Transactions (Dated)'!$E$2:$E$53,'Transactions (Dated)'!$D$2:$D$53,'Share Values'!$V32,'Transactions (Dated)'!$B$2:$B$53,'Share Values'!Y$11,'Transactions (Dated)'!$C$2:$C$53,"Sell")</f>
        <v>0</v>
      </c>
      <c r="Z32" s="40">
        <f ca="1">Z31+SUMIFS('Transactions (Dated)'!$E$2:$E$53,'Transactions (Dated)'!$D$2:$D$53,'Share Values'!$V32,'Transactions (Dated)'!$B$2:$B$53,'Share Values'!Z$11,'Transactions (Dated)'!$C$2:$C$53,"Buy")-SUMIFS('Transactions (Dated)'!$E$2:$E$53,'Transactions (Dated)'!$D$2:$D$53,'Share Values'!$V32,'Transactions (Dated)'!$B$2:$B$53,'Share Values'!Z$11,'Transactions (Dated)'!$C$2:$C$53,"Sell")</f>
        <v>0</v>
      </c>
      <c r="AA32" s="40">
        <f ca="1">AA31+SUMIFS('Transactions (Dated)'!$E$2:$E$53,'Transactions (Dated)'!$D$2:$D$53,'Share Values'!$V32,'Transactions (Dated)'!$B$2:$B$53,'Share Values'!AA$11,'Transactions (Dated)'!$C$2:$C$53,"Buy")-SUMIFS('Transactions (Dated)'!$E$2:$E$53,'Transactions (Dated)'!$D$2:$D$53,'Share Values'!$V32,'Transactions (Dated)'!$B$2:$B$53,'Share Values'!AA$11,'Transactions (Dated)'!$C$2:$C$53,"Sell")</f>
        <v>0</v>
      </c>
      <c r="AB32" s="40">
        <f ca="1">AB31+SUMIFS('Transactions (Dated)'!$E$2:$E$53,'Transactions (Dated)'!$D$2:$D$53,'Share Values'!$V32,'Transactions (Dated)'!$B$2:$B$53,'Share Values'!AB$11,'Transactions (Dated)'!$C$2:$C$53,"Buy")-SUMIFS('Transactions (Dated)'!$E$2:$E$53,'Transactions (Dated)'!$D$2:$D$53,'Share Values'!$V32,'Transactions (Dated)'!$B$2:$B$53,'Share Values'!AB$11,'Transactions (Dated)'!$C$2:$C$53,"Sell")</f>
        <v>0</v>
      </c>
      <c r="AC32" s="40">
        <f ca="1">AC31+SUMIFS('Transactions (Dated)'!$E$2:$E$53,'Transactions (Dated)'!$D$2:$D$53,'Share Values'!$V32,'Transactions (Dated)'!$B$2:$B$53,'Share Values'!AC$11,'Transactions (Dated)'!$C$2:$C$53,"Buy")-SUMIFS('Transactions (Dated)'!$E$2:$E$53,'Transactions (Dated)'!$D$2:$D$53,'Share Values'!$V32,'Transactions (Dated)'!$B$2:$B$53,'Share Values'!AC$11,'Transactions (Dated)'!$C$2:$C$53,"Sell")</f>
        <v>0</v>
      </c>
      <c r="AD32" s="40">
        <f ca="1">AD31+SUMIFS('Transactions (Dated)'!$E$2:$E$53,'Transactions (Dated)'!$D$2:$D$53,'Share Values'!$V32,'Transactions (Dated)'!$B$2:$B$53,'Share Values'!AD$11,'Transactions (Dated)'!$C$2:$C$53,"Buy")-SUMIFS('Transactions (Dated)'!$E$2:$E$53,'Transactions (Dated)'!$D$2:$D$53,'Share Values'!$V32,'Transactions (Dated)'!$B$2:$B$53,'Share Values'!AD$11,'Transactions (Dated)'!$C$2:$C$53,"Sell")</f>
        <v>0</v>
      </c>
      <c r="AE32" s="40">
        <f ca="1">AE31+SUMIFS('Transactions (Dated)'!$E$2:$E$53,'Transactions (Dated)'!$D$2:$D$53,'Share Values'!$V32,'Transactions (Dated)'!$B$2:$B$53,'Share Values'!AE$11,'Transactions (Dated)'!$C$2:$C$53,"Buy")-SUMIFS('Transactions (Dated)'!$E$2:$E$53,'Transactions (Dated)'!$D$2:$D$53,'Share Values'!$V32,'Transactions (Dated)'!$B$2:$B$53,'Share Values'!AE$11,'Transactions (Dated)'!$C$2:$C$53,"Sell")</f>
        <v>0</v>
      </c>
      <c r="AF32" s="40">
        <f ca="1">AF31+SUMIFS('Transactions (Dated)'!$E$2:$E$53,'Transactions (Dated)'!$D$2:$D$53,'Share Values'!$V32,'Transactions (Dated)'!$B$2:$B$53,'Share Values'!AF$11,'Transactions (Dated)'!$C$2:$C$53,"Buy")-SUMIFS('Transactions (Dated)'!$E$2:$E$53,'Transactions (Dated)'!$D$2:$D$53,'Share Values'!$V32,'Transactions (Dated)'!$B$2:$B$53,'Share Values'!AF$11,'Transactions (Dated)'!$C$2:$C$53,"Sell")</f>
        <v>0</v>
      </c>
      <c r="AG32" s="40">
        <f ca="1">AG31+SUMIFS('Transactions (Dated)'!$E$2:$E$53,'Transactions (Dated)'!$D$2:$D$53,'Share Values'!$V32,'Transactions (Dated)'!$B$2:$B$53,'Share Values'!AG$11,'Transactions (Dated)'!$C$2:$C$53,"Buy")-SUMIFS('Transactions (Dated)'!$E$2:$E$53,'Transactions (Dated)'!$D$2:$D$53,'Share Values'!$V32,'Transactions (Dated)'!$B$2:$B$53,'Share Values'!AG$11,'Transactions (Dated)'!$C$2:$C$53,"Sell")</f>
        <v>0</v>
      </c>
      <c r="AH32" s="40">
        <f ca="1">AH31+SUMIFS('Transactions (Dated)'!$E$2:$E$53,'Transactions (Dated)'!$D$2:$D$53,'Share Values'!$V32,'Transactions (Dated)'!$B$2:$B$53,'Share Values'!AH$11,'Transactions (Dated)'!$C$2:$C$53,"Buy")-SUMIFS('Transactions (Dated)'!$E$2:$E$53,'Transactions (Dated)'!$D$2:$D$53,'Share Values'!$V32,'Transactions (Dated)'!$B$2:$B$53,'Share Values'!AH$11,'Transactions (Dated)'!$C$2:$C$53,"Sell")</f>
        <v>0</v>
      </c>
      <c r="AI32" s="40">
        <f ca="1">AI31+SUMIFS('Transactions (Dated)'!$E$2:$E$53,'Transactions (Dated)'!$D$2:$D$53,'Share Values'!$V32,'Transactions (Dated)'!$B$2:$B$53,'Share Values'!AI$11,'Transactions (Dated)'!$C$2:$C$53,"Buy")-SUMIFS('Transactions (Dated)'!$E$2:$E$53,'Transactions (Dated)'!$D$2:$D$53,'Share Values'!$V32,'Transactions (Dated)'!$B$2:$B$53,'Share Values'!AI$11,'Transactions (Dated)'!$C$2:$C$53,"Sell")</f>
        <v>0</v>
      </c>
      <c r="AJ32" s="40">
        <f ca="1">AJ31+SUMIFS('Transactions (Dated)'!$E$2:$E$53,'Transactions (Dated)'!$D$2:$D$53,'Share Values'!$V32,'Transactions (Dated)'!$B$2:$B$53,'Share Values'!AJ$11,'Transactions (Dated)'!$C$2:$C$53,"Buy")-SUMIFS('Transactions (Dated)'!$E$2:$E$53,'Transactions (Dated)'!$D$2:$D$53,'Share Values'!$V32,'Transactions (Dated)'!$B$2:$B$53,'Share Values'!AJ$11,'Transactions (Dated)'!$C$2:$C$53,"Sell")</f>
        <v>0</v>
      </c>
      <c r="AK32" s="40"/>
      <c r="AM32" s="3">
        <f t="shared" si="9"/>
        <v>41942</v>
      </c>
      <c r="AN32" s="6">
        <f t="shared" ca="1" si="10"/>
        <v>54205</v>
      </c>
      <c r="AO32" s="6">
        <f t="shared" ca="1" si="11"/>
        <v>0</v>
      </c>
      <c r="AP32" s="6">
        <f t="shared" ca="1" si="12"/>
        <v>0</v>
      </c>
      <c r="AQ32" s="6">
        <f t="shared" ca="1" si="13"/>
        <v>0</v>
      </c>
      <c r="AR32" s="6">
        <f t="shared" ca="1" si="14"/>
        <v>0</v>
      </c>
      <c r="AS32" s="6">
        <f t="shared" ca="1" si="15"/>
        <v>0</v>
      </c>
      <c r="AT32" s="6">
        <f t="shared" ca="1" si="16"/>
        <v>0</v>
      </c>
      <c r="AU32" s="6">
        <f t="shared" ca="1" si="17"/>
        <v>0</v>
      </c>
      <c r="AV32" s="6">
        <f t="shared" ca="1" si="18"/>
        <v>0</v>
      </c>
      <c r="AW32" s="6">
        <f t="shared" ca="1" si="19"/>
        <v>0</v>
      </c>
      <c r="AX32" s="6">
        <f t="shared" ca="1" si="20"/>
        <v>0</v>
      </c>
      <c r="AY32" s="6">
        <f t="shared" ca="1" si="21"/>
        <v>0</v>
      </c>
      <c r="AZ32" s="6">
        <f t="shared" ca="1" si="22"/>
        <v>0</v>
      </c>
      <c r="BA32" s="6">
        <f t="shared" ca="1" si="23"/>
        <v>0</v>
      </c>
      <c r="BB32" s="6"/>
      <c r="BD32" s="4">
        <f t="shared" ca="1" si="24"/>
        <v>54205</v>
      </c>
      <c r="BF32" s="3">
        <f t="shared" si="25"/>
        <v>41942</v>
      </c>
      <c r="BG32" s="6">
        <f>BG31+SUMIFS('Transactions (Dated)'!H:H,'Transactions (Dated)'!D:D,'Share Values'!AM32)</f>
        <v>949993.75</v>
      </c>
      <c r="BH32" s="6">
        <f ca="1">BH31+SUMIFS('Transactions (Dated)'!$F:$F,'Transactions (Dated)'!$D:$D,$BF32,'Transactions (Dated)'!$B:$B,BH$11,'Transactions (Dated)'!$C:$C,"Dividend (paid to cash)")*W32</f>
        <v>0</v>
      </c>
      <c r="BI32" s="6">
        <f ca="1">BI31+SUMIFS('Transactions (Dated)'!$F:$F,'Transactions (Dated)'!$D:$D,$BF32,'Transactions (Dated)'!$B:$B,BI$11,'Transactions (Dated)'!$C:$C,"Dividend (paid to cash)")*X32</f>
        <v>0</v>
      </c>
      <c r="BJ32" s="6">
        <f ca="1">BJ31+SUMIFS('Transactions (Dated)'!$F:$F,'Transactions (Dated)'!$D:$D,$BF32,'Transactions (Dated)'!$B:$B,BJ$11,'Transactions (Dated)'!$C:$C,"Dividend (paid to cash)")*Y32</f>
        <v>0</v>
      </c>
      <c r="BK32" s="6">
        <f ca="1">BK31+SUMIFS('Transactions (Dated)'!$F:$F,'Transactions (Dated)'!$D:$D,$BF32,'Transactions (Dated)'!$B:$B,BK$11,'Transactions (Dated)'!$C:$C,"Dividend (paid to cash)")*Z32</f>
        <v>0</v>
      </c>
      <c r="BL32" s="6">
        <f ca="1">BL31+SUMIFS('Transactions (Dated)'!$F:$F,'Transactions (Dated)'!$D:$D,$BF32,'Transactions (Dated)'!$B:$B,BL$11,'Transactions (Dated)'!$C:$C,"Dividend (paid to cash)")*AA32</f>
        <v>0</v>
      </c>
      <c r="BM32" s="6">
        <f ca="1">BM31+SUMIFS('Transactions (Dated)'!$F:$F,'Transactions (Dated)'!$D:$D,$BF32,'Transactions (Dated)'!$B:$B,BM$11,'Transactions (Dated)'!$C:$C,"Dividend (paid to cash)")*AB32</f>
        <v>0</v>
      </c>
      <c r="BN32" s="6">
        <f ca="1">BN31+SUMIFS('Transactions (Dated)'!$F:$F,'Transactions (Dated)'!$D:$D,$BF32,'Transactions (Dated)'!$B:$B,BN$11,'Transactions (Dated)'!$C:$C,"Dividend (paid to cash)")*AC32</f>
        <v>0</v>
      </c>
      <c r="BO32" s="6">
        <f ca="1">BO31+SUMIFS('Transactions (Dated)'!$F:$F,'Transactions (Dated)'!$D:$D,$BF32,'Transactions (Dated)'!$B:$B,BO$11,'Transactions (Dated)'!$C:$C,"Dividend (paid to cash)")*AD32</f>
        <v>0</v>
      </c>
      <c r="BP32" s="6">
        <f ca="1">BP31+SUMIFS('Transactions (Dated)'!$F:$F,'Transactions (Dated)'!$D:$D,$BF32,'Transactions (Dated)'!$B:$B,BP$11,'Transactions (Dated)'!$C:$C,"Dividend (paid to cash)")*AE32</f>
        <v>0</v>
      </c>
      <c r="BQ32" s="6">
        <f ca="1">BQ31+SUMIFS('Transactions (Dated)'!$F:$F,'Transactions (Dated)'!$D:$D,$BF32,'Transactions (Dated)'!$B:$B,BQ$11,'Transactions (Dated)'!$C:$C,"Dividend (paid to cash)")*AF32</f>
        <v>0</v>
      </c>
      <c r="BR32" s="6">
        <f ca="1">BR31+SUMIFS('Transactions (Dated)'!$F:$F,'Transactions (Dated)'!$D:$D,$BF32,'Transactions (Dated)'!$B:$B,BR$11,'Transactions (Dated)'!$C:$C,"Dividend (paid to cash)")*AG32</f>
        <v>0</v>
      </c>
      <c r="BS32" s="6">
        <f ca="1">BS31+SUMIFS('Transactions (Dated)'!$F:$F,'Transactions (Dated)'!$D:$D,$BF32,'Transactions (Dated)'!$B:$B,BS$11,'Transactions (Dated)'!$C:$C,"Dividend (paid to cash)")*AH32</f>
        <v>0</v>
      </c>
      <c r="BT32" s="6">
        <f ca="1">BT31+SUMIFS('Transactions (Dated)'!$F:$F,'Transactions (Dated)'!$D:$D,$BF32,'Transactions (Dated)'!$B:$B,BT$11,'Transactions (Dated)'!$C:$C,"Dividend (paid to cash)")*AI32</f>
        <v>0</v>
      </c>
      <c r="BU32" s="6">
        <f ca="1">BU31+SUMIFS('Transactions (Dated)'!$F:$F,'Transactions (Dated)'!$D:$D,$BF32,'Transactions (Dated)'!$B:$B,BU$11,'Transactions (Dated)'!$C:$C,"Dividend (paid to cash)")*AJ32</f>
        <v>0</v>
      </c>
      <c r="BV32" s="6"/>
      <c r="BX32" s="6">
        <f t="shared" ca="1" si="30"/>
        <v>949993.75</v>
      </c>
      <c r="BZ32" s="3">
        <f t="shared" si="31"/>
        <v>41942</v>
      </c>
      <c r="CA32" s="4">
        <f t="shared" ca="1" si="26"/>
        <v>54205</v>
      </c>
      <c r="CB32" s="4">
        <f t="shared" ca="1" si="27"/>
        <v>949993.75</v>
      </c>
      <c r="CD32" s="4">
        <f t="shared" ca="1" si="28"/>
        <v>1004198.75</v>
      </c>
    </row>
    <row r="33" spans="2:82">
      <c r="B33" s="3">
        <f t="shared" si="29"/>
        <v>41943</v>
      </c>
      <c r="C33" s="2">
        <v>14613.3</v>
      </c>
      <c r="E33" s="70">
        <v>41943</v>
      </c>
      <c r="F33" s="69">
        <v>11.84</v>
      </c>
      <c r="G33" s="69">
        <v>4.8899999999999997</v>
      </c>
      <c r="H33" s="69">
        <v>19.79</v>
      </c>
      <c r="I33" s="69">
        <v>28.93</v>
      </c>
      <c r="J33" s="69">
        <v>15.59</v>
      </c>
      <c r="K33" s="69">
        <v>12.15</v>
      </c>
      <c r="L33" s="69">
        <v>29.44</v>
      </c>
      <c r="M33" s="69">
        <v>1.79</v>
      </c>
      <c r="N33" s="69">
        <v>9</v>
      </c>
      <c r="O33" s="69">
        <v>4.9566999999999997</v>
      </c>
      <c r="P33" s="69">
        <v>33.770000000000003</v>
      </c>
      <c r="Q33" s="69">
        <v>1.7150000000000001</v>
      </c>
      <c r="R33" s="69">
        <v>8.6300000000000008</v>
      </c>
      <c r="S33" s="69">
        <v>36.72</v>
      </c>
      <c r="T33" s="4"/>
      <c r="V33" s="3">
        <f t="shared" si="8"/>
        <v>41943</v>
      </c>
      <c r="W33" s="40">
        <f ca="1">W32+SUMIFS('Transactions (Dated)'!$E$2:$E$53,'Transactions (Dated)'!$D$2:$D$53,'Share Values'!$V33,'Transactions (Dated)'!$B$2:$B$53,'Share Values'!W$11,'Transactions (Dated)'!$C$2:$C$53,"Buy")-SUMIFS('Transactions (Dated)'!$E$2:$E$53,'Transactions (Dated)'!$D$2:$D$53,'Share Values'!$V33,'Transactions (Dated)'!$B$2:$B$53,'Share Values'!W$11,'Transactions (Dated)'!$C$2:$C$53,"Sell")</f>
        <v>4625</v>
      </c>
      <c r="X33" s="40">
        <f ca="1">X32+SUMIFS('Transactions (Dated)'!$E$2:$E$53,'Transactions (Dated)'!$D$2:$D$53,'Share Values'!$V33,'Transactions (Dated)'!$B$2:$B$53,'Share Values'!X$11,'Transactions (Dated)'!$C$2:$C$53,"Buy")-SUMIFS('Transactions (Dated)'!$E$2:$E$53,'Transactions (Dated)'!$D$2:$D$53,'Share Values'!$V33,'Transactions (Dated)'!$B$2:$B$53,'Share Values'!X$11,'Transactions (Dated)'!$C$2:$C$53,"Sell")</f>
        <v>0</v>
      </c>
      <c r="Y33" s="40">
        <f ca="1">Y32+SUMIFS('Transactions (Dated)'!$E$2:$E$53,'Transactions (Dated)'!$D$2:$D$53,'Share Values'!$V33,'Transactions (Dated)'!$B$2:$B$53,'Share Values'!Y$11,'Transactions (Dated)'!$C$2:$C$53,"Buy")-SUMIFS('Transactions (Dated)'!$E$2:$E$53,'Transactions (Dated)'!$D$2:$D$53,'Share Values'!$V33,'Transactions (Dated)'!$B$2:$B$53,'Share Values'!Y$11,'Transactions (Dated)'!$C$2:$C$53,"Sell")</f>
        <v>0</v>
      </c>
      <c r="Z33" s="40">
        <f ca="1">Z32+SUMIFS('Transactions (Dated)'!$E$2:$E$53,'Transactions (Dated)'!$D$2:$D$53,'Share Values'!$V33,'Transactions (Dated)'!$B$2:$B$53,'Share Values'!Z$11,'Transactions (Dated)'!$C$2:$C$53,"Buy")-SUMIFS('Transactions (Dated)'!$E$2:$E$53,'Transactions (Dated)'!$D$2:$D$53,'Share Values'!$V33,'Transactions (Dated)'!$B$2:$B$53,'Share Values'!Z$11,'Transactions (Dated)'!$C$2:$C$53,"Sell")</f>
        <v>0</v>
      </c>
      <c r="AA33" s="40">
        <f ca="1">AA32+SUMIFS('Transactions (Dated)'!$E$2:$E$53,'Transactions (Dated)'!$D$2:$D$53,'Share Values'!$V33,'Transactions (Dated)'!$B$2:$B$53,'Share Values'!AA$11,'Transactions (Dated)'!$C$2:$C$53,"Buy")-SUMIFS('Transactions (Dated)'!$E$2:$E$53,'Transactions (Dated)'!$D$2:$D$53,'Share Values'!$V33,'Transactions (Dated)'!$B$2:$B$53,'Share Values'!AA$11,'Transactions (Dated)'!$C$2:$C$53,"Sell")</f>
        <v>0</v>
      </c>
      <c r="AB33" s="40">
        <f ca="1">AB32+SUMIFS('Transactions (Dated)'!$E$2:$E$53,'Transactions (Dated)'!$D$2:$D$53,'Share Values'!$V33,'Transactions (Dated)'!$B$2:$B$53,'Share Values'!AB$11,'Transactions (Dated)'!$C$2:$C$53,"Buy")-SUMIFS('Transactions (Dated)'!$E$2:$E$53,'Transactions (Dated)'!$D$2:$D$53,'Share Values'!$V33,'Transactions (Dated)'!$B$2:$B$53,'Share Values'!AB$11,'Transactions (Dated)'!$C$2:$C$53,"Sell")</f>
        <v>0</v>
      </c>
      <c r="AC33" s="40">
        <f ca="1">AC32+SUMIFS('Transactions (Dated)'!$E$2:$E$53,'Transactions (Dated)'!$D$2:$D$53,'Share Values'!$V33,'Transactions (Dated)'!$B$2:$B$53,'Share Values'!AC$11,'Transactions (Dated)'!$C$2:$C$53,"Buy")-SUMIFS('Transactions (Dated)'!$E$2:$E$53,'Transactions (Dated)'!$D$2:$D$53,'Share Values'!$V33,'Transactions (Dated)'!$B$2:$B$53,'Share Values'!AC$11,'Transactions (Dated)'!$C$2:$C$53,"Sell")</f>
        <v>0</v>
      </c>
      <c r="AD33" s="40">
        <f ca="1">AD32+SUMIFS('Transactions (Dated)'!$E$2:$E$53,'Transactions (Dated)'!$D$2:$D$53,'Share Values'!$V33,'Transactions (Dated)'!$B$2:$B$53,'Share Values'!AD$11,'Transactions (Dated)'!$C$2:$C$53,"Buy")-SUMIFS('Transactions (Dated)'!$E$2:$E$53,'Transactions (Dated)'!$D$2:$D$53,'Share Values'!$V33,'Transactions (Dated)'!$B$2:$B$53,'Share Values'!AD$11,'Transactions (Dated)'!$C$2:$C$53,"Sell")</f>
        <v>0</v>
      </c>
      <c r="AE33" s="40">
        <f ca="1">AE32+SUMIFS('Transactions (Dated)'!$E$2:$E$53,'Transactions (Dated)'!$D$2:$D$53,'Share Values'!$V33,'Transactions (Dated)'!$B$2:$B$53,'Share Values'!AE$11,'Transactions (Dated)'!$C$2:$C$53,"Buy")-SUMIFS('Transactions (Dated)'!$E$2:$E$53,'Transactions (Dated)'!$D$2:$D$53,'Share Values'!$V33,'Transactions (Dated)'!$B$2:$B$53,'Share Values'!AE$11,'Transactions (Dated)'!$C$2:$C$53,"Sell")</f>
        <v>0</v>
      </c>
      <c r="AF33" s="40">
        <f ca="1">AF32+SUMIFS('Transactions (Dated)'!$E$2:$E$53,'Transactions (Dated)'!$D$2:$D$53,'Share Values'!$V33,'Transactions (Dated)'!$B$2:$B$53,'Share Values'!AF$11,'Transactions (Dated)'!$C$2:$C$53,"Buy")-SUMIFS('Transactions (Dated)'!$E$2:$E$53,'Transactions (Dated)'!$D$2:$D$53,'Share Values'!$V33,'Transactions (Dated)'!$B$2:$B$53,'Share Values'!AF$11,'Transactions (Dated)'!$C$2:$C$53,"Sell")</f>
        <v>0</v>
      </c>
      <c r="AG33" s="40">
        <f ca="1">AG32+SUMIFS('Transactions (Dated)'!$E$2:$E$53,'Transactions (Dated)'!$D$2:$D$53,'Share Values'!$V33,'Transactions (Dated)'!$B$2:$B$53,'Share Values'!AG$11,'Transactions (Dated)'!$C$2:$C$53,"Buy")-SUMIFS('Transactions (Dated)'!$E$2:$E$53,'Transactions (Dated)'!$D$2:$D$53,'Share Values'!$V33,'Transactions (Dated)'!$B$2:$B$53,'Share Values'!AG$11,'Transactions (Dated)'!$C$2:$C$53,"Sell")</f>
        <v>0</v>
      </c>
      <c r="AH33" s="40">
        <f ca="1">AH32+SUMIFS('Transactions (Dated)'!$E$2:$E$53,'Transactions (Dated)'!$D$2:$D$53,'Share Values'!$V33,'Transactions (Dated)'!$B$2:$B$53,'Share Values'!AH$11,'Transactions (Dated)'!$C$2:$C$53,"Buy")-SUMIFS('Transactions (Dated)'!$E$2:$E$53,'Transactions (Dated)'!$D$2:$D$53,'Share Values'!$V33,'Transactions (Dated)'!$B$2:$B$53,'Share Values'!AH$11,'Transactions (Dated)'!$C$2:$C$53,"Sell")</f>
        <v>0</v>
      </c>
      <c r="AI33" s="40">
        <f ca="1">AI32+SUMIFS('Transactions (Dated)'!$E$2:$E$53,'Transactions (Dated)'!$D$2:$D$53,'Share Values'!$V33,'Transactions (Dated)'!$B$2:$B$53,'Share Values'!AI$11,'Transactions (Dated)'!$C$2:$C$53,"Buy")-SUMIFS('Transactions (Dated)'!$E$2:$E$53,'Transactions (Dated)'!$D$2:$D$53,'Share Values'!$V33,'Transactions (Dated)'!$B$2:$B$53,'Share Values'!AI$11,'Transactions (Dated)'!$C$2:$C$53,"Sell")</f>
        <v>0</v>
      </c>
      <c r="AJ33" s="40">
        <f ca="1">AJ32+SUMIFS('Transactions (Dated)'!$E$2:$E$53,'Transactions (Dated)'!$D$2:$D$53,'Share Values'!$V33,'Transactions (Dated)'!$B$2:$B$53,'Share Values'!AJ$11,'Transactions (Dated)'!$C$2:$C$53,"Buy")-SUMIFS('Transactions (Dated)'!$E$2:$E$53,'Transactions (Dated)'!$D$2:$D$53,'Share Values'!$V33,'Transactions (Dated)'!$B$2:$B$53,'Share Values'!AJ$11,'Transactions (Dated)'!$C$2:$C$53,"Sell")</f>
        <v>0</v>
      </c>
      <c r="AK33" s="40"/>
      <c r="AM33" s="3">
        <f t="shared" si="9"/>
        <v>41943</v>
      </c>
      <c r="AN33" s="6">
        <f t="shared" ca="1" si="10"/>
        <v>54760</v>
      </c>
      <c r="AO33" s="6">
        <f t="shared" ca="1" si="11"/>
        <v>0</v>
      </c>
      <c r="AP33" s="6">
        <f t="shared" ca="1" si="12"/>
        <v>0</v>
      </c>
      <c r="AQ33" s="6">
        <f t="shared" ca="1" si="13"/>
        <v>0</v>
      </c>
      <c r="AR33" s="6">
        <f t="shared" ca="1" si="14"/>
        <v>0</v>
      </c>
      <c r="AS33" s="6">
        <f t="shared" ca="1" si="15"/>
        <v>0</v>
      </c>
      <c r="AT33" s="6">
        <f t="shared" ca="1" si="16"/>
        <v>0</v>
      </c>
      <c r="AU33" s="6">
        <f t="shared" ca="1" si="17"/>
        <v>0</v>
      </c>
      <c r="AV33" s="6">
        <f t="shared" ca="1" si="18"/>
        <v>0</v>
      </c>
      <c r="AW33" s="6">
        <f t="shared" ca="1" si="19"/>
        <v>0</v>
      </c>
      <c r="AX33" s="6">
        <f t="shared" ca="1" si="20"/>
        <v>0</v>
      </c>
      <c r="AY33" s="6">
        <f t="shared" ca="1" si="21"/>
        <v>0</v>
      </c>
      <c r="AZ33" s="6">
        <f t="shared" ca="1" si="22"/>
        <v>0</v>
      </c>
      <c r="BA33" s="6">
        <f t="shared" ca="1" si="23"/>
        <v>0</v>
      </c>
      <c r="BB33" s="6"/>
      <c r="BD33" s="4">
        <f t="shared" ca="1" si="24"/>
        <v>54760</v>
      </c>
      <c r="BF33" s="3">
        <f t="shared" si="25"/>
        <v>41943</v>
      </c>
      <c r="BG33" s="6">
        <f>BG32+SUMIFS('Transactions (Dated)'!H:H,'Transactions (Dated)'!D:D,'Share Values'!AM33)</f>
        <v>949993.75</v>
      </c>
      <c r="BH33" s="6">
        <f ca="1">BH32+SUMIFS('Transactions (Dated)'!$F:$F,'Transactions (Dated)'!$D:$D,$BF33,'Transactions (Dated)'!$B:$B,BH$11,'Transactions (Dated)'!$C:$C,"Dividend (paid to cash)")*W33</f>
        <v>0</v>
      </c>
      <c r="BI33" s="6">
        <f ca="1">BI32+SUMIFS('Transactions (Dated)'!$F:$F,'Transactions (Dated)'!$D:$D,$BF33,'Transactions (Dated)'!$B:$B,BI$11,'Transactions (Dated)'!$C:$C,"Dividend (paid to cash)")*X33</f>
        <v>0</v>
      </c>
      <c r="BJ33" s="6">
        <f ca="1">BJ32+SUMIFS('Transactions (Dated)'!$F:$F,'Transactions (Dated)'!$D:$D,$BF33,'Transactions (Dated)'!$B:$B,BJ$11,'Transactions (Dated)'!$C:$C,"Dividend (paid to cash)")*Y33</f>
        <v>0</v>
      </c>
      <c r="BK33" s="6">
        <f ca="1">BK32+SUMIFS('Transactions (Dated)'!$F:$F,'Transactions (Dated)'!$D:$D,$BF33,'Transactions (Dated)'!$B:$B,BK$11,'Transactions (Dated)'!$C:$C,"Dividend (paid to cash)")*Z33</f>
        <v>0</v>
      </c>
      <c r="BL33" s="6">
        <f ca="1">BL32+SUMIFS('Transactions (Dated)'!$F:$F,'Transactions (Dated)'!$D:$D,$BF33,'Transactions (Dated)'!$B:$B,BL$11,'Transactions (Dated)'!$C:$C,"Dividend (paid to cash)")*AA33</f>
        <v>0</v>
      </c>
      <c r="BM33" s="6">
        <f ca="1">BM32+SUMIFS('Transactions (Dated)'!$F:$F,'Transactions (Dated)'!$D:$D,$BF33,'Transactions (Dated)'!$B:$B,BM$11,'Transactions (Dated)'!$C:$C,"Dividend (paid to cash)")*AB33</f>
        <v>0</v>
      </c>
      <c r="BN33" s="6">
        <f ca="1">BN32+SUMIFS('Transactions (Dated)'!$F:$F,'Transactions (Dated)'!$D:$D,$BF33,'Transactions (Dated)'!$B:$B,BN$11,'Transactions (Dated)'!$C:$C,"Dividend (paid to cash)")*AC33</f>
        <v>0</v>
      </c>
      <c r="BO33" s="6">
        <f ca="1">BO32+SUMIFS('Transactions (Dated)'!$F:$F,'Transactions (Dated)'!$D:$D,$BF33,'Transactions (Dated)'!$B:$B,BO$11,'Transactions (Dated)'!$C:$C,"Dividend (paid to cash)")*AD33</f>
        <v>0</v>
      </c>
      <c r="BP33" s="6">
        <f ca="1">BP32+SUMIFS('Transactions (Dated)'!$F:$F,'Transactions (Dated)'!$D:$D,$BF33,'Transactions (Dated)'!$B:$B,BP$11,'Transactions (Dated)'!$C:$C,"Dividend (paid to cash)")*AE33</f>
        <v>0</v>
      </c>
      <c r="BQ33" s="6">
        <f ca="1">BQ32+SUMIFS('Transactions (Dated)'!$F:$F,'Transactions (Dated)'!$D:$D,$BF33,'Transactions (Dated)'!$B:$B,BQ$11,'Transactions (Dated)'!$C:$C,"Dividend (paid to cash)")*AF33</f>
        <v>0</v>
      </c>
      <c r="BR33" s="6">
        <f ca="1">BR32+SUMIFS('Transactions (Dated)'!$F:$F,'Transactions (Dated)'!$D:$D,$BF33,'Transactions (Dated)'!$B:$B,BR$11,'Transactions (Dated)'!$C:$C,"Dividend (paid to cash)")*AG33</f>
        <v>0</v>
      </c>
      <c r="BS33" s="6">
        <f ca="1">BS32+SUMIFS('Transactions (Dated)'!$F:$F,'Transactions (Dated)'!$D:$D,$BF33,'Transactions (Dated)'!$B:$B,BS$11,'Transactions (Dated)'!$C:$C,"Dividend (paid to cash)")*AH33</f>
        <v>0</v>
      </c>
      <c r="BT33" s="6">
        <f ca="1">BT32+SUMIFS('Transactions (Dated)'!$F:$F,'Transactions (Dated)'!$D:$D,$BF33,'Transactions (Dated)'!$B:$B,BT$11,'Transactions (Dated)'!$C:$C,"Dividend (paid to cash)")*AI33</f>
        <v>0</v>
      </c>
      <c r="BU33" s="6">
        <f ca="1">BU32+SUMIFS('Transactions (Dated)'!$F:$F,'Transactions (Dated)'!$D:$D,$BF33,'Transactions (Dated)'!$B:$B,BU$11,'Transactions (Dated)'!$C:$C,"Dividend (paid to cash)")*AJ33</f>
        <v>0</v>
      </c>
      <c r="BV33" s="6"/>
      <c r="BX33" s="6">
        <f t="shared" ca="1" si="30"/>
        <v>949993.75</v>
      </c>
      <c r="BZ33" s="3">
        <f t="shared" si="31"/>
        <v>41943</v>
      </c>
      <c r="CA33" s="4">
        <f t="shared" ca="1" si="26"/>
        <v>54760</v>
      </c>
      <c r="CB33" s="4">
        <f t="shared" ca="1" si="27"/>
        <v>949993.75</v>
      </c>
      <c r="CD33" s="4">
        <f t="shared" ca="1" si="28"/>
        <v>1004753.75</v>
      </c>
    </row>
    <row r="34" spans="2:82">
      <c r="B34" s="3">
        <f t="shared" si="29"/>
        <v>41946</v>
      </c>
      <c r="C34" s="2">
        <v>14537.6</v>
      </c>
      <c r="E34" s="70">
        <v>41946</v>
      </c>
      <c r="F34" s="69">
        <v>11.63</v>
      </c>
      <c r="G34" s="69">
        <v>4.75</v>
      </c>
      <c r="H34" s="69">
        <v>19.66</v>
      </c>
      <c r="I34" s="69">
        <v>28.91</v>
      </c>
      <c r="J34" s="69">
        <v>15.4</v>
      </c>
      <c r="K34" s="69">
        <v>12.05</v>
      </c>
      <c r="L34" s="69">
        <v>29.47</v>
      </c>
      <c r="M34" s="69">
        <v>1.8</v>
      </c>
      <c r="N34" s="69">
        <v>9</v>
      </c>
      <c r="O34" s="69">
        <v>5</v>
      </c>
      <c r="P34" s="69">
        <v>33.869999999999997</v>
      </c>
      <c r="Q34" s="69">
        <v>1.74</v>
      </c>
      <c r="R34" s="69">
        <v>8.59</v>
      </c>
      <c r="S34" s="69">
        <v>37.229999999999997</v>
      </c>
      <c r="T34" s="4"/>
      <c r="V34" s="3">
        <f t="shared" si="8"/>
        <v>41946</v>
      </c>
      <c r="W34" s="40">
        <f ca="1">W33+SUMIFS('Transactions (Dated)'!$E$2:$E$53,'Transactions (Dated)'!$D$2:$D$53,'Share Values'!$V34,'Transactions (Dated)'!$B$2:$B$53,'Share Values'!W$11,'Transactions (Dated)'!$C$2:$C$53,"Buy")-SUMIFS('Transactions (Dated)'!$E$2:$E$53,'Transactions (Dated)'!$D$2:$D$53,'Share Values'!$V34,'Transactions (Dated)'!$B$2:$B$53,'Share Values'!W$11,'Transactions (Dated)'!$C$2:$C$53,"Sell")</f>
        <v>4625</v>
      </c>
      <c r="X34" s="40">
        <f ca="1">X33+SUMIFS('Transactions (Dated)'!$E$2:$E$53,'Transactions (Dated)'!$D$2:$D$53,'Share Values'!$V34,'Transactions (Dated)'!$B$2:$B$53,'Share Values'!X$11,'Transactions (Dated)'!$C$2:$C$53,"Buy")-SUMIFS('Transactions (Dated)'!$E$2:$E$53,'Transactions (Dated)'!$D$2:$D$53,'Share Values'!$V34,'Transactions (Dated)'!$B$2:$B$53,'Share Values'!X$11,'Transactions (Dated)'!$C$2:$C$53,"Sell")</f>
        <v>0</v>
      </c>
      <c r="Y34" s="40">
        <f ca="1">Y33+SUMIFS('Transactions (Dated)'!$E$2:$E$53,'Transactions (Dated)'!$D$2:$D$53,'Share Values'!$V34,'Transactions (Dated)'!$B$2:$B$53,'Share Values'!Y$11,'Transactions (Dated)'!$C$2:$C$53,"Buy")-SUMIFS('Transactions (Dated)'!$E$2:$E$53,'Transactions (Dated)'!$D$2:$D$53,'Share Values'!$V34,'Transactions (Dated)'!$B$2:$B$53,'Share Values'!Y$11,'Transactions (Dated)'!$C$2:$C$53,"Sell")</f>
        <v>0</v>
      </c>
      <c r="Z34" s="40">
        <f ca="1">Z33+SUMIFS('Transactions (Dated)'!$E$2:$E$53,'Transactions (Dated)'!$D$2:$D$53,'Share Values'!$V34,'Transactions (Dated)'!$B$2:$B$53,'Share Values'!Z$11,'Transactions (Dated)'!$C$2:$C$53,"Buy")-SUMIFS('Transactions (Dated)'!$E$2:$E$53,'Transactions (Dated)'!$D$2:$D$53,'Share Values'!$V34,'Transactions (Dated)'!$B$2:$B$53,'Share Values'!Z$11,'Transactions (Dated)'!$C$2:$C$53,"Sell")</f>
        <v>0</v>
      </c>
      <c r="AA34" s="40">
        <f ca="1">AA33+SUMIFS('Transactions (Dated)'!$E$2:$E$53,'Transactions (Dated)'!$D$2:$D$53,'Share Values'!$V34,'Transactions (Dated)'!$B$2:$B$53,'Share Values'!AA$11,'Transactions (Dated)'!$C$2:$C$53,"Buy")-SUMIFS('Transactions (Dated)'!$E$2:$E$53,'Transactions (Dated)'!$D$2:$D$53,'Share Values'!$V34,'Transactions (Dated)'!$B$2:$B$53,'Share Values'!AA$11,'Transactions (Dated)'!$C$2:$C$53,"Sell")</f>
        <v>0</v>
      </c>
      <c r="AB34" s="40">
        <f ca="1">AB33+SUMIFS('Transactions (Dated)'!$E$2:$E$53,'Transactions (Dated)'!$D$2:$D$53,'Share Values'!$V34,'Transactions (Dated)'!$B$2:$B$53,'Share Values'!AB$11,'Transactions (Dated)'!$C$2:$C$53,"Buy")-SUMIFS('Transactions (Dated)'!$E$2:$E$53,'Transactions (Dated)'!$D$2:$D$53,'Share Values'!$V34,'Transactions (Dated)'!$B$2:$B$53,'Share Values'!AB$11,'Transactions (Dated)'!$C$2:$C$53,"Sell")</f>
        <v>0</v>
      </c>
      <c r="AC34" s="40">
        <f ca="1">AC33+SUMIFS('Transactions (Dated)'!$E$2:$E$53,'Transactions (Dated)'!$D$2:$D$53,'Share Values'!$V34,'Transactions (Dated)'!$B$2:$B$53,'Share Values'!AC$11,'Transactions (Dated)'!$C$2:$C$53,"Buy")-SUMIFS('Transactions (Dated)'!$E$2:$E$53,'Transactions (Dated)'!$D$2:$D$53,'Share Values'!$V34,'Transactions (Dated)'!$B$2:$B$53,'Share Values'!AC$11,'Transactions (Dated)'!$C$2:$C$53,"Sell")</f>
        <v>0</v>
      </c>
      <c r="AD34" s="40">
        <f ca="1">AD33+SUMIFS('Transactions (Dated)'!$E$2:$E$53,'Transactions (Dated)'!$D$2:$D$53,'Share Values'!$V34,'Transactions (Dated)'!$B$2:$B$53,'Share Values'!AD$11,'Transactions (Dated)'!$C$2:$C$53,"Buy")-SUMIFS('Transactions (Dated)'!$E$2:$E$53,'Transactions (Dated)'!$D$2:$D$53,'Share Values'!$V34,'Transactions (Dated)'!$B$2:$B$53,'Share Values'!AD$11,'Transactions (Dated)'!$C$2:$C$53,"Sell")</f>
        <v>0</v>
      </c>
      <c r="AE34" s="40">
        <f ca="1">AE33+SUMIFS('Transactions (Dated)'!$E$2:$E$53,'Transactions (Dated)'!$D$2:$D$53,'Share Values'!$V34,'Transactions (Dated)'!$B$2:$B$53,'Share Values'!AE$11,'Transactions (Dated)'!$C$2:$C$53,"Buy")-SUMIFS('Transactions (Dated)'!$E$2:$E$53,'Transactions (Dated)'!$D$2:$D$53,'Share Values'!$V34,'Transactions (Dated)'!$B$2:$B$53,'Share Values'!AE$11,'Transactions (Dated)'!$C$2:$C$53,"Sell")</f>
        <v>0</v>
      </c>
      <c r="AF34" s="40">
        <f ca="1">AF33+SUMIFS('Transactions (Dated)'!$E$2:$E$53,'Transactions (Dated)'!$D$2:$D$53,'Share Values'!$V34,'Transactions (Dated)'!$B$2:$B$53,'Share Values'!AF$11,'Transactions (Dated)'!$C$2:$C$53,"Buy")-SUMIFS('Transactions (Dated)'!$E$2:$E$53,'Transactions (Dated)'!$D$2:$D$53,'Share Values'!$V34,'Transactions (Dated)'!$B$2:$B$53,'Share Values'!AF$11,'Transactions (Dated)'!$C$2:$C$53,"Sell")</f>
        <v>0</v>
      </c>
      <c r="AG34" s="40">
        <f ca="1">AG33+SUMIFS('Transactions (Dated)'!$E$2:$E$53,'Transactions (Dated)'!$D$2:$D$53,'Share Values'!$V34,'Transactions (Dated)'!$B$2:$B$53,'Share Values'!AG$11,'Transactions (Dated)'!$C$2:$C$53,"Buy")-SUMIFS('Transactions (Dated)'!$E$2:$E$53,'Transactions (Dated)'!$D$2:$D$53,'Share Values'!$V34,'Transactions (Dated)'!$B$2:$B$53,'Share Values'!AG$11,'Transactions (Dated)'!$C$2:$C$53,"Sell")</f>
        <v>0</v>
      </c>
      <c r="AH34" s="40">
        <f ca="1">AH33+SUMIFS('Transactions (Dated)'!$E$2:$E$53,'Transactions (Dated)'!$D$2:$D$53,'Share Values'!$V34,'Transactions (Dated)'!$B$2:$B$53,'Share Values'!AH$11,'Transactions (Dated)'!$C$2:$C$53,"Buy")-SUMIFS('Transactions (Dated)'!$E$2:$E$53,'Transactions (Dated)'!$D$2:$D$53,'Share Values'!$V34,'Transactions (Dated)'!$B$2:$B$53,'Share Values'!AH$11,'Transactions (Dated)'!$C$2:$C$53,"Sell")</f>
        <v>0</v>
      </c>
      <c r="AI34" s="40">
        <f ca="1">AI33+SUMIFS('Transactions (Dated)'!$E$2:$E$53,'Transactions (Dated)'!$D$2:$D$53,'Share Values'!$V34,'Transactions (Dated)'!$B$2:$B$53,'Share Values'!AI$11,'Transactions (Dated)'!$C$2:$C$53,"Buy")-SUMIFS('Transactions (Dated)'!$E$2:$E$53,'Transactions (Dated)'!$D$2:$D$53,'Share Values'!$V34,'Transactions (Dated)'!$B$2:$B$53,'Share Values'!AI$11,'Transactions (Dated)'!$C$2:$C$53,"Sell")</f>
        <v>0</v>
      </c>
      <c r="AJ34" s="40">
        <f ca="1">AJ33+SUMIFS('Transactions (Dated)'!$E$2:$E$53,'Transactions (Dated)'!$D$2:$D$53,'Share Values'!$V34,'Transactions (Dated)'!$B$2:$B$53,'Share Values'!AJ$11,'Transactions (Dated)'!$C$2:$C$53,"Buy")-SUMIFS('Transactions (Dated)'!$E$2:$E$53,'Transactions (Dated)'!$D$2:$D$53,'Share Values'!$V34,'Transactions (Dated)'!$B$2:$B$53,'Share Values'!AJ$11,'Transactions (Dated)'!$C$2:$C$53,"Sell")</f>
        <v>0</v>
      </c>
      <c r="AK34" s="40"/>
      <c r="AM34" s="3">
        <f t="shared" si="9"/>
        <v>41946</v>
      </c>
      <c r="AN34" s="6">
        <f t="shared" ca="1" si="10"/>
        <v>53788.75</v>
      </c>
      <c r="AO34" s="6">
        <f t="shared" ca="1" si="11"/>
        <v>0</v>
      </c>
      <c r="AP34" s="6">
        <f t="shared" ca="1" si="12"/>
        <v>0</v>
      </c>
      <c r="AQ34" s="6">
        <f t="shared" ca="1" si="13"/>
        <v>0</v>
      </c>
      <c r="AR34" s="6">
        <f t="shared" ca="1" si="14"/>
        <v>0</v>
      </c>
      <c r="AS34" s="6">
        <f t="shared" ca="1" si="15"/>
        <v>0</v>
      </c>
      <c r="AT34" s="6">
        <f t="shared" ca="1" si="16"/>
        <v>0</v>
      </c>
      <c r="AU34" s="6">
        <f t="shared" ca="1" si="17"/>
        <v>0</v>
      </c>
      <c r="AV34" s="6">
        <f t="shared" ca="1" si="18"/>
        <v>0</v>
      </c>
      <c r="AW34" s="6">
        <f t="shared" ca="1" si="19"/>
        <v>0</v>
      </c>
      <c r="AX34" s="6">
        <f t="shared" ca="1" si="20"/>
        <v>0</v>
      </c>
      <c r="AY34" s="6">
        <f t="shared" ca="1" si="21"/>
        <v>0</v>
      </c>
      <c r="AZ34" s="6">
        <f t="shared" ca="1" si="22"/>
        <v>0</v>
      </c>
      <c r="BA34" s="6">
        <f t="shared" ca="1" si="23"/>
        <v>0</v>
      </c>
      <c r="BB34" s="6"/>
      <c r="BD34" s="4">
        <f t="shared" ca="1" si="24"/>
        <v>53788.75</v>
      </c>
      <c r="BF34" s="3">
        <f t="shared" si="25"/>
        <v>41946</v>
      </c>
      <c r="BG34" s="6">
        <f>BG33+SUMIFS('Transactions (Dated)'!H:H,'Transactions (Dated)'!D:D,'Share Values'!AM34)</f>
        <v>949993.75</v>
      </c>
      <c r="BH34" s="6">
        <f ca="1">BH33+SUMIFS('Transactions (Dated)'!$F:$F,'Transactions (Dated)'!$D:$D,$BF34,'Transactions (Dated)'!$B:$B,BH$11,'Transactions (Dated)'!$C:$C,"Dividend (paid to cash)")*W34</f>
        <v>0</v>
      </c>
      <c r="BI34" s="6">
        <f ca="1">BI33+SUMIFS('Transactions (Dated)'!$F:$F,'Transactions (Dated)'!$D:$D,$BF34,'Transactions (Dated)'!$B:$B,BI$11,'Transactions (Dated)'!$C:$C,"Dividend (paid to cash)")*X34</f>
        <v>0</v>
      </c>
      <c r="BJ34" s="6">
        <f ca="1">BJ33+SUMIFS('Transactions (Dated)'!$F:$F,'Transactions (Dated)'!$D:$D,$BF34,'Transactions (Dated)'!$B:$B,BJ$11,'Transactions (Dated)'!$C:$C,"Dividend (paid to cash)")*Y34</f>
        <v>0</v>
      </c>
      <c r="BK34" s="6">
        <f ca="1">BK33+SUMIFS('Transactions (Dated)'!$F:$F,'Transactions (Dated)'!$D:$D,$BF34,'Transactions (Dated)'!$B:$B,BK$11,'Transactions (Dated)'!$C:$C,"Dividend (paid to cash)")*Z34</f>
        <v>0</v>
      </c>
      <c r="BL34" s="6">
        <f ca="1">BL33+SUMIFS('Transactions (Dated)'!$F:$F,'Transactions (Dated)'!$D:$D,$BF34,'Transactions (Dated)'!$B:$B,BL$11,'Transactions (Dated)'!$C:$C,"Dividend (paid to cash)")*AA34</f>
        <v>0</v>
      </c>
      <c r="BM34" s="6">
        <f ca="1">BM33+SUMIFS('Transactions (Dated)'!$F:$F,'Transactions (Dated)'!$D:$D,$BF34,'Transactions (Dated)'!$B:$B,BM$11,'Transactions (Dated)'!$C:$C,"Dividend (paid to cash)")*AB34</f>
        <v>0</v>
      </c>
      <c r="BN34" s="6">
        <f ca="1">BN33+SUMIFS('Transactions (Dated)'!$F:$F,'Transactions (Dated)'!$D:$D,$BF34,'Transactions (Dated)'!$B:$B,BN$11,'Transactions (Dated)'!$C:$C,"Dividend (paid to cash)")*AC34</f>
        <v>0</v>
      </c>
      <c r="BO34" s="6">
        <f ca="1">BO33+SUMIFS('Transactions (Dated)'!$F:$F,'Transactions (Dated)'!$D:$D,$BF34,'Transactions (Dated)'!$B:$B,BO$11,'Transactions (Dated)'!$C:$C,"Dividend (paid to cash)")*AD34</f>
        <v>0</v>
      </c>
      <c r="BP34" s="6">
        <f ca="1">BP33+SUMIFS('Transactions (Dated)'!$F:$F,'Transactions (Dated)'!$D:$D,$BF34,'Transactions (Dated)'!$B:$B,BP$11,'Transactions (Dated)'!$C:$C,"Dividend (paid to cash)")*AE34</f>
        <v>0</v>
      </c>
      <c r="BQ34" s="6">
        <f ca="1">BQ33+SUMIFS('Transactions (Dated)'!$F:$F,'Transactions (Dated)'!$D:$D,$BF34,'Transactions (Dated)'!$B:$B,BQ$11,'Transactions (Dated)'!$C:$C,"Dividend (paid to cash)")*AF34</f>
        <v>0</v>
      </c>
      <c r="BR34" s="6">
        <f ca="1">BR33+SUMIFS('Transactions (Dated)'!$F:$F,'Transactions (Dated)'!$D:$D,$BF34,'Transactions (Dated)'!$B:$B,BR$11,'Transactions (Dated)'!$C:$C,"Dividend (paid to cash)")*AG34</f>
        <v>0</v>
      </c>
      <c r="BS34" s="6">
        <f ca="1">BS33+SUMIFS('Transactions (Dated)'!$F:$F,'Transactions (Dated)'!$D:$D,$BF34,'Transactions (Dated)'!$B:$B,BS$11,'Transactions (Dated)'!$C:$C,"Dividend (paid to cash)")*AH34</f>
        <v>0</v>
      </c>
      <c r="BT34" s="6">
        <f ca="1">BT33+SUMIFS('Transactions (Dated)'!$F:$F,'Transactions (Dated)'!$D:$D,$BF34,'Transactions (Dated)'!$B:$B,BT$11,'Transactions (Dated)'!$C:$C,"Dividend (paid to cash)")*AI34</f>
        <v>0</v>
      </c>
      <c r="BU34" s="6">
        <f ca="1">BU33+SUMIFS('Transactions (Dated)'!$F:$F,'Transactions (Dated)'!$D:$D,$BF34,'Transactions (Dated)'!$B:$B,BU$11,'Transactions (Dated)'!$C:$C,"Dividend (paid to cash)")*AJ34</f>
        <v>0</v>
      </c>
      <c r="BV34" s="6"/>
      <c r="BX34" s="6">
        <f t="shared" ca="1" si="30"/>
        <v>949993.75</v>
      </c>
      <c r="BZ34" s="3">
        <f t="shared" si="31"/>
        <v>41946</v>
      </c>
      <c r="CA34" s="4">
        <f t="shared" ca="1" si="26"/>
        <v>53788.75</v>
      </c>
      <c r="CB34" s="4">
        <f t="shared" ca="1" si="27"/>
        <v>949993.75</v>
      </c>
      <c r="CD34" s="4">
        <f t="shared" ca="1" si="28"/>
        <v>1003782.5</v>
      </c>
    </row>
    <row r="35" spans="2:82">
      <c r="B35" s="3">
        <f t="shared" si="29"/>
        <v>41947</v>
      </c>
      <c r="C35" s="2">
        <v>14390.4</v>
      </c>
      <c r="E35" s="70">
        <v>41947</v>
      </c>
      <c r="F35" s="69">
        <v>11.71</v>
      </c>
      <c r="G35" s="69">
        <v>4.54</v>
      </c>
      <c r="H35" s="69">
        <v>19.48</v>
      </c>
      <c r="I35" s="69">
        <v>29.14</v>
      </c>
      <c r="J35" s="69">
        <v>15</v>
      </c>
      <c r="K35" s="69">
        <v>12</v>
      </c>
      <c r="L35" s="69">
        <v>28.69</v>
      </c>
      <c r="M35" s="69">
        <v>1.75</v>
      </c>
      <c r="N35" s="69">
        <v>9.0500000000000007</v>
      </c>
      <c r="O35" s="69">
        <v>5.04</v>
      </c>
      <c r="P35" s="69">
        <v>33.78</v>
      </c>
      <c r="Q35" s="69">
        <v>1.74</v>
      </c>
      <c r="R35" s="69">
        <v>8.31</v>
      </c>
      <c r="S35" s="69">
        <v>37.75</v>
      </c>
      <c r="T35" s="4"/>
      <c r="V35" s="3">
        <f t="shared" si="8"/>
        <v>41947</v>
      </c>
      <c r="W35" s="40">
        <f ca="1">W34+SUMIFS('Transactions (Dated)'!$E$2:$E$53,'Transactions (Dated)'!$D$2:$D$53,'Share Values'!$V35,'Transactions (Dated)'!$B$2:$B$53,'Share Values'!W$11,'Transactions (Dated)'!$C$2:$C$53,"Buy")-SUMIFS('Transactions (Dated)'!$E$2:$E$53,'Transactions (Dated)'!$D$2:$D$53,'Share Values'!$V35,'Transactions (Dated)'!$B$2:$B$53,'Share Values'!W$11,'Transactions (Dated)'!$C$2:$C$53,"Sell")</f>
        <v>4625</v>
      </c>
      <c r="X35" s="40">
        <f ca="1">X34+SUMIFS('Transactions (Dated)'!$E$2:$E$53,'Transactions (Dated)'!$D$2:$D$53,'Share Values'!$V35,'Transactions (Dated)'!$B$2:$B$53,'Share Values'!X$11,'Transactions (Dated)'!$C$2:$C$53,"Buy")-SUMIFS('Transactions (Dated)'!$E$2:$E$53,'Transactions (Dated)'!$D$2:$D$53,'Share Values'!$V35,'Transactions (Dated)'!$B$2:$B$53,'Share Values'!X$11,'Transactions (Dated)'!$C$2:$C$53,"Sell")</f>
        <v>0</v>
      </c>
      <c r="Y35" s="40">
        <f ca="1">Y34+SUMIFS('Transactions (Dated)'!$E$2:$E$53,'Transactions (Dated)'!$D$2:$D$53,'Share Values'!$V35,'Transactions (Dated)'!$B$2:$B$53,'Share Values'!Y$11,'Transactions (Dated)'!$C$2:$C$53,"Buy")-SUMIFS('Transactions (Dated)'!$E$2:$E$53,'Transactions (Dated)'!$D$2:$D$53,'Share Values'!$V35,'Transactions (Dated)'!$B$2:$B$53,'Share Values'!Y$11,'Transactions (Dated)'!$C$2:$C$53,"Sell")</f>
        <v>0</v>
      </c>
      <c r="Z35" s="40">
        <f ca="1">Z34+SUMIFS('Transactions (Dated)'!$E$2:$E$53,'Transactions (Dated)'!$D$2:$D$53,'Share Values'!$V35,'Transactions (Dated)'!$B$2:$B$53,'Share Values'!Z$11,'Transactions (Dated)'!$C$2:$C$53,"Buy")-SUMIFS('Transactions (Dated)'!$E$2:$E$53,'Transactions (Dated)'!$D$2:$D$53,'Share Values'!$V35,'Transactions (Dated)'!$B$2:$B$53,'Share Values'!Z$11,'Transactions (Dated)'!$C$2:$C$53,"Sell")</f>
        <v>0</v>
      </c>
      <c r="AA35" s="40">
        <f ca="1">AA34+SUMIFS('Transactions (Dated)'!$E$2:$E$53,'Transactions (Dated)'!$D$2:$D$53,'Share Values'!$V35,'Transactions (Dated)'!$B$2:$B$53,'Share Values'!AA$11,'Transactions (Dated)'!$C$2:$C$53,"Buy")-SUMIFS('Transactions (Dated)'!$E$2:$E$53,'Transactions (Dated)'!$D$2:$D$53,'Share Values'!$V35,'Transactions (Dated)'!$B$2:$B$53,'Share Values'!AA$11,'Transactions (Dated)'!$C$2:$C$53,"Sell")</f>
        <v>0</v>
      </c>
      <c r="AB35" s="40">
        <f ca="1">AB34+SUMIFS('Transactions (Dated)'!$E$2:$E$53,'Transactions (Dated)'!$D$2:$D$53,'Share Values'!$V35,'Transactions (Dated)'!$B$2:$B$53,'Share Values'!AB$11,'Transactions (Dated)'!$C$2:$C$53,"Buy")-SUMIFS('Transactions (Dated)'!$E$2:$E$53,'Transactions (Dated)'!$D$2:$D$53,'Share Values'!$V35,'Transactions (Dated)'!$B$2:$B$53,'Share Values'!AB$11,'Transactions (Dated)'!$C$2:$C$53,"Sell")</f>
        <v>0</v>
      </c>
      <c r="AC35" s="40">
        <f ca="1">AC34+SUMIFS('Transactions (Dated)'!$E$2:$E$53,'Transactions (Dated)'!$D$2:$D$53,'Share Values'!$V35,'Transactions (Dated)'!$B$2:$B$53,'Share Values'!AC$11,'Transactions (Dated)'!$C$2:$C$53,"Buy")-SUMIFS('Transactions (Dated)'!$E$2:$E$53,'Transactions (Dated)'!$D$2:$D$53,'Share Values'!$V35,'Transactions (Dated)'!$B$2:$B$53,'Share Values'!AC$11,'Transactions (Dated)'!$C$2:$C$53,"Sell")</f>
        <v>0</v>
      </c>
      <c r="AD35" s="40">
        <f ca="1">AD34+SUMIFS('Transactions (Dated)'!$E$2:$E$53,'Transactions (Dated)'!$D$2:$D$53,'Share Values'!$V35,'Transactions (Dated)'!$B$2:$B$53,'Share Values'!AD$11,'Transactions (Dated)'!$C$2:$C$53,"Buy")-SUMIFS('Transactions (Dated)'!$E$2:$E$53,'Transactions (Dated)'!$D$2:$D$53,'Share Values'!$V35,'Transactions (Dated)'!$B$2:$B$53,'Share Values'!AD$11,'Transactions (Dated)'!$C$2:$C$53,"Sell")</f>
        <v>0</v>
      </c>
      <c r="AE35" s="40">
        <f ca="1">AE34+SUMIFS('Transactions (Dated)'!$E$2:$E$53,'Transactions (Dated)'!$D$2:$D$53,'Share Values'!$V35,'Transactions (Dated)'!$B$2:$B$53,'Share Values'!AE$11,'Transactions (Dated)'!$C$2:$C$53,"Buy")-SUMIFS('Transactions (Dated)'!$E$2:$E$53,'Transactions (Dated)'!$D$2:$D$53,'Share Values'!$V35,'Transactions (Dated)'!$B$2:$B$53,'Share Values'!AE$11,'Transactions (Dated)'!$C$2:$C$53,"Sell")</f>
        <v>0</v>
      </c>
      <c r="AF35" s="40">
        <f ca="1">AF34+SUMIFS('Transactions (Dated)'!$E$2:$E$53,'Transactions (Dated)'!$D$2:$D$53,'Share Values'!$V35,'Transactions (Dated)'!$B$2:$B$53,'Share Values'!AF$11,'Transactions (Dated)'!$C$2:$C$53,"Buy")-SUMIFS('Transactions (Dated)'!$E$2:$E$53,'Transactions (Dated)'!$D$2:$D$53,'Share Values'!$V35,'Transactions (Dated)'!$B$2:$B$53,'Share Values'!AF$11,'Transactions (Dated)'!$C$2:$C$53,"Sell")</f>
        <v>0</v>
      </c>
      <c r="AG35" s="40">
        <f ca="1">AG34+SUMIFS('Transactions (Dated)'!$E$2:$E$53,'Transactions (Dated)'!$D$2:$D$53,'Share Values'!$V35,'Transactions (Dated)'!$B$2:$B$53,'Share Values'!AG$11,'Transactions (Dated)'!$C$2:$C$53,"Buy")-SUMIFS('Transactions (Dated)'!$E$2:$E$53,'Transactions (Dated)'!$D$2:$D$53,'Share Values'!$V35,'Transactions (Dated)'!$B$2:$B$53,'Share Values'!AG$11,'Transactions (Dated)'!$C$2:$C$53,"Sell")</f>
        <v>0</v>
      </c>
      <c r="AH35" s="40">
        <f ca="1">AH34+SUMIFS('Transactions (Dated)'!$E$2:$E$53,'Transactions (Dated)'!$D$2:$D$53,'Share Values'!$V35,'Transactions (Dated)'!$B$2:$B$53,'Share Values'!AH$11,'Transactions (Dated)'!$C$2:$C$53,"Buy")-SUMIFS('Transactions (Dated)'!$E$2:$E$53,'Transactions (Dated)'!$D$2:$D$53,'Share Values'!$V35,'Transactions (Dated)'!$B$2:$B$53,'Share Values'!AH$11,'Transactions (Dated)'!$C$2:$C$53,"Sell")</f>
        <v>0</v>
      </c>
      <c r="AI35" s="40">
        <f ca="1">AI34+SUMIFS('Transactions (Dated)'!$E$2:$E$53,'Transactions (Dated)'!$D$2:$D$53,'Share Values'!$V35,'Transactions (Dated)'!$B$2:$B$53,'Share Values'!AI$11,'Transactions (Dated)'!$C$2:$C$53,"Buy")-SUMIFS('Transactions (Dated)'!$E$2:$E$53,'Transactions (Dated)'!$D$2:$D$53,'Share Values'!$V35,'Transactions (Dated)'!$B$2:$B$53,'Share Values'!AI$11,'Transactions (Dated)'!$C$2:$C$53,"Sell")</f>
        <v>0</v>
      </c>
      <c r="AJ35" s="40">
        <f ca="1">AJ34+SUMIFS('Transactions (Dated)'!$E$2:$E$53,'Transactions (Dated)'!$D$2:$D$53,'Share Values'!$V35,'Transactions (Dated)'!$B$2:$B$53,'Share Values'!AJ$11,'Transactions (Dated)'!$C$2:$C$53,"Buy")-SUMIFS('Transactions (Dated)'!$E$2:$E$53,'Transactions (Dated)'!$D$2:$D$53,'Share Values'!$V35,'Transactions (Dated)'!$B$2:$B$53,'Share Values'!AJ$11,'Transactions (Dated)'!$C$2:$C$53,"Sell")</f>
        <v>0</v>
      </c>
      <c r="AK35" s="40"/>
      <c r="AM35" s="3">
        <f t="shared" si="9"/>
        <v>41947</v>
      </c>
      <c r="AN35" s="6">
        <f t="shared" ca="1" si="10"/>
        <v>54158.750000000007</v>
      </c>
      <c r="AO35" s="6">
        <f t="shared" ca="1" si="11"/>
        <v>0</v>
      </c>
      <c r="AP35" s="6">
        <f t="shared" ca="1" si="12"/>
        <v>0</v>
      </c>
      <c r="AQ35" s="6">
        <f t="shared" ca="1" si="13"/>
        <v>0</v>
      </c>
      <c r="AR35" s="6">
        <f t="shared" ca="1" si="14"/>
        <v>0</v>
      </c>
      <c r="AS35" s="6">
        <f t="shared" ca="1" si="15"/>
        <v>0</v>
      </c>
      <c r="AT35" s="6">
        <f t="shared" ca="1" si="16"/>
        <v>0</v>
      </c>
      <c r="AU35" s="6">
        <f t="shared" ca="1" si="17"/>
        <v>0</v>
      </c>
      <c r="AV35" s="6">
        <f t="shared" ca="1" si="18"/>
        <v>0</v>
      </c>
      <c r="AW35" s="6">
        <f t="shared" ca="1" si="19"/>
        <v>0</v>
      </c>
      <c r="AX35" s="6">
        <f t="shared" ca="1" si="20"/>
        <v>0</v>
      </c>
      <c r="AY35" s="6">
        <f t="shared" ca="1" si="21"/>
        <v>0</v>
      </c>
      <c r="AZ35" s="6">
        <f t="shared" ca="1" si="22"/>
        <v>0</v>
      </c>
      <c r="BA35" s="6">
        <f t="shared" ca="1" si="23"/>
        <v>0</v>
      </c>
      <c r="BB35" s="6"/>
      <c r="BD35" s="4">
        <f t="shared" ca="1" si="24"/>
        <v>54158.750000000007</v>
      </c>
      <c r="BF35" s="3">
        <f t="shared" si="25"/>
        <v>41947</v>
      </c>
      <c r="BG35" s="6">
        <f>BG34+SUMIFS('Transactions (Dated)'!H:H,'Transactions (Dated)'!D:D,'Share Values'!AM35)</f>
        <v>949993.75</v>
      </c>
      <c r="BH35" s="6">
        <f ca="1">BH34+SUMIFS('Transactions (Dated)'!$F:$F,'Transactions (Dated)'!$D:$D,$BF35,'Transactions (Dated)'!$B:$B,BH$11,'Transactions (Dated)'!$C:$C,"Dividend (paid to cash)")*W35</f>
        <v>0</v>
      </c>
      <c r="BI35" s="6">
        <f ca="1">BI34+SUMIFS('Transactions (Dated)'!$F:$F,'Transactions (Dated)'!$D:$D,$BF35,'Transactions (Dated)'!$B:$B,BI$11,'Transactions (Dated)'!$C:$C,"Dividend (paid to cash)")*X35</f>
        <v>0</v>
      </c>
      <c r="BJ35" s="6">
        <f ca="1">BJ34+SUMIFS('Transactions (Dated)'!$F:$F,'Transactions (Dated)'!$D:$D,$BF35,'Transactions (Dated)'!$B:$B,BJ$11,'Transactions (Dated)'!$C:$C,"Dividend (paid to cash)")*Y35</f>
        <v>0</v>
      </c>
      <c r="BK35" s="6">
        <f ca="1">BK34+SUMIFS('Transactions (Dated)'!$F:$F,'Transactions (Dated)'!$D:$D,$BF35,'Transactions (Dated)'!$B:$B,BK$11,'Transactions (Dated)'!$C:$C,"Dividend (paid to cash)")*Z35</f>
        <v>0</v>
      </c>
      <c r="BL35" s="6">
        <f ca="1">BL34+SUMIFS('Transactions (Dated)'!$F:$F,'Transactions (Dated)'!$D:$D,$BF35,'Transactions (Dated)'!$B:$B,BL$11,'Transactions (Dated)'!$C:$C,"Dividend (paid to cash)")*AA35</f>
        <v>0</v>
      </c>
      <c r="BM35" s="6">
        <f ca="1">BM34+SUMIFS('Transactions (Dated)'!$F:$F,'Transactions (Dated)'!$D:$D,$BF35,'Transactions (Dated)'!$B:$B,BM$11,'Transactions (Dated)'!$C:$C,"Dividend (paid to cash)")*AB35</f>
        <v>0</v>
      </c>
      <c r="BN35" s="6">
        <f ca="1">BN34+SUMIFS('Transactions (Dated)'!$F:$F,'Transactions (Dated)'!$D:$D,$BF35,'Transactions (Dated)'!$B:$B,BN$11,'Transactions (Dated)'!$C:$C,"Dividend (paid to cash)")*AC35</f>
        <v>0</v>
      </c>
      <c r="BO35" s="6">
        <f ca="1">BO34+SUMIFS('Transactions (Dated)'!$F:$F,'Transactions (Dated)'!$D:$D,$BF35,'Transactions (Dated)'!$B:$B,BO$11,'Transactions (Dated)'!$C:$C,"Dividend (paid to cash)")*AD35</f>
        <v>0</v>
      </c>
      <c r="BP35" s="6">
        <f ca="1">BP34+SUMIFS('Transactions (Dated)'!$F:$F,'Transactions (Dated)'!$D:$D,$BF35,'Transactions (Dated)'!$B:$B,BP$11,'Transactions (Dated)'!$C:$C,"Dividend (paid to cash)")*AE35</f>
        <v>0</v>
      </c>
      <c r="BQ35" s="6">
        <f ca="1">BQ34+SUMIFS('Transactions (Dated)'!$F:$F,'Transactions (Dated)'!$D:$D,$BF35,'Transactions (Dated)'!$B:$B,BQ$11,'Transactions (Dated)'!$C:$C,"Dividend (paid to cash)")*AF35</f>
        <v>0</v>
      </c>
      <c r="BR35" s="6">
        <f ca="1">BR34+SUMIFS('Transactions (Dated)'!$F:$F,'Transactions (Dated)'!$D:$D,$BF35,'Transactions (Dated)'!$B:$B,BR$11,'Transactions (Dated)'!$C:$C,"Dividend (paid to cash)")*AG35</f>
        <v>0</v>
      </c>
      <c r="BS35" s="6">
        <f ca="1">BS34+SUMIFS('Transactions (Dated)'!$F:$F,'Transactions (Dated)'!$D:$D,$BF35,'Transactions (Dated)'!$B:$B,BS$11,'Transactions (Dated)'!$C:$C,"Dividend (paid to cash)")*AH35</f>
        <v>0</v>
      </c>
      <c r="BT35" s="6">
        <f ca="1">BT34+SUMIFS('Transactions (Dated)'!$F:$F,'Transactions (Dated)'!$D:$D,$BF35,'Transactions (Dated)'!$B:$B,BT$11,'Transactions (Dated)'!$C:$C,"Dividend (paid to cash)")*AI35</f>
        <v>0</v>
      </c>
      <c r="BU35" s="6">
        <f ca="1">BU34+SUMIFS('Transactions (Dated)'!$F:$F,'Transactions (Dated)'!$D:$D,$BF35,'Transactions (Dated)'!$B:$B,BU$11,'Transactions (Dated)'!$C:$C,"Dividend (paid to cash)")*AJ35</f>
        <v>0</v>
      </c>
      <c r="BV35" s="6"/>
      <c r="BX35" s="6">
        <f t="shared" ca="1" si="30"/>
        <v>949993.75</v>
      </c>
      <c r="BZ35" s="3">
        <f t="shared" si="31"/>
        <v>41947</v>
      </c>
      <c r="CA35" s="4">
        <f t="shared" ca="1" si="26"/>
        <v>54158.750000000007</v>
      </c>
      <c r="CB35" s="4">
        <f t="shared" ca="1" si="27"/>
        <v>949993.75</v>
      </c>
      <c r="CD35" s="4">
        <f t="shared" ca="1" si="28"/>
        <v>1004152.5</v>
      </c>
    </row>
    <row r="36" spans="2:82">
      <c r="B36" s="3">
        <f t="shared" si="29"/>
        <v>41948</v>
      </c>
      <c r="C36" s="2">
        <v>14548.3</v>
      </c>
      <c r="E36" s="70">
        <v>41948</v>
      </c>
      <c r="F36" s="69">
        <v>11.53</v>
      </c>
      <c r="G36" s="69">
        <v>4.53</v>
      </c>
      <c r="H36" s="69">
        <v>19.68</v>
      </c>
      <c r="I36" s="69">
        <v>29.06</v>
      </c>
      <c r="J36" s="69">
        <v>19.600000000000001</v>
      </c>
      <c r="K36" s="69">
        <v>12.12</v>
      </c>
      <c r="L36" s="69">
        <v>28.78</v>
      </c>
      <c r="M36" s="69">
        <v>1.7</v>
      </c>
      <c r="N36" s="69">
        <v>9.4600000000000009</v>
      </c>
      <c r="O36" s="69">
        <v>5.01</v>
      </c>
      <c r="P36" s="69">
        <v>34.15</v>
      </c>
      <c r="Q36" s="69">
        <v>1.68</v>
      </c>
      <c r="R36" s="69">
        <v>8.14</v>
      </c>
      <c r="S36" s="69">
        <v>37.6</v>
      </c>
      <c r="T36" s="4"/>
      <c r="V36" s="3">
        <f t="shared" si="8"/>
        <v>41948</v>
      </c>
      <c r="W36" s="40">
        <f ca="1">W35+SUMIFS('Transactions (Dated)'!$E$2:$E$53,'Transactions (Dated)'!$D$2:$D$53,'Share Values'!$V36,'Transactions (Dated)'!$B$2:$B$53,'Share Values'!W$11,'Transactions (Dated)'!$C$2:$C$53,"Buy")-SUMIFS('Transactions (Dated)'!$E$2:$E$53,'Transactions (Dated)'!$D$2:$D$53,'Share Values'!$V36,'Transactions (Dated)'!$B$2:$B$53,'Share Values'!W$11,'Transactions (Dated)'!$C$2:$C$53,"Sell")</f>
        <v>4625</v>
      </c>
      <c r="X36" s="40">
        <f ca="1">X35+SUMIFS('Transactions (Dated)'!$E$2:$E$53,'Transactions (Dated)'!$D$2:$D$53,'Share Values'!$V36,'Transactions (Dated)'!$B$2:$B$53,'Share Values'!X$11,'Transactions (Dated)'!$C$2:$C$53,"Buy")-SUMIFS('Transactions (Dated)'!$E$2:$E$53,'Transactions (Dated)'!$D$2:$D$53,'Share Values'!$V36,'Transactions (Dated)'!$B$2:$B$53,'Share Values'!X$11,'Transactions (Dated)'!$C$2:$C$53,"Sell")</f>
        <v>0</v>
      </c>
      <c r="Y36" s="40">
        <f ca="1">Y35+SUMIFS('Transactions (Dated)'!$E$2:$E$53,'Transactions (Dated)'!$D$2:$D$53,'Share Values'!$V36,'Transactions (Dated)'!$B$2:$B$53,'Share Values'!Y$11,'Transactions (Dated)'!$C$2:$C$53,"Buy")-SUMIFS('Transactions (Dated)'!$E$2:$E$53,'Transactions (Dated)'!$D$2:$D$53,'Share Values'!$V36,'Transactions (Dated)'!$B$2:$B$53,'Share Values'!Y$11,'Transactions (Dated)'!$C$2:$C$53,"Sell")</f>
        <v>0</v>
      </c>
      <c r="Z36" s="40">
        <f ca="1">Z35+SUMIFS('Transactions (Dated)'!$E$2:$E$53,'Transactions (Dated)'!$D$2:$D$53,'Share Values'!$V36,'Transactions (Dated)'!$B$2:$B$53,'Share Values'!Z$11,'Transactions (Dated)'!$C$2:$C$53,"Buy")-SUMIFS('Transactions (Dated)'!$E$2:$E$53,'Transactions (Dated)'!$D$2:$D$53,'Share Values'!$V36,'Transactions (Dated)'!$B$2:$B$53,'Share Values'!Z$11,'Transactions (Dated)'!$C$2:$C$53,"Sell")</f>
        <v>0</v>
      </c>
      <c r="AA36" s="40">
        <f ca="1">AA35+SUMIFS('Transactions (Dated)'!$E$2:$E$53,'Transactions (Dated)'!$D$2:$D$53,'Share Values'!$V36,'Transactions (Dated)'!$B$2:$B$53,'Share Values'!AA$11,'Transactions (Dated)'!$C$2:$C$53,"Buy")-SUMIFS('Transactions (Dated)'!$E$2:$E$53,'Transactions (Dated)'!$D$2:$D$53,'Share Values'!$V36,'Transactions (Dated)'!$B$2:$B$53,'Share Values'!AA$11,'Transactions (Dated)'!$C$2:$C$53,"Sell")</f>
        <v>0</v>
      </c>
      <c r="AB36" s="40">
        <f ca="1">AB35+SUMIFS('Transactions (Dated)'!$E$2:$E$53,'Transactions (Dated)'!$D$2:$D$53,'Share Values'!$V36,'Transactions (Dated)'!$B$2:$B$53,'Share Values'!AB$11,'Transactions (Dated)'!$C$2:$C$53,"Buy")-SUMIFS('Transactions (Dated)'!$E$2:$E$53,'Transactions (Dated)'!$D$2:$D$53,'Share Values'!$V36,'Transactions (Dated)'!$B$2:$B$53,'Share Values'!AB$11,'Transactions (Dated)'!$C$2:$C$53,"Sell")</f>
        <v>0</v>
      </c>
      <c r="AC36" s="40">
        <f ca="1">AC35+SUMIFS('Transactions (Dated)'!$E$2:$E$53,'Transactions (Dated)'!$D$2:$D$53,'Share Values'!$V36,'Transactions (Dated)'!$B$2:$B$53,'Share Values'!AC$11,'Transactions (Dated)'!$C$2:$C$53,"Buy")-SUMIFS('Transactions (Dated)'!$E$2:$E$53,'Transactions (Dated)'!$D$2:$D$53,'Share Values'!$V36,'Transactions (Dated)'!$B$2:$B$53,'Share Values'!AC$11,'Transactions (Dated)'!$C$2:$C$53,"Sell")</f>
        <v>0</v>
      </c>
      <c r="AD36" s="40">
        <f ca="1">AD35+SUMIFS('Transactions (Dated)'!$E$2:$E$53,'Transactions (Dated)'!$D$2:$D$53,'Share Values'!$V36,'Transactions (Dated)'!$B$2:$B$53,'Share Values'!AD$11,'Transactions (Dated)'!$C$2:$C$53,"Buy")-SUMIFS('Transactions (Dated)'!$E$2:$E$53,'Transactions (Dated)'!$D$2:$D$53,'Share Values'!$V36,'Transactions (Dated)'!$B$2:$B$53,'Share Values'!AD$11,'Transactions (Dated)'!$C$2:$C$53,"Sell")</f>
        <v>0</v>
      </c>
      <c r="AE36" s="40">
        <f ca="1">AE35+SUMIFS('Transactions (Dated)'!$E$2:$E$53,'Transactions (Dated)'!$D$2:$D$53,'Share Values'!$V36,'Transactions (Dated)'!$B$2:$B$53,'Share Values'!AE$11,'Transactions (Dated)'!$C$2:$C$53,"Buy")-SUMIFS('Transactions (Dated)'!$E$2:$E$53,'Transactions (Dated)'!$D$2:$D$53,'Share Values'!$V36,'Transactions (Dated)'!$B$2:$B$53,'Share Values'!AE$11,'Transactions (Dated)'!$C$2:$C$53,"Sell")</f>
        <v>0</v>
      </c>
      <c r="AF36" s="40">
        <f ca="1">AF35+SUMIFS('Transactions (Dated)'!$E$2:$E$53,'Transactions (Dated)'!$D$2:$D$53,'Share Values'!$V36,'Transactions (Dated)'!$B$2:$B$53,'Share Values'!AF$11,'Transactions (Dated)'!$C$2:$C$53,"Buy")-SUMIFS('Transactions (Dated)'!$E$2:$E$53,'Transactions (Dated)'!$D$2:$D$53,'Share Values'!$V36,'Transactions (Dated)'!$B$2:$B$53,'Share Values'!AF$11,'Transactions (Dated)'!$C$2:$C$53,"Sell")</f>
        <v>0</v>
      </c>
      <c r="AG36" s="40">
        <f ca="1">AG35+SUMIFS('Transactions (Dated)'!$E$2:$E$53,'Transactions (Dated)'!$D$2:$D$53,'Share Values'!$V36,'Transactions (Dated)'!$B$2:$B$53,'Share Values'!AG$11,'Transactions (Dated)'!$C$2:$C$53,"Buy")-SUMIFS('Transactions (Dated)'!$E$2:$E$53,'Transactions (Dated)'!$D$2:$D$53,'Share Values'!$V36,'Transactions (Dated)'!$B$2:$B$53,'Share Values'!AG$11,'Transactions (Dated)'!$C$2:$C$53,"Sell")</f>
        <v>0</v>
      </c>
      <c r="AH36" s="40">
        <f ca="1">AH35+SUMIFS('Transactions (Dated)'!$E$2:$E$53,'Transactions (Dated)'!$D$2:$D$53,'Share Values'!$V36,'Transactions (Dated)'!$B$2:$B$53,'Share Values'!AH$11,'Transactions (Dated)'!$C$2:$C$53,"Buy")-SUMIFS('Transactions (Dated)'!$E$2:$E$53,'Transactions (Dated)'!$D$2:$D$53,'Share Values'!$V36,'Transactions (Dated)'!$B$2:$B$53,'Share Values'!AH$11,'Transactions (Dated)'!$C$2:$C$53,"Sell")</f>
        <v>0</v>
      </c>
      <c r="AI36" s="40">
        <f ca="1">AI35+SUMIFS('Transactions (Dated)'!$E$2:$E$53,'Transactions (Dated)'!$D$2:$D$53,'Share Values'!$V36,'Transactions (Dated)'!$B$2:$B$53,'Share Values'!AI$11,'Transactions (Dated)'!$C$2:$C$53,"Buy")-SUMIFS('Transactions (Dated)'!$E$2:$E$53,'Transactions (Dated)'!$D$2:$D$53,'Share Values'!$V36,'Transactions (Dated)'!$B$2:$B$53,'Share Values'!AI$11,'Transactions (Dated)'!$C$2:$C$53,"Sell")</f>
        <v>0</v>
      </c>
      <c r="AJ36" s="40">
        <f ca="1">AJ35+SUMIFS('Transactions (Dated)'!$E$2:$E$53,'Transactions (Dated)'!$D$2:$D$53,'Share Values'!$V36,'Transactions (Dated)'!$B$2:$B$53,'Share Values'!AJ$11,'Transactions (Dated)'!$C$2:$C$53,"Buy")-SUMIFS('Transactions (Dated)'!$E$2:$E$53,'Transactions (Dated)'!$D$2:$D$53,'Share Values'!$V36,'Transactions (Dated)'!$B$2:$B$53,'Share Values'!AJ$11,'Transactions (Dated)'!$C$2:$C$53,"Sell")</f>
        <v>0</v>
      </c>
      <c r="AK36" s="40"/>
      <c r="AM36" s="3">
        <f t="shared" si="9"/>
        <v>41948</v>
      </c>
      <c r="AN36" s="6">
        <f t="shared" ca="1" si="10"/>
        <v>53326.25</v>
      </c>
      <c r="AO36" s="6">
        <f t="shared" ca="1" si="11"/>
        <v>0</v>
      </c>
      <c r="AP36" s="6">
        <f t="shared" ca="1" si="12"/>
        <v>0</v>
      </c>
      <c r="AQ36" s="6">
        <f t="shared" ca="1" si="13"/>
        <v>0</v>
      </c>
      <c r="AR36" s="6">
        <f t="shared" ca="1" si="14"/>
        <v>0</v>
      </c>
      <c r="AS36" s="6">
        <f t="shared" ca="1" si="15"/>
        <v>0</v>
      </c>
      <c r="AT36" s="6">
        <f t="shared" ca="1" si="16"/>
        <v>0</v>
      </c>
      <c r="AU36" s="6">
        <f t="shared" ca="1" si="17"/>
        <v>0</v>
      </c>
      <c r="AV36" s="6">
        <f t="shared" ca="1" si="18"/>
        <v>0</v>
      </c>
      <c r="AW36" s="6">
        <f t="shared" ca="1" si="19"/>
        <v>0</v>
      </c>
      <c r="AX36" s="6">
        <f t="shared" ca="1" si="20"/>
        <v>0</v>
      </c>
      <c r="AY36" s="6">
        <f t="shared" ca="1" si="21"/>
        <v>0</v>
      </c>
      <c r="AZ36" s="6">
        <f t="shared" ca="1" si="22"/>
        <v>0</v>
      </c>
      <c r="BA36" s="6">
        <f t="shared" ca="1" si="23"/>
        <v>0</v>
      </c>
      <c r="BB36" s="6"/>
      <c r="BD36" s="4">
        <f t="shared" ca="1" si="24"/>
        <v>53326.25</v>
      </c>
      <c r="BF36" s="3">
        <f t="shared" si="25"/>
        <v>41948</v>
      </c>
      <c r="BG36" s="6">
        <f>BG35+SUMIFS('Transactions (Dated)'!H:H,'Transactions (Dated)'!D:D,'Share Values'!AM36)</f>
        <v>949993.75</v>
      </c>
      <c r="BH36" s="6">
        <f ca="1">BH35+SUMIFS('Transactions (Dated)'!$F:$F,'Transactions (Dated)'!$D:$D,$BF36,'Transactions (Dated)'!$B:$B,BH$11,'Transactions (Dated)'!$C:$C,"Dividend (paid to cash)")*W36</f>
        <v>0</v>
      </c>
      <c r="BI36" s="6">
        <f ca="1">BI35+SUMIFS('Transactions (Dated)'!$F:$F,'Transactions (Dated)'!$D:$D,$BF36,'Transactions (Dated)'!$B:$B,BI$11,'Transactions (Dated)'!$C:$C,"Dividend (paid to cash)")*X36</f>
        <v>0</v>
      </c>
      <c r="BJ36" s="6">
        <f ca="1">BJ35+SUMIFS('Transactions (Dated)'!$F:$F,'Transactions (Dated)'!$D:$D,$BF36,'Transactions (Dated)'!$B:$B,BJ$11,'Transactions (Dated)'!$C:$C,"Dividend (paid to cash)")*Y36</f>
        <v>0</v>
      </c>
      <c r="BK36" s="6">
        <f ca="1">BK35+SUMIFS('Transactions (Dated)'!$F:$F,'Transactions (Dated)'!$D:$D,$BF36,'Transactions (Dated)'!$B:$B,BK$11,'Transactions (Dated)'!$C:$C,"Dividend (paid to cash)")*Z36</f>
        <v>0</v>
      </c>
      <c r="BL36" s="6">
        <f ca="1">BL35+SUMIFS('Transactions (Dated)'!$F:$F,'Transactions (Dated)'!$D:$D,$BF36,'Transactions (Dated)'!$B:$B,BL$11,'Transactions (Dated)'!$C:$C,"Dividend (paid to cash)")*AA36</f>
        <v>0</v>
      </c>
      <c r="BM36" s="6">
        <f ca="1">BM35+SUMIFS('Transactions (Dated)'!$F:$F,'Transactions (Dated)'!$D:$D,$BF36,'Transactions (Dated)'!$B:$B,BM$11,'Transactions (Dated)'!$C:$C,"Dividend (paid to cash)")*AB36</f>
        <v>0</v>
      </c>
      <c r="BN36" s="6">
        <f ca="1">BN35+SUMIFS('Transactions (Dated)'!$F:$F,'Transactions (Dated)'!$D:$D,$BF36,'Transactions (Dated)'!$B:$B,BN$11,'Transactions (Dated)'!$C:$C,"Dividend (paid to cash)")*AC36</f>
        <v>0</v>
      </c>
      <c r="BO36" s="6">
        <f ca="1">BO35+SUMIFS('Transactions (Dated)'!$F:$F,'Transactions (Dated)'!$D:$D,$BF36,'Transactions (Dated)'!$B:$B,BO$11,'Transactions (Dated)'!$C:$C,"Dividend (paid to cash)")*AD36</f>
        <v>0</v>
      </c>
      <c r="BP36" s="6">
        <f ca="1">BP35+SUMIFS('Transactions (Dated)'!$F:$F,'Transactions (Dated)'!$D:$D,$BF36,'Transactions (Dated)'!$B:$B,BP$11,'Transactions (Dated)'!$C:$C,"Dividend (paid to cash)")*AE36</f>
        <v>0</v>
      </c>
      <c r="BQ36" s="6">
        <f ca="1">BQ35+SUMIFS('Transactions (Dated)'!$F:$F,'Transactions (Dated)'!$D:$D,$BF36,'Transactions (Dated)'!$B:$B,BQ$11,'Transactions (Dated)'!$C:$C,"Dividend (paid to cash)")*AF36</f>
        <v>0</v>
      </c>
      <c r="BR36" s="6">
        <f ca="1">BR35+SUMIFS('Transactions (Dated)'!$F:$F,'Transactions (Dated)'!$D:$D,$BF36,'Transactions (Dated)'!$B:$B,BR$11,'Transactions (Dated)'!$C:$C,"Dividend (paid to cash)")*AG36</f>
        <v>0</v>
      </c>
      <c r="BS36" s="6">
        <f ca="1">BS35+SUMIFS('Transactions (Dated)'!$F:$F,'Transactions (Dated)'!$D:$D,$BF36,'Transactions (Dated)'!$B:$B,BS$11,'Transactions (Dated)'!$C:$C,"Dividend (paid to cash)")*AH36</f>
        <v>0</v>
      </c>
      <c r="BT36" s="6">
        <f ca="1">BT35+SUMIFS('Transactions (Dated)'!$F:$F,'Transactions (Dated)'!$D:$D,$BF36,'Transactions (Dated)'!$B:$B,BT$11,'Transactions (Dated)'!$C:$C,"Dividend (paid to cash)")*AI36</f>
        <v>0</v>
      </c>
      <c r="BU36" s="6">
        <f ca="1">BU35+SUMIFS('Transactions (Dated)'!$F:$F,'Transactions (Dated)'!$D:$D,$BF36,'Transactions (Dated)'!$B:$B,BU$11,'Transactions (Dated)'!$C:$C,"Dividend (paid to cash)")*AJ36</f>
        <v>0</v>
      </c>
      <c r="BV36" s="6"/>
      <c r="BX36" s="6">
        <f t="shared" ca="1" si="30"/>
        <v>949993.75</v>
      </c>
      <c r="BZ36" s="3">
        <f t="shared" si="31"/>
        <v>41948</v>
      </c>
      <c r="CA36" s="4">
        <f t="shared" ca="1" si="26"/>
        <v>53326.25</v>
      </c>
      <c r="CB36" s="4">
        <f t="shared" ca="1" si="27"/>
        <v>949993.75</v>
      </c>
      <c r="CD36" s="4">
        <f t="shared" ca="1" si="28"/>
        <v>1003320</v>
      </c>
    </row>
    <row r="37" spans="2:82">
      <c r="B37" s="3">
        <f t="shared" si="29"/>
        <v>41949</v>
      </c>
      <c r="C37" s="2">
        <v>14563.4</v>
      </c>
      <c r="E37" s="70">
        <v>41949</v>
      </c>
      <c r="F37" s="69">
        <v>11.75</v>
      </c>
      <c r="G37" s="69">
        <v>4.74</v>
      </c>
      <c r="H37" s="69">
        <v>19.68</v>
      </c>
      <c r="I37" s="69">
        <v>28.75</v>
      </c>
      <c r="J37" s="69">
        <v>18.54</v>
      </c>
      <c r="K37" s="69">
        <v>12.05</v>
      </c>
      <c r="L37" s="69">
        <v>29.35</v>
      </c>
      <c r="M37" s="69">
        <v>1.77</v>
      </c>
      <c r="N37" s="69">
        <v>9.1999999999999993</v>
      </c>
      <c r="O37" s="69">
        <v>4.7300000000000004</v>
      </c>
      <c r="P37" s="69">
        <v>34.049999999999997</v>
      </c>
      <c r="Q37" s="69">
        <v>1.53</v>
      </c>
      <c r="R37" s="69">
        <v>7.95</v>
      </c>
      <c r="S37" s="69">
        <v>37.42</v>
      </c>
      <c r="T37" s="4"/>
      <c r="V37" s="3">
        <f t="shared" si="8"/>
        <v>41949</v>
      </c>
      <c r="W37" s="40">
        <f ca="1">W36+SUMIFS('Transactions (Dated)'!$E$2:$E$53,'Transactions (Dated)'!$D$2:$D$53,'Share Values'!$V37,'Transactions (Dated)'!$B$2:$B$53,'Share Values'!W$11,'Transactions (Dated)'!$C$2:$C$53,"Buy")-SUMIFS('Transactions (Dated)'!$E$2:$E$53,'Transactions (Dated)'!$D$2:$D$53,'Share Values'!$V37,'Transactions (Dated)'!$B$2:$B$53,'Share Values'!W$11,'Transactions (Dated)'!$C$2:$C$53,"Sell")</f>
        <v>4625</v>
      </c>
      <c r="X37" s="40">
        <f ca="1">X36+SUMIFS('Transactions (Dated)'!$E$2:$E$53,'Transactions (Dated)'!$D$2:$D$53,'Share Values'!$V37,'Transactions (Dated)'!$B$2:$B$53,'Share Values'!X$11,'Transactions (Dated)'!$C$2:$C$53,"Buy")-SUMIFS('Transactions (Dated)'!$E$2:$E$53,'Transactions (Dated)'!$D$2:$D$53,'Share Values'!$V37,'Transactions (Dated)'!$B$2:$B$53,'Share Values'!X$11,'Transactions (Dated)'!$C$2:$C$53,"Sell")</f>
        <v>0</v>
      </c>
      <c r="Y37" s="40">
        <f ca="1">Y36+SUMIFS('Transactions (Dated)'!$E$2:$E$53,'Transactions (Dated)'!$D$2:$D$53,'Share Values'!$V37,'Transactions (Dated)'!$B$2:$B$53,'Share Values'!Y$11,'Transactions (Dated)'!$C$2:$C$53,"Buy")-SUMIFS('Transactions (Dated)'!$E$2:$E$53,'Transactions (Dated)'!$D$2:$D$53,'Share Values'!$V37,'Transactions (Dated)'!$B$2:$B$53,'Share Values'!Y$11,'Transactions (Dated)'!$C$2:$C$53,"Sell")</f>
        <v>0</v>
      </c>
      <c r="Z37" s="40">
        <f ca="1">Z36+SUMIFS('Transactions (Dated)'!$E$2:$E$53,'Transactions (Dated)'!$D$2:$D$53,'Share Values'!$V37,'Transactions (Dated)'!$B$2:$B$53,'Share Values'!Z$11,'Transactions (Dated)'!$C$2:$C$53,"Buy")-SUMIFS('Transactions (Dated)'!$E$2:$E$53,'Transactions (Dated)'!$D$2:$D$53,'Share Values'!$V37,'Transactions (Dated)'!$B$2:$B$53,'Share Values'!Z$11,'Transactions (Dated)'!$C$2:$C$53,"Sell")</f>
        <v>0</v>
      </c>
      <c r="AA37" s="40">
        <f ca="1">AA36+SUMIFS('Transactions (Dated)'!$E$2:$E$53,'Transactions (Dated)'!$D$2:$D$53,'Share Values'!$V37,'Transactions (Dated)'!$B$2:$B$53,'Share Values'!AA$11,'Transactions (Dated)'!$C$2:$C$53,"Buy")-SUMIFS('Transactions (Dated)'!$E$2:$E$53,'Transactions (Dated)'!$D$2:$D$53,'Share Values'!$V37,'Transactions (Dated)'!$B$2:$B$53,'Share Values'!AA$11,'Transactions (Dated)'!$C$2:$C$53,"Sell")</f>
        <v>0</v>
      </c>
      <c r="AB37" s="40">
        <f ca="1">AB36+SUMIFS('Transactions (Dated)'!$E$2:$E$53,'Transactions (Dated)'!$D$2:$D$53,'Share Values'!$V37,'Transactions (Dated)'!$B$2:$B$53,'Share Values'!AB$11,'Transactions (Dated)'!$C$2:$C$53,"Buy")-SUMIFS('Transactions (Dated)'!$E$2:$E$53,'Transactions (Dated)'!$D$2:$D$53,'Share Values'!$V37,'Transactions (Dated)'!$B$2:$B$53,'Share Values'!AB$11,'Transactions (Dated)'!$C$2:$C$53,"Sell")</f>
        <v>0</v>
      </c>
      <c r="AC37" s="40">
        <f ca="1">AC36+SUMIFS('Transactions (Dated)'!$E$2:$E$53,'Transactions (Dated)'!$D$2:$D$53,'Share Values'!$V37,'Transactions (Dated)'!$B$2:$B$53,'Share Values'!AC$11,'Transactions (Dated)'!$C$2:$C$53,"Buy")-SUMIFS('Transactions (Dated)'!$E$2:$E$53,'Transactions (Dated)'!$D$2:$D$53,'Share Values'!$V37,'Transactions (Dated)'!$B$2:$B$53,'Share Values'!AC$11,'Transactions (Dated)'!$C$2:$C$53,"Sell")</f>
        <v>0</v>
      </c>
      <c r="AD37" s="40">
        <f ca="1">AD36+SUMIFS('Transactions (Dated)'!$E$2:$E$53,'Transactions (Dated)'!$D$2:$D$53,'Share Values'!$V37,'Transactions (Dated)'!$B$2:$B$53,'Share Values'!AD$11,'Transactions (Dated)'!$C$2:$C$53,"Buy")-SUMIFS('Transactions (Dated)'!$E$2:$E$53,'Transactions (Dated)'!$D$2:$D$53,'Share Values'!$V37,'Transactions (Dated)'!$B$2:$B$53,'Share Values'!AD$11,'Transactions (Dated)'!$C$2:$C$53,"Sell")</f>
        <v>0</v>
      </c>
      <c r="AE37" s="40">
        <f ca="1">AE36+SUMIFS('Transactions (Dated)'!$E$2:$E$53,'Transactions (Dated)'!$D$2:$D$53,'Share Values'!$V37,'Transactions (Dated)'!$B$2:$B$53,'Share Values'!AE$11,'Transactions (Dated)'!$C$2:$C$53,"Buy")-SUMIFS('Transactions (Dated)'!$E$2:$E$53,'Transactions (Dated)'!$D$2:$D$53,'Share Values'!$V37,'Transactions (Dated)'!$B$2:$B$53,'Share Values'!AE$11,'Transactions (Dated)'!$C$2:$C$53,"Sell")</f>
        <v>0</v>
      </c>
      <c r="AF37" s="40">
        <f ca="1">AF36+SUMIFS('Transactions (Dated)'!$E$2:$E$53,'Transactions (Dated)'!$D$2:$D$53,'Share Values'!$V37,'Transactions (Dated)'!$B$2:$B$53,'Share Values'!AF$11,'Transactions (Dated)'!$C$2:$C$53,"Buy")-SUMIFS('Transactions (Dated)'!$E$2:$E$53,'Transactions (Dated)'!$D$2:$D$53,'Share Values'!$V37,'Transactions (Dated)'!$B$2:$B$53,'Share Values'!AF$11,'Transactions (Dated)'!$C$2:$C$53,"Sell")</f>
        <v>0</v>
      </c>
      <c r="AG37" s="40">
        <f ca="1">AG36+SUMIFS('Transactions (Dated)'!$E$2:$E$53,'Transactions (Dated)'!$D$2:$D$53,'Share Values'!$V37,'Transactions (Dated)'!$B$2:$B$53,'Share Values'!AG$11,'Transactions (Dated)'!$C$2:$C$53,"Buy")-SUMIFS('Transactions (Dated)'!$E$2:$E$53,'Transactions (Dated)'!$D$2:$D$53,'Share Values'!$V37,'Transactions (Dated)'!$B$2:$B$53,'Share Values'!AG$11,'Transactions (Dated)'!$C$2:$C$53,"Sell")</f>
        <v>0</v>
      </c>
      <c r="AH37" s="40">
        <f ca="1">AH36+SUMIFS('Transactions (Dated)'!$E$2:$E$53,'Transactions (Dated)'!$D$2:$D$53,'Share Values'!$V37,'Transactions (Dated)'!$B$2:$B$53,'Share Values'!AH$11,'Transactions (Dated)'!$C$2:$C$53,"Buy")-SUMIFS('Transactions (Dated)'!$E$2:$E$53,'Transactions (Dated)'!$D$2:$D$53,'Share Values'!$V37,'Transactions (Dated)'!$B$2:$B$53,'Share Values'!AH$11,'Transactions (Dated)'!$C$2:$C$53,"Sell")</f>
        <v>0</v>
      </c>
      <c r="AI37" s="40">
        <f ca="1">AI36+SUMIFS('Transactions (Dated)'!$E$2:$E$53,'Transactions (Dated)'!$D$2:$D$53,'Share Values'!$V37,'Transactions (Dated)'!$B$2:$B$53,'Share Values'!AI$11,'Transactions (Dated)'!$C$2:$C$53,"Buy")-SUMIFS('Transactions (Dated)'!$E$2:$E$53,'Transactions (Dated)'!$D$2:$D$53,'Share Values'!$V37,'Transactions (Dated)'!$B$2:$B$53,'Share Values'!AI$11,'Transactions (Dated)'!$C$2:$C$53,"Sell")</f>
        <v>0</v>
      </c>
      <c r="AJ37" s="40">
        <f ca="1">AJ36+SUMIFS('Transactions (Dated)'!$E$2:$E$53,'Transactions (Dated)'!$D$2:$D$53,'Share Values'!$V37,'Transactions (Dated)'!$B$2:$B$53,'Share Values'!AJ$11,'Transactions (Dated)'!$C$2:$C$53,"Buy")-SUMIFS('Transactions (Dated)'!$E$2:$E$53,'Transactions (Dated)'!$D$2:$D$53,'Share Values'!$V37,'Transactions (Dated)'!$B$2:$B$53,'Share Values'!AJ$11,'Transactions (Dated)'!$C$2:$C$53,"Sell")</f>
        <v>0</v>
      </c>
      <c r="AK37" s="40"/>
      <c r="AM37" s="3">
        <f t="shared" si="9"/>
        <v>41949</v>
      </c>
      <c r="AN37" s="6">
        <f t="shared" ca="1" si="10"/>
        <v>54343.75</v>
      </c>
      <c r="AO37" s="6">
        <f t="shared" ca="1" si="11"/>
        <v>0</v>
      </c>
      <c r="AP37" s="6">
        <f t="shared" ca="1" si="12"/>
        <v>0</v>
      </c>
      <c r="AQ37" s="6">
        <f t="shared" ca="1" si="13"/>
        <v>0</v>
      </c>
      <c r="AR37" s="6">
        <f t="shared" ca="1" si="14"/>
        <v>0</v>
      </c>
      <c r="AS37" s="6">
        <f t="shared" ca="1" si="15"/>
        <v>0</v>
      </c>
      <c r="AT37" s="6">
        <f t="shared" ca="1" si="16"/>
        <v>0</v>
      </c>
      <c r="AU37" s="6">
        <f t="shared" ca="1" si="17"/>
        <v>0</v>
      </c>
      <c r="AV37" s="6">
        <f t="shared" ca="1" si="18"/>
        <v>0</v>
      </c>
      <c r="AW37" s="6">
        <f t="shared" ca="1" si="19"/>
        <v>0</v>
      </c>
      <c r="AX37" s="6">
        <f t="shared" ca="1" si="20"/>
        <v>0</v>
      </c>
      <c r="AY37" s="6">
        <f t="shared" ca="1" si="21"/>
        <v>0</v>
      </c>
      <c r="AZ37" s="6">
        <f t="shared" ca="1" si="22"/>
        <v>0</v>
      </c>
      <c r="BA37" s="6">
        <f t="shared" ca="1" si="23"/>
        <v>0</v>
      </c>
      <c r="BB37" s="6"/>
      <c r="BD37" s="4">
        <f t="shared" ca="1" si="24"/>
        <v>54343.75</v>
      </c>
      <c r="BF37" s="3">
        <f t="shared" si="25"/>
        <v>41949</v>
      </c>
      <c r="BG37" s="6">
        <f>BG36+SUMIFS('Transactions (Dated)'!H:H,'Transactions (Dated)'!D:D,'Share Values'!AM37)</f>
        <v>949993.75</v>
      </c>
      <c r="BH37" s="6">
        <f ca="1">BH36+SUMIFS('Transactions (Dated)'!$F:$F,'Transactions (Dated)'!$D:$D,$BF37,'Transactions (Dated)'!$B:$B,BH$11,'Transactions (Dated)'!$C:$C,"Dividend (paid to cash)")*W37</f>
        <v>0</v>
      </c>
      <c r="BI37" s="6">
        <f ca="1">BI36+SUMIFS('Transactions (Dated)'!$F:$F,'Transactions (Dated)'!$D:$D,$BF37,'Transactions (Dated)'!$B:$B,BI$11,'Transactions (Dated)'!$C:$C,"Dividend (paid to cash)")*X37</f>
        <v>0</v>
      </c>
      <c r="BJ37" s="6">
        <f ca="1">BJ36+SUMIFS('Transactions (Dated)'!$F:$F,'Transactions (Dated)'!$D:$D,$BF37,'Transactions (Dated)'!$B:$B,BJ$11,'Transactions (Dated)'!$C:$C,"Dividend (paid to cash)")*Y37</f>
        <v>0</v>
      </c>
      <c r="BK37" s="6">
        <f ca="1">BK36+SUMIFS('Transactions (Dated)'!$F:$F,'Transactions (Dated)'!$D:$D,$BF37,'Transactions (Dated)'!$B:$B,BK$11,'Transactions (Dated)'!$C:$C,"Dividend (paid to cash)")*Z37</f>
        <v>0</v>
      </c>
      <c r="BL37" s="6">
        <f ca="1">BL36+SUMIFS('Transactions (Dated)'!$F:$F,'Transactions (Dated)'!$D:$D,$BF37,'Transactions (Dated)'!$B:$B,BL$11,'Transactions (Dated)'!$C:$C,"Dividend (paid to cash)")*AA37</f>
        <v>0</v>
      </c>
      <c r="BM37" s="6">
        <f ca="1">BM36+SUMIFS('Transactions (Dated)'!$F:$F,'Transactions (Dated)'!$D:$D,$BF37,'Transactions (Dated)'!$B:$B,BM$11,'Transactions (Dated)'!$C:$C,"Dividend (paid to cash)")*AB37</f>
        <v>0</v>
      </c>
      <c r="BN37" s="6">
        <f ca="1">BN36+SUMIFS('Transactions (Dated)'!$F:$F,'Transactions (Dated)'!$D:$D,$BF37,'Transactions (Dated)'!$B:$B,BN$11,'Transactions (Dated)'!$C:$C,"Dividend (paid to cash)")*AC37</f>
        <v>0</v>
      </c>
      <c r="BO37" s="6">
        <f ca="1">BO36+SUMIFS('Transactions (Dated)'!$F:$F,'Transactions (Dated)'!$D:$D,$BF37,'Transactions (Dated)'!$B:$B,BO$11,'Transactions (Dated)'!$C:$C,"Dividend (paid to cash)")*AD37</f>
        <v>0</v>
      </c>
      <c r="BP37" s="6">
        <f ca="1">BP36+SUMIFS('Transactions (Dated)'!$F:$F,'Transactions (Dated)'!$D:$D,$BF37,'Transactions (Dated)'!$B:$B,BP$11,'Transactions (Dated)'!$C:$C,"Dividend (paid to cash)")*AE37</f>
        <v>0</v>
      </c>
      <c r="BQ37" s="6">
        <f ca="1">BQ36+SUMIFS('Transactions (Dated)'!$F:$F,'Transactions (Dated)'!$D:$D,$BF37,'Transactions (Dated)'!$B:$B,BQ$11,'Transactions (Dated)'!$C:$C,"Dividend (paid to cash)")*AF37</f>
        <v>0</v>
      </c>
      <c r="BR37" s="6">
        <f ca="1">BR36+SUMIFS('Transactions (Dated)'!$F:$F,'Transactions (Dated)'!$D:$D,$BF37,'Transactions (Dated)'!$B:$B,BR$11,'Transactions (Dated)'!$C:$C,"Dividend (paid to cash)")*AG37</f>
        <v>0</v>
      </c>
      <c r="BS37" s="6">
        <f ca="1">BS36+SUMIFS('Transactions (Dated)'!$F:$F,'Transactions (Dated)'!$D:$D,$BF37,'Transactions (Dated)'!$B:$B,BS$11,'Transactions (Dated)'!$C:$C,"Dividend (paid to cash)")*AH37</f>
        <v>0</v>
      </c>
      <c r="BT37" s="6">
        <f ca="1">BT36+SUMIFS('Transactions (Dated)'!$F:$F,'Transactions (Dated)'!$D:$D,$BF37,'Transactions (Dated)'!$B:$B,BT$11,'Transactions (Dated)'!$C:$C,"Dividend (paid to cash)")*AI37</f>
        <v>0</v>
      </c>
      <c r="BU37" s="6">
        <f ca="1">BU36+SUMIFS('Transactions (Dated)'!$F:$F,'Transactions (Dated)'!$D:$D,$BF37,'Transactions (Dated)'!$B:$B,BU$11,'Transactions (Dated)'!$C:$C,"Dividend (paid to cash)")*AJ37</f>
        <v>0</v>
      </c>
      <c r="BV37" s="6"/>
      <c r="BX37" s="6">
        <f t="shared" ca="1" si="30"/>
        <v>949993.75</v>
      </c>
      <c r="BZ37" s="3">
        <f t="shared" si="31"/>
        <v>41949</v>
      </c>
      <c r="CA37" s="4">
        <f t="shared" ca="1" si="26"/>
        <v>54343.75</v>
      </c>
      <c r="CB37" s="4">
        <f t="shared" ca="1" si="27"/>
        <v>949993.75</v>
      </c>
      <c r="CD37" s="4">
        <f t="shared" ca="1" si="28"/>
        <v>1004337.5</v>
      </c>
    </row>
    <row r="38" spans="2:82">
      <c r="B38" s="3">
        <f t="shared" si="29"/>
        <v>41950</v>
      </c>
      <c r="C38" s="2">
        <v>14690.8</v>
      </c>
      <c r="E38" s="70">
        <v>41950</v>
      </c>
      <c r="F38" s="69">
        <v>11.94</v>
      </c>
      <c r="G38" s="69">
        <v>4.88</v>
      </c>
      <c r="H38" s="69">
        <v>19.850000000000001</v>
      </c>
      <c r="I38" s="69">
        <v>29.36</v>
      </c>
      <c r="J38" s="69">
        <v>18.27</v>
      </c>
      <c r="K38" s="69">
        <v>12.47</v>
      </c>
      <c r="L38" s="69">
        <v>29</v>
      </c>
      <c r="M38" s="69">
        <v>1.8</v>
      </c>
      <c r="N38" s="69">
        <v>9.1999999999999993</v>
      </c>
      <c r="O38" s="69">
        <v>4.88</v>
      </c>
      <c r="P38" s="69">
        <v>33.93</v>
      </c>
      <c r="Q38" s="69">
        <v>1.49</v>
      </c>
      <c r="R38" s="69">
        <v>8.59</v>
      </c>
      <c r="S38" s="69">
        <v>37.74</v>
      </c>
      <c r="T38" s="4"/>
      <c r="V38" s="3">
        <f t="shared" si="8"/>
        <v>41950</v>
      </c>
      <c r="W38" s="40">
        <f ca="1">W37+SUMIFS('Transactions (Dated)'!$E$2:$E$53,'Transactions (Dated)'!$D$2:$D$53,'Share Values'!$V38,'Transactions (Dated)'!$B$2:$B$53,'Share Values'!W$11,'Transactions (Dated)'!$C$2:$C$53,"Buy")-SUMIFS('Transactions (Dated)'!$E$2:$E$53,'Transactions (Dated)'!$D$2:$D$53,'Share Values'!$V38,'Transactions (Dated)'!$B$2:$B$53,'Share Values'!W$11,'Transactions (Dated)'!$C$2:$C$53,"Sell")</f>
        <v>4625</v>
      </c>
      <c r="X38" s="40">
        <f ca="1">X37+SUMIFS('Transactions (Dated)'!$E$2:$E$53,'Transactions (Dated)'!$D$2:$D$53,'Share Values'!$V38,'Transactions (Dated)'!$B$2:$B$53,'Share Values'!X$11,'Transactions (Dated)'!$C$2:$C$53,"Buy")-SUMIFS('Transactions (Dated)'!$E$2:$E$53,'Transactions (Dated)'!$D$2:$D$53,'Share Values'!$V38,'Transactions (Dated)'!$B$2:$B$53,'Share Values'!X$11,'Transactions (Dated)'!$C$2:$C$53,"Sell")</f>
        <v>0</v>
      </c>
      <c r="Y38" s="40">
        <f ca="1">Y37+SUMIFS('Transactions (Dated)'!$E$2:$E$53,'Transactions (Dated)'!$D$2:$D$53,'Share Values'!$V38,'Transactions (Dated)'!$B$2:$B$53,'Share Values'!Y$11,'Transactions (Dated)'!$C$2:$C$53,"Buy")-SUMIFS('Transactions (Dated)'!$E$2:$E$53,'Transactions (Dated)'!$D$2:$D$53,'Share Values'!$V38,'Transactions (Dated)'!$B$2:$B$53,'Share Values'!Y$11,'Transactions (Dated)'!$C$2:$C$53,"Sell")</f>
        <v>0</v>
      </c>
      <c r="Z38" s="40">
        <f ca="1">Z37+SUMIFS('Transactions (Dated)'!$E$2:$E$53,'Transactions (Dated)'!$D$2:$D$53,'Share Values'!$V38,'Transactions (Dated)'!$B$2:$B$53,'Share Values'!Z$11,'Transactions (Dated)'!$C$2:$C$53,"Buy")-SUMIFS('Transactions (Dated)'!$E$2:$E$53,'Transactions (Dated)'!$D$2:$D$53,'Share Values'!$V38,'Transactions (Dated)'!$B$2:$B$53,'Share Values'!Z$11,'Transactions (Dated)'!$C$2:$C$53,"Sell")</f>
        <v>0</v>
      </c>
      <c r="AA38" s="40">
        <f ca="1">AA37+SUMIFS('Transactions (Dated)'!$E$2:$E$53,'Transactions (Dated)'!$D$2:$D$53,'Share Values'!$V38,'Transactions (Dated)'!$B$2:$B$53,'Share Values'!AA$11,'Transactions (Dated)'!$C$2:$C$53,"Buy")-SUMIFS('Transactions (Dated)'!$E$2:$E$53,'Transactions (Dated)'!$D$2:$D$53,'Share Values'!$V38,'Transactions (Dated)'!$B$2:$B$53,'Share Values'!AA$11,'Transactions (Dated)'!$C$2:$C$53,"Sell")</f>
        <v>0</v>
      </c>
      <c r="AB38" s="40">
        <f ca="1">AB37+SUMIFS('Transactions (Dated)'!$E$2:$E$53,'Transactions (Dated)'!$D$2:$D$53,'Share Values'!$V38,'Transactions (Dated)'!$B$2:$B$53,'Share Values'!AB$11,'Transactions (Dated)'!$C$2:$C$53,"Buy")-SUMIFS('Transactions (Dated)'!$E$2:$E$53,'Transactions (Dated)'!$D$2:$D$53,'Share Values'!$V38,'Transactions (Dated)'!$B$2:$B$53,'Share Values'!AB$11,'Transactions (Dated)'!$C$2:$C$53,"Sell")</f>
        <v>0</v>
      </c>
      <c r="AC38" s="40">
        <f ca="1">AC37+SUMIFS('Transactions (Dated)'!$E$2:$E$53,'Transactions (Dated)'!$D$2:$D$53,'Share Values'!$V38,'Transactions (Dated)'!$B$2:$B$53,'Share Values'!AC$11,'Transactions (Dated)'!$C$2:$C$53,"Buy")-SUMIFS('Transactions (Dated)'!$E$2:$E$53,'Transactions (Dated)'!$D$2:$D$53,'Share Values'!$V38,'Transactions (Dated)'!$B$2:$B$53,'Share Values'!AC$11,'Transactions (Dated)'!$C$2:$C$53,"Sell")</f>
        <v>0</v>
      </c>
      <c r="AD38" s="40">
        <f ca="1">AD37+SUMIFS('Transactions (Dated)'!$E$2:$E$53,'Transactions (Dated)'!$D$2:$D$53,'Share Values'!$V38,'Transactions (Dated)'!$B$2:$B$53,'Share Values'!AD$11,'Transactions (Dated)'!$C$2:$C$53,"Buy")-SUMIFS('Transactions (Dated)'!$E$2:$E$53,'Transactions (Dated)'!$D$2:$D$53,'Share Values'!$V38,'Transactions (Dated)'!$B$2:$B$53,'Share Values'!AD$11,'Transactions (Dated)'!$C$2:$C$53,"Sell")</f>
        <v>0</v>
      </c>
      <c r="AE38" s="40">
        <f ca="1">AE37+SUMIFS('Transactions (Dated)'!$E$2:$E$53,'Transactions (Dated)'!$D$2:$D$53,'Share Values'!$V38,'Transactions (Dated)'!$B$2:$B$53,'Share Values'!AE$11,'Transactions (Dated)'!$C$2:$C$53,"Buy")-SUMIFS('Transactions (Dated)'!$E$2:$E$53,'Transactions (Dated)'!$D$2:$D$53,'Share Values'!$V38,'Transactions (Dated)'!$B$2:$B$53,'Share Values'!AE$11,'Transactions (Dated)'!$C$2:$C$53,"Sell")</f>
        <v>0</v>
      </c>
      <c r="AF38" s="40">
        <f ca="1">AF37+SUMIFS('Transactions (Dated)'!$E$2:$E$53,'Transactions (Dated)'!$D$2:$D$53,'Share Values'!$V38,'Transactions (Dated)'!$B$2:$B$53,'Share Values'!AF$11,'Transactions (Dated)'!$C$2:$C$53,"Buy")-SUMIFS('Transactions (Dated)'!$E$2:$E$53,'Transactions (Dated)'!$D$2:$D$53,'Share Values'!$V38,'Transactions (Dated)'!$B$2:$B$53,'Share Values'!AF$11,'Transactions (Dated)'!$C$2:$C$53,"Sell")</f>
        <v>0</v>
      </c>
      <c r="AG38" s="40">
        <f ca="1">AG37+SUMIFS('Transactions (Dated)'!$E$2:$E$53,'Transactions (Dated)'!$D$2:$D$53,'Share Values'!$V38,'Transactions (Dated)'!$B$2:$B$53,'Share Values'!AG$11,'Transactions (Dated)'!$C$2:$C$53,"Buy")-SUMIFS('Transactions (Dated)'!$E$2:$E$53,'Transactions (Dated)'!$D$2:$D$53,'Share Values'!$V38,'Transactions (Dated)'!$B$2:$B$53,'Share Values'!AG$11,'Transactions (Dated)'!$C$2:$C$53,"Sell")</f>
        <v>0</v>
      </c>
      <c r="AH38" s="40">
        <f ca="1">AH37+SUMIFS('Transactions (Dated)'!$E$2:$E$53,'Transactions (Dated)'!$D$2:$D$53,'Share Values'!$V38,'Transactions (Dated)'!$B$2:$B$53,'Share Values'!AH$11,'Transactions (Dated)'!$C$2:$C$53,"Buy")-SUMIFS('Transactions (Dated)'!$E$2:$E$53,'Transactions (Dated)'!$D$2:$D$53,'Share Values'!$V38,'Transactions (Dated)'!$B$2:$B$53,'Share Values'!AH$11,'Transactions (Dated)'!$C$2:$C$53,"Sell")</f>
        <v>0</v>
      </c>
      <c r="AI38" s="40">
        <f ca="1">AI37+SUMIFS('Transactions (Dated)'!$E$2:$E$53,'Transactions (Dated)'!$D$2:$D$53,'Share Values'!$V38,'Transactions (Dated)'!$B$2:$B$53,'Share Values'!AI$11,'Transactions (Dated)'!$C$2:$C$53,"Buy")-SUMIFS('Transactions (Dated)'!$E$2:$E$53,'Transactions (Dated)'!$D$2:$D$53,'Share Values'!$V38,'Transactions (Dated)'!$B$2:$B$53,'Share Values'!AI$11,'Transactions (Dated)'!$C$2:$C$53,"Sell")</f>
        <v>0</v>
      </c>
      <c r="AJ38" s="40">
        <f ca="1">AJ37+SUMIFS('Transactions (Dated)'!$E$2:$E$53,'Transactions (Dated)'!$D$2:$D$53,'Share Values'!$V38,'Transactions (Dated)'!$B$2:$B$53,'Share Values'!AJ$11,'Transactions (Dated)'!$C$2:$C$53,"Buy")-SUMIFS('Transactions (Dated)'!$E$2:$E$53,'Transactions (Dated)'!$D$2:$D$53,'Share Values'!$V38,'Transactions (Dated)'!$B$2:$B$53,'Share Values'!AJ$11,'Transactions (Dated)'!$C$2:$C$53,"Sell")</f>
        <v>0</v>
      </c>
      <c r="AK38" s="40"/>
      <c r="AM38" s="3">
        <f t="shared" si="9"/>
        <v>41950</v>
      </c>
      <c r="AN38" s="6">
        <f t="shared" ca="1" si="10"/>
        <v>55222.5</v>
      </c>
      <c r="AO38" s="6">
        <f t="shared" ca="1" si="11"/>
        <v>0</v>
      </c>
      <c r="AP38" s="6">
        <f t="shared" ca="1" si="12"/>
        <v>0</v>
      </c>
      <c r="AQ38" s="6">
        <f t="shared" ca="1" si="13"/>
        <v>0</v>
      </c>
      <c r="AR38" s="6">
        <f t="shared" ca="1" si="14"/>
        <v>0</v>
      </c>
      <c r="AS38" s="6">
        <f t="shared" ca="1" si="15"/>
        <v>0</v>
      </c>
      <c r="AT38" s="6">
        <f t="shared" ca="1" si="16"/>
        <v>0</v>
      </c>
      <c r="AU38" s="6">
        <f t="shared" ca="1" si="17"/>
        <v>0</v>
      </c>
      <c r="AV38" s="6">
        <f t="shared" ca="1" si="18"/>
        <v>0</v>
      </c>
      <c r="AW38" s="6">
        <f t="shared" ca="1" si="19"/>
        <v>0</v>
      </c>
      <c r="AX38" s="6">
        <f t="shared" ca="1" si="20"/>
        <v>0</v>
      </c>
      <c r="AY38" s="6">
        <f t="shared" ca="1" si="21"/>
        <v>0</v>
      </c>
      <c r="AZ38" s="6">
        <f t="shared" ca="1" si="22"/>
        <v>0</v>
      </c>
      <c r="BA38" s="6">
        <f t="shared" ca="1" si="23"/>
        <v>0</v>
      </c>
      <c r="BB38" s="6"/>
      <c r="BD38" s="4">
        <f t="shared" ca="1" si="24"/>
        <v>55222.5</v>
      </c>
      <c r="BF38" s="3">
        <f t="shared" si="25"/>
        <v>41950</v>
      </c>
      <c r="BG38" s="6">
        <f>BG37+SUMIFS('Transactions (Dated)'!H:H,'Transactions (Dated)'!D:D,'Share Values'!AM38)</f>
        <v>949993.75</v>
      </c>
      <c r="BH38" s="6">
        <f ca="1">BH37+SUMIFS('Transactions (Dated)'!$F:$F,'Transactions (Dated)'!$D:$D,$BF38,'Transactions (Dated)'!$B:$B,BH$11,'Transactions (Dated)'!$C:$C,"Dividend (paid to cash)")*W38</f>
        <v>0</v>
      </c>
      <c r="BI38" s="6">
        <f ca="1">BI37+SUMIFS('Transactions (Dated)'!$F:$F,'Transactions (Dated)'!$D:$D,$BF38,'Transactions (Dated)'!$B:$B,BI$11,'Transactions (Dated)'!$C:$C,"Dividend (paid to cash)")*X38</f>
        <v>0</v>
      </c>
      <c r="BJ38" s="6">
        <f ca="1">BJ37+SUMIFS('Transactions (Dated)'!$F:$F,'Transactions (Dated)'!$D:$D,$BF38,'Transactions (Dated)'!$B:$B,BJ$11,'Transactions (Dated)'!$C:$C,"Dividend (paid to cash)")*Y38</f>
        <v>0</v>
      </c>
      <c r="BK38" s="6">
        <f ca="1">BK37+SUMIFS('Transactions (Dated)'!$F:$F,'Transactions (Dated)'!$D:$D,$BF38,'Transactions (Dated)'!$B:$B,BK$11,'Transactions (Dated)'!$C:$C,"Dividend (paid to cash)")*Z38</f>
        <v>0</v>
      </c>
      <c r="BL38" s="6">
        <f ca="1">BL37+SUMIFS('Transactions (Dated)'!$F:$F,'Transactions (Dated)'!$D:$D,$BF38,'Transactions (Dated)'!$B:$B,BL$11,'Transactions (Dated)'!$C:$C,"Dividend (paid to cash)")*AA38</f>
        <v>0</v>
      </c>
      <c r="BM38" s="6">
        <f ca="1">BM37+SUMIFS('Transactions (Dated)'!$F:$F,'Transactions (Dated)'!$D:$D,$BF38,'Transactions (Dated)'!$B:$B,BM$11,'Transactions (Dated)'!$C:$C,"Dividend (paid to cash)")*AB38</f>
        <v>0</v>
      </c>
      <c r="BN38" s="6">
        <f ca="1">BN37+SUMIFS('Transactions (Dated)'!$F:$F,'Transactions (Dated)'!$D:$D,$BF38,'Transactions (Dated)'!$B:$B,BN$11,'Transactions (Dated)'!$C:$C,"Dividend (paid to cash)")*AC38</f>
        <v>0</v>
      </c>
      <c r="BO38" s="6">
        <f ca="1">BO37+SUMIFS('Transactions (Dated)'!$F:$F,'Transactions (Dated)'!$D:$D,$BF38,'Transactions (Dated)'!$B:$B,BO$11,'Transactions (Dated)'!$C:$C,"Dividend (paid to cash)")*AD38</f>
        <v>0</v>
      </c>
      <c r="BP38" s="6">
        <f ca="1">BP37+SUMIFS('Transactions (Dated)'!$F:$F,'Transactions (Dated)'!$D:$D,$BF38,'Transactions (Dated)'!$B:$B,BP$11,'Transactions (Dated)'!$C:$C,"Dividend (paid to cash)")*AE38</f>
        <v>0</v>
      </c>
      <c r="BQ38" s="6">
        <f ca="1">BQ37+SUMIFS('Transactions (Dated)'!$F:$F,'Transactions (Dated)'!$D:$D,$BF38,'Transactions (Dated)'!$B:$B,BQ$11,'Transactions (Dated)'!$C:$C,"Dividend (paid to cash)")*AF38</f>
        <v>0</v>
      </c>
      <c r="BR38" s="6">
        <f ca="1">BR37+SUMIFS('Transactions (Dated)'!$F:$F,'Transactions (Dated)'!$D:$D,$BF38,'Transactions (Dated)'!$B:$B,BR$11,'Transactions (Dated)'!$C:$C,"Dividend (paid to cash)")*AG38</f>
        <v>0</v>
      </c>
      <c r="BS38" s="6">
        <f ca="1">BS37+SUMIFS('Transactions (Dated)'!$F:$F,'Transactions (Dated)'!$D:$D,$BF38,'Transactions (Dated)'!$B:$B,BS$11,'Transactions (Dated)'!$C:$C,"Dividend (paid to cash)")*AH38</f>
        <v>0</v>
      </c>
      <c r="BT38" s="6">
        <f ca="1">BT37+SUMIFS('Transactions (Dated)'!$F:$F,'Transactions (Dated)'!$D:$D,$BF38,'Transactions (Dated)'!$B:$B,BT$11,'Transactions (Dated)'!$C:$C,"Dividend (paid to cash)")*AI38</f>
        <v>0</v>
      </c>
      <c r="BU38" s="6">
        <f ca="1">BU37+SUMIFS('Transactions (Dated)'!$F:$F,'Transactions (Dated)'!$D:$D,$BF38,'Transactions (Dated)'!$B:$B,BU$11,'Transactions (Dated)'!$C:$C,"Dividend (paid to cash)")*AJ38</f>
        <v>0</v>
      </c>
      <c r="BV38" s="6"/>
      <c r="BX38" s="6">
        <f t="shared" ca="1" si="30"/>
        <v>949993.75</v>
      </c>
      <c r="BZ38" s="3">
        <f t="shared" si="31"/>
        <v>41950</v>
      </c>
      <c r="CA38" s="4">
        <f t="shared" ca="1" si="26"/>
        <v>55222.5</v>
      </c>
      <c r="CB38" s="4">
        <f t="shared" ca="1" si="27"/>
        <v>949993.75</v>
      </c>
      <c r="CD38" s="4">
        <f t="shared" ca="1" si="28"/>
        <v>1005216.25</v>
      </c>
    </row>
    <row r="39" spans="2:82">
      <c r="B39" s="3">
        <f t="shared" si="29"/>
        <v>41953</v>
      </c>
      <c r="C39" s="2">
        <v>14709.8</v>
      </c>
      <c r="E39" s="70">
        <v>41953</v>
      </c>
      <c r="F39" s="69">
        <v>12.63</v>
      </c>
      <c r="G39" s="69">
        <v>4.59</v>
      </c>
      <c r="H39" s="69">
        <v>19.899999999999999</v>
      </c>
      <c r="I39" s="69">
        <v>29.49</v>
      </c>
      <c r="J39" s="69">
        <v>17.36</v>
      </c>
      <c r="K39" s="69">
        <v>12.12</v>
      </c>
      <c r="L39" s="69">
        <v>28.28</v>
      </c>
      <c r="M39" s="69">
        <v>1.78</v>
      </c>
      <c r="N39" s="69">
        <v>9.5</v>
      </c>
      <c r="O39" s="69">
        <v>4.8532999999999999</v>
      </c>
      <c r="P39" s="69">
        <v>33.67</v>
      </c>
      <c r="Q39" s="69">
        <v>1.44</v>
      </c>
      <c r="R39" s="69">
        <v>8.4</v>
      </c>
      <c r="S39" s="69">
        <v>37.94</v>
      </c>
      <c r="T39" s="4"/>
      <c r="V39" s="3">
        <f t="shared" si="8"/>
        <v>41953</v>
      </c>
      <c r="W39" s="40">
        <f ca="1">W38+SUMIFS('Transactions (Dated)'!$E$2:$E$53,'Transactions (Dated)'!$D$2:$D$53,'Share Values'!$V39,'Transactions (Dated)'!$B$2:$B$53,'Share Values'!W$11,'Transactions (Dated)'!$C$2:$C$53,"Buy")-SUMIFS('Transactions (Dated)'!$E$2:$E$53,'Transactions (Dated)'!$D$2:$D$53,'Share Values'!$V39,'Transactions (Dated)'!$B$2:$B$53,'Share Values'!W$11,'Transactions (Dated)'!$C$2:$C$53,"Sell")</f>
        <v>4625</v>
      </c>
      <c r="X39" s="40">
        <f ca="1">X38+SUMIFS('Transactions (Dated)'!$E$2:$E$53,'Transactions (Dated)'!$D$2:$D$53,'Share Values'!$V39,'Transactions (Dated)'!$B$2:$B$53,'Share Values'!X$11,'Transactions (Dated)'!$C$2:$C$53,"Buy")-SUMIFS('Transactions (Dated)'!$E$2:$E$53,'Transactions (Dated)'!$D$2:$D$53,'Share Values'!$V39,'Transactions (Dated)'!$B$2:$B$53,'Share Values'!X$11,'Transactions (Dated)'!$C$2:$C$53,"Sell")</f>
        <v>0</v>
      </c>
      <c r="Y39" s="40">
        <f ca="1">Y38+SUMIFS('Transactions (Dated)'!$E$2:$E$53,'Transactions (Dated)'!$D$2:$D$53,'Share Values'!$V39,'Transactions (Dated)'!$B$2:$B$53,'Share Values'!Y$11,'Transactions (Dated)'!$C$2:$C$53,"Buy")-SUMIFS('Transactions (Dated)'!$E$2:$E$53,'Transactions (Dated)'!$D$2:$D$53,'Share Values'!$V39,'Transactions (Dated)'!$B$2:$B$53,'Share Values'!Y$11,'Transactions (Dated)'!$C$2:$C$53,"Sell")</f>
        <v>0</v>
      </c>
      <c r="Z39" s="40">
        <f ca="1">Z38+SUMIFS('Transactions (Dated)'!$E$2:$E$53,'Transactions (Dated)'!$D$2:$D$53,'Share Values'!$V39,'Transactions (Dated)'!$B$2:$B$53,'Share Values'!Z$11,'Transactions (Dated)'!$C$2:$C$53,"Buy")-SUMIFS('Transactions (Dated)'!$E$2:$E$53,'Transactions (Dated)'!$D$2:$D$53,'Share Values'!$V39,'Transactions (Dated)'!$B$2:$B$53,'Share Values'!Z$11,'Transactions (Dated)'!$C$2:$C$53,"Sell")</f>
        <v>0</v>
      </c>
      <c r="AA39" s="40">
        <f ca="1">AA38+SUMIFS('Transactions (Dated)'!$E$2:$E$53,'Transactions (Dated)'!$D$2:$D$53,'Share Values'!$V39,'Transactions (Dated)'!$B$2:$B$53,'Share Values'!AA$11,'Transactions (Dated)'!$C$2:$C$53,"Buy")-SUMIFS('Transactions (Dated)'!$E$2:$E$53,'Transactions (Dated)'!$D$2:$D$53,'Share Values'!$V39,'Transactions (Dated)'!$B$2:$B$53,'Share Values'!AA$11,'Transactions (Dated)'!$C$2:$C$53,"Sell")</f>
        <v>0</v>
      </c>
      <c r="AB39" s="40">
        <f ca="1">AB38+SUMIFS('Transactions (Dated)'!$E$2:$E$53,'Transactions (Dated)'!$D$2:$D$53,'Share Values'!$V39,'Transactions (Dated)'!$B$2:$B$53,'Share Values'!AB$11,'Transactions (Dated)'!$C$2:$C$53,"Buy")-SUMIFS('Transactions (Dated)'!$E$2:$E$53,'Transactions (Dated)'!$D$2:$D$53,'Share Values'!$V39,'Transactions (Dated)'!$B$2:$B$53,'Share Values'!AB$11,'Transactions (Dated)'!$C$2:$C$53,"Sell")</f>
        <v>0</v>
      </c>
      <c r="AC39" s="40">
        <f ca="1">AC38+SUMIFS('Transactions (Dated)'!$E$2:$E$53,'Transactions (Dated)'!$D$2:$D$53,'Share Values'!$V39,'Transactions (Dated)'!$B$2:$B$53,'Share Values'!AC$11,'Transactions (Dated)'!$C$2:$C$53,"Buy")-SUMIFS('Transactions (Dated)'!$E$2:$E$53,'Transactions (Dated)'!$D$2:$D$53,'Share Values'!$V39,'Transactions (Dated)'!$B$2:$B$53,'Share Values'!AC$11,'Transactions (Dated)'!$C$2:$C$53,"Sell")</f>
        <v>0</v>
      </c>
      <c r="AD39" s="40">
        <f ca="1">AD38+SUMIFS('Transactions (Dated)'!$E$2:$E$53,'Transactions (Dated)'!$D$2:$D$53,'Share Values'!$V39,'Transactions (Dated)'!$B$2:$B$53,'Share Values'!AD$11,'Transactions (Dated)'!$C$2:$C$53,"Buy")-SUMIFS('Transactions (Dated)'!$E$2:$E$53,'Transactions (Dated)'!$D$2:$D$53,'Share Values'!$V39,'Transactions (Dated)'!$B$2:$B$53,'Share Values'!AD$11,'Transactions (Dated)'!$C$2:$C$53,"Sell")</f>
        <v>0</v>
      </c>
      <c r="AE39" s="40">
        <f ca="1">AE38+SUMIFS('Transactions (Dated)'!$E$2:$E$53,'Transactions (Dated)'!$D$2:$D$53,'Share Values'!$V39,'Transactions (Dated)'!$B$2:$B$53,'Share Values'!AE$11,'Transactions (Dated)'!$C$2:$C$53,"Buy")-SUMIFS('Transactions (Dated)'!$E$2:$E$53,'Transactions (Dated)'!$D$2:$D$53,'Share Values'!$V39,'Transactions (Dated)'!$B$2:$B$53,'Share Values'!AE$11,'Transactions (Dated)'!$C$2:$C$53,"Sell")</f>
        <v>0</v>
      </c>
      <c r="AF39" s="40">
        <f ca="1">AF38+SUMIFS('Transactions (Dated)'!$E$2:$E$53,'Transactions (Dated)'!$D$2:$D$53,'Share Values'!$V39,'Transactions (Dated)'!$B$2:$B$53,'Share Values'!AF$11,'Transactions (Dated)'!$C$2:$C$53,"Buy")-SUMIFS('Transactions (Dated)'!$E$2:$E$53,'Transactions (Dated)'!$D$2:$D$53,'Share Values'!$V39,'Transactions (Dated)'!$B$2:$B$53,'Share Values'!AF$11,'Transactions (Dated)'!$C$2:$C$53,"Sell")</f>
        <v>0</v>
      </c>
      <c r="AG39" s="40">
        <f ca="1">AG38+SUMIFS('Transactions (Dated)'!$E$2:$E$53,'Transactions (Dated)'!$D$2:$D$53,'Share Values'!$V39,'Transactions (Dated)'!$B$2:$B$53,'Share Values'!AG$11,'Transactions (Dated)'!$C$2:$C$53,"Buy")-SUMIFS('Transactions (Dated)'!$E$2:$E$53,'Transactions (Dated)'!$D$2:$D$53,'Share Values'!$V39,'Transactions (Dated)'!$B$2:$B$53,'Share Values'!AG$11,'Transactions (Dated)'!$C$2:$C$53,"Sell")</f>
        <v>0</v>
      </c>
      <c r="AH39" s="40">
        <f ca="1">AH38+SUMIFS('Transactions (Dated)'!$E$2:$E$53,'Transactions (Dated)'!$D$2:$D$53,'Share Values'!$V39,'Transactions (Dated)'!$B$2:$B$53,'Share Values'!AH$11,'Transactions (Dated)'!$C$2:$C$53,"Buy")-SUMIFS('Transactions (Dated)'!$E$2:$E$53,'Transactions (Dated)'!$D$2:$D$53,'Share Values'!$V39,'Transactions (Dated)'!$B$2:$B$53,'Share Values'!AH$11,'Transactions (Dated)'!$C$2:$C$53,"Sell")</f>
        <v>0</v>
      </c>
      <c r="AI39" s="40">
        <f ca="1">AI38+SUMIFS('Transactions (Dated)'!$E$2:$E$53,'Transactions (Dated)'!$D$2:$D$53,'Share Values'!$V39,'Transactions (Dated)'!$B$2:$B$53,'Share Values'!AI$11,'Transactions (Dated)'!$C$2:$C$53,"Buy")-SUMIFS('Transactions (Dated)'!$E$2:$E$53,'Transactions (Dated)'!$D$2:$D$53,'Share Values'!$V39,'Transactions (Dated)'!$B$2:$B$53,'Share Values'!AI$11,'Transactions (Dated)'!$C$2:$C$53,"Sell")</f>
        <v>0</v>
      </c>
      <c r="AJ39" s="40">
        <f ca="1">AJ38+SUMIFS('Transactions (Dated)'!$E$2:$E$53,'Transactions (Dated)'!$D$2:$D$53,'Share Values'!$V39,'Transactions (Dated)'!$B$2:$B$53,'Share Values'!AJ$11,'Transactions (Dated)'!$C$2:$C$53,"Buy")-SUMIFS('Transactions (Dated)'!$E$2:$E$53,'Transactions (Dated)'!$D$2:$D$53,'Share Values'!$V39,'Transactions (Dated)'!$B$2:$B$53,'Share Values'!AJ$11,'Transactions (Dated)'!$C$2:$C$53,"Sell")</f>
        <v>0</v>
      </c>
      <c r="AK39" s="40"/>
      <c r="AM39" s="3">
        <f t="shared" si="9"/>
        <v>41953</v>
      </c>
      <c r="AN39" s="6">
        <f t="shared" ca="1" si="10"/>
        <v>58413.75</v>
      </c>
      <c r="AO39" s="6">
        <f t="shared" ca="1" si="11"/>
        <v>0</v>
      </c>
      <c r="AP39" s="6">
        <f t="shared" ca="1" si="12"/>
        <v>0</v>
      </c>
      <c r="AQ39" s="6">
        <f t="shared" ca="1" si="13"/>
        <v>0</v>
      </c>
      <c r="AR39" s="6">
        <f t="shared" ca="1" si="14"/>
        <v>0</v>
      </c>
      <c r="AS39" s="6">
        <f t="shared" ca="1" si="15"/>
        <v>0</v>
      </c>
      <c r="AT39" s="6">
        <f t="shared" ca="1" si="16"/>
        <v>0</v>
      </c>
      <c r="AU39" s="6">
        <f t="shared" ca="1" si="17"/>
        <v>0</v>
      </c>
      <c r="AV39" s="6">
        <f t="shared" ca="1" si="18"/>
        <v>0</v>
      </c>
      <c r="AW39" s="6">
        <f t="shared" ca="1" si="19"/>
        <v>0</v>
      </c>
      <c r="AX39" s="6">
        <f t="shared" ca="1" si="20"/>
        <v>0</v>
      </c>
      <c r="AY39" s="6">
        <f t="shared" ca="1" si="21"/>
        <v>0</v>
      </c>
      <c r="AZ39" s="6">
        <f t="shared" ca="1" si="22"/>
        <v>0</v>
      </c>
      <c r="BA39" s="6">
        <f t="shared" ca="1" si="23"/>
        <v>0</v>
      </c>
      <c r="BB39" s="6"/>
      <c r="BD39" s="4">
        <f t="shared" ca="1" si="24"/>
        <v>58413.75</v>
      </c>
      <c r="BF39" s="3">
        <f t="shared" si="25"/>
        <v>41953</v>
      </c>
      <c r="BG39" s="6">
        <f>BG38+SUMIFS('Transactions (Dated)'!H:H,'Transactions (Dated)'!D:D,'Share Values'!AM39)</f>
        <v>949993.75</v>
      </c>
      <c r="BH39" s="6">
        <f ca="1">BH38+SUMIFS('Transactions (Dated)'!$F:$F,'Transactions (Dated)'!$D:$D,$BF39,'Transactions (Dated)'!$B:$B,BH$11,'Transactions (Dated)'!$C:$C,"Dividend (paid to cash)")*W39</f>
        <v>0</v>
      </c>
      <c r="BI39" s="6">
        <f ca="1">BI38+SUMIFS('Transactions (Dated)'!$F:$F,'Transactions (Dated)'!$D:$D,$BF39,'Transactions (Dated)'!$B:$B,BI$11,'Transactions (Dated)'!$C:$C,"Dividend (paid to cash)")*X39</f>
        <v>0</v>
      </c>
      <c r="BJ39" s="6">
        <f ca="1">BJ38+SUMIFS('Transactions (Dated)'!$F:$F,'Transactions (Dated)'!$D:$D,$BF39,'Transactions (Dated)'!$B:$B,BJ$11,'Transactions (Dated)'!$C:$C,"Dividend (paid to cash)")*Y39</f>
        <v>0</v>
      </c>
      <c r="BK39" s="6">
        <f ca="1">BK38+SUMIFS('Transactions (Dated)'!$F:$F,'Transactions (Dated)'!$D:$D,$BF39,'Transactions (Dated)'!$B:$B,BK$11,'Transactions (Dated)'!$C:$C,"Dividend (paid to cash)")*Z39</f>
        <v>0</v>
      </c>
      <c r="BL39" s="6">
        <f ca="1">BL38+SUMIFS('Transactions (Dated)'!$F:$F,'Transactions (Dated)'!$D:$D,$BF39,'Transactions (Dated)'!$B:$B,BL$11,'Transactions (Dated)'!$C:$C,"Dividend (paid to cash)")*AA39</f>
        <v>0</v>
      </c>
      <c r="BM39" s="6">
        <f ca="1">BM38+SUMIFS('Transactions (Dated)'!$F:$F,'Transactions (Dated)'!$D:$D,$BF39,'Transactions (Dated)'!$B:$B,BM$11,'Transactions (Dated)'!$C:$C,"Dividend (paid to cash)")*AB39</f>
        <v>0</v>
      </c>
      <c r="BN39" s="6">
        <f ca="1">BN38+SUMIFS('Transactions (Dated)'!$F:$F,'Transactions (Dated)'!$D:$D,$BF39,'Transactions (Dated)'!$B:$B,BN$11,'Transactions (Dated)'!$C:$C,"Dividend (paid to cash)")*AC39</f>
        <v>0</v>
      </c>
      <c r="BO39" s="6">
        <f ca="1">BO38+SUMIFS('Transactions (Dated)'!$F:$F,'Transactions (Dated)'!$D:$D,$BF39,'Transactions (Dated)'!$B:$B,BO$11,'Transactions (Dated)'!$C:$C,"Dividend (paid to cash)")*AD39</f>
        <v>0</v>
      </c>
      <c r="BP39" s="6">
        <f ca="1">BP38+SUMIFS('Transactions (Dated)'!$F:$F,'Transactions (Dated)'!$D:$D,$BF39,'Transactions (Dated)'!$B:$B,BP$11,'Transactions (Dated)'!$C:$C,"Dividend (paid to cash)")*AE39</f>
        <v>0</v>
      </c>
      <c r="BQ39" s="6">
        <f ca="1">BQ38+SUMIFS('Transactions (Dated)'!$F:$F,'Transactions (Dated)'!$D:$D,$BF39,'Transactions (Dated)'!$B:$B,BQ$11,'Transactions (Dated)'!$C:$C,"Dividend (paid to cash)")*AF39</f>
        <v>0</v>
      </c>
      <c r="BR39" s="6">
        <f ca="1">BR38+SUMIFS('Transactions (Dated)'!$F:$F,'Transactions (Dated)'!$D:$D,$BF39,'Transactions (Dated)'!$B:$B,BR$11,'Transactions (Dated)'!$C:$C,"Dividend (paid to cash)")*AG39</f>
        <v>0</v>
      </c>
      <c r="BS39" s="6">
        <f ca="1">BS38+SUMIFS('Transactions (Dated)'!$F:$F,'Transactions (Dated)'!$D:$D,$BF39,'Transactions (Dated)'!$B:$B,BS$11,'Transactions (Dated)'!$C:$C,"Dividend (paid to cash)")*AH39</f>
        <v>0</v>
      </c>
      <c r="BT39" s="6">
        <f ca="1">BT38+SUMIFS('Transactions (Dated)'!$F:$F,'Transactions (Dated)'!$D:$D,$BF39,'Transactions (Dated)'!$B:$B,BT$11,'Transactions (Dated)'!$C:$C,"Dividend (paid to cash)")*AI39</f>
        <v>0</v>
      </c>
      <c r="BU39" s="6">
        <f ca="1">BU38+SUMIFS('Transactions (Dated)'!$F:$F,'Transactions (Dated)'!$D:$D,$BF39,'Transactions (Dated)'!$B:$B,BU$11,'Transactions (Dated)'!$C:$C,"Dividend (paid to cash)")*AJ39</f>
        <v>0</v>
      </c>
      <c r="BV39" s="6"/>
      <c r="BX39" s="6">
        <f t="shared" ca="1" si="30"/>
        <v>949993.75</v>
      </c>
      <c r="BZ39" s="3">
        <f t="shared" si="31"/>
        <v>41953</v>
      </c>
      <c r="CA39" s="4">
        <f t="shared" ca="1" si="26"/>
        <v>58413.75</v>
      </c>
      <c r="CB39" s="4">
        <f t="shared" ca="1" si="27"/>
        <v>949993.75</v>
      </c>
      <c r="CD39" s="4">
        <f t="shared" ca="1" si="28"/>
        <v>1008407.5</v>
      </c>
    </row>
    <row r="40" spans="2:82">
      <c r="B40" s="3">
        <f t="shared" si="29"/>
        <v>41954</v>
      </c>
      <c r="C40" s="83">
        <v>14709.8</v>
      </c>
      <c r="E40" s="70">
        <v>41954</v>
      </c>
      <c r="F40" s="69">
        <v>12.48</v>
      </c>
      <c r="G40" s="69">
        <v>4.7</v>
      </c>
      <c r="H40" s="69">
        <v>19.97</v>
      </c>
      <c r="I40" s="69">
        <v>29.31</v>
      </c>
      <c r="J40" s="69">
        <v>18.510000000000002</v>
      </c>
      <c r="K40" s="69">
        <v>11.97</v>
      </c>
      <c r="L40" s="69">
        <v>27.93</v>
      </c>
      <c r="M40" s="69">
        <v>1.82</v>
      </c>
      <c r="N40" s="69">
        <v>9.4</v>
      </c>
      <c r="O40" s="69">
        <v>4.8333000000000004</v>
      </c>
      <c r="P40" s="69">
        <v>34.24</v>
      </c>
      <c r="Q40" s="69">
        <v>1.46</v>
      </c>
      <c r="R40" s="69">
        <v>8.3800000000000008</v>
      </c>
      <c r="S40" s="69">
        <v>37.76</v>
      </c>
      <c r="T40" s="4"/>
      <c r="V40" s="3">
        <f t="shared" si="8"/>
        <v>41954</v>
      </c>
      <c r="W40" s="40">
        <f ca="1">W39+SUMIFS('Transactions (Dated)'!$E$2:$E$53,'Transactions (Dated)'!$D$2:$D$53,'Share Values'!$V40,'Transactions (Dated)'!$B$2:$B$53,'Share Values'!W$11,'Transactions (Dated)'!$C$2:$C$53,"Buy")-SUMIFS('Transactions (Dated)'!$E$2:$E$53,'Transactions (Dated)'!$D$2:$D$53,'Share Values'!$V40,'Transactions (Dated)'!$B$2:$B$53,'Share Values'!W$11,'Transactions (Dated)'!$C$2:$C$53,"Sell")</f>
        <v>4625</v>
      </c>
      <c r="X40" s="40">
        <f ca="1">X39+SUMIFS('Transactions (Dated)'!$E$2:$E$53,'Transactions (Dated)'!$D$2:$D$53,'Share Values'!$V40,'Transactions (Dated)'!$B$2:$B$53,'Share Values'!X$11,'Transactions (Dated)'!$C$2:$C$53,"Buy")-SUMIFS('Transactions (Dated)'!$E$2:$E$53,'Transactions (Dated)'!$D$2:$D$53,'Share Values'!$V40,'Transactions (Dated)'!$B$2:$B$53,'Share Values'!X$11,'Transactions (Dated)'!$C$2:$C$53,"Sell")</f>
        <v>0</v>
      </c>
      <c r="Y40" s="40">
        <f ca="1">Y39+SUMIFS('Transactions (Dated)'!$E$2:$E$53,'Transactions (Dated)'!$D$2:$D$53,'Share Values'!$V40,'Transactions (Dated)'!$B$2:$B$53,'Share Values'!Y$11,'Transactions (Dated)'!$C$2:$C$53,"Buy")-SUMIFS('Transactions (Dated)'!$E$2:$E$53,'Transactions (Dated)'!$D$2:$D$53,'Share Values'!$V40,'Transactions (Dated)'!$B$2:$B$53,'Share Values'!Y$11,'Transactions (Dated)'!$C$2:$C$53,"Sell")</f>
        <v>0</v>
      </c>
      <c r="Z40" s="40">
        <f ca="1">Z39+SUMIFS('Transactions (Dated)'!$E$2:$E$53,'Transactions (Dated)'!$D$2:$D$53,'Share Values'!$V40,'Transactions (Dated)'!$B$2:$B$53,'Share Values'!Z$11,'Transactions (Dated)'!$C$2:$C$53,"Buy")-SUMIFS('Transactions (Dated)'!$E$2:$E$53,'Transactions (Dated)'!$D$2:$D$53,'Share Values'!$V40,'Transactions (Dated)'!$B$2:$B$53,'Share Values'!Z$11,'Transactions (Dated)'!$C$2:$C$53,"Sell")</f>
        <v>0</v>
      </c>
      <c r="AA40" s="40">
        <f ca="1">AA39+SUMIFS('Transactions (Dated)'!$E$2:$E$53,'Transactions (Dated)'!$D$2:$D$53,'Share Values'!$V40,'Transactions (Dated)'!$B$2:$B$53,'Share Values'!AA$11,'Transactions (Dated)'!$C$2:$C$53,"Buy")-SUMIFS('Transactions (Dated)'!$E$2:$E$53,'Transactions (Dated)'!$D$2:$D$53,'Share Values'!$V40,'Transactions (Dated)'!$B$2:$B$53,'Share Values'!AA$11,'Transactions (Dated)'!$C$2:$C$53,"Sell")</f>
        <v>0</v>
      </c>
      <c r="AB40" s="40">
        <f ca="1">AB39+SUMIFS('Transactions (Dated)'!$E$2:$E$53,'Transactions (Dated)'!$D$2:$D$53,'Share Values'!$V40,'Transactions (Dated)'!$B$2:$B$53,'Share Values'!AB$11,'Transactions (Dated)'!$C$2:$C$53,"Buy")-SUMIFS('Transactions (Dated)'!$E$2:$E$53,'Transactions (Dated)'!$D$2:$D$53,'Share Values'!$V40,'Transactions (Dated)'!$B$2:$B$53,'Share Values'!AB$11,'Transactions (Dated)'!$C$2:$C$53,"Sell")</f>
        <v>0</v>
      </c>
      <c r="AC40" s="40">
        <f ca="1">AC39+SUMIFS('Transactions (Dated)'!$E$2:$E$53,'Transactions (Dated)'!$D$2:$D$53,'Share Values'!$V40,'Transactions (Dated)'!$B$2:$B$53,'Share Values'!AC$11,'Transactions (Dated)'!$C$2:$C$53,"Buy")-SUMIFS('Transactions (Dated)'!$E$2:$E$53,'Transactions (Dated)'!$D$2:$D$53,'Share Values'!$V40,'Transactions (Dated)'!$B$2:$B$53,'Share Values'!AC$11,'Transactions (Dated)'!$C$2:$C$53,"Sell")</f>
        <v>0</v>
      </c>
      <c r="AD40" s="40">
        <f ca="1">AD39+SUMIFS('Transactions (Dated)'!$E$2:$E$53,'Transactions (Dated)'!$D$2:$D$53,'Share Values'!$V40,'Transactions (Dated)'!$B$2:$B$53,'Share Values'!AD$11,'Transactions (Dated)'!$C$2:$C$53,"Buy")-SUMIFS('Transactions (Dated)'!$E$2:$E$53,'Transactions (Dated)'!$D$2:$D$53,'Share Values'!$V40,'Transactions (Dated)'!$B$2:$B$53,'Share Values'!AD$11,'Transactions (Dated)'!$C$2:$C$53,"Sell")</f>
        <v>0</v>
      </c>
      <c r="AE40" s="40">
        <f ca="1">AE39+SUMIFS('Transactions (Dated)'!$E$2:$E$53,'Transactions (Dated)'!$D$2:$D$53,'Share Values'!$V40,'Transactions (Dated)'!$B$2:$B$53,'Share Values'!AE$11,'Transactions (Dated)'!$C$2:$C$53,"Buy")-SUMIFS('Transactions (Dated)'!$E$2:$E$53,'Transactions (Dated)'!$D$2:$D$53,'Share Values'!$V40,'Transactions (Dated)'!$B$2:$B$53,'Share Values'!AE$11,'Transactions (Dated)'!$C$2:$C$53,"Sell")</f>
        <v>0</v>
      </c>
      <c r="AF40" s="40">
        <f ca="1">AF39+SUMIFS('Transactions (Dated)'!$E$2:$E$53,'Transactions (Dated)'!$D$2:$D$53,'Share Values'!$V40,'Transactions (Dated)'!$B$2:$B$53,'Share Values'!AF$11,'Transactions (Dated)'!$C$2:$C$53,"Buy")-SUMIFS('Transactions (Dated)'!$E$2:$E$53,'Transactions (Dated)'!$D$2:$D$53,'Share Values'!$V40,'Transactions (Dated)'!$B$2:$B$53,'Share Values'!AF$11,'Transactions (Dated)'!$C$2:$C$53,"Sell")</f>
        <v>0</v>
      </c>
      <c r="AG40" s="40">
        <f ca="1">AG39+SUMIFS('Transactions (Dated)'!$E$2:$E$53,'Transactions (Dated)'!$D$2:$D$53,'Share Values'!$V40,'Transactions (Dated)'!$B$2:$B$53,'Share Values'!AG$11,'Transactions (Dated)'!$C$2:$C$53,"Buy")-SUMIFS('Transactions (Dated)'!$E$2:$E$53,'Transactions (Dated)'!$D$2:$D$53,'Share Values'!$V40,'Transactions (Dated)'!$B$2:$B$53,'Share Values'!AG$11,'Transactions (Dated)'!$C$2:$C$53,"Sell")</f>
        <v>0</v>
      </c>
      <c r="AH40" s="40">
        <f ca="1">AH39+SUMIFS('Transactions (Dated)'!$E$2:$E$53,'Transactions (Dated)'!$D$2:$D$53,'Share Values'!$V40,'Transactions (Dated)'!$B$2:$B$53,'Share Values'!AH$11,'Transactions (Dated)'!$C$2:$C$53,"Buy")-SUMIFS('Transactions (Dated)'!$E$2:$E$53,'Transactions (Dated)'!$D$2:$D$53,'Share Values'!$V40,'Transactions (Dated)'!$B$2:$B$53,'Share Values'!AH$11,'Transactions (Dated)'!$C$2:$C$53,"Sell")</f>
        <v>0</v>
      </c>
      <c r="AI40" s="40">
        <f ca="1">AI39+SUMIFS('Transactions (Dated)'!$E$2:$E$53,'Transactions (Dated)'!$D$2:$D$53,'Share Values'!$V40,'Transactions (Dated)'!$B$2:$B$53,'Share Values'!AI$11,'Transactions (Dated)'!$C$2:$C$53,"Buy")-SUMIFS('Transactions (Dated)'!$E$2:$E$53,'Transactions (Dated)'!$D$2:$D$53,'Share Values'!$V40,'Transactions (Dated)'!$B$2:$B$53,'Share Values'!AI$11,'Transactions (Dated)'!$C$2:$C$53,"Sell")</f>
        <v>0</v>
      </c>
      <c r="AJ40" s="40">
        <f ca="1">AJ39+SUMIFS('Transactions (Dated)'!$E$2:$E$53,'Transactions (Dated)'!$D$2:$D$53,'Share Values'!$V40,'Transactions (Dated)'!$B$2:$B$53,'Share Values'!AJ$11,'Transactions (Dated)'!$C$2:$C$53,"Buy")-SUMIFS('Transactions (Dated)'!$E$2:$E$53,'Transactions (Dated)'!$D$2:$D$53,'Share Values'!$V40,'Transactions (Dated)'!$B$2:$B$53,'Share Values'!AJ$11,'Transactions (Dated)'!$C$2:$C$53,"Sell")</f>
        <v>0</v>
      </c>
      <c r="AK40" s="40"/>
      <c r="AM40" s="3">
        <f t="shared" si="9"/>
        <v>41954</v>
      </c>
      <c r="AN40" s="6">
        <f t="shared" ca="1" si="10"/>
        <v>57720</v>
      </c>
      <c r="AO40" s="6">
        <f t="shared" ca="1" si="11"/>
        <v>0</v>
      </c>
      <c r="AP40" s="6">
        <f t="shared" ca="1" si="12"/>
        <v>0</v>
      </c>
      <c r="AQ40" s="6">
        <f t="shared" ca="1" si="13"/>
        <v>0</v>
      </c>
      <c r="AR40" s="6">
        <f t="shared" ca="1" si="14"/>
        <v>0</v>
      </c>
      <c r="AS40" s="6">
        <f t="shared" ca="1" si="15"/>
        <v>0</v>
      </c>
      <c r="AT40" s="6">
        <f t="shared" ca="1" si="16"/>
        <v>0</v>
      </c>
      <c r="AU40" s="6">
        <f t="shared" ca="1" si="17"/>
        <v>0</v>
      </c>
      <c r="AV40" s="6">
        <f t="shared" ca="1" si="18"/>
        <v>0</v>
      </c>
      <c r="AW40" s="6">
        <f t="shared" ca="1" si="19"/>
        <v>0</v>
      </c>
      <c r="AX40" s="6">
        <f t="shared" ca="1" si="20"/>
        <v>0</v>
      </c>
      <c r="AY40" s="6">
        <f t="shared" ca="1" si="21"/>
        <v>0</v>
      </c>
      <c r="AZ40" s="6">
        <f t="shared" ca="1" si="22"/>
        <v>0</v>
      </c>
      <c r="BA40" s="6">
        <f t="shared" ca="1" si="23"/>
        <v>0</v>
      </c>
      <c r="BB40" s="6"/>
      <c r="BD40" s="4">
        <f t="shared" ca="1" si="24"/>
        <v>57720</v>
      </c>
      <c r="BF40" s="3">
        <f t="shared" si="25"/>
        <v>41954</v>
      </c>
      <c r="BG40" s="6">
        <f>BG39+SUMIFS('Transactions (Dated)'!H:H,'Transactions (Dated)'!D:D,'Share Values'!AM40)</f>
        <v>949993.75</v>
      </c>
      <c r="BH40" s="6">
        <f ca="1">BH39+SUMIFS('Transactions (Dated)'!$F:$F,'Transactions (Dated)'!$D:$D,$BF40,'Transactions (Dated)'!$B:$B,BH$11,'Transactions (Dated)'!$C:$C,"Dividend (paid to cash)")*W40</f>
        <v>0</v>
      </c>
      <c r="BI40" s="6">
        <f ca="1">BI39+SUMIFS('Transactions (Dated)'!$F:$F,'Transactions (Dated)'!$D:$D,$BF40,'Transactions (Dated)'!$B:$B,BI$11,'Transactions (Dated)'!$C:$C,"Dividend (paid to cash)")*X40</f>
        <v>0</v>
      </c>
      <c r="BJ40" s="6">
        <f ca="1">BJ39+SUMIFS('Transactions (Dated)'!$F:$F,'Transactions (Dated)'!$D:$D,$BF40,'Transactions (Dated)'!$B:$B,BJ$11,'Transactions (Dated)'!$C:$C,"Dividend (paid to cash)")*Y40</f>
        <v>0</v>
      </c>
      <c r="BK40" s="6">
        <f ca="1">BK39+SUMIFS('Transactions (Dated)'!$F:$F,'Transactions (Dated)'!$D:$D,$BF40,'Transactions (Dated)'!$B:$B,BK$11,'Transactions (Dated)'!$C:$C,"Dividend (paid to cash)")*Z40</f>
        <v>0</v>
      </c>
      <c r="BL40" s="6">
        <f ca="1">BL39+SUMIFS('Transactions (Dated)'!$F:$F,'Transactions (Dated)'!$D:$D,$BF40,'Transactions (Dated)'!$B:$B,BL$11,'Transactions (Dated)'!$C:$C,"Dividend (paid to cash)")*AA40</f>
        <v>0</v>
      </c>
      <c r="BM40" s="6">
        <f ca="1">BM39+SUMIFS('Transactions (Dated)'!$F:$F,'Transactions (Dated)'!$D:$D,$BF40,'Transactions (Dated)'!$B:$B,BM$11,'Transactions (Dated)'!$C:$C,"Dividend (paid to cash)")*AB40</f>
        <v>0</v>
      </c>
      <c r="BN40" s="6">
        <f ca="1">BN39+SUMIFS('Transactions (Dated)'!$F:$F,'Transactions (Dated)'!$D:$D,$BF40,'Transactions (Dated)'!$B:$B,BN$11,'Transactions (Dated)'!$C:$C,"Dividend (paid to cash)")*AC40</f>
        <v>0</v>
      </c>
      <c r="BO40" s="6">
        <f ca="1">BO39+SUMIFS('Transactions (Dated)'!$F:$F,'Transactions (Dated)'!$D:$D,$BF40,'Transactions (Dated)'!$B:$B,BO$11,'Transactions (Dated)'!$C:$C,"Dividend (paid to cash)")*AD40</f>
        <v>0</v>
      </c>
      <c r="BP40" s="6">
        <f ca="1">BP39+SUMIFS('Transactions (Dated)'!$F:$F,'Transactions (Dated)'!$D:$D,$BF40,'Transactions (Dated)'!$B:$B,BP$11,'Transactions (Dated)'!$C:$C,"Dividend (paid to cash)")*AE40</f>
        <v>0</v>
      </c>
      <c r="BQ40" s="6">
        <f ca="1">BQ39+SUMIFS('Transactions (Dated)'!$F:$F,'Transactions (Dated)'!$D:$D,$BF40,'Transactions (Dated)'!$B:$B,BQ$11,'Transactions (Dated)'!$C:$C,"Dividend (paid to cash)")*AF40</f>
        <v>0</v>
      </c>
      <c r="BR40" s="6">
        <f ca="1">BR39+SUMIFS('Transactions (Dated)'!$F:$F,'Transactions (Dated)'!$D:$D,$BF40,'Transactions (Dated)'!$B:$B,BR$11,'Transactions (Dated)'!$C:$C,"Dividend (paid to cash)")*AG40</f>
        <v>0</v>
      </c>
      <c r="BS40" s="6">
        <f ca="1">BS39+SUMIFS('Transactions (Dated)'!$F:$F,'Transactions (Dated)'!$D:$D,$BF40,'Transactions (Dated)'!$B:$B,BS$11,'Transactions (Dated)'!$C:$C,"Dividend (paid to cash)")*AH40</f>
        <v>0</v>
      </c>
      <c r="BT40" s="6">
        <f ca="1">BT39+SUMIFS('Transactions (Dated)'!$F:$F,'Transactions (Dated)'!$D:$D,$BF40,'Transactions (Dated)'!$B:$B,BT$11,'Transactions (Dated)'!$C:$C,"Dividend (paid to cash)")*AI40</f>
        <v>0</v>
      </c>
      <c r="BU40" s="6">
        <f ca="1">BU39+SUMIFS('Transactions (Dated)'!$F:$F,'Transactions (Dated)'!$D:$D,$BF40,'Transactions (Dated)'!$B:$B,BU$11,'Transactions (Dated)'!$C:$C,"Dividend (paid to cash)")*AJ40</f>
        <v>0</v>
      </c>
      <c r="BV40" s="6"/>
      <c r="BX40" s="6">
        <f t="shared" ca="1" si="30"/>
        <v>949993.75</v>
      </c>
      <c r="BZ40" s="3">
        <f t="shared" si="31"/>
        <v>41954</v>
      </c>
      <c r="CA40" s="4">
        <f t="shared" ca="1" si="26"/>
        <v>57720</v>
      </c>
      <c r="CB40" s="4">
        <f t="shared" ca="1" si="27"/>
        <v>949993.75</v>
      </c>
      <c r="CD40" s="4">
        <f t="shared" ca="1" si="28"/>
        <v>1007713.75</v>
      </c>
    </row>
    <row r="41" spans="2:82">
      <c r="B41" s="3">
        <f t="shared" si="29"/>
        <v>41955</v>
      </c>
      <c r="C41" s="2">
        <v>14856.2</v>
      </c>
      <c r="E41" s="70">
        <v>41955</v>
      </c>
      <c r="F41" s="69">
        <v>12.76</v>
      </c>
      <c r="G41" s="69">
        <v>4.67</v>
      </c>
      <c r="H41" s="69">
        <v>20.09</v>
      </c>
      <c r="I41" s="69">
        <v>29.29</v>
      </c>
      <c r="J41" s="69">
        <v>18</v>
      </c>
      <c r="K41" s="69">
        <v>11.97</v>
      </c>
      <c r="L41" s="69">
        <v>28.35</v>
      </c>
      <c r="M41" s="69">
        <v>1.82</v>
      </c>
      <c r="N41" s="69">
        <v>9.1</v>
      </c>
      <c r="O41" s="69">
        <v>4.9066999999999998</v>
      </c>
      <c r="P41" s="69">
        <v>34.5</v>
      </c>
      <c r="Q41" s="69">
        <v>1.37</v>
      </c>
      <c r="R41" s="69">
        <v>8.35</v>
      </c>
      <c r="S41" s="69">
        <v>37.96</v>
      </c>
      <c r="T41" s="4"/>
      <c r="V41" s="3">
        <f t="shared" si="8"/>
        <v>41955</v>
      </c>
      <c r="W41" s="40">
        <f ca="1">W40+SUMIFS('Transactions (Dated)'!$E$2:$E$53,'Transactions (Dated)'!$D$2:$D$53,'Share Values'!$V41,'Transactions (Dated)'!$B$2:$B$53,'Share Values'!W$11,'Transactions (Dated)'!$C$2:$C$53,"Buy")-SUMIFS('Transactions (Dated)'!$E$2:$E$53,'Transactions (Dated)'!$D$2:$D$53,'Share Values'!$V41,'Transactions (Dated)'!$B$2:$B$53,'Share Values'!W$11,'Transactions (Dated)'!$C$2:$C$53,"Sell")</f>
        <v>4625</v>
      </c>
      <c r="X41" s="40">
        <f ca="1">X40+SUMIFS('Transactions (Dated)'!$E$2:$E$53,'Transactions (Dated)'!$D$2:$D$53,'Share Values'!$V41,'Transactions (Dated)'!$B$2:$B$53,'Share Values'!X$11,'Transactions (Dated)'!$C$2:$C$53,"Buy")-SUMIFS('Transactions (Dated)'!$E$2:$E$53,'Transactions (Dated)'!$D$2:$D$53,'Share Values'!$V41,'Transactions (Dated)'!$B$2:$B$53,'Share Values'!X$11,'Transactions (Dated)'!$C$2:$C$53,"Sell")</f>
        <v>0</v>
      </c>
      <c r="Y41" s="40">
        <f ca="1">Y40+SUMIFS('Transactions (Dated)'!$E$2:$E$53,'Transactions (Dated)'!$D$2:$D$53,'Share Values'!$V41,'Transactions (Dated)'!$B$2:$B$53,'Share Values'!Y$11,'Transactions (Dated)'!$C$2:$C$53,"Buy")-SUMIFS('Transactions (Dated)'!$E$2:$E$53,'Transactions (Dated)'!$D$2:$D$53,'Share Values'!$V41,'Transactions (Dated)'!$B$2:$B$53,'Share Values'!Y$11,'Transactions (Dated)'!$C$2:$C$53,"Sell")</f>
        <v>0</v>
      </c>
      <c r="Z41" s="40">
        <f ca="1">Z40+SUMIFS('Transactions (Dated)'!$E$2:$E$53,'Transactions (Dated)'!$D$2:$D$53,'Share Values'!$V41,'Transactions (Dated)'!$B$2:$B$53,'Share Values'!Z$11,'Transactions (Dated)'!$C$2:$C$53,"Buy")-SUMIFS('Transactions (Dated)'!$E$2:$E$53,'Transactions (Dated)'!$D$2:$D$53,'Share Values'!$V41,'Transactions (Dated)'!$B$2:$B$53,'Share Values'!Z$11,'Transactions (Dated)'!$C$2:$C$53,"Sell")</f>
        <v>0</v>
      </c>
      <c r="AA41" s="40">
        <f ca="1">AA40+SUMIFS('Transactions (Dated)'!$E$2:$E$53,'Transactions (Dated)'!$D$2:$D$53,'Share Values'!$V41,'Transactions (Dated)'!$B$2:$B$53,'Share Values'!AA$11,'Transactions (Dated)'!$C$2:$C$53,"Buy")-SUMIFS('Transactions (Dated)'!$E$2:$E$53,'Transactions (Dated)'!$D$2:$D$53,'Share Values'!$V41,'Transactions (Dated)'!$B$2:$B$53,'Share Values'!AA$11,'Transactions (Dated)'!$C$2:$C$53,"Sell")</f>
        <v>0</v>
      </c>
      <c r="AB41" s="40">
        <f ca="1">AB40+SUMIFS('Transactions (Dated)'!$E$2:$E$53,'Transactions (Dated)'!$D$2:$D$53,'Share Values'!$V41,'Transactions (Dated)'!$B$2:$B$53,'Share Values'!AB$11,'Transactions (Dated)'!$C$2:$C$53,"Buy")-SUMIFS('Transactions (Dated)'!$E$2:$E$53,'Transactions (Dated)'!$D$2:$D$53,'Share Values'!$V41,'Transactions (Dated)'!$B$2:$B$53,'Share Values'!AB$11,'Transactions (Dated)'!$C$2:$C$53,"Sell")</f>
        <v>0</v>
      </c>
      <c r="AC41" s="40">
        <f ca="1">AC40+SUMIFS('Transactions (Dated)'!$E$2:$E$53,'Transactions (Dated)'!$D$2:$D$53,'Share Values'!$V41,'Transactions (Dated)'!$B$2:$B$53,'Share Values'!AC$11,'Transactions (Dated)'!$C$2:$C$53,"Buy")-SUMIFS('Transactions (Dated)'!$E$2:$E$53,'Transactions (Dated)'!$D$2:$D$53,'Share Values'!$V41,'Transactions (Dated)'!$B$2:$B$53,'Share Values'!AC$11,'Transactions (Dated)'!$C$2:$C$53,"Sell")</f>
        <v>0</v>
      </c>
      <c r="AD41" s="40">
        <f ca="1">AD40+SUMIFS('Transactions (Dated)'!$E$2:$E$53,'Transactions (Dated)'!$D$2:$D$53,'Share Values'!$V41,'Transactions (Dated)'!$B$2:$B$53,'Share Values'!AD$11,'Transactions (Dated)'!$C$2:$C$53,"Buy")-SUMIFS('Transactions (Dated)'!$E$2:$E$53,'Transactions (Dated)'!$D$2:$D$53,'Share Values'!$V41,'Transactions (Dated)'!$B$2:$B$53,'Share Values'!AD$11,'Transactions (Dated)'!$C$2:$C$53,"Sell")</f>
        <v>0</v>
      </c>
      <c r="AE41" s="40">
        <f ca="1">AE40+SUMIFS('Transactions (Dated)'!$E$2:$E$53,'Transactions (Dated)'!$D$2:$D$53,'Share Values'!$V41,'Transactions (Dated)'!$B$2:$B$53,'Share Values'!AE$11,'Transactions (Dated)'!$C$2:$C$53,"Buy")-SUMIFS('Transactions (Dated)'!$E$2:$E$53,'Transactions (Dated)'!$D$2:$D$53,'Share Values'!$V41,'Transactions (Dated)'!$B$2:$B$53,'Share Values'!AE$11,'Transactions (Dated)'!$C$2:$C$53,"Sell")</f>
        <v>0</v>
      </c>
      <c r="AF41" s="40">
        <f ca="1">AF40+SUMIFS('Transactions (Dated)'!$E$2:$E$53,'Transactions (Dated)'!$D$2:$D$53,'Share Values'!$V41,'Transactions (Dated)'!$B$2:$B$53,'Share Values'!AF$11,'Transactions (Dated)'!$C$2:$C$53,"Buy")-SUMIFS('Transactions (Dated)'!$E$2:$E$53,'Transactions (Dated)'!$D$2:$D$53,'Share Values'!$V41,'Transactions (Dated)'!$B$2:$B$53,'Share Values'!AF$11,'Transactions (Dated)'!$C$2:$C$53,"Sell")</f>
        <v>0</v>
      </c>
      <c r="AG41" s="40">
        <f ca="1">AG40+SUMIFS('Transactions (Dated)'!$E$2:$E$53,'Transactions (Dated)'!$D$2:$D$53,'Share Values'!$V41,'Transactions (Dated)'!$B$2:$B$53,'Share Values'!AG$11,'Transactions (Dated)'!$C$2:$C$53,"Buy")-SUMIFS('Transactions (Dated)'!$E$2:$E$53,'Transactions (Dated)'!$D$2:$D$53,'Share Values'!$V41,'Transactions (Dated)'!$B$2:$B$53,'Share Values'!AG$11,'Transactions (Dated)'!$C$2:$C$53,"Sell")</f>
        <v>0</v>
      </c>
      <c r="AH41" s="40">
        <f ca="1">AH40+SUMIFS('Transactions (Dated)'!$E$2:$E$53,'Transactions (Dated)'!$D$2:$D$53,'Share Values'!$V41,'Transactions (Dated)'!$B$2:$B$53,'Share Values'!AH$11,'Transactions (Dated)'!$C$2:$C$53,"Buy")-SUMIFS('Transactions (Dated)'!$E$2:$E$53,'Transactions (Dated)'!$D$2:$D$53,'Share Values'!$V41,'Transactions (Dated)'!$B$2:$B$53,'Share Values'!AH$11,'Transactions (Dated)'!$C$2:$C$53,"Sell")</f>
        <v>0</v>
      </c>
      <c r="AI41" s="40">
        <f ca="1">AI40+SUMIFS('Transactions (Dated)'!$E$2:$E$53,'Transactions (Dated)'!$D$2:$D$53,'Share Values'!$V41,'Transactions (Dated)'!$B$2:$B$53,'Share Values'!AI$11,'Transactions (Dated)'!$C$2:$C$53,"Buy")-SUMIFS('Transactions (Dated)'!$E$2:$E$53,'Transactions (Dated)'!$D$2:$D$53,'Share Values'!$V41,'Transactions (Dated)'!$B$2:$B$53,'Share Values'!AI$11,'Transactions (Dated)'!$C$2:$C$53,"Sell")</f>
        <v>0</v>
      </c>
      <c r="AJ41" s="40">
        <f ca="1">AJ40+SUMIFS('Transactions (Dated)'!$E$2:$E$53,'Transactions (Dated)'!$D$2:$D$53,'Share Values'!$V41,'Transactions (Dated)'!$B$2:$B$53,'Share Values'!AJ$11,'Transactions (Dated)'!$C$2:$C$53,"Buy")-SUMIFS('Transactions (Dated)'!$E$2:$E$53,'Transactions (Dated)'!$D$2:$D$53,'Share Values'!$V41,'Transactions (Dated)'!$B$2:$B$53,'Share Values'!AJ$11,'Transactions (Dated)'!$C$2:$C$53,"Sell")</f>
        <v>0</v>
      </c>
      <c r="AK41" s="40"/>
      <c r="AM41" s="3">
        <f t="shared" si="9"/>
        <v>41955</v>
      </c>
      <c r="AN41" s="6">
        <f t="shared" ca="1" si="10"/>
        <v>59015</v>
      </c>
      <c r="AO41" s="6">
        <f t="shared" ca="1" si="11"/>
        <v>0</v>
      </c>
      <c r="AP41" s="6">
        <f t="shared" ca="1" si="12"/>
        <v>0</v>
      </c>
      <c r="AQ41" s="6">
        <f t="shared" ca="1" si="13"/>
        <v>0</v>
      </c>
      <c r="AR41" s="6">
        <f t="shared" ca="1" si="14"/>
        <v>0</v>
      </c>
      <c r="AS41" s="6">
        <f t="shared" ca="1" si="15"/>
        <v>0</v>
      </c>
      <c r="AT41" s="6">
        <f t="shared" ca="1" si="16"/>
        <v>0</v>
      </c>
      <c r="AU41" s="6">
        <f t="shared" ca="1" si="17"/>
        <v>0</v>
      </c>
      <c r="AV41" s="6">
        <f t="shared" ca="1" si="18"/>
        <v>0</v>
      </c>
      <c r="AW41" s="6">
        <f t="shared" ca="1" si="19"/>
        <v>0</v>
      </c>
      <c r="AX41" s="6">
        <f t="shared" ca="1" si="20"/>
        <v>0</v>
      </c>
      <c r="AY41" s="6">
        <f t="shared" ca="1" si="21"/>
        <v>0</v>
      </c>
      <c r="AZ41" s="6">
        <f t="shared" ca="1" si="22"/>
        <v>0</v>
      </c>
      <c r="BA41" s="6">
        <f t="shared" ca="1" si="23"/>
        <v>0</v>
      </c>
      <c r="BB41" s="6"/>
      <c r="BD41" s="4">
        <f t="shared" ca="1" si="24"/>
        <v>59015</v>
      </c>
      <c r="BF41" s="3">
        <f t="shared" si="25"/>
        <v>41955</v>
      </c>
      <c r="BG41" s="6">
        <f>BG40+SUMIFS('Transactions (Dated)'!H:H,'Transactions (Dated)'!D:D,'Share Values'!AM41)</f>
        <v>949993.75</v>
      </c>
      <c r="BH41" s="6">
        <f ca="1">BH40+SUMIFS('Transactions (Dated)'!$F:$F,'Transactions (Dated)'!$D:$D,$BF41,'Transactions (Dated)'!$B:$B,BH$11,'Transactions (Dated)'!$C:$C,"Dividend (paid to cash)")*W41</f>
        <v>0</v>
      </c>
      <c r="BI41" s="6">
        <f ca="1">BI40+SUMIFS('Transactions (Dated)'!$F:$F,'Transactions (Dated)'!$D:$D,$BF41,'Transactions (Dated)'!$B:$B,BI$11,'Transactions (Dated)'!$C:$C,"Dividend (paid to cash)")*X41</f>
        <v>0</v>
      </c>
      <c r="BJ41" s="6">
        <f ca="1">BJ40+SUMIFS('Transactions (Dated)'!$F:$F,'Transactions (Dated)'!$D:$D,$BF41,'Transactions (Dated)'!$B:$B,BJ$11,'Transactions (Dated)'!$C:$C,"Dividend (paid to cash)")*Y41</f>
        <v>0</v>
      </c>
      <c r="BK41" s="6">
        <f ca="1">BK40+SUMIFS('Transactions (Dated)'!$F:$F,'Transactions (Dated)'!$D:$D,$BF41,'Transactions (Dated)'!$B:$B,BK$11,'Transactions (Dated)'!$C:$C,"Dividend (paid to cash)")*Z41</f>
        <v>0</v>
      </c>
      <c r="BL41" s="6">
        <f ca="1">BL40+SUMIFS('Transactions (Dated)'!$F:$F,'Transactions (Dated)'!$D:$D,$BF41,'Transactions (Dated)'!$B:$B,BL$11,'Transactions (Dated)'!$C:$C,"Dividend (paid to cash)")*AA41</f>
        <v>0</v>
      </c>
      <c r="BM41" s="6">
        <f ca="1">BM40+SUMIFS('Transactions (Dated)'!$F:$F,'Transactions (Dated)'!$D:$D,$BF41,'Transactions (Dated)'!$B:$B,BM$11,'Transactions (Dated)'!$C:$C,"Dividend (paid to cash)")*AB41</f>
        <v>0</v>
      </c>
      <c r="BN41" s="6">
        <f ca="1">BN40+SUMIFS('Transactions (Dated)'!$F:$F,'Transactions (Dated)'!$D:$D,$BF41,'Transactions (Dated)'!$B:$B,BN$11,'Transactions (Dated)'!$C:$C,"Dividend (paid to cash)")*AC41</f>
        <v>0</v>
      </c>
      <c r="BO41" s="6">
        <f ca="1">BO40+SUMIFS('Transactions (Dated)'!$F:$F,'Transactions (Dated)'!$D:$D,$BF41,'Transactions (Dated)'!$B:$B,BO$11,'Transactions (Dated)'!$C:$C,"Dividend (paid to cash)")*AD41</f>
        <v>0</v>
      </c>
      <c r="BP41" s="6">
        <f ca="1">BP40+SUMIFS('Transactions (Dated)'!$F:$F,'Transactions (Dated)'!$D:$D,$BF41,'Transactions (Dated)'!$B:$B,BP$11,'Transactions (Dated)'!$C:$C,"Dividend (paid to cash)")*AE41</f>
        <v>0</v>
      </c>
      <c r="BQ41" s="6">
        <f ca="1">BQ40+SUMIFS('Transactions (Dated)'!$F:$F,'Transactions (Dated)'!$D:$D,$BF41,'Transactions (Dated)'!$B:$B,BQ$11,'Transactions (Dated)'!$C:$C,"Dividend (paid to cash)")*AF41</f>
        <v>0</v>
      </c>
      <c r="BR41" s="6">
        <f ca="1">BR40+SUMIFS('Transactions (Dated)'!$F:$F,'Transactions (Dated)'!$D:$D,$BF41,'Transactions (Dated)'!$B:$B,BR$11,'Transactions (Dated)'!$C:$C,"Dividend (paid to cash)")*AG41</f>
        <v>0</v>
      </c>
      <c r="BS41" s="6">
        <f ca="1">BS40+SUMIFS('Transactions (Dated)'!$F:$F,'Transactions (Dated)'!$D:$D,$BF41,'Transactions (Dated)'!$B:$B,BS$11,'Transactions (Dated)'!$C:$C,"Dividend (paid to cash)")*AH41</f>
        <v>0</v>
      </c>
      <c r="BT41" s="6">
        <f ca="1">BT40+SUMIFS('Transactions (Dated)'!$F:$F,'Transactions (Dated)'!$D:$D,$BF41,'Transactions (Dated)'!$B:$B,BT$11,'Transactions (Dated)'!$C:$C,"Dividend (paid to cash)")*AI41</f>
        <v>0</v>
      </c>
      <c r="BU41" s="6">
        <f ca="1">BU40+SUMIFS('Transactions (Dated)'!$F:$F,'Transactions (Dated)'!$D:$D,$BF41,'Transactions (Dated)'!$B:$B,BU$11,'Transactions (Dated)'!$C:$C,"Dividend (paid to cash)")*AJ41</f>
        <v>0</v>
      </c>
      <c r="BV41" s="6"/>
      <c r="BX41" s="6">
        <f t="shared" ca="1" si="30"/>
        <v>949993.75</v>
      </c>
      <c r="BZ41" s="3">
        <f t="shared" si="31"/>
        <v>41955</v>
      </c>
      <c r="CA41" s="4">
        <f t="shared" ca="1" si="26"/>
        <v>59015</v>
      </c>
      <c r="CB41" s="4">
        <f t="shared" ca="1" si="27"/>
        <v>949993.75</v>
      </c>
      <c r="CD41" s="4">
        <f t="shared" ca="1" si="28"/>
        <v>1009008.75</v>
      </c>
    </row>
    <row r="42" spans="2:82">
      <c r="B42" s="3">
        <f t="shared" si="29"/>
        <v>41956</v>
      </c>
      <c r="C42" s="2">
        <v>14778.8</v>
      </c>
      <c r="E42" s="70">
        <v>41956</v>
      </c>
      <c r="F42" s="69">
        <v>13.74</v>
      </c>
      <c r="G42" s="69">
        <v>4.32</v>
      </c>
      <c r="H42" s="69">
        <v>19.989999999999998</v>
      </c>
      <c r="I42" s="69">
        <v>29.59</v>
      </c>
      <c r="J42" s="69">
        <v>17.690000000000001</v>
      </c>
      <c r="K42" s="69">
        <v>11.95</v>
      </c>
      <c r="L42" s="69">
        <v>27.84</v>
      </c>
      <c r="M42" s="69">
        <v>1.79</v>
      </c>
      <c r="N42" s="69">
        <v>9</v>
      </c>
      <c r="O42" s="69">
        <v>4.9367000000000001</v>
      </c>
      <c r="P42" s="69">
        <v>34.479999999999997</v>
      </c>
      <c r="Q42" s="69">
        <v>1.29</v>
      </c>
      <c r="R42" s="69">
        <v>8.3699999999999992</v>
      </c>
      <c r="S42" s="69">
        <v>38.1</v>
      </c>
      <c r="T42" s="4"/>
      <c r="V42" s="3">
        <f t="shared" si="8"/>
        <v>41956</v>
      </c>
      <c r="W42" s="40">
        <f ca="1">W41+SUMIFS('Transactions (Dated)'!$E$2:$E$53,'Transactions (Dated)'!$D$2:$D$53,'Share Values'!$V42,'Transactions (Dated)'!$B$2:$B$53,'Share Values'!W$11,'Transactions (Dated)'!$C$2:$C$53,"Buy")-SUMIFS('Transactions (Dated)'!$E$2:$E$53,'Transactions (Dated)'!$D$2:$D$53,'Share Values'!$V42,'Transactions (Dated)'!$B$2:$B$53,'Share Values'!W$11,'Transactions (Dated)'!$C$2:$C$53,"Sell")</f>
        <v>4625</v>
      </c>
      <c r="X42" s="40">
        <f ca="1">X41+SUMIFS('Transactions (Dated)'!$E$2:$E$53,'Transactions (Dated)'!$D$2:$D$53,'Share Values'!$V42,'Transactions (Dated)'!$B$2:$B$53,'Share Values'!X$11,'Transactions (Dated)'!$C$2:$C$53,"Buy")-SUMIFS('Transactions (Dated)'!$E$2:$E$53,'Transactions (Dated)'!$D$2:$D$53,'Share Values'!$V42,'Transactions (Dated)'!$B$2:$B$53,'Share Values'!X$11,'Transactions (Dated)'!$C$2:$C$53,"Sell")</f>
        <v>0</v>
      </c>
      <c r="Y42" s="40">
        <f ca="1">Y41+SUMIFS('Transactions (Dated)'!$E$2:$E$53,'Transactions (Dated)'!$D$2:$D$53,'Share Values'!$V42,'Transactions (Dated)'!$B$2:$B$53,'Share Values'!Y$11,'Transactions (Dated)'!$C$2:$C$53,"Buy")-SUMIFS('Transactions (Dated)'!$E$2:$E$53,'Transactions (Dated)'!$D$2:$D$53,'Share Values'!$V42,'Transactions (Dated)'!$B$2:$B$53,'Share Values'!Y$11,'Transactions (Dated)'!$C$2:$C$53,"Sell")</f>
        <v>0</v>
      </c>
      <c r="Z42" s="40">
        <f ca="1">Z41+SUMIFS('Transactions (Dated)'!$E$2:$E$53,'Transactions (Dated)'!$D$2:$D$53,'Share Values'!$V42,'Transactions (Dated)'!$B$2:$B$53,'Share Values'!Z$11,'Transactions (Dated)'!$C$2:$C$53,"Buy")-SUMIFS('Transactions (Dated)'!$E$2:$E$53,'Transactions (Dated)'!$D$2:$D$53,'Share Values'!$V42,'Transactions (Dated)'!$B$2:$B$53,'Share Values'!Z$11,'Transactions (Dated)'!$C$2:$C$53,"Sell")</f>
        <v>0</v>
      </c>
      <c r="AA42" s="40">
        <f ca="1">AA41+SUMIFS('Transactions (Dated)'!$E$2:$E$53,'Transactions (Dated)'!$D$2:$D$53,'Share Values'!$V42,'Transactions (Dated)'!$B$2:$B$53,'Share Values'!AA$11,'Transactions (Dated)'!$C$2:$C$53,"Buy")-SUMIFS('Transactions (Dated)'!$E$2:$E$53,'Transactions (Dated)'!$D$2:$D$53,'Share Values'!$V42,'Transactions (Dated)'!$B$2:$B$53,'Share Values'!AA$11,'Transactions (Dated)'!$C$2:$C$53,"Sell")</f>
        <v>0</v>
      </c>
      <c r="AB42" s="40">
        <f ca="1">AB41+SUMIFS('Transactions (Dated)'!$E$2:$E$53,'Transactions (Dated)'!$D$2:$D$53,'Share Values'!$V42,'Transactions (Dated)'!$B$2:$B$53,'Share Values'!AB$11,'Transactions (Dated)'!$C$2:$C$53,"Buy")-SUMIFS('Transactions (Dated)'!$E$2:$E$53,'Transactions (Dated)'!$D$2:$D$53,'Share Values'!$V42,'Transactions (Dated)'!$B$2:$B$53,'Share Values'!AB$11,'Transactions (Dated)'!$C$2:$C$53,"Sell")</f>
        <v>0</v>
      </c>
      <c r="AC42" s="40">
        <f ca="1">AC41+SUMIFS('Transactions (Dated)'!$E$2:$E$53,'Transactions (Dated)'!$D$2:$D$53,'Share Values'!$V42,'Transactions (Dated)'!$B$2:$B$53,'Share Values'!AC$11,'Transactions (Dated)'!$C$2:$C$53,"Buy")-SUMIFS('Transactions (Dated)'!$E$2:$E$53,'Transactions (Dated)'!$D$2:$D$53,'Share Values'!$V42,'Transactions (Dated)'!$B$2:$B$53,'Share Values'!AC$11,'Transactions (Dated)'!$C$2:$C$53,"Sell")</f>
        <v>0</v>
      </c>
      <c r="AD42" s="40">
        <f ca="1">AD41+SUMIFS('Transactions (Dated)'!$E$2:$E$53,'Transactions (Dated)'!$D$2:$D$53,'Share Values'!$V42,'Transactions (Dated)'!$B$2:$B$53,'Share Values'!AD$11,'Transactions (Dated)'!$C$2:$C$53,"Buy")-SUMIFS('Transactions (Dated)'!$E$2:$E$53,'Transactions (Dated)'!$D$2:$D$53,'Share Values'!$V42,'Transactions (Dated)'!$B$2:$B$53,'Share Values'!AD$11,'Transactions (Dated)'!$C$2:$C$53,"Sell")</f>
        <v>0</v>
      </c>
      <c r="AE42" s="40">
        <f ca="1">AE41+SUMIFS('Transactions (Dated)'!$E$2:$E$53,'Transactions (Dated)'!$D$2:$D$53,'Share Values'!$V42,'Transactions (Dated)'!$B$2:$B$53,'Share Values'!AE$11,'Transactions (Dated)'!$C$2:$C$53,"Buy")-SUMIFS('Transactions (Dated)'!$E$2:$E$53,'Transactions (Dated)'!$D$2:$D$53,'Share Values'!$V42,'Transactions (Dated)'!$B$2:$B$53,'Share Values'!AE$11,'Transactions (Dated)'!$C$2:$C$53,"Sell")</f>
        <v>0</v>
      </c>
      <c r="AF42" s="40">
        <f ca="1">AF41+SUMIFS('Transactions (Dated)'!$E$2:$E$53,'Transactions (Dated)'!$D$2:$D$53,'Share Values'!$V42,'Transactions (Dated)'!$B$2:$B$53,'Share Values'!AF$11,'Transactions (Dated)'!$C$2:$C$53,"Buy")-SUMIFS('Transactions (Dated)'!$E$2:$E$53,'Transactions (Dated)'!$D$2:$D$53,'Share Values'!$V42,'Transactions (Dated)'!$B$2:$B$53,'Share Values'!AF$11,'Transactions (Dated)'!$C$2:$C$53,"Sell")</f>
        <v>0</v>
      </c>
      <c r="AG42" s="40">
        <f ca="1">AG41+SUMIFS('Transactions (Dated)'!$E$2:$E$53,'Transactions (Dated)'!$D$2:$D$53,'Share Values'!$V42,'Transactions (Dated)'!$B$2:$B$53,'Share Values'!AG$11,'Transactions (Dated)'!$C$2:$C$53,"Buy")-SUMIFS('Transactions (Dated)'!$E$2:$E$53,'Transactions (Dated)'!$D$2:$D$53,'Share Values'!$V42,'Transactions (Dated)'!$B$2:$B$53,'Share Values'!AG$11,'Transactions (Dated)'!$C$2:$C$53,"Sell")</f>
        <v>0</v>
      </c>
      <c r="AH42" s="40">
        <f ca="1">AH41+SUMIFS('Transactions (Dated)'!$E$2:$E$53,'Transactions (Dated)'!$D$2:$D$53,'Share Values'!$V42,'Transactions (Dated)'!$B$2:$B$53,'Share Values'!AH$11,'Transactions (Dated)'!$C$2:$C$53,"Buy")-SUMIFS('Transactions (Dated)'!$E$2:$E$53,'Transactions (Dated)'!$D$2:$D$53,'Share Values'!$V42,'Transactions (Dated)'!$B$2:$B$53,'Share Values'!AH$11,'Transactions (Dated)'!$C$2:$C$53,"Sell")</f>
        <v>0</v>
      </c>
      <c r="AI42" s="40">
        <f ca="1">AI41+SUMIFS('Transactions (Dated)'!$E$2:$E$53,'Transactions (Dated)'!$D$2:$D$53,'Share Values'!$V42,'Transactions (Dated)'!$B$2:$B$53,'Share Values'!AI$11,'Transactions (Dated)'!$C$2:$C$53,"Buy")-SUMIFS('Transactions (Dated)'!$E$2:$E$53,'Transactions (Dated)'!$D$2:$D$53,'Share Values'!$V42,'Transactions (Dated)'!$B$2:$B$53,'Share Values'!AI$11,'Transactions (Dated)'!$C$2:$C$53,"Sell")</f>
        <v>0</v>
      </c>
      <c r="AJ42" s="40">
        <f ca="1">AJ41+SUMIFS('Transactions (Dated)'!$E$2:$E$53,'Transactions (Dated)'!$D$2:$D$53,'Share Values'!$V42,'Transactions (Dated)'!$B$2:$B$53,'Share Values'!AJ$11,'Transactions (Dated)'!$C$2:$C$53,"Buy")-SUMIFS('Transactions (Dated)'!$E$2:$E$53,'Transactions (Dated)'!$D$2:$D$53,'Share Values'!$V42,'Transactions (Dated)'!$B$2:$B$53,'Share Values'!AJ$11,'Transactions (Dated)'!$C$2:$C$53,"Sell")</f>
        <v>0</v>
      </c>
      <c r="AK42" s="40"/>
      <c r="AM42" s="3">
        <f t="shared" si="9"/>
        <v>41956</v>
      </c>
      <c r="AN42" s="6">
        <f t="shared" ca="1" si="10"/>
        <v>63547.5</v>
      </c>
      <c r="AO42" s="6">
        <f t="shared" ca="1" si="11"/>
        <v>0</v>
      </c>
      <c r="AP42" s="6">
        <f t="shared" ca="1" si="12"/>
        <v>0</v>
      </c>
      <c r="AQ42" s="6">
        <f t="shared" ca="1" si="13"/>
        <v>0</v>
      </c>
      <c r="AR42" s="6">
        <f t="shared" ca="1" si="14"/>
        <v>0</v>
      </c>
      <c r="AS42" s="6">
        <f t="shared" ca="1" si="15"/>
        <v>0</v>
      </c>
      <c r="AT42" s="6">
        <f t="shared" ca="1" si="16"/>
        <v>0</v>
      </c>
      <c r="AU42" s="6">
        <f t="shared" ca="1" si="17"/>
        <v>0</v>
      </c>
      <c r="AV42" s="6">
        <f t="shared" ca="1" si="18"/>
        <v>0</v>
      </c>
      <c r="AW42" s="6">
        <f t="shared" ca="1" si="19"/>
        <v>0</v>
      </c>
      <c r="AX42" s="6">
        <f t="shared" ca="1" si="20"/>
        <v>0</v>
      </c>
      <c r="AY42" s="6">
        <f t="shared" ca="1" si="21"/>
        <v>0</v>
      </c>
      <c r="AZ42" s="6">
        <f t="shared" ca="1" si="22"/>
        <v>0</v>
      </c>
      <c r="BA42" s="6">
        <f t="shared" ca="1" si="23"/>
        <v>0</v>
      </c>
      <c r="BB42" s="6"/>
      <c r="BD42" s="4">
        <f t="shared" ca="1" si="24"/>
        <v>63547.5</v>
      </c>
      <c r="BF42" s="3">
        <f t="shared" si="25"/>
        <v>41956</v>
      </c>
      <c r="BG42" s="6">
        <f>BG41+SUMIFS('Transactions (Dated)'!H:H,'Transactions (Dated)'!D:D,'Share Values'!AM42)</f>
        <v>949993.75</v>
      </c>
      <c r="BH42" s="6">
        <f ca="1">BH41+SUMIFS('Transactions (Dated)'!$F:$F,'Transactions (Dated)'!$D:$D,$BF42,'Transactions (Dated)'!$B:$B,BH$11,'Transactions (Dated)'!$C:$C,"Dividend (paid to cash)")*W42</f>
        <v>0</v>
      </c>
      <c r="BI42" s="6">
        <f ca="1">BI41+SUMIFS('Transactions (Dated)'!$F:$F,'Transactions (Dated)'!$D:$D,$BF42,'Transactions (Dated)'!$B:$B,BI$11,'Transactions (Dated)'!$C:$C,"Dividend (paid to cash)")*X42</f>
        <v>0</v>
      </c>
      <c r="BJ42" s="6">
        <f ca="1">BJ41+SUMIFS('Transactions (Dated)'!$F:$F,'Transactions (Dated)'!$D:$D,$BF42,'Transactions (Dated)'!$B:$B,BJ$11,'Transactions (Dated)'!$C:$C,"Dividend (paid to cash)")*Y42</f>
        <v>0</v>
      </c>
      <c r="BK42" s="6">
        <f ca="1">BK41+SUMIFS('Transactions (Dated)'!$F:$F,'Transactions (Dated)'!$D:$D,$BF42,'Transactions (Dated)'!$B:$B,BK$11,'Transactions (Dated)'!$C:$C,"Dividend (paid to cash)")*Z42</f>
        <v>0</v>
      </c>
      <c r="BL42" s="6">
        <f ca="1">BL41+SUMIFS('Transactions (Dated)'!$F:$F,'Transactions (Dated)'!$D:$D,$BF42,'Transactions (Dated)'!$B:$B,BL$11,'Transactions (Dated)'!$C:$C,"Dividend (paid to cash)")*AA42</f>
        <v>0</v>
      </c>
      <c r="BM42" s="6">
        <f ca="1">BM41+SUMIFS('Transactions (Dated)'!$F:$F,'Transactions (Dated)'!$D:$D,$BF42,'Transactions (Dated)'!$B:$B,BM$11,'Transactions (Dated)'!$C:$C,"Dividend (paid to cash)")*AB42</f>
        <v>0</v>
      </c>
      <c r="BN42" s="6">
        <f ca="1">BN41+SUMIFS('Transactions (Dated)'!$F:$F,'Transactions (Dated)'!$D:$D,$BF42,'Transactions (Dated)'!$B:$B,BN$11,'Transactions (Dated)'!$C:$C,"Dividend (paid to cash)")*AC42</f>
        <v>0</v>
      </c>
      <c r="BO42" s="6">
        <f ca="1">BO41+SUMIFS('Transactions (Dated)'!$F:$F,'Transactions (Dated)'!$D:$D,$BF42,'Transactions (Dated)'!$B:$B,BO$11,'Transactions (Dated)'!$C:$C,"Dividend (paid to cash)")*AD42</f>
        <v>0</v>
      </c>
      <c r="BP42" s="6">
        <f ca="1">BP41+SUMIFS('Transactions (Dated)'!$F:$F,'Transactions (Dated)'!$D:$D,$BF42,'Transactions (Dated)'!$B:$B,BP$11,'Transactions (Dated)'!$C:$C,"Dividend (paid to cash)")*AE42</f>
        <v>0</v>
      </c>
      <c r="BQ42" s="6">
        <f ca="1">BQ41+SUMIFS('Transactions (Dated)'!$F:$F,'Transactions (Dated)'!$D:$D,$BF42,'Transactions (Dated)'!$B:$B,BQ$11,'Transactions (Dated)'!$C:$C,"Dividend (paid to cash)")*AF42</f>
        <v>0</v>
      </c>
      <c r="BR42" s="6">
        <f ca="1">BR41+SUMIFS('Transactions (Dated)'!$F:$F,'Transactions (Dated)'!$D:$D,$BF42,'Transactions (Dated)'!$B:$B,BR$11,'Transactions (Dated)'!$C:$C,"Dividend (paid to cash)")*AG42</f>
        <v>0</v>
      </c>
      <c r="BS42" s="6">
        <f ca="1">BS41+SUMIFS('Transactions (Dated)'!$F:$F,'Transactions (Dated)'!$D:$D,$BF42,'Transactions (Dated)'!$B:$B,BS$11,'Transactions (Dated)'!$C:$C,"Dividend (paid to cash)")*AH42</f>
        <v>0</v>
      </c>
      <c r="BT42" s="6">
        <f ca="1">BT41+SUMIFS('Transactions (Dated)'!$F:$F,'Transactions (Dated)'!$D:$D,$BF42,'Transactions (Dated)'!$B:$B,BT$11,'Transactions (Dated)'!$C:$C,"Dividend (paid to cash)")*AI42</f>
        <v>0</v>
      </c>
      <c r="BU42" s="6">
        <f ca="1">BU41+SUMIFS('Transactions (Dated)'!$F:$F,'Transactions (Dated)'!$D:$D,$BF42,'Transactions (Dated)'!$B:$B,BU$11,'Transactions (Dated)'!$C:$C,"Dividend (paid to cash)")*AJ42</f>
        <v>0</v>
      </c>
      <c r="BV42" s="6"/>
      <c r="BX42" s="6">
        <f t="shared" ca="1" si="30"/>
        <v>949993.75</v>
      </c>
      <c r="BZ42" s="3">
        <f t="shared" si="31"/>
        <v>41956</v>
      </c>
      <c r="CA42" s="4">
        <f t="shared" ca="1" si="26"/>
        <v>63547.5</v>
      </c>
      <c r="CB42" s="4">
        <f t="shared" ca="1" si="27"/>
        <v>949993.75</v>
      </c>
      <c r="CD42" s="4">
        <f t="shared" ca="1" si="28"/>
        <v>1013541.25</v>
      </c>
    </row>
    <row r="43" spans="2:82">
      <c r="B43" s="3">
        <f t="shared" si="29"/>
        <v>41957</v>
      </c>
      <c r="C43" s="2">
        <v>14843.1</v>
      </c>
      <c r="E43" s="70">
        <v>41957</v>
      </c>
      <c r="F43" s="69">
        <v>12.64</v>
      </c>
      <c r="G43" s="69">
        <v>4.46</v>
      </c>
      <c r="H43" s="69">
        <v>20.059999999999999</v>
      </c>
      <c r="I43" s="69">
        <v>29.58</v>
      </c>
      <c r="J43" s="69">
        <v>18.02</v>
      </c>
      <c r="K43" s="69">
        <v>11.87</v>
      </c>
      <c r="L43" s="69">
        <v>28.26</v>
      </c>
      <c r="M43" s="69">
        <v>1.82</v>
      </c>
      <c r="N43" s="69">
        <v>9</v>
      </c>
      <c r="O43" s="69">
        <v>5</v>
      </c>
      <c r="P43" s="69">
        <v>34.299999999999997</v>
      </c>
      <c r="Q43" s="69">
        <v>1.4</v>
      </c>
      <c r="R43" s="69">
        <v>8.68</v>
      </c>
      <c r="S43" s="69">
        <v>37.83</v>
      </c>
      <c r="T43" s="4"/>
      <c r="V43" s="3">
        <f t="shared" si="8"/>
        <v>41957</v>
      </c>
      <c r="W43" s="40">
        <f ca="1">W42+SUMIFS('Transactions (Dated)'!$E$2:$E$53,'Transactions (Dated)'!$D$2:$D$53,'Share Values'!$V43,'Transactions (Dated)'!$B$2:$B$53,'Share Values'!W$11,'Transactions (Dated)'!$C$2:$C$53,"Buy")-SUMIFS('Transactions (Dated)'!$E$2:$E$53,'Transactions (Dated)'!$D$2:$D$53,'Share Values'!$V43,'Transactions (Dated)'!$B$2:$B$53,'Share Values'!W$11,'Transactions (Dated)'!$C$2:$C$53,"Sell")</f>
        <v>4625</v>
      </c>
      <c r="X43" s="40">
        <f ca="1">X42+SUMIFS('Transactions (Dated)'!$E$2:$E$53,'Transactions (Dated)'!$D$2:$D$53,'Share Values'!$V43,'Transactions (Dated)'!$B$2:$B$53,'Share Values'!X$11,'Transactions (Dated)'!$C$2:$C$53,"Buy")-SUMIFS('Transactions (Dated)'!$E$2:$E$53,'Transactions (Dated)'!$D$2:$D$53,'Share Values'!$V43,'Transactions (Dated)'!$B$2:$B$53,'Share Values'!X$11,'Transactions (Dated)'!$C$2:$C$53,"Sell")</f>
        <v>0</v>
      </c>
      <c r="Y43" s="40">
        <f ca="1">Y42+SUMIFS('Transactions (Dated)'!$E$2:$E$53,'Transactions (Dated)'!$D$2:$D$53,'Share Values'!$V43,'Transactions (Dated)'!$B$2:$B$53,'Share Values'!Y$11,'Transactions (Dated)'!$C$2:$C$53,"Buy")-SUMIFS('Transactions (Dated)'!$E$2:$E$53,'Transactions (Dated)'!$D$2:$D$53,'Share Values'!$V43,'Transactions (Dated)'!$B$2:$B$53,'Share Values'!Y$11,'Transactions (Dated)'!$C$2:$C$53,"Sell")</f>
        <v>0</v>
      </c>
      <c r="Z43" s="40">
        <f ca="1">Z42+SUMIFS('Transactions (Dated)'!$E$2:$E$53,'Transactions (Dated)'!$D$2:$D$53,'Share Values'!$V43,'Transactions (Dated)'!$B$2:$B$53,'Share Values'!Z$11,'Transactions (Dated)'!$C$2:$C$53,"Buy")-SUMIFS('Transactions (Dated)'!$E$2:$E$53,'Transactions (Dated)'!$D$2:$D$53,'Share Values'!$V43,'Transactions (Dated)'!$B$2:$B$53,'Share Values'!Z$11,'Transactions (Dated)'!$C$2:$C$53,"Sell")</f>
        <v>0</v>
      </c>
      <c r="AA43" s="40">
        <f ca="1">AA42+SUMIFS('Transactions (Dated)'!$E$2:$E$53,'Transactions (Dated)'!$D$2:$D$53,'Share Values'!$V43,'Transactions (Dated)'!$B$2:$B$53,'Share Values'!AA$11,'Transactions (Dated)'!$C$2:$C$53,"Buy")-SUMIFS('Transactions (Dated)'!$E$2:$E$53,'Transactions (Dated)'!$D$2:$D$53,'Share Values'!$V43,'Transactions (Dated)'!$B$2:$B$53,'Share Values'!AA$11,'Transactions (Dated)'!$C$2:$C$53,"Sell")</f>
        <v>0</v>
      </c>
      <c r="AB43" s="40">
        <f ca="1">AB42+SUMIFS('Transactions (Dated)'!$E$2:$E$53,'Transactions (Dated)'!$D$2:$D$53,'Share Values'!$V43,'Transactions (Dated)'!$B$2:$B$53,'Share Values'!AB$11,'Transactions (Dated)'!$C$2:$C$53,"Buy")-SUMIFS('Transactions (Dated)'!$E$2:$E$53,'Transactions (Dated)'!$D$2:$D$53,'Share Values'!$V43,'Transactions (Dated)'!$B$2:$B$53,'Share Values'!AB$11,'Transactions (Dated)'!$C$2:$C$53,"Sell")</f>
        <v>0</v>
      </c>
      <c r="AC43" s="40">
        <f ca="1">AC42+SUMIFS('Transactions (Dated)'!$E$2:$E$53,'Transactions (Dated)'!$D$2:$D$53,'Share Values'!$V43,'Transactions (Dated)'!$B$2:$B$53,'Share Values'!AC$11,'Transactions (Dated)'!$C$2:$C$53,"Buy")-SUMIFS('Transactions (Dated)'!$E$2:$E$53,'Transactions (Dated)'!$D$2:$D$53,'Share Values'!$V43,'Transactions (Dated)'!$B$2:$B$53,'Share Values'!AC$11,'Transactions (Dated)'!$C$2:$C$53,"Sell")</f>
        <v>0</v>
      </c>
      <c r="AD43" s="40">
        <f ca="1">AD42+SUMIFS('Transactions (Dated)'!$E$2:$E$53,'Transactions (Dated)'!$D$2:$D$53,'Share Values'!$V43,'Transactions (Dated)'!$B$2:$B$53,'Share Values'!AD$11,'Transactions (Dated)'!$C$2:$C$53,"Buy")-SUMIFS('Transactions (Dated)'!$E$2:$E$53,'Transactions (Dated)'!$D$2:$D$53,'Share Values'!$V43,'Transactions (Dated)'!$B$2:$B$53,'Share Values'!AD$11,'Transactions (Dated)'!$C$2:$C$53,"Sell")</f>
        <v>0</v>
      </c>
      <c r="AE43" s="40">
        <f ca="1">AE42+SUMIFS('Transactions (Dated)'!$E$2:$E$53,'Transactions (Dated)'!$D$2:$D$53,'Share Values'!$V43,'Transactions (Dated)'!$B$2:$B$53,'Share Values'!AE$11,'Transactions (Dated)'!$C$2:$C$53,"Buy")-SUMIFS('Transactions (Dated)'!$E$2:$E$53,'Transactions (Dated)'!$D$2:$D$53,'Share Values'!$V43,'Transactions (Dated)'!$B$2:$B$53,'Share Values'!AE$11,'Transactions (Dated)'!$C$2:$C$53,"Sell")</f>
        <v>0</v>
      </c>
      <c r="AF43" s="40">
        <f ca="1">AF42+SUMIFS('Transactions (Dated)'!$E$2:$E$53,'Transactions (Dated)'!$D$2:$D$53,'Share Values'!$V43,'Transactions (Dated)'!$B$2:$B$53,'Share Values'!AF$11,'Transactions (Dated)'!$C$2:$C$53,"Buy")-SUMIFS('Transactions (Dated)'!$E$2:$E$53,'Transactions (Dated)'!$D$2:$D$53,'Share Values'!$V43,'Transactions (Dated)'!$B$2:$B$53,'Share Values'!AF$11,'Transactions (Dated)'!$C$2:$C$53,"Sell")</f>
        <v>0</v>
      </c>
      <c r="AG43" s="40">
        <f ca="1">AG42+SUMIFS('Transactions (Dated)'!$E$2:$E$53,'Transactions (Dated)'!$D$2:$D$53,'Share Values'!$V43,'Transactions (Dated)'!$B$2:$B$53,'Share Values'!AG$11,'Transactions (Dated)'!$C$2:$C$53,"Buy")-SUMIFS('Transactions (Dated)'!$E$2:$E$53,'Transactions (Dated)'!$D$2:$D$53,'Share Values'!$V43,'Transactions (Dated)'!$B$2:$B$53,'Share Values'!AG$11,'Transactions (Dated)'!$C$2:$C$53,"Sell")</f>
        <v>0</v>
      </c>
      <c r="AH43" s="40">
        <f ca="1">AH42+SUMIFS('Transactions (Dated)'!$E$2:$E$53,'Transactions (Dated)'!$D$2:$D$53,'Share Values'!$V43,'Transactions (Dated)'!$B$2:$B$53,'Share Values'!AH$11,'Transactions (Dated)'!$C$2:$C$53,"Buy")-SUMIFS('Transactions (Dated)'!$E$2:$E$53,'Transactions (Dated)'!$D$2:$D$53,'Share Values'!$V43,'Transactions (Dated)'!$B$2:$B$53,'Share Values'!AH$11,'Transactions (Dated)'!$C$2:$C$53,"Sell")</f>
        <v>0</v>
      </c>
      <c r="AI43" s="40">
        <f ca="1">AI42+SUMIFS('Transactions (Dated)'!$E$2:$E$53,'Transactions (Dated)'!$D$2:$D$53,'Share Values'!$V43,'Transactions (Dated)'!$B$2:$B$53,'Share Values'!AI$11,'Transactions (Dated)'!$C$2:$C$53,"Buy")-SUMIFS('Transactions (Dated)'!$E$2:$E$53,'Transactions (Dated)'!$D$2:$D$53,'Share Values'!$V43,'Transactions (Dated)'!$B$2:$B$53,'Share Values'!AI$11,'Transactions (Dated)'!$C$2:$C$53,"Sell")</f>
        <v>0</v>
      </c>
      <c r="AJ43" s="40">
        <f ca="1">AJ42+SUMIFS('Transactions (Dated)'!$E$2:$E$53,'Transactions (Dated)'!$D$2:$D$53,'Share Values'!$V43,'Transactions (Dated)'!$B$2:$B$53,'Share Values'!AJ$11,'Transactions (Dated)'!$C$2:$C$53,"Buy")-SUMIFS('Transactions (Dated)'!$E$2:$E$53,'Transactions (Dated)'!$D$2:$D$53,'Share Values'!$V43,'Transactions (Dated)'!$B$2:$B$53,'Share Values'!AJ$11,'Transactions (Dated)'!$C$2:$C$53,"Sell")</f>
        <v>0</v>
      </c>
      <c r="AK43" s="40"/>
      <c r="AM43" s="3">
        <f t="shared" si="9"/>
        <v>41957</v>
      </c>
      <c r="AN43" s="6">
        <f t="shared" ca="1" si="10"/>
        <v>58460</v>
      </c>
      <c r="AO43" s="6">
        <f t="shared" ca="1" si="11"/>
        <v>0</v>
      </c>
      <c r="AP43" s="6">
        <f t="shared" ca="1" si="12"/>
        <v>0</v>
      </c>
      <c r="AQ43" s="6">
        <f t="shared" ca="1" si="13"/>
        <v>0</v>
      </c>
      <c r="AR43" s="6">
        <f t="shared" ca="1" si="14"/>
        <v>0</v>
      </c>
      <c r="AS43" s="6">
        <f t="shared" ca="1" si="15"/>
        <v>0</v>
      </c>
      <c r="AT43" s="6">
        <f t="shared" ca="1" si="16"/>
        <v>0</v>
      </c>
      <c r="AU43" s="6">
        <f t="shared" ca="1" si="17"/>
        <v>0</v>
      </c>
      <c r="AV43" s="6">
        <f t="shared" ca="1" si="18"/>
        <v>0</v>
      </c>
      <c r="AW43" s="6">
        <f t="shared" ca="1" si="19"/>
        <v>0</v>
      </c>
      <c r="AX43" s="6">
        <f t="shared" ca="1" si="20"/>
        <v>0</v>
      </c>
      <c r="AY43" s="6">
        <f t="shared" ca="1" si="21"/>
        <v>0</v>
      </c>
      <c r="AZ43" s="6">
        <f t="shared" ca="1" si="22"/>
        <v>0</v>
      </c>
      <c r="BA43" s="6">
        <f t="shared" ca="1" si="23"/>
        <v>0</v>
      </c>
      <c r="BB43" s="6"/>
      <c r="BD43" s="4">
        <f t="shared" ca="1" si="24"/>
        <v>58460</v>
      </c>
      <c r="BF43" s="3">
        <f t="shared" si="25"/>
        <v>41957</v>
      </c>
      <c r="BG43" s="6">
        <f>BG42+SUMIFS('Transactions (Dated)'!H:H,'Transactions (Dated)'!D:D,'Share Values'!AM43)</f>
        <v>949993.75</v>
      </c>
      <c r="BH43" s="6">
        <f ca="1">BH42+SUMIFS('Transactions (Dated)'!$F:$F,'Transactions (Dated)'!$D:$D,$BF43,'Transactions (Dated)'!$B:$B,BH$11,'Transactions (Dated)'!$C:$C,"Dividend (paid to cash)")*W43</f>
        <v>0</v>
      </c>
      <c r="BI43" s="6">
        <f ca="1">BI42+SUMIFS('Transactions (Dated)'!$F:$F,'Transactions (Dated)'!$D:$D,$BF43,'Transactions (Dated)'!$B:$B,BI$11,'Transactions (Dated)'!$C:$C,"Dividend (paid to cash)")*X43</f>
        <v>0</v>
      </c>
      <c r="BJ43" s="6">
        <f ca="1">BJ42+SUMIFS('Transactions (Dated)'!$F:$F,'Transactions (Dated)'!$D:$D,$BF43,'Transactions (Dated)'!$B:$B,BJ$11,'Transactions (Dated)'!$C:$C,"Dividend (paid to cash)")*Y43</f>
        <v>0</v>
      </c>
      <c r="BK43" s="6">
        <f ca="1">BK42+SUMIFS('Transactions (Dated)'!$F:$F,'Transactions (Dated)'!$D:$D,$BF43,'Transactions (Dated)'!$B:$B,BK$11,'Transactions (Dated)'!$C:$C,"Dividend (paid to cash)")*Z43</f>
        <v>0</v>
      </c>
      <c r="BL43" s="6">
        <f ca="1">BL42+SUMIFS('Transactions (Dated)'!$F:$F,'Transactions (Dated)'!$D:$D,$BF43,'Transactions (Dated)'!$B:$B,BL$11,'Transactions (Dated)'!$C:$C,"Dividend (paid to cash)")*AA43</f>
        <v>0</v>
      </c>
      <c r="BM43" s="6">
        <f ca="1">BM42+SUMIFS('Transactions (Dated)'!$F:$F,'Transactions (Dated)'!$D:$D,$BF43,'Transactions (Dated)'!$B:$B,BM$11,'Transactions (Dated)'!$C:$C,"Dividend (paid to cash)")*AB43</f>
        <v>0</v>
      </c>
      <c r="BN43" s="6">
        <f ca="1">BN42+SUMIFS('Transactions (Dated)'!$F:$F,'Transactions (Dated)'!$D:$D,$BF43,'Transactions (Dated)'!$B:$B,BN$11,'Transactions (Dated)'!$C:$C,"Dividend (paid to cash)")*AC43</f>
        <v>0</v>
      </c>
      <c r="BO43" s="6">
        <f ca="1">BO42+SUMIFS('Transactions (Dated)'!$F:$F,'Transactions (Dated)'!$D:$D,$BF43,'Transactions (Dated)'!$B:$B,BO$11,'Transactions (Dated)'!$C:$C,"Dividend (paid to cash)")*AD43</f>
        <v>0</v>
      </c>
      <c r="BP43" s="6">
        <f ca="1">BP42+SUMIFS('Transactions (Dated)'!$F:$F,'Transactions (Dated)'!$D:$D,$BF43,'Transactions (Dated)'!$B:$B,BP$11,'Transactions (Dated)'!$C:$C,"Dividend (paid to cash)")*AE43</f>
        <v>0</v>
      </c>
      <c r="BQ43" s="6">
        <f ca="1">BQ42+SUMIFS('Transactions (Dated)'!$F:$F,'Transactions (Dated)'!$D:$D,$BF43,'Transactions (Dated)'!$B:$B,BQ$11,'Transactions (Dated)'!$C:$C,"Dividend (paid to cash)")*AF43</f>
        <v>0</v>
      </c>
      <c r="BR43" s="6">
        <f ca="1">BR42+SUMIFS('Transactions (Dated)'!$F:$F,'Transactions (Dated)'!$D:$D,$BF43,'Transactions (Dated)'!$B:$B,BR$11,'Transactions (Dated)'!$C:$C,"Dividend (paid to cash)")*AG43</f>
        <v>0</v>
      </c>
      <c r="BS43" s="6">
        <f ca="1">BS42+SUMIFS('Transactions (Dated)'!$F:$F,'Transactions (Dated)'!$D:$D,$BF43,'Transactions (Dated)'!$B:$B,BS$11,'Transactions (Dated)'!$C:$C,"Dividend (paid to cash)")*AH43</f>
        <v>0</v>
      </c>
      <c r="BT43" s="6">
        <f ca="1">BT42+SUMIFS('Transactions (Dated)'!$F:$F,'Transactions (Dated)'!$D:$D,$BF43,'Transactions (Dated)'!$B:$B,BT$11,'Transactions (Dated)'!$C:$C,"Dividend (paid to cash)")*AI43</f>
        <v>0</v>
      </c>
      <c r="BU43" s="6">
        <f ca="1">BU42+SUMIFS('Transactions (Dated)'!$F:$F,'Transactions (Dated)'!$D:$D,$BF43,'Transactions (Dated)'!$B:$B,BU$11,'Transactions (Dated)'!$C:$C,"Dividend (paid to cash)")*AJ43</f>
        <v>0</v>
      </c>
      <c r="BV43" s="6"/>
      <c r="BX43" s="6">
        <f t="shared" ca="1" si="30"/>
        <v>949993.75</v>
      </c>
      <c r="BZ43" s="3">
        <f t="shared" si="31"/>
        <v>41957</v>
      </c>
      <c r="CA43" s="4">
        <f t="shared" ca="1" si="26"/>
        <v>58460</v>
      </c>
      <c r="CB43" s="4">
        <f t="shared" ca="1" si="27"/>
        <v>949993.75</v>
      </c>
      <c r="CD43" s="4">
        <f t="shared" ca="1" si="28"/>
        <v>1008453.75</v>
      </c>
    </row>
    <row r="44" spans="2:82">
      <c r="B44" s="3">
        <f t="shared" si="29"/>
        <v>41960</v>
      </c>
      <c r="C44" s="2">
        <v>14882.5</v>
      </c>
      <c r="E44" s="70">
        <v>41960</v>
      </c>
      <c r="F44" s="69">
        <v>12.37</v>
      </c>
      <c r="G44" s="69">
        <v>4.34</v>
      </c>
      <c r="H44" s="69">
        <v>20.12</v>
      </c>
      <c r="I44" s="69">
        <v>30.3</v>
      </c>
      <c r="J44" s="69">
        <v>17.75</v>
      </c>
      <c r="K44" s="69">
        <v>11.77</v>
      </c>
      <c r="L44" s="69">
        <v>28.32</v>
      </c>
      <c r="M44" s="69">
        <v>1.81</v>
      </c>
      <c r="N44" s="69">
        <v>9</v>
      </c>
      <c r="O44" s="69">
        <v>5.0067000000000004</v>
      </c>
      <c r="P44" s="69">
        <v>32.86</v>
      </c>
      <c r="Q44" s="69">
        <v>1.45</v>
      </c>
      <c r="R44" s="69">
        <v>9.06</v>
      </c>
      <c r="S44" s="69">
        <v>37.99</v>
      </c>
      <c r="T44" s="4"/>
      <c r="V44" s="3">
        <f t="shared" si="8"/>
        <v>41960</v>
      </c>
      <c r="W44" s="40">
        <f ca="1">W43+SUMIFS('Transactions (Dated)'!$E$2:$E$53,'Transactions (Dated)'!$D$2:$D$53,'Share Values'!$V44,'Transactions (Dated)'!$B$2:$B$53,'Share Values'!W$11,'Transactions (Dated)'!$C$2:$C$53,"Buy")-SUMIFS('Transactions (Dated)'!$E$2:$E$53,'Transactions (Dated)'!$D$2:$D$53,'Share Values'!$V44,'Transactions (Dated)'!$B$2:$B$53,'Share Values'!W$11,'Transactions (Dated)'!$C$2:$C$53,"Sell")</f>
        <v>4625</v>
      </c>
      <c r="X44" s="40">
        <f ca="1">X43+SUMIFS('Transactions (Dated)'!$E$2:$E$53,'Transactions (Dated)'!$D$2:$D$53,'Share Values'!$V44,'Transactions (Dated)'!$B$2:$B$53,'Share Values'!X$11,'Transactions (Dated)'!$C$2:$C$53,"Buy")-SUMIFS('Transactions (Dated)'!$E$2:$E$53,'Transactions (Dated)'!$D$2:$D$53,'Share Values'!$V44,'Transactions (Dated)'!$B$2:$B$53,'Share Values'!X$11,'Transactions (Dated)'!$C$2:$C$53,"Sell")</f>
        <v>0</v>
      </c>
      <c r="Y44" s="40">
        <f ca="1">Y43+SUMIFS('Transactions (Dated)'!$E$2:$E$53,'Transactions (Dated)'!$D$2:$D$53,'Share Values'!$V44,'Transactions (Dated)'!$B$2:$B$53,'Share Values'!Y$11,'Transactions (Dated)'!$C$2:$C$53,"Buy")-SUMIFS('Transactions (Dated)'!$E$2:$E$53,'Transactions (Dated)'!$D$2:$D$53,'Share Values'!$V44,'Transactions (Dated)'!$B$2:$B$53,'Share Values'!Y$11,'Transactions (Dated)'!$C$2:$C$53,"Sell")</f>
        <v>0</v>
      </c>
      <c r="Z44" s="40">
        <f ca="1">Z43+SUMIFS('Transactions (Dated)'!$E$2:$E$53,'Transactions (Dated)'!$D$2:$D$53,'Share Values'!$V44,'Transactions (Dated)'!$B$2:$B$53,'Share Values'!Z$11,'Transactions (Dated)'!$C$2:$C$53,"Buy")-SUMIFS('Transactions (Dated)'!$E$2:$E$53,'Transactions (Dated)'!$D$2:$D$53,'Share Values'!$V44,'Transactions (Dated)'!$B$2:$B$53,'Share Values'!Z$11,'Transactions (Dated)'!$C$2:$C$53,"Sell")</f>
        <v>0</v>
      </c>
      <c r="AA44" s="40">
        <f ca="1">AA43+SUMIFS('Transactions (Dated)'!$E$2:$E$53,'Transactions (Dated)'!$D$2:$D$53,'Share Values'!$V44,'Transactions (Dated)'!$B$2:$B$53,'Share Values'!AA$11,'Transactions (Dated)'!$C$2:$C$53,"Buy")-SUMIFS('Transactions (Dated)'!$E$2:$E$53,'Transactions (Dated)'!$D$2:$D$53,'Share Values'!$V44,'Transactions (Dated)'!$B$2:$B$53,'Share Values'!AA$11,'Transactions (Dated)'!$C$2:$C$53,"Sell")</f>
        <v>0</v>
      </c>
      <c r="AB44" s="40">
        <f ca="1">AB43+SUMIFS('Transactions (Dated)'!$E$2:$E$53,'Transactions (Dated)'!$D$2:$D$53,'Share Values'!$V44,'Transactions (Dated)'!$B$2:$B$53,'Share Values'!AB$11,'Transactions (Dated)'!$C$2:$C$53,"Buy")-SUMIFS('Transactions (Dated)'!$E$2:$E$53,'Transactions (Dated)'!$D$2:$D$53,'Share Values'!$V44,'Transactions (Dated)'!$B$2:$B$53,'Share Values'!AB$11,'Transactions (Dated)'!$C$2:$C$53,"Sell")</f>
        <v>0</v>
      </c>
      <c r="AC44" s="40">
        <f ca="1">AC43+SUMIFS('Transactions (Dated)'!$E$2:$E$53,'Transactions (Dated)'!$D$2:$D$53,'Share Values'!$V44,'Transactions (Dated)'!$B$2:$B$53,'Share Values'!AC$11,'Transactions (Dated)'!$C$2:$C$53,"Buy")-SUMIFS('Transactions (Dated)'!$E$2:$E$53,'Transactions (Dated)'!$D$2:$D$53,'Share Values'!$V44,'Transactions (Dated)'!$B$2:$B$53,'Share Values'!AC$11,'Transactions (Dated)'!$C$2:$C$53,"Sell")</f>
        <v>0</v>
      </c>
      <c r="AD44" s="40">
        <f ca="1">AD43+SUMIFS('Transactions (Dated)'!$E$2:$E$53,'Transactions (Dated)'!$D$2:$D$53,'Share Values'!$V44,'Transactions (Dated)'!$B$2:$B$53,'Share Values'!AD$11,'Transactions (Dated)'!$C$2:$C$53,"Buy")-SUMIFS('Transactions (Dated)'!$E$2:$E$53,'Transactions (Dated)'!$D$2:$D$53,'Share Values'!$V44,'Transactions (Dated)'!$B$2:$B$53,'Share Values'!AD$11,'Transactions (Dated)'!$C$2:$C$53,"Sell")</f>
        <v>0</v>
      </c>
      <c r="AE44" s="40">
        <f ca="1">AE43+SUMIFS('Transactions (Dated)'!$E$2:$E$53,'Transactions (Dated)'!$D$2:$D$53,'Share Values'!$V44,'Transactions (Dated)'!$B$2:$B$53,'Share Values'!AE$11,'Transactions (Dated)'!$C$2:$C$53,"Buy")-SUMIFS('Transactions (Dated)'!$E$2:$E$53,'Transactions (Dated)'!$D$2:$D$53,'Share Values'!$V44,'Transactions (Dated)'!$B$2:$B$53,'Share Values'!AE$11,'Transactions (Dated)'!$C$2:$C$53,"Sell")</f>
        <v>0</v>
      </c>
      <c r="AF44" s="40">
        <f ca="1">AF43+SUMIFS('Transactions (Dated)'!$E$2:$E$53,'Transactions (Dated)'!$D$2:$D$53,'Share Values'!$V44,'Transactions (Dated)'!$B$2:$B$53,'Share Values'!AF$11,'Transactions (Dated)'!$C$2:$C$53,"Buy")-SUMIFS('Transactions (Dated)'!$E$2:$E$53,'Transactions (Dated)'!$D$2:$D$53,'Share Values'!$V44,'Transactions (Dated)'!$B$2:$B$53,'Share Values'!AF$11,'Transactions (Dated)'!$C$2:$C$53,"Sell")</f>
        <v>0</v>
      </c>
      <c r="AG44" s="40">
        <f ca="1">AG43+SUMIFS('Transactions (Dated)'!$E$2:$E$53,'Transactions (Dated)'!$D$2:$D$53,'Share Values'!$V44,'Transactions (Dated)'!$B$2:$B$53,'Share Values'!AG$11,'Transactions (Dated)'!$C$2:$C$53,"Buy")-SUMIFS('Transactions (Dated)'!$E$2:$E$53,'Transactions (Dated)'!$D$2:$D$53,'Share Values'!$V44,'Transactions (Dated)'!$B$2:$B$53,'Share Values'!AG$11,'Transactions (Dated)'!$C$2:$C$53,"Sell")</f>
        <v>0</v>
      </c>
      <c r="AH44" s="40">
        <f ca="1">AH43+SUMIFS('Transactions (Dated)'!$E$2:$E$53,'Transactions (Dated)'!$D$2:$D$53,'Share Values'!$V44,'Transactions (Dated)'!$B$2:$B$53,'Share Values'!AH$11,'Transactions (Dated)'!$C$2:$C$53,"Buy")-SUMIFS('Transactions (Dated)'!$E$2:$E$53,'Transactions (Dated)'!$D$2:$D$53,'Share Values'!$V44,'Transactions (Dated)'!$B$2:$B$53,'Share Values'!AH$11,'Transactions (Dated)'!$C$2:$C$53,"Sell")</f>
        <v>0</v>
      </c>
      <c r="AI44" s="40">
        <f ca="1">AI43+SUMIFS('Transactions (Dated)'!$E$2:$E$53,'Transactions (Dated)'!$D$2:$D$53,'Share Values'!$V44,'Transactions (Dated)'!$B$2:$B$53,'Share Values'!AI$11,'Transactions (Dated)'!$C$2:$C$53,"Buy")-SUMIFS('Transactions (Dated)'!$E$2:$E$53,'Transactions (Dated)'!$D$2:$D$53,'Share Values'!$V44,'Transactions (Dated)'!$B$2:$B$53,'Share Values'!AI$11,'Transactions (Dated)'!$C$2:$C$53,"Sell")</f>
        <v>0</v>
      </c>
      <c r="AJ44" s="40">
        <f ca="1">AJ43+SUMIFS('Transactions (Dated)'!$E$2:$E$53,'Transactions (Dated)'!$D$2:$D$53,'Share Values'!$V44,'Transactions (Dated)'!$B$2:$B$53,'Share Values'!AJ$11,'Transactions (Dated)'!$C$2:$C$53,"Buy")-SUMIFS('Transactions (Dated)'!$E$2:$E$53,'Transactions (Dated)'!$D$2:$D$53,'Share Values'!$V44,'Transactions (Dated)'!$B$2:$B$53,'Share Values'!AJ$11,'Transactions (Dated)'!$C$2:$C$53,"Sell")</f>
        <v>0</v>
      </c>
      <c r="AK44" s="40"/>
      <c r="AM44" s="3">
        <f t="shared" si="9"/>
        <v>41960</v>
      </c>
      <c r="AN44" s="6">
        <f t="shared" ca="1" si="10"/>
        <v>57211.25</v>
      </c>
      <c r="AO44" s="6">
        <f t="shared" ca="1" si="11"/>
        <v>0</v>
      </c>
      <c r="AP44" s="6">
        <f t="shared" ca="1" si="12"/>
        <v>0</v>
      </c>
      <c r="AQ44" s="6">
        <f t="shared" ca="1" si="13"/>
        <v>0</v>
      </c>
      <c r="AR44" s="6">
        <f t="shared" ca="1" si="14"/>
        <v>0</v>
      </c>
      <c r="AS44" s="6">
        <f t="shared" ca="1" si="15"/>
        <v>0</v>
      </c>
      <c r="AT44" s="6">
        <f t="shared" ca="1" si="16"/>
        <v>0</v>
      </c>
      <c r="AU44" s="6">
        <f t="shared" ca="1" si="17"/>
        <v>0</v>
      </c>
      <c r="AV44" s="6">
        <f t="shared" ca="1" si="18"/>
        <v>0</v>
      </c>
      <c r="AW44" s="6">
        <f t="shared" ca="1" si="19"/>
        <v>0</v>
      </c>
      <c r="AX44" s="6">
        <f t="shared" ca="1" si="20"/>
        <v>0</v>
      </c>
      <c r="AY44" s="6">
        <f t="shared" ca="1" si="21"/>
        <v>0</v>
      </c>
      <c r="AZ44" s="6">
        <f t="shared" ca="1" si="22"/>
        <v>0</v>
      </c>
      <c r="BA44" s="6">
        <f t="shared" ca="1" si="23"/>
        <v>0</v>
      </c>
      <c r="BB44" s="6"/>
      <c r="BD44" s="4">
        <f t="shared" ca="1" si="24"/>
        <v>57211.25</v>
      </c>
      <c r="BF44" s="3">
        <f t="shared" si="25"/>
        <v>41960</v>
      </c>
      <c r="BG44" s="6">
        <f>BG43+SUMIFS('Transactions (Dated)'!H:H,'Transactions (Dated)'!D:D,'Share Values'!AM44)</f>
        <v>949993.75</v>
      </c>
      <c r="BH44" s="6">
        <f ca="1">BH43+SUMIFS('Transactions (Dated)'!$F:$F,'Transactions (Dated)'!$D:$D,$BF44,'Transactions (Dated)'!$B:$B,BH$11,'Transactions (Dated)'!$C:$C,"Dividend (paid to cash)")*W44</f>
        <v>0</v>
      </c>
      <c r="BI44" s="6">
        <f ca="1">BI43+SUMIFS('Transactions (Dated)'!$F:$F,'Transactions (Dated)'!$D:$D,$BF44,'Transactions (Dated)'!$B:$B,BI$11,'Transactions (Dated)'!$C:$C,"Dividend (paid to cash)")*X44</f>
        <v>0</v>
      </c>
      <c r="BJ44" s="6">
        <f ca="1">BJ43+SUMIFS('Transactions (Dated)'!$F:$F,'Transactions (Dated)'!$D:$D,$BF44,'Transactions (Dated)'!$B:$B,BJ$11,'Transactions (Dated)'!$C:$C,"Dividend (paid to cash)")*Y44</f>
        <v>0</v>
      </c>
      <c r="BK44" s="6">
        <f ca="1">BK43+SUMIFS('Transactions (Dated)'!$F:$F,'Transactions (Dated)'!$D:$D,$BF44,'Transactions (Dated)'!$B:$B,BK$11,'Transactions (Dated)'!$C:$C,"Dividend (paid to cash)")*Z44</f>
        <v>0</v>
      </c>
      <c r="BL44" s="6">
        <f ca="1">BL43+SUMIFS('Transactions (Dated)'!$F:$F,'Transactions (Dated)'!$D:$D,$BF44,'Transactions (Dated)'!$B:$B,BL$11,'Transactions (Dated)'!$C:$C,"Dividend (paid to cash)")*AA44</f>
        <v>0</v>
      </c>
      <c r="BM44" s="6">
        <f ca="1">BM43+SUMIFS('Transactions (Dated)'!$F:$F,'Transactions (Dated)'!$D:$D,$BF44,'Transactions (Dated)'!$B:$B,BM$11,'Transactions (Dated)'!$C:$C,"Dividend (paid to cash)")*AB44</f>
        <v>0</v>
      </c>
      <c r="BN44" s="6">
        <f ca="1">BN43+SUMIFS('Transactions (Dated)'!$F:$F,'Transactions (Dated)'!$D:$D,$BF44,'Transactions (Dated)'!$B:$B,BN$11,'Transactions (Dated)'!$C:$C,"Dividend (paid to cash)")*AC44</f>
        <v>0</v>
      </c>
      <c r="BO44" s="6">
        <f ca="1">BO43+SUMIFS('Transactions (Dated)'!$F:$F,'Transactions (Dated)'!$D:$D,$BF44,'Transactions (Dated)'!$B:$B,BO$11,'Transactions (Dated)'!$C:$C,"Dividend (paid to cash)")*AD44</f>
        <v>0</v>
      </c>
      <c r="BP44" s="6">
        <f ca="1">BP43+SUMIFS('Transactions (Dated)'!$F:$F,'Transactions (Dated)'!$D:$D,$BF44,'Transactions (Dated)'!$B:$B,BP$11,'Transactions (Dated)'!$C:$C,"Dividend (paid to cash)")*AE44</f>
        <v>0</v>
      </c>
      <c r="BQ44" s="6">
        <f ca="1">BQ43+SUMIFS('Transactions (Dated)'!$F:$F,'Transactions (Dated)'!$D:$D,$BF44,'Transactions (Dated)'!$B:$B,BQ$11,'Transactions (Dated)'!$C:$C,"Dividend (paid to cash)")*AF44</f>
        <v>0</v>
      </c>
      <c r="BR44" s="6">
        <f ca="1">BR43+SUMIFS('Transactions (Dated)'!$F:$F,'Transactions (Dated)'!$D:$D,$BF44,'Transactions (Dated)'!$B:$B,BR$11,'Transactions (Dated)'!$C:$C,"Dividend (paid to cash)")*AG44</f>
        <v>0</v>
      </c>
      <c r="BS44" s="6">
        <f ca="1">BS43+SUMIFS('Transactions (Dated)'!$F:$F,'Transactions (Dated)'!$D:$D,$BF44,'Transactions (Dated)'!$B:$B,BS$11,'Transactions (Dated)'!$C:$C,"Dividend (paid to cash)")*AH44</f>
        <v>0</v>
      </c>
      <c r="BT44" s="6">
        <f ca="1">BT43+SUMIFS('Transactions (Dated)'!$F:$F,'Transactions (Dated)'!$D:$D,$BF44,'Transactions (Dated)'!$B:$B,BT$11,'Transactions (Dated)'!$C:$C,"Dividend (paid to cash)")*AI44</f>
        <v>0</v>
      </c>
      <c r="BU44" s="6">
        <f ca="1">BU43+SUMIFS('Transactions (Dated)'!$F:$F,'Transactions (Dated)'!$D:$D,$BF44,'Transactions (Dated)'!$B:$B,BU$11,'Transactions (Dated)'!$C:$C,"Dividend (paid to cash)")*AJ44</f>
        <v>0</v>
      </c>
      <c r="BV44" s="6"/>
      <c r="BX44" s="6">
        <f t="shared" ca="1" si="30"/>
        <v>949993.75</v>
      </c>
      <c r="BZ44" s="3">
        <f t="shared" si="31"/>
        <v>41960</v>
      </c>
      <c r="CA44" s="4">
        <f t="shared" ca="1" si="26"/>
        <v>57211.25</v>
      </c>
      <c r="CB44" s="4">
        <f t="shared" ca="1" si="27"/>
        <v>949993.75</v>
      </c>
      <c r="CD44" s="4">
        <f t="shared" ca="1" si="28"/>
        <v>1007205</v>
      </c>
    </row>
    <row r="45" spans="2:82">
      <c r="B45" s="3">
        <f t="shared" si="29"/>
        <v>41961</v>
      </c>
      <c r="C45" s="2">
        <v>14973</v>
      </c>
      <c r="E45" s="70">
        <v>41961</v>
      </c>
      <c r="F45" s="69">
        <v>12.17</v>
      </c>
      <c r="G45" s="69">
        <v>4.38</v>
      </c>
      <c r="H45" s="69">
        <v>20.25</v>
      </c>
      <c r="I45" s="69">
        <v>30.2</v>
      </c>
      <c r="J45" s="69">
        <v>17.850000000000001</v>
      </c>
      <c r="K45" s="69">
        <v>11.76</v>
      </c>
      <c r="L45" s="69">
        <v>28.21</v>
      </c>
      <c r="M45" s="69">
        <v>1.84</v>
      </c>
      <c r="N45" s="69">
        <v>9</v>
      </c>
      <c r="O45" s="69">
        <v>4.8499999999999996</v>
      </c>
      <c r="P45" s="69">
        <v>33.44</v>
      </c>
      <c r="Q45" s="69">
        <v>1.4</v>
      </c>
      <c r="R45" s="69">
        <v>8.9600000000000009</v>
      </c>
      <c r="S45" s="69">
        <v>38.17</v>
      </c>
      <c r="T45" s="4"/>
      <c r="V45" s="3">
        <f t="shared" si="8"/>
        <v>41961</v>
      </c>
      <c r="W45" s="40">
        <f ca="1">W44+SUMIFS('Transactions (Dated)'!$E$2:$E$53,'Transactions (Dated)'!$D$2:$D$53,'Share Values'!$V45,'Transactions (Dated)'!$B$2:$B$53,'Share Values'!W$11,'Transactions (Dated)'!$C$2:$C$53,"Buy")-SUMIFS('Transactions (Dated)'!$E$2:$E$53,'Transactions (Dated)'!$D$2:$D$53,'Share Values'!$V45,'Transactions (Dated)'!$B$2:$B$53,'Share Values'!W$11,'Transactions (Dated)'!$C$2:$C$53,"Sell")</f>
        <v>4625</v>
      </c>
      <c r="X45" s="40">
        <f ca="1">X44+SUMIFS('Transactions (Dated)'!$E$2:$E$53,'Transactions (Dated)'!$D$2:$D$53,'Share Values'!$V45,'Transactions (Dated)'!$B$2:$B$53,'Share Values'!X$11,'Transactions (Dated)'!$C$2:$C$53,"Buy")-SUMIFS('Transactions (Dated)'!$E$2:$E$53,'Transactions (Dated)'!$D$2:$D$53,'Share Values'!$V45,'Transactions (Dated)'!$B$2:$B$53,'Share Values'!X$11,'Transactions (Dated)'!$C$2:$C$53,"Sell")</f>
        <v>0</v>
      </c>
      <c r="Y45" s="40">
        <f ca="1">Y44+SUMIFS('Transactions (Dated)'!$E$2:$E$53,'Transactions (Dated)'!$D$2:$D$53,'Share Values'!$V45,'Transactions (Dated)'!$B$2:$B$53,'Share Values'!Y$11,'Transactions (Dated)'!$C$2:$C$53,"Buy")-SUMIFS('Transactions (Dated)'!$E$2:$E$53,'Transactions (Dated)'!$D$2:$D$53,'Share Values'!$V45,'Transactions (Dated)'!$B$2:$B$53,'Share Values'!Y$11,'Transactions (Dated)'!$C$2:$C$53,"Sell")</f>
        <v>0</v>
      </c>
      <c r="Z45" s="40">
        <f ca="1">Z44+SUMIFS('Transactions (Dated)'!$E$2:$E$53,'Transactions (Dated)'!$D$2:$D$53,'Share Values'!$V45,'Transactions (Dated)'!$B$2:$B$53,'Share Values'!Z$11,'Transactions (Dated)'!$C$2:$C$53,"Buy")-SUMIFS('Transactions (Dated)'!$E$2:$E$53,'Transactions (Dated)'!$D$2:$D$53,'Share Values'!$V45,'Transactions (Dated)'!$B$2:$B$53,'Share Values'!Z$11,'Transactions (Dated)'!$C$2:$C$53,"Sell")</f>
        <v>0</v>
      </c>
      <c r="AA45" s="40">
        <f ca="1">AA44+SUMIFS('Transactions (Dated)'!$E$2:$E$53,'Transactions (Dated)'!$D$2:$D$53,'Share Values'!$V45,'Transactions (Dated)'!$B$2:$B$53,'Share Values'!AA$11,'Transactions (Dated)'!$C$2:$C$53,"Buy")-SUMIFS('Transactions (Dated)'!$E$2:$E$53,'Transactions (Dated)'!$D$2:$D$53,'Share Values'!$V45,'Transactions (Dated)'!$B$2:$B$53,'Share Values'!AA$11,'Transactions (Dated)'!$C$2:$C$53,"Sell")</f>
        <v>0</v>
      </c>
      <c r="AB45" s="40">
        <f ca="1">AB44+SUMIFS('Transactions (Dated)'!$E$2:$E$53,'Transactions (Dated)'!$D$2:$D$53,'Share Values'!$V45,'Transactions (Dated)'!$B$2:$B$53,'Share Values'!AB$11,'Transactions (Dated)'!$C$2:$C$53,"Buy")-SUMIFS('Transactions (Dated)'!$E$2:$E$53,'Transactions (Dated)'!$D$2:$D$53,'Share Values'!$V45,'Transactions (Dated)'!$B$2:$B$53,'Share Values'!AB$11,'Transactions (Dated)'!$C$2:$C$53,"Sell")</f>
        <v>0</v>
      </c>
      <c r="AC45" s="40">
        <f ca="1">AC44+SUMIFS('Transactions (Dated)'!$E$2:$E$53,'Transactions (Dated)'!$D$2:$D$53,'Share Values'!$V45,'Transactions (Dated)'!$B$2:$B$53,'Share Values'!AC$11,'Transactions (Dated)'!$C$2:$C$53,"Buy")-SUMIFS('Transactions (Dated)'!$E$2:$E$53,'Transactions (Dated)'!$D$2:$D$53,'Share Values'!$V45,'Transactions (Dated)'!$B$2:$B$53,'Share Values'!AC$11,'Transactions (Dated)'!$C$2:$C$53,"Sell")</f>
        <v>0</v>
      </c>
      <c r="AD45" s="40">
        <f ca="1">AD44+SUMIFS('Transactions (Dated)'!$E$2:$E$53,'Transactions (Dated)'!$D$2:$D$53,'Share Values'!$V45,'Transactions (Dated)'!$B$2:$B$53,'Share Values'!AD$11,'Transactions (Dated)'!$C$2:$C$53,"Buy")-SUMIFS('Transactions (Dated)'!$E$2:$E$53,'Transactions (Dated)'!$D$2:$D$53,'Share Values'!$V45,'Transactions (Dated)'!$B$2:$B$53,'Share Values'!AD$11,'Transactions (Dated)'!$C$2:$C$53,"Sell")</f>
        <v>0</v>
      </c>
      <c r="AE45" s="40">
        <f ca="1">AE44+SUMIFS('Transactions (Dated)'!$E$2:$E$53,'Transactions (Dated)'!$D$2:$D$53,'Share Values'!$V45,'Transactions (Dated)'!$B$2:$B$53,'Share Values'!AE$11,'Transactions (Dated)'!$C$2:$C$53,"Buy")-SUMIFS('Transactions (Dated)'!$E$2:$E$53,'Transactions (Dated)'!$D$2:$D$53,'Share Values'!$V45,'Transactions (Dated)'!$B$2:$B$53,'Share Values'!AE$11,'Transactions (Dated)'!$C$2:$C$53,"Sell")</f>
        <v>0</v>
      </c>
      <c r="AF45" s="40">
        <f ca="1">AF44+SUMIFS('Transactions (Dated)'!$E$2:$E$53,'Transactions (Dated)'!$D$2:$D$53,'Share Values'!$V45,'Transactions (Dated)'!$B$2:$B$53,'Share Values'!AF$11,'Transactions (Dated)'!$C$2:$C$53,"Buy")-SUMIFS('Transactions (Dated)'!$E$2:$E$53,'Transactions (Dated)'!$D$2:$D$53,'Share Values'!$V45,'Transactions (Dated)'!$B$2:$B$53,'Share Values'!AF$11,'Transactions (Dated)'!$C$2:$C$53,"Sell")</f>
        <v>0</v>
      </c>
      <c r="AG45" s="40">
        <f ca="1">AG44+SUMIFS('Transactions (Dated)'!$E$2:$E$53,'Transactions (Dated)'!$D$2:$D$53,'Share Values'!$V45,'Transactions (Dated)'!$B$2:$B$53,'Share Values'!AG$11,'Transactions (Dated)'!$C$2:$C$53,"Buy")-SUMIFS('Transactions (Dated)'!$E$2:$E$53,'Transactions (Dated)'!$D$2:$D$53,'Share Values'!$V45,'Transactions (Dated)'!$B$2:$B$53,'Share Values'!AG$11,'Transactions (Dated)'!$C$2:$C$53,"Sell")</f>
        <v>0</v>
      </c>
      <c r="AH45" s="40">
        <f ca="1">AH44+SUMIFS('Transactions (Dated)'!$E$2:$E$53,'Transactions (Dated)'!$D$2:$D$53,'Share Values'!$V45,'Transactions (Dated)'!$B$2:$B$53,'Share Values'!AH$11,'Transactions (Dated)'!$C$2:$C$53,"Buy")-SUMIFS('Transactions (Dated)'!$E$2:$E$53,'Transactions (Dated)'!$D$2:$D$53,'Share Values'!$V45,'Transactions (Dated)'!$B$2:$B$53,'Share Values'!AH$11,'Transactions (Dated)'!$C$2:$C$53,"Sell")</f>
        <v>0</v>
      </c>
      <c r="AI45" s="40">
        <f ca="1">AI44+SUMIFS('Transactions (Dated)'!$E$2:$E$53,'Transactions (Dated)'!$D$2:$D$53,'Share Values'!$V45,'Transactions (Dated)'!$B$2:$B$53,'Share Values'!AI$11,'Transactions (Dated)'!$C$2:$C$53,"Buy")-SUMIFS('Transactions (Dated)'!$E$2:$E$53,'Transactions (Dated)'!$D$2:$D$53,'Share Values'!$V45,'Transactions (Dated)'!$B$2:$B$53,'Share Values'!AI$11,'Transactions (Dated)'!$C$2:$C$53,"Sell")</f>
        <v>0</v>
      </c>
      <c r="AJ45" s="40">
        <f ca="1">AJ44+SUMIFS('Transactions (Dated)'!$E$2:$E$53,'Transactions (Dated)'!$D$2:$D$53,'Share Values'!$V45,'Transactions (Dated)'!$B$2:$B$53,'Share Values'!AJ$11,'Transactions (Dated)'!$C$2:$C$53,"Buy")-SUMIFS('Transactions (Dated)'!$E$2:$E$53,'Transactions (Dated)'!$D$2:$D$53,'Share Values'!$V45,'Transactions (Dated)'!$B$2:$B$53,'Share Values'!AJ$11,'Transactions (Dated)'!$C$2:$C$53,"Sell")</f>
        <v>0</v>
      </c>
      <c r="AK45" s="40"/>
      <c r="AM45" s="3">
        <f t="shared" si="9"/>
        <v>41961</v>
      </c>
      <c r="AN45" s="6">
        <f t="shared" ca="1" si="10"/>
        <v>56286.25</v>
      </c>
      <c r="AO45" s="6">
        <f t="shared" ca="1" si="11"/>
        <v>0</v>
      </c>
      <c r="AP45" s="6">
        <f t="shared" ca="1" si="12"/>
        <v>0</v>
      </c>
      <c r="AQ45" s="6">
        <f t="shared" ca="1" si="13"/>
        <v>0</v>
      </c>
      <c r="AR45" s="6">
        <f t="shared" ca="1" si="14"/>
        <v>0</v>
      </c>
      <c r="AS45" s="6">
        <f t="shared" ca="1" si="15"/>
        <v>0</v>
      </c>
      <c r="AT45" s="6">
        <f t="shared" ca="1" si="16"/>
        <v>0</v>
      </c>
      <c r="AU45" s="6">
        <f t="shared" ca="1" si="17"/>
        <v>0</v>
      </c>
      <c r="AV45" s="6">
        <f t="shared" ca="1" si="18"/>
        <v>0</v>
      </c>
      <c r="AW45" s="6">
        <f t="shared" ca="1" si="19"/>
        <v>0</v>
      </c>
      <c r="AX45" s="6">
        <f t="shared" ca="1" si="20"/>
        <v>0</v>
      </c>
      <c r="AY45" s="6">
        <f t="shared" ca="1" si="21"/>
        <v>0</v>
      </c>
      <c r="AZ45" s="6">
        <f t="shared" ca="1" si="22"/>
        <v>0</v>
      </c>
      <c r="BA45" s="6">
        <f t="shared" ca="1" si="23"/>
        <v>0</v>
      </c>
      <c r="BB45" s="6"/>
      <c r="BD45" s="4">
        <f t="shared" ca="1" si="24"/>
        <v>56286.25</v>
      </c>
      <c r="BF45" s="3">
        <f t="shared" si="25"/>
        <v>41961</v>
      </c>
      <c r="BG45" s="6">
        <f>BG44+SUMIFS('Transactions (Dated)'!H:H,'Transactions (Dated)'!D:D,'Share Values'!AM45)</f>
        <v>949993.75</v>
      </c>
      <c r="BH45" s="6">
        <f ca="1">BH44+SUMIFS('Transactions (Dated)'!$F:$F,'Transactions (Dated)'!$D:$D,$BF45,'Transactions (Dated)'!$B:$B,BH$11,'Transactions (Dated)'!$C:$C,"Dividend (paid to cash)")*W45</f>
        <v>0</v>
      </c>
      <c r="BI45" s="6">
        <f ca="1">BI44+SUMIFS('Transactions (Dated)'!$F:$F,'Transactions (Dated)'!$D:$D,$BF45,'Transactions (Dated)'!$B:$B,BI$11,'Transactions (Dated)'!$C:$C,"Dividend (paid to cash)")*X45</f>
        <v>0</v>
      </c>
      <c r="BJ45" s="6">
        <f ca="1">BJ44+SUMIFS('Transactions (Dated)'!$F:$F,'Transactions (Dated)'!$D:$D,$BF45,'Transactions (Dated)'!$B:$B,BJ$11,'Transactions (Dated)'!$C:$C,"Dividend (paid to cash)")*Y45</f>
        <v>0</v>
      </c>
      <c r="BK45" s="6">
        <f ca="1">BK44+SUMIFS('Transactions (Dated)'!$F:$F,'Transactions (Dated)'!$D:$D,$BF45,'Transactions (Dated)'!$B:$B,BK$11,'Transactions (Dated)'!$C:$C,"Dividend (paid to cash)")*Z45</f>
        <v>0</v>
      </c>
      <c r="BL45" s="6">
        <f ca="1">BL44+SUMIFS('Transactions (Dated)'!$F:$F,'Transactions (Dated)'!$D:$D,$BF45,'Transactions (Dated)'!$B:$B,BL$11,'Transactions (Dated)'!$C:$C,"Dividend (paid to cash)")*AA45</f>
        <v>0</v>
      </c>
      <c r="BM45" s="6">
        <f ca="1">BM44+SUMIFS('Transactions (Dated)'!$F:$F,'Transactions (Dated)'!$D:$D,$BF45,'Transactions (Dated)'!$B:$B,BM$11,'Transactions (Dated)'!$C:$C,"Dividend (paid to cash)")*AB45</f>
        <v>0</v>
      </c>
      <c r="BN45" s="6">
        <f ca="1">BN44+SUMIFS('Transactions (Dated)'!$F:$F,'Transactions (Dated)'!$D:$D,$BF45,'Transactions (Dated)'!$B:$B,BN$11,'Transactions (Dated)'!$C:$C,"Dividend (paid to cash)")*AC45</f>
        <v>0</v>
      </c>
      <c r="BO45" s="6">
        <f ca="1">BO44+SUMIFS('Transactions (Dated)'!$F:$F,'Transactions (Dated)'!$D:$D,$BF45,'Transactions (Dated)'!$B:$B,BO$11,'Transactions (Dated)'!$C:$C,"Dividend (paid to cash)")*AD45</f>
        <v>0</v>
      </c>
      <c r="BP45" s="6">
        <f ca="1">BP44+SUMIFS('Transactions (Dated)'!$F:$F,'Transactions (Dated)'!$D:$D,$BF45,'Transactions (Dated)'!$B:$B,BP$11,'Transactions (Dated)'!$C:$C,"Dividend (paid to cash)")*AE45</f>
        <v>0</v>
      </c>
      <c r="BQ45" s="6">
        <f ca="1">BQ44+SUMIFS('Transactions (Dated)'!$F:$F,'Transactions (Dated)'!$D:$D,$BF45,'Transactions (Dated)'!$B:$B,BQ$11,'Transactions (Dated)'!$C:$C,"Dividend (paid to cash)")*AF45</f>
        <v>0</v>
      </c>
      <c r="BR45" s="6">
        <f ca="1">BR44+SUMIFS('Transactions (Dated)'!$F:$F,'Transactions (Dated)'!$D:$D,$BF45,'Transactions (Dated)'!$B:$B,BR$11,'Transactions (Dated)'!$C:$C,"Dividend (paid to cash)")*AG45</f>
        <v>0</v>
      </c>
      <c r="BS45" s="6">
        <f ca="1">BS44+SUMIFS('Transactions (Dated)'!$F:$F,'Transactions (Dated)'!$D:$D,$BF45,'Transactions (Dated)'!$B:$B,BS$11,'Transactions (Dated)'!$C:$C,"Dividend (paid to cash)")*AH45</f>
        <v>0</v>
      </c>
      <c r="BT45" s="6">
        <f ca="1">BT44+SUMIFS('Transactions (Dated)'!$F:$F,'Transactions (Dated)'!$D:$D,$BF45,'Transactions (Dated)'!$B:$B,BT$11,'Transactions (Dated)'!$C:$C,"Dividend (paid to cash)")*AI45</f>
        <v>0</v>
      </c>
      <c r="BU45" s="6">
        <f ca="1">BU44+SUMIFS('Transactions (Dated)'!$F:$F,'Transactions (Dated)'!$D:$D,$BF45,'Transactions (Dated)'!$B:$B,BU$11,'Transactions (Dated)'!$C:$C,"Dividend (paid to cash)")*AJ45</f>
        <v>0</v>
      </c>
      <c r="BV45" s="6"/>
      <c r="BX45" s="6">
        <f t="shared" ca="1" si="30"/>
        <v>949993.75</v>
      </c>
      <c r="BZ45" s="3">
        <f t="shared" si="31"/>
        <v>41961</v>
      </c>
      <c r="CA45" s="4">
        <f t="shared" ca="1" si="26"/>
        <v>56286.25</v>
      </c>
      <c r="CB45" s="4">
        <f t="shared" ca="1" si="27"/>
        <v>949993.75</v>
      </c>
      <c r="CD45" s="4">
        <f t="shared" ca="1" si="28"/>
        <v>1006280</v>
      </c>
    </row>
    <row r="46" spans="2:82">
      <c r="B46" s="3">
        <f t="shared" si="29"/>
        <v>41962</v>
      </c>
      <c r="C46" s="2">
        <v>14980.2</v>
      </c>
      <c r="E46" s="70">
        <v>41962</v>
      </c>
      <c r="F46" s="69">
        <v>11.56</v>
      </c>
      <c r="G46" s="69">
        <v>4.21</v>
      </c>
      <c r="H46" s="69">
        <v>20.27</v>
      </c>
      <c r="I46" s="69">
        <v>30.51</v>
      </c>
      <c r="J46" s="69">
        <v>18</v>
      </c>
      <c r="K46" s="69">
        <v>11.87</v>
      </c>
      <c r="L46" s="69">
        <v>28.36</v>
      </c>
      <c r="M46" s="69">
        <v>1.82</v>
      </c>
      <c r="N46" s="69">
        <v>9</v>
      </c>
      <c r="O46" s="69">
        <v>4.8367000000000004</v>
      </c>
      <c r="P46" s="69">
        <v>33.74</v>
      </c>
      <c r="Q46" s="69">
        <v>1.3</v>
      </c>
      <c r="R46" s="69">
        <v>8.85</v>
      </c>
      <c r="S46" s="69">
        <v>38.79</v>
      </c>
      <c r="T46" s="4"/>
      <c r="V46" s="3">
        <f t="shared" si="8"/>
        <v>41962</v>
      </c>
      <c r="W46" s="40">
        <f ca="1">W45+SUMIFS('Transactions (Dated)'!$E$2:$E$53,'Transactions (Dated)'!$D$2:$D$53,'Share Values'!$V46,'Transactions (Dated)'!$B$2:$B$53,'Share Values'!W$11,'Transactions (Dated)'!$C$2:$C$53,"Buy")-SUMIFS('Transactions (Dated)'!$E$2:$E$53,'Transactions (Dated)'!$D$2:$D$53,'Share Values'!$V46,'Transactions (Dated)'!$B$2:$B$53,'Share Values'!W$11,'Transactions (Dated)'!$C$2:$C$53,"Sell")</f>
        <v>4625</v>
      </c>
      <c r="X46" s="40">
        <f ca="1">X45+SUMIFS('Transactions (Dated)'!$E$2:$E$53,'Transactions (Dated)'!$D$2:$D$53,'Share Values'!$V46,'Transactions (Dated)'!$B$2:$B$53,'Share Values'!X$11,'Transactions (Dated)'!$C$2:$C$53,"Buy")-SUMIFS('Transactions (Dated)'!$E$2:$E$53,'Transactions (Dated)'!$D$2:$D$53,'Share Values'!$V46,'Transactions (Dated)'!$B$2:$B$53,'Share Values'!X$11,'Transactions (Dated)'!$C$2:$C$53,"Sell")</f>
        <v>0</v>
      </c>
      <c r="Y46" s="40">
        <f ca="1">Y45+SUMIFS('Transactions (Dated)'!$E$2:$E$53,'Transactions (Dated)'!$D$2:$D$53,'Share Values'!$V46,'Transactions (Dated)'!$B$2:$B$53,'Share Values'!Y$11,'Transactions (Dated)'!$C$2:$C$53,"Buy")-SUMIFS('Transactions (Dated)'!$E$2:$E$53,'Transactions (Dated)'!$D$2:$D$53,'Share Values'!$V46,'Transactions (Dated)'!$B$2:$B$53,'Share Values'!Y$11,'Transactions (Dated)'!$C$2:$C$53,"Sell")</f>
        <v>0</v>
      </c>
      <c r="Z46" s="40">
        <f ca="1">Z45+SUMIFS('Transactions (Dated)'!$E$2:$E$53,'Transactions (Dated)'!$D$2:$D$53,'Share Values'!$V46,'Transactions (Dated)'!$B$2:$B$53,'Share Values'!Z$11,'Transactions (Dated)'!$C$2:$C$53,"Buy")-SUMIFS('Transactions (Dated)'!$E$2:$E$53,'Transactions (Dated)'!$D$2:$D$53,'Share Values'!$V46,'Transactions (Dated)'!$B$2:$B$53,'Share Values'!Z$11,'Transactions (Dated)'!$C$2:$C$53,"Sell")</f>
        <v>0</v>
      </c>
      <c r="AA46" s="40">
        <f ca="1">AA45+SUMIFS('Transactions (Dated)'!$E$2:$E$53,'Transactions (Dated)'!$D$2:$D$53,'Share Values'!$V46,'Transactions (Dated)'!$B$2:$B$53,'Share Values'!AA$11,'Transactions (Dated)'!$C$2:$C$53,"Buy")-SUMIFS('Transactions (Dated)'!$E$2:$E$53,'Transactions (Dated)'!$D$2:$D$53,'Share Values'!$V46,'Transactions (Dated)'!$B$2:$B$53,'Share Values'!AA$11,'Transactions (Dated)'!$C$2:$C$53,"Sell")</f>
        <v>0</v>
      </c>
      <c r="AB46" s="40">
        <f ca="1">AB45+SUMIFS('Transactions (Dated)'!$E$2:$E$53,'Transactions (Dated)'!$D$2:$D$53,'Share Values'!$V46,'Transactions (Dated)'!$B$2:$B$53,'Share Values'!AB$11,'Transactions (Dated)'!$C$2:$C$53,"Buy")-SUMIFS('Transactions (Dated)'!$E$2:$E$53,'Transactions (Dated)'!$D$2:$D$53,'Share Values'!$V46,'Transactions (Dated)'!$B$2:$B$53,'Share Values'!AB$11,'Transactions (Dated)'!$C$2:$C$53,"Sell")</f>
        <v>0</v>
      </c>
      <c r="AC46" s="40">
        <f ca="1">AC45+SUMIFS('Transactions (Dated)'!$E$2:$E$53,'Transactions (Dated)'!$D$2:$D$53,'Share Values'!$V46,'Transactions (Dated)'!$B$2:$B$53,'Share Values'!AC$11,'Transactions (Dated)'!$C$2:$C$53,"Buy")-SUMIFS('Transactions (Dated)'!$E$2:$E$53,'Transactions (Dated)'!$D$2:$D$53,'Share Values'!$V46,'Transactions (Dated)'!$B$2:$B$53,'Share Values'!AC$11,'Transactions (Dated)'!$C$2:$C$53,"Sell")</f>
        <v>0</v>
      </c>
      <c r="AD46" s="40">
        <f ca="1">AD45+SUMIFS('Transactions (Dated)'!$E$2:$E$53,'Transactions (Dated)'!$D$2:$D$53,'Share Values'!$V46,'Transactions (Dated)'!$B$2:$B$53,'Share Values'!AD$11,'Transactions (Dated)'!$C$2:$C$53,"Buy")-SUMIFS('Transactions (Dated)'!$E$2:$E$53,'Transactions (Dated)'!$D$2:$D$53,'Share Values'!$V46,'Transactions (Dated)'!$B$2:$B$53,'Share Values'!AD$11,'Transactions (Dated)'!$C$2:$C$53,"Sell")</f>
        <v>0</v>
      </c>
      <c r="AE46" s="40">
        <f ca="1">AE45+SUMIFS('Transactions (Dated)'!$E$2:$E$53,'Transactions (Dated)'!$D$2:$D$53,'Share Values'!$V46,'Transactions (Dated)'!$B$2:$B$53,'Share Values'!AE$11,'Transactions (Dated)'!$C$2:$C$53,"Buy")-SUMIFS('Transactions (Dated)'!$E$2:$E$53,'Transactions (Dated)'!$D$2:$D$53,'Share Values'!$V46,'Transactions (Dated)'!$B$2:$B$53,'Share Values'!AE$11,'Transactions (Dated)'!$C$2:$C$53,"Sell")</f>
        <v>0</v>
      </c>
      <c r="AF46" s="40">
        <f ca="1">AF45+SUMIFS('Transactions (Dated)'!$E$2:$E$53,'Transactions (Dated)'!$D$2:$D$53,'Share Values'!$V46,'Transactions (Dated)'!$B$2:$B$53,'Share Values'!AF$11,'Transactions (Dated)'!$C$2:$C$53,"Buy")-SUMIFS('Transactions (Dated)'!$E$2:$E$53,'Transactions (Dated)'!$D$2:$D$53,'Share Values'!$V46,'Transactions (Dated)'!$B$2:$B$53,'Share Values'!AF$11,'Transactions (Dated)'!$C$2:$C$53,"Sell")</f>
        <v>0</v>
      </c>
      <c r="AG46" s="40">
        <f ca="1">AG45+SUMIFS('Transactions (Dated)'!$E$2:$E$53,'Transactions (Dated)'!$D$2:$D$53,'Share Values'!$V46,'Transactions (Dated)'!$B$2:$B$53,'Share Values'!AG$11,'Transactions (Dated)'!$C$2:$C$53,"Buy")-SUMIFS('Transactions (Dated)'!$E$2:$E$53,'Transactions (Dated)'!$D$2:$D$53,'Share Values'!$V46,'Transactions (Dated)'!$B$2:$B$53,'Share Values'!AG$11,'Transactions (Dated)'!$C$2:$C$53,"Sell")</f>
        <v>0</v>
      </c>
      <c r="AH46" s="40">
        <f ca="1">AH45+SUMIFS('Transactions (Dated)'!$E$2:$E$53,'Transactions (Dated)'!$D$2:$D$53,'Share Values'!$V46,'Transactions (Dated)'!$B$2:$B$53,'Share Values'!AH$11,'Transactions (Dated)'!$C$2:$C$53,"Buy")-SUMIFS('Transactions (Dated)'!$E$2:$E$53,'Transactions (Dated)'!$D$2:$D$53,'Share Values'!$V46,'Transactions (Dated)'!$B$2:$B$53,'Share Values'!AH$11,'Transactions (Dated)'!$C$2:$C$53,"Sell")</f>
        <v>0</v>
      </c>
      <c r="AI46" s="40">
        <f ca="1">AI45+SUMIFS('Transactions (Dated)'!$E$2:$E$53,'Transactions (Dated)'!$D$2:$D$53,'Share Values'!$V46,'Transactions (Dated)'!$B$2:$B$53,'Share Values'!AI$11,'Transactions (Dated)'!$C$2:$C$53,"Buy")-SUMIFS('Transactions (Dated)'!$E$2:$E$53,'Transactions (Dated)'!$D$2:$D$53,'Share Values'!$V46,'Transactions (Dated)'!$B$2:$B$53,'Share Values'!AI$11,'Transactions (Dated)'!$C$2:$C$53,"Sell")</f>
        <v>0</v>
      </c>
      <c r="AJ46" s="40">
        <f ca="1">AJ45+SUMIFS('Transactions (Dated)'!$E$2:$E$53,'Transactions (Dated)'!$D$2:$D$53,'Share Values'!$V46,'Transactions (Dated)'!$B$2:$B$53,'Share Values'!AJ$11,'Transactions (Dated)'!$C$2:$C$53,"Buy")-SUMIFS('Transactions (Dated)'!$E$2:$E$53,'Transactions (Dated)'!$D$2:$D$53,'Share Values'!$V46,'Transactions (Dated)'!$B$2:$B$53,'Share Values'!AJ$11,'Transactions (Dated)'!$C$2:$C$53,"Sell")</f>
        <v>0</v>
      </c>
      <c r="AK46" s="40"/>
      <c r="AM46" s="3">
        <f t="shared" si="9"/>
        <v>41962</v>
      </c>
      <c r="AN46" s="6">
        <f t="shared" ca="1" si="10"/>
        <v>53465</v>
      </c>
      <c r="AO46" s="6">
        <f t="shared" ca="1" si="11"/>
        <v>0</v>
      </c>
      <c r="AP46" s="6">
        <f t="shared" ca="1" si="12"/>
        <v>0</v>
      </c>
      <c r="AQ46" s="6">
        <f t="shared" ca="1" si="13"/>
        <v>0</v>
      </c>
      <c r="AR46" s="6">
        <f t="shared" ca="1" si="14"/>
        <v>0</v>
      </c>
      <c r="AS46" s="6">
        <f t="shared" ca="1" si="15"/>
        <v>0</v>
      </c>
      <c r="AT46" s="6">
        <f t="shared" ca="1" si="16"/>
        <v>0</v>
      </c>
      <c r="AU46" s="6">
        <f t="shared" ca="1" si="17"/>
        <v>0</v>
      </c>
      <c r="AV46" s="6">
        <f t="shared" ca="1" si="18"/>
        <v>0</v>
      </c>
      <c r="AW46" s="6">
        <f t="shared" ca="1" si="19"/>
        <v>0</v>
      </c>
      <c r="AX46" s="6">
        <f t="shared" ca="1" si="20"/>
        <v>0</v>
      </c>
      <c r="AY46" s="6">
        <f t="shared" ca="1" si="21"/>
        <v>0</v>
      </c>
      <c r="AZ46" s="6">
        <f t="shared" ca="1" si="22"/>
        <v>0</v>
      </c>
      <c r="BA46" s="6">
        <f t="shared" ca="1" si="23"/>
        <v>0</v>
      </c>
      <c r="BB46" s="6"/>
      <c r="BD46" s="4">
        <f t="shared" ca="1" si="24"/>
        <v>53465</v>
      </c>
      <c r="BF46" s="3">
        <f t="shared" si="25"/>
        <v>41962</v>
      </c>
      <c r="BG46" s="6">
        <f>BG45+SUMIFS('Transactions (Dated)'!H:H,'Transactions (Dated)'!D:D,'Share Values'!AM46)</f>
        <v>949993.75</v>
      </c>
      <c r="BH46" s="6">
        <f ca="1">BH45+SUMIFS('Transactions (Dated)'!$F:$F,'Transactions (Dated)'!$D:$D,$BF46,'Transactions (Dated)'!$B:$B,BH$11,'Transactions (Dated)'!$C:$C,"Dividend (paid to cash)")*W46</f>
        <v>0</v>
      </c>
      <c r="BI46" s="6">
        <f ca="1">BI45+SUMIFS('Transactions (Dated)'!$F:$F,'Transactions (Dated)'!$D:$D,$BF46,'Transactions (Dated)'!$B:$B,BI$11,'Transactions (Dated)'!$C:$C,"Dividend (paid to cash)")*X46</f>
        <v>0</v>
      </c>
      <c r="BJ46" s="6">
        <f ca="1">BJ45+SUMIFS('Transactions (Dated)'!$F:$F,'Transactions (Dated)'!$D:$D,$BF46,'Transactions (Dated)'!$B:$B,BJ$11,'Transactions (Dated)'!$C:$C,"Dividend (paid to cash)")*Y46</f>
        <v>0</v>
      </c>
      <c r="BK46" s="6">
        <f ca="1">BK45+SUMIFS('Transactions (Dated)'!$F:$F,'Transactions (Dated)'!$D:$D,$BF46,'Transactions (Dated)'!$B:$B,BK$11,'Transactions (Dated)'!$C:$C,"Dividend (paid to cash)")*Z46</f>
        <v>0</v>
      </c>
      <c r="BL46" s="6">
        <f ca="1">BL45+SUMIFS('Transactions (Dated)'!$F:$F,'Transactions (Dated)'!$D:$D,$BF46,'Transactions (Dated)'!$B:$B,BL$11,'Transactions (Dated)'!$C:$C,"Dividend (paid to cash)")*AA46</f>
        <v>0</v>
      </c>
      <c r="BM46" s="6">
        <f ca="1">BM45+SUMIFS('Transactions (Dated)'!$F:$F,'Transactions (Dated)'!$D:$D,$BF46,'Transactions (Dated)'!$B:$B,BM$11,'Transactions (Dated)'!$C:$C,"Dividend (paid to cash)")*AB46</f>
        <v>0</v>
      </c>
      <c r="BN46" s="6">
        <f ca="1">BN45+SUMIFS('Transactions (Dated)'!$F:$F,'Transactions (Dated)'!$D:$D,$BF46,'Transactions (Dated)'!$B:$B,BN$11,'Transactions (Dated)'!$C:$C,"Dividend (paid to cash)")*AC46</f>
        <v>0</v>
      </c>
      <c r="BO46" s="6">
        <f ca="1">BO45+SUMIFS('Transactions (Dated)'!$F:$F,'Transactions (Dated)'!$D:$D,$BF46,'Transactions (Dated)'!$B:$B,BO$11,'Transactions (Dated)'!$C:$C,"Dividend (paid to cash)")*AD46</f>
        <v>0</v>
      </c>
      <c r="BP46" s="6">
        <f ca="1">BP45+SUMIFS('Transactions (Dated)'!$F:$F,'Transactions (Dated)'!$D:$D,$BF46,'Transactions (Dated)'!$B:$B,BP$11,'Transactions (Dated)'!$C:$C,"Dividend (paid to cash)")*AE46</f>
        <v>0</v>
      </c>
      <c r="BQ46" s="6">
        <f ca="1">BQ45+SUMIFS('Transactions (Dated)'!$F:$F,'Transactions (Dated)'!$D:$D,$BF46,'Transactions (Dated)'!$B:$B,BQ$11,'Transactions (Dated)'!$C:$C,"Dividend (paid to cash)")*AF46</f>
        <v>0</v>
      </c>
      <c r="BR46" s="6">
        <f ca="1">BR45+SUMIFS('Transactions (Dated)'!$F:$F,'Transactions (Dated)'!$D:$D,$BF46,'Transactions (Dated)'!$B:$B,BR$11,'Transactions (Dated)'!$C:$C,"Dividend (paid to cash)")*AG46</f>
        <v>0</v>
      </c>
      <c r="BS46" s="6">
        <f ca="1">BS45+SUMIFS('Transactions (Dated)'!$F:$F,'Transactions (Dated)'!$D:$D,$BF46,'Transactions (Dated)'!$B:$B,BS$11,'Transactions (Dated)'!$C:$C,"Dividend (paid to cash)")*AH46</f>
        <v>0</v>
      </c>
      <c r="BT46" s="6">
        <f ca="1">BT45+SUMIFS('Transactions (Dated)'!$F:$F,'Transactions (Dated)'!$D:$D,$BF46,'Transactions (Dated)'!$B:$B,BT$11,'Transactions (Dated)'!$C:$C,"Dividend (paid to cash)")*AI46</f>
        <v>0</v>
      </c>
      <c r="BU46" s="6">
        <f ca="1">BU45+SUMIFS('Transactions (Dated)'!$F:$F,'Transactions (Dated)'!$D:$D,$BF46,'Transactions (Dated)'!$B:$B,BU$11,'Transactions (Dated)'!$C:$C,"Dividend (paid to cash)")*AJ46</f>
        <v>0</v>
      </c>
      <c r="BV46" s="6"/>
      <c r="BX46" s="6">
        <f t="shared" ca="1" si="30"/>
        <v>949993.75</v>
      </c>
      <c r="BZ46" s="3">
        <f t="shared" si="31"/>
        <v>41962</v>
      </c>
      <c r="CA46" s="4">
        <f t="shared" ca="1" si="26"/>
        <v>53465</v>
      </c>
      <c r="CB46" s="4">
        <f t="shared" ca="1" si="27"/>
        <v>949993.75</v>
      </c>
      <c r="CD46" s="4">
        <f t="shared" ca="1" si="28"/>
        <v>1003458.75</v>
      </c>
    </row>
    <row r="47" spans="2:82">
      <c r="B47" s="3">
        <f t="shared" si="29"/>
        <v>41963</v>
      </c>
      <c r="C47" s="2">
        <v>15075.2</v>
      </c>
      <c r="E47" s="70">
        <v>41963</v>
      </c>
      <c r="F47" s="69">
        <v>11.38</v>
      </c>
      <c r="G47" s="69">
        <v>4</v>
      </c>
      <c r="H47" s="69">
        <v>20.39</v>
      </c>
      <c r="I47" s="69">
        <v>30.23</v>
      </c>
      <c r="J47" s="69">
        <v>17.91</v>
      </c>
      <c r="K47" s="69">
        <v>11.95</v>
      </c>
      <c r="L47" s="69">
        <v>28.09</v>
      </c>
      <c r="M47" s="69">
        <v>1.87</v>
      </c>
      <c r="N47" s="69">
        <v>9</v>
      </c>
      <c r="O47" s="69">
        <v>4.8833000000000002</v>
      </c>
      <c r="P47" s="69">
        <v>34.049999999999997</v>
      </c>
      <c r="Q47" s="69">
        <v>1.3</v>
      </c>
      <c r="R47" s="69">
        <v>9.02</v>
      </c>
      <c r="S47" s="69">
        <v>39.17</v>
      </c>
      <c r="T47" s="4"/>
      <c r="V47" s="3">
        <f t="shared" si="8"/>
        <v>41963</v>
      </c>
      <c r="W47" s="40">
        <f ca="1">W46+SUMIFS('Transactions (Dated)'!$E$2:$E$53,'Transactions (Dated)'!$D$2:$D$53,'Share Values'!$V47,'Transactions (Dated)'!$B$2:$B$53,'Share Values'!W$11,'Transactions (Dated)'!$C$2:$C$53,"Buy")-SUMIFS('Transactions (Dated)'!$E$2:$E$53,'Transactions (Dated)'!$D$2:$D$53,'Share Values'!$V47,'Transactions (Dated)'!$B$2:$B$53,'Share Values'!W$11,'Transactions (Dated)'!$C$2:$C$53,"Sell")</f>
        <v>4625</v>
      </c>
      <c r="X47" s="40">
        <f ca="1">X46+SUMIFS('Transactions (Dated)'!$E$2:$E$53,'Transactions (Dated)'!$D$2:$D$53,'Share Values'!$V47,'Transactions (Dated)'!$B$2:$B$53,'Share Values'!X$11,'Transactions (Dated)'!$C$2:$C$53,"Buy")-SUMIFS('Transactions (Dated)'!$E$2:$E$53,'Transactions (Dated)'!$D$2:$D$53,'Share Values'!$V47,'Transactions (Dated)'!$B$2:$B$53,'Share Values'!X$11,'Transactions (Dated)'!$C$2:$C$53,"Sell")</f>
        <v>12500</v>
      </c>
      <c r="Y47" s="40">
        <f ca="1">Y46+SUMIFS('Transactions (Dated)'!$E$2:$E$53,'Transactions (Dated)'!$D$2:$D$53,'Share Values'!$V47,'Transactions (Dated)'!$B$2:$B$53,'Share Values'!Y$11,'Transactions (Dated)'!$C$2:$C$53,"Buy")-SUMIFS('Transactions (Dated)'!$E$2:$E$53,'Transactions (Dated)'!$D$2:$D$53,'Share Values'!$V47,'Transactions (Dated)'!$B$2:$B$53,'Share Values'!Y$11,'Transactions (Dated)'!$C$2:$C$53,"Sell")</f>
        <v>0</v>
      </c>
      <c r="Z47" s="40">
        <f ca="1">Z46+SUMIFS('Transactions (Dated)'!$E$2:$E$53,'Transactions (Dated)'!$D$2:$D$53,'Share Values'!$V47,'Transactions (Dated)'!$B$2:$B$53,'Share Values'!Z$11,'Transactions (Dated)'!$C$2:$C$53,"Buy")-SUMIFS('Transactions (Dated)'!$E$2:$E$53,'Transactions (Dated)'!$D$2:$D$53,'Share Values'!$V47,'Transactions (Dated)'!$B$2:$B$53,'Share Values'!Z$11,'Transactions (Dated)'!$C$2:$C$53,"Sell")</f>
        <v>0</v>
      </c>
      <c r="AA47" s="40">
        <f ca="1">AA46+SUMIFS('Transactions (Dated)'!$E$2:$E$53,'Transactions (Dated)'!$D$2:$D$53,'Share Values'!$V47,'Transactions (Dated)'!$B$2:$B$53,'Share Values'!AA$11,'Transactions (Dated)'!$C$2:$C$53,"Buy")-SUMIFS('Transactions (Dated)'!$E$2:$E$53,'Transactions (Dated)'!$D$2:$D$53,'Share Values'!$V47,'Transactions (Dated)'!$B$2:$B$53,'Share Values'!AA$11,'Transactions (Dated)'!$C$2:$C$53,"Sell")</f>
        <v>0</v>
      </c>
      <c r="AB47" s="40">
        <f ca="1">AB46+SUMIFS('Transactions (Dated)'!$E$2:$E$53,'Transactions (Dated)'!$D$2:$D$53,'Share Values'!$V47,'Transactions (Dated)'!$B$2:$B$53,'Share Values'!AB$11,'Transactions (Dated)'!$C$2:$C$53,"Buy")-SUMIFS('Transactions (Dated)'!$E$2:$E$53,'Transactions (Dated)'!$D$2:$D$53,'Share Values'!$V47,'Transactions (Dated)'!$B$2:$B$53,'Share Values'!AB$11,'Transactions (Dated)'!$C$2:$C$53,"Sell")</f>
        <v>0</v>
      </c>
      <c r="AC47" s="40">
        <f ca="1">AC46+SUMIFS('Transactions (Dated)'!$E$2:$E$53,'Transactions (Dated)'!$D$2:$D$53,'Share Values'!$V47,'Transactions (Dated)'!$B$2:$B$53,'Share Values'!AC$11,'Transactions (Dated)'!$C$2:$C$53,"Buy")-SUMIFS('Transactions (Dated)'!$E$2:$E$53,'Transactions (Dated)'!$D$2:$D$53,'Share Values'!$V47,'Transactions (Dated)'!$B$2:$B$53,'Share Values'!AC$11,'Transactions (Dated)'!$C$2:$C$53,"Sell")</f>
        <v>0</v>
      </c>
      <c r="AD47" s="40">
        <f ca="1">AD46+SUMIFS('Transactions (Dated)'!$E$2:$E$53,'Transactions (Dated)'!$D$2:$D$53,'Share Values'!$V47,'Transactions (Dated)'!$B$2:$B$53,'Share Values'!AD$11,'Transactions (Dated)'!$C$2:$C$53,"Buy")-SUMIFS('Transactions (Dated)'!$E$2:$E$53,'Transactions (Dated)'!$D$2:$D$53,'Share Values'!$V47,'Transactions (Dated)'!$B$2:$B$53,'Share Values'!AD$11,'Transactions (Dated)'!$C$2:$C$53,"Sell")</f>
        <v>0</v>
      </c>
      <c r="AE47" s="40">
        <f ca="1">AE46+SUMIFS('Transactions (Dated)'!$E$2:$E$53,'Transactions (Dated)'!$D$2:$D$53,'Share Values'!$V47,'Transactions (Dated)'!$B$2:$B$53,'Share Values'!AE$11,'Transactions (Dated)'!$C$2:$C$53,"Buy")-SUMIFS('Transactions (Dated)'!$E$2:$E$53,'Transactions (Dated)'!$D$2:$D$53,'Share Values'!$V47,'Transactions (Dated)'!$B$2:$B$53,'Share Values'!AE$11,'Transactions (Dated)'!$C$2:$C$53,"Sell")</f>
        <v>0</v>
      </c>
      <c r="AF47" s="40">
        <f ca="1">AF46+SUMIFS('Transactions (Dated)'!$E$2:$E$53,'Transactions (Dated)'!$D$2:$D$53,'Share Values'!$V47,'Transactions (Dated)'!$B$2:$B$53,'Share Values'!AF$11,'Transactions (Dated)'!$C$2:$C$53,"Buy")-SUMIFS('Transactions (Dated)'!$E$2:$E$53,'Transactions (Dated)'!$D$2:$D$53,'Share Values'!$V47,'Transactions (Dated)'!$B$2:$B$53,'Share Values'!AF$11,'Transactions (Dated)'!$C$2:$C$53,"Sell")</f>
        <v>0</v>
      </c>
      <c r="AG47" s="40">
        <f ca="1">AG46+SUMIFS('Transactions (Dated)'!$E$2:$E$53,'Transactions (Dated)'!$D$2:$D$53,'Share Values'!$V47,'Transactions (Dated)'!$B$2:$B$53,'Share Values'!AG$11,'Transactions (Dated)'!$C$2:$C$53,"Buy")-SUMIFS('Transactions (Dated)'!$E$2:$E$53,'Transactions (Dated)'!$D$2:$D$53,'Share Values'!$V47,'Transactions (Dated)'!$B$2:$B$53,'Share Values'!AG$11,'Transactions (Dated)'!$C$2:$C$53,"Sell")</f>
        <v>0</v>
      </c>
      <c r="AH47" s="40">
        <f ca="1">AH46+SUMIFS('Transactions (Dated)'!$E$2:$E$53,'Transactions (Dated)'!$D$2:$D$53,'Share Values'!$V47,'Transactions (Dated)'!$B$2:$B$53,'Share Values'!AH$11,'Transactions (Dated)'!$C$2:$C$53,"Buy")-SUMIFS('Transactions (Dated)'!$E$2:$E$53,'Transactions (Dated)'!$D$2:$D$53,'Share Values'!$V47,'Transactions (Dated)'!$B$2:$B$53,'Share Values'!AH$11,'Transactions (Dated)'!$C$2:$C$53,"Sell")</f>
        <v>0</v>
      </c>
      <c r="AI47" s="40">
        <f ca="1">AI46+SUMIFS('Transactions (Dated)'!$E$2:$E$53,'Transactions (Dated)'!$D$2:$D$53,'Share Values'!$V47,'Transactions (Dated)'!$B$2:$B$53,'Share Values'!AI$11,'Transactions (Dated)'!$C$2:$C$53,"Buy")-SUMIFS('Transactions (Dated)'!$E$2:$E$53,'Transactions (Dated)'!$D$2:$D$53,'Share Values'!$V47,'Transactions (Dated)'!$B$2:$B$53,'Share Values'!AI$11,'Transactions (Dated)'!$C$2:$C$53,"Sell")</f>
        <v>0</v>
      </c>
      <c r="AJ47" s="40">
        <f ca="1">AJ46+SUMIFS('Transactions (Dated)'!$E$2:$E$53,'Transactions (Dated)'!$D$2:$D$53,'Share Values'!$V47,'Transactions (Dated)'!$B$2:$B$53,'Share Values'!AJ$11,'Transactions (Dated)'!$C$2:$C$53,"Buy")-SUMIFS('Transactions (Dated)'!$E$2:$E$53,'Transactions (Dated)'!$D$2:$D$53,'Share Values'!$V47,'Transactions (Dated)'!$B$2:$B$53,'Share Values'!AJ$11,'Transactions (Dated)'!$C$2:$C$53,"Sell")</f>
        <v>0</v>
      </c>
      <c r="AK47" s="40"/>
      <c r="AM47" s="3">
        <f t="shared" si="9"/>
        <v>41963</v>
      </c>
      <c r="AN47" s="6">
        <f t="shared" ca="1" si="10"/>
        <v>52632.5</v>
      </c>
      <c r="AO47" s="6">
        <f t="shared" ca="1" si="11"/>
        <v>50000</v>
      </c>
      <c r="AP47" s="6">
        <f t="shared" ca="1" si="12"/>
        <v>0</v>
      </c>
      <c r="AQ47" s="6">
        <f t="shared" ca="1" si="13"/>
        <v>0</v>
      </c>
      <c r="AR47" s="6">
        <f t="shared" ca="1" si="14"/>
        <v>0</v>
      </c>
      <c r="AS47" s="6">
        <f t="shared" ca="1" si="15"/>
        <v>0</v>
      </c>
      <c r="AT47" s="6">
        <f t="shared" ca="1" si="16"/>
        <v>0</v>
      </c>
      <c r="AU47" s="6">
        <f t="shared" ca="1" si="17"/>
        <v>0</v>
      </c>
      <c r="AV47" s="6">
        <f t="shared" ca="1" si="18"/>
        <v>0</v>
      </c>
      <c r="AW47" s="6">
        <f t="shared" ca="1" si="19"/>
        <v>0</v>
      </c>
      <c r="AX47" s="6">
        <f t="shared" ca="1" si="20"/>
        <v>0</v>
      </c>
      <c r="AY47" s="6">
        <f t="shared" ca="1" si="21"/>
        <v>0</v>
      </c>
      <c r="AZ47" s="6">
        <f t="shared" ca="1" si="22"/>
        <v>0</v>
      </c>
      <c r="BA47" s="6">
        <f t="shared" ca="1" si="23"/>
        <v>0</v>
      </c>
      <c r="BB47" s="6"/>
      <c r="BD47" s="4">
        <f t="shared" ca="1" si="24"/>
        <v>102632.5</v>
      </c>
      <c r="BF47" s="3">
        <f t="shared" si="25"/>
        <v>41963</v>
      </c>
      <c r="BG47" s="6">
        <f>BG46+SUMIFS('Transactions (Dated)'!H:H,'Transactions (Dated)'!D:D,'Share Values'!AM47)</f>
        <v>899983.75</v>
      </c>
      <c r="BH47" s="6">
        <f ca="1">BH46+SUMIFS('Transactions (Dated)'!$F:$F,'Transactions (Dated)'!$D:$D,$BF47,'Transactions (Dated)'!$B:$B,BH$11,'Transactions (Dated)'!$C:$C,"Dividend (paid to cash)")*W47</f>
        <v>0</v>
      </c>
      <c r="BI47" s="6">
        <f ca="1">BI46+SUMIFS('Transactions (Dated)'!$F:$F,'Transactions (Dated)'!$D:$D,$BF47,'Transactions (Dated)'!$B:$B,BI$11,'Transactions (Dated)'!$C:$C,"Dividend (paid to cash)")*X47</f>
        <v>0</v>
      </c>
      <c r="BJ47" s="6">
        <f ca="1">BJ46+SUMIFS('Transactions (Dated)'!$F:$F,'Transactions (Dated)'!$D:$D,$BF47,'Transactions (Dated)'!$B:$B,BJ$11,'Transactions (Dated)'!$C:$C,"Dividend (paid to cash)")*Y47</f>
        <v>0</v>
      </c>
      <c r="BK47" s="6">
        <f ca="1">BK46+SUMIFS('Transactions (Dated)'!$F:$F,'Transactions (Dated)'!$D:$D,$BF47,'Transactions (Dated)'!$B:$B,BK$11,'Transactions (Dated)'!$C:$C,"Dividend (paid to cash)")*Z47</f>
        <v>0</v>
      </c>
      <c r="BL47" s="6">
        <f ca="1">BL46+SUMIFS('Transactions (Dated)'!$F:$F,'Transactions (Dated)'!$D:$D,$BF47,'Transactions (Dated)'!$B:$B,BL$11,'Transactions (Dated)'!$C:$C,"Dividend (paid to cash)")*AA47</f>
        <v>0</v>
      </c>
      <c r="BM47" s="6">
        <f ca="1">BM46+SUMIFS('Transactions (Dated)'!$F:$F,'Transactions (Dated)'!$D:$D,$BF47,'Transactions (Dated)'!$B:$B,BM$11,'Transactions (Dated)'!$C:$C,"Dividend (paid to cash)")*AB47</f>
        <v>0</v>
      </c>
      <c r="BN47" s="6">
        <f ca="1">BN46+SUMIFS('Transactions (Dated)'!$F:$F,'Transactions (Dated)'!$D:$D,$BF47,'Transactions (Dated)'!$B:$B,BN$11,'Transactions (Dated)'!$C:$C,"Dividend (paid to cash)")*AC47</f>
        <v>0</v>
      </c>
      <c r="BO47" s="6">
        <f ca="1">BO46+SUMIFS('Transactions (Dated)'!$F:$F,'Transactions (Dated)'!$D:$D,$BF47,'Transactions (Dated)'!$B:$B,BO$11,'Transactions (Dated)'!$C:$C,"Dividend (paid to cash)")*AD47</f>
        <v>0</v>
      </c>
      <c r="BP47" s="6">
        <f ca="1">BP46+SUMIFS('Transactions (Dated)'!$F:$F,'Transactions (Dated)'!$D:$D,$BF47,'Transactions (Dated)'!$B:$B,BP$11,'Transactions (Dated)'!$C:$C,"Dividend (paid to cash)")*AE47</f>
        <v>0</v>
      </c>
      <c r="BQ47" s="6">
        <f ca="1">BQ46+SUMIFS('Transactions (Dated)'!$F:$F,'Transactions (Dated)'!$D:$D,$BF47,'Transactions (Dated)'!$B:$B,BQ$11,'Transactions (Dated)'!$C:$C,"Dividend (paid to cash)")*AF47</f>
        <v>0</v>
      </c>
      <c r="BR47" s="6">
        <f ca="1">BR46+SUMIFS('Transactions (Dated)'!$F:$F,'Transactions (Dated)'!$D:$D,$BF47,'Transactions (Dated)'!$B:$B,BR$11,'Transactions (Dated)'!$C:$C,"Dividend (paid to cash)")*AG47</f>
        <v>0</v>
      </c>
      <c r="BS47" s="6">
        <f ca="1">BS46+SUMIFS('Transactions (Dated)'!$F:$F,'Transactions (Dated)'!$D:$D,$BF47,'Transactions (Dated)'!$B:$B,BS$11,'Transactions (Dated)'!$C:$C,"Dividend (paid to cash)")*AH47</f>
        <v>0</v>
      </c>
      <c r="BT47" s="6">
        <f ca="1">BT46+SUMIFS('Transactions (Dated)'!$F:$F,'Transactions (Dated)'!$D:$D,$BF47,'Transactions (Dated)'!$B:$B,BT$11,'Transactions (Dated)'!$C:$C,"Dividend (paid to cash)")*AI47</f>
        <v>0</v>
      </c>
      <c r="BU47" s="6">
        <f ca="1">BU46+SUMIFS('Transactions (Dated)'!$F:$F,'Transactions (Dated)'!$D:$D,$BF47,'Transactions (Dated)'!$B:$B,BU$11,'Transactions (Dated)'!$C:$C,"Dividend (paid to cash)")*AJ47</f>
        <v>0</v>
      </c>
      <c r="BV47" s="6"/>
      <c r="BX47" s="6">
        <f t="shared" ca="1" si="30"/>
        <v>899983.75</v>
      </c>
      <c r="BZ47" s="3">
        <f t="shared" si="31"/>
        <v>41963</v>
      </c>
      <c r="CA47" s="4">
        <f t="shared" ca="1" si="26"/>
        <v>102632.5</v>
      </c>
      <c r="CB47" s="4">
        <f t="shared" ca="1" si="27"/>
        <v>899983.75</v>
      </c>
      <c r="CD47" s="4">
        <f t="shared" ca="1" si="28"/>
        <v>1002616.25</v>
      </c>
    </row>
    <row r="48" spans="2:82">
      <c r="B48" s="3">
        <f t="shared" si="29"/>
        <v>41964</v>
      </c>
      <c r="C48" s="2">
        <v>15111.1</v>
      </c>
      <c r="E48" s="70">
        <v>41964</v>
      </c>
      <c r="F48" s="69">
        <v>11.52</v>
      </c>
      <c r="G48" s="69">
        <v>4.5199999999999996</v>
      </c>
      <c r="H48" s="69">
        <v>20.47</v>
      </c>
      <c r="I48" s="69">
        <v>30.39</v>
      </c>
      <c r="J48" s="69">
        <v>17.63</v>
      </c>
      <c r="K48" s="69">
        <v>12.13</v>
      </c>
      <c r="L48" s="69">
        <v>28.32</v>
      </c>
      <c r="M48" s="69">
        <v>1.86</v>
      </c>
      <c r="N48" s="69">
        <v>9</v>
      </c>
      <c r="O48" s="69">
        <v>4.8833000000000002</v>
      </c>
      <c r="P48" s="69">
        <v>34.29</v>
      </c>
      <c r="Q48" s="69">
        <v>1.27</v>
      </c>
      <c r="R48" s="69">
        <v>9.5299999999999994</v>
      </c>
      <c r="S48" s="69">
        <v>38.880000000000003</v>
      </c>
      <c r="T48" s="4"/>
      <c r="V48" s="3">
        <f t="shared" si="8"/>
        <v>41964</v>
      </c>
      <c r="W48" s="40">
        <f ca="1">W47+SUMIFS('Transactions (Dated)'!$E$2:$E$53,'Transactions (Dated)'!$D$2:$D$53,'Share Values'!$V48,'Transactions (Dated)'!$B$2:$B$53,'Share Values'!W$11,'Transactions (Dated)'!$C$2:$C$53,"Buy")-SUMIFS('Transactions (Dated)'!$E$2:$E$53,'Transactions (Dated)'!$D$2:$D$53,'Share Values'!$V48,'Transactions (Dated)'!$B$2:$B$53,'Share Values'!W$11,'Transactions (Dated)'!$C$2:$C$53,"Sell")</f>
        <v>4625</v>
      </c>
      <c r="X48" s="40">
        <f ca="1">X47+SUMIFS('Transactions (Dated)'!$E$2:$E$53,'Transactions (Dated)'!$D$2:$D$53,'Share Values'!$V48,'Transactions (Dated)'!$B$2:$B$53,'Share Values'!X$11,'Transactions (Dated)'!$C$2:$C$53,"Buy")-SUMIFS('Transactions (Dated)'!$E$2:$E$53,'Transactions (Dated)'!$D$2:$D$53,'Share Values'!$V48,'Transactions (Dated)'!$B$2:$B$53,'Share Values'!X$11,'Transactions (Dated)'!$C$2:$C$53,"Sell")</f>
        <v>12500</v>
      </c>
      <c r="Y48" s="40">
        <f ca="1">Y47+SUMIFS('Transactions (Dated)'!$E$2:$E$53,'Transactions (Dated)'!$D$2:$D$53,'Share Values'!$V48,'Transactions (Dated)'!$B$2:$B$53,'Share Values'!Y$11,'Transactions (Dated)'!$C$2:$C$53,"Buy")-SUMIFS('Transactions (Dated)'!$E$2:$E$53,'Transactions (Dated)'!$D$2:$D$53,'Share Values'!$V48,'Transactions (Dated)'!$B$2:$B$53,'Share Values'!Y$11,'Transactions (Dated)'!$C$2:$C$53,"Sell")</f>
        <v>0</v>
      </c>
      <c r="Z48" s="40">
        <f ca="1">Z47+SUMIFS('Transactions (Dated)'!$E$2:$E$53,'Transactions (Dated)'!$D$2:$D$53,'Share Values'!$V48,'Transactions (Dated)'!$B$2:$B$53,'Share Values'!Z$11,'Transactions (Dated)'!$C$2:$C$53,"Buy")-SUMIFS('Transactions (Dated)'!$E$2:$E$53,'Transactions (Dated)'!$D$2:$D$53,'Share Values'!$V48,'Transactions (Dated)'!$B$2:$B$53,'Share Values'!Z$11,'Transactions (Dated)'!$C$2:$C$53,"Sell")</f>
        <v>0</v>
      </c>
      <c r="AA48" s="40">
        <f ca="1">AA47+SUMIFS('Transactions (Dated)'!$E$2:$E$53,'Transactions (Dated)'!$D$2:$D$53,'Share Values'!$V48,'Transactions (Dated)'!$B$2:$B$53,'Share Values'!AA$11,'Transactions (Dated)'!$C$2:$C$53,"Buy")-SUMIFS('Transactions (Dated)'!$E$2:$E$53,'Transactions (Dated)'!$D$2:$D$53,'Share Values'!$V48,'Transactions (Dated)'!$B$2:$B$53,'Share Values'!AA$11,'Transactions (Dated)'!$C$2:$C$53,"Sell")</f>
        <v>0</v>
      </c>
      <c r="AB48" s="40">
        <f ca="1">AB47+SUMIFS('Transactions (Dated)'!$E$2:$E$53,'Transactions (Dated)'!$D$2:$D$53,'Share Values'!$V48,'Transactions (Dated)'!$B$2:$B$53,'Share Values'!AB$11,'Transactions (Dated)'!$C$2:$C$53,"Buy")-SUMIFS('Transactions (Dated)'!$E$2:$E$53,'Transactions (Dated)'!$D$2:$D$53,'Share Values'!$V48,'Transactions (Dated)'!$B$2:$B$53,'Share Values'!AB$11,'Transactions (Dated)'!$C$2:$C$53,"Sell")</f>
        <v>0</v>
      </c>
      <c r="AC48" s="40">
        <f ca="1">AC47+SUMIFS('Transactions (Dated)'!$E$2:$E$53,'Transactions (Dated)'!$D$2:$D$53,'Share Values'!$V48,'Transactions (Dated)'!$B$2:$B$53,'Share Values'!AC$11,'Transactions (Dated)'!$C$2:$C$53,"Buy")-SUMIFS('Transactions (Dated)'!$E$2:$E$53,'Transactions (Dated)'!$D$2:$D$53,'Share Values'!$V48,'Transactions (Dated)'!$B$2:$B$53,'Share Values'!AC$11,'Transactions (Dated)'!$C$2:$C$53,"Sell")</f>
        <v>0</v>
      </c>
      <c r="AD48" s="40">
        <f ca="1">AD47+SUMIFS('Transactions (Dated)'!$E$2:$E$53,'Transactions (Dated)'!$D$2:$D$53,'Share Values'!$V48,'Transactions (Dated)'!$B$2:$B$53,'Share Values'!AD$11,'Transactions (Dated)'!$C$2:$C$53,"Buy")-SUMIFS('Transactions (Dated)'!$E$2:$E$53,'Transactions (Dated)'!$D$2:$D$53,'Share Values'!$V48,'Transactions (Dated)'!$B$2:$B$53,'Share Values'!AD$11,'Transactions (Dated)'!$C$2:$C$53,"Sell")</f>
        <v>0</v>
      </c>
      <c r="AE48" s="40">
        <f ca="1">AE47+SUMIFS('Transactions (Dated)'!$E$2:$E$53,'Transactions (Dated)'!$D$2:$D$53,'Share Values'!$V48,'Transactions (Dated)'!$B$2:$B$53,'Share Values'!AE$11,'Transactions (Dated)'!$C$2:$C$53,"Buy")-SUMIFS('Transactions (Dated)'!$E$2:$E$53,'Transactions (Dated)'!$D$2:$D$53,'Share Values'!$V48,'Transactions (Dated)'!$B$2:$B$53,'Share Values'!AE$11,'Transactions (Dated)'!$C$2:$C$53,"Sell")</f>
        <v>0</v>
      </c>
      <c r="AF48" s="40">
        <f ca="1">AF47+SUMIFS('Transactions (Dated)'!$E$2:$E$53,'Transactions (Dated)'!$D$2:$D$53,'Share Values'!$V48,'Transactions (Dated)'!$B$2:$B$53,'Share Values'!AF$11,'Transactions (Dated)'!$C$2:$C$53,"Buy")-SUMIFS('Transactions (Dated)'!$E$2:$E$53,'Transactions (Dated)'!$D$2:$D$53,'Share Values'!$V48,'Transactions (Dated)'!$B$2:$B$53,'Share Values'!AF$11,'Transactions (Dated)'!$C$2:$C$53,"Sell")</f>
        <v>0</v>
      </c>
      <c r="AG48" s="40">
        <f ca="1">AG47+SUMIFS('Transactions (Dated)'!$E$2:$E$53,'Transactions (Dated)'!$D$2:$D$53,'Share Values'!$V48,'Transactions (Dated)'!$B$2:$B$53,'Share Values'!AG$11,'Transactions (Dated)'!$C$2:$C$53,"Buy")-SUMIFS('Transactions (Dated)'!$E$2:$E$53,'Transactions (Dated)'!$D$2:$D$53,'Share Values'!$V48,'Transactions (Dated)'!$B$2:$B$53,'Share Values'!AG$11,'Transactions (Dated)'!$C$2:$C$53,"Sell")</f>
        <v>0</v>
      </c>
      <c r="AH48" s="40">
        <f ca="1">AH47+SUMIFS('Transactions (Dated)'!$E$2:$E$53,'Transactions (Dated)'!$D$2:$D$53,'Share Values'!$V48,'Transactions (Dated)'!$B$2:$B$53,'Share Values'!AH$11,'Transactions (Dated)'!$C$2:$C$53,"Buy")-SUMIFS('Transactions (Dated)'!$E$2:$E$53,'Transactions (Dated)'!$D$2:$D$53,'Share Values'!$V48,'Transactions (Dated)'!$B$2:$B$53,'Share Values'!AH$11,'Transactions (Dated)'!$C$2:$C$53,"Sell")</f>
        <v>0</v>
      </c>
      <c r="AI48" s="40">
        <f ca="1">AI47+SUMIFS('Transactions (Dated)'!$E$2:$E$53,'Transactions (Dated)'!$D$2:$D$53,'Share Values'!$V48,'Transactions (Dated)'!$B$2:$B$53,'Share Values'!AI$11,'Transactions (Dated)'!$C$2:$C$53,"Buy")-SUMIFS('Transactions (Dated)'!$E$2:$E$53,'Transactions (Dated)'!$D$2:$D$53,'Share Values'!$V48,'Transactions (Dated)'!$B$2:$B$53,'Share Values'!AI$11,'Transactions (Dated)'!$C$2:$C$53,"Sell")</f>
        <v>0</v>
      </c>
      <c r="AJ48" s="40">
        <f ca="1">AJ47+SUMIFS('Transactions (Dated)'!$E$2:$E$53,'Transactions (Dated)'!$D$2:$D$53,'Share Values'!$V48,'Transactions (Dated)'!$B$2:$B$53,'Share Values'!AJ$11,'Transactions (Dated)'!$C$2:$C$53,"Buy")-SUMIFS('Transactions (Dated)'!$E$2:$E$53,'Transactions (Dated)'!$D$2:$D$53,'Share Values'!$V48,'Transactions (Dated)'!$B$2:$B$53,'Share Values'!AJ$11,'Transactions (Dated)'!$C$2:$C$53,"Sell")</f>
        <v>0</v>
      </c>
      <c r="AK48" s="40"/>
      <c r="AM48" s="3">
        <f t="shared" si="9"/>
        <v>41964</v>
      </c>
      <c r="AN48" s="6">
        <f t="shared" ca="1" si="10"/>
        <v>53280</v>
      </c>
      <c r="AO48" s="6">
        <f t="shared" ca="1" si="11"/>
        <v>56499.999999999993</v>
      </c>
      <c r="AP48" s="6">
        <f t="shared" ca="1" si="12"/>
        <v>0</v>
      </c>
      <c r="AQ48" s="6">
        <f t="shared" ca="1" si="13"/>
        <v>0</v>
      </c>
      <c r="AR48" s="6">
        <f t="shared" ca="1" si="14"/>
        <v>0</v>
      </c>
      <c r="AS48" s="6">
        <f t="shared" ca="1" si="15"/>
        <v>0</v>
      </c>
      <c r="AT48" s="6">
        <f t="shared" ca="1" si="16"/>
        <v>0</v>
      </c>
      <c r="AU48" s="6">
        <f t="shared" ca="1" si="17"/>
        <v>0</v>
      </c>
      <c r="AV48" s="6">
        <f t="shared" ca="1" si="18"/>
        <v>0</v>
      </c>
      <c r="AW48" s="6">
        <f t="shared" ca="1" si="19"/>
        <v>0</v>
      </c>
      <c r="AX48" s="6">
        <f t="shared" ca="1" si="20"/>
        <v>0</v>
      </c>
      <c r="AY48" s="6">
        <f t="shared" ca="1" si="21"/>
        <v>0</v>
      </c>
      <c r="AZ48" s="6">
        <f t="shared" ca="1" si="22"/>
        <v>0</v>
      </c>
      <c r="BA48" s="6">
        <f t="shared" ca="1" si="23"/>
        <v>0</v>
      </c>
      <c r="BB48" s="6"/>
      <c r="BD48" s="4">
        <f t="shared" ca="1" si="24"/>
        <v>109780</v>
      </c>
      <c r="BF48" s="3">
        <f t="shared" si="25"/>
        <v>41964</v>
      </c>
      <c r="BG48" s="6">
        <f>BG47+SUMIFS('Transactions (Dated)'!H:H,'Transactions (Dated)'!D:D,'Share Values'!AM48)</f>
        <v>899983.75</v>
      </c>
      <c r="BH48" s="6">
        <f ca="1">BH47+SUMIFS('Transactions (Dated)'!$F:$F,'Transactions (Dated)'!$D:$D,$BF48,'Transactions (Dated)'!$B:$B,BH$11,'Transactions (Dated)'!$C:$C,"Dividend (paid to cash)")*W48</f>
        <v>0</v>
      </c>
      <c r="BI48" s="6">
        <f ca="1">BI47+SUMIFS('Transactions (Dated)'!$F:$F,'Transactions (Dated)'!$D:$D,$BF48,'Transactions (Dated)'!$B:$B,BI$11,'Transactions (Dated)'!$C:$C,"Dividend (paid to cash)")*X48</f>
        <v>0</v>
      </c>
      <c r="BJ48" s="6">
        <f ca="1">BJ47+SUMIFS('Transactions (Dated)'!$F:$F,'Transactions (Dated)'!$D:$D,$BF48,'Transactions (Dated)'!$B:$B,BJ$11,'Transactions (Dated)'!$C:$C,"Dividend (paid to cash)")*Y48</f>
        <v>0</v>
      </c>
      <c r="BK48" s="6">
        <f ca="1">BK47+SUMIFS('Transactions (Dated)'!$F:$F,'Transactions (Dated)'!$D:$D,$BF48,'Transactions (Dated)'!$B:$B,BK$11,'Transactions (Dated)'!$C:$C,"Dividend (paid to cash)")*Z48</f>
        <v>0</v>
      </c>
      <c r="BL48" s="6">
        <f ca="1">BL47+SUMIFS('Transactions (Dated)'!$F:$F,'Transactions (Dated)'!$D:$D,$BF48,'Transactions (Dated)'!$B:$B,BL$11,'Transactions (Dated)'!$C:$C,"Dividend (paid to cash)")*AA48</f>
        <v>0</v>
      </c>
      <c r="BM48" s="6">
        <f ca="1">BM47+SUMIFS('Transactions (Dated)'!$F:$F,'Transactions (Dated)'!$D:$D,$BF48,'Transactions (Dated)'!$B:$B,BM$11,'Transactions (Dated)'!$C:$C,"Dividend (paid to cash)")*AB48</f>
        <v>0</v>
      </c>
      <c r="BN48" s="6">
        <f ca="1">BN47+SUMIFS('Transactions (Dated)'!$F:$F,'Transactions (Dated)'!$D:$D,$BF48,'Transactions (Dated)'!$B:$B,BN$11,'Transactions (Dated)'!$C:$C,"Dividend (paid to cash)")*AC48</f>
        <v>0</v>
      </c>
      <c r="BO48" s="6">
        <f ca="1">BO47+SUMIFS('Transactions (Dated)'!$F:$F,'Transactions (Dated)'!$D:$D,$BF48,'Transactions (Dated)'!$B:$B,BO$11,'Transactions (Dated)'!$C:$C,"Dividend (paid to cash)")*AD48</f>
        <v>0</v>
      </c>
      <c r="BP48" s="6">
        <f ca="1">BP47+SUMIFS('Transactions (Dated)'!$F:$F,'Transactions (Dated)'!$D:$D,$BF48,'Transactions (Dated)'!$B:$B,BP$11,'Transactions (Dated)'!$C:$C,"Dividend (paid to cash)")*AE48</f>
        <v>0</v>
      </c>
      <c r="BQ48" s="6">
        <f ca="1">BQ47+SUMIFS('Transactions (Dated)'!$F:$F,'Transactions (Dated)'!$D:$D,$BF48,'Transactions (Dated)'!$B:$B,BQ$11,'Transactions (Dated)'!$C:$C,"Dividend (paid to cash)")*AF48</f>
        <v>0</v>
      </c>
      <c r="BR48" s="6">
        <f ca="1">BR47+SUMIFS('Transactions (Dated)'!$F:$F,'Transactions (Dated)'!$D:$D,$BF48,'Transactions (Dated)'!$B:$B,BR$11,'Transactions (Dated)'!$C:$C,"Dividend (paid to cash)")*AG48</f>
        <v>0</v>
      </c>
      <c r="BS48" s="6">
        <f ca="1">BS47+SUMIFS('Transactions (Dated)'!$F:$F,'Transactions (Dated)'!$D:$D,$BF48,'Transactions (Dated)'!$B:$B,BS$11,'Transactions (Dated)'!$C:$C,"Dividend (paid to cash)")*AH48</f>
        <v>0</v>
      </c>
      <c r="BT48" s="6">
        <f ca="1">BT47+SUMIFS('Transactions (Dated)'!$F:$F,'Transactions (Dated)'!$D:$D,$BF48,'Transactions (Dated)'!$B:$B,BT$11,'Transactions (Dated)'!$C:$C,"Dividend (paid to cash)")*AI48</f>
        <v>0</v>
      </c>
      <c r="BU48" s="6">
        <f ca="1">BU47+SUMIFS('Transactions (Dated)'!$F:$F,'Transactions (Dated)'!$D:$D,$BF48,'Transactions (Dated)'!$B:$B,BU$11,'Transactions (Dated)'!$C:$C,"Dividend (paid to cash)")*AJ48</f>
        <v>0</v>
      </c>
      <c r="BV48" s="6"/>
      <c r="BX48" s="6">
        <f t="shared" ca="1" si="30"/>
        <v>899983.75</v>
      </c>
      <c r="BZ48" s="3">
        <f t="shared" si="31"/>
        <v>41964</v>
      </c>
      <c r="CA48" s="4">
        <f t="shared" ca="1" si="26"/>
        <v>109780</v>
      </c>
      <c r="CB48" s="4">
        <f t="shared" ca="1" si="27"/>
        <v>899983.75</v>
      </c>
      <c r="CD48" s="4">
        <f t="shared" ca="1" si="28"/>
        <v>1009763.75</v>
      </c>
    </row>
    <row r="49" spans="2:82">
      <c r="B49" s="3">
        <f t="shared" si="29"/>
        <v>41967</v>
      </c>
      <c r="C49" s="2">
        <v>15015.4</v>
      </c>
      <c r="E49" s="70">
        <v>41967</v>
      </c>
      <c r="F49" s="69">
        <v>11.76</v>
      </c>
      <c r="G49" s="69">
        <v>4.3</v>
      </c>
      <c r="H49" s="69">
        <v>20.329999999999998</v>
      </c>
      <c r="I49" s="69">
        <v>30.18</v>
      </c>
      <c r="J49" s="69">
        <v>17.920000000000002</v>
      </c>
      <c r="K49" s="69">
        <v>11.98</v>
      </c>
      <c r="L49" s="69">
        <v>28</v>
      </c>
      <c r="M49" s="69">
        <v>1.9</v>
      </c>
      <c r="N49" s="69">
        <v>8.85</v>
      </c>
      <c r="O49" s="69">
        <v>4.8867000000000003</v>
      </c>
      <c r="P49" s="69">
        <v>33.97</v>
      </c>
      <c r="Q49" s="69">
        <v>1.29</v>
      </c>
      <c r="R49" s="69">
        <v>9.4700000000000006</v>
      </c>
      <c r="S49" s="69">
        <v>38.69</v>
      </c>
      <c r="T49" s="4"/>
      <c r="V49" s="3">
        <f t="shared" si="8"/>
        <v>41967</v>
      </c>
      <c r="W49" s="40">
        <f ca="1">W48+SUMIFS('Transactions (Dated)'!$E$2:$E$53,'Transactions (Dated)'!$D$2:$D$53,'Share Values'!$V49,'Transactions (Dated)'!$B$2:$B$53,'Share Values'!W$11,'Transactions (Dated)'!$C$2:$C$53,"Buy")-SUMIFS('Transactions (Dated)'!$E$2:$E$53,'Transactions (Dated)'!$D$2:$D$53,'Share Values'!$V49,'Transactions (Dated)'!$B$2:$B$53,'Share Values'!W$11,'Transactions (Dated)'!$C$2:$C$53,"Sell")</f>
        <v>4625</v>
      </c>
      <c r="X49" s="40">
        <f ca="1">X48+SUMIFS('Transactions (Dated)'!$E$2:$E$53,'Transactions (Dated)'!$D$2:$D$53,'Share Values'!$V49,'Transactions (Dated)'!$B$2:$B$53,'Share Values'!X$11,'Transactions (Dated)'!$C$2:$C$53,"Buy")-SUMIFS('Transactions (Dated)'!$E$2:$E$53,'Transactions (Dated)'!$D$2:$D$53,'Share Values'!$V49,'Transactions (Dated)'!$B$2:$B$53,'Share Values'!X$11,'Transactions (Dated)'!$C$2:$C$53,"Sell")</f>
        <v>12500</v>
      </c>
      <c r="Y49" s="40">
        <f ca="1">Y48+SUMIFS('Transactions (Dated)'!$E$2:$E$53,'Transactions (Dated)'!$D$2:$D$53,'Share Values'!$V49,'Transactions (Dated)'!$B$2:$B$53,'Share Values'!Y$11,'Transactions (Dated)'!$C$2:$C$53,"Buy")-SUMIFS('Transactions (Dated)'!$E$2:$E$53,'Transactions (Dated)'!$D$2:$D$53,'Share Values'!$V49,'Transactions (Dated)'!$B$2:$B$53,'Share Values'!Y$11,'Transactions (Dated)'!$C$2:$C$53,"Sell")</f>
        <v>0</v>
      </c>
      <c r="Z49" s="40">
        <f ca="1">Z48+SUMIFS('Transactions (Dated)'!$E$2:$E$53,'Transactions (Dated)'!$D$2:$D$53,'Share Values'!$V49,'Transactions (Dated)'!$B$2:$B$53,'Share Values'!Z$11,'Transactions (Dated)'!$C$2:$C$53,"Buy")-SUMIFS('Transactions (Dated)'!$E$2:$E$53,'Transactions (Dated)'!$D$2:$D$53,'Share Values'!$V49,'Transactions (Dated)'!$B$2:$B$53,'Share Values'!Z$11,'Transactions (Dated)'!$C$2:$C$53,"Sell")</f>
        <v>0</v>
      </c>
      <c r="AA49" s="40">
        <f ca="1">AA48+SUMIFS('Transactions (Dated)'!$E$2:$E$53,'Transactions (Dated)'!$D$2:$D$53,'Share Values'!$V49,'Transactions (Dated)'!$B$2:$B$53,'Share Values'!AA$11,'Transactions (Dated)'!$C$2:$C$53,"Buy")-SUMIFS('Transactions (Dated)'!$E$2:$E$53,'Transactions (Dated)'!$D$2:$D$53,'Share Values'!$V49,'Transactions (Dated)'!$B$2:$B$53,'Share Values'!AA$11,'Transactions (Dated)'!$C$2:$C$53,"Sell")</f>
        <v>0</v>
      </c>
      <c r="AB49" s="40">
        <f ca="1">AB48+SUMIFS('Transactions (Dated)'!$E$2:$E$53,'Transactions (Dated)'!$D$2:$D$53,'Share Values'!$V49,'Transactions (Dated)'!$B$2:$B$53,'Share Values'!AB$11,'Transactions (Dated)'!$C$2:$C$53,"Buy")-SUMIFS('Transactions (Dated)'!$E$2:$E$53,'Transactions (Dated)'!$D$2:$D$53,'Share Values'!$V49,'Transactions (Dated)'!$B$2:$B$53,'Share Values'!AB$11,'Transactions (Dated)'!$C$2:$C$53,"Sell")</f>
        <v>0</v>
      </c>
      <c r="AC49" s="40">
        <f ca="1">AC48+SUMIFS('Transactions (Dated)'!$E$2:$E$53,'Transactions (Dated)'!$D$2:$D$53,'Share Values'!$V49,'Transactions (Dated)'!$B$2:$B$53,'Share Values'!AC$11,'Transactions (Dated)'!$C$2:$C$53,"Buy")-SUMIFS('Transactions (Dated)'!$E$2:$E$53,'Transactions (Dated)'!$D$2:$D$53,'Share Values'!$V49,'Transactions (Dated)'!$B$2:$B$53,'Share Values'!AC$11,'Transactions (Dated)'!$C$2:$C$53,"Sell")</f>
        <v>0</v>
      </c>
      <c r="AD49" s="40">
        <f ca="1">AD48+SUMIFS('Transactions (Dated)'!$E$2:$E$53,'Transactions (Dated)'!$D$2:$D$53,'Share Values'!$V49,'Transactions (Dated)'!$B$2:$B$53,'Share Values'!AD$11,'Transactions (Dated)'!$C$2:$C$53,"Buy")-SUMIFS('Transactions (Dated)'!$E$2:$E$53,'Transactions (Dated)'!$D$2:$D$53,'Share Values'!$V49,'Transactions (Dated)'!$B$2:$B$53,'Share Values'!AD$11,'Transactions (Dated)'!$C$2:$C$53,"Sell")</f>
        <v>0</v>
      </c>
      <c r="AE49" s="40">
        <f ca="1">AE48+SUMIFS('Transactions (Dated)'!$E$2:$E$53,'Transactions (Dated)'!$D$2:$D$53,'Share Values'!$V49,'Transactions (Dated)'!$B$2:$B$53,'Share Values'!AE$11,'Transactions (Dated)'!$C$2:$C$53,"Buy")-SUMIFS('Transactions (Dated)'!$E$2:$E$53,'Transactions (Dated)'!$D$2:$D$53,'Share Values'!$V49,'Transactions (Dated)'!$B$2:$B$53,'Share Values'!AE$11,'Transactions (Dated)'!$C$2:$C$53,"Sell")</f>
        <v>0</v>
      </c>
      <c r="AF49" s="40">
        <f ca="1">AF48+SUMIFS('Transactions (Dated)'!$E$2:$E$53,'Transactions (Dated)'!$D$2:$D$53,'Share Values'!$V49,'Transactions (Dated)'!$B$2:$B$53,'Share Values'!AF$11,'Transactions (Dated)'!$C$2:$C$53,"Buy")-SUMIFS('Transactions (Dated)'!$E$2:$E$53,'Transactions (Dated)'!$D$2:$D$53,'Share Values'!$V49,'Transactions (Dated)'!$B$2:$B$53,'Share Values'!AF$11,'Transactions (Dated)'!$C$2:$C$53,"Sell")</f>
        <v>0</v>
      </c>
      <c r="AG49" s="40">
        <f ca="1">AG48+SUMIFS('Transactions (Dated)'!$E$2:$E$53,'Transactions (Dated)'!$D$2:$D$53,'Share Values'!$V49,'Transactions (Dated)'!$B$2:$B$53,'Share Values'!AG$11,'Transactions (Dated)'!$C$2:$C$53,"Buy")-SUMIFS('Transactions (Dated)'!$E$2:$E$53,'Transactions (Dated)'!$D$2:$D$53,'Share Values'!$V49,'Transactions (Dated)'!$B$2:$B$53,'Share Values'!AG$11,'Transactions (Dated)'!$C$2:$C$53,"Sell")</f>
        <v>0</v>
      </c>
      <c r="AH49" s="40">
        <f ca="1">AH48+SUMIFS('Transactions (Dated)'!$E$2:$E$53,'Transactions (Dated)'!$D$2:$D$53,'Share Values'!$V49,'Transactions (Dated)'!$B$2:$B$53,'Share Values'!AH$11,'Transactions (Dated)'!$C$2:$C$53,"Buy")-SUMIFS('Transactions (Dated)'!$E$2:$E$53,'Transactions (Dated)'!$D$2:$D$53,'Share Values'!$V49,'Transactions (Dated)'!$B$2:$B$53,'Share Values'!AH$11,'Transactions (Dated)'!$C$2:$C$53,"Sell")</f>
        <v>0</v>
      </c>
      <c r="AI49" s="40">
        <f ca="1">AI48+SUMIFS('Transactions (Dated)'!$E$2:$E$53,'Transactions (Dated)'!$D$2:$D$53,'Share Values'!$V49,'Transactions (Dated)'!$B$2:$B$53,'Share Values'!AI$11,'Transactions (Dated)'!$C$2:$C$53,"Buy")-SUMIFS('Transactions (Dated)'!$E$2:$E$53,'Transactions (Dated)'!$D$2:$D$53,'Share Values'!$V49,'Transactions (Dated)'!$B$2:$B$53,'Share Values'!AI$11,'Transactions (Dated)'!$C$2:$C$53,"Sell")</f>
        <v>0</v>
      </c>
      <c r="AJ49" s="40">
        <f ca="1">AJ48+SUMIFS('Transactions (Dated)'!$E$2:$E$53,'Transactions (Dated)'!$D$2:$D$53,'Share Values'!$V49,'Transactions (Dated)'!$B$2:$B$53,'Share Values'!AJ$11,'Transactions (Dated)'!$C$2:$C$53,"Buy")-SUMIFS('Transactions (Dated)'!$E$2:$E$53,'Transactions (Dated)'!$D$2:$D$53,'Share Values'!$V49,'Transactions (Dated)'!$B$2:$B$53,'Share Values'!AJ$11,'Transactions (Dated)'!$C$2:$C$53,"Sell")</f>
        <v>0</v>
      </c>
      <c r="AK49" s="40"/>
      <c r="AM49" s="3">
        <f t="shared" si="9"/>
        <v>41967</v>
      </c>
      <c r="AN49" s="6">
        <f t="shared" ca="1" si="10"/>
        <v>54390</v>
      </c>
      <c r="AO49" s="6">
        <f t="shared" ca="1" si="11"/>
        <v>53750</v>
      </c>
      <c r="AP49" s="6">
        <f t="shared" ca="1" si="12"/>
        <v>0</v>
      </c>
      <c r="AQ49" s="6">
        <f t="shared" ca="1" si="13"/>
        <v>0</v>
      </c>
      <c r="AR49" s="6">
        <f t="shared" ca="1" si="14"/>
        <v>0</v>
      </c>
      <c r="AS49" s="6">
        <f t="shared" ca="1" si="15"/>
        <v>0</v>
      </c>
      <c r="AT49" s="6">
        <f t="shared" ca="1" si="16"/>
        <v>0</v>
      </c>
      <c r="AU49" s="6">
        <f t="shared" ca="1" si="17"/>
        <v>0</v>
      </c>
      <c r="AV49" s="6">
        <f t="shared" ca="1" si="18"/>
        <v>0</v>
      </c>
      <c r="AW49" s="6">
        <f t="shared" ca="1" si="19"/>
        <v>0</v>
      </c>
      <c r="AX49" s="6">
        <f t="shared" ca="1" si="20"/>
        <v>0</v>
      </c>
      <c r="AY49" s="6">
        <f t="shared" ca="1" si="21"/>
        <v>0</v>
      </c>
      <c r="AZ49" s="6">
        <f t="shared" ca="1" si="22"/>
        <v>0</v>
      </c>
      <c r="BA49" s="6">
        <f t="shared" ca="1" si="23"/>
        <v>0</v>
      </c>
      <c r="BB49" s="6"/>
      <c r="BD49" s="4">
        <f t="shared" ca="1" si="24"/>
        <v>108140</v>
      </c>
      <c r="BF49" s="3">
        <f t="shared" si="25"/>
        <v>41967</v>
      </c>
      <c r="BG49" s="6">
        <f>BG48+SUMIFS('Transactions (Dated)'!H:H,'Transactions (Dated)'!D:D,'Share Values'!AM49)</f>
        <v>899983.75</v>
      </c>
      <c r="BH49" s="6">
        <f ca="1">BH48+SUMIFS('Transactions (Dated)'!$F:$F,'Transactions (Dated)'!$D:$D,$BF49,'Transactions (Dated)'!$B:$B,BH$11,'Transactions (Dated)'!$C:$C,"Dividend (paid to cash)")*W49</f>
        <v>0</v>
      </c>
      <c r="BI49" s="6">
        <f ca="1">BI48+SUMIFS('Transactions (Dated)'!$F:$F,'Transactions (Dated)'!$D:$D,$BF49,'Transactions (Dated)'!$B:$B,BI$11,'Transactions (Dated)'!$C:$C,"Dividend (paid to cash)")*X49</f>
        <v>0</v>
      </c>
      <c r="BJ49" s="6">
        <f ca="1">BJ48+SUMIFS('Transactions (Dated)'!$F:$F,'Transactions (Dated)'!$D:$D,$BF49,'Transactions (Dated)'!$B:$B,BJ$11,'Transactions (Dated)'!$C:$C,"Dividend (paid to cash)")*Y49</f>
        <v>0</v>
      </c>
      <c r="BK49" s="6">
        <f ca="1">BK48+SUMIFS('Transactions (Dated)'!$F:$F,'Transactions (Dated)'!$D:$D,$BF49,'Transactions (Dated)'!$B:$B,BK$11,'Transactions (Dated)'!$C:$C,"Dividend (paid to cash)")*Z49</f>
        <v>0</v>
      </c>
      <c r="BL49" s="6">
        <f ca="1">BL48+SUMIFS('Transactions (Dated)'!$F:$F,'Transactions (Dated)'!$D:$D,$BF49,'Transactions (Dated)'!$B:$B,BL$11,'Transactions (Dated)'!$C:$C,"Dividend (paid to cash)")*AA49</f>
        <v>0</v>
      </c>
      <c r="BM49" s="6">
        <f ca="1">BM48+SUMIFS('Transactions (Dated)'!$F:$F,'Transactions (Dated)'!$D:$D,$BF49,'Transactions (Dated)'!$B:$B,BM$11,'Transactions (Dated)'!$C:$C,"Dividend (paid to cash)")*AB49</f>
        <v>0</v>
      </c>
      <c r="BN49" s="6">
        <f ca="1">BN48+SUMIFS('Transactions (Dated)'!$F:$F,'Transactions (Dated)'!$D:$D,$BF49,'Transactions (Dated)'!$B:$B,BN$11,'Transactions (Dated)'!$C:$C,"Dividend (paid to cash)")*AC49</f>
        <v>0</v>
      </c>
      <c r="BO49" s="6">
        <f ca="1">BO48+SUMIFS('Transactions (Dated)'!$F:$F,'Transactions (Dated)'!$D:$D,$BF49,'Transactions (Dated)'!$B:$B,BO$11,'Transactions (Dated)'!$C:$C,"Dividend (paid to cash)")*AD49</f>
        <v>0</v>
      </c>
      <c r="BP49" s="6">
        <f ca="1">BP48+SUMIFS('Transactions (Dated)'!$F:$F,'Transactions (Dated)'!$D:$D,$BF49,'Transactions (Dated)'!$B:$B,BP$11,'Transactions (Dated)'!$C:$C,"Dividend (paid to cash)")*AE49</f>
        <v>0</v>
      </c>
      <c r="BQ49" s="6">
        <f ca="1">BQ48+SUMIFS('Transactions (Dated)'!$F:$F,'Transactions (Dated)'!$D:$D,$BF49,'Transactions (Dated)'!$B:$B,BQ$11,'Transactions (Dated)'!$C:$C,"Dividend (paid to cash)")*AF49</f>
        <v>0</v>
      </c>
      <c r="BR49" s="6">
        <f ca="1">BR48+SUMIFS('Transactions (Dated)'!$F:$F,'Transactions (Dated)'!$D:$D,$BF49,'Transactions (Dated)'!$B:$B,BR$11,'Transactions (Dated)'!$C:$C,"Dividend (paid to cash)")*AG49</f>
        <v>0</v>
      </c>
      <c r="BS49" s="6">
        <f ca="1">BS48+SUMIFS('Transactions (Dated)'!$F:$F,'Transactions (Dated)'!$D:$D,$BF49,'Transactions (Dated)'!$B:$B,BS$11,'Transactions (Dated)'!$C:$C,"Dividend (paid to cash)")*AH49</f>
        <v>0</v>
      </c>
      <c r="BT49" s="6">
        <f ca="1">BT48+SUMIFS('Transactions (Dated)'!$F:$F,'Transactions (Dated)'!$D:$D,$BF49,'Transactions (Dated)'!$B:$B,BT$11,'Transactions (Dated)'!$C:$C,"Dividend (paid to cash)")*AI49</f>
        <v>0</v>
      </c>
      <c r="BU49" s="6">
        <f ca="1">BU48+SUMIFS('Transactions (Dated)'!$F:$F,'Transactions (Dated)'!$D:$D,$BF49,'Transactions (Dated)'!$B:$B,BU$11,'Transactions (Dated)'!$C:$C,"Dividend (paid to cash)")*AJ49</f>
        <v>0</v>
      </c>
      <c r="BV49" s="6"/>
      <c r="BX49" s="6">
        <f t="shared" ca="1" si="30"/>
        <v>899983.75</v>
      </c>
      <c r="BZ49" s="3">
        <f t="shared" si="31"/>
        <v>41967</v>
      </c>
      <c r="CA49" s="4">
        <f t="shared" ca="1" si="26"/>
        <v>108140</v>
      </c>
      <c r="CB49" s="4">
        <f t="shared" ca="1" si="27"/>
        <v>899983.75</v>
      </c>
      <c r="CD49" s="4">
        <f t="shared" ca="1" si="28"/>
        <v>1008123.75</v>
      </c>
    </row>
    <row r="50" spans="2:82">
      <c r="B50" s="3">
        <f t="shared" si="29"/>
        <v>41968</v>
      </c>
      <c r="C50" s="2">
        <v>15073.7</v>
      </c>
      <c r="E50" s="70">
        <v>41968</v>
      </c>
      <c r="F50" s="69">
        <v>11.61</v>
      </c>
      <c r="G50" s="69">
        <v>4.2</v>
      </c>
      <c r="H50" s="69">
        <v>20.403400000000001</v>
      </c>
      <c r="I50" s="69">
        <v>30.2</v>
      </c>
      <c r="J50" s="69">
        <v>17.97</v>
      </c>
      <c r="K50" s="69">
        <v>12.11</v>
      </c>
      <c r="L50" s="69">
        <v>28.14</v>
      </c>
      <c r="M50" s="69">
        <v>1.89</v>
      </c>
      <c r="N50" s="69">
        <v>8.5299999999999994</v>
      </c>
      <c r="O50" s="69">
        <v>4.8167</v>
      </c>
      <c r="P50" s="69">
        <v>34.39</v>
      </c>
      <c r="Q50" s="69">
        <v>1.28</v>
      </c>
      <c r="R50" s="69">
        <v>9.57</v>
      </c>
      <c r="S50" s="69">
        <v>39.18</v>
      </c>
      <c r="T50" s="4"/>
      <c r="V50" s="3">
        <f t="shared" si="8"/>
        <v>41968</v>
      </c>
      <c r="W50" s="40">
        <f ca="1">W49+SUMIFS('Transactions (Dated)'!$E$2:$E$53,'Transactions (Dated)'!$D$2:$D$53,'Share Values'!$V50,'Transactions (Dated)'!$B$2:$B$53,'Share Values'!W$11,'Transactions (Dated)'!$C$2:$C$53,"Buy")-SUMIFS('Transactions (Dated)'!$E$2:$E$53,'Transactions (Dated)'!$D$2:$D$53,'Share Values'!$V50,'Transactions (Dated)'!$B$2:$B$53,'Share Values'!W$11,'Transactions (Dated)'!$C$2:$C$53,"Sell")</f>
        <v>4625</v>
      </c>
      <c r="X50" s="40">
        <f ca="1">X49+SUMIFS('Transactions (Dated)'!$E$2:$E$53,'Transactions (Dated)'!$D$2:$D$53,'Share Values'!$V50,'Transactions (Dated)'!$B$2:$B$53,'Share Values'!X$11,'Transactions (Dated)'!$C$2:$C$53,"Buy")-SUMIFS('Transactions (Dated)'!$E$2:$E$53,'Transactions (Dated)'!$D$2:$D$53,'Share Values'!$V50,'Transactions (Dated)'!$B$2:$B$53,'Share Values'!X$11,'Transactions (Dated)'!$C$2:$C$53,"Sell")</f>
        <v>12500</v>
      </c>
      <c r="Y50" s="40">
        <f ca="1">Y49+SUMIFS('Transactions (Dated)'!$E$2:$E$53,'Transactions (Dated)'!$D$2:$D$53,'Share Values'!$V50,'Transactions (Dated)'!$B$2:$B$53,'Share Values'!Y$11,'Transactions (Dated)'!$C$2:$C$53,"Buy")-SUMIFS('Transactions (Dated)'!$E$2:$E$53,'Transactions (Dated)'!$D$2:$D$53,'Share Values'!$V50,'Transactions (Dated)'!$B$2:$B$53,'Share Values'!Y$11,'Transactions (Dated)'!$C$2:$C$53,"Sell")</f>
        <v>0</v>
      </c>
      <c r="Z50" s="40">
        <f ca="1">Z49+SUMIFS('Transactions (Dated)'!$E$2:$E$53,'Transactions (Dated)'!$D$2:$D$53,'Share Values'!$V50,'Transactions (Dated)'!$B$2:$B$53,'Share Values'!Z$11,'Transactions (Dated)'!$C$2:$C$53,"Buy")-SUMIFS('Transactions (Dated)'!$E$2:$E$53,'Transactions (Dated)'!$D$2:$D$53,'Share Values'!$V50,'Transactions (Dated)'!$B$2:$B$53,'Share Values'!Z$11,'Transactions (Dated)'!$C$2:$C$53,"Sell")</f>
        <v>0</v>
      </c>
      <c r="AA50" s="40">
        <f ca="1">AA49+SUMIFS('Transactions (Dated)'!$E$2:$E$53,'Transactions (Dated)'!$D$2:$D$53,'Share Values'!$V50,'Transactions (Dated)'!$B$2:$B$53,'Share Values'!AA$11,'Transactions (Dated)'!$C$2:$C$53,"Buy")-SUMIFS('Transactions (Dated)'!$E$2:$E$53,'Transactions (Dated)'!$D$2:$D$53,'Share Values'!$V50,'Transactions (Dated)'!$B$2:$B$53,'Share Values'!AA$11,'Transactions (Dated)'!$C$2:$C$53,"Sell")</f>
        <v>0</v>
      </c>
      <c r="AB50" s="40">
        <f ca="1">AB49+SUMIFS('Transactions (Dated)'!$E$2:$E$53,'Transactions (Dated)'!$D$2:$D$53,'Share Values'!$V50,'Transactions (Dated)'!$B$2:$B$53,'Share Values'!AB$11,'Transactions (Dated)'!$C$2:$C$53,"Buy")-SUMIFS('Transactions (Dated)'!$E$2:$E$53,'Transactions (Dated)'!$D$2:$D$53,'Share Values'!$V50,'Transactions (Dated)'!$B$2:$B$53,'Share Values'!AB$11,'Transactions (Dated)'!$C$2:$C$53,"Sell")</f>
        <v>0</v>
      </c>
      <c r="AC50" s="40">
        <f ca="1">AC49+SUMIFS('Transactions (Dated)'!$E$2:$E$53,'Transactions (Dated)'!$D$2:$D$53,'Share Values'!$V50,'Transactions (Dated)'!$B$2:$B$53,'Share Values'!AC$11,'Transactions (Dated)'!$C$2:$C$53,"Buy")-SUMIFS('Transactions (Dated)'!$E$2:$E$53,'Transactions (Dated)'!$D$2:$D$53,'Share Values'!$V50,'Transactions (Dated)'!$B$2:$B$53,'Share Values'!AC$11,'Transactions (Dated)'!$C$2:$C$53,"Sell")</f>
        <v>0</v>
      </c>
      <c r="AD50" s="40">
        <f ca="1">AD49+SUMIFS('Transactions (Dated)'!$E$2:$E$53,'Transactions (Dated)'!$D$2:$D$53,'Share Values'!$V50,'Transactions (Dated)'!$B$2:$B$53,'Share Values'!AD$11,'Transactions (Dated)'!$C$2:$C$53,"Buy")-SUMIFS('Transactions (Dated)'!$E$2:$E$53,'Transactions (Dated)'!$D$2:$D$53,'Share Values'!$V50,'Transactions (Dated)'!$B$2:$B$53,'Share Values'!AD$11,'Transactions (Dated)'!$C$2:$C$53,"Sell")</f>
        <v>0</v>
      </c>
      <c r="AE50" s="40">
        <f ca="1">AE49+SUMIFS('Transactions (Dated)'!$E$2:$E$53,'Transactions (Dated)'!$D$2:$D$53,'Share Values'!$V50,'Transactions (Dated)'!$B$2:$B$53,'Share Values'!AE$11,'Transactions (Dated)'!$C$2:$C$53,"Buy")-SUMIFS('Transactions (Dated)'!$E$2:$E$53,'Transactions (Dated)'!$D$2:$D$53,'Share Values'!$V50,'Transactions (Dated)'!$B$2:$B$53,'Share Values'!AE$11,'Transactions (Dated)'!$C$2:$C$53,"Sell")</f>
        <v>0</v>
      </c>
      <c r="AF50" s="40">
        <f ca="1">AF49+SUMIFS('Transactions (Dated)'!$E$2:$E$53,'Transactions (Dated)'!$D$2:$D$53,'Share Values'!$V50,'Transactions (Dated)'!$B$2:$B$53,'Share Values'!AF$11,'Transactions (Dated)'!$C$2:$C$53,"Buy")-SUMIFS('Transactions (Dated)'!$E$2:$E$53,'Transactions (Dated)'!$D$2:$D$53,'Share Values'!$V50,'Transactions (Dated)'!$B$2:$B$53,'Share Values'!AF$11,'Transactions (Dated)'!$C$2:$C$53,"Sell")</f>
        <v>0</v>
      </c>
      <c r="AG50" s="40">
        <f ca="1">AG49+SUMIFS('Transactions (Dated)'!$E$2:$E$53,'Transactions (Dated)'!$D$2:$D$53,'Share Values'!$V50,'Transactions (Dated)'!$B$2:$B$53,'Share Values'!AG$11,'Transactions (Dated)'!$C$2:$C$53,"Buy")-SUMIFS('Transactions (Dated)'!$E$2:$E$53,'Transactions (Dated)'!$D$2:$D$53,'Share Values'!$V50,'Transactions (Dated)'!$B$2:$B$53,'Share Values'!AG$11,'Transactions (Dated)'!$C$2:$C$53,"Sell")</f>
        <v>0</v>
      </c>
      <c r="AH50" s="40">
        <f ca="1">AH49+SUMIFS('Transactions (Dated)'!$E$2:$E$53,'Transactions (Dated)'!$D$2:$D$53,'Share Values'!$V50,'Transactions (Dated)'!$B$2:$B$53,'Share Values'!AH$11,'Transactions (Dated)'!$C$2:$C$53,"Buy")-SUMIFS('Transactions (Dated)'!$E$2:$E$53,'Transactions (Dated)'!$D$2:$D$53,'Share Values'!$V50,'Transactions (Dated)'!$B$2:$B$53,'Share Values'!AH$11,'Transactions (Dated)'!$C$2:$C$53,"Sell")</f>
        <v>0</v>
      </c>
      <c r="AI50" s="40">
        <f ca="1">AI49+SUMIFS('Transactions (Dated)'!$E$2:$E$53,'Transactions (Dated)'!$D$2:$D$53,'Share Values'!$V50,'Transactions (Dated)'!$B$2:$B$53,'Share Values'!AI$11,'Transactions (Dated)'!$C$2:$C$53,"Buy")-SUMIFS('Transactions (Dated)'!$E$2:$E$53,'Transactions (Dated)'!$D$2:$D$53,'Share Values'!$V50,'Transactions (Dated)'!$B$2:$B$53,'Share Values'!AI$11,'Transactions (Dated)'!$C$2:$C$53,"Sell")</f>
        <v>0</v>
      </c>
      <c r="AJ50" s="40">
        <f ca="1">AJ49+SUMIFS('Transactions (Dated)'!$E$2:$E$53,'Transactions (Dated)'!$D$2:$D$53,'Share Values'!$V50,'Transactions (Dated)'!$B$2:$B$53,'Share Values'!AJ$11,'Transactions (Dated)'!$C$2:$C$53,"Buy")-SUMIFS('Transactions (Dated)'!$E$2:$E$53,'Transactions (Dated)'!$D$2:$D$53,'Share Values'!$V50,'Transactions (Dated)'!$B$2:$B$53,'Share Values'!AJ$11,'Transactions (Dated)'!$C$2:$C$53,"Sell")</f>
        <v>0</v>
      </c>
      <c r="AK50" s="40"/>
      <c r="AM50" s="3">
        <f t="shared" si="9"/>
        <v>41968</v>
      </c>
      <c r="AN50" s="6">
        <f t="shared" ca="1" si="10"/>
        <v>53696.25</v>
      </c>
      <c r="AO50" s="6">
        <f t="shared" ca="1" si="11"/>
        <v>52500</v>
      </c>
      <c r="AP50" s="6">
        <f t="shared" ca="1" si="12"/>
        <v>0</v>
      </c>
      <c r="AQ50" s="6">
        <f t="shared" ca="1" si="13"/>
        <v>0</v>
      </c>
      <c r="AR50" s="6">
        <f t="shared" ca="1" si="14"/>
        <v>0</v>
      </c>
      <c r="AS50" s="6">
        <f t="shared" ca="1" si="15"/>
        <v>0</v>
      </c>
      <c r="AT50" s="6">
        <f t="shared" ca="1" si="16"/>
        <v>0</v>
      </c>
      <c r="AU50" s="6">
        <f t="shared" ca="1" si="17"/>
        <v>0</v>
      </c>
      <c r="AV50" s="6">
        <f t="shared" ca="1" si="18"/>
        <v>0</v>
      </c>
      <c r="AW50" s="6">
        <f t="shared" ca="1" si="19"/>
        <v>0</v>
      </c>
      <c r="AX50" s="6">
        <f t="shared" ca="1" si="20"/>
        <v>0</v>
      </c>
      <c r="AY50" s="6">
        <f t="shared" ca="1" si="21"/>
        <v>0</v>
      </c>
      <c r="AZ50" s="6">
        <f t="shared" ca="1" si="22"/>
        <v>0</v>
      </c>
      <c r="BA50" s="6">
        <f t="shared" ca="1" si="23"/>
        <v>0</v>
      </c>
      <c r="BB50" s="6"/>
      <c r="BD50" s="4">
        <f t="shared" ca="1" si="24"/>
        <v>106196.25</v>
      </c>
      <c r="BF50" s="3">
        <f t="shared" si="25"/>
        <v>41968</v>
      </c>
      <c r="BG50" s="6">
        <f>BG49+SUMIFS('Transactions (Dated)'!H:H,'Transactions (Dated)'!D:D,'Share Values'!AM50)</f>
        <v>899983.75</v>
      </c>
      <c r="BH50" s="6">
        <f ca="1">BH49+SUMIFS('Transactions (Dated)'!$F:$F,'Transactions (Dated)'!$D:$D,$BF50,'Transactions (Dated)'!$B:$B,BH$11,'Transactions (Dated)'!$C:$C,"Dividend (paid to cash)")*W50</f>
        <v>0</v>
      </c>
      <c r="BI50" s="6">
        <f ca="1">BI49+SUMIFS('Transactions (Dated)'!$F:$F,'Transactions (Dated)'!$D:$D,$BF50,'Transactions (Dated)'!$B:$B,BI$11,'Transactions (Dated)'!$C:$C,"Dividend (paid to cash)")*X50</f>
        <v>0</v>
      </c>
      <c r="BJ50" s="6">
        <f ca="1">BJ49+SUMIFS('Transactions (Dated)'!$F:$F,'Transactions (Dated)'!$D:$D,$BF50,'Transactions (Dated)'!$B:$B,BJ$11,'Transactions (Dated)'!$C:$C,"Dividend (paid to cash)")*Y50</f>
        <v>0</v>
      </c>
      <c r="BK50" s="6">
        <f ca="1">BK49+SUMIFS('Transactions (Dated)'!$F:$F,'Transactions (Dated)'!$D:$D,$BF50,'Transactions (Dated)'!$B:$B,BK$11,'Transactions (Dated)'!$C:$C,"Dividend (paid to cash)")*Z50</f>
        <v>0</v>
      </c>
      <c r="BL50" s="6">
        <f ca="1">BL49+SUMIFS('Transactions (Dated)'!$F:$F,'Transactions (Dated)'!$D:$D,$BF50,'Transactions (Dated)'!$B:$B,BL$11,'Transactions (Dated)'!$C:$C,"Dividend (paid to cash)")*AA50</f>
        <v>0</v>
      </c>
      <c r="BM50" s="6">
        <f ca="1">BM49+SUMIFS('Transactions (Dated)'!$F:$F,'Transactions (Dated)'!$D:$D,$BF50,'Transactions (Dated)'!$B:$B,BM$11,'Transactions (Dated)'!$C:$C,"Dividend (paid to cash)")*AB50</f>
        <v>0</v>
      </c>
      <c r="BN50" s="6">
        <f ca="1">BN49+SUMIFS('Transactions (Dated)'!$F:$F,'Transactions (Dated)'!$D:$D,$BF50,'Transactions (Dated)'!$B:$B,BN$11,'Transactions (Dated)'!$C:$C,"Dividend (paid to cash)")*AC50</f>
        <v>0</v>
      </c>
      <c r="BO50" s="6">
        <f ca="1">BO49+SUMIFS('Transactions (Dated)'!$F:$F,'Transactions (Dated)'!$D:$D,$BF50,'Transactions (Dated)'!$B:$B,BO$11,'Transactions (Dated)'!$C:$C,"Dividend (paid to cash)")*AD50</f>
        <v>0</v>
      </c>
      <c r="BP50" s="6">
        <f ca="1">BP49+SUMIFS('Transactions (Dated)'!$F:$F,'Transactions (Dated)'!$D:$D,$BF50,'Transactions (Dated)'!$B:$B,BP$11,'Transactions (Dated)'!$C:$C,"Dividend (paid to cash)")*AE50</f>
        <v>0</v>
      </c>
      <c r="BQ50" s="6">
        <f ca="1">BQ49+SUMIFS('Transactions (Dated)'!$F:$F,'Transactions (Dated)'!$D:$D,$BF50,'Transactions (Dated)'!$B:$B,BQ$11,'Transactions (Dated)'!$C:$C,"Dividend (paid to cash)")*AF50</f>
        <v>0</v>
      </c>
      <c r="BR50" s="6">
        <f ca="1">BR49+SUMIFS('Transactions (Dated)'!$F:$F,'Transactions (Dated)'!$D:$D,$BF50,'Transactions (Dated)'!$B:$B,BR$11,'Transactions (Dated)'!$C:$C,"Dividend (paid to cash)")*AG50</f>
        <v>0</v>
      </c>
      <c r="BS50" s="6">
        <f ca="1">BS49+SUMIFS('Transactions (Dated)'!$F:$F,'Transactions (Dated)'!$D:$D,$BF50,'Transactions (Dated)'!$B:$B,BS$11,'Transactions (Dated)'!$C:$C,"Dividend (paid to cash)")*AH50</f>
        <v>0</v>
      </c>
      <c r="BT50" s="6">
        <f ca="1">BT49+SUMIFS('Transactions (Dated)'!$F:$F,'Transactions (Dated)'!$D:$D,$BF50,'Transactions (Dated)'!$B:$B,BT$11,'Transactions (Dated)'!$C:$C,"Dividend (paid to cash)")*AI50</f>
        <v>0</v>
      </c>
      <c r="BU50" s="6">
        <f ca="1">BU49+SUMIFS('Transactions (Dated)'!$F:$F,'Transactions (Dated)'!$D:$D,$BF50,'Transactions (Dated)'!$B:$B,BU$11,'Transactions (Dated)'!$C:$C,"Dividend (paid to cash)")*AJ50</f>
        <v>0</v>
      </c>
      <c r="BV50" s="6"/>
      <c r="BX50" s="6">
        <f t="shared" ca="1" si="30"/>
        <v>899983.75</v>
      </c>
      <c r="BZ50" s="3">
        <f t="shared" si="31"/>
        <v>41968</v>
      </c>
      <c r="CA50" s="4">
        <f t="shared" ca="1" si="26"/>
        <v>106196.25</v>
      </c>
      <c r="CB50" s="4">
        <f t="shared" ca="1" si="27"/>
        <v>899983.75</v>
      </c>
      <c r="CD50" s="4">
        <f t="shared" ca="1" si="28"/>
        <v>1006180</v>
      </c>
    </row>
    <row r="51" spans="2:82">
      <c r="B51" s="3">
        <f t="shared" si="29"/>
        <v>41969</v>
      </c>
      <c r="C51" s="2">
        <v>15038.4</v>
      </c>
      <c r="E51" s="70">
        <v>41969</v>
      </c>
      <c r="F51" s="69">
        <v>11.77</v>
      </c>
      <c r="G51" s="69">
        <v>4.04</v>
      </c>
      <c r="H51" s="69">
        <v>20.39</v>
      </c>
      <c r="I51" s="69">
        <v>30.54</v>
      </c>
      <c r="J51" s="69">
        <v>17.71</v>
      </c>
      <c r="K51" s="69">
        <v>12</v>
      </c>
      <c r="L51" s="69">
        <v>27.83</v>
      </c>
      <c r="M51" s="69">
        <v>1.89</v>
      </c>
      <c r="N51" s="69">
        <v>8.5299999999999994</v>
      </c>
      <c r="O51" s="69">
        <v>4.8</v>
      </c>
      <c r="P51" s="69">
        <v>34.39</v>
      </c>
      <c r="Q51" s="69">
        <v>1.29</v>
      </c>
      <c r="R51" s="69">
        <v>9.5299999999999994</v>
      </c>
      <c r="S51" s="69">
        <v>39.380000000000003</v>
      </c>
      <c r="T51" s="4"/>
      <c r="V51" s="3">
        <f t="shared" si="8"/>
        <v>41969</v>
      </c>
      <c r="W51" s="40">
        <f ca="1">W50+SUMIFS('Transactions (Dated)'!$E$2:$E$53,'Transactions (Dated)'!$D$2:$D$53,'Share Values'!$V51,'Transactions (Dated)'!$B$2:$B$53,'Share Values'!W$11,'Transactions (Dated)'!$C$2:$C$53,"Buy")-SUMIFS('Transactions (Dated)'!$E$2:$E$53,'Transactions (Dated)'!$D$2:$D$53,'Share Values'!$V51,'Transactions (Dated)'!$B$2:$B$53,'Share Values'!W$11,'Transactions (Dated)'!$C$2:$C$53,"Sell")</f>
        <v>4625</v>
      </c>
      <c r="X51" s="40">
        <f ca="1">X50+SUMIFS('Transactions (Dated)'!$E$2:$E$53,'Transactions (Dated)'!$D$2:$D$53,'Share Values'!$V51,'Transactions (Dated)'!$B$2:$B$53,'Share Values'!X$11,'Transactions (Dated)'!$C$2:$C$53,"Buy")-SUMIFS('Transactions (Dated)'!$E$2:$E$53,'Transactions (Dated)'!$D$2:$D$53,'Share Values'!$V51,'Transactions (Dated)'!$B$2:$B$53,'Share Values'!X$11,'Transactions (Dated)'!$C$2:$C$53,"Sell")</f>
        <v>12500</v>
      </c>
      <c r="Y51" s="40">
        <f ca="1">Y50+SUMIFS('Transactions (Dated)'!$E$2:$E$53,'Transactions (Dated)'!$D$2:$D$53,'Share Values'!$V51,'Transactions (Dated)'!$B$2:$B$53,'Share Values'!Y$11,'Transactions (Dated)'!$C$2:$C$53,"Buy")-SUMIFS('Transactions (Dated)'!$E$2:$E$53,'Transactions (Dated)'!$D$2:$D$53,'Share Values'!$V51,'Transactions (Dated)'!$B$2:$B$53,'Share Values'!Y$11,'Transactions (Dated)'!$C$2:$C$53,"Sell")</f>
        <v>0</v>
      </c>
      <c r="Z51" s="40">
        <f ca="1">Z50+SUMIFS('Transactions (Dated)'!$E$2:$E$53,'Transactions (Dated)'!$D$2:$D$53,'Share Values'!$V51,'Transactions (Dated)'!$B$2:$B$53,'Share Values'!Z$11,'Transactions (Dated)'!$C$2:$C$53,"Buy")-SUMIFS('Transactions (Dated)'!$E$2:$E$53,'Transactions (Dated)'!$D$2:$D$53,'Share Values'!$V51,'Transactions (Dated)'!$B$2:$B$53,'Share Values'!Z$11,'Transactions (Dated)'!$C$2:$C$53,"Sell")</f>
        <v>0</v>
      </c>
      <c r="AA51" s="40">
        <f ca="1">AA50+SUMIFS('Transactions (Dated)'!$E$2:$E$53,'Transactions (Dated)'!$D$2:$D$53,'Share Values'!$V51,'Transactions (Dated)'!$B$2:$B$53,'Share Values'!AA$11,'Transactions (Dated)'!$C$2:$C$53,"Buy")-SUMIFS('Transactions (Dated)'!$E$2:$E$53,'Transactions (Dated)'!$D$2:$D$53,'Share Values'!$V51,'Transactions (Dated)'!$B$2:$B$53,'Share Values'!AA$11,'Transactions (Dated)'!$C$2:$C$53,"Sell")</f>
        <v>0</v>
      </c>
      <c r="AB51" s="40">
        <f ca="1">AB50+SUMIFS('Transactions (Dated)'!$E$2:$E$53,'Transactions (Dated)'!$D$2:$D$53,'Share Values'!$V51,'Transactions (Dated)'!$B$2:$B$53,'Share Values'!AB$11,'Transactions (Dated)'!$C$2:$C$53,"Buy")-SUMIFS('Transactions (Dated)'!$E$2:$E$53,'Transactions (Dated)'!$D$2:$D$53,'Share Values'!$V51,'Transactions (Dated)'!$B$2:$B$53,'Share Values'!AB$11,'Transactions (Dated)'!$C$2:$C$53,"Sell")</f>
        <v>0</v>
      </c>
      <c r="AC51" s="40">
        <f ca="1">AC50+SUMIFS('Transactions (Dated)'!$E$2:$E$53,'Transactions (Dated)'!$D$2:$D$53,'Share Values'!$V51,'Transactions (Dated)'!$B$2:$B$53,'Share Values'!AC$11,'Transactions (Dated)'!$C$2:$C$53,"Buy")-SUMIFS('Transactions (Dated)'!$E$2:$E$53,'Transactions (Dated)'!$D$2:$D$53,'Share Values'!$V51,'Transactions (Dated)'!$B$2:$B$53,'Share Values'!AC$11,'Transactions (Dated)'!$C$2:$C$53,"Sell")</f>
        <v>0</v>
      </c>
      <c r="AD51" s="40">
        <f ca="1">AD50+SUMIFS('Transactions (Dated)'!$E$2:$E$53,'Transactions (Dated)'!$D$2:$D$53,'Share Values'!$V51,'Transactions (Dated)'!$B$2:$B$53,'Share Values'!AD$11,'Transactions (Dated)'!$C$2:$C$53,"Buy")-SUMIFS('Transactions (Dated)'!$E$2:$E$53,'Transactions (Dated)'!$D$2:$D$53,'Share Values'!$V51,'Transactions (Dated)'!$B$2:$B$53,'Share Values'!AD$11,'Transactions (Dated)'!$C$2:$C$53,"Sell")</f>
        <v>0</v>
      </c>
      <c r="AE51" s="40">
        <f ca="1">AE50+SUMIFS('Transactions (Dated)'!$E$2:$E$53,'Transactions (Dated)'!$D$2:$D$53,'Share Values'!$V51,'Transactions (Dated)'!$B$2:$B$53,'Share Values'!AE$11,'Transactions (Dated)'!$C$2:$C$53,"Buy")-SUMIFS('Transactions (Dated)'!$E$2:$E$53,'Transactions (Dated)'!$D$2:$D$53,'Share Values'!$V51,'Transactions (Dated)'!$B$2:$B$53,'Share Values'!AE$11,'Transactions (Dated)'!$C$2:$C$53,"Sell")</f>
        <v>0</v>
      </c>
      <c r="AF51" s="40">
        <f ca="1">AF50+SUMIFS('Transactions (Dated)'!$E$2:$E$53,'Transactions (Dated)'!$D$2:$D$53,'Share Values'!$V51,'Transactions (Dated)'!$B$2:$B$53,'Share Values'!AF$11,'Transactions (Dated)'!$C$2:$C$53,"Buy")-SUMIFS('Transactions (Dated)'!$E$2:$E$53,'Transactions (Dated)'!$D$2:$D$53,'Share Values'!$V51,'Transactions (Dated)'!$B$2:$B$53,'Share Values'!AF$11,'Transactions (Dated)'!$C$2:$C$53,"Sell")</f>
        <v>0</v>
      </c>
      <c r="AG51" s="40">
        <f ca="1">AG50+SUMIFS('Transactions (Dated)'!$E$2:$E$53,'Transactions (Dated)'!$D$2:$D$53,'Share Values'!$V51,'Transactions (Dated)'!$B$2:$B$53,'Share Values'!AG$11,'Transactions (Dated)'!$C$2:$C$53,"Buy")-SUMIFS('Transactions (Dated)'!$E$2:$E$53,'Transactions (Dated)'!$D$2:$D$53,'Share Values'!$V51,'Transactions (Dated)'!$B$2:$B$53,'Share Values'!AG$11,'Transactions (Dated)'!$C$2:$C$53,"Sell")</f>
        <v>0</v>
      </c>
      <c r="AH51" s="40">
        <f ca="1">AH50+SUMIFS('Transactions (Dated)'!$E$2:$E$53,'Transactions (Dated)'!$D$2:$D$53,'Share Values'!$V51,'Transactions (Dated)'!$B$2:$B$53,'Share Values'!AH$11,'Transactions (Dated)'!$C$2:$C$53,"Buy")-SUMIFS('Transactions (Dated)'!$E$2:$E$53,'Transactions (Dated)'!$D$2:$D$53,'Share Values'!$V51,'Transactions (Dated)'!$B$2:$B$53,'Share Values'!AH$11,'Transactions (Dated)'!$C$2:$C$53,"Sell")</f>
        <v>0</v>
      </c>
      <c r="AI51" s="40">
        <f ca="1">AI50+SUMIFS('Transactions (Dated)'!$E$2:$E$53,'Transactions (Dated)'!$D$2:$D$53,'Share Values'!$V51,'Transactions (Dated)'!$B$2:$B$53,'Share Values'!AI$11,'Transactions (Dated)'!$C$2:$C$53,"Buy")-SUMIFS('Transactions (Dated)'!$E$2:$E$53,'Transactions (Dated)'!$D$2:$D$53,'Share Values'!$V51,'Transactions (Dated)'!$B$2:$B$53,'Share Values'!AI$11,'Transactions (Dated)'!$C$2:$C$53,"Sell")</f>
        <v>0</v>
      </c>
      <c r="AJ51" s="40">
        <f ca="1">AJ50+SUMIFS('Transactions (Dated)'!$E$2:$E$53,'Transactions (Dated)'!$D$2:$D$53,'Share Values'!$V51,'Transactions (Dated)'!$B$2:$B$53,'Share Values'!AJ$11,'Transactions (Dated)'!$C$2:$C$53,"Buy")-SUMIFS('Transactions (Dated)'!$E$2:$E$53,'Transactions (Dated)'!$D$2:$D$53,'Share Values'!$V51,'Transactions (Dated)'!$B$2:$B$53,'Share Values'!AJ$11,'Transactions (Dated)'!$C$2:$C$53,"Sell")</f>
        <v>0</v>
      </c>
      <c r="AK51" s="40"/>
      <c r="AM51" s="3">
        <f t="shared" si="9"/>
        <v>41969</v>
      </c>
      <c r="AN51" s="6">
        <f t="shared" ca="1" si="10"/>
        <v>54436.25</v>
      </c>
      <c r="AO51" s="6">
        <f t="shared" ca="1" si="11"/>
        <v>50500</v>
      </c>
      <c r="AP51" s="6">
        <f t="shared" ca="1" si="12"/>
        <v>0</v>
      </c>
      <c r="AQ51" s="6">
        <f t="shared" ca="1" si="13"/>
        <v>0</v>
      </c>
      <c r="AR51" s="6">
        <f t="shared" ca="1" si="14"/>
        <v>0</v>
      </c>
      <c r="AS51" s="6">
        <f t="shared" ca="1" si="15"/>
        <v>0</v>
      </c>
      <c r="AT51" s="6">
        <f t="shared" ca="1" si="16"/>
        <v>0</v>
      </c>
      <c r="AU51" s="6">
        <f t="shared" ca="1" si="17"/>
        <v>0</v>
      </c>
      <c r="AV51" s="6">
        <f t="shared" ca="1" si="18"/>
        <v>0</v>
      </c>
      <c r="AW51" s="6">
        <f t="shared" ca="1" si="19"/>
        <v>0</v>
      </c>
      <c r="AX51" s="6">
        <f t="shared" ca="1" si="20"/>
        <v>0</v>
      </c>
      <c r="AY51" s="6">
        <f t="shared" ca="1" si="21"/>
        <v>0</v>
      </c>
      <c r="AZ51" s="6">
        <f t="shared" ca="1" si="22"/>
        <v>0</v>
      </c>
      <c r="BA51" s="6">
        <f t="shared" ca="1" si="23"/>
        <v>0</v>
      </c>
      <c r="BB51" s="6"/>
      <c r="BD51" s="4">
        <f t="shared" ca="1" si="24"/>
        <v>104936.25</v>
      </c>
      <c r="BF51" s="3">
        <f t="shared" si="25"/>
        <v>41969</v>
      </c>
      <c r="BG51" s="6">
        <f>BG50+SUMIFS('Transactions (Dated)'!H:H,'Transactions (Dated)'!D:D,'Share Values'!AM51)</f>
        <v>899983.75</v>
      </c>
      <c r="BH51" s="6">
        <f ca="1">BH50+SUMIFS('Transactions (Dated)'!$F:$F,'Transactions (Dated)'!$D:$D,$BF51,'Transactions (Dated)'!$B:$B,BH$11,'Transactions (Dated)'!$C:$C,"Dividend (paid to cash)")*W51</f>
        <v>0</v>
      </c>
      <c r="BI51" s="6">
        <f ca="1">BI50+SUMIFS('Transactions (Dated)'!$F:$F,'Transactions (Dated)'!$D:$D,$BF51,'Transactions (Dated)'!$B:$B,BI$11,'Transactions (Dated)'!$C:$C,"Dividend (paid to cash)")*X51</f>
        <v>0</v>
      </c>
      <c r="BJ51" s="6">
        <f ca="1">BJ50+SUMIFS('Transactions (Dated)'!$F:$F,'Transactions (Dated)'!$D:$D,$BF51,'Transactions (Dated)'!$B:$B,BJ$11,'Transactions (Dated)'!$C:$C,"Dividend (paid to cash)")*Y51</f>
        <v>0</v>
      </c>
      <c r="BK51" s="6">
        <f ca="1">BK50+SUMIFS('Transactions (Dated)'!$F:$F,'Transactions (Dated)'!$D:$D,$BF51,'Transactions (Dated)'!$B:$B,BK$11,'Transactions (Dated)'!$C:$C,"Dividend (paid to cash)")*Z51</f>
        <v>0</v>
      </c>
      <c r="BL51" s="6">
        <f ca="1">BL50+SUMIFS('Transactions (Dated)'!$F:$F,'Transactions (Dated)'!$D:$D,$BF51,'Transactions (Dated)'!$B:$B,BL$11,'Transactions (Dated)'!$C:$C,"Dividend (paid to cash)")*AA51</f>
        <v>0</v>
      </c>
      <c r="BM51" s="6">
        <f ca="1">BM50+SUMIFS('Transactions (Dated)'!$F:$F,'Transactions (Dated)'!$D:$D,$BF51,'Transactions (Dated)'!$B:$B,BM$11,'Transactions (Dated)'!$C:$C,"Dividend (paid to cash)")*AB51</f>
        <v>0</v>
      </c>
      <c r="BN51" s="6">
        <f ca="1">BN50+SUMIFS('Transactions (Dated)'!$F:$F,'Transactions (Dated)'!$D:$D,$BF51,'Transactions (Dated)'!$B:$B,BN$11,'Transactions (Dated)'!$C:$C,"Dividend (paid to cash)")*AC51</f>
        <v>0</v>
      </c>
      <c r="BO51" s="6">
        <f ca="1">BO50+SUMIFS('Transactions (Dated)'!$F:$F,'Transactions (Dated)'!$D:$D,$BF51,'Transactions (Dated)'!$B:$B,BO$11,'Transactions (Dated)'!$C:$C,"Dividend (paid to cash)")*AD51</f>
        <v>0</v>
      </c>
      <c r="BP51" s="6">
        <f ca="1">BP50+SUMIFS('Transactions (Dated)'!$F:$F,'Transactions (Dated)'!$D:$D,$BF51,'Transactions (Dated)'!$B:$B,BP$11,'Transactions (Dated)'!$C:$C,"Dividend (paid to cash)")*AE51</f>
        <v>0</v>
      </c>
      <c r="BQ51" s="6">
        <f ca="1">BQ50+SUMIFS('Transactions (Dated)'!$F:$F,'Transactions (Dated)'!$D:$D,$BF51,'Transactions (Dated)'!$B:$B,BQ$11,'Transactions (Dated)'!$C:$C,"Dividend (paid to cash)")*AF51</f>
        <v>0</v>
      </c>
      <c r="BR51" s="6">
        <f ca="1">BR50+SUMIFS('Transactions (Dated)'!$F:$F,'Transactions (Dated)'!$D:$D,$BF51,'Transactions (Dated)'!$B:$B,BR$11,'Transactions (Dated)'!$C:$C,"Dividend (paid to cash)")*AG51</f>
        <v>0</v>
      </c>
      <c r="BS51" s="6">
        <f ca="1">BS50+SUMIFS('Transactions (Dated)'!$F:$F,'Transactions (Dated)'!$D:$D,$BF51,'Transactions (Dated)'!$B:$B,BS$11,'Transactions (Dated)'!$C:$C,"Dividend (paid to cash)")*AH51</f>
        <v>0</v>
      </c>
      <c r="BT51" s="6">
        <f ca="1">BT50+SUMIFS('Transactions (Dated)'!$F:$F,'Transactions (Dated)'!$D:$D,$BF51,'Transactions (Dated)'!$B:$B,BT$11,'Transactions (Dated)'!$C:$C,"Dividend (paid to cash)")*AI51</f>
        <v>0</v>
      </c>
      <c r="BU51" s="6">
        <f ca="1">BU50+SUMIFS('Transactions (Dated)'!$F:$F,'Transactions (Dated)'!$D:$D,$BF51,'Transactions (Dated)'!$B:$B,BU$11,'Transactions (Dated)'!$C:$C,"Dividend (paid to cash)")*AJ51</f>
        <v>0</v>
      </c>
      <c r="BV51" s="6"/>
      <c r="BX51" s="6">
        <f t="shared" ca="1" si="30"/>
        <v>899983.75</v>
      </c>
      <c r="BZ51" s="3">
        <f t="shared" si="31"/>
        <v>41969</v>
      </c>
      <c r="CA51" s="4">
        <f t="shared" ca="1" si="26"/>
        <v>104936.25</v>
      </c>
      <c r="CB51" s="4">
        <f t="shared" ca="1" si="27"/>
        <v>899983.75</v>
      </c>
      <c r="CD51" s="4">
        <f t="shared" ca="1" si="28"/>
        <v>1004920</v>
      </c>
    </row>
    <row r="52" spans="2:82">
      <c r="B52" s="3">
        <f t="shared" si="29"/>
        <v>41970</v>
      </c>
      <c r="C52" s="2">
        <v>14922.4</v>
      </c>
      <c r="E52" s="70">
        <v>41970</v>
      </c>
      <c r="F52" s="69">
        <v>11.89</v>
      </c>
      <c r="G52" s="69">
        <v>3.9</v>
      </c>
      <c r="H52" s="69">
        <v>20.2</v>
      </c>
      <c r="I52" s="69">
        <v>30.86</v>
      </c>
      <c r="J52" s="69">
        <v>17.579999999999998</v>
      </c>
      <c r="K52" s="69">
        <v>11.96</v>
      </c>
      <c r="L52" s="69">
        <v>27.81</v>
      </c>
      <c r="M52" s="69">
        <v>1.87</v>
      </c>
      <c r="N52" s="69">
        <v>8.5299999999999994</v>
      </c>
      <c r="O52" s="69">
        <v>4.8099999999999996</v>
      </c>
      <c r="P52" s="69">
        <v>34.590000000000003</v>
      </c>
      <c r="Q52" s="69">
        <v>1.29</v>
      </c>
      <c r="R52" s="69">
        <v>9.4</v>
      </c>
      <c r="S52" s="69">
        <v>39.43</v>
      </c>
      <c r="T52" s="4"/>
      <c r="V52" s="3">
        <f t="shared" si="8"/>
        <v>41970</v>
      </c>
      <c r="W52" s="40">
        <f ca="1">W51+SUMIFS('Transactions (Dated)'!$E$2:$E$53,'Transactions (Dated)'!$D$2:$D$53,'Share Values'!$V52,'Transactions (Dated)'!$B$2:$B$53,'Share Values'!W$11,'Transactions (Dated)'!$C$2:$C$53,"Buy")-SUMIFS('Transactions (Dated)'!$E$2:$E$53,'Transactions (Dated)'!$D$2:$D$53,'Share Values'!$V52,'Transactions (Dated)'!$B$2:$B$53,'Share Values'!W$11,'Transactions (Dated)'!$C$2:$C$53,"Sell")</f>
        <v>4625</v>
      </c>
      <c r="X52" s="40">
        <f ca="1">X51+SUMIFS('Transactions (Dated)'!$E$2:$E$53,'Transactions (Dated)'!$D$2:$D$53,'Share Values'!$V52,'Transactions (Dated)'!$B$2:$B$53,'Share Values'!X$11,'Transactions (Dated)'!$C$2:$C$53,"Buy")-SUMIFS('Transactions (Dated)'!$E$2:$E$53,'Transactions (Dated)'!$D$2:$D$53,'Share Values'!$V52,'Transactions (Dated)'!$B$2:$B$53,'Share Values'!X$11,'Transactions (Dated)'!$C$2:$C$53,"Sell")</f>
        <v>12500</v>
      </c>
      <c r="Y52" s="40">
        <f ca="1">Y51+SUMIFS('Transactions (Dated)'!$E$2:$E$53,'Transactions (Dated)'!$D$2:$D$53,'Share Values'!$V52,'Transactions (Dated)'!$B$2:$B$53,'Share Values'!Y$11,'Transactions (Dated)'!$C$2:$C$53,"Buy")-SUMIFS('Transactions (Dated)'!$E$2:$E$53,'Transactions (Dated)'!$D$2:$D$53,'Share Values'!$V52,'Transactions (Dated)'!$B$2:$B$53,'Share Values'!Y$11,'Transactions (Dated)'!$C$2:$C$53,"Sell")</f>
        <v>0</v>
      </c>
      <c r="Z52" s="40">
        <f ca="1">Z51+SUMIFS('Transactions (Dated)'!$E$2:$E$53,'Transactions (Dated)'!$D$2:$D$53,'Share Values'!$V52,'Transactions (Dated)'!$B$2:$B$53,'Share Values'!Z$11,'Transactions (Dated)'!$C$2:$C$53,"Buy")-SUMIFS('Transactions (Dated)'!$E$2:$E$53,'Transactions (Dated)'!$D$2:$D$53,'Share Values'!$V52,'Transactions (Dated)'!$B$2:$B$53,'Share Values'!Z$11,'Transactions (Dated)'!$C$2:$C$53,"Sell")</f>
        <v>0</v>
      </c>
      <c r="AA52" s="40">
        <f ca="1">AA51+SUMIFS('Transactions (Dated)'!$E$2:$E$53,'Transactions (Dated)'!$D$2:$D$53,'Share Values'!$V52,'Transactions (Dated)'!$B$2:$B$53,'Share Values'!AA$11,'Transactions (Dated)'!$C$2:$C$53,"Buy")-SUMIFS('Transactions (Dated)'!$E$2:$E$53,'Transactions (Dated)'!$D$2:$D$53,'Share Values'!$V52,'Transactions (Dated)'!$B$2:$B$53,'Share Values'!AA$11,'Transactions (Dated)'!$C$2:$C$53,"Sell")</f>
        <v>0</v>
      </c>
      <c r="AB52" s="40">
        <f ca="1">AB51+SUMIFS('Transactions (Dated)'!$E$2:$E$53,'Transactions (Dated)'!$D$2:$D$53,'Share Values'!$V52,'Transactions (Dated)'!$B$2:$B$53,'Share Values'!AB$11,'Transactions (Dated)'!$C$2:$C$53,"Buy")-SUMIFS('Transactions (Dated)'!$E$2:$E$53,'Transactions (Dated)'!$D$2:$D$53,'Share Values'!$V52,'Transactions (Dated)'!$B$2:$B$53,'Share Values'!AB$11,'Transactions (Dated)'!$C$2:$C$53,"Sell")</f>
        <v>0</v>
      </c>
      <c r="AC52" s="40">
        <f ca="1">AC51+SUMIFS('Transactions (Dated)'!$E$2:$E$53,'Transactions (Dated)'!$D$2:$D$53,'Share Values'!$V52,'Transactions (Dated)'!$B$2:$B$53,'Share Values'!AC$11,'Transactions (Dated)'!$C$2:$C$53,"Buy")-SUMIFS('Transactions (Dated)'!$E$2:$E$53,'Transactions (Dated)'!$D$2:$D$53,'Share Values'!$V52,'Transactions (Dated)'!$B$2:$B$53,'Share Values'!AC$11,'Transactions (Dated)'!$C$2:$C$53,"Sell")</f>
        <v>0</v>
      </c>
      <c r="AD52" s="40">
        <f ca="1">AD51+SUMIFS('Transactions (Dated)'!$E$2:$E$53,'Transactions (Dated)'!$D$2:$D$53,'Share Values'!$V52,'Transactions (Dated)'!$B$2:$B$53,'Share Values'!AD$11,'Transactions (Dated)'!$C$2:$C$53,"Buy")-SUMIFS('Transactions (Dated)'!$E$2:$E$53,'Transactions (Dated)'!$D$2:$D$53,'Share Values'!$V52,'Transactions (Dated)'!$B$2:$B$53,'Share Values'!AD$11,'Transactions (Dated)'!$C$2:$C$53,"Sell")</f>
        <v>0</v>
      </c>
      <c r="AE52" s="40">
        <f ca="1">AE51+SUMIFS('Transactions (Dated)'!$E$2:$E$53,'Transactions (Dated)'!$D$2:$D$53,'Share Values'!$V52,'Transactions (Dated)'!$B$2:$B$53,'Share Values'!AE$11,'Transactions (Dated)'!$C$2:$C$53,"Buy")-SUMIFS('Transactions (Dated)'!$E$2:$E$53,'Transactions (Dated)'!$D$2:$D$53,'Share Values'!$V52,'Transactions (Dated)'!$B$2:$B$53,'Share Values'!AE$11,'Transactions (Dated)'!$C$2:$C$53,"Sell")</f>
        <v>0</v>
      </c>
      <c r="AF52" s="40">
        <f ca="1">AF51+SUMIFS('Transactions (Dated)'!$E$2:$E$53,'Transactions (Dated)'!$D$2:$D$53,'Share Values'!$V52,'Transactions (Dated)'!$B$2:$B$53,'Share Values'!AF$11,'Transactions (Dated)'!$C$2:$C$53,"Buy")-SUMIFS('Transactions (Dated)'!$E$2:$E$53,'Transactions (Dated)'!$D$2:$D$53,'Share Values'!$V52,'Transactions (Dated)'!$B$2:$B$53,'Share Values'!AF$11,'Transactions (Dated)'!$C$2:$C$53,"Sell")</f>
        <v>0</v>
      </c>
      <c r="AG52" s="40">
        <f ca="1">AG51+SUMIFS('Transactions (Dated)'!$E$2:$E$53,'Transactions (Dated)'!$D$2:$D$53,'Share Values'!$V52,'Transactions (Dated)'!$B$2:$B$53,'Share Values'!AG$11,'Transactions (Dated)'!$C$2:$C$53,"Buy")-SUMIFS('Transactions (Dated)'!$E$2:$E$53,'Transactions (Dated)'!$D$2:$D$53,'Share Values'!$V52,'Transactions (Dated)'!$B$2:$B$53,'Share Values'!AG$11,'Transactions (Dated)'!$C$2:$C$53,"Sell")</f>
        <v>0</v>
      </c>
      <c r="AH52" s="40">
        <f ca="1">AH51+SUMIFS('Transactions (Dated)'!$E$2:$E$53,'Transactions (Dated)'!$D$2:$D$53,'Share Values'!$V52,'Transactions (Dated)'!$B$2:$B$53,'Share Values'!AH$11,'Transactions (Dated)'!$C$2:$C$53,"Buy")-SUMIFS('Transactions (Dated)'!$E$2:$E$53,'Transactions (Dated)'!$D$2:$D$53,'Share Values'!$V52,'Transactions (Dated)'!$B$2:$B$53,'Share Values'!AH$11,'Transactions (Dated)'!$C$2:$C$53,"Sell")</f>
        <v>0</v>
      </c>
      <c r="AI52" s="40">
        <f ca="1">AI51+SUMIFS('Transactions (Dated)'!$E$2:$E$53,'Transactions (Dated)'!$D$2:$D$53,'Share Values'!$V52,'Transactions (Dated)'!$B$2:$B$53,'Share Values'!AI$11,'Transactions (Dated)'!$C$2:$C$53,"Buy")-SUMIFS('Transactions (Dated)'!$E$2:$E$53,'Transactions (Dated)'!$D$2:$D$53,'Share Values'!$V52,'Transactions (Dated)'!$B$2:$B$53,'Share Values'!AI$11,'Transactions (Dated)'!$C$2:$C$53,"Sell")</f>
        <v>0</v>
      </c>
      <c r="AJ52" s="40">
        <f ca="1">AJ51+SUMIFS('Transactions (Dated)'!$E$2:$E$53,'Transactions (Dated)'!$D$2:$D$53,'Share Values'!$V52,'Transactions (Dated)'!$B$2:$B$53,'Share Values'!AJ$11,'Transactions (Dated)'!$C$2:$C$53,"Buy")-SUMIFS('Transactions (Dated)'!$E$2:$E$53,'Transactions (Dated)'!$D$2:$D$53,'Share Values'!$V52,'Transactions (Dated)'!$B$2:$B$53,'Share Values'!AJ$11,'Transactions (Dated)'!$C$2:$C$53,"Sell")</f>
        <v>0</v>
      </c>
      <c r="AK52" s="40"/>
      <c r="AM52" s="3">
        <f t="shared" si="9"/>
        <v>41970</v>
      </c>
      <c r="AN52" s="6">
        <f t="shared" ca="1" si="10"/>
        <v>54991.25</v>
      </c>
      <c r="AO52" s="6">
        <f t="shared" ca="1" si="11"/>
        <v>48750</v>
      </c>
      <c r="AP52" s="6">
        <f t="shared" ca="1" si="12"/>
        <v>0</v>
      </c>
      <c r="AQ52" s="6">
        <f t="shared" ca="1" si="13"/>
        <v>0</v>
      </c>
      <c r="AR52" s="6">
        <f t="shared" ca="1" si="14"/>
        <v>0</v>
      </c>
      <c r="AS52" s="6">
        <f t="shared" ca="1" si="15"/>
        <v>0</v>
      </c>
      <c r="AT52" s="6">
        <f t="shared" ca="1" si="16"/>
        <v>0</v>
      </c>
      <c r="AU52" s="6">
        <f t="shared" ca="1" si="17"/>
        <v>0</v>
      </c>
      <c r="AV52" s="6">
        <f t="shared" ca="1" si="18"/>
        <v>0</v>
      </c>
      <c r="AW52" s="6">
        <f t="shared" ca="1" si="19"/>
        <v>0</v>
      </c>
      <c r="AX52" s="6">
        <f t="shared" ca="1" si="20"/>
        <v>0</v>
      </c>
      <c r="AY52" s="6">
        <f t="shared" ca="1" si="21"/>
        <v>0</v>
      </c>
      <c r="AZ52" s="6">
        <f t="shared" ca="1" si="22"/>
        <v>0</v>
      </c>
      <c r="BA52" s="6">
        <f t="shared" ca="1" si="23"/>
        <v>0</v>
      </c>
      <c r="BB52" s="6"/>
      <c r="BD52" s="4">
        <f t="shared" ca="1" si="24"/>
        <v>103741.25</v>
      </c>
      <c r="BF52" s="3">
        <f t="shared" si="25"/>
        <v>41970</v>
      </c>
      <c r="BG52" s="6">
        <f>BG51+SUMIFS('Transactions (Dated)'!H:H,'Transactions (Dated)'!D:D,'Share Values'!AM52)</f>
        <v>899983.75</v>
      </c>
      <c r="BH52" s="6">
        <f ca="1">BH51+SUMIFS('Transactions (Dated)'!$F:$F,'Transactions (Dated)'!$D:$D,$BF52,'Transactions (Dated)'!$B:$B,BH$11,'Transactions (Dated)'!$C:$C,"Dividend (paid to cash)")*W52</f>
        <v>0</v>
      </c>
      <c r="BI52" s="6">
        <f ca="1">BI51+SUMIFS('Transactions (Dated)'!$F:$F,'Transactions (Dated)'!$D:$D,$BF52,'Transactions (Dated)'!$B:$B,BI$11,'Transactions (Dated)'!$C:$C,"Dividend (paid to cash)")*X52</f>
        <v>0</v>
      </c>
      <c r="BJ52" s="6">
        <f ca="1">BJ51+SUMIFS('Transactions (Dated)'!$F:$F,'Transactions (Dated)'!$D:$D,$BF52,'Transactions (Dated)'!$B:$B,BJ$11,'Transactions (Dated)'!$C:$C,"Dividend (paid to cash)")*Y52</f>
        <v>0</v>
      </c>
      <c r="BK52" s="6">
        <f ca="1">BK51+SUMIFS('Transactions (Dated)'!$F:$F,'Transactions (Dated)'!$D:$D,$BF52,'Transactions (Dated)'!$B:$B,BK$11,'Transactions (Dated)'!$C:$C,"Dividend (paid to cash)")*Z52</f>
        <v>0</v>
      </c>
      <c r="BL52" s="6">
        <f ca="1">BL51+SUMIFS('Transactions (Dated)'!$F:$F,'Transactions (Dated)'!$D:$D,$BF52,'Transactions (Dated)'!$B:$B,BL$11,'Transactions (Dated)'!$C:$C,"Dividend (paid to cash)")*AA52</f>
        <v>0</v>
      </c>
      <c r="BM52" s="6">
        <f ca="1">BM51+SUMIFS('Transactions (Dated)'!$F:$F,'Transactions (Dated)'!$D:$D,$BF52,'Transactions (Dated)'!$B:$B,BM$11,'Transactions (Dated)'!$C:$C,"Dividend (paid to cash)")*AB52</f>
        <v>0</v>
      </c>
      <c r="BN52" s="6">
        <f ca="1">BN51+SUMIFS('Transactions (Dated)'!$F:$F,'Transactions (Dated)'!$D:$D,$BF52,'Transactions (Dated)'!$B:$B,BN$11,'Transactions (Dated)'!$C:$C,"Dividend (paid to cash)")*AC52</f>
        <v>0</v>
      </c>
      <c r="BO52" s="6">
        <f ca="1">BO51+SUMIFS('Transactions (Dated)'!$F:$F,'Transactions (Dated)'!$D:$D,$BF52,'Transactions (Dated)'!$B:$B,BO$11,'Transactions (Dated)'!$C:$C,"Dividend (paid to cash)")*AD52</f>
        <v>0</v>
      </c>
      <c r="BP52" s="6">
        <f ca="1">BP51+SUMIFS('Transactions (Dated)'!$F:$F,'Transactions (Dated)'!$D:$D,$BF52,'Transactions (Dated)'!$B:$B,BP$11,'Transactions (Dated)'!$C:$C,"Dividend (paid to cash)")*AE52</f>
        <v>0</v>
      </c>
      <c r="BQ52" s="6">
        <f ca="1">BQ51+SUMIFS('Transactions (Dated)'!$F:$F,'Transactions (Dated)'!$D:$D,$BF52,'Transactions (Dated)'!$B:$B,BQ$11,'Transactions (Dated)'!$C:$C,"Dividend (paid to cash)")*AF52</f>
        <v>0</v>
      </c>
      <c r="BR52" s="6">
        <f ca="1">BR51+SUMIFS('Transactions (Dated)'!$F:$F,'Transactions (Dated)'!$D:$D,$BF52,'Transactions (Dated)'!$B:$B,BR$11,'Transactions (Dated)'!$C:$C,"Dividend (paid to cash)")*AG52</f>
        <v>0</v>
      </c>
      <c r="BS52" s="6">
        <f ca="1">BS51+SUMIFS('Transactions (Dated)'!$F:$F,'Transactions (Dated)'!$D:$D,$BF52,'Transactions (Dated)'!$B:$B,BS$11,'Transactions (Dated)'!$C:$C,"Dividend (paid to cash)")*AH52</f>
        <v>0</v>
      </c>
      <c r="BT52" s="6">
        <f ca="1">BT51+SUMIFS('Transactions (Dated)'!$F:$F,'Transactions (Dated)'!$D:$D,$BF52,'Transactions (Dated)'!$B:$B,BT$11,'Transactions (Dated)'!$C:$C,"Dividend (paid to cash)")*AI52</f>
        <v>0</v>
      </c>
      <c r="BU52" s="6">
        <f ca="1">BU51+SUMIFS('Transactions (Dated)'!$F:$F,'Transactions (Dated)'!$D:$D,$BF52,'Transactions (Dated)'!$B:$B,BU$11,'Transactions (Dated)'!$C:$C,"Dividend (paid to cash)")*AJ52</f>
        <v>0</v>
      </c>
      <c r="BV52" s="6"/>
      <c r="BX52" s="6">
        <f t="shared" ca="1" si="30"/>
        <v>899983.75</v>
      </c>
      <c r="BZ52" s="3">
        <f t="shared" si="31"/>
        <v>41970</v>
      </c>
      <c r="CA52" s="4">
        <f t="shared" ca="1" si="26"/>
        <v>103741.25</v>
      </c>
      <c r="CB52" s="4">
        <f t="shared" ca="1" si="27"/>
        <v>899983.75</v>
      </c>
      <c r="CD52" s="4">
        <f t="shared" ca="1" si="28"/>
        <v>1003725</v>
      </c>
    </row>
    <row r="53" spans="2:82">
      <c r="B53" s="3">
        <f t="shared" si="29"/>
        <v>41971</v>
      </c>
      <c r="C53" s="2">
        <v>14744.7</v>
      </c>
      <c r="E53" s="70">
        <v>41971</v>
      </c>
      <c r="F53" s="69">
        <v>11.85</v>
      </c>
      <c r="G53" s="69">
        <v>3.64</v>
      </c>
      <c r="H53" s="69">
        <v>19.989999999999998</v>
      </c>
      <c r="I53" s="69">
        <v>31</v>
      </c>
      <c r="J53" s="69">
        <v>17.02</v>
      </c>
      <c r="K53" s="69">
        <v>11.99</v>
      </c>
      <c r="L53" s="69">
        <v>27.95</v>
      </c>
      <c r="M53" s="69">
        <v>1.83</v>
      </c>
      <c r="N53" s="69">
        <v>8.8000000000000007</v>
      </c>
      <c r="O53" s="69">
        <v>4.8167</v>
      </c>
      <c r="P53" s="69">
        <v>34.79</v>
      </c>
      <c r="Q53" s="69">
        <v>1.27</v>
      </c>
      <c r="R53" s="69">
        <v>8.6199999999999992</v>
      </c>
      <c r="S53" s="69">
        <v>40.61</v>
      </c>
      <c r="T53" s="4"/>
      <c r="V53" s="3">
        <f t="shared" si="8"/>
        <v>41971</v>
      </c>
      <c r="W53" s="40">
        <f ca="1">W52+SUMIFS('Transactions (Dated)'!$E$2:$E$53,'Transactions (Dated)'!$D$2:$D$53,'Share Values'!$V53,'Transactions (Dated)'!$B$2:$B$53,'Share Values'!W$11,'Transactions (Dated)'!$C$2:$C$53,"Buy")-SUMIFS('Transactions (Dated)'!$E$2:$E$53,'Transactions (Dated)'!$D$2:$D$53,'Share Values'!$V53,'Transactions (Dated)'!$B$2:$B$53,'Share Values'!W$11,'Transactions (Dated)'!$C$2:$C$53,"Sell")</f>
        <v>4625</v>
      </c>
      <c r="X53" s="40">
        <f ca="1">X52+SUMIFS('Transactions (Dated)'!$E$2:$E$53,'Transactions (Dated)'!$D$2:$D$53,'Share Values'!$V53,'Transactions (Dated)'!$B$2:$B$53,'Share Values'!X$11,'Transactions (Dated)'!$C$2:$C$53,"Buy")-SUMIFS('Transactions (Dated)'!$E$2:$E$53,'Transactions (Dated)'!$D$2:$D$53,'Share Values'!$V53,'Transactions (Dated)'!$B$2:$B$53,'Share Values'!X$11,'Transactions (Dated)'!$C$2:$C$53,"Sell")</f>
        <v>12500</v>
      </c>
      <c r="Y53" s="40">
        <f ca="1">Y52+SUMIFS('Transactions (Dated)'!$E$2:$E$53,'Transactions (Dated)'!$D$2:$D$53,'Share Values'!$V53,'Transactions (Dated)'!$B$2:$B$53,'Share Values'!Y$11,'Transactions (Dated)'!$C$2:$C$53,"Buy")-SUMIFS('Transactions (Dated)'!$E$2:$E$53,'Transactions (Dated)'!$D$2:$D$53,'Share Values'!$V53,'Transactions (Dated)'!$B$2:$B$53,'Share Values'!Y$11,'Transactions (Dated)'!$C$2:$C$53,"Sell")</f>
        <v>0</v>
      </c>
      <c r="Z53" s="40">
        <f ca="1">Z52+SUMIFS('Transactions (Dated)'!$E$2:$E$53,'Transactions (Dated)'!$D$2:$D$53,'Share Values'!$V53,'Transactions (Dated)'!$B$2:$B$53,'Share Values'!Z$11,'Transactions (Dated)'!$C$2:$C$53,"Buy")-SUMIFS('Transactions (Dated)'!$E$2:$E$53,'Transactions (Dated)'!$D$2:$D$53,'Share Values'!$V53,'Transactions (Dated)'!$B$2:$B$53,'Share Values'!Z$11,'Transactions (Dated)'!$C$2:$C$53,"Sell")</f>
        <v>0</v>
      </c>
      <c r="AA53" s="40">
        <f ca="1">AA52+SUMIFS('Transactions (Dated)'!$E$2:$E$53,'Transactions (Dated)'!$D$2:$D$53,'Share Values'!$V53,'Transactions (Dated)'!$B$2:$B$53,'Share Values'!AA$11,'Transactions (Dated)'!$C$2:$C$53,"Buy")-SUMIFS('Transactions (Dated)'!$E$2:$E$53,'Transactions (Dated)'!$D$2:$D$53,'Share Values'!$V53,'Transactions (Dated)'!$B$2:$B$53,'Share Values'!AA$11,'Transactions (Dated)'!$C$2:$C$53,"Sell")</f>
        <v>0</v>
      </c>
      <c r="AB53" s="40">
        <f ca="1">AB52+SUMIFS('Transactions (Dated)'!$E$2:$E$53,'Transactions (Dated)'!$D$2:$D$53,'Share Values'!$V53,'Transactions (Dated)'!$B$2:$B$53,'Share Values'!AB$11,'Transactions (Dated)'!$C$2:$C$53,"Buy")-SUMIFS('Transactions (Dated)'!$E$2:$E$53,'Transactions (Dated)'!$D$2:$D$53,'Share Values'!$V53,'Transactions (Dated)'!$B$2:$B$53,'Share Values'!AB$11,'Transactions (Dated)'!$C$2:$C$53,"Sell")</f>
        <v>0</v>
      </c>
      <c r="AC53" s="40">
        <f ca="1">AC52+SUMIFS('Transactions (Dated)'!$E$2:$E$53,'Transactions (Dated)'!$D$2:$D$53,'Share Values'!$V53,'Transactions (Dated)'!$B$2:$B$53,'Share Values'!AC$11,'Transactions (Dated)'!$C$2:$C$53,"Buy")-SUMIFS('Transactions (Dated)'!$E$2:$E$53,'Transactions (Dated)'!$D$2:$D$53,'Share Values'!$V53,'Transactions (Dated)'!$B$2:$B$53,'Share Values'!AC$11,'Transactions (Dated)'!$C$2:$C$53,"Sell")</f>
        <v>0</v>
      </c>
      <c r="AD53" s="40">
        <f ca="1">AD52+SUMIFS('Transactions (Dated)'!$E$2:$E$53,'Transactions (Dated)'!$D$2:$D$53,'Share Values'!$V53,'Transactions (Dated)'!$B$2:$B$53,'Share Values'!AD$11,'Transactions (Dated)'!$C$2:$C$53,"Buy")-SUMIFS('Transactions (Dated)'!$E$2:$E$53,'Transactions (Dated)'!$D$2:$D$53,'Share Values'!$V53,'Transactions (Dated)'!$B$2:$B$53,'Share Values'!AD$11,'Transactions (Dated)'!$C$2:$C$53,"Sell")</f>
        <v>0</v>
      </c>
      <c r="AE53" s="40">
        <f ca="1">AE52+SUMIFS('Transactions (Dated)'!$E$2:$E$53,'Transactions (Dated)'!$D$2:$D$53,'Share Values'!$V53,'Transactions (Dated)'!$B$2:$B$53,'Share Values'!AE$11,'Transactions (Dated)'!$C$2:$C$53,"Buy")-SUMIFS('Transactions (Dated)'!$E$2:$E$53,'Transactions (Dated)'!$D$2:$D$53,'Share Values'!$V53,'Transactions (Dated)'!$B$2:$B$53,'Share Values'!AE$11,'Transactions (Dated)'!$C$2:$C$53,"Sell")</f>
        <v>0</v>
      </c>
      <c r="AF53" s="40">
        <f ca="1">AF52+SUMIFS('Transactions (Dated)'!$E$2:$E$53,'Transactions (Dated)'!$D$2:$D$53,'Share Values'!$V53,'Transactions (Dated)'!$B$2:$B$53,'Share Values'!AF$11,'Transactions (Dated)'!$C$2:$C$53,"Buy")-SUMIFS('Transactions (Dated)'!$E$2:$E$53,'Transactions (Dated)'!$D$2:$D$53,'Share Values'!$V53,'Transactions (Dated)'!$B$2:$B$53,'Share Values'!AF$11,'Transactions (Dated)'!$C$2:$C$53,"Sell")</f>
        <v>0</v>
      </c>
      <c r="AG53" s="40">
        <f ca="1">AG52+SUMIFS('Transactions (Dated)'!$E$2:$E$53,'Transactions (Dated)'!$D$2:$D$53,'Share Values'!$V53,'Transactions (Dated)'!$B$2:$B$53,'Share Values'!AG$11,'Transactions (Dated)'!$C$2:$C$53,"Buy")-SUMIFS('Transactions (Dated)'!$E$2:$E$53,'Transactions (Dated)'!$D$2:$D$53,'Share Values'!$V53,'Transactions (Dated)'!$B$2:$B$53,'Share Values'!AG$11,'Transactions (Dated)'!$C$2:$C$53,"Sell")</f>
        <v>0</v>
      </c>
      <c r="AH53" s="40">
        <f ca="1">AH52+SUMIFS('Transactions (Dated)'!$E$2:$E$53,'Transactions (Dated)'!$D$2:$D$53,'Share Values'!$V53,'Transactions (Dated)'!$B$2:$B$53,'Share Values'!AH$11,'Transactions (Dated)'!$C$2:$C$53,"Buy")-SUMIFS('Transactions (Dated)'!$E$2:$E$53,'Transactions (Dated)'!$D$2:$D$53,'Share Values'!$V53,'Transactions (Dated)'!$B$2:$B$53,'Share Values'!AH$11,'Transactions (Dated)'!$C$2:$C$53,"Sell")</f>
        <v>0</v>
      </c>
      <c r="AI53" s="40">
        <f ca="1">AI52+SUMIFS('Transactions (Dated)'!$E$2:$E$53,'Transactions (Dated)'!$D$2:$D$53,'Share Values'!$V53,'Transactions (Dated)'!$B$2:$B$53,'Share Values'!AI$11,'Transactions (Dated)'!$C$2:$C$53,"Buy")-SUMIFS('Transactions (Dated)'!$E$2:$E$53,'Transactions (Dated)'!$D$2:$D$53,'Share Values'!$V53,'Transactions (Dated)'!$B$2:$B$53,'Share Values'!AI$11,'Transactions (Dated)'!$C$2:$C$53,"Sell")</f>
        <v>0</v>
      </c>
      <c r="AJ53" s="40">
        <f ca="1">AJ52+SUMIFS('Transactions (Dated)'!$E$2:$E$53,'Transactions (Dated)'!$D$2:$D$53,'Share Values'!$V53,'Transactions (Dated)'!$B$2:$B$53,'Share Values'!AJ$11,'Transactions (Dated)'!$C$2:$C$53,"Buy")-SUMIFS('Transactions (Dated)'!$E$2:$E$53,'Transactions (Dated)'!$D$2:$D$53,'Share Values'!$V53,'Transactions (Dated)'!$B$2:$B$53,'Share Values'!AJ$11,'Transactions (Dated)'!$C$2:$C$53,"Sell")</f>
        <v>0</v>
      </c>
      <c r="AK53" s="40"/>
      <c r="AM53" s="3">
        <f t="shared" si="9"/>
        <v>41971</v>
      </c>
      <c r="AN53" s="6">
        <f t="shared" ca="1" si="10"/>
        <v>54806.25</v>
      </c>
      <c r="AO53" s="6">
        <f t="shared" ca="1" si="11"/>
        <v>45500</v>
      </c>
      <c r="AP53" s="6">
        <f t="shared" ca="1" si="12"/>
        <v>0</v>
      </c>
      <c r="AQ53" s="6">
        <f t="shared" ca="1" si="13"/>
        <v>0</v>
      </c>
      <c r="AR53" s="6">
        <f t="shared" ca="1" si="14"/>
        <v>0</v>
      </c>
      <c r="AS53" s="6">
        <f t="shared" ca="1" si="15"/>
        <v>0</v>
      </c>
      <c r="AT53" s="6">
        <f t="shared" ca="1" si="16"/>
        <v>0</v>
      </c>
      <c r="AU53" s="6">
        <f t="shared" ca="1" si="17"/>
        <v>0</v>
      </c>
      <c r="AV53" s="6">
        <f t="shared" ca="1" si="18"/>
        <v>0</v>
      </c>
      <c r="AW53" s="6">
        <f t="shared" ca="1" si="19"/>
        <v>0</v>
      </c>
      <c r="AX53" s="6">
        <f t="shared" ca="1" si="20"/>
        <v>0</v>
      </c>
      <c r="AY53" s="6">
        <f t="shared" ca="1" si="21"/>
        <v>0</v>
      </c>
      <c r="AZ53" s="6">
        <f t="shared" ca="1" si="22"/>
        <v>0</v>
      </c>
      <c r="BA53" s="6">
        <f t="shared" ca="1" si="23"/>
        <v>0</v>
      </c>
      <c r="BB53" s="6"/>
      <c r="BD53" s="4">
        <f t="shared" ca="1" si="24"/>
        <v>100306.25</v>
      </c>
      <c r="BF53" s="3">
        <f t="shared" si="25"/>
        <v>41971</v>
      </c>
      <c r="BG53" s="6">
        <f>BG52+SUMIFS('Transactions (Dated)'!H:H,'Transactions (Dated)'!D:D,'Share Values'!AM53)</f>
        <v>899983.75</v>
      </c>
      <c r="BH53" s="6">
        <f ca="1">BH52+SUMIFS('Transactions (Dated)'!$F:$F,'Transactions (Dated)'!$D:$D,$BF53,'Transactions (Dated)'!$B:$B,BH$11,'Transactions (Dated)'!$C:$C,"Dividend (paid to cash)")*W53</f>
        <v>0</v>
      </c>
      <c r="BI53" s="6">
        <f ca="1">BI52+SUMIFS('Transactions (Dated)'!$F:$F,'Transactions (Dated)'!$D:$D,$BF53,'Transactions (Dated)'!$B:$B,BI$11,'Transactions (Dated)'!$C:$C,"Dividend (paid to cash)")*X53</f>
        <v>0</v>
      </c>
      <c r="BJ53" s="6">
        <f ca="1">BJ52+SUMIFS('Transactions (Dated)'!$F:$F,'Transactions (Dated)'!$D:$D,$BF53,'Transactions (Dated)'!$B:$B,BJ$11,'Transactions (Dated)'!$C:$C,"Dividend (paid to cash)")*Y53</f>
        <v>0</v>
      </c>
      <c r="BK53" s="6">
        <f ca="1">BK52+SUMIFS('Transactions (Dated)'!$F:$F,'Transactions (Dated)'!$D:$D,$BF53,'Transactions (Dated)'!$B:$B,BK$11,'Transactions (Dated)'!$C:$C,"Dividend (paid to cash)")*Z53</f>
        <v>0</v>
      </c>
      <c r="BL53" s="6">
        <f ca="1">BL52+SUMIFS('Transactions (Dated)'!$F:$F,'Transactions (Dated)'!$D:$D,$BF53,'Transactions (Dated)'!$B:$B,BL$11,'Transactions (Dated)'!$C:$C,"Dividend (paid to cash)")*AA53</f>
        <v>0</v>
      </c>
      <c r="BM53" s="6">
        <f ca="1">BM52+SUMIFS('Transactions (Dated)'!$F:$F,'Transactions (Dated)'!$D:$D,$BF53,'Transactions (Dated)'!$B:$B,BM$11,'Transactions (Dated)'!$C:$C,"Dividend (paid to cash)")*AB53</f>
        <v>0</v>
      </c>
      <c r="BN53" s="6">
        <f ca="1">BN52+SUMIFS('Transactions (Dated)'!$F:$F,'Transactions (Dated)'!$D:$D,$BF53,'Transactions (Dated)'!$B:$B,BN$11,'Transactions (Dated)'!$C:$C,"Dividend (paid to cash)")*AC53</f>
        <v>0</v>
      </c>
      <c r="BO53" s="6">
        <f ca="1">BO52+SUMIFS('Transactions (Dated)'!$F:$F,'Transactions (Dated)'!$D:$D,$BF53,'Transactions (Dated)'!$B:$B,BO$11,'Transactions (Dated)'!$C:$C,"Dividend (paid to cash)")*AD53</f>
        <v>0</v>
      </c>
      <c r="BP53" s="6">
        <f ca="1">BP52+SUMIFS('Transactions (Dated)'!$F:$F,'Transactions (Dated)'!$D:$D,$BF53,'Transactions (Dated)'!$B:$B,BP$11,'Transactions (Dated)'!$C:$C,"Dividend (paid to cash)")*AE53</f>
        <v>0</v>
      </c>
      <c r="BQ53" s="6">
        <f ca="1">BQ52+SUMIFS('Transactions (Dated)'!$F:$F,'Transactions (Dated)'!$D:$D,$BF53,'Transactions (Dated)'!$B:$B,BQ$11,'Transactions (Dated)'!$C:$C,"Dividend (paid to cash)")*AF53</f>
        <v>0</v>
      </c>
      <c r="BR53" s="6">
        <f ca="1">BR52+SUMIFS('Transactions (Dated)'!$F:$F,'Transactions (Dated)'!$D:$D,$BF53,'Transactions (Dated)'!$B:$B,BR$11,'Transactions (Dated)'!$C:$C,"Dividend (paid to cash)")*AG53</f>
        <v>0</v>
      </c>
      <c r="BS53" s="6">
        <f ca="1">BS52+SUMIFS('Transactions (Dated)'!$F:$F,'Transactions (Dated)'!$D:$D,$BF53,'Transactions (Dated)'!$B:$B,BS$11,'Transactions (Dated)'!$C:$C,"Dividend (paid to cash)")*AH53</f>
        <v>0</v>
      </c>
      <c r="BT53" s="6">
        <f ca="1">BT52+SUMIFS('Transactions (Dated)'!$F:$F,'Transactions (Dated)'!$D:$D,$BF53,'Transactions (Dated)'!$B:$B,BT$11,'Transactions (Dated)'!$C:$C,"Dividend (paid to cash)")*AI53</f>
        <v>0</v>
      </c>
      <c r="BU53" s="6">
        <f ca="1">BU52+SUMIFS('Transactions (Dated)'!$F:$F,'Transactions (Dated)'!$D:$D,$BF53,'Transactions (Dated)'!$B:$B,BU$11,'Transactions (Dated)'!$C:$C,"Dividend (paid to cash)")*AJ53</f>
        <v>0</v>
      </c>
      <c r="BV53" s="6"/>
      <c r="BX53" s="6">
        <f t="shared" ca="1" si="30"/>
        <v>899983.75</v>
      </c>
      <c r="BZ53" s="3">
        <f t="shared" si="31"/>
        <v>41971</v>
      </c>
      <c r="CA53" s="4">
        <f t="shared" ca="1" si="26"/>
        <v>100306.25</v>
      </c>
      <c r="CB53" s="4">
        <f t="shared" ca="1" si="27"/>
        <v>899983.75</v>
      </c>
      <c r="CD53" s="4">
        <f t="shared" ca="1" si="28"/>
        <v>1000290</v>
      </c>
    </row>
    <row r="54" spans="2:82">
      <c r="B54" s="3">
        <f t="shared" si="29"/>
        <v>41974</v>
      </c>
      <c r="C54" s="2">
        <v>14625.3</v>
      </c>
      <c r="E54" s="70">
        <v>41974</v>
      </c>
      <c r="F54" s="69">
        <v>11.63</v>
      </c>
      <c r="G54" s="69">
        <v>3.63</v>
      </c>
      <c r="H54" s="69">
        <v>19.829999999999998</v>
      </c>
      <c r="I54" s="69">
        <v>31.2</v>
      </c>
      <c r="J54" s="69">
        <v>16.559999999999999</v>
      </c>
      <c r="K54" s="69">
        <v>12</v>
      </c>
      <c r="L54" s="69">
        <v>27.43</v>
      </c>
      <c r="M54" s="69">
        <v>1.89</v>
      </c>
      <c r="N54" s="69">
        <v>8.9</v>
      </c>
      <c r="O54" s="69">
        <v>4.7699999999999996</v>
      </c>
      <c r="P54" s="69">
        <v>34.79</v>
      </c>
      <c r="Q54" s="69">
        <v>1.28</v>
      </c>
      <c r="R54" s="69">
        <v>8.4600000000000009</v>
      </c>
      <c r="S54" s="69">
        <v>40.270000000000003</v>
      </c>
      <c r="T54" s="4"/>
      <c r="V54" s="3">
        <f t="shared" si="8"/>
        <v>41974</v>
      </c>
      <c r="W54" s="40">
        <f ca="1">W53+SUMIFS('Transactions (Dated)'!$E$2:$E$53,'Transactions (Dated)'!$D$2:$D$53,'Share Values'!$V54,'Transactions (Dated)'!$B$2:$B$53,'Share Values'!W$11,'Transactions (Dated)'!$C$2:$C$53,"Buy")-SUMIFS('Transactions (Dated)'!$E$2:$E$53,'Transactions (Dated)'!$D$2:$D$53,'Share Values'!$V54,'Transactions (Dated)'!$B$2:$B$53,'Share Values'!W$11,'Transactions (Dated)'!$C$2:$C$53,"Sell")</f>
        <v>4625</v>
      </c>
      <c r="X54" s="40">
        <f ca="1">X53+SUMIFS('Transactions (Dated)'!$E$2:$E$53,'Transactions (Dated)'!$D$2:$D$53,'Share Values'!$V54,'Transactions (Dated)'!$B$2:$B$53,'Share Values'!X$11,'Transactions (Dated)'!$C$2:$C$53,"Buy")-SUMIFS('Transactions (Dated)'!$E$2:$E$53,'Transactions (Dated)'!$D$2:$D$53,'Share Values'!$V54,'Transactions (Dated)'!$B$2:$B$53,'Share Values'!X$11,'Transactions (Dated)'!$C$2:$C$53,"Sell")</f>
        <v>12500</v>
      </c>
      <c r="Y54" s="40">
        <f ca="1">Y53+SUMIFS('Transactions (Dated)'!$E$2:$E$53,'Transactions (Dated)'!$D$2:$D$53,'Share Values'!$V54,'Transactions (Dated)'!$B$2:$B$53,'Share Values'!Y$11,'Transactions (Dated)'!$C$2:$C$53,"Buy")-SUMIFS('Transactions (Dated)'!$E$2:$E$53,'Transactions (Dated)'!$D$2:$D$53,'Share Values'!$V54,'Transactions (Dated)'!$B$2:$B$53,'Share Values'!Y$11,'Transactions (Dated)'!$C$2:$C$53,"Sell")</f>
        <v>0</v>
      </c>
      <c r="Z54" s="40">
        <f ca="1">Z53+SUMIFS('Transactions (Dated)'!$E$2:$E$53,'Transactions (Dated)'!$D$2:$D$53,'Share Values'!$V54,'Transactions (Dated)'!$B$2:$B$53,'Share Values'!Z$11,'Transactions (Dated)'!$C$2:$C$53,"Buy")-SUMIFS('Transactions (Dated)'!$E$2:$E$53,'Transactions (Dated)'!$D$2:$D$53,'Share Values'!$V54,'Transactions (Dated)'!$B$2:$B$53,'Share Values'!Z$11,'Transactions (Dated)'!$C$2:$C$53,"Sell")</f>
        <v>0</v>
      </c>
      <c r="AA54" s="40">
        <f ca="1">AA53+SUMIFS('Transactions (Dated)'!$E$2:$E$53,'Transactions (Dated)'!$D$2:$D$53,'Share Values'!$V54,'Transactions (Dated)'!$B$2:$B$53,'Share Values'!AA$11,'Transactions (Dated)'!$C$2:$C$53,"Buy")-SUMIFS('Transactions (Dated)'!$E$2:$E$53,'Transactions (Dated)'!$D$2:$D$53,'Share Values'!$V54,'Transactions (Dated)'!$B$2:$B$53,'Share Values'!AA$11,'Transactions (Dated)'!$C$2:$C$53,"Sell")</f>
        <v>0</v>
      </c>
      <c r="AB54" s="40">
        <f ca="1">AB53+SUMIFS('Transactions (Dated)'!$E$2:$E$53,'Transactions (Dated)'!$D$2:$D$53,'Share Values'!$V54,'Transactions (Dated)'!$B$2:$B$53,'Share Values'!AB$11,'Transactions (Dated)'!$C$2:$C$53,"Buy")-SUMIFS('Transactions (Dated)'!$E$2:$E$53,'Transactions (Dated)'!$D$2:$D$53,'Share Values'!$V54,'Transactions (Dated)'!$B$2:$B$53,'Share Values'!AB$11,'Transactions (Dated)'!$C$2:$C$53,"Sell")</f>
        <v>0</v>
      </c>
      <c r="AC54" s="40">
        <f ca="1">AC53+SUMIFS('Transactions (Dated)'!$E$2:$E$53,'Transactions (Dated)'!$D$2:$D$53,'Share Values'!$V54,'Transactions (Dated)'!$B$2:$B$53,'Share Values'!AC$11,'Transactions (Dated)'!$C$2:$C$53,"Buy")-SUMIFS('Transactions (Dated)'!$E$2:$E$53,'Transactions (Dated)'!$D$2:$D$53,'Share Values'!$V54,'Transactions (Dated)'!$B$2:$B$53,'Share Values'!AC$11,'Transactions (Dated)'!$C$2:$C$53,"Sell")</f>
        <v>0</v>
      </c>
      <c r="AD54" s="40">
        <f ca="1">AD53+SUMIFS('Transactions (Dated)'!$E$2:$E$53,'Transactions (Dated)'!$D$2:$D$53,'Share Values'!$V54,'Transactions (Dated)'!$B$2:$B$53,'Share Values'!AD$11,'Transactions (Dated)'!$C$2:$C$53,"Buy")-SUMIFS('Transactions (Dated)'!$E$2:$E$53,'Transactions (Dated)'!$D$2:$D$53,'Share Values'!$V54,'Transactions (Dated)'!$B$2:$B$53,'Share Values'!AD$11,'Transactions (Dated)'!$C$2:$C$53,"Sell")</f>
        <v>0</v>
      </c>
      <c r="AE54" s="40">
        <f ca="1">AE53+SUMIFS('Transactions (Dated)'!$E$2:$E$53,'Transactions (Dated)'!$D$2:$D$53,'Share Values'!$V54,'Transactions (Dated)'!$B$2:$B$53,'Share Values'!AE$11,'Transactions (Dated)'!$C$2:$C$53,"Buy")-SUMIFS('Transactions (Dated)'!$E$2:$E$53,'Transactions (Dated)'!$D$2:$D$53,'Share Values'!$V54,'Transactions (Dated)'!$B$2:$B$53,'Share Values'!AE$11,'Transactions (Dated)'!$C$2:$C$53,"Sell")</f>
        <v>0</v>
      </c>
      <c r="AF54" s="40">
        <f ca="1">AF53+SUMIFS('Transactions (Dated)'!$E$2:$E$53,'Transactions (Dated)'!$D$2:$D$53,'Share Values'!$V54,'Transactions (Dated)'!$B$2:$B$53,'Share Values'!AF$11,'Transactions (Dated)'!$C$2:$C$53,"Buy")-SUMIFS('Transactions (Dated)'!$E$2:$E$53,'Transactions (Dated)'!$D$2:$D$53,'Share Values'!$V54,'Transactions (Dated)'!$B$2:$B$53,'Share Values'!AF$11,'Transactions (Dated)'!$C$2:$C$53,"Sell")</f>
        <v>0</v>
      </c>
      <c r="AG54" s="40">
        <f ca="1">AG53+SUMIFS('Transactions (Dated)'!$E$2:$E$53,'Transactions (Dated)'!$D$2:$D$53,'Share Values'!$V54,'Transactions (Dated)'!$B$2:$B$53,'Share Values'!AG$11,'Transactions (Dated)'!$C$2:$C$53,"Buy")-SUMIFS('Transactions (Dated)'!$E$2:$E$53,'Transactions (Dated)'!$D$2:$D$53,'Share Values'!$V54,'Transactions (Dated)'!$B$2:$B$53,'Share Values'!AG$11,'Transactions (Dated)'!$C$2:$C$53,"Sell")</f>
        <v>0</v>
      </c>
      <c r="AH54" s="40">
        <f ca="1">AH53+SUMIFS('Transactions (Dated)'!$E$2:$E$53,'Transactions (Dated)'!$D$2:$D$53,'Share Values'!$V54,'Transactions (Dated)'!$B$2:$B$53,'Share Values'!AH$11,'Transactions (Dated)'!$C$2:$C$53,"Buy")-SUMIFS('Transactions (Dated)'!$E$2:$E$53,'Transactions (Dated)'!$D$2:$D$53,'Share Values'!$V54,'Transactions (Dated)'!$B$2:$B$53,'Share Values'!AH$11,'Transactions (Dated)'!$C$2:$C$53,"Sell")</f>
        <v>0</v>
      </c>
      <c r="AI54" s="40">
        <f ca="1">AI53+SUMIFS('Transactions (Dated)'!$E$2:$E$53,'Transactions (Dated)'!$D$2:$D$53,'Share Values'!$V54,'Transactions (Dated)'!$B$2:$B$53,'Share Values'!AI$11,'Transactions (Dated)'!$C$2:$C$53,"Buy")-SUMIFS('Transactions (Dated)'!$E$2:$E$53,'Transactions (Dated)'!$D$2:$D$53,'Share Values'!$V54,'Transactions (Dated)'!$B$2:$B$53,'Share Values'!AI$11,'Transactions (Dated)'!$C$2:$C$53,"Sell")</f>
        <v>0</v>
      </c>
      <c r="AJ54" s="40">
        <f ca="1">AJ53+SUMIFS('Transactions (Dated)'!$E$2:$E$53,'Transactions (Dated)'!$D$2:$D$53,'Share Values'!$V54,'Transactions (Dated)'!$B$2:$B$53,'Share Values'!AJ$11,'Transactions (Dated)'!$C$2:$C$53,"Buy")-SUMIFS('Transactions (Dated)'!$E$2:$E$53,'Transactions (Dated)'!$D$2:$D$53,'Share Values'!$V54,'Transactions (Dated)'!$B$2:$B$53,'Share Values'!AJ$11,'Transactions (Dated)'!$C$2:$C$53,"Sell")</f>
        <v>0</v>
      </c>
      <c r="AK54" s="40"/>
      <c r="AM54" s="3">
        <f t="shared" si="9"/>
        <v>41974</v>
      </c>
      <c r="AN54" s="6">
        <f t="shared" ca="1" si="10"/>
        <v>53788.75</v>
      </c>
      <c r="AO54" s="6">
        <f t="shared" ca="1" si="11"/>
        <v>45375</v>
      </c>
      <c r="AP54" s="6">
        <f t="shared" ca="1" si="12"/>
        <v>0</v>
      </c>
      <c r="AQ54" s="6">
        <f t="shared" ca="1" si="13"/>
        <v>0</v>
      </c>
      <c r="AR54" s="6">
        <f t="shared" ca="1" si="14"/>
        <v>0</v>
      </c>
      <c r="AS54" s="6">
        <f t="shared" ca="1" si="15"/>
        <v>0</v>
      </c>
      <c r="AT54" s="6">
        <f t="shared" ca="1" si="16"/>
        <v>0</v>
      </c>
      <c r="AU54" s="6">
        <f t="shared" ca="1" si="17"/>
        <v>0</v>
      </c>
      <c r="AV54" s="6">
        <f t="shared" ca="1" si="18"/>
        <v>0</v>
      </c>
      <c r="AW54" s="6">
        <f t="shared" ca="1" si="19"/>
        <v>0</v>
      </c>
      <c r="AX54" s="6">
        <f t="shared" ca="1" si="20"/>
        <v>0</v>
      </c>
      <c r="AY54" s="6">
        <f t="shared" ca="1" si="21"/>
        <v>0</v>
      </c>
      <c r="AZ54" s="6">
        <f t="shared" ca="1" si="22"/>
        <v>0</v>
      </c>
      <c r="BA54" s="6">
        <f t="shared" ca="1" si="23"/>
        <v>0</v>
      </c>
      <c r="BB54" s="6"/>
      <c r="BD54" s="4">
        <f t="shared" ca="1" si="24"/>
        <v>99163.75</v>
      </c>
      <c r="BF54" s="3">
        <f t="shared" si="25"/>
        <v>41974</v>
      </c>
      <c r="BG54" s="6">
        <f>BG53+SUMIFS('Transactions (Dated)'!H:H,'Transactions (Dated)'!D:D,'Share Values'!AM54)</f>
        <v>899983.75</v>
      </c>
      <c r="BH54" s="6">
        <f ca="1">BH53+SUMIFS('Transactions (Dated)'!$F:$F,'Transactions (Dated)'!$D:$D,$BF54,'Transactions (Dated)'!$B:$B,BH$11,'Transactions (Dated)'!$C:$C,"Dividend (paid to cash)")*W54</f>
        <v>0</v>
      </c>
      <c r="BI54" s="6">
        <f ca="1">BI53+SUMIFS('Transactions (Dated)'!$F:$F,'Transactions (Dated)'!$D:$D,$BF54,'Transactions (Dated)'!$B:$B,BI$11,'Transactions (Dated)'!$C:$C,"Dividend (paid to cash)")*X54</f>
        <v>0</v>
      </c>
      <c r="BJ54" s="6">
        <f ca="1">BJ53+SUMIFS('Transactions (Dated)'!$F:$F,'Transactions (Dated)'!$D:$D,$BF54,'Transactions (Dated)'!$B:$B,BJ$11,'Transactions (Dated)'!$C:$C,"Dividend (paid to cash)")*Y54</f>
        <v>0</v>
      </c>
      <c r="BK54" s="6">
        <f ca="1">BK53+SUMIFS('Transactions (Dated)'!$F:$F,'Transactions (Dated)'!$D:$D,$BF54,'Transactions (Dated)'!$B:$B,BK$11,'Transactions (Dated)'!$C:$C,"Dividend (paid to cash)")*Z54</f>
        <v>0</v>
      </c>
      <c r="BL54" s="6">
        <f ca="1">BL53+SUMIFS('Transactions (Dated)'!$F:$F,'Transactions (Dated)'!$D:$D,$BF54,'Transactions (Dated)'!$B:$B,BL$11,'Transactions (Dated)'!$C:$C,"Dividend (paid to cash)")*AA54</f>
        <v>0</v>
      </c>
      <c r="BM54" s="6">
        <f ca="1">BM53+SUMIFS('Transactions (Dated)'!$F:$F,'Transactions (Dated)'!$D:$D,$BF54,'Transactions (Dated)'!$B:$B,BM$11,'Transactions (Dated)'!$C:$C,"Dividend (paid to cash)")*AB54</f>
        <v>0</v>
      </c>
      <c r="BN54" s="6">
        <f ca="1">BN53+SUMIFS('Transactions (Dated)'!$F:$F,'Transactions (Dated)'!$D:$D,$BF54,'Transactions (Dated)'!$B:$B,BN$11,'Transactions (Dated)'!$C:$C,"Dividend (paid to cash)")*AC54</f>
        <v>0</v>
      </c>
      <c r="BO54" s="6">
        <f ca="1">BO53+SUMIFS('Transactions (Dated)'!$F:$F,'Transactions (Dated)'!$D:$D,$BF54,'Transactions (Dated)'!$B:$B,BO$11,'Transactions (Dated)'!$C:$C,"Dividend (paid to cash)")*AD54</f>
        <v>0</v>
      </c>
      <c r="BP54" s="6">
        <f ca="1">BP53+SUMIFS('Transactions (Dated)'!$F:$F,'Transactions (Dated)'!$D:$D,$BF54,'Transactions (Dated)'!$B:$B,BP$11,'Transactions (Dated)'!$C:$C,"Dividend (paid to cash)")*AE54</f>
        <v>0</v>
      </c>
      <c r="BQ54" s="6">
        <f ca="1">BQ53+SUMIFS('Transactions (Dated)'!$F:$F,'Transactions (Dated)'!$D:$D,$BF54,'Transactions (Dated)'!$B:$B,BQ$11,'Transactions (Dated)'!$C:$C,"Dividend (paid to cash)")*AF54</f>
        <v>0</v>
      </c>
      <c r="BR54" s="6">
        <f ca="1">BR53+SUMIFS('Transactions (Dated)'!$F:$F,'Transactions (Dated)'!$D:$D,$BF54,'Transactions (Dated)'!$B:$B,BR$11,'Transactions (Dated)'!$C:$C,"Dividend (paid to cash)")*AG54</f>
        <v>0</v>
      </c>
      <c r="BS54" s="6">
        <f ca="1">BS53+SUMIFS('Transactions (Dated)'!$F:$F,'Transactions (Dated)'!$D:$D,$BF54,'Transactions (Dated)'!$B:$B,BS$11,'Transactions (Dated)'!$C:$C,"Dividend (paid to cash)")*AH54</f>
        <v>0</v>
      </c>
      <c r="BT54" s="6">
        <f ca="1">BT53+SUMIFS('Transactions (Dated)'!$F:$F,'Transactions (Dated)'!$D:$D,$BF54,'Transactions (Dated)'!$B:$B,BT$11,'Transactions (Dated)'!$C:$C,"Dividend (paid to cash)")*AI54</f>
        <v>0</v>
      </c>
      <c r="BU54" s="6">
        <f ca="1">BU53+SUMIFS('Transactions (Dated)'!$F:$F,'Transactions (Dated)'!$D:$D,$BF54,'Transactions (Dated)'!$B:$B,BU$11,'Transactions (Dated)'!$C:$C,"Dividend (paid to cash)")*AJ54</f>
        <v>0</v>
      </c>
      <c r="BV54" s="6"/>
      <c r="BX54" s="6">
        <f t="shared" ca="1" si="30"/>
        <v>899983.75</v>
      </c>
      <c r="BZ54" s="3">
        <f t="shared" si="31"/>
        <v>41974</v>
      </c>
      <c r="CA54" s="4">
        <f t="shared" ca="1" si="26"/>
        <v>99163.75</v>
      </c>
      <c r="CB54" s="4">
        <f t="shared" ca="1" si="27"/>
        <v>899983.75</v>
      </c>
      <c r="CD54" s="4">
        <f t="shared" ca="1" si="28"/>
        <v>999147.5</v>
      </c>
    </row>
    <row r="55" spans="2:82">
      <c r="B55" s="3">
        <f t="shared" si="29"/>
        <v>41975</v>
      </c>
      <c r="C55" s="2">
        <v>14620.1</v>
      </c>
      <c r="E55" s="70">
        <v>41975</v>
      </c>
      <c r="F55" s="69">
        <v>12.11</v>
      </c>
      <c r="G55" s="69">
        <v>3.56</v>
      </c>
      <c r="H55" s="69">
        <v>19.82</v>
      </c>
      <c r="I55" s="69">
        <v>31.3</v>
      </c>
      <c r="J55" s="69">
        <v>16.21</v>
      </c>
      <c r="K55" s="69">
        <v>11.88</v>
      </c>
      <c r="L55" s="69">
        <v>27.35</v>
      </c>
      <c r="M55" s="69">
        <v>1.87</v>
      </c>
      <c r="N55" s="69">
        <v>8.9</v>
      </c>
      <c r="O55" s="69">
        <v>4.7967000000000004</v>
      </c>
      <c r="P55" s="69">
        <v>34.909999999999997</v>
      </c>
      <c r="Q55" s="69">
        <v>1.26</v>
      </c>
      <c r="R55" s="69">
        <v>8.27</v>
      </c>
      <c r="S55" s="69">
        <v>40.18</v>
      </c>
      <c r="T55" s="4"/>
      <c r="V55" s="3">
        <f t="shared" si="8"/>
        <v>41975</v>
      </c>
      <c r="W55" s="40">
        <f ca="1">W54+SUMIFS('Transactions (Dated)'!$E$2:$E$53,'Transactions (Dated)'!$D$2:$D$53,'Share Values'!$V55,'Transactions (Dated)'!$B$2:$B$53,'Share Values'!W$11,'Transactions (Dated)'!$C$2:$C$53,"Buy")-SUMIFS('Transactions (Dated)'!$E$2:$E$53,'Transactions (Dated)'!$D$2:$D$53,'Share Values'!$V55,'Transactions (Dated)'!$B$2:$B$53,'Share Values'!W$11,'Transactions (Dated)'!$C$2:$C$53,"Sell")</f>
        <v>4625</v>
      </c>
      <c r="X55" s="40">
        <f ca="1">X54+SUMIFS('Transactions (Dated)'!$E$2:$E$53,'Transactions (Dated)'!$D$2:$D$53,'Share Values'!$V55,'Transactions (Dated)'!$B$2:$B$53,'Share Values'!X$11,'Transactions (Dated)'!$C$2:$C$53,"Buy")-SUMIFS('Transactions (Dated)'!$E$2:$E$53,'Transactions (Dated)'!$D$2:$D$53,'Share Values'!$V55,'Transactions (Dated)'!$B$2:$B$53,'Share Values'!X$11,'Transactions (Dated)'!$C$2:$C$53,"Sell")</f>
        <v>12500</v>
      </c>
      <c r="Y55" s="40">
        <f ca="1">Y54+SUMIFS('Transactions (Dated)'!$E$2:$E$53,'Transactions (Dated)'!$D$2:$D$53,'Share Values'!$V55,'Transactions (Dated)'!$B$2:$B$53,'Share Values'!Y$11,'Transactions (Dated)'!$C$2:$C$53,"Buy")-SUMIFS('Transactions (Dated)'!$E$2:$E$53,'Transactions (Dated)'!$D$2:$D$53,'Share Values'!$V55,'Transactions (Dated)'!$B$2:$B$53,'Share Values'!Y$11,'Transactions (Dated)'!$C$2:$C$53,"Sell")</f>
        <v>0</v>
      </c>
      <c r="Z55" s="40">
        <f ca="1">Z54+SUMIFS('Transactions (Dated)'!$E$2:$E$53,'Transactions (Dated)'!$D$2:$D$53,'Share Values'!$V55,'Transactions (Dated)'!$B$2:$B$53,'Share Values'!Z$11,'Transactions (Dated)'!$C$2:$C$53,"Buy")-SUMIFS('Transactions (Dated)'!$E$2:$E$53,'Transactions (Dated)'!$D$2:$D$53,'Share Values'!$V55,'Transactions (Dated)'!$B$2:$B$53,'Share Values'!Z$11,'Transactions (Dated)'!$C$2:$C$53,"Sell")</f>
        <v>0</v>
      </c>
      <c r="AA55" s="40">
        <f ca="1">AA54+SUMIFS('Transactions (Dated)'!$E$2:$E$53,'Transactions (Dated)'!$D$2:$D$53,'Share Values'!$V55,'Transactions (Dated)'!$B$2:$B$53,'Share Values'!AA$11,'Transactions (Dated)'!$C$2:$C$53,"Buy")-SUMIFS('Transactions (Dated)'!$E$2:$E$53,'Transactions (Dated)'!$D$2:$D$53,'Share Values'!$V55,'Transactions (Dated)'!$B$2:$B$53,'Share Values'!AA$11,'Transactions (Dated)'!$C$2:$C$53,"Sell")</f>
        <v>0</v>
      </c>
      <c r="AB55" s="40">
        <f ca="1">AB54+SUMIFS('Transactions (Dated)'!$E$2:$E$53,'Transactions (Dated)'!$D$2:$D$53,'Share Values'!$V55,'Transactions (Dated)'!$B$2:$B$53,'Share Values'!AB$11,'Transactions (Dated)'!$C$2:$C$53,"Buy")-SUMIFS('Transactions (Dated)'!$E$2:$E$53,'Transactions (Dated)'!$D$2:$D$53,'Share Values'!$V55,'Transactions (Dated)'!$B$2:$B$53,'Share Values'!AB$11,'Transactions (Dated)'!$C$2:$C$53,"Sell")</f>
        <v>0</v>
      </c>
      <c r="AC55" s="40">
        <f ca="1">AC54+SUMIFS('Transactions (Dated)'!$E$2:$E$53,'Transactions (Dated)'!$D$2:$D$53,'Share Values'!$V55,'Transactions (Dated)'!$B$2:$B$53,'Share Values'!AC$11,'Transactions (Dated)'!$C$2:$C$53,"Buy")-SUMIFS('Transactions (Dated)'!$E$2:$E$53,'Transactions (Dated)'!$D$2:$D$53,'Share Values'!$V55,'Transactions (Dated)'!$B$2:$B$53,'Share Values'!AC$11,'Transactions (Dated)'!$C$2:$C$53,"Sell")</f>
        <v>0</v>
      </c>
      <c r="AD55" s="40">
        <f ca="1">AD54+SUMIFS('Transactions (Dated)'!$E$2:$E$53,'Transactions (Dated)'!$D$2:$D$53,'Share Values'!$V55,'Transactions (Dated)'!$B$2:$B$53,'Share Values'!AD$11,'Transactions (Dated)'!$C$2:$C$53,"Buy")-SUMIFS('Transactions (Dated)'!$E$2:$E$53,'Transactions (Dated)'!$D$2:$D$53,'Share Values'!$V55,'Transactions (Dated)'!$B$2:$B$53,'Share Values'!AD$11,'Transactions (Dated)'!$C$2:$C$53,"Sell")</f>
        <v>0</v>
      </c>
      <c r="AE55" s="40">
        <f ca="1">AE54+SUMIFS('Transactions (Dated)'!$E$2:$E$53,'Transactions (Dated)'!$D$2:$D$53,'Share Values'!$V55,'Transactions (Dated)'!$B$2:$B$53,'Share Values'!AE$11,'Transactions (Dated)'!$C$2:$C$53,"Buy")-SUMIFS('Transactions (Dated)'!$E$2:$E$53,'Transactions (Dated)'!$D$2:$D$53,'Share Values'!$V55,'Transactions (Dated)'!$B$2:$B$53,'Share Values'!AE$11,'Transactions (Dated)'!$C$2:$C$53,"Sell")</f>
        <v>0</v>
      </c>
      <c r="AF55" s="40">
        <f ca="1">AF54+SUMIFS('Transactions (Dated)'!$E$2:$E$53,'Transactions (Dated)'!$D$2:$D$53,'Share Values'!$V55,'Transactions (Dated)'!$B$2:$B$53,'Share Values'!AF$11,'Transactions (Dated)'!$C$2:$C$53,"Buy")-SUMIFS('Transactions (Dated)'!$E$2:$E$53,'Transactions (Dated)'!$D$2:$D$53,'Share Values'!$V55,'Transactions (Dated)'!$B$2:$B$53,'Share Values'!AF$11,'Transactions (Dated)'!$C$2:$C$53,"Sell")</f>
        <v>0</v>
      </c>
      <c r="AG55" s="40">
        <f ca="1">AG54+SUMIFS('Transactions (Dated)'!$E$2:$E$53,'Transactions (Dated)'!$D$2:$D$53,'Share Values'!$V55,'Transactions (Dated)'!$B$2:$B$53,'Share Values'!AG$11,'Transactions (Dated)'!$C$2:$C$53,"Buy")-SUMIFS('Transactions (Dated)'!$E$2:$E$53,'Transactions (Dated)'!$D$2:$D$53,'Share Values'!$V55,'Transactions (Dated)'!$B$2:$B$53,'Share Values'!AG$11,'Transactions (Dated)'!$C$2:$C$53,"Sell")</f>
        <v>0</v>
      </c>
      <c r="AH55" s="40">
        <f ca="1">AH54+SUMIFS('Transactions (Dated)'!$E$2:$E$53,'Transactions (Dated)'!$D$2:$D$53,'Share Values'!$V55,'Transactions (Dated)'!$B$2:$B$53,'Share Values'!AH$11,'Transactions (Dated)'!$C$2:$C$53,"Buy")-SUMIFS('Transactions (Dated)'!$E$2:$E$53,'Transactions (Dated)'!$D$2:$D$53,'Share Values'!$V55,'Transactions (Dated)'!$B$2:$B$53,'Share Values'!AH$11,'Transactions (Dated)'!$C$2:$C$53,"Sell")</f>
        <v>0</v>
      </c>
      <c r="AI55" s="40">
        <f ca="1">AI54+SUMIFS('Transactions (Dated)'!$E$2:$E$53,'Transactions (Dated)'!$D$2:$D$53,'Share Values'!$V55,'Transactions (Dated)'!$B$2:$B$53,'Share Values'!AI$11,'Transactions (Dated)'!$C$2:$C$53,"Buy")-SUMIFS('Transactions (Dated)'!$E$2:$E$53,'Transactions (Dated)'!$D$2:$D$53,'Share Values'!$V55,'Transactions (Dated)'!$B$2:$B$53,'Share Values'!AI$11,'Transactions (Dated)'!$C$2:$C$53,"Sell")</f>
        <v>0</v>
      </c>
      <c r="AJ55" s="40">
        <f ca="1">AJ54+SUMIFS('Transactions (Dated)'!$E$2:$E$53,'Transactions (Dated)'!$D$2:$D$53,'Share Values'!$V55,'Transactions (Dated)'!$B$2:$B$53,'Share Values'!AJ$11,'Transactions (Dated)'!$C$2:$C$53,"Buy")-SUMIFS('Transactions (Dated)'!$E$2:$E$53,'Transactions (Dated)'!$D$2:$D$53,'Share Values'!$V55,'Transactions (Dated)'!$B$2:$B$53,'Share Values'!AJ$11,'Transactions (Dated)'!$C$2:$C$53,"Sell")</f>
        <v>0</v>
      </c>
      <c r="AK55" s="40"/>
      <c r="AM55" s="3">
        <f t="shared" si="9"/>
        <v>41975</v>
      </c>
      <c r="AN55" s="6">
        <f t="shared" ca="1" si="10"/>
        <v>56008.75</v>
      </c>
      <c r="AO55" s="6">
        <f t="shared" ca="1" si="11"/>
        <v>44500</v>
      </c>
      <c r="AP55" s="6">
        <f t="shared" ca="1" si="12"/>
        <v>0</v>
      </c>
      <c r="AQ55" s="6">
        <f t="shared" ca="1" si="13"/>
        <v>0</v>
      </c>
      <c r="AR55" s="6">
        <f t="shared" ca="1" si="14"/>
        <v>0</v>
      </c>
      <c r="AS55" s="6">
        <f t="shared" ca="1" si="15"/>
        <v>0</v>
      </c>
      <c r="AT55" s="6">
        <f t="shared" ca="1" si="16"/>
        <v>0</v>
      </c>
      <c r="AU55" s="6">
        <f t="shared" ca="1" si="17"/>
        <v>0</v>
      </c>
      <c r="AV55" s="6">
        <f t="shared" ca="1" si="18"/>
        <v>0</v>
      </c>
      <c r="AW55" s="6">
        <f t="shared" ca="1" si="19"/>
        <v>0</v>
      </c>
      <c r="AX55" s="6">
        <f t="shared" ca="1" si="20"/>
        <v>0</v>
      </c>
      <c r="AY55" s="6">
        <f t="shared" ca="1" si="21"/>
        <v>0</v>
      </c>
      <c r="AZ55" s="6">
        <f t="shared" ca="1" si="22"/>
        <v>0</v>
      </c>
      <c r="BA55" s="6">
        <f t="shared" ca="1" si="23"/>
        <v>0</v>
      </c>
      <c r="BB55" s="6"/>
      <c r="BD55" s="4">
        <f t="shared" ca="1" si="24"/>
        <v>100508.75</v>
      </c>
      <c r="BF55" s="3">
        <f t="shared" si="25"/>
        <v>41975</v>
      </c>
      <c r="BG55" s="6">
        <f>BG54+SUMIFS('Transactions (Dated)'!H:H,'Transactions (Dated)'!D:D,'Share Values'!AM55)</f>
        <v>899983.75</v>
      </c>
      <c r="BH55" s="6">
        <f ca="1">BH54+SUMIFS('Transactions (Dated)'!$F:$F,'Transactions (Dated)'!$D:$D,$BF55,'Transactions (Dated)'!$B:$B,BH$11,'Transactions (Dated)'!$C:$C,"Dividend (paid to cash)")*W55</f>
        <v>0</v>
      </c>
      <c r="BI55" s="6">
        <f ca="1">BI54+SUMIFS('Transactions (Dated)'!$F:$F,'Transactions (Dated)'!$D:$D,$BF55,'Transactions (Dated)'!$B:$B,BI$11,'Transactions (Dated)'!$C:$C,"Dividend (paid to cash)")*X55</f>
        <v>0</v>
      </c>
      <c r="BJ55" s="6">
        <f ca="1">BJ54+SUMIFS('Transactions (Dated)'!$F:$F,'Transactions (Dated)'!$D:$D,$BF55,'Transactions (Dated)'!$B:$B,BJ$11,'Transactions (Dated)'!$C:$C,"Dividend (paid to cash)")*Y55</f>
        <v>0</v>
      </c>
      <c r="BK55" s="6">
        <f ca="1">BK54+SUMIFS('Transactions (Dated)'!$F:$F,'Transactions (Dated)'!$D:$D,$BF55,'Transactions (Dated)'!$B:$B,BK$11,'Transactions (Dated)'!$C:$C,"Dividend (paid to cash)")*Z55</f>
        <v>0</v>
      </c>
      <c r="BL55" s="6">
        <f ca="1">BL54+SUMIFS('Transactions (Dated)'!$F:$F,'Transactions (Dated)'!$D:$D,$BF55,'Transactions (Dated)'!$B:$B,BL$11,'Transactions (Dated)'!$C:$C,"Dividend (paid to cash)")*AA55</f>
        <v>0</v>
      </c>
      <c r="BM55" s="6">
        <f ca="1">BM54+SUMIFS('Transactions (Dated)'!$F:$F,'Transactions (Dated)'!$D:$D,$BF55,'Transactions (Dated)'!$B:$B,BM$11,'Transactions (Dated)'!$C:$C,"Dividend (paid to cash)")*AB55</f>
        <v>0</v>
      </c>
      <c r="BN55" s="6">
        <f ca="1">BN54+SUMIFS('Transactions (Dated)'!$F:$F,'Transactions (Dated)'!$D:$D,$BF55,'Transactions (Dated)'!$B:$B,BN$11,'Transactions (Dated)'!$C:$C,"Dividend (paid to cash)")*AC55</f>
        <v>0</v>
      </c>
      <c r="BO55" s="6">
        <f ca="1">BO54+SUMIFS('Transactions (Dated)'!$F:$F,'Transactions (Dated)'!$D:$D,$BF55,'Transactions (Dated)'!$B:$B,BO$11,'Transactions (Dated)'!$C:$C,"Dividend (paid to cash)")*AD55</f>
        <v>0</v>
      </c>
      <c r="BP55" s="6">
        <f ca="1">BP54+SUMIFS('Transactions (Dated)'!$F:$F,'Transactions (Dated)'!$D:$D,$BF55,'Transactions (Dated)'!$B:$B,BP$11,'Transactions (Dated)'!$C:$C,"Dividend (paid to cash)")*AE55</f>
        <v>0</v>
      </c>
      <c r="BQ55" s="6">
        <f ca="1">BQ54+SUMIFS('Transactions (Dated)'!$F:$F,'Transactions (Dated)'!$D:$D,$BF55,'Transactions (Dated)'!$B:$B,BQ$11,'Transactions (Dated)'!$C:$C,"Dividend (paid to cash)")*AF55</f>
        <v>0</v>
      </c>
      <c r="BR55" s="6">
        <f ca="1">BR54+SUMIFS('Transactions (Dated)'!$F:$F,'Transactions (Dated)'!$D:$D,$BF55,'Transactions (Dated)'!$B:$B,BR$11,'Transactions (Dated)'!$C:$C,"Dividend (paid to cash)")*AG55</f>
        <v>0</v>
      </c>
      <c r="BS55" s="6">
        <f ca="1">BS54+SUMIFS('Transactions (Dated)'!$F:$F,'Transactions (Dated)'!$D:$D,$BF55,'Transactions (Dated)'!$B:$B,BS$11,'Transactions (Dated)'!$C:$C,"Dividend (paid to cash)")*AH55</f>
        <v>0</v>
      </c>
      <c r="BT55" s="6">
        <f ca="1">BT54+SUMIFS('Transactions (Dated)'!$F:$F,'Transactions (Dated)'!$D:$D,$BF55,'Transactions (Dated)'!$B:$B,BT$11,'Transactions (Dated)'!$C:$C,"Dividend (paid to cash)")*AI55</f>
        <v>0</v>
      </c>
      <c r="BU55" s="6">
        <f ca="1">BU54+SUMIFS('Transactions (Dated)'!$F:$F,'Transactions (Dated)'!$D:$D,$BF55,'Transactions (Dated)'!$B:$B,BU$11,'Transactions (Dated)'!$C:$C,"Dividend (paid to cash)")*AJ55</f>
        <v>0</v>
      </c>
      <c r="BV55" s="6"/>
      <c r="BX55" s="6">
        <f t="shared" ca="1" si="30"/>
        <v>899983.75</v>
      </c>
      <c r="BZ55" s="3">
        <f t="shared" si="31"/>
        <v>41975</v>
      </c>
      <c r="CA55" s="4">
        <f t="shared" ca="1" si="26"/>
        <v>100508.75</v>
      </c>
      <c r="CB55" s="4">
        <f t="shared" ca="1" si="27"/>
        <v>899983.75</v>
      </c>
      <c r="CD55" s="4">
        <f t="shared" ca="1" si="28"/>
        <v>1000492.5</v>
      </c>
    </row>
    <row r="56" spans="2:82">
      <c r="B56" s="3">
        <f t="shared" si="29"/>
        <v>41976</v>
      </c>
      <c r="C56" s="2">
        <v>14754.1</v>
      </c>
      <c r="E56" s="70">
        <v>41976</v>
      </c>
      <c r="F56" s="69">
        <v>12.41</v>
      </c>
      <c r="G56" s="69">
        <v>3.74</v>
      </c>
      <c r="H56" s="69">
        <v>19.998000000000001</v>
      </c>
      <c r="I56" s="69">
        <v>31.52</v>
      </c>
      <c r="J56" s="69">
        <v>17.12</v>
      </c>
      <c r="K56" s="69">
        <v>12.09</v>
      </c>
      <c r="L56" s="69">
        <v>26.91</v>
      </c>
      <c r="M56" s="69">
        <v>1.9</v>
      </c>
      <c r="N56" s="69">
        <v>8.94</v>
      </c>
      <c r="O56" s="69">
        <v>4.9733000000000001</v>
      </c>
      <c r="P56" s="69">
        <v>35.200000000000003</v>
      </c>
      <c r="Q56" s="69">
        <v>1.27</v>
      </c>
      <c r="R56" s="69">
        <v>8.41</v>
      </c>
      <c r="S56" s="69">
        <v>39.99</v>
      </c>
      <c r="T56" s="4"/>
      <c r="V56" s="3">
        <f t="shared" si="8"/>
        <v>41976</v>
      </c>
      <c r="W56" s="40">
        <f ca="1">W55+SUMIFS('Transactions (Dated)'!$E$2:$E$53,'Transactions (Dated)'!$D$2:$D$53,'Share Values'!$V56,'Transactions (Dated)'!$B$2:$B$53,'Share Values'!W$11,'Transactions (Dated)'!$C$2:$C$53,"Buy")-SUMIFS('Transactions (Dated)'!$E$2:$E$53,'Transactions (Dated)'!$D$2:$D$53,'Share Values'!$V56,'Transactions (Dated)'!$B$2:$B$53,'Share Values'!W$11,'Transactions (Dated)'!$C$2:$C$53,"Sell")</f>
        <v>4625</v>
      </c>
      <c r="X56" s="40">
        <f ca="1">X55+SUMIFS('Transactions (Dated)'!$E$2:$E$53,'Transactions (Dated)'!$D$2:$D$53,'Share Values'!$V56,'Transactions (Dated)'!$B$2:$B$53,'Share Values'!X$11,'Transactions (Dated)'!$C$2:$C$53,"Buy")-SUMIFS('Transactions (Dated)'!$E$2:$E$53,'Transactions (Dated)'!$D$2:$D$53,'Share Values'!$V56,'Transactions (Dated)'!$B$2:$B$53,'Share Values'!X$11,'Transactions (Dated)'!$C$2:$C$53,"Sell")</f>
        <v>12500</v>
      </c>
      <c r="Y56" s="40">
        <f ca="1">Y55+SUMIFS('Transactions (Dated)'!$E$2:$E$53,'Transactions (Dated)'!$D$2:$D$53,'Share Values'!$V56,'Transactions (Dated)'!$B$2:$B$53,'Share Values'!Y$11,'Transactions (Dated)'!$C$2:$C$53,"Buy")-SUMIFS('Transactions (Dated)'!$E$2:$E$53,'Transactions (Dated)'!$D$2:$D$53,'Share Values'!$V56,'Transactions (Dated)'!$B$2:$B$53,'Share Values'!Y$11,'Transactions (Dated)'!$C$2:$C$53,"Sell")</f>
        <v>0</v>
      </c>
      <c r="Z56" s="40">
        <f ca="1">Z55+SUMIFS('Transactions (Dated)'!$E$2:$E$53,'Transactions (Dated)'!$D$2:$D$53,'Share Values'!$V56,'Transactions (Dated)'!$B$2:$B$53,'Share Values'!Z$11,'Transactions (Dated)'!$C$2:$C$53,"Buy")-SUMIFS('Transactions (Dated)'!$E$2:$E$53,'Transactions (Dated)'!$D$2:$D$53,'Share Values'!$V56,'Transactions (Dated)'!$B$2:$B$53,'Share Values'!Z$11,'Transactions (Dated)'!$C$2:$C$53,"Sell")</f>
        <v>0</v>
      </c>
      <c r="AA56" s="40">
        <f ca="1">AA55+SUMIFS('Transactions (Dated)'!$E$2:$E$53,'Transactions (Dated)'!$D$2:$D$53,'Share Values'!$V56,'Transactions (Dated)'!$B$2:$B$53,'Share Values'!AA$11,'Transactions (Dated)'!$C$2:$C$53,"Buy")-SUMIFS('Transactions (Dated)'!$E$2:$E$53,'Transactions (Dated)'!$D$2:$D$53,'Share Values'!$V56,'Transactions (Dated)'!$B$2:$B$53,'Share Values'!AA$11,'Transactions (Dated)'!$C$2:$C$53,"Sell")</f>
        <v>0</v>
      </c>
      <c r="AB56" s="40">
        <f ca="1">AB55+SUMIFS('Transactions (Dated)'!$E$2:$E$53,'Transactions (Dated)'!$D$2:$D$53,'Share Values'!$V56,'Transactions (Dated)'!$B$2:$B$53,'Share Values'!AB$11,'Transactions (Dated)'!$C$2:$C$53,"Buy")-SUMIFS('Transactions (Dated)'!$E$2:$E$53,'Transactions (Dated)'!$D$2:$D$53,'Share Values'!$V56,'Transactions (Dated)'!$B$2:$B$53,'Share Values'!AB$11,'Transactions (Dated)'!$C$2:$C$53,"Sell")</f>
        <v>0</v>
      </c>
      <c r="AC56" s="40">
        <f ca="1">AC55+SUMIFS('Transactions (Dated)'!$E$2:$E$53,'Transactions (Dated)'!$D$2:$D$53,'Share Values'!$V56,'Transactions (Dated)'!$B$2:$B$53,'Share Values'!AC$11,'Transactions (Dated)'!$C$2:$C$53,"Buy")-SUMIFS('Transactions (Dated)'!$E$2:$E$53,'Transactions (Dated)'!$D$2:$D$53,'Share Values'!$V56,'Transactions (Dated)'!$B$2:$B$53,'Share Values'!AC$11,'Transactions (Dated)'!$C$2:$C$53,"Sell")</f>
        <v>0</v>
      </c>
      <c r="AD56" s="40">
        <f ca="1">AD55+SUMIFS('Transactions (Dated)'!$E$2:$E$53,'Transactions (Dated)'!$D$2:$D$53,'Share Values'!$V56,'Transactions (Dated)'!$B$2:$B$53,'Share Values'!AD$11,'Transactions (Dated)'!$C$2:$C$53,"Buy")-SUMIFS('Transactions (Dated)'!$E$2:$E$53,'Transactions (Dated)'!$D$2:$D$53,'Share Values'!$V56,'Transactions (Dated)'!$B$2:$B$53,'Share Values'!AD$11,'Transactions (Dated)'!$C$2:$C$53,"Sell")</f>
        <v>0</v>
      </c>
      <c r="AE56" s="40">
        <f ca="1">AE55+SUMIFS('Transactions (Dated)'!$E$2:$E$53,'Transactions (Dated)'!$D$2:$D$53,'Share Values'!$V56,'Transactions (Dated)'!$B$2:$B$53,'Share Values'!AE$11,'Transactions (Dated)'!$C$2:$C$53,"Buy")-SUMIFS('Transactions (Dated)'!$E$2:$E$53,'Transactions (Dated)'!$D$2:$D$53,'Share Values'!$V56,'Transactions (Dated)'!$B$2:$B$53,'Share Values'!AE$11,'Transactions (Dated)'!$C$2:$C$53,"Sell")</f>
        <v>0</v>
      </c>
      <c r="AF56" s="40">
        <f ca="1">AF55+SUMIFS('Transactions (Dated)'!$E$2:$E$53,'Transactions (Dated)'!$D$2:$D$53,'Share Values'!$V56,'Transactions (Dated)'!$B$2:$B$53,'Share Values'!AF$11,'Transactions (Dated)'!$C$2:$C$53,"Buy")-SUMIFS('Transactions (Dated)'!$E$2:$E$53,'Transactions (Dated)'!$D$2:$D$53,'Share Values'!$V56,'Transactions (Dated)'!$B$2:$B$53,'Share Values'!AF$11,'Transactions (Dated)'!$C$2:$C$53,"Sell")</f>
        <v>0</v>
      </c>
      <c r="AG56" s="40">
        <f ca="1">AG55+SUMIFS('Transactions (Dated)'!$E$2:$E$53,'Transactions (Dated)'!$D$2:$D$53,'Share Values'!$V56,'Transactions (Dated)'!$B$2:$B$53,'Share Values'!AG$11,'Transactions (Dated)'!$C$2:$C$53,"Buy")-SUMIFS('Transactions (Dated)'!$E$2:$E$53,'Transactions (Dated)'!$D$2:$D$53,'Share Values'!$V56,'Transactions (Dated)'!$B$2:$B$53,'Share Values'!AG$11,'Transactions (Dated)'!$C$2:$C$53,"Sell")</f>
        <v>0</v>
      </c>
      <c r="AH56" s="40">
        <f ca="1">AH55+SUMIFS('Transactions (Dated)'!$E$2:$E$53,'Transactions (Dated)'!$D$2:$D$53,'Share Values'!$V56,'Transactions (Dated)'!$B$2:$B$53,'Share Values'!AH$11,'Transactions (Dated)'!$C$2:$C$53,"Buy")-SUMIFS('Transactions (Dated)'!$E$2:$E$53,'Transactions (Dated)'!$D$2:$D$53,'Share Values'!$V56,'Transactions (Dated)'!$B$2:$B$53,'Share Values'!AH$11,'Transactions (Dated)'!$C$2:$C$53,"Sell")</f>
        <v>0</v>
      </c>
      <c r="AI56" s="40">
        <f ca="1">AI55+SUMIFS('Transactions (Dated)'!$E$2:$E$53,'Transactions (Dated)'!$D$2:$D$53,'Share Values'!$V56,'Transactions (Dated)'!$B$2:$B$53,'Share Values'!AI$11,'Transactions (Dated)'!$C$2:$C$53,"Buy")-SUMIFS('Transactions (Dated)'!$E$2:$E$53,'Transactions (Dated)'!$D$2:$D$53,'Share Values'!$V56,'Transactions (Dated)'!$B$2:$B$53,'Share Values'!AI$11,'Transactions (Dated)'!$C$2:$C$53,"Sell")</f>
        <v>0</v>
      </c>
      <c r="AJ56" s="40">
        <f ca="1">AJ55+SUMIFS('Transactions (Dated)'!$E$2:$E$53,'Transactions (Dated)'!$D$2:$D$53,'Share Values'!$V56,'Transactions (Dated)'!$B$2:$B$53,'Share Values'!AJ$11,'Transactions (Dated)'!$C$2:$C$53,"Buy")-SUMIFS('Transactions (Dated)'!$E$2:$E$53,'Transactions (Dated)'!$D$2:$D$53,'Share Values'!$V56,'Transactions (Dated)'!$B$2:$B$53,'Share Values'!AJ$11,'Transactions (Dated)'!$C$2:$C$53,"Sell")</f>
        <v>0</v>
      </c>
      <c r="AK56" s="40"/>
      <c r="AM56" s="3">
        <f t="shared" si="9"/>
        <v>41976</v>
      </c>
      <c r="AN56" s="6">
        <f t="shared" ca="1" si="10"/>
        <v>57396.25</v>
      </c>
      <c r="AO56" s="6">
        <f t="shared" ca="1" si="11"/>
        <v>46750</v>
      </c>
      <c r="AP56" s="6">
        <f t="shared" ca="1" si="12"/>
        <v>0</v>
      </c>
      <c r="AQ56" s="6">
        <f t="shared" ca="1" si="13"/>
        <v>0</v>
      </c>
      <c r="AR56" s="6">
        <f t="shared" ca="1" si="14"/>
        <v>0</v>
      </c>
      <c r="AS56" s="6">
        <f t="shared" ca="1" si="15"/>
        <v>0</v>
      </c>
      <c r="AT56" s="6">
        <f t="shared" ca="1" si="16"/>
        <v>0</v>
      </c>
      <c r="AU56" s="6">
        <f t="shared" ca="1" si="17"/>
        <v>0</v>
      </c>
      <c r="AV56" s="6">
        <f t="shared" ca="1" si="18"/>
        <v>0</v>
      </c>
      <c r="AW56" s="6">
        <f t="shared" ca="1" si="19"/>
        <v>0</v>
      </c>
      <c r="AX56" s="6">
        <f t="shared" ca="1" si="20"/>
        <v>0</v>
      </c>
      <c r="AY56" s="6">
        <f t="shared" ca="1" si="21"/>
        <v>0</v>
      </c>
      <c r="AZ56" s="6">
        <f t="shared" ca="1" si="22"/>
        <v>0</v>
      </c>
      <c r="BA56" s="6">
        <f t="shared" ca="1" si="23"/>
        <v>0</v>
      </c>
      <c r="BB56" s="6"/>
      <c r="BD56" s="4">
        <f t="shared" ca="1" si="24"/>
        <v>104146.25</v>
      </c>
      <c r="BF56" s="3">
        <f t="shared" si="25"/>
        <v>41976</v>
      </c>
      <c r="BG56" s="6">
        <f>BG55+SUMIFS('Transactions (Dated)'!H:H,'Transactions (Dated)'!D:D,'Share Values'!AM56)</f>
        <v>899983.75</v>
      </c>
      <c r="BH56" s="6">
        <f ca="1">BH55+SUMIFS('Transactions (Dated)'!$F:$F,'Transactions (Dated)'!$D:$D,$BF56,'Transactions (Dated)'!$B:$B,BH$11,'Transactions (Dated)'!$C:$C,"Dividend (paid to cash)")*W56</f>
        <v>0</v>
      </c>
      <c r="BI56" s="6">
        <f ca="1">BI55+SUMIFS('Transactions (Dated)'!$F:$F,'Transactions (Dated)'!$D:$D,$BF56,'Transactions (Dated)'!$B:$B,BI$11,'Transactions (Dated)'!$C:$C,"Dividend (paid to cash)")*X56</f>
        <v>0</v>
      </c>
      <c r="BJ56" s="6">
        <f ca="1">BJ55+SUMIFS('Transactions (Dated)'!$F:$F,'Transactions (Dated)'!$D:$D,$BF56,'Transactions (Dated)'!$B:$B,BJ$11,'Transactions (Dated)'!$C:$C,"Dividend (paid to cash)")*Y56</f>
        <v>0</v>
      </c>
      <c r="BK56" s="6">
        <f ca="1">BK55+SUMIFS('Transactions (Dated)'!$F:$F,'Transactions (Dated)'!$D:$D,$BF56,'Transactions (Dated)'!$B:$B,BK$11,'Transactions (Dated)'!$C:$C,"Dividend (paid to cash)")*Z56</f>
        <v>0</v>
      </c>
      <c r="BL56" s="6">
        <f ca="1">BL55+SUMIFS('Transactions (Dated)'!$F:$F,'Transactions (Dated)'!$D:$D,$BF56,'Transactions (Dated)'!$B:$B,BL$11,'Transactions (Dated)'!$C:$C,"Dividend (paid to cash)")*AA56</f>
        <v>0</v>
      </c>
      <c r="BM56" s="6">
        <f ca="1">BM55+SUMIFS('Transactions (Dated)'!$F:$F,'Transactions (Dated)'!$D:$D,$BF56,'Transactions (Dated)'!$B:$B,BM$11,'Transactions (Dated)'!$C:$C,"Dividend (paid to cash)")*AB56</f>
        <v>0</v>
      </c>
      <c r="BN56" s="6">
        <f ca="1">BN55+SUMIFS('Transactions (Dated)'!$F:$F,'Transactions (Dated)'!$D:$D,$BF56,'Transactions (Dated)'!$B:$B,BN$11,'Transactions (Dated)'!$C:$C,"Dividend (paid to cash)")*AC56</f>
        <v>0</v>
      </c>
      <c r="BO56" s="6">
        <f ca="1">BO55+SUMIFS('Transactions (Dated)'!$F:$F,'Transactions (Dated)'!$D:$D,$BF56,'Transactions (Dated)'!$B:$B,BO$11,'Transactions (Dated)'!$C:$C,"Dividend (paid to cash)")*AD56</f>
        <v>0</v>
      </c>
      <c r="BP56" s="6">
        <f ca="1">BP55+SUMIFS('Transactions (Dated)'!$F:$F,'Transactions (Dated)'!$D:$D,$BF56,'Transactions (Dated)'!$B:$B,BP$11,'Transactions (Dated)'!$C:$C,"Dividend (paid to cash)")*AE56</f>
        <v>0</v>
      </c>
      <c r="BQ56" s="6">
        <f ca="1">BQ55+SUMIFS('Transactions (Dated)'!$F:$F,'Transactions (Dated)'!$D:$D,$BF56,'Transactions (Dated)'!$B:$B,BQ$11,'Transactions (Dated)'!$C:$C,"Dividend (paid to cash)")*AF56</f>
        <v>0</v>
      </c>
      <c r="BR56" s="6">
        <f ca="1">BR55+SUMIFS('Transactions (Dated)'!$F:$F,'Transactions (Dated)'!$D:$D,$BF56,'Transactions (Dated)'!$B:$B,BR$11,'Transactions (Dated)'!$C:$C,"Dividend (paid to cash)")*AG56</f>
        <v>0</v>
      </c>
      <c r="BS56" s="6">
        <f ca="1">BS55+SUMIFS('Transactions (Dated)'!$F:$F,'Transactions (Dated)'!$D:$D,$BF56,'Transactions (Dated)'!$B:$B,BS$11,'Transactions (Dated)'!$C:$C,"Dividend (paid to cash)")*AH56</f>
        <v>0</v>
      </c>
      <c r="BT56" s="6">
        <f ca="1">BT55+SUMIFS('Transactions (Dated)'!$F:$F,'Transactions (Dated)'!$D:$D,$BF56,'Transactions (Dated)'!$B:$B,BT$11,'Transactions (Dated)'!$C:$C,"Dividend (paid to cash)")*AI56</f>
        <v>0</v>
      </c>
      <c r="BU56" s="6">
        <f ca="1">BU55+SUMIFS('Transactions (Dated)'!$F:$F,'Transactions (Dated)'!$D:$D,$BF56,'Transactions (Dated)'!$B:$B,BU$11,'Transactions (Dated)'!$C:$C,"Dividend (paid to cash)")*AJ56</f>
        <v>0</v>
      </c>
      <c r="BV56" s="6"/>
      <c r="BX56" s="6">
        <f t="shared" ca="1" si="30"/>
        <v>899983.75</v>
      </c>
      <c r="BZ56" s="3">
        <f t="shared" si="31"/>
        <v>41976</v>
      </c>
      <c r="CA56" s="4">
        <f t="shared" ca="1" si="26"/>
        <v>104146.25</v>
      </c>
      <c r="CB56" s="4">
        <f t="shared" ca="1" si="27"/>
        <v>899983.75</v>
      </c>
      <c r="CD56" s="4">
        <f t="shared" ca="1" si="28"/>
        <v>1004130</v>
      </c>
    </row>
    <row r="57" spans="2:82">
      <c r="B57" s="3">
        <f t="shared" si="29"/>
        <v>41977</v>
      </c>
      <c r="C57" s="2">
        <v>14583.4</v>
      </c>
      <c r="E57" s="70">
        <v>41977</v>
      </c>
      <c r="F57" s="69">
        <v>11.91</v>
      </c>
      <c r="G57" s="69">
        <v>3.85</v>
      </c>
      <c r="H57" s="69">
        <v>19.63</v>
      </c>
      <c r="I57" s="69">
        <v>31.24</v>
      </c>
      <c r="J57" s="69">
        <v>16.66</v>
      </c>
      <c r="K57" s="69">
        <v>12.04</v>
      </c>
      <c r="L57" s="69">
        <v>26.51</v>
      </c>
      <c r="M57" s="69">
        <v>1.88</v>
      </c>
      <c r="N57" s="69">
        <v>8.85</v>
      </c>
      <c r="O57" s="69">
        <v>4.9432999999999998</v>
      </c>
      <c r="P57" s="69">
        <v>35.21</v>
      </c>
      <c r="Q57" s="69">
        <v>1.2</v>
      </c>
      <c r="R57" s="69">
        <v>8.49</v>
      </c>
      <c r="S57" s="69">
        <v>39.26</v>
      </c>
      <c r="T57" s="4"/>
      <c r="V57" s="3">
        <f t="shared" si="8"/>
        <v>41977</v>
      </c>
      <c r="W57" s="40">
        <f ca="1">W56+SUMIFS('Transactions (Dated)'!$E$2:$E$53,'Transactions (Dated)'!$D$2:$D$53,'Share Values'!$V57,'Transactions (Dated)'!$B$2:$B$53,'Share Values'!W$11,'Transactions (Dated)'!$C$2:$C$53,"Buy")-SUMIFS('Transactions (Dated)'!$E$2:$E$53,'Transactions (Dated)'!$D$2:$D$53,'Share Values'!$V57,'Transactions (Dated)'!$B$2:$B$53,'Share Values'!W$11,'Transactions (Dated)'!$C$2:$C$53,"Sell")</f>
        <v>4625</v>
      </c>
      <c r="X57" s="40">
        <f ca="1">X56+SUMIFS('Transactions (Dated)'!$E$2:$E$53,'Transactions (Dated)'!$D$2:$D$53,'Share Values'!$V57,'Transactions (Dated)'!$B$2:$B$53,'Share Values'!X$11,'Transactions (Dated)'!$C$2:$C$53,"Buy")-SUMIFS('Transactions (Dated)'!$E$2:$E$53,'Transactions (Dated)'!$D$2:$D$53,'Share Values'!$V57,'Transactions (Dated)'!$B$2:$B$53,'Share Values'!X$11,'Transactions (Dated)'!$C$2:$C$53,"Sell")</f>
        <v>12500</v>
      </c>
      <c r="Y57" s="40">
        <f ca="1">Y56+SUMIFS('Transactions (Dated)'!$E$2:$E$53,'Transactions (Dated)'!$D$2:$D$53,'Share Values'!$V57,'Transactions (Dated)'!$B$2:$B$53,'Share Values'!Y$11,'Transactions (Dated)'!$C$2:$C$53,"Buy")-SUMIFS('Transactions (Dated)'!$E$2:$E$53,'Transactions (Dated)'!$D$2:$D$53,'Share Values'!$V57,'Transactions (Dated)'!$B$2:$B$53,'Share Values'!Y$11,'Transactions (Dated)'!$C$2:$C$53,"Sell")</f>
        <v>0</v>
      </c>
      <c r="Z57" s="40">
        <f ca="1">Z56+SUMIFS('Transactions (Dated)'!$E$2:$E$53,'Transactions (Dated)'!$D$2:$D$53,'Share Values'!$V57,'Transactions (Dated)'!$B$2:$B$53,'Share Values'!Z$11,'Transactions (Dated)'!$C$2:$C$53,"Buy")-SUMIFS('Transactions (Dated)'!$E$2:$E$53,'Transactions (Dated)'!$D$2:$D$53,'Share Values'!$V57,'Transactions (Dated)'!$B$2:$B$53,'Share Values'!Z$11,'Transactions (Dated)'!$C$2:$C$53,"Sell")</f>
        <v>0</v>
      </c>
      <c r="AA57" s="40">
        <f ca="1">AA56+SUMIFS('Transactions (Dated)'!$E$2:$E$53,'Transactions (Dated)'!$D$2:$D$53,'Share Values'!$V57,'Transactions (Dated)'!$B$2:$B$53,'Share Values'!AA$11,'Transactions (Dated)'!$C$2:$C$53,"Buy")-SUMIFS('Transactions (Dated)'!$E$2:$E$53,'Transactions (Dated)'!$D$2:$D$53,'Share Values'!$V57,'Transactions (Dated)'!$B$2:$B$53,'Share Values'!AA$11,'Transactions (Dated)'!$C$2:$C$53,"Sell")</f>
        <v>0</v>
      </c>
      <c r="AB57" s="40">
        <f ca="1">AB56+SUMIFS('Transactions (Dated)'!$E$2:$E$53,'Transactions (Dated)'!$D$2:$D$53,'Share Values'!$V57,'Transactions (Dated)'!$B$2:$B$53,'Share Values'!AB$11,'Transactions (Dated)'!$C$2:$C$53,"Buy")-SUMIFS('Transactions (Dated)'!$E$2:$E$53,'Transactions (Dated)'!$D$2:$D$53,'Share Values'!$V57,'Transactions (Dated)'!$B$2:$B$53,'Share Values'!AB$11,'Transactions (Dated)'!$C$2:$C$53,"Sell")</f>
        <v>0</v>
      </c>
      <c r="AC57" s="40">
        <f ca="1">AC56+SUMIFS('Transactions (Dated)'!$E$2:$E$53,'Transactions (Dated)'!$D$2:$D$53,'Share Values'!$V57,'Transactions (Dated)'!$B$2:$B$53,'Share Values'!AC$11,'Transactions (Dated)'!$C$2:$C$53,"Buy")-SUMIFS('Transactions (Dated)'!$E$2:$E$53,'Transactions (Dated)'!$D$2:$D$53,'Share Values'!$V57,'Transactions (Dated)'!$B$2:$B$53,'Share Values'!AC$11,'Transactions (Dated)'!$C$2:$C$53,"Sell")</f>
        <v>0</v>
      </c>
      <c r="AD57" s="40">
        <f ca="1">AD56+SUMIFS('Transactions (Dated)'!$E$2:$E$53,'Transactions (Dated)'!$D$2:$D$53,'Share Values'!$V57,'Transactions (Dated)'!$B$2:$B$53,'Share Values'!AD$11,'Transactions (Dated)'!$C$2:$C$53,"Buy")-SUMIFS('Transactions (Dated)'!$E$2:$E$53,'Transactions (Dated)'!$D$2:$D$53,'Share Values'!$V57,'Transactions (Dated)'!$B$2:$B$53,'Share Values'!AD$11,'Transactions (Dated)'!$C$2:$C$53,"Sell")</f>
        <v>0</v>
      </c>
      <c r="AE57" s="40">
        <f ca="1">AE56+SUMIFS('Transactions (Dated)'!$E$2:$E$53,'Transactions (Dated)'!$D$2:$D$53,'Share Values'!$V57,'Transactions (Dated)'!$B$2:$B$53,'Share Values'!AE$11,'Transactions (Dated)'!$C$2:$C$53,"Buy")-SUMIFS('Transactions (Dated)'!$E$2:$E$53,'Transactions (Dated)'!$D$2:$D$53,'Share Values'!$V57,'Transactions (Dated)'!$B$2:$B$53,'Share Values'!AE$11,'Transactions (Dated)'!$C$2:$C$53,"Sell")</f>
        <v>0</v>
      </c>
      <c r="AF57" s="40">
        <f ca="1">AF56+SUMIFS('Transactions (Dated)'!$E$2:$E$53,'Transactions (Dated)'!$D$2:$D$53,'Share Values'!$V57,'Transactions (Dated)'!$B$2:$B$53,'Share Values'!AF$11,'Transactions (Dated)'!$C$2:$C$53,"Buy")-SUMIFS('Transactions (Dated)'!$E$2:$E$53,'Transactions (Dated)'!$D$2:$D$53,'Share Values'!$V57,'Transactions (Dated)'!$B$2:$B$53,'Share Values'!AF$11,'Transactions (Dated)'!$C$2:$C$53,"Sell")</f>
        <v>0</v>
      </c>
      <c r="AG57" s="40">
        <f ca="1">AG56+SUMIFS('Transactions (Dated)'!$E$2:$E$53,'Transactions (Dated)'!$D$2:$D$53,'Share Values'!$V57,'Transactions (Dated)'!$B$2:$B$53,'Share Values'!AG$11,'Transactions (Dated)'!$C$2:$C$53,"Buy")-SUMIFS('Transactions (Dated)'!$E$2:$E$53,'Transactions (Dated)'!$D$2:$D$53,'Share Values'!$V57,'Transactions (Dated)'!$B$2:$B$53,'Share Values'!AG$11,'Transactions (Dated)'!$C$2:$C$53,"Sell")</f>
        <v>0</v>
      </c>
      <c r="AH57" s="40">
        <f ca="1">AH56+SUMIFS('Transactions (Dated)'!$E$2:$E$53,'Transactions (Dated)'!$D$2:$D$53,'Share Values'!$V57,'Transactions (Dated)'!$B$2:$B$53,'Share Values'!AH$11,'Transactions (Dated)'!$C$2:$C$53,"Buy")-SUMIFS('Transactions (Dated)'!$E$2:$E$53,'Transactions (Dated)'!$D$2:$D$53,'Share Values'!$V57,'Transactions (Dated)'!$B$2:$B$53,'Share Values'!AH$11,'Transactions (Dated)'!$C$2:$C$53,"Sell")</f>
        <v>0</v>
      </c>
      <c r="AI57" s="40">
        <f ca="1">AI56+SUMIFS('Transactions (Dated)'!$E$2:$E$53,'Transactions (Dated)'!$D$2:$D$53,'Share Values'!$V57,'Transactions (Dated)'!$B$2:$B$53,'Share Values'!AI$11,'Transactions (Dated)'!$C$2:$C$53,"Buy")-SUMIFS('Transactions (Dated)'!$E$2:$E$53,'Transactions (Dated)'!$D$2:$D$53,'Share Values'!$V57,'Transactions (Dated)'!$B$2:$B$53,'Share Values'!AI$11,'Transactions (Dated)'!$C$2:$C$53,"Sell")</f>
        <v>0</v>
      </c>
      <c r="AJ57" s="40">
        <f ca="1">AJ56+SUMIFS('Transactions (Dated)'!$E$2:$E$53,'Transactions (Dated)'!$D$2:$D$53,'Share Values'!$V57,'Transactions (Dated)'!$B$2:$B$53,'Share Values'!AJ$11,'Transactions (Dated)'!$C$2:$C$53,"Buy")-SUMIFS('Transactions (Dated)'!$E$2:$E$53,'Transactions (Dated)'!$D$2:$D$53,'Share Values'!$V57,'Transactions (Dated)'!$B$2:$B$53,'Share Values'!AJ$11,'Transactions (Dated)'!$C$2:$C$53,"Sell")</f>
        <v>0</v>
      </c>
      <c r="AK57" s="40"/>
      <c r="AM57" s="3">
        <f t="shared" si="9"/>
        <v>41977</v>
      </c>
      <c r="AN57" s="6">
        <f t="shared" ca="1" si="10"/>
        <v>55083.75</v>
      </c>
      <c r="AO57" s="6">
        <f t="shared" ca="1" si="11"/>
        <v>48125</v>
      </c>
      <c r="AP57" s="6">
        <f t="shared" ca="1" si="12"/>
        <v>0</v>
      </c>
      <c r="AQ57" s="6">
        <f t="shared" ca="1" si="13"/>
        <v>0</v>
      </c>
      <c r="AR57" s="6">
        <f t="shared" ca="1" si="14"/>
        <v>0</v>
      </c>
      <c r="AS57" s="6">
        <f t="shared" ca="1" si="15"/>
        <v>0</v>
      </c>
      <c r="AT57" s="6">
        <f t="shared" ca="1" si="16"/>
        <v>0</v>
      </c>
      <c r="AU57" s="6">
        <f t="shared" ca="1" si="17"/>
        <v>0</v>
      </c>
      <c r="AV57" s="6">
        <f t="shared" ca="1" si="18"/>
        <v>0</v>
      </c>
      <c r="AW57" s="6">
        <f t="shared" ca="1" si="19"/>
        <v>0</v>
      </c>
      <c r="AX57" s="6">
        <f t="shared" ca="1" si="20"/>
        <v>0</v>
      </c>
      <c r="AY57" s="6">
        <f t="shared" ca="1" si="21"/>
        <v>0</v>
      </c>
      <c r="AZ57" s="6">
        <f t="shared" ca="1" si="22"/>
        <v>0</v>
      </c>
      <c r="BA57" s="6">
        <f t="shared" ca="1" si="23"/>
        <v>0</v>
      </c>
      <c r="BB57" s="6"/>
      <c r="BD57" s="4">
        <f t="shared" ca="1" si="24"/>
        <v>103208.75</v>
      </c>
      <c r="BF57" s="3">
        <f t="shared" si="25"/>
        <v>41977</v>
      </c>
      <c r="BG57" s="6">
        <f>BG56+SUMIFS('Transactions (Dated)'!H:H,'Transactions (Dated)'!D:D,'Share Values'!AM57)</f>
        <v>899983.75</v>
      </c>
      <c r="BH57" s="6">
        <f ca="1">BH56+SUMIFS('Transactions (Dated)'!$F:$F,'Transactions (Dated)'!$D:$D,$BF57,'Transactions (Dated)'!$B:$B,BH$11,'Transactions (Dated)'!$C:$C,"Dividend (paid to cash)")*W57</f>
        <v>0</v>
      </c>
      <c r="BI57" s="6">
        <f ca="1">BI56+SUMIFS('Transactions (Dated)'!$F:$F,'Transactions (Dated)'!$D:$D,$BF57,'Transactions (Dated)'!$B:$B,BI$11,'Transactions (Dated)'!$C:$C,"Dividend (paid to cash)")*X57</f>
        <v>0</v>
      </c>
      <c r="BJ57" s="6">
        <f ca="1">BJ56+SUMIFS('Transactions (Dated)'!$F:$F,'Transactions (Dated)'!$D:$D,$BF57,'Transactions (Dated)'!$B:$B,BJ$11,'Transactions (Dated)'!$C:$C,"Dividend (paid to cash)")*Y57</f>
        <v>0</v>
      </c>
      <c r="BK57" s="6">
        <f ca="1">BK56+SUMIFS('Transactions (Dated)'!$F:$F,'Transactions (Dated)'!$D:$D,$BF57,'Transactions (Dated)'!$B:$B,BK$11,'Transactions (Dated)'!$C:$C,"Dividend (paid to cash)")*Z57</f>
        <v>0</v>
      </c>
      <c r="BL57" s="6">
        <f ca="1">BL56+SUMIFS('Transactions (Dated)'!$F:$F,'Transactions (Dated)'!$D:$D,$BF57,'Transactions (Dated)'!$B:$B,BL$11,'Transactions (Dated)'!$C:$C,"Dividend (paid to cash)")*AA57</f>
        <v>0</v>
      </c>
      <c r="BM57" s="6">
        <f ca="1">BM56+SUMIFS('Transactions (Dated)'!$F:$F,'Transactions (Dated)'!$D:$D,$BF57,'Transactions (Dated)'!$B:$B,BM$11,'Transactions (Dated)'!$C:$C,"Dividend (paid to cash)")*AB57</f>
        <v>0</v>
      </c>
      <c r="BN57" s="6">
        <f ca="1">BN56+SUMIFS('Transactions (Dated)'!$F:$F,'Transactions (Dated)'!$D:$D,$BF57,'Transactions (Dated)'!$B:$B,BN$11,'Transactions (Dated)'!$C:$C,"Dividend (paid to cash)")*AC57</f>
        <v>0</v>
      </c>
      <c r="BO57" s="6">
        <f ca="1">BO56+SUMIFS('Transactions (Dated)'!$F:$F,'Transactions (Dated)'!$D:$D,$BF57,'Transactions (Dated)'!$B:$B,BO$11,'Transactions (Dated)'!$C:$C,"Dividend (paid to cash)")*AD57</f>
        <v>0</v>
      </c>
      <c r="BP57" s="6">
        <f ca="1">BP56+SUMIFS('Transactions (Dated)'!$F:$F,'Transactions (Dated)'!$D:$D,$BF57,'Transactions (Dated)'!$B:$B,BP$11,'Transactions (Dated)'!$C:$C,"Dividend (paid to cash)")*AE57</f>
        <v>0</v>
      </c>
      <c r="BQ57" s="6">
        <f ca="1">BQ56+SUMIFS('Transactions (Dated)'!$F:$F,'Transactions (Dated)'!$D:$D,$BF57,'Transactions (Dated)'!$B:$B,BQ$11,'Transactions (Dated)'!$C:$C,"Dividend (paid to cash)")*AF57</f>
        <v>0</v>
      </c>
      <c r="BR57" s="6">
        <f ca="1">BR56+SUMIFS('Transactions (Dated)'!$F:$F,'Transactions (Dated)'!$D:$D,$BF57,'Transactions (Dated)'!$B:$B,BR$11,'Transactions (Dated)'!$C:$C,"Dividend (paid to cash)")*AG57</f>
        <v>0</v>
      </c>
      <c r="BS57" s="6">
        <f ca="1">BS56+SUMIFS('Transactions (Dated)'!$F:$F,'Transactions (Dated)'!$D:$D,$BF57,'Transactions (Dated)'!$B:$B,BS$11,'Transactions (Dated)'!$C:$C,"Dividend (paid to cash)")*AH57</f>
        <v>0</v>
      </c>
      <c r="BT57" s="6">
        <f ca="1">BT56+SUMIFS('Transactions (Dated)'!$F:$F,'Transactions (Dated)'!$D:$D,$BF57,'Transactions (Dated)'!$B:$B,BT$11,'Transactions (Dated)'!$C:$C,"Dividend (paid to cash)")*AI57</f>
        <v>0</v>
      </c>
      <c r="BU57" s="6">
        <f ca="1">BU56+SUMIFS('Transactions (Dated)'!$F:$F,'Transactions (Dated)'!$D:$D,$BF57,'Transactions (Dated)'!$B:$B,BU$11,'Transactions (Dated)'!$C:$C,"Dividend (paid to cash)")*AJ57</f>
        <v>0</v>
      </c>
      <c r="BV57" s="6"/>
      <c r="BX57" s="6">
        <f t="shared" ca="1" si="30"/>
        <v>899983.75</v>
      </c>
      <c r="BZ57" s="3">
        <f t="shared" si="31"/>
        <v>41977</v>
      </c>
      <c r="CA57" s="4">
        <f t="shared" ca="1" si="26"/>
        <v>103208.75</v>
      </c>
      <c r="CB57" s="4">
        <f t="shared" ca="1" si="27"/>
        <v>899983.75</v>
      </c>
      <c r="CD57" s="4">
        <f t="shared" ca="1" si="28"/>
        <v>1003192.5</v>
      </c>
    </row>
    <row r="58" spans="2:82">
      <c r="B58" s="3">
        <f t="shared" si="29"/>
        <v>41978</v>
      </c>
      <c r="C58" s="2">
        <v>14473.7</v>
      </c>
      <c r="E58" s="70">
        <v>41978</v>
      </c>
      <c r="F58" s="69">
        <v>12.24</v>
      </c>
      <c r="G58" s="69">
        <v>3.82</v>
      </c>
      <c r="H58" s="69">
        <v>19.64</v>
      </c>
      <c r="I58" s="69">
        <v>31.5</v>
      </c>
      <c r="J58" s="69">
        <v>16.78</v>
      </c>
      <c r="K58" s="69">
        <v>11.87</v>
      </c>
      <c r="L58" s="69">
        <v>27.61</v>
      </c>
      <c r="M58" s="69">
        <v>1.85</v>
      </c>
      <c r="N58" s="69">
        <v>8.75</v>
      </c>
      <c r="O58" s="69">
        <v>5.0366999999999997</v>
      </c>
      <c r="P58" s="69">
        <v>35.93</v>
      </c>
      <c r="Q58" s="69">
        <v>1.25</v>
      </c>
      <c r="R58" s="69">
        <v>8.77</v>
      </c>
      <c r="S58" s="69">
        <v>39.6</v>
      </c>
      <c r="T58" s="4"/>
      <c r="V58" s="3">
        <f t="shared" si="8"/>
        <v>41978</v>
      </c>
      <c r="W58" s="40">
        <f ca="1">W57+SUMIFS('Transactions (Dated)'!$E$2:$E$53,'Transactions (Dated)'!$D$2:$D$53,'Share Values'!$V58,'Transactions (Dated)'!$B$2:$B$53,'Share Values'!W$11,'Transactions (Dated)'!$C$2:$C$53,"Buy")-SUMIFS('Transactions (Dated)'!$E$2:$E$53,'Transactions (Dated)'!$D$2:$D$53,'Share Values'!$V58,'Transactions (Dated)'!$B$2:$B$53,'Share Values'!W$11,'Transactions (Dated)'!$C$2:$C$53,"Sell")</f>
        <v>4625</v>
      </c>
      <c r="X58" s="40">
        <f ca="1">X57+SUMIFS('Transactions (Dated)'!$E$2:$E$53,'Transactions (Dated)'!$D$2:$D$53,'Share Values'!$V58,'Transactions (Dated)'!$B$2:$B$53,'Share Values'!X$11,'Transactions (Dated)'!$C$2:$C$53,"Buy")-SUMIFS('Transactions (Dated)'!$E$2:$E$53,'Transactions (Dated)'!$D$2:$D$53,'Share Values'!$V58,'Transactions (Dated)'!$B$2:$B$53,'Share Values'!X$11,'Transactions (Dated)'!$C$2:$C$53,"Sell")</f>
        <v>12500</v>
      </c>
      <c r="Y58" s="40">
        <f ca="1">Y57+SUMIFS('Transactions (Dated)'!$E$2:$E$53,'Transactions (Dated)'!$D$2:$D$53,'Share Values'!$V58,'Transactions (Dated)'!$B$2:$B$53,'Share Values'!Y$11,'Transactions (Dated)'!$C$2:$C$53,"Buy")-SUMIFS('Transactions (Dated)'!$E$2:$E$53,'Transactions (Dated)'!$D$2:$D$53,'Share Values'!$V58,'Transactions (Dated)'!$B$2:$B$53,'Share Values'!Y$11,'Transactions (Dated)'!$C$2:$C$53,"Sell")</f>
        <v>0</v>
      </c>
      <c r="Z58" s="40">
        <f ca="1">Z57+SUMIFS('Transactions (Dated)'!$E$2:$E$53,'Transactions (Dated)'!$D$2:$D$53,'Share Values'!$V58,'Transactions (Dated)'!$B$2:$B$53,'Share Values'!Z$11,'Transactions (Dated)'!$C$2:$C$53,"Buy")-SUMIFS('Transactions (Dated)'!$E$2:$E$53,'Transactions (Dated)'!$D$2:$D$53,'Share Values'!$V58,'Transactions (Dated)'!$B$2:$B$53,'Share Values'!Z$11,'Transactions (Dated)'!$C$2:$C$53,"Sell")</f>
        <v>0</v>
      </c>
      <c r="AA58" s="40">
        <f ca="1">AA57+SUMIFS('Transactions (Dated)'!$E$2:$E$53,'Transactions (Dated)'!$D$2:$D$53,'Share Values'!$V58,'Transactions (Dated)'!$B$2:$B$53,'Share Values'!AA$11,'Transactions (Dated)'!$C$2:$C$53,"Buy")-SUMIFS('Transactions (Dated)'!$E$2:$E$53,'Transactions (Dated)'!$D$2:$D$53,'Share Values'!$V58,'Transactions (Dated)'!$B$2:$B$53,'Share Values'!AA$11,'Transactions (Dated)'!$C$2:$C$53,"Sell")</f>
        <v>0</v>
      </c>
      <c r="AB58" s="40">
        <f ca="1">AB57+SUMIFS('Transactions (Dated)'!$E$2:$E$53,'Transactions (Dated)'!$D$2:$D$53,'Share Values'!$V58,'Transactions (Dated)'!$B$2:$B$53,'Share Values'!AB$11,'Transactions (Dated)'!$C$2:$C$53,"Buy")-SUMIFS('Transactions (Dated)'!$E$2:$E$53,'Transactions (Dated)'!$D$2:$D$53,'Share Values'!$V58,'Transactions (Dated)'!$B$2:$B$53,'Share Values'!AB$11,'Transactions (Dated)'!$C$2:$C$53,"Sell")</f>
        <v>0</v>
      </c>
      <c r="AC58" s="40">
        <f ca="1">AC57+SUMIFS('Transactions (Dated)'!$E$2:$E$53,'Transactions (Dated)'!$D$2:$D$53,'Share Values'!$V58,'Transactions (Dated)'!$B$2:$B$53,'Share Values'!AC$11,'Transactions (Dated)'!$C$2:$C$53,"Buy")-SUMIFS('Transactions (Dated)'!$E$2:$E$53,'Transactions (Dated)'!$D$2:$D$53,'Share Values'!$V58,'Transactions (Dated)'!$B$2:$B$53,'Share Values'!AC$11,'Transactions (Dated)'!$C$2:$C$53,"Sell")</f>
        <v>0</v>
      </c>
      <c r="AD58" s="40">
        <f ca="1">AD57+SUMIFS('Transactions (Dated)'!$E$2:$E$53,'Transactions (Dated)'!$D$2:$D$53,'Share Values'!$V58,'Transactions (Dated)'!$B$2:$B$53,'Share Values'!AD$11,'Transactions (Dated)'!$C$2:$C$53,"Buy")-SUMIFS('Transactions (Dated)'!$E$2:$E$53,'Transactions (Dated)'!$D$2:$D$53,'Share Values'!$V58,'Transactions (Dated)'!$B$2:$B$53,'Share Values'!AD$11,'Transactions (Dated)'!$C$2:$C$53,"Sell")</f>
        <v>0</v>
      </c>
      <c r="AE58" s="40">
        <f ca="1">AE57+SUMIFS('Transactions (Dated)'!$E$2:$E$53,'Transactions (Dated)'!$D$2:$D$53,'Share Values'!$V58,'Transactions (Dated)'!$B$2:$B$53,'Share Values'!AE$11,'Transactions (Dated)'!$C$2:$C$53,"Buy")-SUMIFS('Transactions (Dated)'!$E$2:$E$53,'Transactions (Dated)'!$D$2:$D$53,'Share Values'!$V58,'Transactions (Dated)'!$B$2:$B$53,'Share Values'!AE$11,'Transactions (Dated)'!$C$2:$C$53,"Sell")</f>
        <v>0</v>
      </c>
      <c r="AF58" s="40">
        <f ca="1">AF57+SUMIFS('Transactions (Dated)'!$E$2:$E$53,'Transactions (Dated)'!$D$2:$D$53,'Share Values'!$V58,'Transactions (Dated)'!$B$2:$B$53,'Share Values'!AF$11,'Transactions (Dated)'!$C$2:$C$53,"Buy")-SUMIFS('Transactions (Dated)'!$E$2:$E$53,'Transactions (Dated)'!$D$2:$D$53,'Share Values'!$V58,'Transactions (Dated)'!$B$2:$B$53,'Share Values'!AF$11,'Transactions (Dated)'!$C$2:$C$53,"Sell")</f>
        <v>0</v>
      </c>
      <c r="AG58" s="40">
        <f ca="1">AG57+SUMIFS('Transactions (Dated)'!$E$2:$E$53,'Transactions (Dated)'!$D$2:$D$53,'Share Values'!$V58,'Transactions (Dated)'!$B$2:$B$53,'Share Values'!AG$11,'Transactions (Dated)'!$C$2:$C$53,"Buy")-SUMIFS('Transactions (Dated)'!$E$2:$E$53,'Transactions (Dated)'!$D$2:$D$53,'Share Values'!$V58,'Transactions (Dated)'!$B$2:$B$53,'Share Values'!AG$11,'Transactions (Dated)'!$C$2:$C$53,"Sell")</f>
        <v>0</v>
      </c>
      <c r="AH58" s="40">
        <f ca="1">AH57+SUMIFS('Transactions (Dated)'!$E$2:$E$53,'Transactions (Dated)'!$D$2:$D$53,'Share Values'!$V58,'Transactions (Dated)'!$B$2:$B$53,'Share Values'!AH$11,'Transactions (Dated)'!$C$2:$C$53,"Buy")-SUMIFS('Transactions (Dated)'!$E$2:$E$53,'Transactions (Dated)'!$D$2:$D$53,'Share Values'!$V58,'Transactions (Dated)'!$B$2:$B$53,'Share Values'!AH$11,'Transactions (Dated)'!$C$2:$C$53,"Sell")</f>
        <v>0</v>
      </c>
      <c r="AI58" s="40">
        <f ca="1">AI57+SUMIFS('Transactions (Dated)'!$E$2:$E$53,'Transactions (Dated)'!$D$2:$D$53,'Share Values'!$V58,'Transactions (Dated)'!$B$2:$B$53,'Share Values'!AI$11,'Transactions (Dated)'!$C$2:$C$53,"Buy")-SUMIFS('Transactions (Dated)'!$E$2:$E$53,'Transactions (Dated)'!$D$2:$D$53,'Share Values'!$V58,'Transactions (Dated)'!$B$2:$B$53,'Share Values'!AI$11,'Transactions (Dated)'!$C$2:$C$53,"Sell")</f>
        <v>0</v>
      </c>
      <c r="AJ58" s="40">
        <f ca="1">AJ57+SUMIFS('Transactions (Dated)'!$E$2:$E$53,'Transactions (Dated)'!$D$2:$D$53,'Share Values'!$V58,'Transactions (Dated)'!$B$2:$B$53,'Share Values'!AJ$11,'Transactions (Dated)'!$C$2:$C$53,"Buy")-SUMIFS('Transactions (Dated)'!$E$2:$E$53,'Transactions (Dated)'!$D$2:$D$53,'Share Values'!$V58,'Transactions (Dated)'!$B$2:$B$53,'Share Values'!AJ$11,'Transactions (Dated)'!$C$2:$C$53,"Sell")</f>
        <v>0</v>
      </c>
      <c r="AK58" s="40"/>
      <c r="AM58" s="3">
        <f t="shared" si="9"/>
        <v>41978</v>
      </c>
      <c r="AN58" s="6">
        <f t="shared" ca="1" si="10"/>
        <v>56610</v>
      </c>
      <c r="AO58" s="6">
        <f t="shared" ca="1" si="11"/>
        <v>47750</v>
      </c>
      <c r="AP58" s="6">
        <f t="shared" ca="1" si="12"/>
        <v>0</v>
      </c>
      <c r="AQ58" s="6">
        <f t="shared" ca="1" si="13"/>
        <v>0</v>
      </c>
      <c r="AR58" s="6">
        <f t="shared" ca="1" si="14"/>
        <v>0</v>
      </c>
      <c r="AS58" s="6">
        <f t="shared" ca="1" si="15"/>
        <v>0</v>
      </c>
      <c r="AT58" s="6">
        <f t="shared" ca="1" si="16"/>
        <v>0</v>
      </c>
      <c r="AU58" s="6">
        <f t="shared" ca="1" si="17"/>
        <v>0</v>
      </c>
      <c r="AV58" s="6">
        <f t="shared" ca="1" si="18"/>
        <v>0</v>
      </c>
      <c r="AW58" s="6">
        <f t="shared" ca="1" si="19"/>
        <v>0</v>
      </c>
      <c r="AX58" s="6">
        <f t="shared" ca="1" si="20"/>
        <v>0</v>
      </c>
      <c r="AY58" s="6">
        <f t="shared" ca="1" si="21"/>
        <v>0</v>
      </c>
      <c r="AZ58" s="6">
        <f t="shared" ca="1" si="22"/>
        <v>0</v>
      </c>
      <c r="BA58" s="6">
        <f t="shared" ca="1" si="23"/>
        <v>0</v>
      </c>
      <c r="BB58" s="6"/>
      <c r="BD58" s="4">
        <f t="shared" ca="1" si="24"/>
        <v>104360</v>
      </c>
      <c r="BF58" s="3">
        <f t="shared" si="25"/>
        <v>41978</v>
      </c>
      <c r="BG58" s="6">
        <f>BG57+SUMIFS('Transactions (Dated)'!H:H,'Transactions (Dated)'!D:D,'Share Values'!AM58)</f>
        <v>899983.75</v>
      </c>
      <c r="BH58" s="6">
        <f ca="1">BH57+SUMIFS('Transactions (Dated)'!$F:$F,'Transactions (Dated)'!$D:$D,$BF58,'Transactions (Dated)'!$B:$B,BH$11,'Transactions (Dated)'!$C:$C,"Dividend (paid to cash)")*W58</f>
        <v>0</v>
      </c>
      <c r="BI58" s="6">
        <f ca="1">BI57+SUMIFS('Transactions (Dated)'!$F:$F,'Transactions (Dated)'!$D:$D,$BF58,'Transactions (Dated)'!$B:$B,BI$11,'Transactions (Dated)'!$C:$C,"Dividend (paid to cash)")*X58</f>
        <v>0</v>
      </c>
      <c r="BJ58" s="6">
        <f ca="1">BJ57+SUMIFS('Transactions (Dated)'!$F:$F,'Transactions (Dated)'!$D:$D,$BF58,'Transactions (Dated)'!$B:$B,BJ$11,'Transactions (Dated)'!$C:$C,"Dividend (paid to cash)")*Y58</f>
        <v>0</v>
      </c>
      <c r="BK58" s="6">
        <f ca="1">BK57+SUMIFS('Transactions (Dated)'!$F:$F,'Transactions (Dated)'!$D:$D,$BF58,'Transactions (Dated)'!$B:$B,BK$11,'Transactions (Dated)'!$C:$C,"Dividend (paid to cash)")*Z58</f>
        <v>0</v>
      </c>
      <c r="BL58" s="6">
        <f ca="1">BL57+SUMIFS('Transactions (Dated)'!$F:$F,'Transactions (Dated)'!$D:$D,$BF58,'Transactions (Dated)'!$B:$B,BL$11,'Transactions (Dated)'!$C:$C,"Dividend (paid to cash)")*AA58</f>
        <v>0</v>
      </c>
      <c r="BM58" s="6">
        <f ca="1">BM57+SUMIFS('Transactions (Dated)'!$F:$F,'Transactions (Dated)'!$D:$D,$BF58,'Transactions (Dated)'!$B:$B,BM$11,'Transactions (Dated)'!$C:$C,"Dividend (paid to cash)")*AB58</f>
        <v>0</v>
      </c>
      <c r="BN58" s="6">
        <f ca="1">BN57+SUMIFS('Transactions (Dated)'!$F:$F,'Transactions (Dated)'!$D:$D,$BF58,'Transactions (Dated)'!$B:$B,BN$11,'Transactions (Dated)'!$C:$C,"Dividend (paid to cash)")*AC58</f>
        <v>0</v>
      </c>
      <c r="BO58" s="6">
        <f ca="1">BO57+SUMIFS('Transactions (Dated)'!$F:$F,'Transactions (Dated)'!$D:$D,$BF58,'Transactions (Dated)'!$B:$B,BO$11,'Transactions (Dated)'!$C:$C,"Dividend (paid to cash)")*AD58</f>
        <v>0</v>
      </c>
      <c r="BP58" s="6">
        <f ca="1">BP57+SUMIFS('Transactions (Dated)'!$F:$F,'Transactions (Dated)'!$D:$D,$BF58,'Transactions (Dated)'!$B:$B,BP$11,'Transactions (Dated)'!$C:$C,"Dividend (paid to cash)")*AE58</f>
        <v>0</v>
      </c>
      <c r="BQ58" s="6">
        <f ca="1">BQ57+SUMIFS('Transactions (Dated)'!$F:$F,'Transactions (Dated)'!$D:$D,$BF58,'Transactions (Dated)'!$B:$B,BQ$11,'Transactions (Dated)'!$C:$C,"Dividend (paid to cash)")*AF58</f>
        <v>0</v>
      </c>
      <c r="BR58" s="6">
        <f ca="1">BR57+SUMIFS('Transactions (Dated)'!$F:$F,'Transactions (Dated)'!$D:$D,$BF58,'Transactions (Dated)'!$B:$B,BR$11,'Transactions (Dated)'!$C:$C,"Dividend (paid to cash)")*AG58</f>
        <v>0</v>
      </c>
      <c r="BS58" s="6">
        <f ca="1">BS57+SUMIFS('Transactions (Dated)'!$F:$F,'Transactions (Dated)'!$D:$D,$BF58,'Transactions (Dated)'!$B:$B,BS$11,'Transactions (Dated)'!$C:$C,"Dividend (paid to cash)")*AH58</f>
        <v>0</v>
      </c>
      <c r="BT58" s="6">
        <f ca="1">BT57+SUMIFS('Transactions (Dated)'!$F:$F,'Transactions (Dated)'!$D:$D,$BF58,'Transactions (Dated)'!$B:$B,BT$11,'Transactions (Dated)'!$C:$C,"Dividend (paid to cash)")*AI58</f>
        <v>0</v>
      </c>
      <c r="BU58" s="6">
        <f ca="1">BU57+SUMIFS('Transactions (Dated)'!$F:$F,'Transactions (Dated)'!$D:$D,$BF58,'Transactions (Dated)'!$B:$B,BU$11,'Transactions (Dated)'!$C:$C,"Dividend (paid to cash)")*AJ58</f>
        <v>0</v>
      </c>
      <c r="BV58" s="6"/>
      <c r="BX58" s="6">
        <f t="shared" ca="1" si="30"/>
        <v>899983.75</v>
      </c>
      <c r="BZ58" s="3">
        <f t="shared" si="31"/>
        <v>41978</v>
      </c>
      <c r="CA58" s="4">
        <f t="shared" ca="1" si="26"/>
        <v>104360</v>
      </c>
      <c r="CB58" s="4">
        <f t="shared" ca="1" si="27"/>
        <v>899983.75</v>
      </c>
      <c r="CD58" s="4">
        <f t="shared" ca="1" si="28"/>
        <v>1004343.75</v>
      </c>
    </row>
    <row r="59" spans="2:82">
      <c r="B59" s="3">
        <f t="shared" si="29"/>
        <v>41981</v>
      </c>
      <c r="C59" s="2">
        <v>14144.2</v>
      </c>
      <c r="E59" s="70">
        <v>41981</v>
      </c>
      <c r="F59" s="69">
        <v>12.08</v>
      </c>
      <c r="G59" s="69">
        <v>3.62</v>
      </c>
      <c r="H59" s="69">
        <v>19.18</v>
      </c>
      <c r="I59" s="69">
        <v>31.53</v>
      </c>
      <c r="J59" s="69">
        <v>16.09</v>
      </c>
      <c r="K59" s="69">
        <v>11.64</v>
      </c>
      <c r="L59" s="69">
        <v>26.99</v>
      </c>
      <c r="M59" s="69">
        <v>1.85</v>
      </c>
      <c r="N59" s="69">
        <v>8.8000000000000007</v>
      </c>
      <c r="O59" s="69">
        <v>4.9166999999999996</v>
      </c>
      <c r="P59" s="69">
        <v>34.32</v>
      </c>
      <c r="Q59" s="69">
        <v>1.17</v>
      </c>
      <c r="R59" s="69">
        <v>8.64</v>
      </c>
      <c r="S59" s="69">
        <v>39.29</v>
      </c>
      <c r="T59" s="4"/>
      <c r="V59" s="3">
        <f t="shared" si="8"/>
        <v>41981</v>
      </c>
      <c r="W59" s="40">
        <f ca="1">W58+SUMIFS('Transactions (Dated)'!$E$2:$E$53,'Transactions (Dated)'!$D$2:$D$53,'Share Values'!$V59,'Transactions (Dated)'!$B$2:$B$53,'Share Values'!W$11,'Transactions (Dated)'!$C$2:$C$53,"Buy")-SUMIFS('Transactions (Dated)'!$E$2:$E$53,'Transactions (Dated)'!$D$2:$D$53,'Share Values'!$V59,'Transactions (Dated)'!$B$2:$B$53,'Share Values'!W$11,'Transactions (Dated)'!$C$2:$C$53,"Sell")</f>
        <v>4625</v>
      </c>
      <c r="X59" s="40">
        <f ca="1">X58+SUMIFS('Transactions (Dated)'!$E$2:$E$53,'Transactions (Dated)'!$D$2:$D$53,'Share Values'!$V59,'Transactions (Dated)'!$B$2:$B$53,'Share Values'!X$11,'Transactions (Dated)'!$C$2:$C$53,"Buy")-SUMIFS('Transactions (Dated)'!$E$2:$E$53,'Transactions (Dated)'!$D$2:$D$53,'Share Values'!$V59,'Transactions (Dated)'!$B$2:$B$53,'Share Values'!X$11,'Transactions (Dated)'!$C$2:$C$53,"Sell")</f>
        <v>12500</v>
      </c>
      <c r="Y59" s="40">
        <f ca="1">Y58+SUMIFS('Transactions (Dated)'!$E$2:$E$53,'Transactions (Dated)'!$D$2:$D$53,'Share Values'!$V59,'Transactions (Dated)'!$B$2:$B$53,'Share Values'!Y$11,'Transactions (Dated)'!$C$2:$C$53,"Buy")-SUMIFS('Transactions (Dated)'!$E$2:$E$53,'Transactions (Dated)'!$D$2:$D$53,'Share Values'!$V59,'Transactions (Dated)'!$B$2:$B$53,'Share Values'!Y$11,'Transactions (Dated)'!$C$2:$C$53,"Sell")</f>
        <v>0</v>
      </c>
      <c r="Z59" s="40">
        <f ca="1">Z58+SUMIFS('Transactions (Dated)'!$E$2:$E$53,'Transactions (Dated)'!$D$2:$D$53,'Share Values'!$V59,'Transactions (Dated)'!$B$2:$B$53,'Share Values'!Z$11,'Transactions (Dated)'!$C$2:$C$53,"Buy")-SUMIFS('Transactions (Dated)'!$E$2:$E$53,'Transactions (Dated)'!$D$2:$D$53,'Share Values'!$V59,'Transactions (Dated)'!$B$2:$B$53,'Share Values'!Z$11,'Transactions (Dated)'!$C$2:$C$53,"Sell")</f>
        <v>0</v>
      </c>
      <c r="AA59" s="40">
        <f ca="1">AA58+SUMIFS('Transactions (Dated)'!$E$2:$E$53,'Transactions (Dated)'!$D$2:$D$53,'Share Values'!$V59,'Transactions (Dated)'!$B$2:$B$53,'Share Values'!AA$11,'Transactions (Dated)'!$C$2:$C$53,"Buy")-SUMIFS('Transactions (Dated)'!$E$2:$E$53,'Transactions (Dated)'!$D$2:$D$53,'Share Values'!$V59,'Transactions (Dated)'!$B$2:$B$53,'Share Values'!AA$11,'Transactions (Dated)'!$C$2:$C$53,"Sell")</f>
        <v>0</v>
      </c>
      <c r="AB59" s="40">
        <f ca="1">AB58+SUMIFS('Transactions (Dated)'!$E$2:$E$53,'Transactions (Dated)'!$D$2:$D$53,'Share Values'!$V59,'Transactions (Dated)'!$B$2:$B$53,'Share Values'!AB$11,'Transactions (Dated)'!$C$2:$C$53,"Buy")-SUMIFS('Transactions (Dated)'!$E$2:$E$53,'Transactions (Dated)'!$D$2:$D$53,'Share Values'!$V59,'Transactions (Dated)'!$B$2:$B$53,'Share Values'!AB$11,'Transactions (Dated)'!$C$2:$C$53,"Sell")</f>
        <v>0</v>
      </c>
      <c r="AC59" s="40">
        <f ca="1">AC58+SUMIFS('Transactions (Dated)'!$E$2:$E$53,'Transactions (Dated)'!$D$2:$D$53,'Share Values'!$V59,'Transactions (Dated)'!$B$2:$B$53,'Share Values'!AC$11,'Transactions (Dated)'!$C$2:$C$53,"Buy")-SUMIFS('Transactions (Dated)'!$E$2:$E$53,'Transactions (Dated)'!$D$2:$D$53,'Share Values'!$V59,'Transactions (Dated)'!$B$2:$B$53,'Share Values'!AC$11,'Transactions (Dated)'!$C$2:$C$53,"Sell")</f>
        <v>0</v>
      </c>
      <c r="AD59" s="40">
        <f ca="1">AD58+SUMIFS('Transactions (Dated)'!$E$2:$E$53,'Transactions (Dated)'!$D$2:$D$53,'Share Values'!$V59,'Transactions (Dated)'!$B$2:$B$53,'Share Values'!AD$11,'Transactions (Dated)'!$C$2:$C$53,"Buy")-SUMIFS('Transactions (Dated)'!$E$2:$E$53,'Transactions (Dated)'!$D$2:$D$53,'Share Values'!$V59,'Transactions (Dated)'!$B$2:$B$53,'Share Values'!AD$11,'Transactions (Dated)'!$C$2:$C$53,"Sell")</f>
        <v>0</v>
      </c>
      <c r="AE59" s="40">
        <f ca="1">AE58+SUMIFS('Transactions (Dated)'!$E$2:$E$53,'Transactions (Dated)'!$D$2:$D$53,'Share Values'!$V59,'Transactions (Dated)'!$B$2:$B$53,'Share Values'!AE$11,'Transactions (Dated)'!$C$2:$C$53,"Buy")-SUMIFS('Transactions (Dated)'!$E$2:$E$53,'Transactions (Dated)'!$D$2:$D$53,'Share Values'!$V59,'Transactions (Dated)'!$B$2:$B$53,'Share Values'!AE$11,'Transactions (Dated)'!$C$2:$C$53,"Sell")</f>
        <v>0</v>
      </c>
      <c r="AF59" s="40">
        <f ca="1">AF58+SUMIFS('Transactions (Dated)'!$E$2:$E$53,'Transactions (Dated)'!$D$2:$D$53,'Share Values'!$V59,'Transactions (Dated)'!$B$2:$B$53,'Share Values'!AF$11,'Transactions (Dated)'!$C$2:$C$53,"Buy")-SUMIFS('Transactions (Dated)'!$E$2:$E$53,'Transactions (Dated)'!$D$2:$D$53,'Share Values'!$V59,'Transactions (Dated)'!$B$2:$B$53,'Share Values'!AF$11,'Transactions (Dated)'!$C$2:$C$53,"Sell")</f>
        <v>0</v>
      </c>
      <c r="AG59" s="40">
        <f ca="1">AG58+SUMIFS('Transactions (Dated)'!$E$2:$E$53,'Transactions (Dated)'!$D$2:$D$53,'Share Values'!$V59,'Transactions (Dated)'!$B$2:$B$53,'Share Values'!AG$11,'Transactions (Dated)'!$C$2:$C$53,"Buy")-SUMIFS('Transactions (Dated)'!$E$2:$E$53,'Transactions (Dated)'!$D$2:$D$53,'Share Values'!$V59,'Transactions (Dated)'!$B$2:$B$53,'Share Values'!AG$11,'Transactions (Dated)'!$C$2:$C$53,"Sell")</f>
        <v>0</v>
      </c>
      <c r="AH59" s="40">
        <f ca="1">AH58+SUMIFS('Transactions (Dated)'!$E$2:$E$53,'Transactions (Dated)'!$D$2:$D$53,'Share Values'!$V59,'Transactions (Dated)'!$B$2:$B$53,'Share Values'!AH$11,'Transactions (Dated)'!$C$2:$C$53,"Buy")-SUMIFS('Transactions (Dated)'!$E$2:$E$53,'Transactions (Dated)'!$D$2:$D$53,'Share Values'!$V59,'Transactions (Dated)'!$B$2:$B$53,'Share Values'!AH$11,'Transactions (Dated)'!$C$2:$C$53,"Sell")</f>
        <v>0</v>
      </c>
      <c r="AI59" s="40">
        <f ca="1">AI58+SUMIFS('Transactions (Dated)'!$E$2:$E$53,'Transactions (Dated)'!$D$2:$D$53,'Share Values'!$V59,'Transactions (Dated)'!$B$2:$B$53,'Share Values'!AI$11,'Transactions (Dated)'!$C$2:$C$53,"Buy")-SUMIFS('Transactions (Dated)'!$E$2:$E$53,'Transactions (Dated)'!$D$2:$D$53,'Share Values'!$V59,'Transactions (Dated)'!$B$2:$B$53,'Share Values'!AI$11,'Transactions (Dated)'!$C$2:$C$53,"Sell")</f>
        <v>0</v>
      </c>
      <c r="AJ59" s="40">
        <f ca="1">AJ58+SUMIFS('Transactions (Dated)'!$E$2:$E$53,'Transactions (Dated)'!$D$2:$D$53,'Share Values'!$V59,'Transactions (Dated)'!$B$2:$B$53,'Share Values'!AJ$11,'Transactions (Dated)'!$C$2:$C$53,"Buy")-SUMIFS('Transactions (Dated)'!$E$2:$E$53,'Transactions (Dated)'!$D$2:$D$53,'Share Values'!$V59,'Transactions (Dated)'!$B$2:$B$53,'Share Values'!AJ$11,'Transactions (Dated)'!$C$2:$C$53,"Sell")</f>
        <v>0</v>
      </c>
      <c r="AK59" s="40"/>
      <c r="AM59" s="3">
        <f t="shared" si="9"/>
        <v>41981</v>
      </c>
      <c r="AN59" s="6">
        <f t="shared" ca="1" si="10"/>
        <v>55870</v>
      </c>
      <c r="AO59" s="6">
        <f t="shared" ca="1" si="11"/>
        <v>45250</v>
      </c>
      <c r="AP59" s="6">
        <f t="shared" ca="1" si="12"/>
        <v>0</v>
      </c>
      <c r="AQ59" s="6">
        <f t="shared" ca="1" si="13"/>
        <v>0</v>
      </c>
      <c r="AR59" s="6">
        <f t="shared" ca="1" si="14"/>
        <v>0</v>
      </c>
      <c r="AS59" s="6">
        <f t="shared" ca="1" si="15"/>
        <v>0</v>
      </c>
      <c r="AT59" s="6">
        <f t="shared" ca="1" si="16"/>
        <v>0</v>
      </c>
      <c r="AU59" s="6">
        <f t="shared" ca="1" si="17"/>
        <v>0</v>
      </c>
      <c r="AV59" s="6">
        <f t="shared" ca="1" si="18"/>
        <v>0</v>
      </c>
      <c r="AW59" s="6">
        <f t="shared" ca="1" si="19"/>
        <v>0</v>
      </c>
      <c r="AX59" s="6">
        <f t="shared" ca="1" si="20"/>
        <v>0</v>
      </c>
      <c r="AY59" s="6">
        <f t="shared" ca="1" si="21"/>
        <v>0</v>
      </c>
      <c r="AZ59" s="6">
        <f t="shared" ca="1" si="22"/>
        <v>0</v>
      </c>
      <c r="BA59" s="6">
        <f t="shared" ca="1" si="23"/>
        <v>0</v>
      </c>
      <c r="BB59" s="6"/>
      <c r="BD59" s="4">
        <f t="shared" ca="1" si="24"/>
        <v>101120</v>
      </c>
      <c r="BF59" s="3">
        <f t="shared" si="25"/>
        <v>41981</v>
      </c>
      <c r="BG59" s="6">
        <f>BG58+SUMIFS('Transactions (Dated)'!H:H,'Transactions (Dated)'!D:D,'Share Values'!AM59)</f>
        <v>899983.75</v>
      </c>
      <c r="BH59" s="6">
        <f ca="1">BH58+SUMIFS('Transactions (Dated)'!$F:$F,'Transactions (Dated)'!$D:$D,$BF59,'Transactions (Dated)'!$B:$B,BH$11,'Transactions (Dated)'!$C:$C,"Dividend (paid to cash)")*W59</f>
        <v>0</v>
      </c>
      <c r="BI59" s="6">
        <f ca="1">BI58+SUMIFS('Transactions (Dated)'!$F:$F,'Transactions (Dated)'!$D:$D,$BF59,'Transactions (Dated)'!$B:$B,BI$11,'Transactions (Dated)'!$C:$C,"Dividend (paid to cash)")*X59</f>
        <v>0</v>
      </c>
      <c r="BJ59" s="6">
        <f ca="1">BJ58+SUMIFS('Transactions (Dated)'!$F:$F,'Transactions (Dated)'!$D:$D,$BF59,'Transactions (Dated)'!$B:$B,BJ$11,'Transactions (Dated)'!$C:$C,"Dividend (paid to cash)")*Y59</f>
        <v>0</v>
      </c>
      <c r="BK59" s="6">
        <f ca="1">BK58+SUMIFS('Transactions (Dated)'!$F:$F,'Transactions (Dated)'!$D:$D,$BF59,'Transactions (Dated)'!$B:$B,BK$11,'Transactions (Dated)'!$C:$C,"Dividend (paid to cash)")*Z59</f>
        <v>0</v>
      </c>
      <c r="BL59" s="6">
        <f ca="1">BL58+SUMIFS('Transactions (Dated)'!$F:$F,'Transactions (Dated)'!$D:$D,$BF59,'Transactions (Dated)'!$B:$B,BL$11,'Transactions (Dated)'!$C:$C,"Dividend (paid to cash)")*AA59</f>
        <v>0</v>
      </c>
      <c r="BM59" s="6">
        <f ca="1">BM58+SUMIFS('Transactions (Dated)'!$F:$F,'Transactions (Dated)'!$D:$D,$BF59,'Transactions (Dated)'!$B:$B,BM$11,'Transactions (Dated)'!$C:$C,"Dividend (paid to cash)")*AB59</f>
        <v>0</v>
      </c>
      <c r="BN59" s="6">
        <f ca="1">BN58+SUMIFS('Transactions (Dated)'!$F:$F,'Transactions (Dated)'!$D:$D,$BF59,'Transactions (Dated)'!$B:$B,BN$11,'Transactions (Dated)'!$C:$C,"Dividend (paid to cash)")*AC59</f>
        <v>0</v>
      </c>
      <c r="BO59" s="6">
        <f ca="1">BO58+SUMIFS('Transactions (Dated)'!$F:$F,'Transactions (Dated)'!$D:$D,$BF59,'Transactions (Dated)'!$B:$B,BO$11,'Transactions (Dated)'!$C:$C,"Dividend (paid to cash)")*AD59</f>
        <v>0</v>
      </c>
      <c r="BP59" s="6">
        <f ca="1">BP58+SUMIFS('Transactions (Dated)'!$F:$F,'Transactions (Dated)'!$D:$D,$BF59,'Transactions (Dated)'!$B:$B,BP$11,'Transactions (Dated)'!$C:$C,"Dividend (paid to cash)")*AE59</f>
        <v>0</v>
      </c>
      <c r="BQ59" s="6">
        <f ca="1">BQ58+SUMIFS('Transactions (Dated)'!$F:$F,'Transactions (Dated)'!$D:$D,$BF59,'Transactions (Dated)'!$B:$B,BQ$11,'Transactions (Dated)'!$C:$C,"Dividend (paid to cash)")*AF59</f>
        <v>0</v>
      </c>
      <c r="BR59" s="6">
        <f ca="1">BR58+SUMIFS('Transactions (Dated)'!$F:$F,'Transactions (Dated)'!$D:$D,$BF59,'Transactions (Dated)'!$B:$B,BR$11,'Transactions (Dated)'!$C:$C,"Dividend (paid to cash)")*AG59</f>
        <v>0</v>
      </c>
      <c r="BS59" s="6">
        <f ca="1">BS58+SUMIFS('Transactions (Dated)'!$F:$F,'Transactions (Dated)'!$D:$D,$BF59,'Transactions (Dated)'!$B:$B,BS$11,'Transactions (Dated)'!$C:$C,"Dividend (paid to cash)")*AH59</f>
        <v>0</v>
      </c>
      <c r="BT59" s="6">
        <f ca="1">BT58+SUMIFS('Transactions (Dated)'!$F:$F,'Transactions (Dated)'!$D:$D,$BF59,'Transactions (Dated)'!$B:$B,BT$11,'Transactions (Dated)'!$C:$C,"Dividend (paid to cash)")*AI59</f>
        <v>0</v>
      </c>
      <c r="BU59" s="6">
        <f ca="1">BU58+SUMIFS('Transactions (Dated)'!$F:$F,'Transactions (Dated)'!$D:$D,$BF59,'Transactions (Dated)'!$B:$B,BU$11,'Transactions (Dated)'!$C:$C,"Dividend (paid to cash)")*AJ59</f>
        <v>0</v>
      </c>
      <c r="BV59" s="6"/>
      <c r="BX59" s="6">
        <f t="shared" ca="1" si="30"/>
        <v>899983.75</v>
      </c>
      <c r="BZ59" s="3">
        <f t="shared" si="31"/>
        <v>41981</v>
      </c>
      <c r="CA59" s="4">
        <f t="shared" ca="1" si="26"/>
        <v>101120</v>
      </c>
      <c r="CB59" s="4">
        <f t="shared" ca="1" si="27"/>
        <v>899983.75</v>
      </c>
      <c r="CD59" s="4">
        <f t="shared" ca="1" si="28"/>
        <v>1001103.75</v>
      </c>
    </row>
    <row r="60" spans="2:82">
      <c r="B60" s="3">
        <f t="shared" si="29"/>
        <v>41982</v>
      </c>
      <c r="C60" s="2">
        <v>14195.7</v>
      </c>
      <c r="E60" s="70">
        <v>41982</v>
      </c>
      <c r="F60" s="69">
        <v>11.96</v>
      </c>
      <c r="G60" s="69">
        <v>3.61</v>
      </c>
      <c r="H60" s="69">
        <v>19.260000000000002</v>
      </c>
      <c r="I60" s="69">
        <v>31.44</v>
      </c>
      <c r="J60" s="69">
        <v>17.05</v>
      </c>
      <c r="K60" s="69">
        <v>11.56</v>
      </c>
      <c r="L60" s="69">
        <v>27</v>
      </c>
      <c r="M60" s="69">
        <v>1.91</v>
      </c>
      <c r="N60" s="69">
        <v>8.6</v>
      </c>
      <c r="O60" s="69">
        <v>4.95</v>
      </c>
      <c r="P60" s="69">
        <v>34.1</v>
      </c>
      <c r="Q60" s="69">
        <v>1.1599999999999999</v>
      </c>
      <c r="R60" s="69">
        <v>9.19</v>
      </c>
      <c r="S60" s="69">
        <v>39.08</v>
      </c>
      <c r="T60" s="4"/>
      <c r="V60" s="3">
        <f t="shared" si="8"/>
        <v>41982</v>
      </c>
      <c r="W60" s="40">
        <f ca="1">W59+SUMIFS('Transactions (Dated)'!$E$2:$E$53,'Transactions (Dated)'!$D$2:$D$53,'Share Values'!$V60,'Transactions (Dated)'!$B$2:$B$53,'Share Values'!W$11,'Transactions (Dated)'!$C$2:$C$53,"Buy")-SUMIFS('Transactions (Dated)'!$E$2:$E$53,'Transactions (Dated)'!$D$2:$D$53,'Share Values'!$V60,'Transactions (Dated)'!$B$2:$B$53,'Share Values'!W$11,'Transactions (Dated)'!$C$2:$C$53,"Sell")</f>
        <v>4625</v>
      </c>
      <c r="X60" s="40">
        <f ca="1">X59+SUMIFS('Transactions (Dated)'!$E$2:$E$53,'Transactions (Dated)'!$D$2:$D$53,'Share Values'!$V60,'Transactions (Dated)'!$B$2:$B$53,'Share Values'!X$11,'Transactions (Dated)'!$C$2:$C$53,"Buy")-SUMIFS('Transactions (Dated)'!$E$2:$E$53,'Transactions (Dated)'!$D$2:$D$53,'Share Values'!$V60,'Transactions (Dated)'!$B$2:$B$53,'Share Values'!X$11,'Transactions (Dated)'!$C$2:$C$53,"Sell")</f>
        <v>12500</v>
      </c>
      <c r="Y60" s="40">
        <f ca="1">Y59+SUMIFS('Transactions (Dated)'!$E$2:$E$53,'Transactions (Dated)'!$D$2:$D$53,'Share Values'!$V60,'Transactions (Dated)'!$B$2:$B$53,'Share Values'!Y$11,'Transactions (Dated)'!$C$2:$C$53,"Buy")-SUMIFS('Transactions (Dated)'!$E$2:$E$53,'Transactions (Dated)'!$D$2:$D$53,'Share Values'!$V60,'Transactions (Dated)'!$B$2:$B$53,'Share Values'!Y$11,'Transactions (Dated)'!$C$2:$C$53,"Sell")</f>
        <v>0</v>
      </c>
      <c r="Z60" s="40">
        <f ca="1">Z59+SUMIFS('Transactions (Dated)'!$E$2:$E$53,'Transactions (Dated)'!$D$2:$D$53,'Share Values'!$V60,'Transactions (Dated)'!$B$2:$B$53,'Share Values'!Z$11,'Transactions (Dated)'!$C$2:$C$53,"Buy")-SUMIFS('Transactions (Dated)'!$E$2:$E$53,'Transactions (Dated)'!$D$2:$D$53,'Share Values'!$V60,'Transactions (Dated)'!$B$2:$B$53,'Share Values'!Z$11,'Transactions (Dated)'!$C$2:$C$53,"Sell")</f>
        <v>0</v>
      </c>
      <c r="AA60" s="40">
        <f ca="1">AA59+SUMIFS('Transactions (Dated)'!$E$2:$E$53,'Transactions (Dated)'!$D$2:$D$53,'Share Values'!$V60,'Transactions (Dated)'!$B$2:$B$53,'Share Values'!AA$11,'Transactions (Dated)'!$C$2:$C$53,"Buy")-SUMIFS('Transactions (Dated)'!$E$2:$E$53,'Transactions (Dated)'!$D$2:$D$53,'Share Values'!$V60,'Transactions (Dated)'!$B$2:$B$53,'Share Values'!AA$11,'Transactions (Dated)'!$C$2:$C$53,"Sell")</f>
        <v>0</v>
      </c>
      <c r="AB60" s="40">
        <f ca="1">AB59+SUMIFS('Transactions (Dated)'!$E$2:$E$53,'Transactions (Dated)'!$D$2:$D$53,'Share Values'!$V60,'Transactions (Dated)'!$B$2:$B$53,'Share Values'!AB$11,'Transactions (Dated)'!$C$2:$C$53,"Buy")-SUMIFS('Transactions (Dated)'!$E$2:$E$53,'Transactions (Dated)'!$D$2:$D$53,'Share Values'!$V60,'Transactions (Dated)'!$B$2:$B$53,'Share Values'!AB$11,'Transactions (Dated)'!$C$2:$C$53,"Sell")</f>
        <v>0</v>
      </c>
      <c r="AC60" s="40">
        <f ca="1">AC59+SUMIFS('Transactions (Dated)'!$E$2:$E$53,'Transactions (Dated)'!$D$2:$D$53,'Share Values'!$V60,'Transactions (Dated)'!$B$2:$B$53,'Share Values'!AC$11,'Transactions (Dated)'!$C$2:$C$53,"Buy")-SUMIFS('Transactions (Dated)'!$E$2:$E$53,'Transactions (Dated)'!$D$2:$D$53,'Share Values'!$V60,'Transactions (Dated)'!$B$2:$B$53,'Share Values'!AC$11,'Transactions (Dated)'!$C$2:$C$53,"Sell")</f>
        <v>0</v>
      </c>
      <c r="AD60" s="40">
        <f ca="1">AD59+SUMIFS('Transactions (Dated)'!$E$2:$E$53,'Transactions (Dated)'!$D$2:$D$53,'Share Values'!$V60,'Transactions (Dated)'!$B$2:$B$53,'Share Values'!AD$11,'Transactions (Dated)'!$C$2:$C$53,"Buy")-SUMIFS('Transactions (Dated)'!$E$2:$E$53,'Transactions (Dated)'!$D$2:$D$53,'Share Values'!$V60,'Transactions (Dated)'!$B$2:$B$53,'Share Values'!AD$11,'Transactions (Dated)'!$C$2:$C$53,"Sell")</f>
        <v>0</v>
      </c>
      <c r="AE60" s="40">
        <f ca="1">AE59+SUMIFS('Transactions (Dated)'!$E$2:$E$53,'Transactions (Dated)'!$D$2:$D$53,'Share Values'!$V60,'Transactions (Dated)'!$B$2:$B$53,'Share Values'!AE$11,'Transactions (Dated)'!$C$2:$C$53,"Buy")-SUMIFS('Transactions (Dated)'!$E$2:$E$53,'Transactions (Dated)'!$D$2:$D$53,'Share Values'!$V60,'Transactions (Dated)'!$B$2:$B$53,'Share Values'!AE$11,'Transactions (Dated)'!$C$2:$C$53,"Sell")</f>
        <v>0</v>
      </c>
      <c r="AF60" s="40">
        <f ca="1">AF59+SUMIFS('Transactions (Dated)'!$E$2:$E$53,'Transactions (Dated)'!$D$2:$D$53,'Share Values'!$V60,'Transactions (Dated)'!$B$2:$B$53,'Share Values'!AF$11,'Transactions (Dated)'!$C$2:$C$53,"Buy")-SUMIFS('Transactions (Dated)'!$E$2:$E$53,'Transactions (Dated)'!$D$2:$D$53,'Share Values'!$V60,'Transactions (Dated)'!$B$2:$B$53,'Share Values'!AF$11,'Transactions (Dated)'!$C$2:$C$53,"Sell")</f>
        <v>0</v>
      </c>
      <c r="AG60" s="40">
        <f ca="1">AG59+SUMIFS('Transactions (Dated)'!$E$2:$E$53,'Transactions (Dated)'!$D$2:$D$53,'Share Values'!$V60,'Transactions (Dated)'!$B$2:$B$53,'Share Values'!AG$11,'Transactions (Dated)'!$C$2:$C$53,"Buy")-SUMIFS('Transactions (Dated)'!$E$2:$E$53,'Transactions (Dated)'!$D$2:$D$53,'Share Values'!$V60,'Transactions (Dated)'!$B$2:$B$53,'Share Values'!AG$11,'Transactions (Dated)'!$C$2:$C$53,"Sell")</f>
        <v>0</v>
      </c>
      <c r="AH60" s="40">
        <f ca="1">AH59+SUMIFS('Transactions (Dated)'!$E$2:$E$53,'Transactions (Dated)'!$D$2:$D$53,'Share Values'!$V60,'Transactions (Dated)'!$B$2:$B$53,'Share Values'!AH$11,'Transactions (Dated)'!$C$2:$C$53,"Buy")-SUMIFS('Transactions (Dated)'!$E$2:$E$53,'Transactions (Dated)'!$D$2:$D$53,'Share Values'!$V60,'Transactions (Dated)'!$B$2:$B$53,'Share Values'!AH$11,'Transactions (Dated)'!$C$2:$C$53,"Sell")</f>
        <v>0</v>
      </c>
      <c r="AI60" s="40">
        <f ca="1">AI59+SUMIFS('Transactions (Dated)'!$E$2:$E$53,'Transactions (Dated)'!$D$2:$D$53,'Share Values'!$V60,'Transactions (Dated)'!$B$2:$B$53,'Share Values'!AI$11,'Transactions (Dated)'!$C$2:$C$53,"Buy")-SUMIFS('Transactions (Dated)'!$E$2:$E$53,'Transactions (Dated)'!$D$2:$D$53,'Share Values'!$V60,'Transactions (Dated)'!$B$2:$B$53,'Share Values'!AI$11,'Transactions (Dated)'!$C$2:$C$53,"Sell")</f>
        <v>0</v>
      </c>
      <c r="AJ60" s="40">
        <f ca="1">AJ59+SUMIFS('Transactions (Dated)'!$E$2:$E$53,'Transactions (Dated)'!$D$2:$D$53,'Share Values'!$V60,'Transactions (Dated)'!$B$2:$B$53,'Share Values'!AJ$11,'Transactions (Dated)'!$C$2:$C$53,"Buy")-SUMIFS('Transactions (Dated)'!$E$2:$E$53,'Transactions (Dated)'!$D$2:$D$53,'Share Values'!$V60,'Transactions (Dated)'!$B$2:$B$53,'Share Values'!AJ$11,'Transactions (Dated)'!$C$2:$C$53,"Sell")</f>
        <v>0</v>
      </c>
      <c r="AK60" s="40"/>
      <c r="AM60" s="3">
        <f t="shared" si="9"/>
        <v>41982</v>
      </c>
      <c r="AN60" s="6">
        <f t="shared" ca="1" si="10"/>
        <v>55315.000000000007</v>
      </c>
      <c r="AO60" s="6">
        <f t="shared" ca="1" si="11"/>
        <v>45125</v>
      </c>
      <c r="AP60" s="6">
        <f t="shared" ca="1" si="12"/>
        <v>0</v>
      </c>
      <c r="AQ60" s="6">
        <f t="shared" ca="1" si="13"/>
        <v>0</v>
      </c>
      <c r="AR60" s="6">
        <f t="shared" ca="1" si="14"/>
        <v>0</v>
      </c>
      <c r="AS60" s="6">
        <f t="shared" ca="1" si="15"/>
        <v>0</v>
      </c>
      <c r="AT60" s="6">
        <f t="shared" ca="1" si="16"/>
        <v>0</v>
      </c>
      <c r="AU60" s="6">
        <f t="shared" ca="1" si="17"/>
        <v>0</v>
      </c>
      <c r="AV60" s="6">
        <f t="shared" ca="1" si="18"/>
        <v>0</v>
      </c>
      <c r="AW60" s="6">
        <f t="shared" ca="1" si="19"/>
        <v>0</v>
      </c>
      <c r="AX60" s="6">
        <f t="shared" ca="1" si="20"/>
        <v>0</v>
      </c>
      <c r="AY60" s="6">
        <f t="shared" ca="1" si="21"/>
        <v>0</v>
      </c>
      <c r="AZ60" s="6">
        <f t="shared" ca="1" si="22"/>
        <v>0</v>
      </c>
      <c r="BA60" s="6">
        <f t="shared" ca="1" si="23"/>
        <v>0</v>
      </c>
      <c r="BB60" s="6"/>
      <c r="BD60" s="4">
        <f t="shared" ca="1" si="24"/>
        <v>100440</v>
      </c>
      <c r="BF60" s="3">
        <f t="shared" si="25"/>
        <v>41982</v>
      </c>
      <c r="BG60" s="6">
        <f>BG59+SUMIFS('Transactions (Dated)'!H:H,'Transactions (Dated)'!D:D,'Share Values'!AM60)</f>
        <v>899983.75</v>
      </c>
      <c r="BH60" s="6">
        <f ca="1">BH59+SUMIFS('Transactions (Dated)'!$F:$F,'Transactions (Dated)'!$D:$D,$BF60,'Transactions (Dated)'!$B:$B,BH$11,'Transactions (Dated)'!$C:$C,"Dividend (paid to cash)")*W60</f>
        <v>0</v>
      </c>
      <c r="BI60" s="6">
        <f ca="1">BI59+SUMIFS('Transactions (Dated)'!$F:$F,'Transactions (Dated)'!$D:$D,$BF60,'Transactions (Dated)'!$B:$B,BI$11,'Transactions (Dated)'!$C:$C,"Dividend (paid to cash)")*X60</f>
        <v>0</v>
      </c>
      <c r="BJ60" s="6">
        <f ca="1">BJ59+SUMIFS('Transactions (Dated)'!$F:$F,'Transactions (Dated)'!$D:$D,$BF60,'Transactions (Dated)'!$B:$B,BJ$11,'Transactions (Dated)'!$C:$C,"Dividend (paid to cash)")*Y60</f>
        <v>0</v>
      </c>
      <c r="BK60" s="6">
        <f ca="1">BK59+SUMIFS('Transactions (Dated)'!$F:$F,'Transactions (Dated)'!$D:$D,$BF60,'Transactions (Dated)'!$B:$B,BK$11,'Transactions (Dated)'!$C:$C,"Dividend (paid to cash)")*Z60</f>
        <v>0</v>
      </c>
      <c r="BL60" s="6">
        <f ca="1">BL59+SUMIFS('Transactions (Dated)'!$F:$F,'Transactions (Dated)'!$D:$D,$BF60,'Transactions (Dated)'!$B:$B,BL$11,'Transactions (Dated)'!$C:$C,"Dividend (paid to cash)")*AA60</f>
        <v>0</v>
      </c>
      <c r="BM60" s="6">
        <f ca="1">BM59+SUMIFS('Transactions (Dated)'!$F:$F,'Transactions (Dated)'!$D:$D,$BF60,'Transactions (Dated)'!$B:$B,BM$11,'Transactions (Dated)'!$C:$C,"Dividend (paid to cash)")*AB60</f>
        <v>0</v>
      </c>
      <c r="BN60" s="6">
        <f ca="1">BN59+SUMIFS('Transactions (Dated)'!$F:$F,'Transactions (Dated)'!$D:$D,$BF60,'Transactions (Dated)'!$B:$B,BN$11,'Transactions (Dated)'!$C:$C,"Dividend (paid to cash)")*AC60</f>
        <v>0</v>
      </c>
      <c r="BO60" s="6">
        <f ca="1">BO59+SUMIFS('Transactions (Dated)'!$F:$F,'Transactions (Dated)'!$D:$D,$BF60,'Transactions (Dated)'!$B:$B,BO$11,'Transactions (Dated)'!$C:$C,"Dividend (paid to cash)")*AD60</f>
        <v>0</v>
      </c>
      <c r="BP60" s="6">
        <f ca="1">BP59+SUMIFS('Transactions (Dated)'!$F:$F,'Transactions (Dated)'!$D:$D,$BF60,'Transactions (Dated)'!$B:$B,BP$11,'Transactions (Dated)'!$C:$C,"Dividend (paid to cash)")*AE60</f>
        <v>0</v>
      </c>
      <c r="BQ60" s="6">
        <f ca="1">BQ59+SUMIFS('Transactions (Dated)'!$F:$F,'Transactions (Dated)'!$D:$D,$BF60,'Transactions (Dated)'!$B:$B,BQ$11,'Transactions (Dated)'!$C:$C,"Dividend (paid to cash)")*AF60</f>
        <v>0</v>
      </c>
      <c r="BR60" s="6">
        <f ca="1">BR59+SUMIFS('Transactions (Dated)'!$F:$F,'Transactions (Dated)'!$D:$D,$BF60,'Transactions (Dated)'!$B:$B,BR$11,'Transactions (Dated)'!$C:$C,"Dividend (paid to cash)")*AG60</f>
        <v>0</v>
      </c>
      <c r="BS60" s="6">
        <f ca="1">BS59+SUMIFS('Transactions (Dated)'!$F:$F,'Transactions (Dated)'!$D:$D,$BF60,'Transactions (Dated)'!$B:$B,BS$11,'Transactions (Dated)'!$C:$C,"Dividend (paid to cash)")*AH60</f>
        <v>0</v>
      </c>
      <c r="BT60" s="6">
        <f ca="1">BT59+SUMIFS('Transactions (Dated)'!$F:$F,'Transactions (Dated)'!$D:$D,$BF60,'Transactions (Dated)'!$B:$B,BT$11,'Transactions (Dated)'!$C:$C,"Dividend (paid to cash)")*AI60</f>
        <v>0</v>
      </c>
      <c r="BU60" s="6">
        <f ca="1">BU59+SUMIFS('Transactions (Dated)'!$F:$F,'Transactions (Dated)'!$D:$D,$BF60,'Transactions (Dated)'!$B:$B,BU$11,'Transactions (Dated)'!$C:$C,"Dividend (paid to cash)")*AJ60</f>
        <v>0</v>
      </c>
      <c r="BV60" s="6"/>
      <c r="BX60" s="6">
        <f t="shared" ca="1" si="30"/>
        <v>899983.75</v>
      </c>
      <c r="BZ60" s="3">
        <f t="shared" si="31"/>
        <v>41982</v>
      </c>
      <c r="CA60" s="4">
        <f t="shared" ca="1" si="26"/>
        <v>100440</v>
      </c>
      <c r="CB60" s="4">
        <f t="shared" ca="1" si="27"/>
        <v>899983.75</v>
      </c>
      <c r="CD60" s="4">
        <f t="shared" ca="1" si="28"/>
        <v>1000423.75</v>
      </c>
    </row>
    <row r="61" spans="2:82">
      <c r="B61" s="3">
        <f t="shared" si="29"/>
        <v>41983</v>
      </c>
      <c r="C61" s="2">
        <v>13853</v>
      </c>
      <c r="E61" s="70">
        <v>41983</v>
      </c>
      <c r="F61" s="69">
        <v>11.6</v>
      </c>
      <c r="G61" s="69">
        <v>3.46</v>
      </c>
      <c r="H61" s="69">
        <v>18.8</v>
      </c>
      <c r="I61" s="69">
        <v>31.25</v>
      </c>
      <c r="J61" s="69">
        <v>16.87</v>
      </c>
      <c r="K61" s="69">
        <v>11.46</v>
      </c>
      <c r="L61" s="69">
        <v>26.68</v>
      </c>
      <c r="M61" s="69">
        <v>1.94</v>
      </c>
      <c r="N61" s="69">
        <v>8.5</v>
      </c>
      <c r="O61" s="69">
        <v>4.82</v>
      </c>
      <c r="P61" s="69">
        <v>33.49</v>
      </c>
      <c r="Q61" s="69">
        <v>1.19</v>
      </c>
      <c r="R61" s="69">
        <v>8.9700000000000006</v>
      </c>
      <c r="S61" s="69">
        <v>38.380000000000003</v>
      </c>
      <c r="T61" s="4"/>
      <c r="V61" s="3">
        <f t="shared" si="8"/>
        <v>41983</v>
      </c>
      <c r="W61" s="40">
        <f ca="1">W60+SUMIFS('Transactions (Dated)'!$E$2:$E$53,'Transactions (Dated)'!$D$2:$D$53,'Share Values'!$V61,'Transactions (Dated)'!$B$2:$B$53,'Share Values'!W$11,'Transactions (Dated)'!$C$2:$C$53,"Buy")-SUMIFS('Transactions (Dated)'!$E$2:$E$53,'Transactions (Dated)'!$D$2:$D$53,'Share Values'!$V61,'Transactions (Dated)'!$B$2:$B$53,'Share Values'!W$11,'Transactions (Dated)'!$C$2:$C$53,"Sell")</f>
        <v>4625</v>
      </c>
      <c r="X61" s="40">
        <f ca="1">X60+SUMIFS('Transactions (Dated)'!$E$2:$E$53,'Transactions (Dated)'!$D$2:$D$53,'Share Values'!$V61,'Transactions (Dated)'!$B$2:$B$53,'Share Values'!X$11,'Transactions (Dated)'!$C$2:$C$53,"Buy")-SUMIFS('Transactions (Dated)'!$E$2:$E$53,'Transactions (Dated)'!$D$2:$D$53,'Share Values'!$V61,'Transactions (Dated)'!$B$2:$B$53,'Share Values'!X$11,'Transactions (Dated)'!$C$2:$C$53,"Sell")</f>
        <v>12500</v>
      </c>
      <c r="Y61" s="40">
        <f ca="1">Y60+SUMIFS('Transactions (Dated)'!$E$2:$E$53,'Transactions (Dated)'!$D$2:$D$53,'Share Values'!$V61,'Transactions (Dated)'!$B$2:$B$53,'Share Values'!Y$11,'Transactions (Dated)'!$C$2:$C$53,"Buy")-SUMIFS('Transactions (Dated)'!$E$2:$E$53,'Transactions (Dated)'!$D$2:$D$53,'Share Values'!$V61,'Transactions (Dated)'!$B$2:$B$53,'Share Values'!Y$11,'Transactions (Dated)'!$C$2:$C$53,"Sell")</f>
        <v>0</v>
      </c>
      <c r="Z61" s="40">
        <f ca="1">Z60+SUMIFS('Transactions (Dated)'!$E$2:$E$53,'Transactions (Dated)'!$D$2:$D$53,'Share Values'!$V61,'Transactions (Dated)'!$B$2:$B$53,'Share Values'!Z$11,'Transactions (Dated)'!$C$2:$C$53,"Buy")-SUMIFS('Transactions (Dated)'!$E$2:$E$53,'Transactions (Dated)'!$D$2:$D$53,'Share Values'!$V61,'Transactions (Dated)'!$B$2:$B$53,'Share Values'!Z$11,'Transactions (Dated)'!$C$2:$C$53,"Sell")</f>
        <v>0</v>
      </c>
      <c r="AA61" s="40">
        <f ca="1">AA60+SUMIFS('Transactions (Dated)'!$E$2:$E$53,'Transactions (Dated)'!$D$2:$D$53,'Share Values'!$V61,'Transactions (Dated)'!$B$2:$B$53,'Share Values'!AA$11,'Transactions (Dated)'!$C$2:$C$53,"Buy")-SUMIFS('Transactions (Dated)'!$E$2:$E$53,'Transactions (Dated)'!$D$2:$D$53,'Share Values'!$V61,'Transactions (Dated)'!$B$2:$B$53,'Share Values'!AA$11,'Transactions (Dated)'!$C$2:$C$53,"Sell")</f>
        <v>0</v>
      </c>
      <c r="AB61" s="40">
        <f ca="1">AB60+SUMIFS('Transactions (Dated)'!$E$2:$E$53,'Transactions (Dated)'!$D$2:$D$53,'Share Values'!$V61,'Transactions (Dated)'!$B$2:$B$53,'Share Values'!AB$11,'Transactions (Dated)'!$C$2:$C$53,"Buy")-SUMIFS('Transactions (Dated)'!$E$2:$E$53,'Transactions (Dated)'!$D$2:$D$53,'Share Values'!$V61,'Transactions (Dated)'!$B$2:$B$53,'Share Values'!AB$11,'Transactions (Dated)'!$C$2:$C$53,"Sell")</f>
        <v>0</v>
      </c>
      <c r="AC61" s="40">
        <f ca="1">AC60+SUMIFS('Transactions (Dated)'!$E$2:$E$53,'Transactions (Dated)'!$D$2:$D$53,'Share Values'!$V61,'Transactions (Dated)'!$B$2:$B$53,'Share Values'!AC$11,'Transactions (Dated)'!$C$2:$C$53,"Buy")-SUMIFS('Transactions (Dated)'!$E$2:$E$53,'Transactions (Dated)'!$D$2:$D$53,'Share Values'!$V61,'Transactions (Dated)'!$B$2:$B$53,'Share Values'!AC$11,'Transactions (Dated)'!$C$2:$C$53,"Sell")</f>
        <v>0</v>
      </c>
      <c r="AD61" s="40">
        <f ca="1">AD60+SUMIFS('Transactions (Dated)'!$E$2:$E$53,'Transactions (Dated)'!$D$2:$D$53,'Share Values'!$V61,'Transactions (Dated)'!$B$2:$B$53,'Share Values'!AD$11,'Transactions (Dated)'!$C$2:$C$53,"Buy")-SUMIFS('Transactions (Dated)'!$E$2:$E$53,'Transactions (Dated)'!$D$2:$D$53,'Share Values'!$V61,'Transactions (Dated)'!$B$2:$B$53,'Share Values'!AD$11,'Transactions (Dated)'!$C$2:$C$53,"Sell")</f>
        <v>0</v>
      </c>
      <c r="AE61" s="40">
        <f ca="1">AE60+SUMIFS('Transactions (Dated)'!$E$2:$E$53,'Transactions (Dated)'!$D$2:$D$53,'Share Values'!$V61,'Transactions (Dated)'!$B$2:$B$53,'Share Values'!AE$11,'Transactions (Dated)'!$C$2:$C$53,"Buy")-SUMIFS('Transactions (Dated)'!$E$2:$E$53,'Transactions (Dated)'!$D$2:$D$53,'Share Values'!$V61,'Transactions (Dated)'!$B$2:$B$53,'Share Values'!AE$11,'Transactions (Dated)'!$C$2:$C$53,"Sell")</f>
        <v>0</v>
      </c>
      <c r="AF61" s="40">
        <f ca="1">AF60+SUMIFS('Transactions (Dated)'!$E$2:$E$53,'Transactions (Dated)'!$D$2:$D$53,'Share Values'!$V61,'Transactions (Dated)'!$B$2:$B$53,'Share Values'!AF$11,'Transactions (Dated)'!$C$2:$C$53,"Buy")-SUMIFS('Transactions (Dated)'!$E$2:$E$53,'Transactions (Dated)'!$D$2:$D$53,'Share Values'!$V61,'Transactions (Dated)'!$B$2:$B$53,'Share Values'!AF$11,'Transactions (Dated)'!$C$2:$C$53,"Sell")</f>
        <v>0</v>
      </c>
      <c r="AG61" s="40">
        <f ca="1">AG60+SUMIFS('Transactions (Dated)'!$E$2:$E$53,'Transactions (Dated)'!$D$2:$D$53,'Share Values'!$V61,'Transactions (Dated)'!$B$2:$B$53,'Share Values'!AG$11,'Transactions (Dated)'!$C$2:$C$53,"Buy")-SUMIFS('Transactions (Dated)'!$E$2:$E$53,'Transactions (Dated)'!$D$2:$D$53,'Share Values'!$V61,'Transactions (Dated)'!$B$2:$B$53,'Share Values'!AG$11,'Transactions (Dated)'!$C$2:$C$53,"Sell")</f>
        <v>0</v>
      </c>
      <c r="AH61" s="40">
        <f ca="1">AH60+SUMIFS('Transactions (Dated)'!$E$2:$E$53,'Transactions (Dated)'!$D$2:$D$53,'Share Values'!$V61,'Transactions (Dated)'!$B$2:$B$53,'Share Values'!AH$11,'Transactions (Dated)'!$C$2:$C$53,"Buy")-SUMIFS('Transactions (Dated)'!$E$2:$E$53,'Transactions (Dated)'!$D$2:$D$53,'Share Values'!$V61,'Transactions (Dated)'!$B$2:$B$53,'Share Values'!AH$11,'Transactions (Dated)'!$C$2:$C$53,"Sell")</f>
        <v>0</v>
      </c>
      <c r="AI61" s="40">
        <f ca="1">AI60+SUMIFS('Transactions (Dated)'!$E$2:$E$53,'Transactions (Dated)'!$D$2:$D$53,'Share Values'!$V61,'Transactions (Dated)'!$B$2:$B$53,'Share Values'!AI$11,'Transactions (Dated)'!$C$2:$C$53,"Buy")-SUMIFS('Transactions (Dated)'!$E$2:$E$53,'Transactions (Dated)'!$D$2:$D$53,'Share Values'!$V61,'Transactions (Dated)'!$B$2:$B$53,'Share Values'!AI$11,'Transactions (Dated)'!$C$2:$C$53,"Sell")</f>
        <v>0</v>
      </c>
      <c r="AJ61" s="40">
        <f ca="1">AJ60+SUMIFS('Transactions (Dated)'!$E$2:$E$53,'Transactions (Dated)'!$D$2:$D$53,'Share Values'!$V61,'Transactions (Dated)'!$B$2:$B$53,'Share Values'!AJ$11,'Transactions (Dated)'!$C$2:$C$53,"Buy")-SUMIFS('Transactions (Dated)'!$E$2:$E$53,'Transactions (Dated)'!$D$2:$D$53,'Share Values'!$V61,'Transactions (Dated)'!$B$2:$B$53,'Share Values'!AJ$11,'Transactions (Dated)'!$C$2:$C$53,"Sell")</f>
        <v>0</v>
      </c>
      <c r="AK61" s="40"/>
      <c r="AM61" s="3">
        <f t="shared" si="9"/>
        <v>41983</v>
      </c>
      <c r="AN61" s="6">
        <f t="shared" ca="1" si="10"/>
        <v>53650</v>
      </c>
      <c r="AO61" s="6">
        <f t="shared" ca="1" si="11"/>
        <v>43250</v>
      </c>
      <c r="AP61" s="6">
        <f t="shared" ca="1" si="12"/>
        <v>0</v>
      </c>
      <c r="AQ61" s="6">
        <f t="shared" ca="1" si="13"/>
        <v>0</v>
      </c>
      <c r="AR61" s="6">
        <f t="shared" ca="1" si="14"/>
        <v>0</v>
      </c>
      <c r="AS61" s="6">
        <f t="shared" ca="1" si="15"/>
        <v>0</v>
      </c>
      <c r="AT61" s="6">
        <f t="shared" ca="1" si="16"/>
        <v>0</v>
      </c>
      <c r="AU61" s="6">
        <f t="shared" ca="1" si="17"/>
        <v>0</v>
      </c>
      <c r="AV61" s="6">
        <f t="shared" ca="1" si="18"/>
        <v>0</v>
      </c>
      <c r="AW61" s="6">
        <f t="shared" ca="1" si="19"/>
        <v>0</v>
      </c>
      <c r="AX61" s="6">
        <f t="shared" ca="1" si="20"/>
        <v>0</v>
      </c>
      <c r="AY61" s="6">
        <f t="shared" ca="1" si="21"/>
        <v>0</v>
      </c>
      <c r="AZ61" s="6">
        <f t="shared" ca="1" si="22"/>
        <v>0</v>
      </c>
      <c r="BA61" s="6">
        <f t="shared" ca="1" si="23"/>
        <v>0</v>
      </c>
      <c r="BB61" s="6"/>
      <c r="BD61" s="4">
        <f t="shared" ca="1" si="24"/>
        <v>96900</v>
      </c>
      <c r="BF61" s="3">
        <f t="shared" si="25"/>
        <v>41983</v>
      </c>
      <c r="BG61" s="6">
        <f>BG60+SUMIFS('Transactions (Dated)'!H:H,'Transactions (Dated)'!D:D,'Share Values'!AM61)</f>
        <v>899983.75</v>
      </c>
      <c r="BH61" s="6">
        <f ca="1">BH60+SUMIFS('Transactions (Dated)'!$F:$F,'Transactions (Dated)'!$D:$D,$BF61,'Transactions (Dated)'!$B:$B,BH$11,'Transactions (Dated)'!$C:$C,"Dividend (paid to cash)")*W61</f>
        <v>0</v>
      </c>
      <c r="BI61" s="6">
        <f ca="1">BI60+SUMIFS('Transactions (Dated)'!$F:$F,'Transactions (Dated)'!$D:$D,$BF61,'Transactions (Dated)'!$B:$B,BI$11,'Transactions (Dated)'!$C:$C,"Dividend (paid to cash)")*X61</f>
        <v>0</v>
      </c>
      <c r="BJ61" s="6">
        <f ca="1">BJ60+SUMIFS('Transactions (Dated)'!$F:$F,'Transactions (Dated)'!$D:$D,$BF61,'Transactions (Dated)'!$B:$B,BJ$11,'Transactions (Dated)'!$C:$C,"Dividend (paid to cash)")*Y61</f>
        <v>0</v>
      </c>
      <c r="BK61" s="6">
        <f ca="1">BK60+SUMIFS('Transactions (Dated)'!$F:$F,'Transactions (Dated)'!$D:$D,$BF61,'Transactions (Dated)'!$B:$B,BK$11,'Transactions (Dated)'!$C:$C,"Dividend (paid to cash)")*Z61</f>
        <v>0</v>
      </c>
      <c r="BL61" s="6">
        <f ca="1">BL60+SUMIFS('Transactions (Dated)'!$F:$F,'Transactions (Dated)'!$D:$D,$BF61,'Transactions (Dated)'!$B:$B,BL$11,'Transactions (Dated)'!$C:$C,"Dividend (paid to cash)")*AA61</f>
        <v>0</v>
      </c>
      <c r="BM61" s="6">
        <f ca="1">BM60+SUMIFS('Transactions (Dated)'!$F:$F,'Transactions (Dated)'!$D:$D,$BF61,'Transactions (Dated)'!$B:$B,BM$11,'Transactions (Dated)'!$C:$C,"Dividend (paid to cash)")*AB61</f>
        <v>0</v>
      </c>
      <c r="BN61" s="6">
        <f ca="1">BN60+SUMIFS('Transactions (Dated)'!$F:$F,'Transactions (Dated)'!$D:$D,$BF61,'Transactions (Dated)'!$B:$B,BN$11,'Transactions (Dated)'!$C:$C,"Dividend (paid to cash)")*AC61</f>
        <v>0</v>
      </c>
      <c r="BO61" s="6">
        <f ca="1">BO60+SUMIFS('Transactions (Dated)'!$F:$F,'Transactions (Dated)'!$D:$D,$BF61,'Transactions (Dated)'!$B:$B,BO$11,'Transactions (Dated)'!$C:$C,"Dividend (paid to cash)")*AD61</f>
        <v>0</v>
      </c>
      <c r="BP61" s="6">
        <f ca="1">BP60+SUMIFS('Transactions (Dated)'!$F:$F,'Transactions (Dated)'!$D:$D,$BF61,'Transactions (Dated)'!$B:$B,BP$11,'Transactions (Dated)'!$C:$C,"Dividend (paid to cash)")*AE61</f>
        <v>0</v>
      </c>
      <c r="BQ61" s="6">
        <f ca="1">BQ60+SUMIFS('Transactions (Dated)'!$F:$F,'Transactions (Dated)'!$D:$D,$BF61,'Transactions (Dated)'!$B:$B,BQ$11,'Transactions (Dated)'!$C:$C,"Dividend (paid to cash)")*AF61</f>
        <v>0</v>
      </c>
      <c r="BR61" s="6">
        <f ca="1">BR60+SUMIFS('Transactions (Dated)'!$F:$F,'Transactions (Dated)'!$D:$D,$BF61,'Transactions (Dated)'!$B:$B,BR$11,'Transactions (Dated)'!$C:$C,"Dividend (paid to cash)")*AG61</f>
        <v>0</v>
      </c>
      <c r="BS61" s="6">
        <f ca="1">BS60+SUMIFS('Transactions (Dated)'!$F:$F,'Transactions (Dated)'!$D:$D,$BF61,'Transactions (Dated)'!$B:$B,BS$11,'Transactions (Dated)'!$C:$C,"Dividend (paid to cash)")*AH61</f>
        <v>0</v>
      </c>
      <c r="BT61" s="6">
        <f ca="1">BT60+SUMIFS('Transactions (Dated)'!$F:$F,'Transactions (Dated)'!$D:$D,$BF61,'Transactions (Dated)'!$B:$B,BT$11,'Transactions (Dated)'!$C:$C,"Dividend (paid to cash)")*AI61</f>
        <v>0</v>
      </c>
      <c r="BU61" s="6">
        <f ca="1">BU60+SUMIFS('Transactions (Dated)'!$F:$F,'Transactions (Dated)'!$D:$D,$BF61,'Transactions (Dated)'!$B:$B,BU$11,'Transactions (Dated)'!$C:$C,"Dividend (paid to cash)")*AJ61</f>
        <v>0</v>
      </c>
      <c r="BV61" s="6"/>
      <c r="BX61" s="6">
        <f t="shared" ca="1" si="30"/>
        <v>899983.75</v>
      </c>
      <c r="BZ61" s="3">
        <f t="shared" si="31"/>
        <v>41983</v>
      </c>
      <c r="CA61" s="4">
        <f t="shared" ca="1" si="26"/>
        <v>96900</v>
      </c>
      <c r="CB61" s="4">
        <f t="shared" ca="1" si="27"/>
        <v>899983.75</v>
      </c>
      <c r="CD61" s="4">
        <f t="shared" ca="1" si="28"/>
        <v>996883.75</v>
      </c>
    </row>
    <row r="62" spans="2:82">
      <c r="B62" s="3">
        <f t="shared" si="29"/>
        <v>41984</v>
      </c>
      <c r="C62" s="2">
        <v>13905.1</v>
      </c>
      <c r="E62" s="70">
        <v>41984</v>
      </c>
      <c r="F62" s="69">
        <v>11.71</v>
      </c>
      <c r="G62" s="69">
        <v>3.38</v>
      </c>
      <c r="H62" s="69">
        <v>18.87</v>
      </c>
      <c r="I62" s="69">
        <v>31.33</v>
      </c>
      <c r="J62" s="69">
        <v>16.940000000000001</v>
      </c>
      <c r="K62" s="69">
        <v>11.47</v>
      </c>
      <c r="L62" s="69">
        <v>26.5</v>
      </c>
      <c r="M62" s="69">
        <v>1.95</v>
      </c>
      <c r="N62" s="69">
        <v>8.8000000000000007</v>
      </c>
      <c r="O62" s="69">
        <v>4.9166999999999996</v>
      </c>
      <c r="P62" s="69">
        <v>33.11</v>
      </c>
      <c r="Q62" s="69">
        <v>1.28</v>
      </c>
      <c r="R62" s="69">
        <v>8.99</v>
      </c>
      <c r="S62" s="69">
        <v>38.590000000000003</v>
      </c>
      <c r="T62" s="4"/>
      <c r="V62" s="3">
        <f t="shared" si="8"/>
        <v>41984</v>
      </c>
      <c r="W62" s="40">
        <f ca="1">W61+SUMIFS('Transactions (Dated)'!$E$2:$E$53,'Transactions (Dated)'!$D$2:$D$53,'Share Values'!$V62,'Transactions (Dated)'!$B$2:$B$53,'Share Values'!W$11,'Transactions (Dated)'!$C$2:$C$53,"Buy")-SUMIFS('Transactions (Dated)'!$E$2:$E$53,'Transactions (Dated)'!$D$2:$D$53,'Share Values'!$V62,'Transactions (Dated)'!$B$2:$B$53,'Share Values'!W$11,'Transactions (Dated)'!$C$2:$C$53,"Sell")</f>
        <v>4625</v>
      </c>
      <c r="X62" s="40">
        <f ca="1">X61+SUMIFS('Transactions (Dated)'!$E$2:$E$53,'Transactions (Dated)'!$D$2:$D$53,'Share Values'!$V62,'Transactions (Dated)'!$B$2:$B$53,'Share Values'!X$11,'Transactions (Dated)'!$C$2:$C$53,"Buy")-SUMIFS('Transactions (Dated)'!$E$2:$E$53,'Transactions (Dated)'!$D$2:$D$53,'Share Values'!$V62,'Transactions (Dated)'!$B$2:$B$53,'Share Values'!X$11,'Transactions (Dated)'!$C$2:$C$53,"Sell")</f>
        <v>12500</v>
      </c>
      <c r="Y62" s="40">
        <f ca="1">Y61+SUMIFS('Transactions (Dated)'!$E$2:$E$53,'Transactions (Dated)'!$D$2:$D$53,'Share Values'!$V62,'Transactions (Dated)'!$B$2:$B$53,'Share Values'!Y$11,'Transactions (Dated)'!$C$2:$C$53,"Buy")-SUMIFS('Transactions (Dated)'!$E$2:$E$53,'Transactions (Dated)'!$D$2:$D$53,'Share Values'!$V62,'Transactions (Dated)'!$B$2:$B$53,'Share Values'!Y$11,'Transactions (Dated)'!$C$2:$C$53,"Sell")</f>
        <v>0</v>
      </c>
      <c r="Z62" s="40">
        <f ca="1">Z61+SUMIFS('Transactions (Dated)'!$E$2:$E$53,'Transactions (Dated)'!$D$2:$D$53,'Share Values'!$V62,'Transactions (Dated)'!$B$2:$B$53,'Share Values'!Z$11,'Transactions (Dated)'!$C$2:$C$53,"Buy")-SUMIFS('Transactions (Dated)'!$E$2:$E$53,'Transactions (Dated)'!$D$2:$D$53,'Share Values'!$V62,'Transactions (Dated)'!$B$2:$B$53,'Share Values'!Z$11,'Transactions (Dated)'!$C$2:$C$53,"Sell")</f>
        <v>0</v>
      </c>
      <c r="AA62" s="40">
        <f ca="1">AA61+SUMIFS('Transactions (Dated)'!$E$2:$E$53,'Transactions (Dated)'!$D$2:$D$53,'Share Values'!$V62,'Transactions (Dated)'!$B$2:$B$53,'Share Values'!AA$11,'Transactions (Dated)'!$C$2:$C$53,"Buy")-SUMIFS('Transactions (Dated)'!$E$2:$E$53,'Transactions (Dated)'!$D$2:$D$53,'Share Values'!$V62,'Transactions (Dated)'!$B$2:$B$53,'Share Values'!AA$11,'Transactions (Dated)'!$C$2:$C$53,"Sell")</f>
        <v>0</v>
      </c>
      <c r="AB62" s="40">
        <f ca="1">AB61+SUMIFS('Transactions (Dated)'!$E$2:$E$53,'Transactions (Dated)'!$D$2:$D$53,'Share Values'!$V62,'Transactions (Dated)'!$B$2:$B$53,'Share Values'!AB$11,'Transactions (Dated)'!$C$2:$C$53,"Buy")-SUMIFS('Transactions (Dated)'!$E$2:$E$53,'Transactions (Dated)'!$D$2:$D$53,'Share Values'!$V62,'Transactions (Dated)'!$B$2:$B$53,'Share Values'!AB$11,'Transactions (Dated)'!$C$2:$C$53,"Sell")</f>
        <v>0</v>
      </c>
      <c r="AC62" s="40">
        <f ca="1">AC61+SUMIFS('Transactions (Dated)'!$E$2:$E$53,'Transactions (Dated)'!$D$2:$D$53,'Share Values'!$V62,'Transactions (Dated)'!$B$2:$B$53,'Share Values'!AC$11,'Transactions (Dated)'!$C$2:$C$53,"Buy")-SUMIFS('Transactions (Dated)'!$E$2:$E$53,'Transactions (Dated)'!$D$2:$D$53,'Share Values'!$V62,'Transactions (Dated)'!$B$2:$B$53,'Share Values'!AC$11,'Transactions (Dated)'!$C$2:$C$53,"Sell")</f>
        <v>0</v>
      </c>
      <c r="AD62" s="40">
        <f ca="1">AD61+SUMIFS('Transactions (Dated)'!$E$2:$E$53,'Transactions (Dated)'!$D$2:$D$53,'Share Values'!$V62,'Transactions (Dated)'!$B$2:$B$53,'Share Values'!AD$11,'Transactions (Dated)'!$C$2:$C$53,"Buy")-SUMIFS('Transactions (Dated)'!$E$2:$E$53,'Transactions (Dated)'!$D$2:$D$53,'Share Values'!$V62,'Transactions (Dated)'!$B$2:$B$53,'Share Values'!AD$11,'Transactions (Dated)'!$C$2:$C$53,"Sell")</f>
        <v>0</v>
      </c>
      <c r="AE62" s="40">
        <f ca="1">AE61+SUMIFS('Transactions (Dated)'!$E$2:$E$53,'Transactions (Dated)'!$D$2:$D$53,'Share Values'!$V62,'Transactions (Dated)'!$B$2:$B$53,'Share Values'!AE$11,'Transactions (Dated)'!$C$2:$C$53,"Buy")-SUMIFS('Transactions (Dated)'!$E$2:$E$53,'Transactions (Dated)'!$D$2:$D$53,'Share Values'!$V62,'Transactions (Dated)'!$B$2:$B$53,'Share Values'!AE$11,'Transactions (Dated)'!$C$2:$C$53,"Sell")</f>
        <v>0</v>
      </c>
      <c r="AF62" s="40">
        <f ca="1">AF61+SUMIFS('Transactions (Dated)'!$E$2:$E$53,'Transactions (Dated)'!$D$2:$D$53,'Share Values'!$V62,'Transactions (Dated)'!$B$2:$B$53,'Share Values'!AF$11,'Transactions (Dated)'!$C$2:$C$53,"Buy")-SUMIFS('Transactions (Dated)'!$E$2:$E$53,'Transactions (Dated)'!$D$2:$D$53,'Share Values'!$V62,'Transactions (Dated)'!$B$2:$B$53,'Share Values'!AF$11,'Transactions (Dated)'!$C$2:$C$53,"Sell")</f>
        <v>0</v>
      </c>
      <c r="AG62" s="40">
        <f ca="1">AG61+SUMIFS('Transactions (Dated)'!$E$2:$E$53,'Transactions (Dated)'!$D$2:$D$53,'Share Values'!$V62,'Transactions (Dated)'!$B$2:$B$53,'Share Values'!AG$11,'Transactions (Dated)'!$C$2:$C$53,"Buy")-SUMIFS('Transactions (Dated)'!$E$2:$E$53,'Transactions (Dated)'!$D$2:$D$53,'Share Values'!$V62,'Transactions (Dated)'!$B$2:$B$53,'Share Values'!AG$11,'Transactions (Dated)'!$C$2:$C$53,"Sell")</f>
        <v>0</v>
      </c>
      <c r="AH62" s="40">
        <f ca="1">AH61+SUMIFS('Transactions (Dated)'!$E$2:$E$53,'Transactions (Dated)'!$D$2:$D$53,'Share Values'!$V62,'Transactions (Dated)'!$B$2:$B$53,'Share Values'!AH$11,'Transactions (Dated)'!$C$2:$C$53,"Buy")-SUMIFS('Transactions (Dated)'!$E$2:$E$53,'Transactions (Dated)'!$D$2:$D$53,'Share Values'!$V62,'Transactions (Dated)'!$B$2:$B$53,'Share Values'!AH$11,'Transactions (Dated)'!$C$2:$C$53,"Sell")</f>
        <v>0</v>
      </c>
      <c r="AI62" s="40">
        <f ca="1">AI61+SUMIFS('Transactions (Dated)'!$E$2:$E$53,'Transactions (Dated)'!$D$2:$D$53,'Share Values'!$V62,'Transactions (Dated)'!$B$2:$B$53,'Share Values'!AI$11,'Transactions (Dated)'!$C$2:$C$53,"Buy")-SUMIFS('Transactions (Dated)'!$E$2:$E$53,'Transactions (Dated)'!$D$2:$D$53,'Share Values'!$V62,'Transactions (Dated)'!$B$2:$B$53,'Share Values'!AI$11,'Transactions (Dated)'!$C$2:$C$53,"Sell")</f>
        <v>0</v>
      </c>
      <c r="AJ62" s="40">
        <f ca="1">AJ61+SUMIFS('Transactions (Dated)'!$E$2:$E$53,'Transactions (Dated)'!$D$2:$D$53,'Share Values'!$V62,'Transactions (Dated)'!$B$2:$B$53,'Share Values'!AJ$11,'Transactions (Dated)'!$C$2:$C$53,"Buy")-SUMIFS('Transactions (Dated)'!$E$2:$E$53,'Transactions (Dated)'!$D$2:$D$53,'Share Values'!$V62,'Transactions (Dated)'!$B$2:$B$53,'Share Values'!AJ$11,'Transactions (Dated)'!$C$2:$C$53,"Sell")</f>
        <v>0</v>
      </c>
      <c r="AK62" s="40"/>
      <c r="AM62" s="3">
        <f t="shared" si="9"/>
        <v>41984</v>
      </c>
      <c r="AN62" s="6">
        <f t="shared" ca="1" si="10"/>
        <v>54158.750000000007</v>
      </c>
      <c r="AO62" s="6">
        <f t="shared" ca="1" si="11"/>
        <v>42250</v>
      </c>
      <c r="AP62" s="6">
        <f t="shared" ca="1" si="12"/>
        <v>0</v>
      </c>
      <c r="AQ62" s="6">
        <f t="shared" ca="1" si="13"/>
        <v>0</v>
      </c>
      <c r="AR62" s="6">
        <f t="shared" ca="1" si="14"/>
        <v>0</v>
      </c>
      <c r="AS62" s="6">
        <f t="shared" ca="1" si="15"/>
        <v>0</v>
      </c>
      <c r="AT62" s="6">
        <f t="shared" ca="1" si="16"/>
        <v>0</v>
      </c>
      <c r="AU62" s="6">
        <f t="shared" ca="1" si="17"/>
        <v>0</v>
      </c>
      <c r="AV62" s="6">
        <f t="shared" ca="1" si="18"/>
        <v>0</v>
      </c>
      <c r="AW62" s="6">
        <f t="shared" ca="1" si="19"/>
        <v>0</v>
      </c>
      <c r="AX62" s="6">
        <f t="shared" ca="1" si="20"/>
        <v>0</v>
      </c>
      <c r="AY62" s="6">
        <f t="shared" ca="1" si="21"/>
        <v>0</v>
      </c>
      <c r="AZ62" s="6">
        <f t="shared" ca="1" si="22"/>
        <v>0</v>
      </c>
      <c r="BA62" s="6">
        <f t="shared" ca="1" si="23"/>
        <v>0</v>
      </c>
      <c r="BB62" s="6"/>
      <c r="BD62" s="4">
        <f t="shared" ca="1" si="24"/>
        <v>96408.75</v>
      </c>
      <c r="BF62" s="3">
        <f t="shared" si="25"/>
        <v>41984</v>
      </c>
      <c r="BG62" s="6">
        <f>BG61+SUMIFS('Transactions (Dated)'!H:H,'Transactions (Dated)'!D:D,'Share Values'!AM62)</f>
        <v>899983.75</v>
      </c>
      <c r="BH62" s="6">
        <f ca="1">BH61+SUMIFS('Transactions (Dated)'!$F:$F,'Transactions (Dated)'!$D:$D,$BF62,'Transactions (Dated)'!$B:$B,BH$11,'Transactions (Dated)'!$C:$C,"Dividend (paid to cash)")*W62</f>
        <v>0</v>
      </c>
      <c r="BI62" s="6">
        <f ca="1">BI61+SUMIFS('Transactions (Dated)'!$F:$F,'Transactions (Dated)'!$D:$D,$BF62,'Transactions (Dated)'!$B:$B,BI$11,'Transactions (Dated)'!$C:$C,"Dividend (paid to cash)")*X62</f>
        <v>625</v>
      </c>
      <c r="BJ62" s="6">
        <f ca="1">BJ61+SUMIFS('Transactions (Dated)'!$F:$F,'Transactions (Dated)'!$D:$D,$BF62,'Transactions (Dated)'!$B:$B,BJ$11,'Transactions (Dated)'!$C:$C,"Dividend (paid to cash)")*Y62</f>
        <v>0</v>
      </c>
      <c r="BK62" s="6">
        <f ca="1">BK61+SUMIFS('Transactions (Dated)'!$F:$F,'Transactions (Dated)'!$D:$D,$BF62,'Transactions (Dated)'!$B:$B,BK$11,'Transactions (Dated)'!$C:$C,"Dividend (paid to cash)")*Z62</f>
        <v>0</v>
      </c>
      <c r="BL62" s="6">
        <f ca="1">BL61+SUMIFS('Transactions (Dated)'!$F:$F,'Transactions (Dated)'!$D:$D,$BF62,'Transactions (Dated)'!$B:$B,BL$11,'Transactions (Dated)'!$C:$C,"Dividend (paid to cash)")*AA62</f>
        <v>0</v>
      </c>
      <c r="BM62" s="6">
        <f ca="1">BM61+SUMIFS('Transactions (Dated)'!$F:$F,'Transactions (Dated)'!$D:$D,$BF62,'Transactions (Dated)'!$B:$B,BM$11,'Transactions (Dated)'!$C:$C,"Dividend (paid to cash)")*AB62</f>
        <v>0</v>
      </c>
      <c r="BN62" s="6">
        <f ca="1">BN61+SUMIFS('Transactions (Dated)'!$F:$F,'Transactions (Dated)'!$D:$D,$BF62,'Transactions (Dated)'!$B:$B,BN$11,'Transactions (Dated)'!$C:$C,"Dividend (paid to cash)")*AC62</f>
        <v>0</v>
      </c>
      <c r="BO62" s="6">
        <f ca="1">BO61+SUMIFS('Transactions (Dated)'!$F:$F,'Transactions (Dated)'!$D:$D,$BF62,'Transactions (Dated)'!$B:$B,BO$11,'Transactions (Dated)'!$C:$C,"Dividend (paid to cash)")*AD62</f>
        <v>0</v>
      </c>
      <c r="BP62" s="6">
        <f ca="1">BP61+SUMIFS('Transactions (Dated)'!$F:$F,'Transactions (Dated)'!$D:$D,$BF62,'Transactions (Dated)'!$B:$B,BP$11,'Transactions (Dated)'!$C:$C,"Dividend (paid to cash)")*AE62</f>
        <v>0</v>
      </c>
      <c r="BQ62" s="6">
        <f ca="1">BQ61+SUMIFS('Transactions (Dated)'!$F:$F,'Transactions (Dated)'!$D:$D,$BF62,'Transactions (Dated)'!$B:$B,BQ$11,'Transactions (Dated)'!$C:$C,"Dividend (paid to cash)")*AF62</f>
        <v>0</v>
      </c>
      <c r="BR62" s="6">
        <f ca="1">BR61+SUMIFS('Transactions (Dated)'!$F:$F,'Transactions (Dated)'!$D:$D,$BF62,'Transactions (Dated)'!$B:$B,BR$11,'Transactions (Dated)'!$C:$C,"Dividend (paid to cash)")*AG62</f>
        <v>0</v>
      </c>
      <c r="BS62" s="6">
        <f ca="1">BS61+SUMIFS('Transactions (Dated)'!$F:$F,'Transactions (Dated)'!$D:$D,$BF62,'Transactions (Dated)'!$B:$B,BS$11,'Transactions (Dated)'!$C:$C,"Dividend (paid to cash)")*AH62</f>
        <v>0</v>
      </c>
      <c r="BT62" s="6">
        <f ca="1">BT61+SUMIFS('Transactions (Dated)'!$F:$F,'Transactions (Dated)'!$D:$D,$BF62,'Transactions (Dated)'!$B:$B,BT$11,'Transactions (Dated)'!$C:$C,"Dividend (paid to cash)")*AI62</f>
        <v>0</v>
      </c>
      <c r="BU62" s="6">
        <f ca="1">BU61+SUMIFS('Transactions (Dated)'!$F:$F,'Transactions (Dated)'!$D:$D,$BF62,'Transactions (Dated)'!$B:$B,BU$11,'Transactions (Dated)'!$C:$C,"Dividend (paid to cash)")*AJ62</f>
        <v>0</v>
      </c>
      <c r="BV62" s="6"/>
      <c r="BX62" s="6">
        <f t="shared" ca="1" si="30"/>
        <v>900608.75</v>
      </c>
      <c r="BZ62" s="3">
        <f t="shared" si="31"/>
        <v>41984</v>
      </c>
      <c r="CA62" s="4">
        <f t="shared" ca="1" si="26"/>
        <v>96408.75</v>
      </c>
      <c r="CB62" s="4">
        <f t="shared" ca="1" si="27"/>
        <v>900608.75</v>
      </c>
      <c r="CD62" s="4">
        <f t="shared" ca="1" si="28"/>
        <v>997017.5</v>
      </c>
    </row>
    <row r="63" spans="2:82">
      <c r="B63" s="3">
        <f t="shared" si="29"/>
        <v>41985</v>
      </c>
      <c r="C63" s="2">
        <v>13731.1</v>
      </c>
      <c r="E63" s="70">
        <v>41985</v>
      </c>
      <c r="F63" s="69">
        <v>11.37</v>
      </c>
      <c r="G63" s="69">
        <v>3.32</v>
      </c>
      <c r="H63" s="69">
        <v>18.62</v>
      </c>
      <c r="I63" s="69">
        <v>30.94</v>
      </c>
      <c r="J63" s="69">
        <v>16.28</v>
      </c>
      <c r="K63" s="69">
        <v>11.63</v>
      </c>
      <c r="L63" s="69">
        <v>26.06</v>
      </c>
      <c r="M63" s="69">
        <v>1.9</v>
      </c>
      <c r="N63" s="69">
        <v>8.5</v>
      </c>
      <c r="O63" s="69">
        <v>5.0332999999999997</v>
      </c>
      <c r="P63" s="69">
        <v>33.42</v>
      </c>
      <c r="Q63" s="69">
        <v>1.34</v>
      </c>
      <c r="R63" s="69">
        <v>9</v>
      </c>
      <c r="S63" s="69">
        <v>38.08</v>
      </c>
      <c r="T63" s="4"/>
      <c r="V63" s="3">
        <f t="shared" si="8"/>
        <v>41985</v>
      </c>
      <c r="W63" s="40">
        <f ca="1">W62+SUMIFS('Transactions (Dated)'!$E$2:$E$53,'Transactions (Dated)'!$D$2:$D$53,'Share Values'!$V63,'Transactions (Dated)'!$B$2:$B$53,'Share Values'!W$11,'Transactions (Dated)'!$C$2:$C$53,"Buy")-SUMIFS('Transactions (Dated)'!$E$2:$E$53,'Transactions (Dated)'!$D$2:$D$53,'Share Values'!$V63,'Transactions (Dated)'!$B$2:$B$53,'Share Values'!W$11,'Transactions (Dated)'!$C$2:$C$53,"Sell")</f>
        <v>4625</v>
      </c>
      <c r="X63" s="40">
        <f ca="1">X62+SUMIFS('Transactions (Dated)'!$E$2:$E$53,'Transactions (Dated)'!$D$2:$D$53,'Share Values'!$V63,'Transactions (Dated)'!$B$2:$B$53,'Share Values'!X$11,'Transactions (Dated)'!$C$2:$C$53,"Buy")-SUMIFS('Transactions (Dated)'!$E$2:$E$53,'Transactions (Dated)'!$D$2:$D$53,'Share Values'!$V63,'Transactions (Dated)'!$B$2:$B$53,'Share Values'!X$11,'Transactions (Dated)'!$C$2:$C$53,"Sell")</f>
        <v>12500</v>
      </c>
      <c r="Y63" s="40">
        <f ca="1">Y62+SUMIFS('Transactions (Dated)'!$E$2:$E$53,'Transactions (Dated)'!$D$2:$D$53,'Share Values'!$V63,'Transactions (Dated)'!$B$2:$B$53,'Share Values'!Y$11,'Transactions (Dated)'!$C$2:$C$53,"Buy")-SUMIFS('Transactions (Dated)'!$E$2:$E$53,'Transactions (Dated)'!$D$2:$D$53,'Share Values'!$V63,'Transactions (Dated)'!$B$2:$B$53,'Share Values'!Y$11,'Transactions (Dated)'!$C$2:$C$53,"Sell")</f>
        <v>0</v>
      </c>
      <c r="Z63" s="40">
        <f ca="1">Z62+SUMIFS('Transactions (Dated)'!$E$2:$E$53,'Transactions (Dated)'!$D$2:$D$53,'Share Values'!$V63,'Transactions (Dated)'!$B$2:$B$53,'Share Values'!Z$11,'Transactions (Dated)'!$C$2:$C$53,"Buy")-SUMIFS('Transactions (Dated)'!$E$2:$E$53,'Transactions (Dated)'!$D$2:$D$53,'Share Values'!$V63,'Transactions (Dated)'!$B$2:$B$53,'Share Values'!Z$11,'Transactions (Dated)'!$C$2:$C$53,"Sell")</f>
        <v>0</v>
      </c>
      <c r="AA63" s="40">
        <f ca="1">AA62+SUMIFS('Transactions (Dated)'!$E$2:$E$53,'Transactions (Dated)'!$D$2:$D$53,'Share Values'!$V63,'Transactions (Dated)'!$B$2:$B$53,'Share Values'!AA$11,'Transactions (Dated)'!$C$2:$C$53,"Buy")-SUMIFS('Transactions (Dated)'!$E$2:$E$53,'Transactions (Dated)'!$D$2:$D$53,'Share Values'!$V63,'Transactions (Dated)'!$B$2:$B$53,'Share Values'!AA$11,'Transactions (Dated)'!$C$2:$C$53,"Sell")</f>
        <v>0</v>
      </c>
      <c r="AB63" s="40">
        <f ca="1">AB62+SUMIFS('Transactions (Dated)'!$E$2:$E$53,'Transactions (Dated)'!$D$2:$D$53,'Share Values'!$V63,'Transactions (Dated)'!$B$2:$B$53,'Share Values'!AB$11,'Transactions (Dated)'!$C$2:$C$53,"Buy")-SUMIFS('Transactions (Dated)'!$E$2:$E$53,'Transactions (Dated)'!$D$2:$D$53,'Share Values'!$V63,'Transactions (Dated)'!$B$2:$B$53,'Share Values'!AB$11,'Transactions (Dated)'!$C$2:$C$53,"Sell")</f>
        <v>0</v>
      </c>
      <c r="AC63" s="40">
        <f ca="1">AC62+SUMIFS('Transactions (Dated)'!$E$2:$E$53,'Transactions (Dated)'!$D$2:$D$53,'Share Values'!$V63,'Transactions (Dated)'!$B$2:$B$53,'Share Values'!AC$11,'Transactions (Dated)'!$C$2:$C$53,"Buy")-SUMIFS('Transactions (Dated)'!$E$2:$E$53,'Transactions (Dated)'!$D$2:$D$53,'Share Values'!$V63,'Transactions (Dated)'!$B$2:$B$53,'Share Values'!AC$11,'Transactions (Dated)'!$C$2:$C$53,"Sell")</f>
        <v>0</v>
      </c>
      <c r="AD63" s="40">
        <f ca="1">AD62+SUMIFS('Transactions (Dated)'!$E$2:$E$53,'Transactions (Dated)'!$D$2:$D$53,'Share Values'!$V63,'Transactions (Dated)'!$B$2:$B$53,'Share Values'!AD$11,'Transactions (Dated)'!$C$2:$C$53,"Buy")-SUMIFS('Transactions (Dated)'!$E$2:$E$53,'Transactions (Dated)'!$D$2:$D$53,'Share Values'!$V63,'Transactions (Dated)'!$B$2:$B$53,'Share Values'!AD$11,'Transactions (Dated)'!$C$2:$C$53,"Sell")</f>
        <v>0</v>
      </c>
      <c r="AE63" s="40">
        <f ca="1">AE62+SUMIFS('Transactions (Dated)'!$E$2:$E$53,'Transactions (Dated)'!$D$2:$D$53,'Share Values'!$V63,'Transactions (Dated)'!$B$2:$B$53,'Share Values'!AE$11,'Transactions (Dated)'!$C$2:$C$53,"Buy")-SUMIFS('Transactions (Dated)'!$E$2:$E$53,'Transactions (Dated)'!$D$2:$D$53,'Share Values'!$V63,'Transactions (Dated)'!$B$2:$B$53,'Share Values'!AE$11,'Transactions (Dated)'!$C$2:$C$53,"Sell")</f>
        <v>0</v>
      </c>
      <c r="AF63" s="40">
        <f ca="1">AF62+SUMIFS('Transactions (Dated)'!$E$2:$E$53,'Transactions (Dated)'!$D$2:$D$53,'Share Values'!$V63,'Transactions (Dated)'!$B$2:$B$53,'Share Values'!AF$11,'Transactions (Dated)'!$C$2:$C$53,"Buy")-SUMIFS('Transactions (Dated)'!$E$2:$E$53,'Transactions (Dated)'!$D$2:$D$53,'Share Values'!$V63,'Transactions (Dated)'!$B$2:$B$53,'Share Values'!AF$11,'Transactions (Dated)'!$C$2:$C$53,"Sell")</f>
        <v>0</v>
      </c>
      <c r="AG63" s="40">
        <f ca="1">AG62+SUMIFS('Transactions (Dated)'!$E$2:$E$53,'Transactions (Dated)'!$D$2:$D$53,'Share Values'!$V63,'Transactions (Dated)'!$B$2:$B$53,'Share Values'!AG$11,'Transactions (Dated)'!$C$2:$C$53,"Buy")-SUMIFS('Transactions (Dated)'!$E$2:$E$53,'Transactions (Dated)'!$D$2:$D$53,'Share Values'!$V63,'Transactions (Dated)'!$B$2:$B$53,'Share Values'!AG$11,'Transactions (Dated)'!$C$2:$C$53,"Sell")</f>
        <v>0</v>
      </c>
      <c r="AH63" s="40">
        <f ca="1">AH62+SUMIFS('Transactions (Dated)'!$E$2:$E$53,'Transactions (Dated)'!$D$2:$D$53,'Share Values'!$V63,'Transactions (Dated)'!$B$2:$B$53,'Share Values'!AH$11,'Transactions (Dated)'!$C$2:$C$53,"Buy")-SUMIFS('Transactions (Dated)'!$E$2:$E$53,'Transactions (Dated)'!$D$2:$D$53,'Share Values'!$V63,'Transactions (Dated)'!$B$2:$B$53,'Share Values'!AH$11,'Transactions (Dated)'!$C$2:$C$53,"Sell")</f>
        <v>0</v>
      </c>
      <c r="AI63" s="40">
        <f ca="1">AI62+SUMIFS('Transactions (Dated)'!$E$2:$E$53,'Transactions (Dated)'!$D$2:$D$53,'Share Values'!$V63,'Transactions (Dated)'!$B$2:$B$53,'Share Values'!AI$11,'Transactions (Dated)'!$C$2:$C$53,"Buy")-SUMIFS('Transactions (Dated)'!$E$2:$E$53,'Transactions (Dated)'!$D$2:$D$53,'Share Values'!$V63,'Transactions (Dated)'!$B$2:$B$53,'Share Values'!AI$11,'Transactions (Dated)'!$C$2:$C$53,"Sell")</f>
        <v>0</v>
      </c>
      <c r="AJ63" s="40">
        <f ca="1">AJ62+SUMIFS('Transactions (Dated)'!$E$2:$E$53,'Transactions (Dated)'!$D$2:$D$53,'Share Values'!$V63,'Transactions (Dated)'!$B$2:$B$53,'Share Values'!AJ$11,'Transactions (Dated)'!$C$2:$C$53,"Buy")-SUMIFS('Transactions (Dated)'!$E$2:$E$53,'Transactions (Dated)'!$D$2:$D$53,'Share Values'!$V63,'Transactions (Dated)'!$B$2:$B$53,'Share Values'!AJ$11,'Transactions (Dated)'!$C$2:$C$53,"Sell")</f>
        <v>0</v>
      </c>
      <c r="AK63" s="40"/>
      <c r="AM63" s="3">
        <f t="shared" si="9"/>
        <v>41985</v>
      </c>
      <c r="AN63" s="6">
        <f t="shared" ca="1" si="10"/>
        <v>52586.25</v>
      </c>
      <c r="AO63" s="6">
        <f t="shared" ca="1" si="11"/>
        <v>41500</v>
      </c>
      <c r="AP63" s="6">
        <f t="shared" ca="1" si="12"/>
        <v>0</v>
      </c>
      <c r="AQ63" s="6">
        <f t="shared" ca="1" si="13"/>
        <v>0</v>
      </c>
      <c r="AR63" s="6">
        <f t="shared" ca="1" si="14"/>
        <v>0</v>
      </c>
      <c r="AS63" s="6">
        <f t="shared" ca="1" si="15"/>
        <v>0</v>
      </c>
      <c r="AT63" s="6">
        <f t="shared" ca="1" si="16"/>
        <v>0</v>
      </c>
      <c r="AU63" s="6">
        <f t="shared" ca="1" si="17"/>
        <v>0</v>
      </c>
      <c r="AV63" s="6">
        <f t="shared" ca="1" si="18"/>
        <v>0</v>
      </c>
      <c r="AW63" s="6">
        <f t="shared" ca="1" si="19"/>
        <v>0</v>
      </c>
      <c r="AX63" s="6">
        <f t="shared" ca="1" si="20"/>
        <v>0</v>
      </c>
      <c r="AY63" s="6">
        <f t="shared" ca="1" si="21"/>
        <v>0</v>
      </c>
      <c r="AZ63" s="6">
        <f t="shared" ca="1" si="22"/>
        <v>0</v>
      </c>
      <c r="BA63" s="6">
        <f t="shared" ca="1" si="23"/>
        <v>0</v>
      </c>
      <c r="BB63" s="6"/>
      <c r="BD63" s="4">
        <f t="shared" ca="1" si="24"/>
        <v>94086.25</v>
      </c>
      <c r="BF63" s="3">
        <f t="shared" si="25"/>
        <v>41985</v>
      </c>
      <c r="BG63" s="6">
        <f>BG62+SUMIFS('Transactions (Dated)'!H:H,'Transactions (Dated)'!D:D,'Share Values'!AM63)</f>
        <v>899983.75</v>
      </c>
      <c r="BH63" s="6">
        <f ca="1">BH62+SUMIFS('Transactions (Dated)'!$F:$F,'Transactions (Dated)'!$D:$D,$BF63,'Transactions (Dated)'!$B:$B,BH$11,'Transactions (Dated)'!$C:$C,"Dividend (paid to cash)")*W63</f>
        <v>0</v>
      </c>
      <c r="BI63" s="6">
        <f ca="1">BI62+SUMIFS('Transactions (Dated)'!$F:$F,'Transactions (Dated)'!$D:$D,$BF63,'Transactions (Dated)'!$B:$B,BI$11,'Transactions (Dated)'!$C:$C,"Dividend (paid to cash)")*X63</f>
        <v>625</v>
      </c>
      <c r="BJ63" s="6">
        <f ca="1">BJ62+SUMIFS('Transactions (Dated)'!$F:$F,'Transactions (Dated)'!$D:$D,$BF63,'Transactions (Dated)'!$B:$B,BJ$11,'Transactions (Dated)'!$C:$C,"Dividend (paid to cash)")*Y63</f>
        <v>0</v>
      </c>
      <c r="BK63" s="6">
        <f ca="1">BK62+SUMIFS('Transactions (Dated)'!$F:$F,'Transactions (Dated)'!$D:$D,$BF63,'Transactions (Dated)'!$B:$B,BK$11,'Transactions (Dated)'!$C:$C,"Dividend (paid to cash)")*Z63</f>
        <v>0</v>
      </c>
      <c r="BL63" s="6">
        <f ca="1">BL62+SUMIFS('Transactions (Dated)'!$F:$F,'Transactions (Dated)'!$D:$D,$BF63,'Transactions (Dated)'!$B:$B,BL$11,'Transactions (Dated)'!$C:$C,"Dividend (paid to cash)")*AA63</f>
        <v>0</v>
      </c>
      <c r="BM63" s="6">
        <f ca="1">BM62+SUMIFS('Transactions (Dated)'!$F:$F,'Transactions (Dated)'!$D:$D,$BF63,'Transactions (Dated)'!$B:$B,BM$11,'Transactions (Dated)'!$C:$C,"Dividend (paid to cash)")*AB63</f>
        <v>0</v>
      </c>
      <c r="BN63" s="6">
        <f ca="1">BN62+SUMIFS('Transactions (Dated)'!$F:$F,'Transactions (Dated)'!$D:$D,$BF63,'Transactions (Dated)'!$B:$B,BN$11,'Transactions (Dated)'!$C:$C,"Dividend (paid to cash)")*AC63</f>
        <v>0</v>
      </c>
      <c r="BO63" s="6">
        <f ca="1">BO62+SUMIFS('Transactions (Dated)'!$F:$F,'Transactions (Dated)'!$D:$D,$BF63,'Transactions (Dated)'!$B:$B,BO$11,'Transactions (Dated)'!$C:$C,"Dividend (paid to cash)")*AD63</f>
        <v>0</v>
      </c>
      <c r="BP63" s="6">
        <f ca="1">BP62+SUMIFS('Transactions (Dated)'!$F:$F,'Transactions (Dated)'!$D:$D,$BF63,'Transactions (Dated)'!$B:$B,BP$11,'Transactions (Dated)'!$C:$C,"Dividend (paid to cash)")*AE63</f>
        <v>0</v>
      </c>
      <c r="BQ63" s="6">
        <f ca="1">BQ62+SUMIFS('Transactions (Dated)'!$F:$F,'Transactions (Dated)'!$D:$D,$BF63,'Transactions (Dated)'!$B:$B,BQ$11,'Transactions (Dated)'!$C:$C,"Dividend (paid to cash)")*AF63</f>
        <v>0</v>
      </c>
      <c r="BR63" s="6">
        <f ca="1">BR62+SUMIFS('Transactions (Dated)'!$F:$F,'Transactions (Dated)'!$D:$D,$BF63,'Transactions (Dated)'!$B:$B,BR$11,'Transactions (Dated)'!$C:$C,"Dividend (paid to cash)")*AG63</f>
        <v>0</v>
      </c>
      <c r="BS63" s="6">
        <f ca="1">BS62+SUMIFS('Transactions (Dated)'!$F:$F,'Transactions (Dated)'!$D:$D,$BF63,'Transactions (Dated)'!$B:$B,BS$11,'Transactions (Dated)'!$C:$C,"Dividend (paid to cash)")*AH63</f>
        <v>0</v>
      </c>
      <c r="BT63" s="6">
        <f ca="1">BT62+SUMIFS('Transactions (Dated)'!$F:$F,'Transactions (Dated)'!$D:$D,$BF63,'Transactions (Dated)'!$B:$B,BT$11,'Transactions (Dated)'!$C:$C,"Dividend (paid to cash)")*AI63</f>
        <v>0</v>
      </c>
      <c r="BU63" s="6">
        <f ca="1">BU62+SUMIFS('Transactions (Dated)'!$F:$F,'Transactions (Dated)'!$D:$D,$BF63,'Transactions (Dated)'!$B:$B,BU$11,'Transactions (Dated)'!$C:$C,"Dividend (paid to cash)")*AJ63</f>
        <v>0</v>
      </c>
      <c r="BV63" s="6"/>
      <c r="BX63" s="6">
        <f t="shared" ca="1" si="30"/>
        <v>900608.75</v>
      </c>
      <c r="BZ63" s="3">
        <f t="shared" si="31"/>
        <v>41985</v>
      </c>
      <c r="CA63" s="4">
        <f t="shared" ca="1" si="26"/>
        <v>94086.25</v>
      </c>
      <c r="CB63" s="4">
        <f t="shared" ca="1" si="27"/>
        <v>900608.75</v>
      </c>
      <c r="CD63" s="4">
        <f t="shared" ca="1" si="28"/>
        <v>994695</v>
      </c>
    </row>
    <row r="64" spans="2:82">
      <c r="B64" s="3">
        <f t="shared" si="29"/>
        <v>41988</v>
      </c>
      <c r="C64" s="2">
        <v>13705.1</v>
      </c>
      <c r="E64" s="70">
        <v>41988</v>
      </c>
      <c r="F64" s="69">
        <v>11</v>
      </c>
      <c r="G64" s="69">
        <v>3.38</v>
      </c>
      <c r="H64" s="69">
        <v>18.61</v>
      </c>
      <c r="I64" s="69">
        <v>31.15</v>
      </c>
      <c r="J64" s="69">
        <v>16.2</v>
      </c>
      <c r="K64" s="69">
        <v>11.35</v>
      </c>
      <c r="L64" s="69">
        <v>26.04</v>
      </c>
      <c r="M64" s="69">
        <v>1.85</v>
      </c>
      <c r="N64" s="69">
        <v>8.4</v>
      </c>
      <c r="O64" s="69">
        <v>5</v>
      </c>
      <c r="P64" s="69">
        <v>34.28</v>
      </c>
      <c r="Q64" s="69">
        <v>1.5</v>
      </c>
      <c r="R64" s="69">
        <v>8.6999999999999993</v>
      </c>
      <c r="S64" s="69">
        <v>38.299999999999997</v>
      </c>
      <c r="T64" s="4"/>
      <c r="V64" s="3">
        <f t="shared" si="8"/>
        <v>41988</v>
      </c>
      <c r="W64" s="40">
        <f ca="1">W63+SUMIFS('Transactions (Dated)'!$E$2:$E$53,'Transactions (Dated)'!$D$2:$D$53,'Share Values'!$V64,'Transactions (Dated)'!$B$2:$B$53,'Share Values'!W$11,'Transactions (Dated)'!$C$2:$C$53,"Buy")-SUMIFS('Transactions (Dated)'!$E$2:$E$53,'Transactions (Dated)'!$D$2:$D$53,'Share Values'!$V64,'Transactions (Dated)'!$B$2:$B$53,'Share Values'!W$11,'Transactions (Dated)'!$C$2:$C$53,"Sell")</f>
        <v>4625</v>
      </c>
      <c r="X64" s="40">
        <f ca="1">X63+SUMIFS('Transactions (Dated)'!$E$2:$E$53,'Transactions (Dated)'!$D$2:$D$53,'Share Values'!$V64,'Transactions (Dated)'!$B$2:$B$53,'Share Values'!X$11,'Transactions (Dated)'!$C$2:$C$53,"Buy")-SUMIFS('Transactions (Dated)'!$E$2:$E$53,'Transactions (Dated)'!$D$2:$D$53,'Share Values'!$V64,'Transactions (Dated)'!$B$2:$B$53,'Share Values'!X$11,'Transactions (Dated)'!$C$2:$C$53,"Sell")</f>
        <v>12500</v>
      </c>
      <c r="Y64" s="40">
        <f ca="1">Y63+SUMIFS('Transactions (Dated)'!$E$2:$E$53,'Transactions (Dated)'!$D$2:$D$53,'Share Values'!$V64,'Transactions (Dated)'!$B$2:$B$53,'Share Values'!Y$11,'Transactions (Dated)'!$C$2:$C$53,"Buy")-SUMIFS('Transactions (Dated)'!$E$2:$E$53,'Transactions (Dated)'!$D$2:$D$53,'Share Values'!$V64,'Transactions (Dated)'!$B$2:$B$53,'Share Values'!Y$11,'Transactions (Dated)'!$C$2:$C$53,"Sell")</f>
        <v>0</v>
      </c>
      <c r="Z64" s="40">
        <f ca="1">Z63+SUMIFS('Transactions (Dated)'!$E$2:$E$53,'Transactions (Dated)'!$D$2:$D$53,'Share Values'!$V64,'Transactions (Dated)'!$B$2:$B$53,'Share Values'!Z$11,'Transactions (Dated)'!$C$2:$C$53,"Buy")-SUMIFS('Transactions (Dated)'!$E$2:$E$53,'Transactions (Dated)'!$D$2:$D$53,'Share Values'!$V64,'Transactions (Dated)'!$B$2:$B$53,'Share Values'!Z$11,'Transactions (Dated)'!$C$2:$C$53,"Sell")</f>
        <v>0</v>
      </c>
      <c r="AA64" s="40">
        <f ca="1">AA63+SUMIFS('Transactions (Dated)'!$E$2:$E$53,'Transactions (Dated)'!$D$2:$D$53,'Share Values'!$V64,'Transactions (Dated)'!$B$2:$B$53,'Share Values'!AA$11,'Transactions (Dated)'!$C$2:$C$53,"Buy")-SUMIFS('Transactions (Dated)'!$E$2:$E$53,'Transactions (Dated)'!$D$2:$D$53,'Share Values'!$V64,'Transactions (Dated)'!$B$2:$B$53,'Share Values'!AA$11,'Transactions (Dated)'!$C$2:$C$53,"Sell")</f>
        <v>0</v>
      </c>
      <c r="AB64" s="40">
        <f ca="1">AB63+SUMIFS('Transactions (Dated)'!$E$2:$E$53,'Transactions (Dated)'!$D$2:$D$53,'Share Values'!$V64,'Transactions (Dated)'!$B$2:$B$53,'Share Values'!AB$11,'Transactions (Dated)'!$C$2:$C$53,"Buy")-SUMIFS('Transactions (Dated)'!$E$2:$E$53,'Transactions (Dated)'!$D$2:$D$53,'Share Values'!$V64,'Transactions (Dated)'!$B$2:$B$53,'Share Values'!AB$11,'Transactions (Dated)'!$C$2:$C$53,"Sell")</f>
        <v>0</v>
      </c>
      <c r="AC64" s="40">
        <f ca="1">AC63+SUMIFS('Transactions (Dated)'!$E$2:$E$53,'Transactions (Dated)'!$D$2:$D$53,'Share Values'!$V64,'Transactions (Dated)'!$B$2:$B$53,'Share Values'!AC$11,'Transactions (Dated)'!$C$2:$C$53,"Buy")-SUMIFS('Transactions (Dated)'!$E$2:$E$53,'Transactions (Dated)'!$D$2:$D$53,'Share Values'!$V64,'Transactions (Dated)'!$B$2:$B$53,'Share Values'!AC$11,'Transactions (Dated)'!$C$2:$C$53,"Sell")</f>
        <v>0</v>
      </c>
      <c r="AD64" s="40">
        <f ca="1">AD63+SUMIFS('Transactions (Dated)'!$E$2:$E$53,'Transactions (Dated)'!$D$2:$D$53,'Share Values'!$V64,'Transactions (Dated)'!$B$2:$B$53,'Share Values'!AD$11,'Transactions (Dated)'!$C$2:$C$53,"Buy")-SUMIFS('Transactions (Dated)'!$E$2:$E$53,'Transactions (Dated)'!$D$2:$D$53,'Share Values'!$V64,'Transactions (Dated)'!$B$2:$B$53,'Share Values'!AD$11,'Transactions (Dated)'!$C$2:$C$53,"Sell")</f>
        <v>0</v>
      </c>
      <c r="AE64" s="40">
        <f ca="1">AE63+SUMIFS('Transactions (Dated)'!$E$2:$E$53,'Transactions (Dated)'!$D$2:$D$53,'Share Values'!$V64,'Transactions (Dated)'!$B$2:$B$53,'Share Values'!AE$11,'Transactions (Dated)'!$C$2:$C$53,"Buy")-SUMIFS('Transactions (Dated)'!$E$2:$E$53,'Transactions (Dated)'!$D$2:$D$53,'Share Values'!$V64,'Transactions (Dated)'!$B$2:$B$53,'Share Values'!AE$11,'Transactions (Dated)'!$C$2:$C$53,"Sell")</f>
        <v>0</v>
      </c>
      <c r="AF64" s="40">
        <f ca="1">AF63+SUMIFS('Transactions (Dated)'!$E$2:$E$53,'Transactions (Dated)'!$D$2:$D$53,'Share Values'!$V64,'Transactions (Dated)'!$B$2:$B$53,'Share Values'!AF$11,'Transactions (Dated)'!$C$2:$C$53,"Buy")-SUMIFS('Transactions (Dated)'!$E$2:$E$53,'Transactions (Dated)'!$D$2:$D$53,'Share Values'!$V64,'Transactions (Dated)'!$B$2:$B$53,'Share Values'!AF$11,'Transactions (Dated)'!$C$2:$C$53,"Sell")</f>
        <v>0</v>
      </c>
      <c r="AG64" s="40">
        <f ca="1">AG63+SUMIFS('Transactions (Dated)'!$E$2:$E$53,'Transactions (Dated)'!$D$2:$D$53,'Share Values'!$V64,'Transactions (Dated)'!$B$2:$B$53,'Share Values'!AG$11,'Transactions (Dated)'!$C$2:$C$53,"Buy")-SUMIFS('Transactions (Dated)'!$E$2:$E$53,'Transactions (Dated)'!$D$2:$D$53,'Share Values'!$V64,'Transactions (Dated)'!$B$2:$B$53,'Share Values'!AG$11,'Transactions (Dated)'!$C$2:$C$53,"Sell")</f>
        <v>0</v>
      </c>
      <c r="AH64" s="40">
        <f ca="1">AH63+SUMIFS('Transactions (Dated)'!$E$2:$E$53,'Transactions (Dated)'!$D$2:$D$53,'Share Values'!$V64,'Transactions (Dated)'!$B$2:$B$53,'Share Values'!AH$11,'Transactions (Dated)'!$C$2:$C$53,"Buy")-SUMIFS('Transactions (Dated)'!$E$2:$E$53,'Transactions (Dated)'!$D$2:$D$53,'Share Values'!$V64,'Transactions (Dated)'!$B$2:$B$53,'Share Values'!AH$11,'Transactions (Dated)'!$C$2:$C$53,"Sell")</f>
        <v>0</v>
      </c>
      <c r="AI64" s="40">
        <f ca="1">AI63+SUMIFS('Transactions (Dated)'!$E$2:$E$53,'Transactions (Dated)'!$D$2:$D$53,'Share Values'!$V64,'Transactions (Dated)'!$B$2:$B$53,'Share Values'!AI$11,'Transactions (Dated)'!$C$2:$C$53,"Buy")-SUMIFS('Transactions (Dated)'!$E$2:$E$53,'Transactions (Dated)'!$D$2:$D$53,'Share Values'!$V64,'Transactions (Dated)'!$B$2:$B$53,'Share Values'!AI$11,'Transactions (Dated)'!$C$2:$C$53,"Sell")</f>
        <v>0</v>
      </c>
      <c r="AJ64" s="40">
        <f ca="1">AJ63+SUMIFS('Transactions (Dated)'!$E$2:$E$53,'Transactions (Dated)'!$D$2:$D$53,'Share Values'!$V64,'Transactions (Dated)'!$B$2:$B$53,'Share Values'!AJ$11,'Transactions (Dated)'!$C$2:$C$53,"Buy")-SUMIFS('Transactions (Dated)'!$E$2:$E$53,'Transactions (Dated)'!$D$2:$D$53,'Share Values'!$V64,'Transactions (Dated)'!$B$2:$B$53,'Share Values'!AJ$11,'Transactions (Dated)'!$C$2:$C$53,"Sell")</f>
        <v>0</v>
      </c>
      <c r="AK64" s="40"/>
      <c r="AM64" s="3">
        <f t="shared" si="9"/>
        <v>41988</v>
      </c>
      <c r="AN64" s="6">
        <f t="shared" ca="1" si="10"/>
        <v>50875</v>
      </c>
      <c r="AO64" s="6">
        <f t="shared" ca="1" si="11"/>
        <v>42250</v>
      </c>
      <c r="AP64" s="6">
        <f t="shared" ca="1" si="12"/>
        <v>0</v>
      </c>
      <c r="AQ64" s="6">
        <f t="shared" ca="1" si="13"/>
        <v>0</v>
      </c>
      <c r="AR64" s="6">
        <f t="shared" ca="1" si="14"/>
        <v>0</v>
      </c>
      <c r="AS64" s="6">
        <f t="shared" ca="1" si="15"/>
        <v>0</v>
      </c>
      <c r="AT64" s="6">
        <f t="shared" ca="1" si="16"/>
        <v>0</v>
      </c>
      <c r="AU64" s="6">
        <f t="shared" ca="1" si="17"/>
        <v>0</v>
      </c>
      <c r="AV64" s="6">
        <f t="shared" ca="1" si="18"/>
        <v>0</v>
      </c>
      <c r="AW64" s="6">
        <f t="shared" ca="1" si="19"/>
        <v>0</v>
      </c>
      <c r="AX64" s="6">
        <f t="shared" ca="1" si="20"/>
        <v>0</v>
      </c>
      <c r="AY64" s="6">
        <f t="shared" ca="1" si="21"/>
        <v>0</v>
      </c>
      <c r="AZ64" s="6">
        <f t="shared" ca="1" si="22"/>
        <v>0</v>
      </c>
      <c r="BA64" s="6">
        <f t="shared" ca="1" si="23"/>
        <v>0</v>
      </c>
      <c r="BB64" s="6"/>
      <c r="BD64" s="4">
        <f t="shared" ca="1" si="24"/>
        <v>93125</v>
      </c>
      <c r="BF64" s="3">
        <f t="shared" si="25"/>
        <v>41988</v>
      </c>
      <c r="BG64" s="6">
        <f>BG63+SUMIFS('Transactions (Dated)'!H:H,'Transactions (Dated)'!D:D,'Share Values'!AM64)</f>
        <v>899983.75</v>
      </c>
      <c r="BH64" s="6">
        <f ca="1">BH63+SUMIFS('Transactions (Dated)'!$F:$F,'Transactions (Dated)'!$D:$D,$BF64,'Transactions (Dated)'!$B:$B,BH$11,'Transactions (Dated)'!$C:$C,"Dividend (paid to cash)")*W64</f>
        <v>0</v>
      </c>
      <c r="BI64" s="6">
        <f ca="1">BI63+SUMIFS('Transactions (Dated)'!$F:$F,'Transactions (Dated)'!$D:$D,$BF64,'Transactions (Dated)'!$B:$B,BI$11,'Transactions (Dated)'!$C:$C,"Dividend (paid to cash)")*X64</f>
        <v>625</v>
      </c>
      <c r="BJ64" s="6">
        <f ca="1">BJ63+SUMIFS('Transactions (Dated)'!$F:$F,'Transactions (Dated)'!$D:$D,$BF64,'Transactions (Dated)'!$B:$B,BJ$11,'Transactions (Dated)'!$C:$C,"Dividend (paid to cash)")*Y64</f>
        <v>0</v>
      </c>
      <c r="BK64" s="6">
        <f ca="1">BK63+SUMIFS('Transactions (Dated)'!$F:$F,'Transactions (Dated)'!$D:$D,$BF64,'Transactions (Dated)'!$B:$B,BK$11,'Transactions (Dated)'!$C:$C,"Dividend (paid to cash)")*Z64</f>
        <v>0</v>
      </c>
      <c r="BL64" s="6">
        <f ca="1">BL63+SUMIFS('Transactions (Dated)'!$F:$F,'Transactions (Dated)'!$D:$D,$BF64,'Transactions (Dated)'!$B:$B,BL$11,'Transactions (Dated)'!$C:$C,"Dividend (paid to cash)")*AA64</f>
        <v>0</v>
      </c>
      <c r="BM64" s="6">
        <f ca="1">BM63+SUMIFS('Transactions (Dated)'!$F:$F,'Transactions (Dated)'!$D:$D,$BF64,'Transactions (Dated)'!$B:$B,BM$11,'Transactions (Dated)'!$C:$C,"Dividend (paid to cash)")*AB64</f>
        <v>0</v>
      </c>
      <c r="BN64" s="6">
        <f ca="1">BN63+SUMIFS('Transactions (Dated)'!$F:$F,'Transactions (Dated)'!$D:$D,$BF64,'Transactions (Dated)'!$B:$B,BN$11,'Transactions (Dated)'!$C:$C,"Dividend (paid to cash)")*AC64</f>
        <v>0</v>
      </c>
      <c r="BO64" s="6">
        <f ca="1">BO63+SUMIFS('Transactions (Dated)'!$F:$F,'Transactions (Dated)'!$D:$D,$BF64,'Transactions (Dated)'!$B:$B,BO$11,'Transactions (Dated)'!$C:$C,"Dividend (paid to cash)")*AD64</f>
        <v>0</v>
      </c>
      <c r="BP64" s="6">
        <f ca="1">BP63+SUMIFS('Transactions (Dated)'!$F:$F,'Transactions (Dated)'!$D:$D,$BF64,'Transactions (Dated)'!$B:$B,BP$11,'Transactions (Dated)'!$C:$C,"Dividend (paid to cash)")*AE64</f>
        <v>0</v>
      </c>
      <c r="BQ64" s="6">
        <f ca="1">BQ63+SUMIFS('Transactions (Dated)'!$F:$F,'Transactions (Dated)'!$D:$D,$BF64,'Transactions (Dated)'!$B:$B,BQ$11,'Transactions (Dated)'!$C:$C,"Dividend (paid to cash)")*AF64</f>
        <v>0</v>
      </c>
      <c r="BR64" s="6">
        <f ca="1">BR63+SUMIFS('Transactions (Dated)'!$F:$F,'Transactions (Dated)'!$D:$D,$BF64,'Transactions (Dated)'!$B:$B,BR$11,'Transactions (Dated)'!$C:$C,"Dividend (paid to cash)")*AG64</f>
        <v>0</v>
      </c>
      <c r="BS64" s="6">
        <f ca="1">BS63+SUMIFS('Transactions (Dated)'!$F:$F,'Transactions (Dated)'!$D:$D,$BF64,'Transactions (Dated)'!$B:$B,BS$11,'Transactions (Dated)'!$C:$C,"Dividend (paid to cash)")*AH64</f>
        <v>0</v>
      </c>
      <c r="BT64" s="6">
        <f ca="1">BT63+SUMIFS('Transactions (Dated)'!$F:$F,'Transactions (Dated)'!$D:$D,$BF64,'Transactions (Dated)'!$B:$B,BT$11,'Transactions (Dated)'!$C:$C,"Dividend (paid to cash)")*AI64</f>
        <v>0</v>
      </c>
      <c r="BU64" s="6">
        <f ca="1">BU63+SUMIFS('Transactions (Dated)'!$F:$F,'Transactions (Dated)'!$D:$D,$BF64,'Transactions (Dated)'!$B:$B,BU$11,'Transactions (Dated)'!$C:$C,"Dividend (paid to cash)")*AJ64</f>
        <v>0</v>
      </c>
      <c r="BV64" s="6"/>
      <c r="BX64" s="6">
        <f t="shared" ca="1" si="30"/>
        <v>900608.75</v>
      </c>
      <c r="BZ64" s="3">
        <f t="shared" si="31"/>
        <v>41988</v>
      </c>
      <c r="CA64" s="4">
        <f t="shared" ca="1" si="26"/>
        <v>93125</v>
      </c>
      <c r="CB64" s="4">
        <f t="shared" ca="1" si="27"/>
        <v>900608.75</v>
      </c>
      <c r="CD64" s="4">
        <f t="shared" ca="1" si="28"/>
        <v>993733.75</v>
      </c>
    </row>
    <row r="65" spans="2:82">
      <c r="B65" s="3">
        <f t="shared" si="29"/>
        <v>41989</v>
      </c>
      <c r="C65" s="2">
        <v>13861.5</v>
      </c>
      <c r="E65" s="70">
        <v>41989</v>
      </c>
      <c r="F65" s="69">
        <v>11.04</v>
      </c>
      <c r="G65" s="69">
        <v>3.53</v>
      </c>
      <c r="H65" s="69">
        <v>18.84</v>
      </c>
      <c r="I65" s="69">
        <v>31.33</v>
      </c>
      <c r="J65" s="69">
        <v>16.420000000000002</v>
      </c>
      <c r="K65" s="69">
        <v>11.49</v>
      </c>
      <c r="L65" s="69">
        <v>26.73</v>
      </c>
      <c r="M65" s="69">
        <v>1.82</v>
      </c>
      <c r="N65" s="69">
        <v>8.65</v>
      </c>
      <c r="O65" s="69">
        <v>4.9667000000000003</v>
      </c>
      <c r="P65" s="69">
        <v>35.5</v>
      </c>
      <c r="Q65" s="69">
        <v>1.4</v>
      </c>
      <c r="R65" s="69">
        <v>8.6199999999999992</v>
      </c>
      <c r="S65" s="69">
        <v>38.15</v>
      </c>
      <c r="T65" s="4"/>
      <c r="V65" s="3">
        <f t="shared" si="8"/>
        <v>41989</v>
      </c>
      <c r="W65" s="40">
        <f ca="1">W64+SUMIFS('Transactions (Dated)'!$E$2:$E$53,'Transactions (Dated)'!$D$2:$D$53,'Share Values'!$V65,'Transactions (Dated)'!$B$2:$B$53,'Share Values'!W$11,'Transactions (Dated)'!$C$2:$C$53,"Buy")-SUMIFS('Transactions (Dated)'!$E$2:$E$53,'Transactions (Dated)'!$D$2:$D$53,'Share Values'!$V65,'Transactions (Dated)'!$B$2:$B$53,'Share Values'!W$11,'Transactions (Dated)'!$C$2:$C$53,"Sell")</f>
        <v>4625</v>
      </c>
      <c r="X65" s="40">
        <f ca="1">X64+SUMIFS('Transactions (Dated)'!$E$2:$E$53,'Transactions (Dated)'!$D$2:$D$53,'Share Values'!$V65,'Transactions (Dated)'!$B$2:$B$53,'Share Values'!X$11,'Transactions (Dated)'!$C$2:$C$53,"Buy")-SUMIFS('Transactions (Dated)'!$E$2:$E$53,'Transactions (Dated)'!$D$2:$D$53,'Share Values'!$V65,'Transactions (Dated)'!$B$2:$B$53,'Share Values'!X$11,'Transactions (Dated)'!$C$2:$C$53,"Sell")</f>
        <v>12500</v>
      </c>
      <c r="Y65" s="40">
        <f ca="1">Y64+SUMIFS('Transactions (Dated)'!$E$2:$E$53,'Transactions (Dated)'!$D$2:$D$53,'Share Values'!$V65,'Transactions (Dated)'!$B$2:$B$53,'Share Values'!Y$11,'Transactions (Dated)'!$C$2:$C$53,"Buy")-SUMIFS('Transactions (Dated)'!$E$2:$E$53,'Transactions (Dated)'!$D$2:$D$53,'Share Values'!$V65,'Transactions (Dated)'!$B$2:$B$53,'Share Values'!Y$11,'Transactions (Dated)'!$C$2:$C$53,"Sell")</f>
        <v>0</v>
      </c>
      <c r="Z65" s="40">
        <f ca="1">Z64+SUMIFS('Transactions (Dated)'!$E$2:$E$53,'Transactions (Dated)'!$D$2:$D$53,'Share Values'!$V65,'Transactions (Dated)'!$B$2:$B$53,'Share Values'!Z$11,'Transactions (Dated)'!$C$2:$C$53,"Buy")-SUMIFS('Transactions (Dated)'!$E$2:$E$53,'Transactions (Dated)'!$D$2:$D$53,'Share Values'!$V65,'Transactions (Dated)'!$B$2:$B$53,'Share Values'!Z$11,'Transactions (Dated)'!$C$2:$C$53,"Sell")</f>
        <v>0</v>
      </c>
      <c r="AA65" s="40">
        <f ca="1">AA64+SUMIFS('Transactions (Dated)'!$E$2:$E$53,'Transactions (Dated)'!$D$2:$D$53,'Share Values'!$V65,'Transactions (Dated)'!$B$2:$B$53,'Share Values'!AA$11,'Transactions (Dated)'!$C$2:$C$53,"Buy")-SUMIFS('Transactions (Dated)'!$E$2:$E$53,'Transactions (Dated)'!$D$2:$D$53,'Share Values'!$V65,'Transactions (Dated)'!$B$2:$B$53,'Share Values'!AA$11,'Transactions (Dated)'!$C$2:$C$53,"Sell")</f>
        <v>0</v>
      </c>
      <c r="AB65" s="40">
        <f ca="1">AB64+SUMIFS('Transactions (Dated)'!$E$2:$E$53,'Transactions (Dated)'!$D$2:$D$53,'Share Values'!$V65,'Transactions (Dated)'!$B$2:$B$53,'Share Values'!AB$11,'Transactions (Dated)'!$C$2:$C$53,"Buy")-SUMIFS('Transactions (Dated)'!$E$2:$E$53,'Transactions (Dated)'!$D$2:$D$53,'Share Values'!$V65,'Transactions (Dated)'!$B$2:$B$53,'Share Values'!AB$11,'Transactions (Dated)'!$C$2:$C$53,"Sell")</f>
        <v>0</v>
      </c>
      <c r="AC65" s="40">
        <f ca="1">AC64+SUMIFS('Transactions (Dated)'!$E$2:$E$53,'Transactions (Dated)'!$D$2:$D$53,'Share Values'!$V65,'Transactions (Dated)'!$B$2:$B$53,'Share Values'!AC$11,'Transactions (Dated)'!$C$2:$C$53,"Buy")-SUMIFS('Transactions (Dated)'!$E$2:$E$53,'Transactions (Dated)'!$D$2:$D$53,'Share Values'!$V65,'Transactions (Dated)'!$B$2:$B$53,'Share Values'!AC$11,'Transactions (Dated)'!$C$2:$C$53,"Sell")</f>
        <v>0</v>
      </c>
      <c r="AD65" s="40">
        <f ca="1">AD64+SUMIFS('Transactions (Dated)'!$E$2:$E$53,'Transactions (Dated)'!$D$2:$D$53,'Share Values'!$V65,'Transactions (Dated)'!$B$2:$B$53,'Share Values'!AD$11,'Transactions (Dated)'!$C$2:$C$53,"Buy")-SUMIFS('Transactions (Dated)'!$E$2:$E$53,'Transactions (Dated)'!$D$2:$D$53,'Share Values'!$V65,'Transactions (Dated)'!$B$2:$B$53,'Share Values'!AD$11,'Transactions (Dated)'!$C$2:$C$53,"Sell")</f>
        <v>0</v>
      </c>
      <c r="AE65" s="40">
        <f ca="1">AE64+SUMIFS('Transactions (Dated)'!$E$2:$E$53,'Transactions (Dated)'!$D$2:$D$53,'Share Values'!$V65,'Transactions (Dated)'!$B$2:$B$53,'Share Values'!AE$11,'Transactions (Dated)'!$C$2:$C$53,"Buy")-SUMIFS('Transactions (Dated)'!$E$2:$E$53,'Transactions (Dated)'!$D$2:$D$53,'Share Values'!$V65,'Transactions (Dated)'!$B$2:$B$53,'Share Values'!AE$11,'Transactions (Dated)'!$C$2:$C$53,"Sell")</f>
        <v>0</v>
      </c>
      <c r="AF65" s="40">
        <f ca="1">AF64+SUMIFS('Transactions (Dated)'!$E$2:$E$53,'Transactions (Dated)'!$D$2:$D$53,'Share Values'!$V65,'Transactions (Dated)'!$B$2:$B$53,'Share Values'!AF$11,'Transactions (Dated)'!$C$2:$C$53,"Buy")-SUMIFS('Transactions (Dated)'!$E$2:$E$53,'Transactions (Dated)'!$D$2:$D$53,'Share Values'!$V65,'Transactions (Dated)'!$B$2:$B$53,'Share Values'!AF$11,'Transactions (Dated)'!$C$2:$C$53,"Sell")</f>
        <v>0</v>
      </c>
      <c r="AG65" s="40">
        <f ca="1">AG64+SUMIFS('Transactions (Dated)'!$E$2:$E$53,'Transactions (Dated)'!$D$2:$D$53,'Share Values'!$V65,'Transactions (Dated)'!$B$2:$B$53,'Share Values'!AG$11,'Transactions (Dated)'!$C$2:$C$53,"Buy")-SUMIFS('Transactions (Dated)'!$E$2:$E$53,'Transactions (Dated)'!$D$2:$D$53,'Share Values'!$V65,'Transactions (Dated)'!$B$2:$B$53,'Share Values'!AG$11,'Transactions (Dated)'!$C$2:$C$53,"Sell")</f>
        <v>0</v>
      </c>
      <c r="AH65" s="40">
        <f ca="1">AH64+SUMIFS('Transactions (Dated)'!$E$2:$E$53,'Transactions (Dated)'!$D$2:$D$53,'Share Values'!$V65,'Transactions (Dated)'!$B$2:$B$53,'Share Values'!AH$11,'Transactions (Dated)'!$C$2:$C$53,"Buy")-SUMIFS('Transactions (Dated)'!$E$2:$E$53,'Transactions (Dated)'!$D$2:$D$53,'Share Values'!$V65,'Transactions (Dated)'!$B$2:$B$53,'Share Values'!AH$11,'Transactions (Dated)'!$C$2:$C$53,"Sell")</f>
        <v>0</v>
      </c>
      <c r="AI65" s="40">
        <f ca="1">AI64+SUMIFS('Transactions (Dated)'!$E$2:$E$53,'Transactions (Dated)'!$D$2:$D$53,'Share Values'!$V65,'Transactions (Dated)'!$B$2:$B$53,'Share Values'!AI$11,'Transactions (Dated)'!$C$2:$C$53,"Buy")-SUMIFS('Transactions (Dated)'!$E$2:$E$53,'Transactions (Dated)'!$D$2:$D$53,'Share Values'!$V65,'Transactions (Dated)'!$B$2:$B$53,'Share Values'!AI$11,'Transactions (Dated)'!$C$2:$C$53,"Sell")</f>
        <v>0</v>
      </c>
      <c r="AJ65" s="40">
        <f ca="1">AJ64+SUMIFS('Transactions (Dated)'!$E$2:$E$53,'Transactions (Dated)'!$D$2:$D$53,'Share Values'!$V65,'Transactions (Dated)'!$B$2:$B$53,'Share Values'!AJ$11,'Transactions (Dated)'!$C$2:$C$53,"Buy")-SUMIFS('Transactions (Dated)'!$E$2:$E$53,'Transactions (Dated)'!$D$2:$D$53,'Share Values'!$V65,'Transactions (Dated)'!$B$2:$B$53,'Share Values'!AJ$11,'Transactions (Dated)'!$C$2:$C$53,"Sell")</f>
        <v>0</v>
      </c>
      <c r="AK65" s="40"/>
      <c r="AM65" s="3">
        <f t="shared" si="9"/>
        <v>41989</v>
      </c>
      <c r="AN65" s="6">
        <f t="shared" ca="1" si="10"/>
        <v>51059.999999999993</v>
      </c>
      <c r="AO65" s="6">
        <f t="shared" ca="1" si="11"/>
        <v>44125</v>
      </c>
      <c r="AP65" s="6">
        <f t="shared" ca="1" si="12"/>
        <v>0</v>
      </c>
      <c r="AQ65" s="6">
        <f t="shared" ca="1" si="13"/>
        <v>0</v>
      </c>
      <c r="AR65" s="6">
        <f t="shared" ca="1" si="14"/>
        <v>0</v>
      </c>
      <c r="AS65" s="6">
        <f t="shared" ca="1" si="15"/>
        <v>0</v>
      </c>
      <c r="AT65" s="6">
        <f t="shared" ca="1" si="16"/>
        <v>0</v>
      </c>
      <c r="AU65" s="6">
        <f t="shared" ca="1" si="17"/>
        <v>0</v>
      </c>
      <c r="AV65" s="6">
        <f t="shared" ca="1" si="18"/>
        <v>0</v>
      </c>
      <c r="AW65" s="6">
        <f t="shared" ca="1" si="19"/>
        <v>0</v>
      </c>
      <c r="AX65" s="6">
        <f t="shared" ca="1" si="20"/>
        <v>0</v>
      </c>
      <c r="AY65" s="6">
        <f t="shared" ca="1" si="21"/>
        <v>0</v>
      </c>
      <c r="AZ65" s="6">
        <f t="shared" ca="1" si="22"/>
        <v>0</v>
      </c>
      <c r="BA65" s="6">
        <f t="shared" ca="1" si="23"/>
        <v>0</v>
      </c>
      <c r="BB65" s="6"/>
      <c r="BD65" s="4">
        <f t="shared" ca="1" si="24"/>
        <v>95185</v>
      </c>
      <c r="BF65" s="3">
        <f t="shared" si="25"/>
        <v>41989</v>
      </c>
      <c r="BG65" s="6">
        <f>BG64+SUMIFS('Transactions (Dated)'!H:H,'Transactions (Dated)'!D:D,'Share Values'!AM65)</f>
        <v>899983.75</v>
      </c>
      <c r="BH65" s="6">
        <f ca="1">BH64+SUMIFS('Transactions (Dated)'!$F:$F,'Transactions (Dated)'!$D:$D,$BF65,'Transactions (Dated)'!$B:$B,BH$11,'Transactions (Dated)'!$C:$C,"Dividend (paid to cash)")*W65</f>
        <v>0</v>
      </c>
      <c r="BI65" s="6">
        <f ca="1">BI64+SUMIFS('Transactions (Dated)'!$F:$F,'Transactions (Dated)'!$D:$D,$BF65,'Transactions (Dated)'!$B:$B,BI$11,'Transactions (Dated)'!$C:$C,"Dividend (paid to cash)")*X65</f>
        <v>625</v>
      </c>
      <c r="BJ65" s="6">
        <f ca="1">BJ64+SUMIFS('Transactions (Dated)'!$F:$F,'Transactions (Dated)'!$D:$D,$BF65,'Transactions (Dated)'!$B:$B,BJ$11,'Transactions (Dated)'!$C:$C,"Dividend (paid to cash)")*Y65</f>
        <v>0</v>
      </c>
      <c r="BK65" s="6">
        <f ca="1">BK64+SUMIFS('Transactions (Dated)'!$F:$F,'Transactions (Dated)'!$D:$D,$BF65,'Transactions (Dated)'!$B:$B,BK$11,'Transactions (Dated)'!$C:$C,"Dividend (paid to cash)")*Z65</f>
        <v>0</v>
      </c>
      <c r="BL65" s="6">
        <f ca="1">BL64+SUMIFS('Transactions (Dated)'!$F:$F,'Transactions (Dated)'!$D:$D,$BF65,'Transactions (Dated)'!$B:$B,BL$11,'Transactions (Dated)'!$C:$C,"Dividend (paid to cash)")*AA65</f>
        <v>0</v>
      </c>
      <c r="BM65" s="6">
        <f ca="1">BM64+SUMIFS('Transactions (Dated)'!$F:$F,'Transactions (Dated)'!$D:$D,$BF65,'Transactions (Dated)'!$B:$B,BM$11,'Transactions (Dated)'!$C:$C,"Dividend (paid to cash)")*AB65</f>
        <v>0</v>
      </c>
      <c r="BN65" s="6">
        <f ca="1">BN64+SUMIFS('Transactions (Dated)'!$F:$F,'Transactions (Dated)'!$D:$D,$BF65,'Transactions (Dated)'!$B:$B,BN$11,'Transactions (Dated)'!$C:$C,"Dividend (paid to cash)")*AC65</f>
        <v>0</v>
      </c>
      <c r="BO65" s="6">
        <f ca="1">BO64+SUMIFS('Transactions (Dated)'!$F:$F,'Transactions (Dated)'!$D:$D,$BF65,'Transactions (Dated)'!$B:$B,BO$11,'Transactions (Dated)'!$C:$C,"Dividend (paid to cash)")*AD65</f>
        <v>0</v>
      </c>
      <c r="BP65" s="6">
        <f ca="1">BP64+SUMIFS('Transactions (Dated)'!$F:$F,'Transactions (Dated)'!$D:$D,$BF65,'Transactions (Dated)'!$B:$B,BP$11,'Transactions (Dated)'!$C:$C,"Dividend (paid to cash)")*AE65</f>
        <v>0</v>
      </c>
      <c r="BQ65" s="6">
        <f ca="1">BQ64+SUMIFS('Transactions (Dated)'!$F:$F,'Transactions (Dated)'!$D:$D,$BF65,'Transactions (Dated)'!$B:$B,BQ$11,'Transactions (Dated)'!$C:$C,"Dividend (paid to cash)")*AF65</f>
        <v>0</v>
      </c>
      <c r="BR65" s="6">
        <f ca="1">BR64+SUMIFS('Transactions (Dated)'!$F:$F,'Transactions (Dated)'!$D:$D,$BF65,'Transactions (Dated)'!$B:$B,BR$11,'Transactions (Dated)'!$C:$C,"Dividend (paid to cash)")*AG65</f>
        <v>0</v>
      </c>
      <c r="BS65" s="6">
        <f ca="1">BS64+SUMIFS('Transactions (Dated)'!$F:$F,'Transactions (Dated)'!$D:$D,$BF65,'Transactions (Dated)'!$B:$B,BS$11,'Transactions (Dated)'!$C:$C,"Dividend (paid to cash)")*AH65</f>
        <v>0</v>
      </c>
      <c r="BT65" s="6">
        <f ca="1">BT64+SUMIFS('Transactions (Dated)'!$F:$F,'Transactions (Dated)'!$D:$D,$BF65,'Transactions (Dated)'!$B:$B,BT$11,'Transactions (Dated)'!$C:$C,"Dividend (paid to cash)")*AI65</f>
        <v>0</v>
      </c>
      <c r="BU65" s="6">
        <f ca="1">BU64+SUMIFS('Transactions (Dated)'!$F:$F,'Transactions (Dated)'!$D:$D,$BF65,'Transactions (Dated)'!$B:$B,BU$11,'Transactions (Dated)'!$C:$C,"Dividend (paid to cash)")*AJ65</f>
        <v>0</v>
      </c>
      <c r="BV65" s="6"/>
      <c r="BX65" s="6">
        <f t="shared" ca="1" si="30"/>
        <v>900608.75</v>
      </c>
      <c r="BZ65" s="3">
        <f t="shared" si="31"/>
        <v>41989</v>
      </c>
      <c r="CA65" s="4">
        <f t="shared" ca="1" si="26"/>
        <v>95185</v>
      </c>
      <c r="CB65" s="4">
        <f t="shared" ca="1" si="27"/>
        <v>900608.75</v>
      </c>
      <c r="CD65" s="4">
        <f t="shared" ca="1" si="28"/>
        <v>995793.75</v>
      </c>
    </row>
    <row r="66" spans="2:82">
      <c r="B66" s="3">
        <f t="shared" si="29"/>
        <v>41990</v>
      </c>
      <c r="C66" s="2">
        <v>14213.9</v>
      </c>
      <c r="E66" s="70">
        <v>41990</v>
      </c>
      <c r="F66" s="69">
        <v>11.605</v>
      </c>
      <c r="G66" s="69">
        <v>3.7450000000000001</v>
      </c>
      <c r="H66" s="69">
        <v>19.28</v>
      </c>
      <c r="I66" s="69">
        <v>31.64</v>
      </c>
      <c r="J66" s="69">
        <v>17.04</v>
      </c>
      <c r="K66" s="69">
        <v>11.35</v>
      </c>
      <c r="L66" s="69">
        <v>27.04</v>
      </c>
      <c r="M66" s="69">
        <v>1.84</v>
      </c>
      <c r="N66" s="69">
        <v>8.44</v>
      </c>
      <c r="O66" s="69">
        <v>4.9633000000000003</v>
      </c>
      <c r="P66" s="69">
        <v>35.784999999999997</v>
      </c>
      <c r="Q66" s="69">
        <v>1.49</v>
      </c>
      <c r="R66" s="69">
        <v>9.4149999999999991</v>
      </c>
      <c r="S66" s="69">
        <v>38.244999999999997</v>
      </c>
      <c r="T66" s="4"/>
      <c r="V66" s="3">
        <f t="shared" si="8"/>
        <v>41990</v>
      </c>
      <c r="W66" s="40">
        <f ca="1">W65+SUMIFS('Transactions (Dated)'!$E$2:$E$53,'Transactions (Dated)'!$D$2:$D$53,'Share Values'!$V66,'Transactions (Dated)'!$B$2:$B$53,'Share Values'!W$11,'Transactions (Dated)'!$C$2:$C$53,"Buy")-SUMIFS('Transactions (Dated)'!$E$2:$E$53,'Transactions (Dated)'!$D$2:$D$53,'Share Values'!$V66,'Transactions (Dated)'!$B$2:$B$53,'Share Values'!W$11,'Transactions (Dated)'!$C$2:$C$53,"Sell")</f>
        <v>4625</v>
      </c>
      <c r="X66" s="40">
        <f ca="1">X65+SUMIFS('Transactions (Dated)'!$E$2:$E$53,'Transactions (Dated)'!$D$2:$D$53,'Share Values'!$V66,'Transactions (Dated)'!$B$2:$B$53,'Share Values'!X$11,'Transactions (Dated)'!$C$2:$C$53,"Buy")-SUMIFS('Transactions (Dated)'!$E$2:$E$53,'Transactions (Dated)'!$D$2:$D$53,'Share Values'!$V66,'Transactions (Dated)'!$B$2:$B$53,'Share Values'!X$11,'Transactions (Dated)'!$C$2:$C$53,"Sell")</f>
        <v>12500</v>
      </c>
      <c r="Y66" s="40">
        <f ca="1">Y65+SUMIFS('Transactions (Dated)'!$E$2:$E$53,'Transactions (Dated)'!$D$2:$D$53,'Share Values'!$V66,'Transactions (Dated)'!$B$2:$B$53,'Share Values'!Y$11,'Transactions (Dated)'!$C$2:$C$53,"Buy")-SUMIFS('Transactions (Dated)'!$E$2:$E$53,'Transactions (Dated)'!$D$2:$D$53,'Share Values'!$V66,'Transactions (Dated)'!$B$2:$B$53,'Share Values'!Y$11,'Transactions (Dated)'!$C$2:$C$53,"Sell")</f>
        <v>0</v>
      </c>
      <c r="Z66" s="40">
        <f ca="1">Z65+SUMIFS('Transactions (Dated)'!$E$2:$E$53,'Transactions (Dated)'!$D$2:$D$53,'Share Values'!$V66,'Transactions (Dated)'!$B$2:$B$53,'Share Values'!Z$11,'Transactions (Dated)'!$C$2:$C$53,"Buy")-SUMIFS('Transactions (Dated)'!$E$2:$E$53,'Transactions (Dated)'!$D$2:$D$53,'Share Values'!$V66,'Transactions (Dated)'!$B$2:$B$53,'Share Values'!Z$11,'Transactions (Dated)'!$C$2:$C$53,"Sell")</f>
        <v>0</v>
      </c>
      <c r="AA66" s="40">
        <f ca="1">AA65+SUMIFS('Transactions (Dated)'!$E$2:$E$53,'Transactions (Dated)'!$D$2:$D$53,'Share Values'!$V66,'Transactions (Dated)'!$B$2:$B$53,'Share Values'!AA$11,'Transactions (Dated)'!$C$2:$C$53,"Buy")-SUMIFS('Transactions (Dated)'!$E$2:$E$53,'Transactions (Dated)'!$D$2:$D$53,'Share Values'!$V66,'Transactions (Dated)'!$B$2:$B$53,'Share Values'!AA$11,'Transactions (Dated)'!$C$2:$C$53,"Sell")</f>
        <v>0</v>
      </c>
      <c r="AB66" s="40">
        <f ca="1">AB65+SUMIFS('Transactions (Dated)'!$E$2:$E$53,'Transactions (Dated)'!$D$2:$D$53,'Share Values'!$V66,'Transactions (Dated)'!$B$2:$B$53,'Share Values'!AB$11,'Transactions (Dated)'!$C$2:$C$53,"Buy")-SUMIFS('Transactions (Dated)'!$E$2:$E$53,'Transactions (Dated)'!$D$2:$D$53,'Share Values'!$V66,'Transactions (Dated)'!$B$2:$B$53,'Share Values'!AB$11,'Transactions (Dated)'!$C$2:$C$53,"Sell")</f>
        <v>0</v>
      </c>
      <c r="AC66" s="40">
        <f ca="1">AC65+SUMIFS('Transactions (Dated)'!$E$2:$E$53,'Transactions (Dated)'!$D$2:$D$53,'Share Values'!$V66,'Transactions (Dated)'!$B$2:$B$53,'Share Values'!AC$11,'Transactions (Dated)'!$C$2:$C$53,"Buy")-SUMIFS('Transactions (Dated)'!$E$2:$E$53,'Transactions (Dated)'!$D$2:$D$53,'Share Values'!$V66,'Transactions (Dated)'!$B$2:$B$53,'Share Values'!AC$11,'Transactions (Dated)'!$C$2:$C$53,"Sell")</f>
        <v>0</v>
      </c>
      <c r="AD66" s="40">
        <f ca="1">AD65+SUMIFS('Transactions (Dated)'!$E$2:$E$53,'Transactions (Dated)'!$D$2:$D$53,'Share Values'!$V66,'Transactions (Dated)'!$B$2:$B$53,'Share Values'!AD$11,'Transactions (Dated)'!$C$2:$C$53,"Buy")-SUMIFS('Transactions (Dated)'!$E$2:$E$53,'Transactions (Dated)'!$D$2:$D$53,'Share Values'!$V66,'Transactions (Dated)'!$B$2:$B$53,'Share Values'!AD$11,'Transactions (Dated)'!$C$2:$C$53,"Sell")</f>
        <v>0</v>
      </c>
      <c r="AE66" s="40">
        <f ca="1">AE65+SUMIFS('Transactions (Dated)'!$E$2:$E$53,'Transactions (Dated)'!$D$2:$D$53,'Share Values'!$V66,'Transactions (Dated)'!$B$2:$B$53,'Share Values'!AE$11,'Transactions (Dated)'!$C$2:$C$53,"Buy")-SUMIFS('Transactions (Dated)'!$E$2:$E$53,'Transactions (Dated)'!$D$2:$D$53,'Share Values'!$V66,'Transactions (Dated)'!$B$2:$B$53,'Share Values'!AE$11,'Transactions (Dated)'!$C$2:$C$53,"Sell")</f>
        <v>0</v>
      </c>
      <c r="AF66" s="40">
        <f ca="1">AF65+SUMIFS('Transactions (Dated)'!$E$2:$E$53,'Transactions (Dated)'!$D$2:$D$53,'Share Values'!$V66,'Transactions (Dated)'!$B$2:$B$53,'Share Values'!AF$11,'Transactions (Dated)'!$C$2:$C$53,"Buy")-SUMIFS('Transactions (Dated)'!$E$2:$E$53,'Transactions (Dated)'!$D$2:$D$53,'Share Values'!$V66,'Transactions (Dated)'!$B$2:$B$53,'Share Values'!AF$11,'Transactions (Dated)'!$C$2:$C$53,"Sell")</f>
        <v>0</v>
      </c>
      <c r="AG66" s="40">
        <f ca="1">AG65+SUMIFS('Transactions (Dated)'!$E$2:$E$53,'Transactions (Dated)'!$D$2:$D$53,'Share Values'!$V66,'Transactions (Dated)'!$B$2:$B$53,'Share Values'!AG$11,'Transactions (Dated)'!$C$2:$C$53,"Buy")-SUMIFS('Transactions (Dated)'!$E$2:$E$53,'Transactions (Dated)'!$D$2:$D$53,'Share Values'!$V66,'Transactions (Dated)'!$B$2:$B$53,'Share Values'!AG$11,'Transactions (Dated)'!$C$2:$C$53,"Sell")</f>
        <v>0</v>
      </c>
      <c r="AH66" s="40">
        <f ca="1">AH65+SUMIFS('Transactions (Dated)'!$E$2:$E$53,'Transactions (Dated)'!$D$2:$D$53,'Share Values'!$V66,'Transactions (Dated)'!$B$2:$B$53,'Share Values'!AH$11,'Transactions (Dated)'!$C$2:$C$53,"Buy")-SUMIFS('Transactions (Dated)'!$E$2:$E$53,'Transactions (Dated)'!$D$2:$D$53,'Share Values'!$V66,'Transactions (Dated)'!$B$2:$B$53,'Share Values'!AH$11,'Transactions (Dated)'!$C$2:$C$53,"Sell")</f>
        <v>0</v>
      </c>
      <c r="AI66" s="40">
        <f ca="1">AI65+SUMIFS('Transactions (Dated)'!$E$2:$E$53,'Transactions (Dated)'!$D$2:$D$53,'Share Values'!$V66,'Transactions (Dated)'!$B$2:$B$53,'Share Values'!AI$11,'Transactions (Dated)'!$C$2:$C$53,"Buy")-SUMIFS('Transactions (Dated)'!$E$2:$E$53,'Transactions (Dated)'!$D$2:$D$53,'Share Values'!$V66,'Transactions (Dated)'!$B$2:$B$53,'Share Values'!AI$11,'Transactions (Dated)'!$C$2:$C$53,"Sell")</f>
        <v>0</v>
      </c>
      <c r="AJ66" s="40">
        <f ca="1">AJ65+SUMIFS('Transactions (Dated)'!$E$2:$E$53,'Transactions (Dated)'!$D$2:$D$53,'Share Values'!$V66,'Transactions (Dated)'!$B$2:$B$53,'Share Values'!AJ$11,'Transactions (Dated)'!$C$2:$C$53,"Buy")-SUMIFS('Transactions (Dated)'!$E$2:$E$53,'Transactions (Dated)'!$D$2:$D$53,'Share Values'!$V66,'Transactions (Dated)'!$B$2:$B$53,'Share Values'!AJ$11,'Transactions (Dated)'!$C$2:$C$53,"Sell")</f>
        <v>0</v>
      </c>
      <c r="AK66" s="40"/>
      <c r="AM66" s="3">
        <f t="shared" si="9"/>
        <v>41990</v>
      </c>
      <c r="AN66" s="6">
        <f t="shared" ca="1" si="10"/>
        <v>53673.125</v>
      </c>
      <c r="AO66" s="6">
        <f t="shared" ca="1" si="11"/>
        <v>46812.5</v>
      </c>
      <c r="AP66" s="6">
        <f t="shared" ca="1" si="12"/>
        <v>0</v>
      </c>
      <c r="AQ66" s="6">
        <f t="shared" ca="1" si="13"/>
        <v>0</v>
      </c>
      <c r="AR66" s="6">
        <f t="shared" ca="1" si="14"/>
        <v>0</v>
      </c>
      <c r="AS66" s="6">
        <f t="shared" ca="1" si="15"/>
        <v>0</v>
      </c>
      <c r="AT66" s="6">
        <f t="shared" ca="1" si="16"/>
        <v>0</v>
      </c>
      <c r="AU66" s="6">
        <f t="shared" ca="1" si="17"/>
        <v>0</v>
      </c>
      <c r="AV66" s="6">
        <f t="shared" ca="1" si="18"/>
        <v>0</v>
      </c>
      <c r="AW66" s="6">
        <f t="shared" ca="1" si="19"/>
        <v>0</v>
      </c>
      <c r="AX66" s="6">
        <f t="shared" ca="1" si="20"/>
        <v>0</v>
      </c>
      <c r="AY66" s="6">
        <f t="shared" ca="1" si="21"/>
        <v>0</v>
      </c>
      <c r="AZ66" s="6">
        <f t="shared" ca="1" si="22"/>
        <v>0</v>
      </c>
      <c r="BA66" s="6">
        <f t="shared" ca="1" si="23"/>
        <v>0</v>
      </c>
      <c r="BB66" s="6"/>
      <c r="BD66" s="4">
        <f t="shared" ca="1" si="24"/>
        <v>100485.625</v>
      </c>
      <c r="BF66" s="3">
        <f t="shared" si="25"/>
        <v>41990</v>
      </c>
      <c r="BG66" s="6">
        <f>BG65+SUMIFS('Transactions (Dated)'!H:H,'Transactions (Dated)'!D:D,'Share Values'!AM66)</f>
        <v>899983.75</v>
      </c>
      <c r="BH66" s="6">
        <f ca="1">BH65+SUMIFS('Transactions (Dated)'!$F:$F,'Transactions (Dated)'!$D:$D,$BF66,'Transactions (Dated)'!$B:$B,BH$11,'Transactions (Dated)'!$C:$C,"Dividend (paid to cash)")*W66</f>
        <v>0</v>
      </c>
      <c r="BI66" s="6">
        <f ca="1">BI65+SUMIFS('Transactions (Dated)'!$F:$F,'Transactions (Dated)'!$D:$D,$BF66,'Transactions (Dated)'!$B:$B,BI$11,'Transactions (Dated)'!$C:$C,"Dividend (paid to cash)")*X66</f>
        <v>625</v>
      </c>
      <c r="BJ66" s="6">
        <f ca="1">BJ65+SUMIFS('Transactions (Dated)'!$F:$F,'Transactions (Dated)'!$D:$D,$BF66,'Transactions (Dated)'!$B:$B,BJ$11,'Transactions (Dated)'!$C:$C,"Dividend (paid to cash)")*Y66</f>
        <v>0</v>
      </c>
      <c r="BK66" s="6">
        <f ca="1">BK65+SUMIFS('Transactions (Dated)'!$F:$F,'Transactions (Dated)'!$D:$D,$BF66,'Transactions (Dated)'!$B:$B,BK$11,'Transactions (Dated)'!$C:$C,"Dividend (paid to cash)")*Z66</f>
        <v>0</v>
      </c>
      <c r="BL66" s="6">
        <f ca="1">BL65+SUMIFS('Transactions (Dated)'!$F:$F,'Transactions (Dated)'!$D:$D,$BF66,'Transactions (Dated)'!$B:$B,BL$11,'Transactions (Dated)'!$C:$C,"Dividend (paid to cash)")*AA66</f>
        <v>0</v>
      </c>
      <c r="BM66" s="6">
        <f ca="1">BM65+SUMIFS('Transactions (Dated)'!$F:$F,'Transactions (Dated)'!$D:$D,$BF66,'Transactions (Dated)'!$B:$B,BM$11,'Transactions (Dated)'!$C:$C,"Dividend (paid to cash)")*AB66</f>
        <v>0</v>
      </c>
      <c r="BN66" s="6">
        <f ca="1">BN65+SUMIFS('Transactions (Dated)'!$F:$F,'Transactions (Dated)'!$D:$D,$BF66,'Transactions (Dated)'!$B:$B,BN$11,'Transactions (Dated)'!$C:$C,"Dividend (paid to cash)")*AC66</f>
        <v>0</v>
      </c>
      <c r="BO66" s="6">
        <f ca="1">BO65+SUMIFS('Transactions (Dated)'!$F:$F,'Transactions (Dated)'!$D:$D,$BF66,'Transactions (Dated)'!$B:$B,BO$11,'Transactions (Dated)'!$C:$C,"Dividend (paid to cash)")*AD66</f>
        <v>0</v>
      </c>
      <c r="BP66" s="6">
        <f ca="1">BP65+SUMIFS('Transactions (Dated)'!$F:$F,'Transactions (Dated)'!$D:$D,$BF66,'Transactions (Dated)'!$B:$B,BP$11,'Transactions (Dated)'!$C:$C,"Dividend (paid to cash)")*AE66</f>
        <v>0</v>
      </c>
      <c r="BQ66" s="6">
        <f ca="1">BQ65+SUMIFS('Transactions (Dated)'!$F:$F,'Transactions (Dated)'!$D:$D,$BF66,'Transactions (Dated)'!$B:$B,BQ$11,'Transactions (Dated)'!$C:$C,"Dividend (paid to cash)")*AF66</f>
        <v>0</v>
      </c>
      <c r="BR66" s="6">
        <f ca="1">BR65+SUMIFS('Transactions (Dated)'!$F:$F,'Transactions (Dated)'!$D:$D,$BF66,'Transactions (Dated)'!$B:$B,BR$11,'Transactions (Dated)'!$C:$C,"Dividend (paid to cash)")*AG66</f>
        <v>0</v>
      </c>
      <c r="BS66" s="6">
        <f ca="1">BS65+SUMIFS('Transactions (Dated)'!$F:$F,'Transactions (Dated)'!$D:$D,$BF66,'Transactions (Dated)'!$B:$B,BS$11,'Transactions (Dated)'!$C:$C,"Dividend (paid to cash)")*AH66</f>
        <v>0</v>
      </c>
      <c r="BT66" s="6">
        <f ca="1">BT65+SUMIFS('Transactions (Dated)'!$F:$F,'Transactions (Dated)'!$D:$D,$BF66,'Transactions (Dated)'!$B:$B,BT$11,'Transactions (Dated)'!$C:$C,"Dividend (paid to cash)")*AI66</f>
        <v>0</v>
      </c>
      <c r="BU66" s="6">
        <f ca="1">BU65+SUMIFS('Transactions (Dated)'!$F:$F,'Transactions (Dated)'!$D:$D,$BF66,'Transactions (Dated)'!$B:$B,BU$11,'Transactions (Dated)'!$C:$C,"Dividend (paid to cash)")*AJ66</f>
        <v>0</v>
      </c>
      <c r="BV66" s="6"/>
      <c r="BX66" s="6">
        <f t="shared" ca="1" si="30"/>
        <v>900608.75</v>
      </c>
      <c r="BZ66" s="3">
        <f t="shared" si="31"/>
        <v>41990</v>
      </c>
      <c r="CA66" s="4">
        <f t="shared" ca="1" si="26"/>
        <v>100485.625</v>
      </c>
      <c r="CB66" s="4">
        <f t="shared" ca="1" si="27"/>
        <v>900608.75</v>
      </c>
      <c r="CD66" s="4">
        <f t="shared" ca="1" si="28"/>
        <v>1001094.375</v>
      </c>
    </row>
    <row r="67" spans="2:82">
      <c r="B67" s="3">
        <f t="shared" si="29"/>
        <v>41991</v>
      </c>
      <c r="C67" s="2">
        <v>14346.8</v>
      </c>
      <c r="E67" s="70">
        <v>41991</v>
      </c>
      <c r="F67" s="69">
        <v>11.69</v>
      </c>
      <c r="G67" s="69">
        <v>3.77</v>
      </c>
      <c r="H67" s="69">
        <v>19.48</v>
      </c>
      <c r="I67" s="69">
        <v>31.82</v>
      </c>
      <c r="J67" s="69">
        <v>17.63</v>
      </c>
      <c r="K67" s="69">
        <v>11.25</v>
      </c>
      <c r="L67" s="69">
        <v>27.7</v>
      </c>
      <c r="M67" s="69">
        <v>1.87</v>
      </c>
      <c r="N67" s="69">
        <v>8.6199999999999992</v>
      </c>
      <c r="O67" s="69">
        <v>4.9032999999999998</v>
      </c>
      <c r="P67" s="69">
        <v>36.090000000000003</v>
      </c>
      <c r="Q67" s="69">
        <v>1.47</v>
      </c>
      <c r="R67" s="69">
        <v>9.4700000000000006</v>
      </c>
      <c r="S67" s="69">
        <v>38.619999999999997</v>
      </c>
      <c r="T67" s="4"/>
      <c r="V67" s="3">
        <f t="shared" si="8"/>
        <v>41991</v>
      </c>
      <c r="W67" s="40">
        <f ca="1">W66+SUMIFS('Transactions (Dated)'!$E$2:$E$53,'Transactions (Dated)'!$D$2:$D$53,'Share Values'!$V67,'Transactions (Dated)'!$B$2:$B$53,'Share Values'!W$11,'Transactions (Dated)'!$C$2:$C$53,"Buy")-SUMIFS('Transactions (Dated)'!$E$2:$E$53,'Transactions (Dated)'!$D$2:$D$53,'Share Values'!$V67,'Transactions (Dated)'!$B$2:$B$53,'Share Values'!W$11,'Transactions (Dated)'!$C$2:$C$53,"Sell")</f>
        <v>4625</v>
      </c>
      <c r="X67" s="40">
        <f ca="1">X66+SUMIFS('Transactions (Dated)'!$E$2:$E$53,'Transactions (Dated)'!$D$2:$D$53,'Share Values'!$V67,'Transactions (Dated)'!$B$2:$B$53,'Share Values'!X$11,'Transactions (Dated)'!$C$2:$C$53,"Buy")-SUMIFS('Transactions (Dated)'!$E$2:$E$53,'Transactions (Dated)'!$D$2:$D$53,'Share Values'!$V67,'Transactions (Dated)'!$B$2:$B$53,'Share Values'!X$11,'Transactions (Dated)'!$C$2:$C$53,"Sell")</f>
        <v>12500</v>
      </c>
      <c r="Y67" s="40">
        <f ca="1">Y66+SUMIFS('Transactions (Dated)'!$E$2:$E$53,'Transactions (Dated)'!$D$2:$D$53,'Share Values'!$V67,'Transactions (Dated)'!$B$2:$B$53,'Share Values'!Y$11,'Transactions (Dated)'!$C$2:$C$53,"Buy")-SUMIFS('Transactions (Dated)'!$E$2:$E$53,'Transactions (Dated)'!$D$2:$D$53,'Share Values'!$V67,'Transactions (Dated)'!$B$2:$B$53,'Share Values'!Y$11,'Transactions (Dated)'!$C$2:$C$53,"Sell")</f>
        <v>0</v>
      </c>
      <c r="Z67" s="40">
        <f ca="1">Z66+SUMIFS('Transactions (Dated)'!$E$2:$E$53,'Transactions (Dated)'!$D$2:$D$53,'Share Values'!$V67,'Transactions (Dated)'!$B$2:$B$53,'Share Values'!Z$11,'Transactions (Dated)'!$C$2:$C$53,"Buy")-SUMIFS('Transactions (Dated)'!$E$2:$E$53,'Transactions (Dated)'!$D$2:$D$53,'Share Values'!$V67,'Transactions (Dated)'!$B$2:$B$53,'Share Values'!Z$11,'Transactions (Dated)'!$C$2:$C$53,"Sell")</f>
        <v>0</v>
      </c>
      <c r="AA67" s="40">
        <f ca="1">AA66+SUMIFS('Transactions (Dated)'!$E$2:$E$53,'Transactions (Dated)'!$D$2:$D$53,'Share Values'!$V67,'Transactions (Dated)'!$B$2:$B$53,'Share Values'!AA$11,'Transactions (Dated)'!$C$2:$C$53,"Buy")-SUMIFS('Transactions (Dated)'!$E$2:$E$53,'Transactions (Dated)'!$D$2:$D$53,'Share Values'!$V67,'Transactions (Dated)'!$B$2:$B$53,'Share Values'!AA$11,'Transactions (Dated)'!$C$2:$C$53,"Sell")</f>
        <v>0</v>
      </c>
      <c r="AB67" s="40">
        <f ca="1">AB66+SUMIFS('Transactions (Dated)'!$E$2:$E$53,'Transactions (Dated)'!$D$2:$D$53,'Share Values'!$V67,'Transactions (Dated)'!$B$2:$B$53,'Share Values'!AB$11,'Transactions (Dated)'!$C$2:$C$53,"Buy")-SUMIFS('Transactions (Dated)'!$E$2:$E$53,'Transactions (Dated)'!$D$2:$D$53,'Share Values'!$V67,'Transactions (Dated)'!$B$2:$B$53,'Share Values'!AB$11,'Transactions (Dated)'!$C$2:$C$53,"Sell")</f>
        <v>0</v>
      </c>
      <c r="AC67" s="40">
        <f ca="1">AC66+SUMIFS('Transactions (Dated)'!$E$2:$E$53,'Transactions (Dated)'!$D$2:$D$53,'Share Values'!$V67,'Transactions (Dated)'!$B$2:$B$53,'Share Values'!AC$11,'Transactions (Dated)'!$C$2:$C$53,"Buy")-SUMIFS('Transactions (Dated)'!$E$2:$E$53,'Transactions (Dated)'!$D$2:$D$53,'Share Values'!$V67,'Transactions (Dated)'!$B$2:$B$53,'Share Values'!AC$11,'Transactions (Dated)'!$C$2:$C$53,"Sell")</f>
        <v>0</v>
      </c>
      <c r="AD67" s="40">
        <f ca="1">AD66+SUMIFS('Transactions (Dated)'!$E$2:$E$53,'Transactions (Dated)'!$D$2:$D$53,'Share Values'!$V67,'Transactions (Dated)'!$B$2:$B$53,'Share Values'!AD$11,'Transactions (Dated)'!$C$2:$C$53,"Buy")-SUMIFS('Transactions (Dated)'!$E$2:$E$53,'Transactions (Dated)'!$D$2:$D$53,'Share Values'!$V67,'Transactions (Dated)'!$B$2:$B$53,'Share Values'!AD$11,'Transactions (Dated)'!$C$2:$C$53,"Sell")</f>
        <v>0</v>
      </c>
      <c r="AE67" s="40">
        <f ca="1">AE66+SUMIFS('Transactions (Dated)'!$E$2:$E$53,'Transactions (Dated)'!$D$2:$D$53,'Share Values'!$V67,'Transactions (Dated)'!$B$2:$B$53,'Share Values'!AE$11,'Transactions (Dated)'!$C$2:$C$53,"Buy")-SUMIFS('Transactions (Dated)'!$E$2:$E$53,'Transactions (Dated)'!$D$2:$D$53,'Share Values'!$V67,'Transactions (Dated)'!$B$2:$B$53,'Share Values'!AE$11,'Transactions (Dated)'!$C$2:$C$53,"Sell")</f>
        <v>0</v>
      </c>
      <c r="AF67" s="40">
        <f ca="1">AF66+SUMIFS('Transactions (Dated)'!$E$2:$E$53,'Transactions (Dated)'!$D$2:$D$53,'Share Values'!$V67,'Transactions (Dated)'!$B$2:$B$53,'Share Values'!AF$11,'Transactions (Dated)'!$C$2:$C$53,"Buy")-SUMIFS('Transactions (Dated)'!$E$2:$E$53,'Transactions (Dated)'!$D$2:$D$53,'Share Values'!$V67,'Transactions (Dated)'!$B$2:$B$53,'Share Values'!AF$11,'Transactions (Dated)'!$C$2:$C$53,"Sell")</f>
        <v>0</v>
      </c>
      <c r="AG67" s="40">
        <f ca="1">AG66+SUMIFS('Transactions (Dated)'!$E$2:$E$53,'Transactions (Dated)'!$D$2:$D$53,'Share Values'!$V67,'Transactions (Dated)'!$B$2:$B$53,'Share Values'!AG$11,'Transactions (Dated)'!$C$2:$C$53,"Buy")-SUMIFS('Transactions (Dated)'!$E$2:$E$53,'Transactions (Dated)'!$D$2:$D$53,'Share Values'!$V67,'Transactions (Dated)'!$B$2:$B$53,'Share Values'!AG$11,'Transactions (Dated)'!$C$2:$C$53,"Sell")</f>
        <v>0</v>
      </c>
      <c r="AH67" s="40">
        <f ca="1">AH66+SUMIFS('Transactions (Dated)'!$E$2:$E$53,'Transactions (Dated)'!$D$2:$D$53,'Share Values'!$V67,'Transactions (Dated)'!$B$2:$B$53,'Share Values'!AH$11,'Transactions (Dated)'!$C$2:$C$53,"Buy")-SUMIFS('Transactions (Dated)'!$E$2:$E$53,'Transactions (Dated)'!$D$2:$D$53,'Share Values'!$V67,'Transactions (Dated)'!$B$2:$B$53,'Share Values'!AH$11,'Transactions (Dated)'!$C$2:$C$53,"Sell")</f>
        <v>0</v>
      </c>
      <c r="AI67" s="40">
        <f ca="1">AI66+SUMIFS('Transactions (Dated)'!$E$2:$E$53,'Transactions (Dated)'!$D$2:$D$53,'Share Values'!$V67,'Transactions (Dated)'!$B$2:$B$53,'Share Values'!AI$11,'Transactions (Dated)'!$C$2:$C$53,"Buy")-SUMIFS('Transactions (Dated)'!$E$2:$E$53,'Transactions (Dated)'!$D$2:$D$53,'Share Values'!$V67,'Transactions (Dated)'!$B$2:$B$53,'Share Values'!AI$11,'Transactions (Dated)'!$C$2:$C$53,"Sell")</f>
        <v>0</v>
      </c>
      <c r="AJ67" s="40">
        <f ca="1">AJ66+SUMIFS('Transactions (Dated)'!$E$2:$E$53,'Transactions (Dated)'!$D$2:$D$53,'Share Values'!$V67,'Transactions (Dated)'!$B$2:$B$53,'Share Values'!AJ$11,'Transactions (Dated)'!$C$2:$C$53,"Buy")-SUMIFS('Transactions (Dated)'!$E$2:$E$53,'Transactions (Dated)'!$D$2:$D$53,'Share Values'!$V67,'Transactions (Dated)'!$B$2:$B$53,'Share Values'!AJ$11,'Transactions (Dated)'!$C$2:$C$53,"Sell")</f>
        <v>0</v>
      </c>
      <c r="AK67" s="40"/>
      <c r="AM67" s="3">
        <f t="shared" si="9"/>
        <v>41991</v>
      </c>
      <c r="AN67" s="6">
        <f t="shared" ca="1" si="10"/>
        <v>54066.25</v>
      </c>
      <c r="AO67" s="6">
        <f t="shared" ca="1" si="11"/>
        <v>47125</v>
      </c>
      <c r="AP67" s="6">
        <f t="shared" ca="1" si="12"/>
        <v>0</v>
      </c>
      <c r="AQ67" s="6">
        <f t="shared" ca="1" si="13"/>
        <v>0</v>
      </c>
      <c r="AR67" s="6">
        <f t="shared" ca="1" si="14"/>
        <v>0</v>
      </c>
      <c r="AS67" s="6">
        <f t="shared" ca="1" si="15"/>
        <v>0</v>
      </c>
      <c r="AT67" s="6">
        <f t="shared" ca="1" si="16"/>
        <v>0</v>
      </c>
      <c r="AU67" s="6">
        <f t="shared" ca="1" si="17"/>
        <v>0</v>
      </c>
      <c r="AV67" s="6">
        <f t="shared" ca="1" si="18"/>
        <v>0</v>
      </c>
      <c r="AW67" s="6">
        <f t="shared" ca="1" si="19"/>
        <v>0</v>
      </c>
      <c r="AX67" s="6">
        <f t="shared" ca="1" si="20"/>
        <v>0</v>
      </c>
      <c r="AY67" s="6">
        <f t="shared" ca="1" si="21"/>
        <v>0</v>
      </c>
      <c r="AZ67" s="6">
        <f t="shared" ca="1" si="22"/>
        <v>0</v>
      </c>
      <c r="BA67" s="6">
        <f t="shared" ca="1" si="23"/>
        <v>0</v>
      </c>
      <c r="BB67" s="6"/>
      <c r="BD67" s="4">
        <f t="shared" ca="1" si="24"/>
        <v>101191.25</v>
      </c>
      <c r="BF67" s="3">
        <f t="shared" si="25"/>
        <v>41991</v>
      </c>
      <c r="BG67" s="6">
        <f>BG66+SUMIFS('Transactions (Dated)'!H:H,'Transactions (Dated)'!D:D,'Share Values'!AM67)</f>
        <v>899983.75</v>
      </c>
      <c r="BH67" s="6">
        <f ca="1">BH66+SUMIFS('Transactions (Dated)'!$F:$F,'Transactions (Dated)'!$D:$D,$BF67,'Transactions (Dated)'!$B:$B,BH$11,'Transactions (Dated)'!$C:$C,"Dividend (paid to cash)")*W67</f>
        <v>0</v>
      </c>
      <c r="BI67" s="6">
        <f ca="1">BI66+SUMIFS('Transactions (Dated)'!$F:$F,'Transactions (Dated)'!$D:$D,$BF67,'Transactions (Dated)'!$B:$B,BI$11,'Transactions (Dated)'!$C:$C,"Dividend (paid to cash)")*X67</f>
        <v>625</v>
      </c>
      <c r="BJ67" s="6">
        <f ca="1">BJ66+SUMIFS('Transactions (Dated)'!$F:$F,'Transactions (Dated)'!$D:$D,$BF67,'Transactions (Dated)'!$B:$B,BJ$11,'Transactions (Dated)'!$C:$C,"Dividend (paid to cash)")*Y67</f>
        <v>0</v>
      </c>
      <c r="BK67" s="6">
        <f ca="1">BK66+SUMIFS('Transactions (Dated)'!$F:$F,'Transactions (Dated)'!$D:$D,$BF67,'Transactions (Dated)'!$B:$B,BK$11,'Transactions (Dated)'!$C:$C,"Dividend (paid to cash)")*Z67</f>
        <v>0</v>
      </c>
      <c r="BL67" s="6">
        <f ca="1">BL66+SUMIFS('Transactions (Dated)'!$F:$F,'Transactions (Dated)'!$D:$D,$BF67,'Transactions (Dated)'!$B:$B,BL$11,'Transactions (Dated)'!$C:$C,"Dividend (paid to cash)")*AA67</f>
        <v>0</v>
      </c>
      <c r="BM67" s="6">
        <f ca="1">BM66+SUMIFS('Transactions (Dated)'!$F:$F,'Transactions (Dated)'!$D:$D,$BF67,'Transactions (Dated)'!$B:$B,BM$11,'Transactions (Dated)'!$C:$C,"Dividend (paid to cash)")*AB67</f>
        <v>0</v>
      </c>
      <c r="BN67" s="6">
        <f ca="1">BN66+SUMIFS('Transactions (Dated)'!$F:$F,'Transactions (Dated)'!$D:$D,$BF67,'Transactions (Dated)'!$B:$B,BN$11,'Transactions (Dated)'!$C:$C,"Dividend (paid to cash)")*AC67</f>
        <v>0</v>
      </c>
      <c r="BO67" s="6">
        <f ca="1">BO66+SUMIFS('Transactions (Dated)'!$F:$F,'Transactions (Dated)'!$D:$D,$BF67,'Transactions (Dated)'!$B:$B,BO$11,'Transactions (Dated)'!$C:$C,"Dividend (paid to cash)")*AD67</f>
        <v>0</v>
      </c>
      <c r="BP67" s="6">
        <f ca="1">BP66+SUMIFS('Transactions (Dated)'!$F:$F,'Transactions (Dated)'!$D:$D,$BF67,'Transactions (Dated)'!$B:$B,BP$11,'Transactions (Dated)'!$C:$C,"Dividend (paid to cash)")*AE67</f>
        <v>0</v>
      </c>
      <c r="BQ67" s="6">
        <f ca="1">BQ66+SUMIFS('Transactions (Dated)'!$F:$F,'Transactions (Dated)'!$D:$D,$BF67,'Transactions (Dated)'!$B:$B,BQ$11,'Transactions (Dated)'!$C:$C,"Dividend (paid to cash)")*AF67</f>
        <v>0</v>
      </c>
      <c r="BR67" s="6">
        <f ca="1">BR66+SUMIFS('Transactions (Dated)'!$F:$F,'Transactions (Dated)'!$D:$D,$BF67,'Transactions (Dated)'!$B:$B,BR$11,'Transactions (Dated)'!$C:$C,"Dividend (paid to cash)")*AG67</f>
        <v>0</v>
      </c>
      <c r="BS67" s="6">
        <f ca="1">BS66+SUMIFS('Transactions (Dated)'!$F:$F,'Transactions (Dated)'!$D:$D,$BF67,'Transactions (Dated)'!$B:$B,BS$11,'Transactions (Dated)'!$C:$C,"Dividend (paid to cash)")*AH67</f>
        <v>0</v>
      </c>
      <c r="BT67" s="6">
        <f ca="1">BT66+SUMIFS('Transactions (Dated)'!$F:$F,'Transactions (Dated)'!$D:$D,$BF67,'Transactions (Dated)'!$B:$B,BT$11,'Transactions (Dated)'!$C:$C,"Dividend (paid to cash)")*AI67</f>
        <v>0</v>
      </c>
      <c r="BU67" s="6">
        <f ca="1">BU66+SUMIFS('Transactions (Dated)'!$F:$F,'Transactions (Dated)'!$D:$D,$BF67,'Transactions (Dated)'!$B:$B,BU$11,'Transactions (Dated)'!$C:$C,"Dividend (paid to cash)")*AJ67</f>
        <v>0</v>
      </c>
      <c r="BV67" s="6"/>
      <c r="BX67" s="6">
        <f t="shared" ca="1" si="30"/>
        <v>900608.75</v>
      </c>
      <c r="BZ67" s="3">
        <f t="shared" si="31"/>
        <v>41991</v>
      </c>
      <c r="CA67" s="4">
        <f t="shared" ca="1" si="26"/>
        <v>101191.25</v>
      </c>
      <c r="CB67" s="4">
        <f t="shared" ca="1" si="27"/>
        <v>900608.75</v>
      </c>
      <c r="CD67" s="4">
        <f t="shared" ca="1" si="28"/>
        <v>1001800</v>
      </c>
    </row>
    <row r="68" spans="2:82">
      <c r="B68" s="3">
        <f t="shared" si="29"/>
        <v>41992</v>
      </c>
      <c r="C68" s="2">
        <v>14468.3</v>
      </c>
      <c r="E68" s="70">
        <v>41992</v>
      </c>
      <c r="F68" s="69">
        <v>11.55</v>
      </c>
      <c r="G68" s="69">
        <v>4.2300000000000004</v>
      </c>
      <c r="H68" s="69">
        <v>19.7</v>
      </c>
      <c r="I68" s="69">
        <v>31.71</v>
      </c>
      <c r="J68" s="69">
        <v>17.71</v>
      </c>
      <c r="K68" s="69">
        <v>11.21</v>
      </c>
      <c r="L68" s="69">
        <v>27.59</v>
      </c>
      <c r="M68" s="69">
        <v>1.85</v>
      </c>
      <c r="N68" s="69">
        <v>8.5500000000000007</v>
      </c>
      <c r="O68" s="69">
        <v>4.9233000000000002</v>
      </c>
      <c r="P68" s="69">
        <v>36.700000000000003</v>
      </c>
      <c r="Q68" s="69">
        <v>1.55</v>
      </c>
      <c r="R68" s="69">
        <v>9.5500000000000007</v>
      </c>
      <c r="S68" s="69">
        <v>37.96</v>
      </c>
      <c r="T68" s="4"/>
      <c r="V68" s="3">
        <f t="shared" si="8"/>
        <v>41992</v>
      </c>
      <c r="W68" s="40">
        <f ca="1">W67+SUMIFS('Transactions (Dated)'!$E$2:$E$53,'Transactions (Dated)'!$D$2:$D$53,'Share Values'!$V68,'Transactions (Dated)'!$B$2:$B$53,'Share Values'!W$11,'Transactions (Dated)'!$C$2:$C$53,"Buy")-SUMIFS('Transactions (Dated)'!$E$2:$E$53,'Transactions (Dated)'!$D$2:$D$53,'Share Values'!$V68,'Transactions (Dated)'!$B$2:$B$53,'Share Values'!W$11,'Transactions (Dated)'!$C$2:$C$53,"Sell")</f>
        <v>4625</v>
      </c>
      <c r="X68" s="40">
        <f ca="1">X67+SUMIFS('Transactions (Dated)'!$E$2:$E$53,'Transactions (Dated)'!$D$2:$D$53,'Share Values'!$V68,'Transactions (Dated)'!$B$2:$B$53,'Share Values'!X$11,'Transactions (Dated)'!$C$2:$C$53,"Buy")-SUMIFS('Transactions (Dated)'!$E$2:$E$53,'Transactions (Dated)'!$D$2:$D$53,'Share Values'!$V68,'Transactions (Dated)'!$B$2:$B$53,'Share Values'!X$11,'Transactions (Dated)'!$C$2:$C$53,"Sell")</f>
        <v>12500</v>
      </c>
      <c r="Y68" s="40">
        <f ca="1">Y67+SUMIFS('Transactions (Dated)'!$E$2:$E$53,'Transactions (Dated)'!$D$2:$D$53,'Share Values'!$V68,'Transactions (Dated)'!$B$2:$B$53,'Share Values'!Y$11,'Transactions (Dated)'!$C$2:$C$53,"Buy")-SUMIFS('Transactions (Dated)'!$E$2:$E$53,'Transactions (Dated)'!$D$2:$D$53,'Share Values'!$V68,'Transactions (Dated)'!$B$2:$B$53,'Share Values'!Y$11,'Transactions (Dated)'!$C$2:$C$53,"Sell")</f>
        <v>0</v>
      </c>
      <c r="Z68" s="40">
        <f ca="1">Z67+SUMIFS('Transactions (Dated)'!$E$2:$E$53,'Transactions (Dated)'!$D$2:$D$53,'Share Values'!$V68,'Transactions (Dated)'!$B$2:$B$53,'Share Values'!Z$11,'Transactions (Dated)'!$C$2:$C$53,"Buy")-SUMIFS('Transactions (Dated)'!$E$2:$E$53,'Transactions (Dated)'!$D$2:$D$53,'Share Values'!$V68,'Transactions (Dated)'!$B$2:$B$53,'Share Values'!Z$11,'Transactions (Dated)'!$C$2:$C$53,"Sell")</f>
        <v>0</v>
      </c>
      <c r="AA68" s="40">
        <f ca="1">AA67+SUMIFS('Transactions (Dated)'!$E$2:$E$53,'Transactions (Dated)'!$D$2:$D$53,'Share Values'!$V68,'Transactions (Dated)'!$B$2:$B$53,'Share Values'!AA$11,'Transactions (Dated)'!$C$2:$C$53,"Buy")-SUMIFS('Transactions (Dated)'!$E$2:$E$53,'Transactions (Dated)'!$D$2:$D$53,'Share Values'!$V68,'Transactions (Dated)'!$B$2:$B$53,'Share Values'!AA$11,'Transactions (Dated)'!$C$2:$C$53,"Sell")</f>
        <v>0</v>
      </c>
      <c r="AB68" s="40">
        <f ca="1">AB67+SUMIFS('Transactions (Dated)'!$E$2:$E$53,'Transactions (Dated)'!$D$2:$D$53,'Share Values'!$V68,'Transactions (Dated)'!$B$2:$B$53,'Share Values'!AB$11,'Transactions (Dated)'!$C$2:$C$53,"Buy")-SUMIFS('Transactions (Dated)'!$E$2:$E$53,'Transactions (Dated)'!$D$2:$D$53,'Share Values'!$V68,'Transactions (Dated)'!$B$2:$B$53,'Share Values'!AB$11,'Transactions (Dated)'!$C$2:$C$53,"Sell")</f>
        <v>0</v>
      </c>
      <c r="AC68" s="40">
        <f ca="1">AC67+SUMIFS('Transactions (Dated)'!$E$2:$E$53,'Transactions (Dated)'!$D$2:$D$53,'Share Values'!$V68,'Transactions (Dated)'!$B$2:$B$53,'Share Values'!AC$11,'Transactions (Dated)'!$C$2:$C$53,"Buy")-SUMIFS('Transactions (Dated)'!$E$2:$E$53,'Transactions (Dated)'!$D$2:$D$53,'Share Values'!$V68,'Transactions (Dated)'!$B$2:$B$53,'Share Values'!AC$11,'Transactions (Dated)'!$C$2:$C$53,"Sell")</f>
        <v>0</v>
      </c>
      <c r="AD68" s="40">
        <f ca="1">AD67+SUMIFS('Transactions (Dated)'!$E$2:$E$53,'Transactions (Dated)'!$D$2:$D$53,'Share Values'!$V68,'Transactions (Dated)'!$B$2:$B$53,'Share Values'!AD$11,'Transactions (Dated)'!$C$2:$C$53,"Buy")-SUMIFS('Transactions (Dated)'!$E$2:$E$53,'Transactions (Dated)'!$D$2:$D$53,'Share Values'!$V68,'Transactions (Dated)'!$B$2:$B$53,'Share Values'!AD$11,'Transactions (Dated)'!$C$2:$C$53,"Sell")</f>
        <v>0</v>
      </c>
      <c r="AE68" s="40">
        <f ca="1">AE67+SUMIFS('Transactions (Dated)'!$E$2:$E$53,'Transactions (Dated)'!$D$2:$D$53,'Share Values'!$V68,'Transactions (Dated)'!$B$2:$B$53,'Share Values'!AE$11,'Transactions (Dated)'!$C$2:$C$53,"Buy")-SUMIFS('Transactions (Dated)'!$E$2:$E$53,'Transactions (Dated)'!$D$2:$D$53,'Share Values'!$V68,'Transactions (Dated)'!$B$2:$B$53,'Share Values'!AE$11,'Transactions (Dated)'!$C$2:$C$53,"Sell")</f>
        <v>0</v>
      </c>
      <c r="AF68" s="40">
        <f ca="1">AF67+SUMIFS('Transactions (Dated)'!$E$2:$E$53,'Transactions (Dated)'!$D$2:$D$53,'Share Values'!$V68,'Transactions (Dated)'!$B$2:$B$53,'Share Values'!AF$11,'Transactions (Dated)'!$C$2:$C$53,"Buy")-SUMIFS('Transactions (Dated)'!$E$2:$E$53,'Transactions (Dated)'!$D$2:$D$53,'Share Values'!$V68,'Transactions (Dated)'!$B$2:$B$53,'Share Values'!AF$11,'Transactions (Dated)'!$C$2:$C$53,"Sell")</f>
        <v>0</v>
      </c>
      <c r="AG68" s="40">
        <f ca="1">AG67+SUMIFS('Transactions (Dated)'!$E$2:$E$53,'Transactions (Dated)'!$D$2:$D$53,'Share Values'!$V68,'Transactions (Dated)'!$B$2:$B$53,'Share Values'!AG$11,'Transactions (Dated)'!$C$2:$C$53,"Buy")-SUMIFS('Transactions (Dated)'!$E$2:$E$53,'Transactions (Dated)'!$D$2:$D$53,'Share Values'!$V68,'Transactions (Dated)'!$B$2:$B$53,'Share Values'!AG$11,'Transactions (Dated)'!$C$2:$C$53,"Sell")</f>
        <v>0</v>
      </c>
      <c r="AH68" s="40">
        <f ca="1">AH67+SUMIFS('Transactions (Dated)'!$E$2:$E$53,'Transactions (Dated)'!$D$2:$D$53,'Share Values'!$V68,'Transactions (Dated)'!$B$2:$B$53,'Share Values'!AH$11,'Transactions (Dated)'!$C$2:$C$53,"Buy")-SUMIFS('Transactions (Dated)'!$E$2:$E$53,'Transactions (Dated)'!$D$2:$D$53,'Share Values'!$V68,'Transactions (Dated)'!$B$2:$B$53,'Share Values'!AH$11,'Transactions (Dated)'!$C$2:$C$53,"Sell")</f>
        <v>0</v>
      </c>
      <c r="AI68" s="40">
        <f ca="1">AI67+SUMIFS('Transactions (Dated)'!$E$2:$E$53,'Transactions (Dated)'!$D$2:$D$53,'Share Values'!$V68,'Transactions (Dated)'!$B$2:$B$53,'Share Values'!AI$11,'Transactions (Dated)'!$C$2:$C$53,"Buy")-SUMIFS('Transactions (Dated)'!$E$2:$E$53,'Transactions (Dated)'!$D$2:$D$53,'Share Values'!$V68,'Transactions (Dated)'!$B$2:$B$53,'Share Values'!AI$11,'Transactions (Dated)'!$C$2:$C$53,"Sell")</f>
        <v>0</v>
      </c>
      <c r="AJ68" s="40">
        <f ca="1">AJ67+SUMIFS('Transactions (Dated)'!$E$2:$E$53,'Transactions (Dated)'!$D$2:$D$53,'Share Values'!$V68,'Transactions (Dated)'!$B$2:$B$53,'Share Values'!AJ$11,'Transactions (Dated)'!$C$2:$C$53,"Buy")-SUMIFS('Transactions (Dated)'!$E$2:$E$53,'Transactions (Dated)'!$D$2:$D$53,'Share Values'!$V68,'Transactions (Dated)'!$B$2:$B$53,'Share Values'!AJ$11,'Transactions (Dated)'!$C$2:$C$53,"Sell")</f>
        <v>0</v>
      </c>
      <c r="AK68" s="40"/>
      <c r="AM68" s="3">
        <f t="shared" si="9"/>
        <v>41992</v>
      </c>
      <c r="AN68" s="6">
        <f t="shared" ca="1" si="10"/>
        <v>53418.75</v>
      </c>
      <c r="AO68" s="6">
        <f t="shared" ca="1" si="11"/>
        <v>52875.000000000007</v>
      </c>
      <c r="AP68" s="6">
        <f t="shared" ca="1" si="12"/>
        <v>0</v>
      </c>
      <c r="AQ68" s="6">
        <f t="shared" ca="1" si="13"/>
        <v>0</v>
      </c>
      <c r="AR68" s="6">
        <f t="shared" ca="1" si="14"/>
        <v>0</v>
      </c>
      <c r="AS68" s="6">
        <f t="shared" ca="1" si="15"/>
        <v>0</v>
      </c>
      <c r="AT68" s="6">
        <f t="shared" ca="1" si="16"/>
        <v>0</v>
      </c>
      <c r="AU68" s="6">
        <f t="shared" ca="1" si="17"/>
        <v>0</v>
      </c>
      <c r="AV68" s="6">
        <f t="shared" ca="1" si="18"/>
        <v>0</v>
      </c>
      <c r="AW68" s="6">
        <f t="shared" ca="1" si="19"/>
        <v>0</v>
      </c>
      <c r="AX68" s="6">
        <f t="shared" ca="1" si="20"/>
        <v>0</v>
      </c>
      <c r="AY68" s="6">
        <f t="shared" ca="1" si="21"/>
        <v>0</v>
      </c>
      <c r="AZ68" s="6">
        <f t="shared" ca="1" si="22"/>
        <v>0</v>
      </c>
      <c r="BA68" s="6">
        <f t="shared" ca="1" si="23"/>
        <v>0</v>
      </c>
      <c r="BB68" s="6"/>
      <c r="BD68" s="4">
        <f t="shared" ca="1" si="24"/>
        <v>106293.75</v>
      </c>
      <c r="BF68" s="3">
        <f t="shared" si="25"/>
        <v>41992</v>
      </c>
      <c r="BG68" s="6">
        <f>BG67+SUMIFS('Transactions (Dated)'!H:H,'Transactions (Dated)'!D:D,'Share Values'!AM68)</f>
        <v>899983.75</v>
      </c>
      <c r="BH68" s="6">
        <f ca="1">BH67+SUMIFS('Transactions (Dated)'!$F:$F,'Transactions (Dated)'!$D:$D,$BF68,'Transactions (Dated)'!$B:$B,BH$11,'Transactions (Dated)'!$C:$C,"Dividend (paid to cash)")*W68</f>
        <v>0</v>
      </c>
      <c r="BI68" s="6">
        <f ca="1">BI67+SUMIFS('Transactions (Dated)'!$F:$F,'Transactions (Dated)'!$D:$D,$BF68,'Transactions (Dated)'!$B:$B,BI$11,'Transactions (Dated)'!$C:$C,"Dividend (paid to cash)")*X68</f>
        <v>625</v>
      </c>
      <c r="BJ68" s="6">
        <f ca="1">BJ67+SUMIFS('Transactions (Dated)'!$F:$F,'Transactions (Dated)'!$D:$D,$BF68,'Transactions (Dated)'!$B:$B,BJ$11,'Transactions (Dated)'!$C:$C,"Dividend (paid to cash)")*Y68</f>
        <v>0</v>
      </c>
      <c r="BK68" s="6">
        <f ca="1">BK67+SUMIFS('Transactions (Dated)'!$F:$F,'Transactions (Dated)'!$D:$D,$BF68,'Transactions (Dated)'!$B:$B,BK$11,'Transactions (Dated)'!$C:$C,"Dividend (paid to cash)")*Z68</f>
        <v>0</v>
      </c>
      <c r="BL68" s="6">
        <f ca="1">BL67+SUMIFS('Transactions (Dated)'!$F:$F,'Transactions (Dated)'!$D:$D,$BF68,'Transactions (Dated)'!$B:$B,BL$11,'Transactions (Dated)'!$C:$C,"Dividend (paid to cash)")*AA68</f>
        <v>0</v>
      </c>
      <c r="BM68" s="6">
        <f ca="1">BM67+SUMIFS('Transactions (Dated)'!$F:$F,'Transactions (Dated)'!$D:$D,$BF68,'Transactions (Dated)'!$B:$B,BM$11,'Transactions (Dated)'!$C:$C,"Dividend (paid to cash)")*AB68</f>
        <v>0</v>
      </c>
      <c r="BN68" s="6">
        <f ca="1">BN67+SUMIFS('Transactions (Dated)'!$F:$F,'Transactions (Dated)'!$D:$D,$BF68,'Transactions (Dated)'!$B:$B,BN$11,'Transactions (Dated)'!$C:$C,"Dividend (paid to cash)")*AC68</f>
        <v>0</v>
      </c>
      <c r="BO68" s="6">
        <f ca="1">BO67+SUMIFS('Transactions (Dated)'!$F:$F,'Transactions (Dated)'!$D:$D,$BF68,'Transactions (Dated)'!$B:$B,BO$11,'Transactions (Dated)'!$C:$C,"Dividend (paid to cash)")*AD68</f>
        <v>0</v>
      </c>
      <c r="BP68" s="6">
        <f ca="1">BP67+SUMIFS('Transactions (Dated)'!$F:$F,'Transactions (Dated)'!$D:$D,$BF68,'Transactions (Dated)'!$B:$B,BP$11,'Transactions (Dated)'!$C:$C,"Dividend (paid to cash)")*AE68</f>
        <v>0</v>
      </c>
      <c r="BQ68" s="6">
        <f ca="1">BQ67+SUMIFS('Transactions (Dated)'!$F:$F,'Transactions (Dated)'!$D:$D,$BF68,'Transactions (Dated)'!$B:$B,BQ$11,'Transactions (Dated)'!$C:$C,"Dividend (paid to cash)")*AF68</f>
        <v>0</v>
      </c>
      <c r="BR68" s="6">
        <f ca="1">BR67+SUMIFS('Transactions (Dated)'!$F:$F,'Transactions (Dated)'!$D:$D,$BF68,'Transactions (Dated)'!$B:$B,BR$11,'Transactions (Dated)'!$C:$C,"Dividend (paid to cash)")*AG68</f>
        <v>0</v>
      </c>
      <c r="BS68" s="6">
        <f ca="1">BS67+SUMIFS('Transactions (Dated)'!$F:$F,'Transactions (Dated)'!$D:$D,$BF68,'Transactions (Dated)'!$B:$B,BS$11,'Transactions (Dated)'!$C:$C,"Dividend (paid to cash)")*AH68</f>
        <v>0</v>
      </c>
      <c r="BT68" s="6">
        <f ca="1">BT67+SUMIFS('Transactions (Dated)'!$F:$F,'Transactions (Dated)'!$D:$D,$BF68,'Transactions (Dated)'!$B:$B,BT$11,'Transactions (Dated)'!$C:$C,"Dividend (paid to cash)")*AI68</f>
        <v>0</v>
      </c>
      <c r="BU68" s="6">
        <f ca="1">BU67+SUMIFS('Transactions (Dated)'!$F:$F,'Transactions (Dated)'!$D:$D,$BF68,'Transactions (Dated)'!$B:$B,BU$11,'Transactions (Dated)'!$C:$C,"Dividend (paid to cash)")*AJ68</f>
        <v>0</v>
      </c>
      <c r="BV68" s="6"/>
      <c r="BX68" s="6">
        <f t="shared" ca="1" si="30"/>
        <v>900608.75</v>
      </c>
      <c r="BZ68" s="3">
        <f t="shared" si="31"/>
        <v>41992</v>
      </c>
      <c r="CA68" s="4">
        <f t="shared" ca="1" si="26"/>
        <v>106293.75</v>
      </c>
      <c r="CB68" s="4">
        <f t="shared" ca="1" si="27"/>
        <v>900608.75</v>
      </c>
      <c r="CD68" s="4">
        <f t="shared" ca="1" si="28"/>
        <v>1006902.5</v>
      </c>
    </row>
    <row r="69" spans="2:82">
      <c r="B69" s="3">
        <f t="shared" si="29"/>
        <v>41995</v>
      </c>
      <c r="C69" s="2">
        <v>14432.4</v>
      </c>
      <c r="E69" s="70">
        <v>41995</v>
      </c>
      <c r="F69" s="69">
        <v>12.43</v>
      </c>
      <c r="G69" s="69">
        <v>4.13</v>
      </c>
      <c r="H69" s="69">
        <v>19.579999999999998</v>
      </c>
      <c r="I69" s="69">
        <v>31.69</v>
      </c>
      <c r="J69" s="69">
        <v>17.59</v>
      </c>
      <c r="K69" s="69">
        <v>11.09</v>
      </c>
      <c r="L69" s="69">
        <v>27.06</v>
      </c>
      <c r="M69" s="69">
        <v>1.84</v>
      </c>
      <c r="N69" s="69">
        <v>8.5500000000000007</v>
      </c>
      <c r="O69" s="69">
        <v>4.9400000000000004</v>
      </c>
      <c r="P69" s="69">
        <v>36.4</v>
      </c>
      <c r="Q69" s="69">
        <v>1.55</v>
      </c>
      <c r="R69" s="69">
        <v>9.3800000000000008</v>
      </c>
      <c r="S69" s="69">
        <v>38.71</v>
      </c>
      <c r="T69" s="4"/>
      <c r="V69" s="3">
        <f t="shared" si="8"/>
        <v>41995</v>
      </c>
      <c r="W69" s="40">
        <f ca="1">W68+SUMIFS('Transactions (Dated)'!$E$2:$E$53,'Transactions (Dated)'!$D$2:$D$53,'Share Values'!$V69,'Transactions (Dated)'!$B$2:$B$53,'Share Values'!W$11,'Transactions (Dated)'!$C$2:$C$53,"Buy")-SUMIFS('Transactions (Dated)'!$E$2:$E$53,'Transactions (Dated)'!$D$2:$D$53,'Share Values'!$V69,'Transactions (Dated)'!$B$2:$B$53,'Share Values'!W$11,'Transactions (Dated)'!$C$2:$C$53,"Sell")</f>
        <v>4625</v>
      </c>
      <c r="X69" s="40">
        <f ca="1">X68+SUMIFS('Transactions (Dated)'!$E$2:$E$53,'Transactions (Dated)'!$D$2:$D$53,'Share Values'!$V69,'Transactions (Dated)'!$B$2:$B$53,'Share Values'!X$11,'Transactions (Dated)'!$C$2:$C$53,"Buy")-SUMIFS('Transactions (Dated)'!$E$2:$E$53,'Transactions (Dated)'!$D$2:$D$53,'Share Values'!$V69,'Transactions (Dated)'!$B$2:$B$53,'Share Values'!X$11,'Transactions (Dated)'!$C$2:$C$53,"Sell")</f>
        <v>12500</v>
      </c>
      <c r="Y69" s="40">
        <f ca="1">Y68+SUMIFS('Transactions (Dated)'!$E$2:$E$53,'Transactions (Dated)'!$D$2:$D$53,'Share Values'!$V69,'Transactions (Dated)'!$B$2:$B$53,'Share Values'!Y$11,'Transactions (Dated)'!$C$2:$C$53,"Buy")-SUMIFS('Transactions (Dated)'!$E$2:$E$53,'Transactions (Dated)'!$D$2:$D$53,'Share Values'!$V69,'Transactions (Dated)'!$B$2:$B$53,'Share Values'!Y$11,'Transactions (Dated)'!$C$2:$C$53,"Sell")</f>
        <v>0</v>
      </c>
      <c r="Z69" s="40">
        <f ca="1">Z68+SUMIFS('Transactions (Dated)'!$E$2:$E$53,'Transactions (Dated)'!$D$2:$D$53,'Share Values'!$V69,'Transactions (Dated)'!$B$2:$B$53,'Share Values'!Z$11,'Transactions (Dated)'!$C$2:$C$53,"Buy")-SUMIFS('Transactions (Dated)'!$E$2:$E$53,'Transactions (Dated)'!$D$2:$D$53,'Share Values'!$V69,'Transactions (Dated)'!$B$2:$B$53,'Share Values'!Z$11,'Transactions (Dated)'!$C$2:$C$53,"Sell")</f>
        <v>0</v>
      </c>
      <c r="AA69" s="40">
        <f ca="1">AA68+SUMIFS('Transactions (Dated)'!$E$2:$E$53,'Transactions (Dated)'!$D$2:$D$53,'Share Values'!$V69,'Transactions (Dated)'!$B$2:$B$53,'Share Values'!AA$11,'Transactions (Dated)'!$C$2:$C$53,"Buy")-SUMIFS('Transactions (Dated)'!$E$2:$E$53,'Transactions (Dated)'!$D$2:$D$53,'Share Values'!$V69,'Transactions (Dated)'!$B$2:$B$53,'Share Values'!AA$11,'Transactions (Dated)'!$C$2:$C$53,"Sell")</f>
        <v>0</v>
      </c>
      <c r="AB69" s="40">
        <f ca="1">AB68+SUMIFS('Transactions (Dated)'!$E$2:$E$53,'Transactions (Dated)'!$D$2:$D$53,'Share Values'!$V69,'Transactions (Dated)'!$B$2:$B$53,'Share Values'!AB$11,'Transactions (Dated)'!$C$2:$C$53,"Buy")-SUMIFS('Transactions (Dated)'!$E$2:$E$53,'Transactions (Dated)'!$D$2:$D$53,'Share Values'!$V69,'Transactions (Dated)'!$B$2:$B$53,'Share Values'!AB$11,'Transactions (Dated)'!$C$2:$C$53,"Sell")</f>
        <v>0</v>
      </c>
      <c r="AC69" s="40">
        <f ca="1">AC68+SUMIFS('Transactions (Dated)'!$E$2:$E$53,'Transactions (Dated)'!$D$2:$D$53,'Share Values'!$V69,'Transactions (Dated)'!$B$2:$B$53,'Share Values'!AC$11,'Transactions (Dated)'!$C$2:$C$53,"Buy")-SUMIFS('Transactions (Dated)'!$E$2:$E$53,'Transactions (Dated)'!$D$2:$D$53,'Share Values'!$V69,'Transactions (Dated)'!$B$2:$B$53,'Share Values'!AC$11,'Transactions (Dated)'!$C$2:$C$53,"Sell")</f>
        <v>0</v>
      </c>
      <c r="AD69" s="40">
        <f ca="1">AD68+SUMIFS('Transactions (Dated)'!$E$2:$E$53,'Transactions (Dated)'!$D$2:$D$53,'Share Values'!$V69,'Transactions (Dated)'!$B$2:$B$53,'Share Values'!AD$11,'Transactions (Dated)'!$C$2:$C$53,"Buy")-SUMIFS('Transactions (Dated)'!$E$2:$E$53,'Transactions (Dated)'!$D$2:$D$53,'Share Values'!$V69,'Transactions (Dated)'!$B$2:$B$53,'Share Values'!AD$11,'Transactions (Dated)'!$C$2:$C$53,"Sell")</f>
        <v>0</v>
      </c>
      <c r="AE69" s="40">
        <f ca="1">AE68+SUMIFS('Transactions (Dated)'!$E$2:$E$53,'Transactions (Dated)'!$D$2:$D$53,'Share Values'!$V69,'Transactions (Dated)'!$B$2:$B$53,'Share Values'!AE$11,'Transactions (Dated)'!$C$2:$C$53,"Buy")-SUMIFS('Transactions (Dated)'!$E$2:$E$53,'Transactions (Dated)'!$D$2:$D$53,'Share Values'!$V69,'Transactions (Dated)'!$B$2:$B$53,'Share Values'!AE$11,'Transactions (Dated)'!$C$2:$C$53,"Sell")</f>
        <v>0</v>
      </c>
      <c r="AF69" s="40">
        <f ca="1">AF68+SUMIFS('Transactions (Dated)'!$E$2:$E$53,'Transactions (Dated)'!$D$2:$D$53,'Share Values'!$V69,'Transactions (Dated)'!$B$2:$B$53,'Share Values'!AF$11,'Transactions (Dated)'!$C$2:$C$53,"Buy")-SUMIFS('Transactions (Dated)'!$E$2:$E$53,'Transactions (Dated)'!$D$2:$D$53,'Share Values'!$V69,'Transactions (Dated)'!$B$2:$B$53,'Share Values'!AF$11,'Transactions (Dated)'!$C$2:$C$53,"Sell")</f>
        <v>0</v>
      </c>
      <c r="AG69" s="40">
        <f ca="1">AG68+SUMIFS('Transactions (Dated)'!$E$2:$E$53,'Transactions (Dated)'!$D$2:$D$53,'Share Values'!$V69,'Transactions (Dated)'!$B$2:$B$53,'Share Values'!AG$11,'Transactions (Dated)'!$C$2:$C$53,"Buy")-SUMIFS('Transactions (Dated)'!$E$2:$E$53,'Transactions (Dated)'!$D$2:$D$53,'Share Values'!$V69,'Transactions (Dated)'!$B$2:$B$53,'Share Values'!AG$11,'Transactions (Dated)'!$C$2:$C$53,"Sell")</f>
        <v>0</v>
      </c>
      <c r="AH69" s="40">
        <f ca="1">AH68+SUMIFS('Transactions (Dated)'!$E$2:$E$53,'Transactions (Dated)'!$D$2:$D$53,'Share Values'!$V69,'Transactions (Dated)'!$B$2:$B$53,'Share Values'!AH$11,'Transactions (Dated)'!$C$2:$C$53,"Buy")-SUMIFS('Transactions (Dated)'!$E$2:$E$53,'Transactions (Dated)'!$D$2:$D$53,'Share Values'!$V69,'Transactions (Dated)'!$B$2:$B$53,'Share Values'!AH$11,'Transactions (Dated)'!$C$2:$C$53,"Sell")</f>
        <v>0</v>
      </c>
      <c r="AI69" s="40">
        <f ca="1">AI68+SUMIFS('Transactions (Dated)'!$E$2:$E$53,'Transactions (Dated)'!$D$2:$D$53,'Share Values'!$V69,'Transactions (Dated)'!$B$2:$B$53,'Share Values'!AI$11,'Transactions (Dated)'!$C$2:$C$53,"Buy")-SUMIFS('Transactions (Dated)'!$E$2:$E$53,'Transactions (Dated)'!$D$2:$D$53,'Share Values'!$V69,'Transactions (Dated)'!$B$2:$B$53,'Share Values'!AI$11,'Transactions (Dated)'!$C$2:$C$53,"Sell")</f>
        <v>0</v>
      </c>
      <c r="AJ69" s="40">
        <f ca="1">AJ68+SUMIFS('Transactions (Dated)'!$E$2:$E$53,'Transactions (Dated)'!$D$2:$D$53,'Share Values'!$V69,'Transactions (Dated)'!$B$2:$B$53,'Share Values'!AJ$11,'Transactions (Dated)'!$C$2:$C$53,"Buy")-SUMIFS('Transactions (Dated)'!$E$2:$E$53,'Transactions (Dated)'!$D$2:$D$53,'Share Values'!$V69,'Transactions (Dated)'!$B$2:$B$53,'Share Values'!AJ$11,'Transactions (Dated)'!$C$2:$C$53,"Sell")</f>
        <v>0</v>
      </c>
      <c r="AK69" s="40"/>
      <c r="AM69" s="3">
        <f t="shared" si="9"/>
        <v>41995</v>
      </c>
      <c r="AN69" s="6">
        <f t="shared" ca="1" si="10"/>
        <v>57488.75</v>
      </c>
      <c r="AO69" s="6">
        <f t="shared" ca="1" si="11"/>
        <v>51625</v>
      </c>
      <c r="AP69" s="6">
        <f t="shared" ca="1" si="12"/>
        <v>0</v>
      </c>
      <c r="AQ69" s="6">
        <f t="shared" ca="1" si="13"/>
        <v>0</v>
      </c>
      <c r="AR69" s="6">
        <f t="shared" ca="1" si="14"/>
        <v>0</v>
      </c>
      <c r="AS69" s="6">
        <f t="shared" ca="1" si="15"/>
        <v>0</v>
      </c>
      <c r="AT69" s="6">
        <f t="shared" ca="1" si="16"/>
        <v>0</v>
      </c>
      <c r="AU69" s="6">
        <f t="shared" ca="1" si="17"/>
        <v>0</v>
      </c>
      <c r="AV69" s="6">
        <f t="shared" ca="1" si="18"/>
        <v>0</v>
      </c>
      <c r="AW69" s="6">
        <f t="shared" ca="1" si="19"/>
        <v>0</v>
      </c>
      <c r="AX69" s="6">
        <f t="shared" ca="1" si="20"/>
        <v>0</v>
      </c>
      <c r="AY69" s="6">
        <f t="shared" ca="1" si="21"/>
        <v>0</v>
      </c>
      <c r="AZ69" s="6">
        <f t="shared" ca="1" si="22"/>
        <v>0</v>
      </c>
      <c r="BA69" s="6">
        <f t="shared" ca="1" si="23"/>
        <v>0</v>
      </c>
      <c r="BB69" s="6"/>
      <c r="BD69" s="4">
        <f t="shared" ca="1" si="24"/>
        <v>109113.75</v>
      </c>
      <c r="BF69" s="3">
        <f t="shared" si="25"/>
        <v>41995</v>
      </c>
      <c r="BG69" s="6">
        <f>BG68+SUMIFS('Transactions (Dated)'!H:H,'Transactions (Dated)'!D:D,'Share Values'!AM69)</f>
        <v>899983.75</v>
      </c>
      <c r="BH69" s="6">
        <f ca="1">BH68+SUMIFS('Transactions (Dated)'!$F:$F,'Transactions (Dated)'!$D:$D,$BF69,'Transactions (Dated)'!$B:$B,BH$11,'Transactions (Dated)'!$C:$C,"Dividend (paid to cash)")*W69</f>
        <v>0</v>
      </c>
      <c r="BI69" s="6">
        <f ca="1">BI68+SUMIFS('Transactions (Dated)'!$F:$F,'Transactions (Dated)'!$D:$D,$BF69,'Transactions (Dated)'!$B:$B,BI$11,'Transactions (Dated)'!$C:$C,"Dividend (paid to cash)")*X69</f>
        <v>625</v>
      </c>
      <c r="BJ69" s="6">
        <f ca="1">BJ68+SUMIFS('Transactions (Dated)'!$F:$F,'Transactions (Dated)'!$D:$D,$BF69,'Transactions (Dated)'!$B:$B,BJ$11,'Transactions (Dated)'!$C:$C,"Dividend (paid to cash)")*Y69</f>
        <v>0</v>
      </c>
      <c r="BK69" s="6">
        <f ca="1">BK68+SUMIFS('Transactions (Dated)'!$F:$F,'Transactions (Dated)'!$D:$D,$BF69,'Transactions (Dated)'!$B:$B,BK$11,'Transactions (Dated)'!$C:$C,"Dividend (paid to cash)")*Z69</f>
        <v>0</v>
      </c>
      <c r="BL69" s="6">
        <f ca="1">BL68+SUMIFS('Transactions (Dated)'!$F:$F,'Transactions (Dated)'!$D:$D,$BF69,'Transactions (Dated)'!$B:$B,BL$11,'Transactions (Dated)'!$C:$C,"Dividend (paid to cash)")*AA69</f>
        <v>0</v>
      </c>
      <c r="BM69" s="6">
        <f ca="1">BM68+SUMIFS('Transactions (Dated)'!$F:$F,'Transactions (Dated)'!$D:$D,$BF69,'Transactions (Dated)'!$B:$B,BM$11,'Transactions (Dated)'!$C:$C,"Dividend (paid to cash)")*AB69</f>
        <v>0</v>
      </c>
      <c r="BN69" s="6">
        <f ca="1">BN68+SUMIFS('Transactions (Dated)'!$F:$F,'Transactions (Dated)'!$D:$D,$BF69,'Transactions (Dated)'!$B:$B,BN$11,'Transactions (Dated)'!$C:$C,"Dividend (paid to cash)")*AC69</f>
        <v>0</v>
      </c>
      <c r="BO69" s="6">
        <f ca="1">BO68+SUMIFS('Transactions (Dated)'!$F:$F,'Transactions (Dated)'!$D:$D,$BF69,'Transactions (Dated)'!$B:$B,BO$11,'Transactions (Dated)'!$C:$C,"Dividend (paid to cash)")*AD69</f>
        <v>0</v>
      </c>
      <c r="BP69" s="6">
        <f ca="1">BP68+SUMIFS('Transactions (Dated)'!$F:$F,'Transactions (Dated)'!$D:$D,$BF69,'Transactions (Dated)'!$B:$B,BP$11,'Transactions (Dated)'!$C:$C,"Dividend (paid to cash)")*AE69</f>
        <v>0</v>
      </c>
      <c r="BQ69" s="6">
        <f ca="1">BQ68+SUMIFS('Transactions (Dated)'!$F:$F,'Transactions (Dated)'!$D:$D,$BF69,'Transactions (Dated)'!$B:$B,BQ$11,'Transactions (Dated)'!$C:$C,"Dividend (paid to cash)")*AF69</f>
        <v>0</v>
      </c>
      <c r="BR69" s="6">
        <f ca="1">BR68+SUMIFS('Transactions (Dated)'!$F:$F,'Transactions (Dated)'!$D:$D,$BF69,'Transactions (Dated)'!$B:$B,BR$11,'Transactions (Dated)'!$C:$C,"Dividend (paid to cash)")*AG69</f>
        <v>0</v>
      </c>
      <c r="BS69" s="6">
        <f ca="1">BS68+SUMIFS('Transactions (Dated)'!$F:$F,'Transactions (Dated)'!$D:$D,$BF69,'Transactions (Dated)'!$B:$B,BS$11,'Transactions (Dated)'!$C:$C,"Dividend (paid to cash)")*AH69</f>
        <v>0</v>
      </c>
      <c r="BT69" s="6">
        <f ca="1">BT68+SUMIFS('Transactions (Dated)'!$F:$F,'Transactions (Dated)'!$D:$D,$BF69,'Transactions (Dated)'!$B:$B,BT$11,'Transactions (Dated)'!$C:$C,"Dividend (paid to cash)")*AI69</f>
        <v>0</v>
      </c>
      <c r="BU69" s="6">
        <f ca="1">BU68+SUMIFS('Transactions (Dated)'!$F:$F,'Transactions (Dated)'!$D:$D,$BF69,'Transactions (Dated)'!$B:$B,BU$11,'Transactions (Dated)'!$C:$C,"Dividend (paid to cash)")*AJ69</f>
        <v>0</v>
      </c>
      <c r="BV69" s="6"/>
      <c r="BX69" s="6">
        <f t="shared" ca="1" si="30"/>
        <v>900608.75</v>
      </c>
      <c r="BZ69" s="3">
        <f t="shared" si="31"/>
        <v>41995</v>
      </c>
      <c r="CA69" s="4">
        <f t="shared" ca="1" si="26"/>
        <v>109113.75</v>
      </c>
      <c r="CB69" s="4">
        <f t="shared" ca="1" si="27"/>
        <v>900608.75</v>
      </c>
      <c r="CD69" s="4">
        <f t="shared" ca="1" si="28"/>
        <v>1009722.5</v>
      </c>
    </row>
    <row r="70" spans="2:82">
      <c r="B70" s="3">
        <f t="shared" si="29"/>
        <v>41996</v>
      </c>
      <c r="C70" s="2">
        <v>14594</v>
      </c>
      <c r="E70" s="70">
        <v>41996</v>
      </c>
      <c r="F70" s="69">
        <v>12.58</v>
      </c>
      <c r="G70" s="69">
        <v>4.1500000000000004</v>
      </c>
      <c r="H70" s="69">
        <v>19.8</v>
      </c>
      <c r="I70" s="69">
        <v>32.340000000000003</v>
      </c>
      <c r="J70" s="69">
        <v>17.22</v>
      </c>
      <c r="K70" s="69">
        <v>11.17</v>
      </c>
      <c r="L70" s="69">
        <v>27.3</v>
      </c>
      <c r="M70" s="69">
        <v>1.83</v>
      </c>
      <c r="N70" s="69">
        <v>8.4499999999999993</v>
      </c>
      <c r="O70" s="69">
        <v>5.05</v>
      </c>
      <c r="P70" s="69">
        <v>36.69</v>
      </c>
      <c r="Q70" s="69">
        <v>1.52</v>
      </c>
      <c r="R70" s="69">
        <v>9.7200000000000006</v>
      </c>
      <c r="S70" s="69">
        <v>38.92</v>
      </c>
      <c r="T70" s="4"/>
      <c r="V70" s="3">
        <f t="shared" si="8"/>
        <v>41996</v>
      </c>
      <c r="W70" s="40">
        <f ca="1">W69+SUMIFS('Transactions (Dated)'!$E$2:$E$53,'Transactions (Dated)'!$D$2:$D$53,'Share Values'!$V70,'Transactions (Dated)'!$B$2:$B$53,'Share Values'!W$11,'Transactions (Dated)'!$C$2:$C$53,"Buy")-SUMIFS('Transactions (Dated)'!$E$2:$E$53,'Transactions (Dated)'!$D$2:$D$53,'Share Values'!$V70,'Transactions (Dated)'!$B$2:$B$53,'Share Values'!W$11,'Transactions (Dated)'!$C$2:$C$53,"Sell")</f>
        <v>4625</v>
      </c>
      <c r="X70" s="40">
        <f ca="1">X69+SUMIFS('Transactions (Dated)'!$E$2:$E$53,'Transactions (Dated)'!$D$2:$D$53,'Share Values'!$V70,'Transactions (Dated)'!$B$2:$B$53,'Share Values'!X$11,'Transactions (Dated)'!$C$2:$C$53,"Buy")-SUMIFS('Transactions (Dated)'!$E$2:$E$53,'Transactions (Dated)'!$D$2:$D$53,'Share Values'!$V70,'Transactions (Dated)'!$B$2:$B$53,'Share Values'!X$11,'Transactions (Dated)'!$C$2:$C$53,"Sell")</f>
        <v>12500</v>
      </c>
      <c r="Y70" s="40">
        <f ca="1">Y69+SUMIFS('Transactions (Dated)'!$E$2:$E$53,'Transactions (Dated)'!$D$2:$D$53,'Share Values'!$V70,'Transactions (Dated)'!$B$2:$B$53,'Share Values'!Y$11,'Transactions (Dated)'!$C$2:$C$53,"Buy")-SUMIFS('Transactions (Dated)'!$E$2:$E$53,'Transactions (Dated)'!$D$2:$D$53,'Share Values'!$V70,'Transactions (Dated)'!$B$2:$B$53,'Share Values'!Y$11,'Transactions (Dated)'!$C$2:$C$53,"Sell")</f>
        <v>0</v>
      </c>
      <c r="Z70" s="40">
        <f ca="1">Z69+SUMIFS('Transactions (Dated)'!$E$2:$E$53,'Transactions (Dated)'!$D$2:$D$53,'Share Values'!$V70,'Transactions (Dated)'!$B$2:$B$53,'Share Values'!Z$11,'Transactions (Dated)'!$C$2:$C$53,"Buy")-SUMIFS('Transactions (Dated)'!$E$2:$E$53,'Transactions (Dated)'!$D$2:$D$53,'Share Values'!$V70,'Transactions (Dated)'!$B$2:$B$53,'Share Values'!Z$11,'Transactions (Dated)'!$C$2:$C$53,"Sell")</f>
        <v>0</v>
      </c>
      <c r="AA70" s="40">
        <f ca="1">AA69+SUMIFS('Transactions (Dated)'!$E$2:$E$53,'Transactions (Dated)'!$D$2:$D$53,'Share Values'!$V70,'Transactions (Dated)'!$B$2:$B$53,'Share Values'!AA$11,'Transactions (Dated)'!$C$2:$C$53,"Buy")-SUMIFS('Transactions (Dated)'!$E$2:$E$53,'Transactions (Dated)'!$D$2:$D$53,'Share Values'!$V70,'Transactions (Dated)'!$B$2:$B$53,'Share Values'!AA$11,'Transactions (Dated)'!$C$2:$C$53,"Sell")</f>
        <v>0</v>
      </c>
      <c r="AB70" s="40">
        <f ca="1">AB69+SUMIFS('Transactions (Dated)'!$E$2:$E$53,'Transactions (Dated)'!$D$2:$D$53,'Share Values'!$V70,'Transactions (Dated)'!$B$2:$B$53,'Share Values'!AB$11,'Transactions (Dated)'!$C$2:$C$53,"Buy")-SUMIFS('Transactions (Dated)'!$E$2:$E$53,'Transactions (Dated)'!$D$2:$D$53,'Share Values'!$V70,'Transactions (Dated)'!$B$2:$B$53,'Share Values'!AB$11,'Transactions (Dated)'!$C$2:$C$53,"Sell")</f>
        <v>0</v>
      </c>
      <c r="AC70" s="40">
        <f ca="1">AC69+SUMIFS('Transactions (Dated)'!$E$2:$E$53,'Transactions (Dated)'!$D$2:$D$53,'Share Values'!$V70,'Transactions (Dated)'!$B$2:$B$53,'Share Values'!AC$11,'Transactions (Dated)'!$C$2:$C$53,"Buy")-SUMIFS('Transactions (Dated)'!$E$2:$E$53,'Transactions (Dated)'!$D$2:$D$53,'Share Values'!$V70,'Transactions (Dated)'!$B$2:$B$53,'Share Values'!AC$11,'Transactions (Dated)'!$C$2:$C$53,"Sell")</f>
        <v>0</v>
      </c>
      <c r="AD70" s="40">
        <f ca="1">AD69+SUMIFS('Transactions (Dated)'!$E$2:$E$53,'Transactions (Dated)'!$D$2:$D$53,'Share Values'!$V70,'Transactions (Dated)'!$B$2:$B$53,'Share Values'!AD$11,'Transactions (Dated)'!$C$2:$C$53,"Buy")-SUMIFS('Transactions (Dated)'!$E$2:$E$53,'Transactions (Dated)'!$D$2:$D$53,'Share Values'!$V70,'Transactions (Dated)'!$B$2:$B$53,'Share Values'!AD$11,'Transactions (Dated)'!$C$2:$C$53,"Sell")</f>
        <v>0</v>
      </c>
      <c r="AE70" s="40">
        <f ca="1">AE69+SUMIFS('Transactions (Dated)'!$E$2:$E$53,'Transactions (Dated)'!$D$2:$D$53,'Share Values'!$V70,'Transactions (Dated)'!$B$2:$B$53,'Share Values'!AE$11,'Transactions (Dated)'!$C$2:$C$53,"Buy")-SUMIFS('Transactions (Dated)'!$E$2:$E$53,'Transactions (Dated)'!$D$2:$D$53,'Share Values'!$V70,'Transactions (Dated)'!$B$2:$B$53,'Share Values'!AE$11,'Transactions (Dated)'!$C$2:$C$53,"Sell")</f>
        <v>0</v>
      </c>
      <c r="AF70" s="40">
        <f ca="1">AF69+SUMIFS('Transactions (Dated)'!$E$2:$E$53,'Transactions (Dated)'!$D$2:$D$53,'Share Values'!$V70,'Transactions (Dated)'!$B$2:$B$53,'Share Values'!AF$11,'Transactions (Dated)'!$C$2:$C$53,"Buy")-SUMIFS('Transactions (Dated)'!$E$2:$E$53,'Transactions (Dated)'!$D$2:$D$53,'Share Values'!$V70,'Transactions (Dated)'!$B$2:$B$53,'Share Values'!AF$11,'Transactions (Dated)'!$C$2:$C$53,"Sell")</f>
        <v>0</v>
      </c>
      <c r="AG70" s="40">
        <f ca="1">AG69+SUMIFS('Transactions (Dated)'!$E$2:$E$53,'Transactions (Dated)'!$D$2:$D$53,'Share Values'!$V70,'Transactions (Dated)'!$B$2:$B$53,'Share Values'!AG$11,'Transactions (Dated)'!$C$2:$C$53,"Buy")-SUMIFS('Transactions (Dated)'!$E$2:$E$53,'Transactions (Dated)'!$D$2:$D$53,'Share Values'!$V70,'Transactions (Dated)'!$B$2:$B$53,'Share Values'!AG$11,'Transactions (Dated)'!$C$2:$C$53,"Sell")</f>
        <v>0</v>
      </c>
      <c r="AH70" s="40">
        <f ca="1">AH69+SUMIFS('Transactions (Dated)'!$E$2:$E$53,'Transactions (Dated)'!$D$2:$D$53,'Share Values'!$V70,'Transactions (Dated)'!$B$2:$B$53,'Share Values'!AH$11,'Transactions (Dated)'!$C$2:$C$53,"Buy")-SUMIFS('Transactions (Dated)'!$E$2:$E$53,'Transactions (Dated)'!$D$2:$D$53,'Share Values'!$V70,'Transactions (Dated)'!$B$2:$B$53,'Share Values'!AH$11,'Transactions (Dated)'!$C$2:$C$53,"Sell")</f>
        <v>0</v>
      </c>
      <c r="AI70" s="40">
        <f ca="1">AI69+SUMIFS('Transactions (Dated)'!$E$2:$E$53,'Transactions (Dated)'!$D$2:$D$53,'Share Values'!$V70,'Transactions (Dated)'!$B$2:$B$53,'Share Values'!AI$11,'Transactions (Dated)'!$C$2:$C$53,"Buy")-SUMIFS('Transactions (Dated)'!$E$2:$E$53,'Transactions (Dated)'!$D$2:$D$53,'Share Values'!$V70,'Transactions (Dated)'!$B$2:$B$53,'Share Values'!AI$11,'Transactions (Dated)'!$C$2:$C$53,"Sell")</f>
        <v>0</v>
      </c>
      <c r="AJ70" s="40">
        <f ca="1">AJ69+SUMIFS('Transactions (Dated)'!$E$2:$E$53,'Transactions (Dated)'!$D$2:$D$53,'Share Values'!$V70,'Transactions (Dated)'!$B$2:$B$53,'Share Values'!AJ$11,'Transactions (Dated)'!$C$2:$C$53,"Buy")-SUMIFS('Transactions (Dated)'!$E$2:$E$53,'Transactions (Dated)'!$D$2:$D$53,'Share Values'!$V70,'Transactions (Dated)'!$B$2:$B$53,'Share Values'!AJ$11,'Transactions (Dated)'!$C$2:$C$53,"Sell")</f>
        <v>0</v>
      </c>
      <c r="AK70" s="40"/>
      <c r="AM70" s="3">
        <f t="shared" si="9"/>
        <v>41996</v>
      </c>
      <c r="AN70" s="6">
        <f t="shared" ca="1" si="10"/>
        <v>58182.5</v>
      </c>
      <c r="AO70" s="6">
        <f t="shared" ca="1" si="11"/>
        <v>51875.000000000007</v>
      </c>
      <c r="AP70" s="6">
        <f t="shared" ca="1" si="12"/>
        <v>0</v>
      </c>
      <c r="AQ70" s="6">
        <f t="shared" ca="1" si="13"/>
        <v>0</v>
      </c>
      <c r="AR70" s="6">
        <f t="shared" ca="1" si="14"/>
        <v>0</v>
      </c>
      <c r="AS70" s="6">
        <f t="shared" ca="1" si="15"/>
        <v>0</v>
      </c>
      <c r="AT70" s="6">
        <f t="shared" ca="1" si="16"/>
        <v>0</v>
      </c>
      <c r="AU70" s="6">
        <f t="shared" ca="1" si="17"/>
        <v>0</v>
      </c>
      <c r="AV70" s="6">
        <f t="shared" ca="1" si="18"/>
        <v>0</v>
      </c>
      <c r="AW70" s="6">
        <f t="shared" ca="1" si="19"/>
        <v>0</v>
      </c>
      <c r="AX70" s="6">
        <f t="shared" ca="1" si="20"/>
        <v>0</v>
      </c>
      <c r="AY70" s="6">
        <f t="shared" ca="1" si="21"/>
        <v>0</v>
      </c>
      <c r="AZ70" s="6">
        <f t="shared" ca="1" si="22"/>
        <v>0</v>
      </c>
      <c r="BA70" s="6">
        <f t="shared" ca="1" si="23"/>
        <v>0</v>
      </c>
      <c r="BB70" s="6"/>
      <c r="BD70" s="4">
        <f t="shared" ca="1" si="24"/>
        <v>110057.5</v>
      </c>
      <c r="BF70" s="3">
        <f t="shared" si="25"/>
        <v>41996</v>
      </c>
      <c r="BG70" s="6">
        <f>BG69+SUMIFS('Transactions (Dated)'!H:H,'Transactions (Dated)'!D:D,'Share Values'!AM70)</f>
        <v>899983.75</v>
      </c>
      <c r="BH70" s="6">
        <f ca="1">BH69+SUMIFS('Transactions (Dated)'!$F:$F,'Transactions (Dated)'!$D:$D,$BF70,'Transactions (Dated)'!$B:$B,BH$11,'Transactions (Dated)'!$C:$C,"Dividend (paid to cash)")*W70</f>
        <v>0</v>
      </c>
      <c r="BI70" s="6">
        <f ca="1">BI69+SUMIFS('Transactions (Dated)'!$F:$F,'Transactions (Dated)'!$D:$D,$BF70,'Transactions (Dated)'!$B:$B,BI$11,'Transactions (Dated)'!$C:$C,"Dividend (paid to cash)")*X70</f>
        <v>625</v>
      </c>
      <c r="BJ70" s="6">
        <f ca="1">BJ69+SUMIFS('Transactions (Dated)'!$F:$F,'Transactions (Dated)'!$D:$D,$BF70,'Transactions (Dated)'!$B:$B,BJ$11,'Transactions (Dated)'!$C:$C,"Dividend (paid to cash)")*Y70</f>
        <v>0</v>
      </c>
      <c r="BK70" s="6">
        <f ca="1">BK69+SUMIFS('Transactions (Dated)'!$F:$F,'Transactions (Dated)'!$D:$D,$BF70,'Transactions (Dated)'!$B:$B,BK$11,'Transactions (Dated)'!$C:$C,"Dividend (paid to cash)")*Z70</f>
        <v>0</v>
      </c>
      <c r="BL70" s="6">
        <f ca="1">BL69+SUMIFS('Transactions (Dated)'!$F:$F,'Transactions (Dated)'!$D:$D,$BF70,'Transactions (Dated)'!$B:$B,BL$11,'Transactions (Dated)'!$C:$C,"Dividend (paid to cash)")*AA70</f>
        <v>0</v>
      </c>
      <c r="BM70" s="6">
        <f ca="1">BM69+SUMIFS('Transactions (Dated)'!$F:$F,'Transactions (Dated)'!$D:$D,$BF70,'Transactions (Dated)'!$B:$B,BM$11,'Transactions (Dated)'!$C:$C,"Dividend (paid to cash)")*AB70</f>
        <v>0</v>
      </c>
      <c r="BN70" s="6">
        <f ca="1">BN69+SUMIFS('Transactions (Dated)'!$F:$F,'Transactions (Dated)'!$D:$D,$BF70,'Transactions (Dated)'!$B:$B,BN$11,'Transactions (Dated)'!$C:$C,"Dividend (paid to cash)")*AC70</f>
        <v>0</v>
      </c>
      <c r="BO70" s="6">
        <f ca="1">BO69+SUMIFS('Transactions (Dated)'!$F:$F,'Transactions (Dated)'!$D:$D,$BF70,'Transactions (Dated)'!$B:$B,BO$11,'Transactions (Dated)'!$C:$C,"Dividend (paid to cash)")*AD70</f>
        <v>0</v>
      </c>
      <c r="BP70" s="6">
        <f ca="1">BP69+SUMIFS('Transactions (Dated)'!$F:$F,'Transactions (Dated)'!$D:$D,$BF70,'Transactions (Dated)'!$B:$B,BP$11,'Transactions (Dated)'!$C:$C,"Dividend (paid to cash)")*AE70</f>
        <v>0</v>
      </c>
      <c r="BQ70" s="6">
        <f ca="1">BQ69+SUMIFS('Transactions (Dated)'!$F:$F,'Transactions (Dated)'!$D:$D,$BF70,'Transactions (Dated)'!$B:$B,BQ$11,'Transactions (Dated)'!$C:$C,"Dividend (paid to cash)")*AF70</f>
        <v>0</v>
      </c>
      <c r="BR70" s="6">
        <f ca="1">BR69+SUMIFS('Transactions (Dated)'!$F:$F,'Transactions (Dated)'!$D:$D,$BF70,'Transactions (Dated)'!$B:$B,BR$11,'Transactions (Dated)'!$C:$C,"Dividend (paid to cash)")*AG70</f>
        <v>0</v>
      </c>
      <c r="BS70" s="6">
        <f ca="1">BS69+SUMIFS('Transactions (Dated)'!$F:$F,'Transactions (Dated)'!$D:$D,$BF70,'Transactions (Dated)'!$B:$B,BS$11,'Transactions (Dated)'!$C:$C,"Dividend (paid to cash)")*AH70</f>
        <v>0</v>
      </c>
      <c r="BT70" s="6">
        <f ca="1">BT69+SUMIFS('Transactions (Dated)'!$F:$F,'Transactions (Dated)'!$D:$D,$BF70,'Transactions (Dated)'!$B:$B,BT$11,'Transactions (Dated)'!$C:$C,"Dividend (paid to cash)")*AI70</f>
        <v>0</v>
      </c>
      <c r="BU70" s="6">
        <f ca="1">BU69+SUMIFS('Transactions (Dated)'!$F:$F,'Transactions (Dated)'!$D:$D,$BF70,'Transactions (Dated)'!$B:$B,BU$11,'Transactions (Dated)'!$C:$C,"Dividend (paid to cash)")*AJ70</f>
        <v>0</v>
      </c>
      <c r="BV70" s="6"/>
      <c r="BX70" s="6">
        <f t="shared" ca="1" si="30"/>
        <v>900608.75</v>
      </c>
      <c r="BZ70" s="3">
        <f t="shared" si="31"/>
        <v>41996</v>
      </c>
      <c r="CA70" s="4">
        <f t="shared" ca="1" si="26"/>
        <v>110057.5</v>
      </c>
      <c r="CB70" s="4">
        <f t="shared" ca="1" si="27"/>
        <v>900608.75</v>
      </c>
      <c r="CD70" s="4">
        <f t="shared" ca="1" si="28"/>
        <v>1010666.25</v>
      </c>
    </row>
    <row r="71" spans="2:82">
      <c r="B71" s="3">
        <f t="shared" si="29"/>
        <v>41997</v>
      </c>
      <c r="C71" s="2">
        <v>14609.3</v>
      </c>
      <c r="E71" s="70">
        <v>41997</v>
      </c>
      <c r="F71" s="69">
        <v>12.41</v>
      </c>
      <c r="G71" s="69">
        <v>4.17</v>
      </c>
      <c r="H71" s="69">
        <v>19.71</v>
      </c>
      <c r="I71" s="69">
        <v>32.659999999999997</v>
      </c>
      <c r="J71" s="69">
        <v>17.25</v>
      </c>
      <c r="K71" s="69">
        <v>11.18</v>
      </c>
      <c r="L71" s="69">
        <v>27.67</v>
      </c>
      <c r="M71" s="69">
        <v>1.87</v>
      </c>
      <c r="N71" s="69">
        <v>8.5</v>
      </c>
      <c r="O71" s="69">
        <v>5.1032999999999999</v>
      </c>
      <c r="P71" s="69">
        <v>36.659999999999997</v>
      </c>
      <c r="Q71" s="69">
        <v>1.55</v>
      </c>
      <c r="R71" s="69">
        <v>9.9</v>
      </c>
      <c r="S71" s="69">
        <v>39.049999999999997</v>
      </c>
      <c r="T71" s="4"/>
      <c r="V71" s="3">
        <f t="shared" si="8"/>
        <v>41997</v>
      </c>
      <c r="W71" s="40">
        <f ca="1">W70+SUMIFS('Transactions (Dated)'!$E$2:$E$53,'Transactions (Dated)'!$D$2:$D$53,'Share Values'!$V71,'Transactions (Dated)'!$B$2:$B$53,'Share Values'!W$11,'Transactions (Dated)'!$C$2:$C$53,"Buy")-SUMIFS('Transactions (Dated)'!$E$2:$E$53,'Transactions (Dated)'!$D$2:$D$53,'Share Values'!$V71,'Transactions (Dated)'!$B$2:$B$53,'Share Values'!W$11,'Transactions (Dated)'!$C$2:$C$53,"Sell")</f>
        <v>4625</v>
      </c>
      <c r="X71" s="40">
        <f ca="1">X70+SUMIFS('Transactions (Dated)'!$E$2:$E$53,'Transactions (Dated)'!$D$2:$D$53,'Share Values'!$V71,'Transactions (Dated)'!$B$2:$B$53,'Share Values'!X$11,'Transactions (Dated)'!$C$2:$C$53,"Buy")-SUMIFS('Transactions (Dated)'!$E$2:$E$53,'Transactions (Dated)'!$D$2:$D$53,'Share Values'!$V71,'Transactions (Dated)'!$B$2:$B$53,'Share Values'!X$11,'Transactions (Dated)'!$C$2:$C$53,"Sell")</f>
        <v>12500</v>
      </c>
      <c r="Y71" s="40">
        <f ca="1">Y70+SUMIFS('Transactions (Dated)'!$E$2:$E$53,'Transactions (Dated)'!$D$2:$D$53,'Share Values'!$V71,'Transactions (Dated)'!$B$2:$B$53,'Share Values'!Y$11,'Transactions (Dated)'!$C$2:$C$53,"Buy")-SUMIFS('Transactions (Dated)'!$E$2:$E$53,'Transactions (Dated)'!$D$2:$D$53,'Share Values'!$V71,'Transactions (Dated)'!$B$2:$B$53,'Share Values'!Y$11,'Transactions (Dated)'!$C$2:$C$53,"Sell")</f>
        <v>0</v>
      </c>
      <c r="Z71" s="40">
        <f ca="1">Z70+SUMIFS('Transactions (Dated)'!$E$2:$E$53,'Transactions (Dated)'!$D$2:$D$53,'Share Values'!$V71,'Transactions (Dated)'!$B$2:$B$53,'Share Values'!Z$11,'Transactions (Dated)'!$C$2:$C$53,"Buy")-SUMIFS('Transactions (Dated)'!$E$2:$E$53,'Transactions (Dated)'!$D$2:$D$53,'Share Values'!$V71,'Transactions (Dated)'!$B$2:$B$53,'Share Values'!Z$11,'Transactions (Dated)'!$C$2:$C$53,"Sell")</f>
        <v>0</v>
      </c>
      <c r="AA71" s="40">
        <f ca="1">AA70+SUMIFS('Transactions (Dated)'!$E$2:$E$53,'Transactions (Dated)'!$D$2:$D$53,'Share Values'!$V71,'Transactions (Dated)'!$B$2:$B$53,'Share Values'!AA$11,'Transactions (Dated)'!$C$2:$C$53,"Buy")-SUMIFS('Transactions (Dated)'!$E$2:$E$53,'Transactions (Dated)'!$D$2:$D$53,'Share Values'!$V71,'Transactions (Dated)'!$B$2:$B$53,'Share Values'!AA$11,'Transactions (Dated)'!$C$2:$C$53,"Sell")</f>
        <v>0</v>
      </c>
      <c r="AB71" s="40">
        <f ca="1">AB70+SUMIFS('Transactions (Dated)'!$E$2:$E$53,'Transactions (Dated)'!$D$2:$D$53,'Share Values'!$V71,'Transactions (Dated)'!$B$2:$B$53,'Share Values'!AB$11,'Transactions (Dated)'!$C$2:$C$53,"Buy")-SUMIFS('Transactions (Dated)'!$E$2:$E$53,'Transactions (Dated)'!$D$2:$D$53,'Share Values'!$V71,'Transactions (Dated)'!$B$2:$B$53,'Share Values'!AB$11,'Transactions (Dated)'!$C$2:$C$53,"Sell")</f>
        <v>0</v>
      </c>
      <c r="AC71" s="40">
        <f ca="1">AC70+SUMIFS('Transactions (Dated)'!$E$2:$E$53,'Transactions (Dated)'!$D$2:$D$53,'Share Values'!$V71,'Transactions (Dated)'!$B$2:$B$53,'Share Values'!AC$11,'Transactions (Dated)'!$C$2:$C$53,"Buy")-SUMIFS('Transactions (Dated)'!$E$2:$E$53,'Transactions (Dated)'!$D$2:$D$53,'Share Values'!$V71,'Transactions (Dated)'!$B$2:$B$53,'Share Values'!AC$11,'Transactions (Dated)'!$C$2:$C$53,"Sell")</f>
        <v>0</v>
      </c>
      <c r="AD71" s="40">
        <f ca="1">AD70+SUMIFS('Transactions (Dated)'!$E$2:$E$53,'Transactions (Dated)'!$D$2:$D$53,'Share Values'!$V71,'Transactions (Dated)'!$B$2:$B$53,'Share Values'!AD$11,'Transactions (Dated)'!$C$2:$C$53,"Buy")-SUMIFS('Transactions (Dated)'!$E$2:$E$53,'Transactions (Dated)'!$D$2:$D$53,'Share Values'!$V71,'Transactions (Dated)'!$B$2:$B$53,'Share Values'!AD$11,'Transactions (Dated)'!$C$2:$C$53,"Sell")</f>
        <v>0</v>
      </c>
      <c r="AE71" s="40">
        <f ca="1">AE70+SUMIFS('Transactions (Dated)'!$E$2:$E$53,'Transactions (Dated)'!$D$2:$D$53,'Share Values'!$V71,'Transactions (Dated)'!$B$2:$B$53,'Share Values'!AE$11,'Transactions (Dated)'!$C$2:$C$53,"Buy")-SUMIFS('Transactions (Dated)'!$E$2:$E$53,'Transactions (Dated)'!$D$2:$D$53,'Share Values'!$V71,'Transactions (Dated)'!$B$2:$B$53,'Share Values'!AE$11,'Transactions (Dated)'!$C$2:$C$53,"Sell")</f>
        <v>0</v>
      </c>
      <c r="AF71" s="40">
        <f ca="1">AF70+SUMIFS('Transactions (Dated)'!$E$2:$E$53,'Transactions (Dated)'!$D$2:$D$53,'Share Values'!$V71,'Transactions (Dated)'!$B$2:$B$53,'Share Values'!AF$11,'Transactions (Dated)'!$C$2:$C$53,"Buy")-SUMIFS('Transactions (Dated)'!$E$2:$E$53,'Transactions (Dated)'!$D$2:$D$53,'Share Values'!$V71,'Transactions (Dated)'!$B$2:$B$53,'Share Values'!AF$11,'Transactions (Dated)'!$C$2:$C$53,"Sell")</f>
        <v>0</v>
      </c>
      <c r="AG71" s="40">
        <f ca="1">AG70+SUMIFS('Transactions (Dated)'!$E$2:$E$53,'Transactions (Dated)'!$D$2:$D$53,'Share Values'!$V71,'Transactions (Dated)'!$B$2:$B$53,'Share Values'!AG$11,'Transactions (Dated)'!$C$2:$C$53,"Buy")-SUMIFS('Transactions (Dated)'!$E$2:$E$53,'Transactions (Dated)'!$D$2:$D$53,'Share Values'!$V71,'Transactions (Dated)'!$B$2:$B$53,'Share Values'!AG$11,'Transactions (Dated)'!$C$2:$C$53,"Sell")</f>
        <v>0</v>
      </c>
      <c r="AH71" s="40">
        <f ca="1">AH70+SUMIFS('Transactions (Dated)'!$E$2:$E$53,'Transactions (Dated)'!$D$2:$D$53,'Share Values'!$V71,'Transactions (Dated)'!$B$2:$B$53,'Share Values'!AH$11,'Transactions (Dated)'!$C$2:$C$53,"Buy")-SUMIFS('Transactions (Dated)'!$E$2:$E$53,'Transactions (Dated)'!$D$2:$D$53,'Share Values'!$V71,'Transactions (Dated)'!$B$2:$B$53,'Share Values'!AH$11,'Transactions (Dated)'!$C$2:$C$53,"Sell")</f>
        <v>0</v>
      </c>
      <c r="AI71" s="40">
        <f ca="1">AI70+SUMIFS('Transactions (Dated)'!$E$2:$E$53,'Transactions (Dated)'!$D$2:$D$53,'Share Values'!$V71,'Transactions (Dated)'!$B$2:$B$53,'Share Values'!AI$11,'Transactions (Dated)'!$C$2:$C$53,"Buy")-SUMIFS('Transactions (Dated)'!$E$2:$E$53,'Transactions (Dated)'!$D$2:$D$53,'Share Values'!$V71,'Transactions (Dated)'!$B$2:$B$53,'Share Values'!AI$11,'Transactions (Dated)'!$C$2:$C$53,"Sell")</f>
        <v>0</v>
      </c>
      <c r="AJ71" s="40">
        <f ca="1">AJ70+SUMIFS('Transactions (Dated)'!$E$2:$E$53,'Transactions (Dated)'!$D$2:$D$53,'Share Values'!$V71,'Transactions (Dated)'!$B$2:$B$53,'Share Values'!AJ$11,'Transactions (Dated)'!$C$2:$C$53,"Buy")-SUMIFS('Transactions (Dated)'!$E$2:$E$53,'Transactions (Dated)'!$D$2:$D$53,'Share Values'!$V71,'Transactions (Dated)'!$B$2:$B$53,'Share Values'!AJ$11,'Transactions (Dated)'!$C$2:$C$53,"Sell")</f>
        <v>0</v>
      </c>
      <c r="AK71" s="40"/>
      <c r="AM71" s="3">
        <f t="shared" si="9"/>
        <v>41997</v>
      </c>
      <c r="AN71" s="6">
        <f t="shared" ca="1" si="10"/>
        <v>57396.25</v>
      </c>
      <c r="AO71" s="6">
        <f t="shared" ca="1" si="11"/>
        <v>52125</v>
      </c>
      <c r="AP71" s="6">
        <f t="shared" ca="1" si="12"/>
        <v>0</v>
      </c>
      <c r="AQ71" s="6">
        <f t="shared" ca="1" si="13"/>
        <v>0</v>
      </c>
      <c r="AR71" s="6">
        <f t="shared" ca="1" si="14"/>
        <v>0</v>
      </c>
      <c r="AS71" s="6">
        <f t="shared" ca="1" si="15"/>
        <v>0</v>
      </c>
      <c r="AT71" s="6">
        <f t="shared" ca="1" si="16"/>
        <v>0</v>
      </c>
      <c r="AU71" s="6">
        <f t="shared" ca="1" si="17"/>
        <v>0</v>
      </c>
      <c r="AV71" s="6">
        <f t="shared" ca="1" si="18"/>
        <v>0</v>
      </c>
      <c r="AW71" s="6">
        <f t="shared" ca="1" si="19"/>
        <v>0</v>
      </c>
      <c r="AX71" s="6">
        <f t="shared" ca="1" si="20"/>
        <v>0</v>
      </c>
      <c r="AY71" s="6">
        <f t="shared" ca="1" si="21"/>
        <v>0</v>
      </c>
      <c r="AZ71" s="6">
        <f t="shared" ca="1" si="22"/>
        <v>0</v>
      </c>
      <c r="BA71" s="6">
        <f t="shared" ca="1" si="23"/>
        <v>0</v>
      </c>
      <c r="BB71" s="6"/>
      <c r="BD71" s="4">
        <f t="shared" ca="1" si="24"/>
        <v>109521.25</v>
      </c>
      <c r="BF71" s="3">
        <f t="shared" si="25"/>
        <v>41997</v>
      </c>
      <c r="BG71" s="6">
        <f>BG70+SUMIFS('Transactions (Dated)'!H:H,'Transactions (Dated)'!D:D,'Share Values'!AM71)</f>
        <v>899983.75</v>
      </c>
      <c r="BH71" s="6">
        <f ca="1">BH70+SUMIFS('Transactions (Dated)'!$F:$F,'Transactions (Dated)'!$D:$D,$BF71,'Transactions (Dated)'!$B:$B,BH$11,'Transactions (Dated)'!$C:$C,"Dividend (paid to cash)")*W71</f>
        <v>0</v>
      </c>
      <c r="BI71" s="6">
        <f ca="1">BI70+SUMIFS('Transactions (Dated)'!$F:$F,'Transactions (Dated)'!$D:$D,$BF71,'Transactions (Dated)'!$B:$B,BI$11,'Transactions (Dated)'!$C:$C,"Dividend (paid to cash)")*X71</f>
        <v>625</v>
      </c>
      <c r="BJ71" s="6">
        <f ca="1">BJ70+SUMIFS('Transactions (Dated)'!$F:$F,'Transactions (Dated)'!$D:$D,$BF71,'Transactions (Dated)'!$B:$B,BJ$11,'Transactions (Dated)'!$C:$C,"Dividend (paid to cash)")*Y71</f>
        <v>0</v>
      </c>
      <c r="BK71" s="6">
        <f ca="1">BK70+SUMIFS('Transactions (Dated)'!$F:$F,'Transactions (Dated)'!$D:$D,$BF71,'Transactions (Dated)'!$B:$B,BK$11,'Transactions (Dated)'!$C:$C,"Dividend (paid to cash)")*Z71</f>
        <v>0</v>
      </c>
      <c r="BL71" s="6">
        <f ca="1">BL70+SUMIFS('Transactions (Dated)'!$F:$F,'Transactions (Dated)'!$D:$D,$BF71,'Transactions (Dated)'!$B:$B,BL$11,'Transactions (Dated)'!$C:$C,"Dividend (paid to cash)")*AA71</f>
        <v>0</v>
      </c>
      <c r="BM71" s="6">
        <f ca="1">BM70+SUMIFS('Transactions (Dated)'!$F:$F,'Transactions (Dated)'!$D:$D,$BF71,'Transactions (Dated)'!$B:$B,BM$11,'Transactions (Dated)'!$C:$C,"Dividend (paid to cash)")*AB71</f>
        <v>0</v>
      </c>
      <c r="BN71" s="6">
        <f ca="1">BN70+SUMIFS('Transactions (Dated)'!$F:$F,'Transactions (Dated)'!$D:$D,$BF71,'Transactions (Dated)'!$B:$B,BN$11,'Transactions (Dated)'!$C:$C,"Dividend (paid to cash)")*AC71</f>
        <v>0</v>
      </c>
      <c r="BO71" s="6">
        <f ca="1">BO70+SUMIFS('Transactions (Dated)'!$F:$F,'Transactions (Dated)'!$D:$D,$BF71,'Transactions (Dated)'!$B:$B,BO$11,'Transactions (Dated)'!$C:$C,"Dividend (paid to cash)")*AD71</f>
        <v>0</v>
      </c>
      <c r="BP71" s="6">
        <f ca="1">BP70+SUMIFS('Transactions (Dated)'!$F:$F,'Transactions (Dated)'!$D:$D,$BF71,'Transactions (Dated)'!$B:$B,BP$11,'Transactions (Dated)'!$C:$C,"Dividend (paid to cash)")*AE71</f>
        <v>0</v>
      </c>
      <c r="BQ71" s="6">
        <f ca="1">BQ70+SUMIFS('Transactions (Dated)'!$F:$F,'Transactions (Dated)'!$D:$D,$BF71,'Transactions (Dated)'!$B:$B,BQ$11,'Transactions (Dated)'!$C:$C,"Dividend (paid to cash)")*AF71</f>
        <v>0</v>
      </c>
      <c r="BR71" s="6">
        <f ca="1">BR70+SUMIFS('Transactions (Dated)'!$F:$F,'Transactions (Dated)'!$D:$D,$BF71,'Transactions (Dated)'!$B:$B,BR$11,'Transactions (Dated)'!$C:$C,"Dividend (paid to cash)")*AG71</f>
        <v>0</v>
      </c>
      <c r="BS71" s="6">
        <f ca="1">BS70+SUMIFS('Transactions (Dated)'!$F:$F,'Transactions (Dated)'!$D:$D,$BF71,'Transactions (Dated)'!$B:$B,BS$11,'Transactions (Dated)'!$C:$C,"Dividend (paid to cash)")*AH71</f>
        <v>0</v>
      </c>
      <c r="BT71" s="6">
        <f ca="1">BT70+SUMIFS('Transactions (Dated)'!$F:$F,'Transactions (Dated)'!$D:$D,$BF71,'Transactions (Dated)'!$B:$B,BT$11,'Transactions (Dated)'!$C:$C,"Dividend (paid to cash)")*AI71</f>
        <v>0</v>
      </c>
      <c r="BU71" s="6">
        <f ca="1">BU70+SUMIFS('Transactions (Dated)'!$F:$F,'Transactions (Dated)'!$D:$D,$BF71,'Transactions (Dated)'!$B:$B,BU$11,'Transactions (Dated)'!$C:$C,"Dividend (paid to cash)")*AJ71</f>
        <v>0</v>
      </c>
      <c r="BV71" s="6"/>
      <c r="BX71" s="6">
        <f t="shared" ca="1" si="30"/>
        <v>900608.75</v>
      </c>
      <c r="BZ71" s="3">
        <f t="shared" si="31"/>
        <v>41997</v>
      </c>
      <c r="CA71" s="4">
        <f t="shared" ca="1" si="26"/>
        <v>109521.25</v>
      </c>
      <c r="CB71" s="4">
        <f t="shared" ca="1" si="27"/>
        <v>900608.75</v>
      </c>
      <c r="CD71" s="4">
        <f t="shared" ca="1" si="28"/>
        <v>1010130</v>
      </c>
    </row>
    <row r="72" spans="2:82">
      <c r="B72" s="3">
        <f t="shared" si="29"/>
        <v>42002</v>
      </c>
      <c r="C72" s="2">
        <v>14663.9</v>
      </c>
      <c r="E72" s="70">
        <v>42002</v>
      </c>
      <c r="F72" s="69">
        <v>12.67</v>
      </c>
      <c r="G72" s="69">
        <v>4.26</v>
      </c>
      <c r="H72" s="69">
        <v>19.77</v>
      </c>
      <c r="I72" s="69">
        <v>32.32</v>
      </c>
      <c r="J72" s="69">
        <v>18.12</v>
      </c>
      <c r="K72" s="69">
        <v>11.43</v>
      </c>
      <c r="L72" s="69">
        <v>27.27</v>
      </c>
      <c r="M72" s="69">
        <v>1.91</v>
      </c>
      <c r="N72" s="69">
        <v>8.5</v>
      </c>
      <c r="O72" s="69">
        <v>5.0167000000000002</v>
      </c>
      <c r="P72" s="69">
        <v>36.24</v>
      </c>
      <c r="Q72" s="69">
        <v>1.55</v>
      </c>
      <c r="R72" s="69">
        <v>10</v>
      </c>
      <c r="S72" s="69">
        <v>38.869999999999997</v>
      </c>
      <c r="T72" s="4"/>
      <c r="V72" s="3">
        <f t="shared" si="8"/>
        <v>42002</v>
      </c>
      <c r="W72" s="40">
        <f ca="1">W71+SUMIFS('Transactions (Dated)'!$E$2:$E$53,'Transactions (Dated)'!$D$2:$D$53,'Share Values'!$V72,'Transactions (Dated)'!$B$2:$B$53,'Share Values'!W$11,'Transactions (Dated)'!$C$2:$C$53,"Buy")-SUMIFS('Transactions (Dated)'!$E$2:$E$53,'Transactions (Dated)'!$D$2:$D$53,'Share Values'!$V72,'Transactions (Dated)'!$B$2:$B$53,'Share Values'!W$11,'Transactions (Dated)'!$C$2:$C$53,"Sell")</f>
        <v>4625</v>
      </c>
      <c r="X72" s="40">
        <f ca="1">X71+SUMIFS('Transactions (Dated)'!$E$2:$E$53,'Transactions (Dated)'!$D$2:$D$53,'Share Values'!$V72,'Transactions (Dated)'!$B$2:$B$53,'Share Values'!X$11,'Transactions (Dated)'!$C$2:$C$53,"Buy")-SUMIFS('Transactions (Dated)'!$E$2:$E$53,'Transactions (Dated)'!$D$2:$D$53,'Share Values'!$V72,'Transactions (Dated)'!$B$2:$B$53,'Share Values'!X$11,'Transactions (Dated)'!$C$2:$C$53,"Sell")</f>
        <v>12500</v>
      </c>
      <c r="Y72" s="40">
        <f ca="1">Y71+SUMIFS('Transactions (Dated)'!$E$2:$E$53,'Transactions (Dated)'!$D$2:$D$53,'Share Values'!$V72,'Transactions (Dated)'!$B$2:$B$53,'Share Values'!Y$11,'Transactions (Dated)'!$C$2:$C$53,"Buy")-SUMIFS('Transactions (Dated)'!$E$2:$E$53,'Transactions (Dated)'!$D$2:$D$53,'Share Values'!$V72,'Transactions (Dated)'!$B$2:$B$53,'Share Values'!Y$11,'Transactions (Dated)'!$C$2:$C$53,"Sell")</f>
        <v>0</v>
      </c>
      <c r="Z72" s="40">
        <f ca="1">Z71+SUMIFS('Transactions (Dated)'!$E$2:$E$53,'Transactions (Dated)'!$D$2:$D$53,'Share Values'!$V72,'Transactions (Dated)'!$B$2:$B$53,'Share Values'!Z$11,'Transactions (Dated)'!$C$2:$C$53,"Buy")-SUMIFS('Transactions (Dated)'!$E$2:$E$53,'Transactions (Dated)'!$D$2:$D$53,'Share Values'!$V72,'Transactions (Dated)'!$B$2:$B$53,'Share Values'!Z$11,'Transactions (Dated)'!$C$2:$C$53,"Sell")</f>
        <v>0</v>
      </c>
      <c r="AA72" s="40">
        <f ca="1">AA71+SUMIFS('Transactions (Dated)'!$E$2:$E$53,'Transactions (Dated)'!$D$2:$D$53,'Share Values'!$V72,'Transactions (Dated)'!$B$2:$B$53,'Share Values'!AA$11,'Transactions (Dated)'!$C$2:$C$53,"Buy")-SUMIFS('Transactions (Dated)'!$E$2:$E$53,'Transactions (Dated)'!$D$2:$D$53,'Share Values'!$V72,'Transactions (Dated)'!$B$2:$B$53,'Share Values'!AA$11,'Transactions (Dated)'!$C$2:$C$53,"Sell")</f>
        <v>0</v>
      </c>
      <c r="AB72" s="40">
        <f ca="1">AB71+SUMIFS('Transactions (Dated)'!$E$2:$E$53,'Transactions (Dated)'!$D$2:$D$53,'Share Values'!$V72,'Transactions (Dated)'!$B$2:$B$53,'Share Values'!AB$11,'Transactions (Dated)'!$C$2:$C$53,"Buy")-SUMIFS('Transactions (Dated)'!$E$2:$E$53,'Transactions (Dated)'!$D$2:$D$53,'Share Values'!$V72,'Transactions (Dated)'!$B$2:$B$53,'Share Values'!AB$11,'Transactions (Dated)'!$C$2:$C$53,"Sell")</f>
        <v>0</v>
      </c>
      <c r="AC72" s="40">
        <f ca="1">AC71+SUMIFS('Transactions (Dated)'!$E$2:$E$53,'Transactions (Dated)'!$D$2:$D$53,'Share Values'!$V72,'Transactions (Dated)'!$B$2:$B$53,'Share Values'!AC$11,'Transactions (Dated)'!$C$2:$C$53,"Buy")-SUMIFS('Transactions (Dated)'!$E$2:$E$53,'Transactions (Dated)'!$D$2:$D$53,'Share Values'!$V72,'Transactions (Dated)'!$B$2:$B$53,'Share Values'!AC$11,'Transactions (Dated)'!$C$2:$C$53,"Sell")</f>
        <v>0</v>
      </c>
      <c r="AD72" s="40">
        <f ca="1">AD71+SUMIFS('Transactions (Dated)'!$E$2:$E$53,'Transactions (Dated)'!$D$2:$D$53,'Share Values'!$V72,'Transactions (Dated)'!$B$2:$B$53,'Share Values'!AD$11,'Transactions (Dated)'!$C$2:$C$53,"Buy")-SUMIFS('Transactions (Dated)'!$E$2:$E$53,'Transactions (Dated)'!$D$2:$D$53,'Share Values'!$V72,'Transactions (Dated)'!$B$2:$B$53,'Share Values'!AD$11,'Transactions (Dated)'!$C$2:$C$53,"Sell")</f>
        <v>0</v>
      </c>
      <c r="AE72" s="40">
        <f ca="1">AE71+SUMIFS('Transactions (Dated)'!$E$2:$E$53,'Transactions (Dated)'!$D$2:$D$53,'Share Values'!$V72,'Transactions (Dated)'!$B$2:$B$53,'Share Values'!AE$11,'Transactions (Dated)'!$C$2:$C$53,"Buy")-SUMIFS('Transactions (Dated)'!$E$2:$E$53,'Transactions (Dated)'!$D$2:$D$53,'Share Values'!$V72,'Transactions (Dated)'!$B$2:$B$53,'Share Values'!AE$11,'Transactions (Dated)'!$C$2:$C$53,"Sell")</f>
        <v>0</v>
      </c>
      <c r="AF72" s="40">
        <f ca="1">AF71+SUMIFS('Transactions (Dated)'!$E$2:$E$53,'Transactions (Dated)'!$D$2:$D$53,'Share Values'!$V72,'Transactions (Dated)'!$B$2:$B$53,'Share Values'!AF$11,'Transactions (Dated)'!$C$2:$C$53,"Buy")-SUMIFS('Transactions (Dated)'!$E$2:$E$53,'Transactions (Dated)'!$D$2:$D$53,'Share Values'!$V72,'Transactions (Dated)'!$B$2:$B$53,'Share Values'!AF$11,'Transactions (Dated)'!$C$2:$C$53,"Sell")</f>
        <v>0</v>
      </c>
      <c r="AG72" s="40">
        <f ca="1">AG71+SUMIFS('Transactions (Dated)'!$E$2:$E$53,'Transactions (Dated)'!$D$2:$D$53,'Share Values'!$V72,'Transactions (Dated)'!$B$2:$B$53,'Share Values'!AG$11,'Transactions (Dated)'!$C$2:$C$53,"Buy")-SUMIFS('Transactions (Dated)'!$E$2:$E$53,'Transactions (Dated)'!$D$2:$D$53,'Share Values'!$V72,'Transactions (Dated)'!$B$2:$B$53,'Share Values'!AG$11,'Transactions (Dated)'!$C$2:$C$53,"Sell")</f>
        <v>0</v>
      </c>
      <c r="AH72" s="40">
        <f ca="1">AH71+SUMIFS('Transactions (Dated)'!$E$2:$E$53,'Transactions (Dated)'!$D$2:$D$53,'Share Values'!$V72,'Transactions (Dated)'!$B$2:$B$53,'Share Values'!AH$11,'Transactions (Dated)'!$C$2:$C$53,"Buy")-SUMIFS('Transactions (Dated)'!$E$2:$E$53,'Transactions (Dated)'!$D$2:$D$53,'Share Values'!$V72,'Transactions (Dated)'!$B$2:$B$53,'Share Values'!AH$11,'Transactions (Dated)'!$C$2:$C$53,"Sell")</f>
        <v>0</v>
      </c>
      <c r="AI72" s="40">
        <f ca="1">AI71+SUMIFS('Transactions (Dated)'!$E$2:$E$53,'Transactions (Dated)'!$D$2:$D$53,'Share Values'!$V72,'Transactions (Dated)'!$B$2:$B$53,'Share Values'!AI$11,'Transactions (Dated)'!$C$2:$C$53,"Buy")-SUMIFS('Transactions (Dated)'!$E$2:$E$53,'Transactions (Dated)'!$D$2:$D$53,'Share Values'!$V72,'Transactions (Dated)'!$B$2:$B$53,'Share Values'!AI$11,'Transactions (Dated)'!$C$2:$C$53,"Sell")</f>
        <v>0</v>
      </c>
      <c r="AJ72" s="40">
        <f ca="1">AJ71+SUMIFS('Transactions (Dated)'!$E$2:$E$53,'Transactions (Dated)'!$D$2:$D$53,'Share Values'!$V72,'Transactions (Dated)'!$B$2:$B$53,'Share Values'!AJ$11,'Transactions (Dated)'!$C$2:$C$53,"Buy")-SUMIFS('Transactions (Dated)'!$E$2:$E$53,'Transactions (Dated)'!$D$2:$D$53,'Share Values'!$V72,'Transactions (Dated)'!$B$2:$B$53,'Share Values'!AJ$11,'Transactions (Dated)'!$C$2:$C$53,"Sell")</f>
        <v>0</v>
      </c>
      <c r="AK72" s="40"/>
      <c r="AM72" s="3">
        <f t="shared" si="9"/>
        <v>42002</v>
      </c>
      <c r="AN72" s="6">
        <f t="shared" ca="1" si="10"/>
        <v>58598.75</v>
      </c>
      <c r="AO72" s="6">
        <f t="shared" ca="1" si="11"/>
        <v>53250</v>
      </c>
      <c r="AP72" s="6">
        <f t="shared" ca="1" si="12"/>
        <v>0</v>
      </c>
      <c r="AQ72" s="6">
        <f t="shared" ca="1" si="13"/>
        <v>0</v>
      </c>
      <c r="AR72" s="6">
        <f t="shared" ca="1" si="14"/>
        <v>0</v>
      </c>
      <c r="AS72" s="6">
        <f t="shared" ca="1" si="15"/>
        <v>0</v>
      </c>
      <c r="AT72" s="6">
        <f t="shared" ca="1" si="16"/>
        <v>0</v>
      </c>
      <c r="AU72" s="6">
        <f t="shared" ca="1" si="17"/>
        <v>0</v>
      </c>
      <c r="AV72" s="6">
        <f t="shared" ca="1" si="18"/>
        <v>0</v>
      </c>
      <c r="AW72" s="6">
        <f t="shared" ca="1" si="19"/>
        <v>0</v>
      </c>
      <c r="AX72" s="6">
        <f t="shared" ca="1" si="20"/>
        <v>0</v>
      </c>
      <c r="AY72" s="6">
        <f t="shared" ca="1" si="21"/>
        <v>0</v>
      </c>
      <c r="AZ72" s="6">
        <f t="shared" ca="1" si="22"/>
        <v>0</v>
      </c>
      <c r="BA72" s="6">
        <f t="shared" ca="1" si="23"/>
        <v>0</v>
      </c>
      <c r="BB72" s="6"/>
      <c r="BD72" s="4">
        <f t="shared" ca="1" si="24"/>
        <v>111848.75</v>
      </c>
      <c r="BF72" s="3">
        <f t="shared" si="25"/>
        <v>42002</v>
      </c>
      <c r="BG72" s="6">
        <f>BG71+SUMIFS('Transactions (Dated)'!H:H,'Transactions (Dated)'!D:D,'Share Values'!AM72)</f>
        <v>899983.75</v>
      </c>
      <c r="BH72" s="6">
        <f ca="1">BH71+SUMIFS('Transactions (Dated)'!$F:$F,'Transactions (Dated)'!$D:$D,$BF72,'Transactions (Dated)'!$B:$B,BH$11,'Transactions (Dated)'!$C:$C,"Dividend (paid to cash)")*W72</f>
        <v>0</v>
      </c>
      <c r="BI72" s="6">
        <f ca="1">BI71+SUMIFS('Transactions (Dated)'!$F:$F,'Transactions (Dated)'!$D:$D,$BF72,'Transactions (Dated)'!$B:$B,BI$11,'Transactions (Dated)'!$C:$C,"Dividend (paid to cash)")*X72</f>
        <v>625</v>
      </c>
      <c r="BJ72" s="6">
        <f ca="1">BJ71+SUMIFS('Transactions (Dated)'!$F:$F,'Transactions (Dated)'!$D:$D,$BF72,'Transactions (Dated)'!$B:$B,BJ$11,'Transactions (Dated)'!$C:$C,"Dividend (paid to cash)")*Y72</f>
        <v>0</v>
      </c>
      <c r="BK72" s="6">
        <f ca="1">BK71+SUMIFS('Transactions (Dated)'!$F:$F,'Transactions (Dated)'!$D:$D,$BF72,'Transactions (Dated)'!$B:$B,BK$11,'Transactions (Dated)'!$C:$C,"Dividend (paid to cash)")*Z72</f>
        <v>0</v>
      </c>
      <c r="BL72" s="6">
        <f ca="1">BL71+SUMIFS('Transactions (Dated)'!$F:$F,'Transactions (Dated)'!$D:$D,$BF72,'Transactions (Dated)'!$B:$B,BL$11,'Transactions (Dated)'!$C:$C,"Dividend (paid to cash)")*AA72</f>
        <v>0</v>
      </c>
      <c r="BM72" s="6">
        <f ca="1">BM71+SUMIFS('Transactions (Dated)'!$F:$F,'Transactions (Dated)'!$D:$D,$BF72,'Transactions (Dated)'!$B:$B,BM$11,'Transactions (Dated)'!$C:$C,"Dividend (paid to cash)")*AB72</f>
        <v>0</v>
      </c>
      <c r="BN72" s="6">
        <f ca="1">BN71+SUMIFS('Transactions (Dated)'!$F:$F,'Transactions (Dated)'!$D:$D,$BF72,'Transactions (Dated)'!$B:$B,BN$11,'Transactions (Dated)'!$C:$C,"Dividend (paid to cash)")*AC72</f>
        <v>0</v>
      </c>
      <c r="BO72" s="6">
        <f ca="1">BO71+SUMIFS('Transactions (Dated)'!$F:$F,'Transactions (Dated)'!$D:$D,$BF72,'Transactions (Dated)'!$B:$B,BO$11,'Transactions (Dated)'!$C:$C,"Dividend (paid to cash)")*AD72</f>
        <v>0</v>
      </c>
      <c r="BP72" s="6">
        <f ca="1">BP71+SUMIFS('Transactions (Dated)'!$F:$F,'Transactions (Dated)'!$D:$D,$BF72,'Transactions (Dated)'!$B:$B,BP$11,'Transactions (Dated)'!$C:$C,"Dividend (paid to cash)")*AE72</f>
        <v>0</v>
      </c>
      <c r="BQ72" s="6">
        <f ca="1">BQ71+SUMIFS('Transactions (Dated)'!$F:$F,'Transactions (Dated)'!$D:$D,$BF72,'Transactions (Dated)'!$B:$B,BQ$11,'Transactions (Dated)'!$C:$C,"Dividend (paid to cash)")*AF72</f>
        <v>0</v>
      </c>
      <c r="BR72" s="6">
        <f ca="1">BR71+SUMIFS('Transactions (Dated)'!$F:$F,'Transactions (Dated)'!$D:$D,$BF72,'Transactions (Dated)'!$B:$B,BR$11,'Transactions (Dated)'!$C:$C,"Dividend (paid to cash)")*AG72</f>
        <v>0</v>
      </c>
      <c r="BS72" s="6">
        <f ca="1">BS71+SUMIFS('Transactions (Dated)'!$F:$F,'Transactions (Dated)'!$D:$D,$BF72,'Transactions (Dated)'!$B:$B,BS$11,'Transactions (Dated)'!$C:$C,"Dividend (paid to cash)")*AH72</f>
        <v>0</v>
      </c>
      <c r="BT72" s="6">
        <f ca="1">BT71+SUMIFS('Transactions (Dated)'!$F:$F,'Transactions (Dated)'!$D:$D,$BF72,'Transactions (Dated)'!$B:$B,BT$11,'Transactions (Dated)'!$C:$C,"Dividend (paid to cash)")*AI72</f>
        <v>0</v>
      </c>
      <c r="BU72" s="6">
        <f ca="1">BU71+SUMIFS('Transactions (Dated)'!$F:$F,'Transactions (Dated)'!$D:$D,$BF72,'Transactions (Dated)'!$B:$B,BU$11,'Transactions (Dated)'!$C:$C,"Dividend (paid to cash)")*AJ72</f>
        <v>0</v>
      </c>
      <c r="BV72" s="6"/>
      <c r="BX72" s="6">
        <f t="shared" ca="1" si="30"/>
        <v>900608.75</v>
      </c>
      <c r="BZ72" s="3">
        <f t="shared" si="31"/>
        <v>42002</v>
      </c>
      <c r="CA72" s="4">
        <f t="shared" ca="1" si="26"/>
        <v>111848.75</v>
      </c>
      <c r="CB72" s="4">
        <f t="shared" ca="1" si="27"/>
        <v>900608.75</v>
      </c>
      <c r="CD72" s="4">
        <f t="shared" ca="1" si="28"/>
        <v>1012457.5</v>
      </c>
    </row>
    <row r="73" spans="2:82">
      <c r="B73" s="3">
        <f t="shared" si="29"/>
        <v>42003</v>
      </c>
      <c r="C73" s="2">
        <v>14640</v>
      </c>
      <c r="E73" s="70">
        <v>42003</v>
      </c>
      <c r="F73" s="69">
        <v>12.76</v>
      </c>
      <c r="G73" s="69">
        <v>4.37</v>
      </c>
      <c r="H73" s="69">
        <v>19.760000000000002</v>
      </c>
      <c r="I73" s="69">
        <v>31.75</v>
      </c>
      <c r="J73" s="69">
        <v>18.39</v>
      </c>
      <c r="K73" s="69">
        <v>11.57</v>
      </c>
      <c r="L73" s="69">
        <v>27.08</v>
      </c>
      <c r="M73" s="69">
        <v>1.93</v>
      </c>
      <c r="N73" s="69">
        <v>8.41</v>
      </c>
      <c r="O73" s="69">
        <v>4.97</v>
      </c>
      <c r="P73" s="69">
        <v>35.29</v>
      </c>
      <c r="Q73" s="69">
        <v>1.56</v>
      </c>
      <c r="R73" s="69">
        <v>10.06</v>
      </c>
      <c r="S73" s="69">
        <v>38.700000000000003</v>
      </c>
      <c r="T73" s="4"/>
      <c r="V73" s="3">
        <f t="shared" si="8"/>
        <v>42003</v>
      </c>
      <c r="W73" s="40">
        <f ca="1">W72+SUMIFS('Transactions (Dated)'!$E$2:$E$53,'Transactions (Dated)'!$D$2:$D$53,'Share Values'!$V73,'Transactions (Dated)'!$B$2:$B$53,'Share Values'!W$11,'Transactions (Dated)'!$C$2:$C$53,"Buy")-SUMIFS('Transactions (Dated)'!$E$2:$E$53,'Transactions (Dated)'!$D$2:$D$53,'Share Values'!$V73,'Transactions (Dated)'!$B$2:$B$53,'Share Values'!W$11,'Transactions (Dated)'!$C$2:$C$53,"Sell")</f>
        <v>4625</v>
      </c>
      <c r="X73" s="40">
        <f ca="1">X72+SUMIFS('Transactions (Dated)'!$E$2:$E$53,'Transactions (Dated)'!$D$2:$D$53,'Share Values'!$V73,'Transactions (Dated)'!$B$2:$B$53,'Share Values'!X$11,'Transactions (Dated)'!$C$2:$C$53,"Buy")-SUMIFS('Transactions (Dated)'!$E$2:$E$53,'Transactions (Dated)'!$D$2:$D$53,'Share Values'!$V73,'Transactions (Dated)'!$B$2:$B$53,'Share Values'!X$11,'Transactions (Dated)'!$C$2:$C$53,"Sell")</f>
        <v>12500</v>
      </c>
      <c r="Y73" s="40">
        <f ca="1">Y72+SUMIFS('Transactions (Dated)'!$E$2:$E$53,'Transactions (Dated)'!$D$2:$D$53,'Share Values'!$V73,'Transactions (Dated)'!$B$2:$B$53,'Share Values'!Y$11,'Transactions (Dated)'!$C$2:$C$53,"Buy")-SUMIFS('Transactions (Dated)'!$E$2:$E$53,'Transactions (Dated)'!$D$2:$D$53,'Share Values'!$V73,'Transactions (Dated)'!$B$2:$B$53,'Share Values'!Y$11,'Transactions (Dated)'!$C$2:$C$53,"Sell")</f>
        <v>0</v>
      </c>
      <c r="Z73" s="40">
        <f ca="1">Z72+SUMIFS('Transactions (Dated)'!$E$2:$E$53,'Transactions (Dated)'!$D$2:$D$53,'Share Values'!$V73,'Transactions (Dated)'!$B$2:$B$53,'Share Values'!Z$11,'Transactions (Dated)'!$C$2:$C$53,"Buy")-SUMIFS('Transactions (Dated)'!$E$2:$E$53,'Transactions (Dated)'!$D$2:$D$53,'Share Values'!$V73,'Transactions (Dated)'!$B$2:$B$53,'Share Values'!Z$11,'Transactions (Dated)'!$C$2:$C$53,"Sell")</f>
        <v>0</v>
      </c>
      <c r="AA73" s="40">
        <f ca="1">AA72+SUMIFS('Transactions (Dated)'!$E$2:$E$53,'Transactions (Dated)'!$D$2:$D$53,'Share Values'!$V73,'Transactions (Dated)'!$B$2:$B$53,'Share Values'!AA$11,'Transactions (Dated)'!$C$2:$C$53,"Buy")-SUMIFS('Transactions (Dated)'!$E$2:$E$53,'Transactions (Dated)'!$D$2:$D$53,'Share Values'!$V73,'Transactions (Dated)'!$B$2:$B$53,'Share Values'!AA$11,'Transactions (Dated)'!$C$2:$C$53,"Sell")</f>
        <v>0</v>
      </c>
      <c r="AB73" s="40">
        <f ca="1">AB72+SUMIFS('Transactions (Dated)'!$E$2:$E$53,'Transactions (Dated)'!$D$2:$D$53,'Share Values'!$V73,'Transactions (Dated)'!$B$2:$B$53,'Share Values'!AB$11,'Transactions (Dated)'!$C$2:$C$53,"Buy")-SUMIFS('Transactions (Dated)'!$E$2:$E$53,'Transactions (Dated)'!$D$2:$D$53,'Share Values'!$V73,'Transactions (Dated)'!$B$2:$B$53,'Share Values'!AB$11,'Transactions (Dated)'!$C$2:$C$53,"Sell")</f>
        <v>0</v>
      </c>
      <c r="AC73" s="40">
        <f ca="1">AC72+SUMIFS('Transactions (Dated)'!$E$2:$E$53,'Transactions (Dated)'!$D$2:$D$53,'Share Values'!$V73,'Transactions (Dated)'!$B$2:$B$53,'Share Values'!AC$11,'Transactions (Dated)'!$C$2:$C$53,"Buy")-SUMIFS('Transactions (Dated)'!$E$2:$E$53,'Transactions (Dated)'!$D$2:$D$53,'Share Values'!$V73,'Transactions (Dated)'!$B$2:$B$53,'Share Values'!AC$11,'Transactions (Dated)'!$C$2:$C$53,"Sell")</f>
        <v>0</v>
      </c>
      <c r="AD73" s="40">
        <f ca="1">AD72+SUMIFS('Transactions (Dated)'!$E$2:$E$53,'Transactions (Dated)'!$D$2:$D$53,'Share Values'!$V73,'Transactions (Dated)'!$B$2:$B$53,'Share Values'!AD$11,'Transactions (Dated)'!$C$2:$C$53,"Buy")-SUMIFS('Transactions (Dated)'!$E$2:$E$53,'Transactions (Dated)'!$D$2:$D$53,'Share Values'!$V73,'Transactions (Dated)'!$B$2:$B$53,'Share Values'!AD$11,'Transactions (Dated)'!$C$2:$C$53,"Sell")</f>
        <v>0</v>
      </c>
      <c r="AE73" s="40">
        <f ca="1">AE72+SUMIFS('Transactions (Dated)'!$E$2:$E$53,'Transactions (Dated)'!$D$2:$D$53,'Share Values'!$V73,'Transactions (Dated)'!$B$2:$B$53,'Share Values'!AE$11,'Transactions (Dated)'!$C$2:$C$53,"Buy")-SUMIFS('Transactions (Dated)'!$E$2:$E$53,'Transactions (Dated)'!$D$2:$D$53,'Share Values'!$V73,'Transactions (Dated)'!$B$2:$B$53,'Share Values'!AE$11,'Transactions (Dated)'!$C$2:$C$53,"Sell")</f>
        <v>0</v>
      </c>
      <c r="AF73" s="40">
        <f ca="1">AF72+SUMIFS('Transactions (Dated)'!$E$2:$E$53,'Transactions (Dated)'!$D$2:$D$53,'Share Values'!$V73,'Transactions (Dated)'!$B$2:$B$53,'Share Values'!AF$11,'Transactions (Dated)'!$C$2:$C$53,"Buy")-SUMIFS('Transactions (Dated)'!$E$2:$E$53,'Transactions (Dated)'!$D$2:$D$53,'Share Values'!$V73,'Transactions (Dated)'!$B$2:$B$53,'Share Values'!AF$11,'Transactions (Dated)'!$C$2:$C$53,"Sell")</f>
        <v>0</v>
      </c>
      <c r="AG73" s="40">
        <f ca="1">AG72+SUMIFS('Transactions (Dated)'!$E$2:$E$53,'Transactions (Dated)'!$D$2:$D$53,'Share Values'!$V73,'Transactions (Dated)'!$B$2:$B$53,'Share Values'!AG$11,'Transactions (Dated)'!$C$2:$C$53,"Buy")-SUMIFS('Transactions (Dated)'!$E$2:$E$53,'Transactions (Dated)'!$D$2:$D$53,'Share Values'!$V73,'Transactions (Dated)'!$B$2:$B$53,'Share Values'!AG$11,'Transactions (Dated)'!$C$2:$C$53,"Sell")</f>
        <v>0</v>
      </c>
      <c r="AH73" s="40">
        <f ca="1">AH72+SUMIFS('Transactions (Dated)'!$E$2:$E$53,'Transactions (Dated)'!$D$2:$D$53,'Share Values'!$V73,'Transactions (Dated)'!$B$2:$B$53,'Share Values'!AH$11,'Transactions (Dated)'!$C$2:$C$53,"Buy")-SUMIFS('Transactions (Dated)'!$E$2:$E$53,'Transactions (Dated)'!$D$2:$D$53,'Share Values'!$V73,'Transactions (Dated)'!$B$2:$B$53,'Share Values'!AH$11,'Transactions (Dated)'!$C$2:$C$53,"Sell")</f>
        <v>0</v>
      </c>
      <c r="AI73" s="40">
        <f ca="1">AI72+SUMIFS('Transactions (Dated)'!$E$2:$E$53,'Transactions (Dated)'!$D$2:$D$53,'Share Values'!$V73,'Transactions (Dated)'!$B$2:$B$53,'Share Values'!AI$11,'Transactions (Dated)'!$C$2:$C$53,"Buy")-SUMIFS('Transactions (Dated)'!$E$2:$E$53,'Transactions (Dated)'!$D$2:$D$53,'Share Values'!$V73,'Transactions (Dated)'!$B$2:$B$53,'Share Values'!AI$11,'Transactions (Dated)'!$C$2:$C$53,"Sell")</f>
        <v>0</v>
      </c>
      <c r="AJ73" s="40">
        <f ca="1">AJ72+SUMIFS('Transactions (Dated)'!$E$2:$E$53,'Transactions (Dated)'!$D$2:$D$53,'Share Values'!$V73,'Transactions (Dated)'!$B$2:$B$53,'Share Values'!AJ$11,'Transactions (Dated)'!$C$2:$C$53,"Buy")-SUMIFS('Transactions (Dated)'!$E$2:$E$53,'Transactions (Dated)'!$D$2:$D$53,'Share Values'!$V73,'Transactions (Dated)'!$B$2:$B$53,'Share Values'!AJ$11,'Transactions (Dated)'!$C$2:$C$53,"Sell")</f>
        <v>0</v>
      </c>
      <c r="AK73" s="40"/>
      <c r="AM73" s="3">
        <f t="shared" si="9"/>
        <v>42003</v>
      </c>
      <c r="AN73" s="6">
        <f t="shared" ca="1" si="10"/>
        <v>59015</v>
      </c>
      <c r="AO73" s="6">
        <f t="shared" ca="1" si="11"/>
        <v>54625</v>
      </c>
      <c r="AP73" s="6">
        <f t="shared" ca="1" si="12"/>
        <v>0</v>
      </c>
      <c r="AQ73" s="6">
        <f t="shared" ca="1" si="13"/>
        <v>0</v>
      </c>
      <c r="AR73" s="6">
        <f t="shared" ca="1" si="14"/>
        <v>0</v>
      </c>
      <c r="AS73" s="6">
        <f t="shared" ca="1" si="15"/>
        <v>0</v>
      </c>
      <c r="AT73" s="6">
        <f t="shared" ca="1" si="16"/>
        <v>0</v>
      </c>
      <c r="AU73" s="6">
        <f t="shared" ca="1" si="17"/>
        <v>0</v>
      </c>
      <c r="AV73" s="6">
        <f t="shared" ca="1" si="18"/>
        <v>0</v>
      </c>
      <c r="AW73" s="6">
        <f t="shared" ca="1" si="19"/>
        <v>0</v>
      </c>
      <c r="AX73" s="6">
        <f t="shared" ca="1" si="20"/>
        <v>0</v>
      </c>
      <c r="AY73" s="6">
        <f t="shared" ca="1" si="21"/>
        <v>0</v>
      </c>
      <c r="AZ73" s="6">
        <f t="shared" ca="1" si="22"/>
        <v>0</v>
      </c>
      <c r="BA73" s="6">
        <f t="shared" ca="1" si="23"/>
        <v>0</v>
      </c>
      <c r="BB73" s="6"/>
      <c r="BD73" s="4">
        <f t="shared" ca="1" si="24"/>
        <v>113640</v>
      </c>
      <c r="BF73" s="3">
        <f t="shared" si="25"/>
        <v>42003</v>
      </c>
      <c r="BG73" s="6">
        <f>BG72+SUMIFS('Transactions (Dated)'!H:H,'Transactions (Dated)'!D:D,'Share Values'!AM73)</f>
        <v>899983.75</v>
      </c>
      <c r="BH73" s="6">
        <f ca="1">BH72+SUMIFS('Transactions (Dated)'!$F:$F,'Transactions (Dated)'!$D:$D,$BF73,'Transactions (Dated)'!$B:$B,BH$11,'Transactions (Dated)'!$C:$C,"Dividend (paid to cash)")*W73</f>
        <v>0</v>
      </c>
      <c r="BI73" s="6">
        <f ca="1">BI72+SUMIFS('Transactions (Dated)'!$F:$F,'Transactions (Dated)'!$D:$D,$BF73,'Transactions (Dated)'!$B:$B,BI$11,'Transactions (Dated)'!$C:$C,"Dividend (paid to cash)")*X73</f>
        <v>625</v>
      </c>
      <c r="BJ73" s="6">
        <f ca="1">BJ72+SUMIFS('Transactions (Dated)'!$F:$F,'Transactions (Dated)'!$D:$D,$BF73,'Transactions (Dated)'!$B:$B,BJ$11,'Transactions (Dated)'!$C:$C,"Dividend (paid to cash)")*Y73</f>
        <v>0</v>
      </c>
      <c r="BK73" s="6">
        <f ca="1">BK72+SUMIFS('Transactions (Dated)'!$F:$F,'Transactions (Dated)'!$D:$D,$BF73,'Transactions (Dated)'!$B:$B,BK$11,'Transactions (Dated)'!$C:$C,"Dividend (paid to cash)")*Z73</f>
        <v>0</v>
      </c>
      <c r="BL73" s="6">
        <f ca="1">BL72+SUMIFS('Transactions (Dated)'!$F:$F,'Transactions (Dated)'!$D:$D,$BF73,'Transactions (Dated)'!$B:$B,BL$11,'Transactions (Dated)'!$C:$C,"Dividend (paid to cash)")*AA73</f>
        <v>0</v>
      </c>
      <c r="BM73" s="6">
        <f ca="1">BM72+SUMIFS('Transactions (Dated)'!$F:$F,'Transactions (Dated)'!$D:$D,$BF73,'Transactions (Dated)'!$B:$B,BM$11,'Transactions (Dated)'!$C:$C,"Dividend (paid to cash)")*AB73</f>
        <v>0</v>
      </c>
      <c r="BN73" s="6">
        <f ca="1">BN72+SUMIFS('Transactions (Dated)'!$F:$F,'Transactions (Dated)'!$D:$D,$BF73,'Transactions (Dated)'!$B:$B,BN$11,'Transactions (Dated)'!$C:$C,"Dividend (paid to cash)")*AC73</f>
        <v>0</v>
      </c>
      <c r="BO73" s="6">
        <f ca="1">BO72+SUMIFS('Transactions (Dated)'!$F:$F,'Transactions (Dated)'!$D:$D,$BF73,'Transactions (Dated)'!$B:$B,BO$11,'Transactions (Dated)'!$C:$C,"Dividend (paid to cash)")*AD73</f>
        <v>0</v>
      </c>
      <c r="BP73" s="6">
        <f ca="1">BP72+SUMIFS('Transactions (Dated)'!$F:$F,'Transactions (Dated)'!$D:$D,$BF73,'Transactions (Dated)'!$B:$B,BP$11,'Transactions (Dated)'!$C:$C,"Dividend (paid to cash)")*AE73</f>
        <v>0</v>
      </c>
      <c r="BQ73" s="6">
        <f ca="1">BQ72+SUMIFS('Transactions (Dated)'!$F:$F,'Transactions (Dated)'!$D:$D,$BF73,'Transactions (Dated)'!$B:$B,BQ$11,'Transactions (Dated)'!$C:$C,"Dividend (paid to cash)")*AF73</f>
        <v>0</v>
      </c>
      <c r="BR73" s="6">
        <f ca="1">BR72+SUMIFS('Transactions (Dated)'!$F:$F,'Transactions (Dated)'!$D:$D,$BF73,'Transactions (Dated)'!$B:$B,BR$11,'Transactions (Dated)'!$C:$C,"Dividend (paid to cash)")*AG73</f>
        <v>0</v>
      </c>
      <c r="BS73" s="6">
        <f ca="1">BS72+SUMIFS('Transactions (Dated)'!$F:$F,'Transactions (Dated)'!$D:$D,$BF73,'Transactions (Dated)'!$B:$B,BS$11,'Transactions (Dated)'!$C:$C,"Dividend (paid to cash)")*AH73</f>
        <v>0</v>
      </c>
      <c r="BT73" s="6">
        <f ca="1">BT72+SUMIFS('Transactions (Dated)'!$F:$F,'Transactions (Dated)'!$D:$D,$BF73,'Transactions (Dated)'!$B:$B,BT$11,'Transactions (Dated)'!$C:$C,"Dividend (paid to cash)")*AI73</f>
        <v>0</v>
      </c>
      <c r="BU73" s="6">
        <f ca="1">BU72+SUMIFS('Transactions (Dated)'!$F:$F,'Transactions (Dated)'!$D:$D,$BF73,'Transactions (Dated)'!$B:$B,BU$11,'Transactions (Dated)'!$C:$C,"Dividend (paid to cash)")*AJ73</f>
        <v>0</v>
      </c>
      <c r="BV73" s="6"/>
      <c r="BX73" s="6">
        <f t="shared" ca="1" si="30"/>
        <v>900608.75</v>
      </c>
      <c r="BZ73" s="3">
        <f t="shared" si="31"/>
        <v>42003</v>
      </c>
      <c r="CA73" s="4">
        <f t="shared" ca="1" si="26"/>
        <v>113640</v>
      </c>
      <c r="CB73" s="4">
        <f t="shared" ca="1" si="27"/>
        <v>900608.75</v>
      </c>
      <c r="CD73" s="4">
        <f t="shared" ca="1" si="28"/>
        <v>1014248.75</v>
      </c>
    </row>
    <row r="74" spans="2:82">
      <c r="B74" s="3">
        <f t="shared" si="29"/>
        <v>42004</v>
      </c>
      <c r="C74" s="2">
        <v>14632.4</v>
      </c>
      <c r="E74" s="70">
        <v>42004</v>
      </c>
      <c r="F74" s="69">
        <v>12.74</v>
      </c>
      <c r="G74" s="69">
        <v>4.82</v>
      </c>
      <c r="H74" s="69">
        <v>19.75</v>
      </c>
      <c r="I74" s="69">
        <v>31.94</v>
      </c>
      <c r="J74" s="69">
        <v>19.18</v>
      </c>
      <c r="K74" s="69">
        <v>11.48</v>
      </c>
      <c r="L74" s="69">
        <v>27.69</v>
      </c>
      <c r="M74" s="69">
        <v>1.95</v>
      </c>
      <c r="N74" s="69">
        <v>8.5</v>
      </c>
      <c r="O74" s="69">
        <v>5.0232999999999999</v>
      </c>
      <c r="P74" s="69">
        <v>35.36</v>
      </c>
      <c r="Q74" s="69">
        <v>1.6</v>
      </c>
      <c r="R74" s="69">
        <v>10.119999999999999</v>
      </c>
      <c r="S74" s="69">
        <v>38.96</v>
      </c>
      <c r="T74" s="4"/>
      <c r="V74" s="3">
        <f t="shared" si="8"/>
        <v>42004</v>
      </c>
      <c r="W74" s="40">
        <f ca="1">W73+SUMIFS('Transactions (Dated)'!$E$2:$E$53,'Transactions (Dated)'!$D$2:$D$53,'Share Values'!$V74,'Transactions (Dated)'!$B$2:$B$53,'Share Values'!W$11,'Transactions (Dated)'!$C$2:$C$53,"Buy")-SUMIFS('Transactions (Dated)'!$E$2:$E$53,'Transactions (Dated)'!$D$2:$D$53,'Share Values'!$V74,'Transactions (Dated)'!$B$2:$B$53,'Share Values'!W$11,'Transactions (Dated)'!$C$2:$C$53,"Sell")</f>
        <v>4625</v>
      </c>
      <c r="X74" s="40">
        <f ca="1">X73+SUMIFS('Transactions (Dated)'!$E$2:$E$53,'Transactions (Dated)'!$D$2:$D$53,'Share Values'!$V74,'Transactions (Dated)'!$B$2:$B$53,'Share Values'!X$11,'Transactions (Dated)'!$C$2:$C$53,"Buy")-SUMIFS('Transactions (Dated)'!$E$2:$E$53,'Transactions (Dated)'!$D$2:$D$53,'Share Values'!$V74,'Transactions (Dated)'!$B$2:$B$53,'Share Values'!X$11,'Transactions (Dated)'!$C$2:$C$53,"Sell")</f>
        <v>12500</v>
      </c>
      <c r="Y74" s="40">
        <f ca="1">Y73+SUMIFS('Transactions (Dated)'!$E$2:$E$53,'Transactions (Dated)'!$D$2:$D$53,'Share Values'!$V74,'Transactions (Dated)'!$B$2:$B$53,'Share Values'!Y$11,'Transactions (Dated)'!$C$2:$C$53,"Buy")-SUMIFS('Transactions (Dated)'!$E$2:$E$53,'Transactions (Dated)'!$D$2:$D$53,'Share Values'!$V74,'Transactions (Dated)'!$B$2:$B$53,'Share Values'!Y$11,'Transactions (Dated)'!$C$2:$C$53,"Sell")</f>
        <v>0</v>
      </c>
      <c r="Z74" s="40">
        <f ca="1">Z73+SUMIFS('Transactions (Dated)'!$E$2:$E$53,'Transactions (Dated)'!$D$2:$D$53,'Share Values'!$V74,'Transactions (Dated)'!$B$2:$B$53,'Share Values'!Z$11,'Transactions (Dated)'!$C$2:$C$53,"Buy")-SUMIFS('Transactions (Dated)'!$E$2:$E$53,'Transactions (Dated)'!$D$2:$D$53,'Share Values'!$V74,'Transactions (Dated)'!$B$2:$B$53,'Share Values'!Z$11,'Transactions (Dated)'!$C$2:$C$53,"Sell")</f>
        <v>0</v>
      </c>
      <c r="AA74" s="40">
        <f ca="1">AA73+SUMIFS('Transactions (Dated)'!$E$2:$E$53,'Transactions (Dated)'!$D$2:$D$53,'Share Values'!$V74,'Transactions (Dated)'!$B$2:$B$53,'Share Values'!AA$11,'Transactions (Dated)'!$C$2:$C$53,"Buy")-SUMIFS('Transactions (Dated)'!$E$2:$E$53,'Transactions (Dated)'!$D$2:$D$53,'Share Values'!$V74,'Transactions (Dated)'!$B$2:$B$53,'Share Values'!AA$11,'Transactions (Dated)'!$C$2:$C$53,"Sell")</f>
        <v>0</v>
      </c>
      <c r="AB74" s="40">
        <f ca="1">AB73+SUMIFS('Transactions (Dated)'!$E$2:$E$53,'Transactions (Dated)'!$D$2:$D$53,'Share Values'!$V74,'Transactions (Dated)'!$B$2:$B$53,'Share Values'!AB$11,'Transactions (Dated)'!$C$2:$C$53,"Buy")-SUMIFS('Transactions (Dated)'!$E$2:$E$53,'Transactions (Dated)'!$D$2:$D$53,'Share Values'!$V74,'Transactions (Dated)'!$B$2:$B$53,'Share Values'!AB$11,'Transactions (Dated)'!$C$2:$C$53,"Sell")</f>
        <v>0</v>
      </c>
      <c r="AC74" s="40">
        <f ca="1">AC73+SUMIFS('Transactions (Dated)'!$E$2:$E$53,'Transactions (Dated)'!$D$2:$D$53,'Share Values'!$V74,'Transactions (Dated)'!$B$2:$B$53,'Share Values'!AC$11,'Transactions (Dated)'!$C$2:$C$53,"Buy")-SUMIFS('Transactions (Dated)'!$E$2:$E$53,'Transactions (Dated)'!$D$2:$D$53,'Share Values'!$V74,'Transactions (Dated)'!$B$2:$B$53,'Share Values'!AC$11,'Transactions (Dated)'!$C$2:$C$53,"Sell")</f>
        <v>0</v>
      </c>
      <c r="AD74" s="40">
        <f ca="1">AD73+SUMIFS('Transactions (Dated)'!$E$2:$E$53,'Transactions (Dated)'!$D$2:$D$53,'Share Values'!$V74,'Transactions (Dated)'!$B$2:$B$53,'Share Values'!AD$11,'Transactions (Dated)'!$C$2:$C$53,"Buy")-SUMIFS('Transactions (Dated)'!$E$2:$E$53,'Transactions (Dated)'!$D$2:$D$53,'Share Values'!$V74,'Transactions (Dated)'!$B$2:$B$53,'Share Values'!AD$11,'Transactions (Dated)'!$C$2:$C$53,"Sell")</f>
        <v>0</v>
      </c>
      <c r="AE74" s="40">
        <f ca="1">AE73+SUMIFS('Transactions (Dated)'!$E$2:$E$53,'Transactions (Dated)'!$D$2:$D$53,'Share Values'!$V74,'Transactions (Dated)'!$B$2:$B$53,'Share Values'!AE$11,'Transactions (Dated)'!$C$2:$C$53,"Buy")-SUMIFS('Transactions (Dated)'!$E$2:$E$53,'Transactions (Dated)'!$D$2:$D$53,'Share Values'!$V74,'Transactions (Dated)'!$B$2:$B$53,'Share Values'!AE$11,'Transactions (Dated)'!$C$2:$C$53,"Sell")</f>
        <v>0</v>
      </c>
      <c r="AF74" s="40">
        <f ca="1">AF73+SUMIFS('Transactions (Dated)'!$E$2:$E$53,'Transactions (Dated)'!$D$2:$D$53,'Share Values'!$V74,'Transactions (Dated)'!$B$2:$B$53,'Share Values'!AF$11,'Transactions (Dated)'!$C$2:$C$53,"Buy")-SUMIFS('Transactions (Dated)'!$E$2:$E$53,'Transactions (Dated)'!$D$2:$D$53,'Share Values'!$V74,'Transactions (Dated)'!$B$2:$B$53,'Share Values'!AF$11,'Transactions (Dated)'!$C$2:$C$53,"Sell")</f>
        <v>0</v>
      </c>
      <c r="AG74" s="40">
        <f ca="1">AG73+SUMIFS('Transactions (Dated)'!$E$2:$E$53,'Transactions (Dated)'!$D$2:$D$53,'Share Values'!$V74,'Transactions (Dated)'!$B$2:$B$53,'Share Values'!AG$11,'Transactions (Dated)'!$C$2:$C$53,"Buy")-SUMIFS('Transactions (Dated)'!$E$2:$E$53,'Transactions (Dated)'!$D$2:$D$53,'Share Values'!$V74,'Transactions (Dated)'!$B$2:$B$53,'Share Values'!AG$11,'Transactions (Dated)'!$C$2:$C$53,"Sell")</f>
        <v>0</v>
      </c>
      <c r="AH74" s="40">
        <f ca="1">AH73+SUMIFS('Transactions (Dated)'!$E$2:$E$53,'Transactions (Dated)'!$D$2:$D$53,'Share Values'!$V74,'Transactions (Dated)'!$B$2:$B$53,'Share Values'!AH$11,'Transactions (Dated)'!$C$2:$C$53,"Buy")-SUMIFS('Transactions (Dated)'!$E$2:$E$53,'Transactions (Dated)'!$D$2:$D$53,'Share Values'!$V74,'Transactions (Dated)'!$B$2:$B$53,'Share Values'!AH$11,'Transactions (Dated)'!$C$2:$C$53,"Sell")</f>
        <v>0</v>
      </c>
      <c r="AI74" s="40">
        <f ca="1">AI73+SUMIFS('Transactions (Dated)'!$E$2:$E$53,'Transactions (Dated)'!$D$2:$D$53,'Share Values'!$V74,'Transactions (Dated)'!$B$2:$B$53,'Share Values'!AI$11,'Transactions (Dated)'!$C$2:$C$53,"Buy")-SUMIFS('Transactions (Dated)'!$E$2:$E$53,'Transactions (Dated)'!$D$2:$D$53,'Share Values'!$V74,'Transactions (Dated)'!$B$2:$B$53,'Share Values'!AI$11,'Transactions (Dated)'!$C$2:$C$53,"Sell")</f>
        <v>0</v>
      </c>
      <c r="AJ74" s="40">
        <f ca="1">AJ73+SUMIFS('Transactions (Dated)'!$E$2:$E$53,'Transactions (Dated)'!$D$2:$D$53,'Share Values'!$V74,'Transactions (Dated)'!$B$2:$B$53,'Share Values'!AJ$11,'Transactions (Dated)'!$C$2:$C$53,"Buy")-SUMIFS('Transactions (Dated)'!$E$2:$E$53,'Transactions (Dated)'!$D$2:$D$53,'Share Values'!$V74,'Transactions (Dated)'!$B$2:$B$53,'Share Values'!AJ$11,'Transactions (Dated)'!$C$2:$C$53,"Sell")</f>
        <v>0</v>
      </c>
      <c r="AK74" s="40"/>
      <c r="AM74" s="3">
        <f t="shared" si="9"/>
        <v>42004</v>
      </c>
      <c r="AN74" s="6">
        <f t="shared" ca="1" si="10"/>
        <v>58922.5</v>
      </c>
      <c r="AO74" s="6">
        <f t="shared" ca="1" si="11"/>
        <v>60250</v>
      </c>
      <c r="AP74" s="6">
        <f t="shared" ca="1" si="12"/>
        <v>0</v>
      </c>
      <c r="AQ74" s="6">
        <f t="shared" ca="1" si="13"/>
        <v>0</v>
      </c>
      <c r="AR74" s="6">
        <f t="shared" ca="1" si="14"/>
        <v>0</v>
      </c>
      <c r="AS74" s="6">
        <f t="shared" ca="1" si="15"/>
        <v>0</v>
      </c>
      <c r="AT74" s="6">
        <f t="shared" ca="1" si="16"/>
        <v>0</v>
      </c>
      <c r="AU74" s="6">
        <f t="shared" ca="1" si="17"/>
        <v>0</v>
      </c>
      <c r="AV74" s="6">
        <f t="shared" ca="1" si="18"/>
        <v>0</v>
      </c>
      <c r="AW74" s="6">
        <f t="shared" ca="1" si="19"/>
        <v>0</v>
      </c>
      <c r="AX74" s="6">
        <f t="shared" ca="1" si="20"/>
        <v>0</v>
      </c>
      <c r="AY74" s="6">
        <f t="shared" ca="1" si="21"/>
        <v>0</v>
      </c>
      <c r="AZ74" s="6">
        <f t="shared" ca="1" si="22"/>
        <v>0</v>
      </c>
      <c r="BA74" s="6">
        <f t="shared" ca="1" si="23"/>
        <v>0</v>
      </c>
      <c r="BB74" s="6"/>
      <c r="BD74" s="4">
        <f t="shared" ca="1" si="24"/>
        <v>119172.5</v>
      </c>
      <c r="BF74" s="3">
        <f t="shared" si="25"/>
        <v>42004</v>
      </c>
      <c r="BG74" s="6">
        <f>BG73+SUMIFS('Transactions (Dated)'!H:H,'Transactions (Dated)'!D:D,'Share Values'!AM74)</f>
        <v>899983.75</v>
      </c>
      <c r="BH74" s="6">
        <f ca="1">BH73+SUMIFS('Transactions (Dated)'!$F:$F,'Transactions (Dated)'!$D:$D,$BF74,'Transactions (Dated)'!$B:$B,BH$11,'Transactions (Dated)'!$C:$C,"Dividend (paid to cash)")*W74</f>
        <v>0</v>
      </c>
      <c r="BI74" s="6">
        <f ca="1">BI73+SUMIFS('Transactions (Dated)'!$F:$F,'Transactions (Dated)'!$D:$D,$BF74,'Transactions (Dated)'!$B:$B,BI$11,'Transactions (Dated)'!$C:$C,"Dividend (paid to cash)")*X74</f>
        <v>625</v>
      </c>
      <c r="BJ74" s="6">
        <f ca="1">BJ73+SUMIFS('Transactions (Dated)'!$F:$F,'Transactions (Dated)'!$D:$D,$BF74,'Transactions (Dated)'!$B:$B,BJ$11,'Transactions (Dated)'!$C:$C,"Dividend (paid to cash)")*Y74</f>
        <v>0</v>
      </c>
      <c r="BK74" s="6">
        <f ca="1">BK73+SUMIFS('Transactions (Dated)'!$F:$F,'Transactions (Dated)'!$D:$D,$BF74,'Transactions (Dated)'!$B:$B,BK$11,'Transactions (Dated)'!$C:$C,"Dividend (paid to cash)")*Z74</f>
        <v>0</v>
      </c>
      <c r="BL74" s="6">
        <f ca="1">BL73+SUMIFS('Transactions (Dated)'!$F:$F,'Transactions (Dated)'!$D:$D,$BF74,'Transactions (Dated)'!$B:$B,BL$11,'Transactions (Dated)'!$C:$C,"Dividend (paid to cash)")*AA74</f>
        <v>0</v>
      </c>
      <c r="BM74" s="6">
        <f ca="1">BM73+SUMIFS('Transactions (Dated)'!$F:$F,'Transactions (Dated)'!$D:$D,$BF74,'Transactions (Dated)'!$B:$B,BM$11,'Transactions (Dated)'!$C:$C,"Dividend (paid to cash)")*AB74</f>
        <v>0</v>
      </c>
      <c r="BN74" s="6">
        <f ca="1">BN73+SUMIFS('Transactions (Dated)'!$F:$F,'Transactions (Dated)'!$D:$D,$BF74,'Transactions (Dated)'!$B:$B,BN$11,'Transactions (Dated)'!$C:$C,"Dividend (paid to cash)")*AC74</f>
        <v>0</v>
      </c>
      <c r="BO74" s="6">
        <f ca="1">BO73+SUMIFS('Transactions (Dated)'!$F:$F,'Transactions (Dated)'!$D:$D,$BF74,'Transactions (Dated)'!$B:$B,BO$11,'Transactions (Dated)'!$C:$C,"Dividend (paid to cash)")*AD74</f>
        <v>0</v>
      </c>
      <c r="BP74" s="6">
        <f ca="1">BP73+SUMIFS('Transactions (Dated)'!$F:$F,'Transactions (Dated)'!$D:$D,$BF74,'Transactions (Dated)'!$B:$B,BP$11,'Transactions (Dated)'!$C:$C,"Dividend (paid to cash)")*AE74</f>
        <v>0</v>
      </c>
      <c r="BQ74" s="6">
        <f ca="1">BQ73+SUMIFS('Transactions (Dated)'!$F:$F,'Transactions (Dated)'!$D:$D,$BF74,'Transactions (Dated)'!$B:$B,BQ$11,'Transactions (Dated)'!$C:$C,"Dividend (paid to cash)")*AF74</f>
        <v>0</v>
      </c>
      <c r="BR74" s="6">
        <f ca="1">BR73+SUMIFS('Transactions (Dated)'!$F:$F,'Transactions (Dated)'!$D:$D,$BF74,'Transactions (Dated)'!$B:$B,BR$11,'Transactions (Dated)'!$C:$C,"Dividend (paid to cash)")*AG74</f>
        <v>0</v>
      </c>
      <c r="BS74" s="6">
        <f ca="1">BS73+SUMIFS('Transactions (Dated)'!$F:$F,'Transactions (Dated)'!$D:$D,$BF74,'Transactions (Dated)'!$B:$B,BS$11,'Transactions (Dated)'!$C:$C,"Dividend (paid to cash)")*AH74</f>
        <v>0</v>
      </c>
      <c r="BT74" s="6">
        <f ca="1">BT73+SUMIFS('Transactions (Dated)'!$F:$F,'Transactions (Dated)'!$D:$D,$BF74,'Transactions (Dated)'!$B:$B,BT$11,'Transactions (Dated)'!$C:$C,"Dividend (paid to cash)")*AI74</f>
        <v>0</v>
      </c>
      <c r="BU74" s="6">
        <f ca="1">BU73+SUMIFS('Transactions (Dated)'!$F:$F,'Transactions (Dated)'!$D:$D,$BF74,'Transactions (Dated)'!$B:$B,BU$11,'Transactions (Dated)'!$C:$C,"Dividend (paid to cash)")*AJ74</f>
        <v>0</v>
      </c>
      <c r="BV74" s="6"/>
      <c r="BX74" s="6">
        <f t="shared" ca="1" si="30"/>
        <v>900608.75</v>
      </c>
      <c r="BZ74" s="3">
        <f t="shared" si="31"/>
        <v>42004</v>
      </c>
      <c r="CA74" s="4">
        <f t="shared" ca="1" si="26"/>
        <v>119172.5</v>
      </c>
      <c r="CB74" s="4">
        <f t="shared" ca="1" si="27"/>
        <v>900608.75</v>
      </c>
      <c r="CD74" s="4">
        <f t="shared" ca="1" si="28"/>
        <v>1019781.25</v>
      </c>
    </row>
    <row r="75" spans="2:82">
      <c r="B75" s="3">
        <f t="shared" si="29"/>
        <v>42006</v>
      </c>
      <c r="C75" s="2">
        <v>14753.7</v>
      </c>
      <c r="E75" s="70">
        <v>42006</v>
      </c>
      <c r="F75" s="69">
        <v>12.74</v>
      </c>
      <c r="G75" s="69">
        <v>4.79</v>
      </c>
      <c r="H75" s="69">
        <v>19.940000000000001</v>
      </c>
      <c r="I75" s="69">
        <v>31.95</v>
      </c>
      <c r="J75" s="69">
        <v>18.920000000000002</v>
      </c>
      <c r="K75" s="69">
        <v>11.6</v>
      </c>
      <c r="L75" s="69">
        <v>27.56</v>
      </c>
      <c r="M75" s="69">
        <v>1.95</v>
      </c>
      <c r="N75" s="69">
        <v>8.49</v>
      </c>
      <c r="O75" s="69">
        <v>5.0033000000000003</v>
      </c>
      <c r="P75" s="69">
        <v>35.32</v>
      </c>
      <c r="Q75" s="69">
        <v>1.59</v>
      </c>
      <c r="R75" s="69">
        <v>10.61</v>
      </c>
      <c r="S75" s="69">
        <v>39.22</v>
      </c>
      <c r="T75" s="4"/>
      <c r="V75" s="3">
        <f t="shared" si="8"/>
        <v>42006</v>
      </c>
      <c r="W75" s="40">
        <f ca="1">W74+SUMIFS('Transactions (Dated)'!$E$2:$E$53,'Transactions (Dated)'!$D$2:$D$53,'Share Values'!$V75,'Transactions (Dated)'!$B$2:$B$53,'Share Values'!W$11,'Transactions (Dated)'!$C$2:$C$53,"Buy")-SUMIFS('Transactions (Dated)'!$E$2:$E$53,'Transactions (Dated)'!$D$2:$D$53,'Share Values'!$V75,'Transactions (Dated)'!$B$2:$B$53,'Share Values'!W$11,'Transactions (Dated)'!$C$2:$C$53,"Sell")</f>
        <v>4625</v>
      </c>
      <c r="X75" s="40">
        <f ca="1">X74+SUMIFS('Transactions (Dated)'!$E$2:$E$53,'Transactions (Dated)'!$D$2:$D$53,'Share Values'!$V75,'Transactions (Dated)'!$B$2:$B$53,'Share Values'!X$11,'Transactions (Dated)'!$C$2:$C$53,"Buy")-SUMIFS('Transactions (Dated)'!$E$2:$E$53,'Transactions (Dated)'!$D$2:$D$53,'Share Values'!$V75,'Transactions (Dated)'!$B$2:$B$53,'Share Values'!X$11,'Transactions (Dated)'!$C$2:$C$53,"Sell")</f>
        <v>12500</v>
      </c>
      <c r="Y75" s="40">
        <f ca="1">Y74+SUMIFS('Transactions (Dated)'!$E$2:$E$53,'Transactions (Dated)'!$D$2:$D$53,'Share Values'!$V75,'Transactions (Dated)'!$B$2:$B$53,'Share Values'!Y$11,'Transactions (Dated)'!$C$2:$C$53,"Buy")-SUMIFS('Transactions (Dated)'!$E$2:$E$53,'Transactions (Dated)'!$D$2:$D$53,'Share Values'!$V75,'Transactions (Dated)'!$B$2:$B$53,'Share Values'!Y$11,'Transactions (Dated)'!$C$2:$C$53,"Sell")</f>
        <v>0</v>
      </c>
      <c r="Z75" s="40">
        <f ca="1">Z74+SUMIFS('Transactions (Dated)'!$E$2:$E$53,'Transactions (Dated)'!$D$2:$D$53,'Share Values'!$V75,'Transactions (Dated)'!$B$2:$B$53,'Share Values'!Z$11,'Transactions (Dated)'!$C$2:$C$53,"Buy")-SUMIFS('Transactions (Dated)'!$E$2:$E$53,'Transactions (Dated)'!$D$2:$D$53,'Share Values'!$V75,'Transactions (Dated)'!$B$2:$B$53,'Share Values'!Z$11,'Transactions (Dated)'!$C$2:$C$53,"Sell")</f>
        <v>0</v>
      </c>
      <c r="AA75" s="40">
        <f ca="1">AA74+SUMIFS('Transactions (Dated)'!$E$2:$E$53,'Transactions (Dated)'!$D$2:$D$53,'Share Values'!$V75,'Transactions (Dated)'!$B$2:$B$53,'Share Values'!AA$11,'Transactions (Dated)'!$C$2:$C$53,"Buy")-SUMIFS('Transactions (Dated)'!$E$2:$E$53,'Transactions (Dated)'!$D$2:$D$53,'Share Values'!$V75,'Transactions (Dated)'!$B$2:$B$53,'Share Values'!AA$11,'Transactions (Dated)'!$C$2:$C$53,"Sell")</f>
        <v>0</v>
      </c>
      <c r="AB75" s="40">
        <f ca="1">AB74+SUMIFS('Transactions (Dated)'!$E$2:$E$53,'Transactions (Dated)'!$D$2:$D$53,'Share Values'!$V75,'Transactions (Dated)'!$B$2:$B$53,'Share Values'!AB$11,'Transactions (Dated)'!$C$2:$C$53,"Buy")-SUMIFS('Transactions (Dated)'!$E$2:$E$53,'Transactions (Dated)'!$D$2:$D$53,'Share Values'!$V75,'Transactions (Dated)'!$B$2:$B$53,'Share Values'!AB$11,'Transactions (Dated)'!$C$2:$C$53,"Sell")</f>
        <v>0</v>
      </c>
      <c r="AC75" s="40">
        <f ca="1">AC74+SUMIFS('Transactions (Dated)'!$E$2:$E$53,'Transactions (Dated)'!$D$2:$D$53,'Share Values'!$V75,'Transactions (Dated)'!$B$2:$B$53,'Share Values'!AC$11,'Transactions (Dated)'!$C$2:$C$53,"Buy")-SUMIFS('Transactions (Dated)'!$E$2:$E$53,'Transactions (Dated)'!$D$2:$D$53,'Share Values'!$V75,'Transactions (Dated)'!$B$2:$B$53,'Share Values'!AC$11,'Transactions (Dated)'!$C$2:$C$53,"Sell")</f>
        <v>0</v>
      </c>
      <c r="AD75" s="40">
        <f ca="1">AD74+SUMIFS('Transactions (Dated)'!$E$2:$E$53,'Transactions (Dated)'!$D$2:$D$53,'Share Values'!$V75,'Transactions (Dated)'!$B$2:$B$53,'Share Values'!AD$11,'Transactions (Dated)'!$C$2:$C$53,"Buy")-SUMIFS('Transactions (Dated)'!$E$2:$E$53,'Transactions (Dated)'!$D$2:$D$53,'Share Values'!$V75,'Transactions (Dated)'!$B$2:$B$53,'Share Values'!AD$11,'Transactions (Dated)'!$C$2:$C$53,"Sell")</f>
        <v>0</v>
      </c>
      <c r="AE75" s="40">
        <f ca="1">AE74+SUMIFS('Transactions (Dated)'!$E$2:$E$53,'Transactions (Dated)'!$D$2:$D$53,'Share Values'!$V75,'Transactions (Dated)'!$B$2:$B$53,'Share Values'!AE$11,'Transactions (Dated)'!$C$2:$C$53,"Buy")-SUMIFS('Transactions (Dated)'!$E$2:$E$53,'Transactions (Dated)'!$D$2:$D$53,'Share Values'!$V75,'Transactions (Dated)'!$B$2:$B$53,'Share Values'!AE$11,'Transactions (Dated)'!$C$2:$C$53,"Sell")</f>
        <v>0</v>
      </c>
      <c r="AF75" s="40">
        <f ca="1">AF74+SUMIFS('Transactions (Dated)'!$E$2:$E$53,'Transactions (Dated)'!$D$2:$D$53,'Share Values'!$V75,'Transactions (Dated)'!$B$2:$B$53,'Share Values'!AF$11,'Transactions (Dated)'!$C$2:$C$53,"Buy")-SUMIFS('Transactions (Dated)'!$E$2:$E$53,'Transactions (Dated)'!$D$2:$D$53,'Share Values'!$V75,'Transactions (Dated)'!$B$2:$B$53,'Share Values'!AF$11,'Transactions (Dated)'!$C$2:$C$53,"Sell")</f>
        <v>0</v>
      </c>
      <c r="AG75" s="40">
        <f ca="1">AG74+SUMIFS('Transactions (Dated)'!$E$2:$E$53,'Transactions (Dated)'!$D$2:$D$53,'Share Values'!$V75,'Transactions (Dated)'!$B$2:$B$53,'Share Values'!AG$11,'Transactions (Dated)'!$C$2:$C$53,"Buy")-SUMIFS('Transactions (Dated)'!$E$2:$E$53,'Transactions (Dated)'!$D$2:$D$53,'Share Values'!$V75,'Transactions (Dated)'!$B$2:$B$53,'Share Values'!AG$11,'Transactions (Dated)'!$C$2:$C$53,"Sell")</f>
        <v>0</v>
      </c>
      <c r="AH75" s="40">
        <f ca="1">AH74+SUMIFS('Transactions (Dated)'!$E$2:$E$53,'Transactions (Dated)'!$D$2:$D$53,'Share Values'!$V75,'Transactions (Dated)'!$B$2:$B$53,'Share Values'!AH$11,'Transactions (Dated)'!$C$2:$C$53,"Buy")-SUMIFS('Transactions (Dated)'!$E$2:$E$53,'Transactions (Dated)'!$D$2:$D$53,'Share Values'!$V75,'Transactions (Dated)'!$B$2:$B$53,'Share Values'!AH$11,'Transactions (Dated)'!$C$2:$C$53,"Sell")</f>
        <v>0</v>
      </c>
      <c r="AI75" s="40">
        <f ca="1">AI74+SUMIFS('Transactions (Dated)'!$E$2:$E$53,'Transactions (Dated)'!$D$2:$D$53,'Share Values'!$V75,'Transactions (Dated)'!$B$2:$B$53,'Share Values'!AI$11,'Transactions (Dated)'!$C$2:$C$53,"Buy")-SUMIFS('Transactions (Dated)'!$E$2:$E$53,'Transactions (Dated)'!$D$2:$D$53,'Share Values'!$V75,'Transactions (Dated)'!$B$2:$B$53,'Share Values'!AI$11,'Transactions (Dated)'!$C$2:$C$53,"Sell")</f>
        <v>0</v>
      </c>
      <c r="AJ75" s="40">
        <f ca="1">AJ74+SUMIFS('Transactions (Dated)'!$E$2:$E$53,'Transactions (Dated)'!$D$2:$D$53,'Share Values'!$V75,'Transactions (Dated)'!$B$2:$B$53,'Share Values'!AJ$11,'Transactions (Dated)'!$C$2:$C$53,"Buy")-SUMIFS('Transactions (Dated)'!$E$2:$E$53,'Transactions (Dated)'!$D$2:$D$53,'Share Values'!$V75,'Transactions (Dated)'!$B$2:$B$53,'Share Values'!AJ$11,'Transactions (Dated)'!$C$2:$C$53,"Sell")</f>
        <v>0</v>
      </c>
      <c r="AK75" s="40"/>
      <c r="AM75" s="3">
        <f t="shared" si="9"/>
        <v>42006</v>
      </c>
      <c r="AN75" s="6">
        <f t="shared" ca="1" si="10"/>
        <v>58922.5</v>
      </c>
      <c r="AO75" s="6">
        <f t="shared" ca="1" si="11"/>
        <v>59875</v>
      </c>
      <c r="AP75" s="6">
        <f t="shared" ca="1" si="12"/>
        <v>0</v>
      </c>
      <c r="AQ75" s="6">
        <f t="shared" ca="1" si="13"/>
        <v>0</v>
      </c>
      <c r="AR75" s="6">
        <f t="shared" ca="1" si="14"/>
        <v>0</v>
      </c>
      <c r="AS75" s="6">
        <f t="shared" ca="1" si="15"/>
        <v>0</v>
      </c>
      <c r="AT75" s="6">
        <f t="shared" ca="1" si="16"/>
        <v>0</v>
      </c>
      <c r="AU75" s="6">
        <f t="shared" ca="1" si="17"/>
        <v>0</v>
      </c>
      <c r="AV75" s="6">
        <f t="shared" ca="1" si="18"/>
        <v>0</v>
      </c>
      <c r="AW75" s="6">
        <f t="shared" ca="1" si="19"/>
        <v>0</v>
      </c>
      <c r="AX75" s="6">
        <f t="shared" ca="1" si="20"/>
        <v>0</v>
      </c>
      <c r="AY75" s="6">
        <f t="shared" ca="1" si="21"/>
        <v>0</v>
      </c>
      <c r="AZ75" s="6">
        <f t="shared" ca="1" si="22"/>
        <v>0</v>
      </c>
      <c r="BA75" s="6">
        <f t="shared" ca="1" si="23"/>
        <v>0</v>
      </c>
      <c r="BB75" s="6"/>
      <c r="BD75" s="4">
        <f t="shared" ca="1" si="24"/>
        <v>118797.5</v>
      </c>
      <c r="BF75" s="3">
        <f t="shared" si="25"/>
        <v>42006</v>
      </c>
      <c r="BG75" s="6">
        <f>BG74+SUMIFS('Transactions (Dated)'!H:H,'Transactions (Dated)'!D:D,'Share Values'!AM75)</f>
        <v>899983.75</v>
      </c>
      <c r="BH75" s="6">
        <f ca="1">BH74+SUMIFS('Transactions (Dated)'!$F:$F,'Transactions (Dated)'!$D:$D,$BF75,'Transactions (Dated)'!$B:$B,BH$11,'Transactions (Dated)'!$C:$C,"Dividend (paid to cash)")*W75</f>
        <v>0</v>
      </c>
      <c r="BI75" s="6">
        <f ca="1">BI74+SUMIFS('Transactions (Dated)'!$F:$F,'Transactions (Dated)'!$D:$D,$BF75,'Transactions (Dated)'!$B:$B,BI$11,'Transactions (Dated)'!$C:$C,"Dividend (paid to cash)")*X75</f>
        <v>625</v>
      </c>
      <c r="BJ75" s="6">
        <f ca="1">BJ74+SUMIFS('Transactions (Dated)'!$F:$F,'Transactions (Dated)'!$D:$D,$BF75,'Transactions (Dated)'!$B:$B,BJ$11,'Transactions (Dated)'!$C:$C,"Dividend (paid to cash)")*Y75</f>
        <v>0</v>
      </c>
      <c r="BK75" s="6">
        <f ca="1">BK74+SUMIFS('Transactions (Dated)'!$F:$F,'Transactions (Dated)'!$D:$D,$BF75,'Transactions (Dated)'!$B:$B,BK$11,'Transactions (Dated)'!$C:$C,"Dividend (paid to cash)")*Z75</f>
        <v>0</v>
      </c>
      <c r="BL75" s="6">
        <f ca="1">BL74+SUMIFS('Transactions (Dated)'!$F:$F,'Transactions (Dated)'!$D:$D,$BF75,'Transactions (Dated)'!$B:$B,BL$11,'Transactions (Dated)'!$C:$C,"Dividend (paid to cash)")*AA75</f>
        <v>0</v>
      </c>
      <c r="BM75" s="6">
        <f ca="1">BM74+SUMIFS('Transactions (Dated)'!$F:$F,'Transactions (Dated)'!$D:$D,$BF75,'Transactions (Dated)'!$B:$B,BM$11,'Transactions (Dated)'!$C:$C,"Dividend (paid to cash)")*AB75</f>
        <v>0</v>
      </c>
      <c r="BN75" s="6">
        <f ca="1">BN74+SUMIFS('Transactions (Dated)'!$F:$F,'Transactions (Dated)'!$D:$D,$BF75,'Transactions (Dated)'!$B:$B,BN$11,'Transactions (Dated)'!$C:$C,"Dividend (paid to cash)")*AC75</f>
        <v>0</v>
      </c>
      <c r="BO75" s="6">
        <f ca="1">BO74+SUMIFS('Transactions (Dated)'!$F:$F,'Transactions (Dated)'!$D:$D,$BF75,'Transactions (Dated)'!$B:$B,BO$11,'Transactions (Dated)'!$C:$C,"Dividend (paid to cash)")*AD75</f>
        <v>0</v>
      </c>
      <c r="BP75" s="6">
        <f ca="1">BP74+SUMIFS('Transactions (Dated)'!$F:$F,'Transactions (Dated)'!$D:$D,$BF75,'Transactions (Dated)'!$B:$B,BP$11,'Transactions (Dated)'!$C:$C,"Dividend (paid to cash)")*AE75</f>
        <v>0</v>
      </c>
      <c r="BQ75" s="6">
        <f ca="1">BQ74+SUMIFS('Transactions (Dated)'!$F:$F,'Transactions (Dated)'!$D:$D,$BF75,'Transactions (Dated)'!$B:$B,BQ$11,'Transactions (Dated)'!$C:$C,"Dividend (paid to cash)")*AF75</f>
        <v>0</v>
      </c>
      <c r="BR75" s="6">
        <f ca="1">BR74+SUMIFS('Transactions (Dated)'!$F:$F,'Transactions (Dated)'!$D:$D,$BF75,'Transactions (Dated)'!$B:$B,BR$11,'Transactions (Dated)'!$C:$C,"Dividend (paid to cash)")*AG75</f>
        <v>0</v>
      </c>
      <c r="BS75" s="6">
        <f ca="1">BS74+SUMIFS('Transactions (Dated)'!$F:$F,'Transactions (Dated)'!$D:$D,$BF75,'Transactions (Dated)'!$B:$B,BS$11,'Transactions (Dated)'!$C:$C,"Dividend (paid to cash)")*AH75</f>
        <v>0</v>
      </c>
      <c r="BT75" s="6">
        <f ca="1">BT74+SUMIFS('Transactions (Dated)'!$F:$F,'Transactions (Dated)'!$D:$D,$BF75,'Transactions (Dated)'!$B:$B,BT$11,'Transactions (Dated)'!$C:$C,"Dividend (paid to cash)")*AI75</f>
        <v>0</v>
      </c>
      <c r="BU75" s="6">
        <f ca="1">BU74+SUMIFS('Transactions (Dated)'!$F:$F,'Transactions (Dated)'!$D:$D,$BF75,'Transactions (Dated)'!$B:$B,BU$11,'Transactions (Dated)'!$C:$C,"Dividend (paid to cash)")*AJ75</f>
        <v>0</v>
      </c>
      <c r="BV75" s="6"/>
      <c r="BX75" s="6">
        <f t="shared" ca="1" si="30"/>
        <v>900608.75</v>
      </c>
      <c r="BZ75" s="3">
        <f t="shared" si="31"/>
        <v>42006</v>
      </c>
      <c r="CA75" s="4">
        <f t="shared" ca="1" si="26"/>
        <v>118797.5</v>
      </c>
      <c r="CB75" s="4">
        <f t="shared" ca="1" si="27"/>
        <v>900608.75</v>
      </c>
      <c r="CD75" s="4">
        <f t="shared" ca="1" si="28"/>
        <v>1019406.25</v>
      </c>
    </row>
    <row r="76" spans="2:82">
      <c r="B76" s="3">
        <f t="shared" si="29"/>
        <v>42009</v>
      </c>
      <c r="C76" s="2">
        <v>14392.7</v>
      </c>
      <c r="E76" s="70">
        <v>42009</v>
      </c>
      <c r="F76" s="69">
        <v>12.65</v>
      </c>
      <c r="G76" s="69">
        <v>4.42</v>
      </c>
      <c r="H76" s="69">
        <v>19.43</v>
      </c>
      <c r="I76" s="69">
        <v>31.74</v>
      </c>
      <c r="J76" s="69">
        <v>18.29</v>
      </c>
      <c r="K76" s="69">
        <v>11.6</v>
      </c>
      <c r="L76" s="69">
        <v>27.47</v>
      </c>
      <c r="M76" s="69">
        <v>1.97</v>
      </c>
      <c r="N76" s="69">
        <v>8.49</v>
      </c>
      <c r="O76" s="69">
        <v>4.9132999999999996</v>
      </c>
      <c r="P76" s="69">
        <v>35.22</v>
      </c>
      <c r="Q76" s="69">
        <v>1.6</v>
      </c>
      <c r="R76" s="69">
        <v>10.119999999999999</v>
      </c>
      <c r="S76" s="69">
        <v>39.18</v>
      </c>
      <c r="T76" s="4"/>
      <c r="V76" s="3">
        <f t="shared" ref="V76:V139" si="32">E76</f>
        <v>42009</v>
      </c>
      <c r="W76" s="40">
        <f ca="1">W75+SUMIFS('Transactions (Dated)'!$E$2:$E$53,'Transactions (Dated)'!$D$2:$D$53,'Share Values'!$V76,'Transactions (Dated)'!$B$2:$B$53,'Share Values'!W$11,'Transactions (Dated)'!$C$2:$C$53,"Buy")-SUMIFS('Transactions (Dated)'!$E$2:$E$53,'Transactions (Dated)'!$D$2:$D$53,'Share Values'!$V76,'Transactions (Dated)'!$B$2:$B$53,'Share Values'!W$11,'Transactions (Dated)'!$C$2:$C$53,"Sell")</f>
        <v>4625</v>
      </c>
      <c r="X76" s="40">
        <f ca="1">X75+SUMIFS('Transactions (Dated)'!$E$2:$E$53,'Transactions (Dated)'!$D$2:$D$53,'Share Values'!$V76,'Transactions (Dated)'!$B$2:$B$53,'Share Values'!X$11,'Transactions (Dated)'!$C$2:$C$53,"Buy")-SUMIFS('Transactions (Dated)'!$E$2:$E$53,'Transactions (Dated)'!$D$2:$D$53,'Share Values'!$V76,'Transactions (Dated)'!$B$2:$B$53,'Share Values'!X$11,'Transactions (Dated)'!$C$2:$C$53,"Sell")</f>
        <v>12500</v>
      </c>
      <c r="Y76" s="40">
        <f ca="1">Y75+SUMIFS('Transactions (Dated)'!$E$2:$E$53,'Transactions (Dated)'!$D$2:$D$53,'Share Values'!$V76,'Transactions (Dated)'!$B$2:$B$53,'Share Values'!Y$11,'Transactions (Dated)'!$C$2:$C$53,"Buy")-SUMIFS('Transactions (Dated)'!$E$2:$E$53,'Transactions (Dated)'!$D$2:$D$53,'Share Values'!$V76,'Transactions (Dated)'!$B$2:$B$53,'Share Values'!Y$11,'Transactions (Dated)'!$C$2:$C$53,"Sell")</f>
        <v>0</v>
      </c>
      <c r="Z76" s="40">
        <f ca="1">Z75+SUMIFS('Transactions (Dated)'!$E$2:$E$53,'Transactions (Dated)'!$D$2:$D$53,'Share Values'!$V76,'Transactions (Dated)'!$B$2:$B$53,'Share Values'!Z$11,'Transactions (Dated)'!$C$2:$C$53,"Buy")-SUMIFS('Transactions (Dated)'!$E$2:$E$53,'Transactions (Dated)'!$D$2:$D$53,'Share Values'!$V76,'Transactions (Dated)'!$B$2:$B$53,'Share Values'!Z$11,'Transactions (Dated)'!$C$2:$C$53,"Sell")</f>
        <v>0</v>
      </c>
      <c r="AA76" s="40">
        <f ca="1">AA75+SUMIFS('Transactions (Dated)'!$E$2:$E$53,'Transactions (Dated)'!$D$2:$D$53,'Share Values'!$V76,'Transactions (Dated)'!$B$2:$B$53,'Share Values'!AA$11,'Transactions (Dated)'!$C$2:$C$53,"Buy")-SUMIFS('Transactions (Dated)'!$E$2:$E$53,'Transactions (Dated)'!$D$2:$D$53,'Share Values'!$V76,'Transactions (Dated)'!$B$2:$B$53,'Share Values'!AA$11,'Transactions (Dated)'!$C$2:$C$53,"Sell")</f>
        <v>0</v>
      </c>
      <c r="AB76" s="40">
        <f ca="1">AB75+SUMIFS('Transactions (Dated)'!$E$2:$E$53,'Transactions (Dated)'!$D$2:$D$53,'Share Values'!$V76,'Transactions (Dated)'!$B$2:$B$53,'Share Values'!AB$11,'Transactions (Dated)'!$C$2:$C$53,"Buy")-SUMIFS('Transactions (Dated)'!$E$2:$E$53,'Transactions (Dated)'!$D$2:$D$53,'Share Values'!$V76,'Transactions (Dated)'!$B$2:$B$53,'Share Values'!AB$11,'Transactions (Dated)'!$C$2:$C$53,"Sell")</f>
        <v>0</v>
      </c>
      <c r="AC76" s="40">
        <f ca="1">AC75+SUMIFS('Transactions (Dated)'!$E$2:$E$53,'Transactions (Dated)'!$D$2:$D$53,'Share Values'!$V76,'Transactions (Dated)'!$B$2:$B$53,'Share Values'!AC$11,'Transactions (Dated)'!$C$2:$C$53,"Buy")-SUMIFS('Transactions (Dated)'!$E$2:$E$53,'Transactions (Dated)'!$D$2:$D$53,'Share Values'!$V76,'Transactions (Dated)'!$B$2:$B$53,'Share Values'!AC$11,'Transactions (Dated)'!$C$2:$C$53,"Sell")</f>
        <v>0</v>
      </c>
      <c r="AD76" s="40">
        <f ca="1">AD75+SUMIFS('Transactions (Dated)'!$E$2:$E$53,'Transactions (Dated)'!$D$2:$D$53,'Share Values'!$V76,'Transactions (Dated)'!$B$2:$B$53,'Share Values'!AD$11,'Transactions (Dated)'!$C$2:$C$53,"Buy")-SUMIFS('Transactions (Dated)'!$E$2:$E$53,'Transactions (Dated)'!$D$2:$D$53,'Share Values'!$V76,'Transactions (Dated)'!$B$2:$B$53,'Share Values'!AD$11,'Transactions (Dated)'!$C$2:$C$53,"Sell")</f>
        <v>0</v>
      </c>
      <c r="AE76" s="40">
        <f ca="1">AE75+SUMIFS('Transactions (Dated)'!$E$2:$E$53,'Transactions (Dated)'!$D$2:$D$53,'Share Values'!$V76,'Transactions (Dated)'!$B$2:$B$53,'Share Values'!AE$11,'Transactions (Dated)'!$C$2:$C$53,"Buy")-SUMIFS('Transactions (Dated)'!$E$2:$E$53,'Transactions (Dated)'!$D$2:$D$53,'Share Values'!$V76,'Transactions (Dated)'!$B$2:$B$53,'Share Values'!AE$11,'Transactions (Dated)'!$C$2:$C$53,"Sell")</f>
        <v>0</v>
      </c>
      <c r="AF76" s="40">
        <f ca="1">AF75+SUMIFS('Transactions (Dated)'!$E$2:$E$53,'Transactions (Dated)'!$D$2:$D$53,'Share Values'!$V76,'Transactions (Dated)'!$B$2:$B$53,'Share Values'!AF$11,'Transactions (Dated)'!$C$2:$C$53,"Buy")-SUMIFS('Transactions (Dated)'!$E$2:$E$53,'Transactions (Dated)'!$D$2:$D$53,'Share Values'!$V76,'Transactions (Dated)'!$B$2:$B$53,'Share Values'!AF$11,'Transactions (Dated)'!$C$2:$C$53,"Sell")</f>
        <v>0</v>
      </c>
      <c r="AG76" s="40">
        <f ca="1">AG75+SUMIFS('Transactions (Dated)'!$E$2:$E$53,'Transactions (Dated)'!$D$2:$D$53,'Share Values'!$V76,'Transactions (Dated)'!$B$2:$B$53,'Share Values'!AG$11,'Transactions (Dated)'!$C$2:$C$53,"Buy")-SUMIFS('Transactions (Dated)'!$E$2:$E$53,'Transactions (Dated)'!$D$2:$D$53,'Share Values'!$V76,'Transactions (Dated)'!$B$2:$B$53,'Share Values'!AG$11,'Transactions (Dated)'!$C$2:$C$53,"Sell")</f>
        <v>0</v>
      </c>
      <c r="AH76" s="40">
        <f ca="1">AH75+SUMIFS('Transactions (Dated)'!$E$2:$E$53,'Transactions (Dated)'!$D$2:$D$53,'Share Values'!$V76,'Transactions (Dated)'!$B$2:$B$53,'Share Values'!AH$11,'Transactions (Dated)'!$C$2:$C$53,"Buy")-SUMIFS('Transactions (Dated)'!$E$2:$E$53,'Transactions (Dated)'!$D$2:$D$53,'Share Values'!$V76,'Transactions (Dated)'!$B$2:$B$53,'Share Values'!AH$11,'Transactions (Dated)'!$C$2:$C$53,"Sell")</f>
        <v>0</v>
      </c>
      <c r="AI76" s="40">
        <f ca="1">AI75+SUMIFS('Transactions (Dated)'!$E$2:$E$53,'Transactions (Dated)'!$D$2:$D$53,'Share Values'!$V76,'Transactions (Dated)'!$B$2:$B$53,'Share Values'!AI$11,'Transactions (Dated)'!$C$2:$C$53,"Buy")-SUMIFS('Transactions (Dated)'!$E$2:$E$53,'Transactions (Dated)'!$D$2:$D$53,'Share Values'!$V76,'Transactions (Dated)'!$B$2:$B$53,'Share Values'!AI$11,'Transactions (Dated)'!$C$2:$C$53,"Sell")</f>
        <v>0</v>
      </c>
      <c r="AJ76" s="40">
        <f ca="1">AJ75+SUMIFS('Transactions (Dated)'!$E$2:$E$53,'Transactions (Dated)'!$D$2:$D$53,'Share Values'!$V76,'Transactions (Dated)'!$B$2:$B$53,'Share Values'!AJ$11,'Transactions (Dated)'!$C$2:$C$53,"Buy")-SUMIFS('Transactions (Dated)'!$E$2:$E$53,'Transactions (Dated)'!$D$2:$D$53,'Share Values'!$V76,'Transactions (Dated)'!$B$2:$B$53,'Share Values'!AJ$11,'Transactions (Dated)'!$C$2:$C$53,"Sell")</f>
        <v>0</v>
      </c>
      <c r="AK76" s="40"/>
      <c r="AM76" s="3">
        <f t="shared" ref="AM76:AM139" si="33">+V76</f>
        <v>42009</v>
      </c>
      <c r="AN76" s="6">
        <f t="shared" ref="AN76:AN139" ca="1" si="34">+W76*F76</f>
        <v>58506.25</v>
      </c>
      <c r="AO76" s="6">
        <f t="shared" ref="AO76:AO139" ca="1" si="35">+X76*G76</f>
        <v>55250</v>
      </c>
      <c r="AP76" s="6">
        <f t="shared" ref="AP76:AP139" ca="1" si="36">+Y76*H76</f>
        <v>0</v>
      </c>
      <c r="AQ76" s="6">
        <f t="shared" ref="AQ76:AQ139" ca="1" si="37">+Z76*I76</f>
        <v>0</v>
      </c>
      <c r="AR76" s="6">
        <f t="shared" ref="AR76:AR139" ca="1" si="38">+AA76*J76</f>
        <v>0</v>
      </c>
      <c r="AS76" s="6">
        <f t="shared" ref="AS76:AS139" ca="1" si="39">+AB76*K76</f>
        <v>0</v>
      </c>
      <c r="AT76" s="6">
        <f t="shared" ref="AT76:AT139" ca="1" si="40">+AC76*L76</f>
        <v>0</v>
      </c>
      <c r="AU76" s="6">
        <f t="shared" ref="AU76:AU139" ca="1" si="41">+AD76*M76</f>
        <v>0</v>
      </c>
      <c r="AV76" s="6">
        <f t="shared" ref="AV76:AV139" ca="1" si="42">+AE76*N76</f>
        <v>0</v>
      </c>
      <c r="AW76" s="6">
        <f t="shared" ref="AW76:AW139" ca="1" si="43">+AF76*O76</f>
        <v>0</v>
      </c>
      <c r="AX76" s="6">
        <f t="shared" ref="AX76:AX139" ca="1" si="44">+AG76*P76</f>
        <v>0</v>
      </c>
      <c r="AY76" s="6">
        <f t="shared" ref="AY76:AY139" ca="1" si="45">+AH76*Q76</f>
        <v>0</v>
      </c>
      <c r="AZ76" s="6">
        <f t="shared" ref="AZ76:AZ139" ca="1" si="46">+AI76*R76</f>
        <v>0</v>
      </c>
      <c r="BA76" s="6">
        <f t="shared" ref="BA76:BA139" ca="1" si="47">+AJ76*S76</f>
        <v>0</v>
      </c>
      <c r="BB76" s="6"/>
      <c r="BD76" s="4">
        <f t="shared" ref="BD76:BD139" ca="1" si="48">SUM(AN76:BC76)</f>
        <v>113756.25</v>
      </c>
      <c r="BF76" s="3">
        <f t="shared" ref="BF76:BF139" si="49">+V76</f>
        <v>42009</v>
      </c>
      <c r="BG76" s="6">
        <f>BG75+SUMIFS('Transactions (Dated)'!H:H,'Transactions (Dated)'!D:D,'Share Values'!AM76)</f>
        <v>899983.75</v>
      </c>
      <c r="BH76" s="6">
        <f ca="1">BH75+SUMIFS('Transactions (Dated)'!$F:$F,'Transactions (Dated)'!$D:$D,$BF76,'Transactions (Dated)'!$B:$B,BH$11,'Transactions (Dated)'!$C:$C,"Dividend (paid to cash)")*W76</f>
        <v>0</v>
      </c>
      <c r="BI76" s="6">
        <f ca="1">BI75+SUMIFS('Transactions (Dated)'!$F:$F,'Transactions (Dated)'!$D:$D,$BF76,'Transactions (Dated)'!$B:$B,BI$11,'Transactions (Dated)'!$C:$C,"Dividend (paid to cash)")*X76</f>
        <v>625</v>
      </c>
      <c r="BJ76" s="6">
        <f ca="1">BJ75+SUMIFS('Transactions (Dated)'!$F:$F,'Transactions (Dated)'!$D:$D,$BF76,'Transactions (Dated)'!$B:$B,BJ$11,'Transactions (Dated)'!$C:$C,"Dividend (paid to cash)")*Y76</f>
        <v>0</v>
      </c>
      <c r="BK76" s="6">
        <f ca="1">BK75+SUMIFS('Transactions (Dated)'!$F:$F,'Transactions (Dated)'!$D:$D,$BF76,'Transactions (Dated)'!$B:$B,BK$11,'Transactions (Dated)'!$C:$C,"Dividend (paid to cash)")*Z76</f>
        <v>0</v>
      </c>
      <c r="BL76" s="6">
        <f ca="1">BL75+SUMIFS('Transactions (Dated)'!$F:$F,'Transactions (Dated)'!$D:$D,$BF76,'Transactions (Dated)'!$B:$B,BL$11,'Transactions (Dated)'!$C:$C,"Dividend (paid to cash)")*AA76</f>
        <v>0</v>
      </c>
      <c r="BM76" s="6">
        <f ca="1">BM75+SUMIFS('Transactions (Dated)'!$F:$F,'Transactions (Dated)'!$D:$D,$BF76,'Transactions (Dated)'!$B:$B,BM$11,'Transactions (Dated)'!$C:$C,"Dividend (paid to cash)")*AB76</f>
        <v>0</v>
      </c>
      <c r="BN76" s="6">
        <f ca="1">BN75+SUMIFS('Transactions (Dated)'!$F:$F,'Transactions (Dated)'!$D:$D,$BF76,'Transactions (Dated)'!$B:$B,BN$11,'Transactions (Dated)'!$C:$C,"Dividend (paid to cash)")*AC76</f>
        <v>0</v>
      </c>
      <c r="BO76" s="6">
        <f ca="1">BO75+SUMIFS('Transactions (Dated)'!$F:$F,'Transactions (Dated)'!$D:$D,$BF76,'Transactions (Dated)'!$B:$B,BO$11,'Transactions (Dated)'!$C:$C,"Dividend (paid to cash)")*AD76</f>
        <v>0</v>
      </c>
      <c r="BP76" s="6">
        <f ca="1">BP75+SUMIFS('Transactions (Dated)'!$F:$F,'Transactions (Dated)'!$D:$D,$BF76,'Transactions (Dated)'!$B:$B,BP$11,'Transactions (Dated)'!$C:$C,"Dividend (paid to cash)")*AE76</f>
        <v>0</v>
      </c>
      <c r="BQ76" s="6">
        <f ca="1">BQ75+SUMIFS('Transactions (Dated)'!$F:$F,'Transactions (Dated)'!$D:$D,$BF76,'Transactions (Dated)'!$B:$B,BQ$11,'Transactions (Dated)'!$C:$C,"Dividend (paid to cash)")*AF76</f>
        <v>0</v>
      </c>
      <c r="BR76" s="6">
        <f ca="1">BR75+SUMIFS('Transactions (Dated)'!$F:$F,'Transactions (Dated)'!$D:$D,$BF76,'Transactions (Dated)'!$B:$B,BR$11,'Transactions (Dated)'!$C:$C,"Dividend (paid to cash)")*AG76</f>
        <v>0</v>
      </c>
      <c r="BS76" s="6">
        <f ca="1">BS75+SUMIFS('Transactions (Dated)'!$F:$F,'Transactions (Dated)'!$D:$D,$BF76,'Transactions (Dated)'!$B:$B,BS$11,'Transactions (Dated)'!$C:$C,"Dividend (paid to cash)")*AH76</f>
        <v>0</v>
      </c>
      <c r="BT76" s="6">
        <f ca="1">BT75+SUMIFS('Transactions (Dated)'!$F:$F,'Transactions (Dated)'!$D:$D,$BF76,'Transactions (Dated)'!$B:$B,BT$11,'Transactions (Dated)'!$C:$C,"Dividend (paid to cash)")*AI76</f>
        <v>0</v>
      </c>
      <c r="BU76" s="6">
        <f ca="1">BU75+SUMIFS('Transactions (Dated)'!$F:$F,'Transactions (Dated)'!$D:$D,$BF76,'Transactions (Dated)'!$B:$B,BU$11,'Transactions (Dated)'!$C:$C,"Dividend (paid to cash)")*AJ76</f>
        <v>0</v>
      </c>
      <c r="BV76" s="6"/>
      <c r="BX76" s="6">
        <f t="shared" ca="1" si="30"/>
        <v>900608.75</v>
      </c>
      <c r="BZ76" s="3">
        <f t="shared" si="31"/>
        <v>42009</v>
      </c>
      <c r="CA76" s="4">
        <f t="shared" ref="CA76:CA139" ca="1" si="50">SUM(AN76:BC76)</f>
        <v>113756.25</v>
      </c>
      <c r="CB76" s="4">
        <f t="shared" ref="CB76:CB139" ca="1" si="51">+BX76</f>
        <v>900608.75</v>
      </c>
      <c r="CD76" s="4">
        <f t="shared" ref="CD76:CD139" ca="1" si="52">CA76+CB76</f>
        <v>1014365</v>
      </c>
    </row>
    <row r="77" spans="2:82">
      <c r="B77" s="3">
        <f t="shared" ref="B77:B140" si="53">+E77</f>
        <v>42010</v>
      </c>
      <c r="C77" s="2">
        <v>14246.8</v>
      </c>
      <c r="E77" s="70">
        <v>42010</v>
      </c>
      <c r="F77" s="69">
        <v>12.57</v>
      </c>
      <c r="G77" s="69">
        <v>4.18</v>
      </c>
      <c r="H77" s="69">
        <v>19.25</v>
      </c>
      <c r="I77" s="69">
        <v>31.3</v>
      </c>
      <c r="J77" s="69">
        <v>17.82</v>
      </c>
      <c r="K77" s="69">
        <v>11.6</v>
      </c>
      <c r="L77" s="69">
        <v>26.97</v>
      </c>
      <c r="M77" s="69">
        <v>2.0299999999999998</v>
      </c>
      <c r="N77" s="69">
        <v>8.35</v>
      </c>
      <c r="O77" s="69">
        <v>4.7832999999999997</v>
      </c>
      <c r="P77" s="69">
        <v>32.549999999999997</v>
      </c>
      <c r="Q77" s="69">
        <v>1.6</v>
      </c>
      <c r="R77" s="69">
        <v>9.75</v>
      </c>
      <c r="S77" s="69">
        <v>39.15</v>
      </c>
      <c r="T77" s="4"/>
      <c r="V77" s="3">
        <f t="shared" si="32"/>
        <v>42010</v>
      </c>
      <c r="W77" s="40">
        <f ca="1">W76+SUMIFS('Transactions (Dated)'!$E$2:$E$53,'Transactions (Dated)'!$D$2:$D$53,'Share Values'!$V77,'Transactions (Dated)'!$B$2:$B$53,'Share Values'!W$11,'Transactions (Dated)'!$C$2:$C$53,"Buy")-SUMIFS('Transactions (Dated)'!$E$2:$E$53,'Transactions (Dated)'!$D$2:$D$53,'Share Values'!$V77,'Transactions (Dated)'!$B$2:$B$53,'Share Values'!W$11,'Transactions (Dated)'!$C$2:$C$53,"Sell")</f>
        <v>4625</v>
      </c>
      <c r="X77" s="40">
        <f ca="1">X76+SUMIFS('Transactions (Dated)'!$E$2:$E$53,'Transactions (Dated)'!$D$2:$D$53,'Share Values'!$V77,'Transactions (Dated)'!$B$2:$B$53,'Share Values'!X$11,'Transactions (Dated)'!$C$2:$C$53,"Buy")-SUMIFS('Transactions (Dated)'!$E$2:$E$53,'Transactions (Dated)'!$D$2:$D$53,'Share Values'!$V77,'Transactions (Dated)'!$B$2:$B$53,'Share Values'!X$11,'Transactions (Dated)'!$C$2:$C$53,"Sell")</f>
        <v>12500</v>
      </c>
      <c r="Y77" s="40">
        <f ca="1">Y76+SUMIFS('Transactions (Dated)'!$E$2:$E$53,'Transactions (Dated)'!$D$2:$D$53,'Share Values'!$V77,'Transactions (Dated)'!$B$2:$B$53,'Share Values'!Y$11,'Transactions (Dated)'!$C$2:$C$53,"Buy")-SUMIFS('Transactions (Dated)'!$E$2:$E$53,'Transactions (Dated)'!$D$2:$D$53,'Share Values'!$V77,'Transactions (Dated)'!$B$2:$B$53,'Share Values'!Y$11,'Transactions (Dated)'!$C$2:$C$53,"Sell")</f>
        <v>0</v>
      </c>
      <c r="Z77" s="40">
        <f ca="1">Z76+SUMIFS('Transactions (Dated)'!$E$2:$E$53,'Transactions (Dated)'!$D$2:$D$53,'Share Values'!$V77,'Transactions (Dated)'!$B$2:$B$53,'Share Values'!Z$11,'Transactions (Dated)'!$C$2:$C$53,"Buy")-SUMIFS('Transactions (Dated)'!$E$2:$E$53,'Transactions (Dated)'!$D$2:$D$53,'Share Values'!$V77,'Transactions (Dated)'!$B$2:$B$53,'Share Values'!Z$11,'Transactions (Dated)'!$C$2:$C$53,"Sell")</f>
        <v>0</v>
      </c>
      <c r="AA77" s="40">
        <f ca="1">AA76+SUMIFS('Transactions (Dated)'!$E$2:$E$53,'Transactions (Dated)'!$D$2:$D$53,'Share Values'!$V77,'Transactions (Dated)'!$B$2:$B$53,'Share Values'!AA$11,'Transactions (Dated)'!$C$2:$C$53,"Buy")-SUMIFS('Transactions (Dated)'!$E$2:$E$53,'Transactions (Dated)'!$D$2:$D$53,'Share Values'!$V77,'Transactions (Dated)'!$B$2:$B$53,'Share Values'!AA$11,'Transactions (Dated)'!$C$2:$C$53,"Sell")</f>
        <v>0</v>
      </c>
      <c r="AB77" s="40">
        <f ca="1">AB76+SUMIFS('Transactions (Dated)'!$E$2:$E$53,'Transactions (Dated)'!$D$2:$D$53,'Share Values'!$V77,'Transactions (Dated)'!$B$2:$B$53,'Share Values'!AB$11,'Transactions (Dated)'!$C$2:$C$53,"Buy")-SUMIFS('Transactions (Dated)'!$E$2:$E$53,'Transactions (Dated)'!$D$2:$D$53,'Share Values'!$V77,'Transactions (Dated)'!$B$2:$B$53,'Share Values'!AB$11,'Transactions (Dated)'!$C$2:$C$53,"Sell")</f>
        <v>0</v>
      </c>
      <c r="AC77" s="40">
        <f ca="1">AC76+SUMIFS('Transactions (Dated)'!$E$2:$E$53,'Transactions (Dated)'!$D$2:$D$53,'Share Values'!$V77,'Transactions (Dated)'!$B$2:$B$53,'Share Values'!AC$11,'Transactions (Dated)'!$C$2:$C$53,"Buy")-SUMIFS('Transactions (Dated)'!$E$2:$E$53,'Transactions (Dated)'!$D$2:$D$53,'Share Values'!$V77,'Transactions (Dated)'!$B$2:$B$53,'Share Values'!AC$11,'Transactions (Dated)'!$C$2:$C$53,"Sell")</f>
        <v>0</v>
      </c>
      <c r="AD77" s="40">
        <f ca="1">AD76+SUMIFS('Transactions (Dated)'!$E$2:$E$53,'Transactions (Dated)'!$D$2:$D$53,'Share Values'!$V77,'Transactions (Dated)'!$B$2:$B$53,'Share Values'!AD$11,'Transactions (Dated)'!$C$2:$C$53,"Buy")-SUMIFS('Transactions (Dated)'!$E$2:$E$53,'Transactions (Dated)'!$D$2:$D$53,'Share Values'!$V77,'Transactions (Dated)'!$B$2:$B$53,'Share Values'!AD$11,'Transactions (Dated)'!$C$2:$C$53,"Sell")</f>
        <v>0</v>
      </c>
      <c r="AE77" s="40">
        <f ca="1">AE76+SUMIFS('Transactions (Dated)'!$E$2:$E$53,'Transactions (Dated)'!$D$2:$D$53,'Share Values'!$V77,'Transactions (Dated)'!$B$2:$B$53,'Share Values'!AE$11,'Transactions (Dated)'!$C$2:$C$53,"Buy")-SUMIFS('Transactions (Dated)'!$E$2:$E$53,'Transactions (Dated)'!$D$2:$D$53,'Share Values'!$V77,'Transactions (Dated)'!$B$2:$B$53,'Share Values'!AE$11,'Transactions (Dated)'!$C$2:$C$53,"Sell")</f>
        <v>0</v>
      </c>
      <c r="AF77" s="40">
        <f ca="1">AF76+SUMIFS('Transactions (Dated)'!$E$2:$E$53,'Transactions (Dated)'!$D$2:$D$53,'Share Values'!$V77,'Transactions (Dated)'!$B$2:$B$53,'Share Values'!AF$11,'Transactions (Dated)'!$C$2:$C$53,"Buy")-SUMIFS('Transactions (Dated)'!$E$2:$E$53,'Transactions (Dated)'!$D$2:$D$53,'Share Values'!$V77,'Transactions (Dated)'!$B$2:$B$53,'Share Values'!AF$11,'Transactions (Dated)'!$C$2:$C$53,"Sell")</f>
        <v>0</v>
      </c>
      <c r="AG77" s="40">
        <f ca="1">AG76+SUMIFS('Transactions (Dated)'!$E$2:$E$53,'Transactions (Dated)'!$D$2:$D$53,'Share Values'!$V77,'Transactions (Dated)'!$B$2:$B$53,'Share Values'!AG$11,'Transactions (Dated)'!$C$2:$C$53,"Buy")-SUMIFS('Transactions (Dated)'!$E$2:$E$53,'Transactions (Dated)'!$D$2:$D$53,'Share Values'!$V77,'Transactions (Dated)'!$B$2:$B$53,'Share Values'!AG$11,'Transactions (Dated)'!$C$2:$C$53,"Sell")</f>
        <v>0</v>
      </c>
      <c r="AH77" s="40">
        <f ca="1">AH76+SUMIFS('Transactions (Dated)'!$E$2:$E$53,'Transactions (Dated)'!$D$2:$D$53,'Share Values'!$V77,'Transactions (Dated)'!$B$2:$B$53,'Share Values'!AH$11,'Transactions (Dated)'!$C$2:$C$53,"Buy")-SUMIFS('Transactions (Dated)'!$E$2:$E$53,'Transactions (Dated)'!$D$2:$D$53,'Share Values'!$V77,'Transactions (Dated)'!$B$2:$B$53,'Share Values'!AH$11,'Transactions (Dated)'!$C$2:$C$53,"Sell")</f>
        <v>0</v>
      </c>
      <c r="AI77" s="40">
        <f ca="1">AI76+SUMIFS('Transactions (Dated)'!$E$2:$E$53,'Transactions (Dated)'!$D$2:$D$53,'Share Values'!$V77,'Transactions (Dated)'!$B$2:$B$53,'Share Values'!AI$11,'Transactions (Dated)'!$C$2:$C$53,"Buy")-SUMIFS('Transactions (Dated)'!$E$2:$E$53,'Transactions (Dated)'!$D$2:$D$53,'Share Values'!$V77,'Transactions (Dated)'!$B$2:$B$53,'Share Values'!AI$11,'Transactions (Dated)'!$C$2:$C$53,"Sell")</f>
        <v>0</v>
      </c>
      <c r="AJ77" s="40">
        <f ca="1">AJ76+SUMIFS('Transactions (Dated)'!$E$2:$E$53,'Transactions (Dated)'!$D$2:$D$53,'Share Values'!$V77,'Transactions (Dated)'!$B$2:$B$53,'Share Values'!AJ$11,'Transactions (Dated)'!$C$2:$C$53,"Buy")-SUMIFS('Transactions (Dated)'!$E$2:$E$53,'Transactions (Dated)'!$D$2:$D$53,'Share Values'!$V77,'Transactions (Dated)'!$B$2:$B$53,'Share Values'!AJ$11,'Transactions (Dated)'!$C$2:$C$53,"Sell")</f>
        <v>0</v>
      </c>
      <c r="AK77" s="40"/>
      <c r="AM77" s="3">
        <f t="shared" si="33"/>
        <v>42010</v>
      </c>
      <c r="AN77" s="6">
        <f t="shared" ca="1" si="34"/>
        <v>58136.25</v>
      </c>
      <c r="AO77" s="6">
        <f t="shared" ca="1" si="35"/>
        <v>52250</v>
      </c>
      <c r="AP77" s="6">
        <f t="shared" ca="1" si="36"/>
        <v>0</v>
      </c>
      <c r="AQ77" s="6">
        <f t="shared" ca="1" si="37"/>
        <v>0</v>
      </c>
      <c r="AR77" s="6">
        <f t="shared" ca="1" si="38"/>
        <v>0</v>
      </c>
      <c r="AS77" s="6">
        <f t="shared" ca="1" si="39"/>
        <v>0</v>
      </c>
      <c r="AT77" s="6">
        <f t="shared" ca="1" si="40"/>
        <v>0</v>
      </c>
      <c r="AU77" s="6">
        <f t="shared" ca="1" si="41"/>
        <v>0</v>
      </c>
      <c r="AV77" s="6">
        <f t="shared" ca="1" si="42"/>
        <v>0</v>
      </c>
      <c r="AW77" s="6">
        <f t="shared" ca="1" si="43"/>
        <v>0</v>
      </c>
      <c r="AX77" s="6">
        <f t="shared" ca="1" si="44"/>
        <v>0</v>
      </c>
      <c r="AY77" s="6">
        <f t="shared" ca="1" si="45"/>
        <v>0</v>
      </c>
      <c r="AZ77" s="6">
        <f t="shared" ca="1" si="46"/>
        <v>0</v>
      </c>
      <c r="BA77" s="6">
        <f t="shared" ca="1" si="47"/>
        <v>0</v>
      </c>
      <c r="BB77" s="6"/>
      <c r="BD77" s="4">
        <f t="shared" ca="1" si="48"/>
        <v>110386.25</v>
      </c>
      <c r="BF77" s="3">
        <f t="shared" si="49"/>
        <v>42010</v>
      </c>
      <c r="BG77" s="6">
        <f>BG76+SUMIFS('Transactions (Dated)'!H:H,'Transactions (Dated)'!D:D,'Share Values'!AM77)</f>
        <v>899983.75</v>
      </c>
      <c r="BH77" s="6">
        <f ca="1">BH76+SUMIFS('Transactions (Dated)'!$F:$F,'Transactions (Dated)'!$D:$D,$BF77,'Transactions (Dated)'!$B:$B,BH$11,'Transactions (Dated)'!$C:$C,"Dividend (paid to cash)")*W77</f>
        <v>0</v>
      </c>
      <c r="BI77" s="6">
        <f ca="1">BI76+SUMIFS('Transactions (Dated)'!$F:$F,'Transactions (Dated)'!$D:$D,$BF77,'Transactions (Dated)'!$B:$B,BI$11,'Transactions (Dated)'!$C:$C,"Dividend (paid to cash)")*X77</f>
        <v>625</v>
      </c>
      <c r="BJ77" s="6">
        <f ca="1">BJ76+SUMIFS('Transactions (Dated)'!$F:$F,'Transactions (Dated)'!$D:$D,$BF77,'Transactions (Dated)'!$B:$B,BJ$11,'Transactions (Dated)'!$C:$C,"Dividend (paid to cash)")*Y77</f>
        <v>0</v>
      </c>
      <c r="BK77" s="6">
        <f ca="1">BK76+SUMIFS('Transactions (Dated)'!$F:$F,'Transactions (Dated)'!$D:$D,$BF77,'Transactions (Dated)'!$B:$B,BK$11,'Transactions (Dated)'!$C:$C,"Dividend (paid to cash)")*Z77</f>
        <v>0</v>
      </c>
      <c r="BL77" s="6">
        <f ca="1">BL76+SUMIFS('Transactions (Dated)'!$F:$F,'Transactions (Dated)'!$D:$D,$BF77,'Transactions (Dated)'!$B:$B,BL$11,'Transactions (Dated)'!$C:$C,"Dividend (paid to cash)")*AA77</f>
        <v>0</v>
      </c>
      <c r="BM77" s="6">
        <f ca="1">BM76+SUMIFS('Transactions (Dated)'!$F:$F,'Transactions (Dated)'!$D:$D,$BF77,'Transactions (Dated)'!$B:$B,BM$11,'Transactions (Dated)'!$C:$C,"Dividend (paid to cash)")*AB77</f>
        <v>0</v>
      </c>
      <c r="BN77" s="6">
        <f ca="1">BN76+SUMIFS('Transactions (Dated)'!$F:$F,'Transactions (Dated)'!$D:$D,$BF77,'Transactions (Dated)'!$B:$B,BN$11,'Transactions (Dated)'!$C:$C,"Dividend (paid to cash)")*AC77</f>
        <v>0</v>
      </c>
      <c r="BO77" s="6">
        <f ca="1">BO76+SUMIFS('Transactions (Dated)'!$F:$F,'Transactions (Dated)'!$D:$D,$BF77,'Transactions (Dated)'!$B:$B,BO$11,'Transactions (Dated)'!$C:$C,"Dividend (paid to cash)")*AD77</f>
        <v>0</v>
      </c>
      <c r="BP77" s="6">
        <f ca="1">BP76+SUMIFS('Transactions (Dated)'!$F:$F,'Transactions (Dated)'!$D:$D,$BF77,'Transactions (Dated)'!$B:$B,BP$11,'Transactions (Dated)'!$C:$C,"Dividend (paid to cash)")*AE77</f>
        <v>0</v>
      </c>
      <c r="BQ77" s="6">
        <f ca="1">BQ76+SUMIFS('Transactions (Dated)'!$F:$F,'Transactions (Dated)'!$D:$D,$BF77,'Transactions (Dated)'!$B:$B,BQ$11,'Transactions (Dated)'!$C:$C,"Dividend (paid to cash)")*AF77</f>
        <v>0</v>
      </c>
      <c r="BR77" s="6">
        <f ca="1">BR76+SUMIFS('Transactions (Dated)'!$F:$F,'Transactions (Dated)'!$D:$D,$BF77,'Transactions (Dated)'!$B:$B,BR$11,'Transactions (Dated)'!$C:$C,"Dividend (paid to cash)")*AG77</f>
        <v>0</v>
      </c>
      <c r="BS77" s="6">
        <f ca="1">BS76+SUMIFS('Transactions (Dated)'!$F:$F,'Transactions (Dated)'!$D:$D,$BF77,'Transactions (Dated)'!$B:$B,BS$11,'Transactions (Dated)'!$C:$C,"Dividend (paid to cash)")*AH77</f>
        <v>0</v>
      </c>
      <c r="BT77" s="6">
        <f ca="1">BT76+SUMIFS('Transactions (Dated)'!$F:$F,'Transactions (Dated)'!$D:$D,$BF77,'Transactions (Dated)'!$B:$B,BT$11,'Transactions (Dated)'!$C:$C,"Dividend (paid to cash)")*AI77</f>
        <v>0</v>
      </c>
      <c r="BU77" s="6">
        <f ca="1">BU76+SUMIFS('Transactions (Dated)'!$F:$F,'Transactions (Dated)'!$D:$D,$BF77,'Transactions (Dated)'!$B:$B,BU$11,'Transactions (Dated)'!$C:$C,"Dividend (paid to cash)")*AJ77</f>
        <v>0</v>
      </c>
      <c r="BV77" s="6"/>
      <c r="BX77" s="6">
        <f t="shared" ref="BX77:BX140" ca="1" si="54">SUM(BG77:BW77)</f>
        <v>900608.75</v>
      </c>
      <c r="BZ77" s="3">
        <f t="shared" ref="BZ77:BZ140" si="55">BF77</f>
        <v>42010</v>
      </c>
      <c r="CA77" s="4">
        <f t="shared" ca="1" si="50"/>
        <v>110386.25</v>
      </c>
      <c r="CB77" s="4">
        <f t="shared" ca="1" si="51"/>
        <v>900608.75</v>
      </c>
      <c r="CD77" s="4">
        <f t="shared" ca="1" si="52"/>
        <v>1010995</v>
      </c>
    </row>
    <row r="78" spans="2:82">
      <c r="B78" s="3">
        <f t="shared" si="53"/>
        <v>42011</v>
      </c>
      <c r="C78" s="2">
        <v>14285</v>
      </c>
      <c r="E78" s="70">
        <v>42011</v>
      </c>
      <c r="F78" s="69">
        <v>12.61</v>
      </c>
      <c r="G78" s="69">
        <v>4.16</v>
      </c>
      <c r="H78" s="69">
        <v>19.3</v>
      </c>
      <c r="I78" s="69">
        <v>31.25</v>
      </c>
      <c r="J78" s="69">
        <v>18.47</v>
      </c>
      <c r="K78" s="69">
        <v>11.62</v>
      </c>
      <c r="L78" s="69">
        <v>26.35</v>
      </c>
      <c r="M78" s="69">
        <v>2.11</v>
      </c>
      <c r="N78" s="69">
        <v>8.31</v>
      </c>
      <c r="O78" s="69">
        <v>4.8499999999999996</v>
      </c>
      <c r="P78" s="69">
        <v>33.25</v>
      </c>
      <c r="Q78" s="69">
        <v>1.5</v>
      </c>
      <c r="R78" s="69">
        <v>9.74</v>
      </c>
      <c r="S78" s="69">
        <v>39.380000000000003</v>
      </c>
      <c r="T78" s="4"/>
      <c r="V78" s="3">
        <f t="shared" si="32"/>
        <v>42011</v>
      </c>
      <c r="W78" s="40">
        <f ca="1">W77+SUMIFS('Transactions (Dated)'!$E$2:$E$53,'Transactions (Dated)'!$D$2:$D$53,'Share Values'!$V78,'Transactions (Dated)'!$B$2:$B$53,'Share Values'!W$11,'Transactions (Dated)'!$C$2:$C$53,"Buy")-SUMIFS('Transactions (Dated)'!$E$2:$E$53,'Transactions (Dated)'!$D$2:$D$53,'Share Values'!$V78,'Transactions (Dated)'!$B$2:$B$53,'Share Values'!W$11,'Transactions (Dated)'!$C$2:$C$53,"Sell")</f>
        <v>4625</v>
      </c>
      <c r="X78" s="40">
        <f ca="1">X77+SUMIFS('Transactions (Dated)'!$E$2:$E$53,'Transactions (Dated)'!$D$2:$D$53,'Share Values'!$V78,'Transactions (Dated)'!$B$2:$B$53,'Share Values'!X$11,'Transactions (Dated)'!$C$2:$C$53,"Buy")-SUMIFS('Transactions (Dated)'!$E$2:$E$53,'Transactions (Dated)'!$D$2:$D$53,'Share Values'!$V78,'Transactions (Dated)'!$B$2:$B$53,'Share Values'!X$11,'Transactions (Dated)'!$C$2:$C$53,"Sell")</f>
        <v>12500</v>
      </c>
      <c r="Y78" s="40">
        <f ca="1">Y77+SUMIFS('Transactions (Dated)'!$E$2:$E$53,'Transactions (Dated)'!$D$2:$D$53,'Share Values'!$V78,'Transactions (Dated)'!$B$2:$B$53,'Share Values'!Y$11,'Transactions (Dated)'!$C$2:$C$53,"Buy")-SUMIFS('Transactions (Dated)'!$E$2:$E$53,'Transactions (Dated)'!$D$2:$D$53,'Share Values'!$V78,'Transactions (Dated)'!$B$2:$B$53,'Share Values'!Y$11,'Transactions (Dated)'!$C$2:$C$53,"Sell")</f>
        <v>0</v>
      </c>
      <c r="Z78" s="40">
        <f ca="1">Z77+SUMIFS('Transactions (Dated)'!$E$2:$E$53,'Transactions (Dated)'!$D$2:$D$53,'Share Values'!$V78,'Transactions (Dated)'!$B$2:$B$53,'Share Values'!Z$11,'Transactions (Dated)'!$C$2:$C$53,"Buy")-SUMIFS('Transactions (Dated)'!$E$2:$E$53,'Transactions (Dated)'!$D$2:$D$53,'Share Values'!$V78,'Transactions (Dated)'!$B$2:$B$53,'Share Values'!Z$11,'Transactions (Dated)'!$C$2:$C$53,"Sell")</f>
        <v>0</v>
      </c>
      <c r="AA78" s="40">
        <f ca="1">AA77+SUMIFS('Transactions (Dated)'!$E$2:$E$53,'Transactions (Dated)'!$D$2:$D$53,'Share Values'!$V78,'Transactions (Dated)'!$B$2:$B$53,'Share Values'!AA$11,'Transactions (Dated)'!$C$2:$C$53,"Buy")-SUMIFS('Transactions (Dated)'!$E$2:$E$53,'Transactions (Dated)'!$D$2:$D$53,'Share Values'!$V78,'Transactions (Dated)'!$B$2:$B$53,'Share Values'!AA$11,'Transactions (Dated)'!$C$2:$C$53,"Sell")</f>
        <v>0</v>
      </c>
      <c r="AB78" s="40">
        <f ca="1">AB77+SUMIFS('Transactions (Dated)'!$E$2:$E$53,'Transactions (Dated)'!$D$2:$D$53,'Share Values'!$V78,'Transactions (Dated)'!$B$2:$B$53,'Share Values'!AB$11,'Transactions (Dated)'!$C$2:$C$53,"Buy")-SUMIFS('Transactions (Dated)'!$E$2:$E$53,'Transactions (Dated)'!$D$2:$D$53,'Share Values'!$V78,'Transactions (Dated)'!$B$2:$B$53,'Share Values'!AB$11,'Transactions (Dated)'!$C$2:$C$53,"Sell")</f>
        <v>0</v>
      </c>
      <c r="AC78" s="40">
        <f ca="1">AC77+SUMIFS('Transactions (Dated)'!$E$2:$E$53,'Transactions (Dated)'!$D$2:$D$53,'Share Values'!$V78,'Transactions (Dated)'!$B$2:$B$53,'Share Values'!AC$11,'Transactions (Dated)'!$C$2:$C$53,"Buy")-SUMIFS('Transactions (Dated)'!$E$2:$E$53,'Transactions (Dated)'!$D$2:$D$53,'Share Values'!$V78,'Transactions (Dated)'!$B$2:$B$53,'Share Values'!AC$11,'Transactions (Dated)'!$C$2:$C$53,"Sell")</f>
        <v>0</v>
      </c>
      <c r="AD78" s="40">
        <f ca="1">AD77+SUMIFS('Transactions (Dated)'!$E$2:$E$53,'Transactions (Dated)'!$D$2:$D$53,'Share Values'!$V78,'Transactions (Dated)'!$B$2:$B$53,'Share Values'!AD$11,'Transactions (Dated)'!$C$2:$C$53,"Buy")-SUMIFS('Transactions (Dated)'!$E$2:$E$53,'Transactions (Dated)'!$D$2:$D$53,'Share Values'!$V78,'Transactions (Dated)'!$B$2:$B$53,'Share Values'!AD$11,'Transactions (Dated)'!$C$2:$C$53,"Sell")</f>
        <v>0</v>
      </c>
      <c r="AE78" s="40">
        <f ca="1">AE77+SUMIFS('Transactions (Dated)'!$E$2:$E$53,'Transactions (Dated)'!$D$2:$D$53,'Share Values'!$V78,'Transactions (Dated)'!$B$2:$B$53,'Share Values'!AE$11,'Transactions (Dated)'!$C$2:$C$53,"Buy")-SUMIFS('Transactions (Dated)'!$E$2:$E$53,'Transactions (Dated)'!$D$2:$D$53,'Share Values'!$V78,'Transactions (Dated)'!$B$2:$B$53,'Share Values'!AE$11,'Transactions (Dated)'!$C$2:$C$53,"Sell")</f>
        <v>0</v>
      </c>
      <c r="AF78" s="40">
        <f ca="1">AF77+SUMIFS('Transactions (Dated)'!$E$2:$E$53,'Transactions (Dated)'!$D$2:$D$53,'Share Values'!$V78,'Transactions (Dated)'!$B$2:$B$53,'Share Values'!AF$11,'Transactions (Dated)'!$C$2:$C$53,"Buy")-SUMIFS('Transactions (Dated)'!$E$2:$E$53,'Transactions (Dated)'!$D$2:$D$53,'Share Values'!$V78,'Transactions (Dated)'!$B$2:$B$53,'Share Values'!AF$11,'Transactions (Dated)'!$C$2:$C$53,"Sell")</f>
        <v>0</v>
      </c>
      <c r="AG78" s="40">
        <f ca="1">AG77+SUMIFS('Transactions (Dated)'!$E$2:$E$53,'Transactions (Dated)'!$D$2:$D$53,'Share Values'!$V78,'Transactions (Dated)'!$B$2:$B$53,'Share Values'!AG$11,'Transactions (Dated)'!$C$2:$C$53,"Buy")-SUMIFS('Transactions (Dated)'!$E$2:$E$53,'Transactions (Dated)'!$D$2:$D$53,'Share Values'!$V78,'Transactions (Dated)'!$B$2:$B$53,'Share Values'!AG$11,'Transactions (Dated)'!$C$2:$C$53,"Sell")</f>
        <v>0</v>
      </c>
      <c r="AH78" s="40">
        <f ca="1">AH77+SUMIFS('Transactions (Dated)'!$E$2:$E$53,'Transactions (Dated)'!$D$2:$D$53,'Share Values'!$V78,'Transactions (Dated)'!$B$2:$B$53,'Share Values'!AH$11,'Transactions (Dated)'!$C$2:$C$53,"Buy")-SUMIFS('Transactions (Dated)'!$E$2:$E$53,'Transactions (Dated)'!$D$2:$D$53,'Share Values'!$V78,'Transactions (Dated)'!$B$2:$B$53,'Share Values'!AH$11,'Transactions (Dated)'!$C$2:$C$53,"Sell")</f>
        <v>0</v>
      </c>
      <c r="AI78" s="40">
        <f ca="1">AI77+SUMIFS('Transactions (Dated)'!$E$2:$E$53,'Transactions (Dated)'!$D$2:$D$53,'Share Values'!$V78,'Transactions (Dated)'!$B$2:$B$53,'Share Values'!AI$11,'Transactions (Dated)'!$C$2:$C$53,"Buy")-SUMIFS('Transactions (Dated)'!$E$2:$E$53,'Transactions (Dated)'!$D$2:$D$53,'Share Values'!$V78,'Transactions (Dated)'!$B$2:$B$53,'Share Values'!AI$11,'Transactions (Dated)'!$C$2:$C$53,"Sell")</f>
        <v>0</v>
      </c>
      <c r="AJ78" s="40">
        <f ca="1">AJ77+SUMIFS('Transactions (Dated)'!$E$2:$E$53,'Transactions (Dated)'!$D$2:$D$53,'Share Values'!$V78,'Transactions (Dated)'!$B$2:$B$53,'Share Values'!AJ$11,'Transactions (Dated)'!$C$2:$C$53,"Buy")-SUMIFS('Transactions (Dated)'!$E$2:$E$53,'Transactions (Dated)'!$D$2:$D$53,'Share Values'!$V78,'Transactions (Dated)'!$B$2:$B$53,'Share Values'!AJ$11,'Transactions (Dated)'!$C$2:$C$53,"Sell")</f>
        <v>0</v>
      </c>
      <c r="AK78" s="40"/>
      <c r="AM78" s="3">
        <f t="shared" si="33"/>
        <v>42011</v>
      </c>
      <c r="AN78" s="6">
        <f t="shared" ca="1" si="34"/>
        <v>58321.25</v>
      </c>
      <c r="AO78" s="6">
        <f t="shared" ca="1" si="35"/>
        <v>52000</v>
      </c>
      <c r="AP78" s="6">
        <f t="shared" ca="1" si="36"/>
        <v>0</v>
      </c>
      <c r="AQ78" s="6">
        <f t="shared" ca="1" si="37"/>
        <v>0</v>
      </c>
      <c r="AR78" s="6">
        <f t="shared" ca="1" si="38"/>
        <v>0</v>
      </c>
      <c r="AS78" s="6">
        <f t="shared" ca="1" si="39"/>
        <v>0</v>
      </c>
      <c r="AT78" s="6">
        <f t="shared" ca="1" si="40"/>
        <v>0</v>
      </c>
      <c r="AU78" s="6">
        <f t="shared" ca="1" si="41"/>
        <v>0</v>
      </c>
      <c r="AV78" s="6">
        <f t="shared" ca="1" si="42"/>
        <v>0</v>
      </c>
      <c r="AW78" s="6">
        <f t="shared" ca="1" si="43"/>
        <v>0</v>
      </c>
      <c r="AX78" s="6">
        <f t="shared" ca="1" si="44"/>
        <v>0</v>
      </c>
      <c r="AY78" s="6">
        <f t="shared" ca="1" si="45"/>
        <v>0</v>
      </c>
      <c r="AZ78" s="6">
        <f t="shared" ca="1" si="46"/>
        <v>0</v>
      </c>
      <c r="BA78" s="6">
        <f t="shared" ca="1" si="47"/>
        <v>0</v>
      </c>
      <c r="BB78" s="6"/>
      <c r="BD78" s="4">
        <f t="shared" ca="1" si="48"/>
        <v>110321.25</v>
      </c>
      <c r="BF78" s="3">
        <f t="shared" si="49"/>
        <v>42011</v>
      </c>
      <c r="BG78" s="6">
        <f>BG77+SUMIFS('Transactions (Dated)'!H:H,'Transactions (Dated)'!D:D,'Share Values'!AM78)</f>
        <v>899983.75</v>
      </c>
      <c r="BH78" s="6">
        <f ca="1">BH77+SUMIFS('Transactions (Dated)'!$F:$F,'Transactions (Dated)'!$D:$D,$BF78,'Transactions (Dated)'!$B:$B,BH$11,'Transactions (Dated)'!$C:$C,"Dividend (paid to cash)")*W78</f>
        <v>0</v>
      </c>
      <c r="BI78" s="6">
        <f ca="1">BI77+SUMIFS('Transactions (Dated)'!$F:$F,'Transactions (Dated)'!$D:$D,$BF78,'Transactions (Dated)'!$B:$B,BI$11,'Transactions (Dated)'!$C:$C,"Dividend (paid to cash)")*X78</f>
        <v>625</v>
      </c>
      <c r="BJ78" s="6">
        <f ca="1">BJ77+SUMIFS('Transactions (Dated)'!$F:$F,'Transactions (Dated)'!$D:$D,$BF78,'Transactions (Dated)'!$B:$B,BJ$11,'Transactions (Dated)'!$C:$C,"Dividend (paid to cash)")*Y78</f>
        <v>0</v>
      </c>
      <c r="BK78" s="6">
        <f ca="1">BK77+SUMIFS('Transactions (Dated)'!$F:$F,'Transactions (Dated)'!$D:$D,$BF78,'Transactions (Dated)'!$B:$B,BK$11,'Transactions (Dated)'!$C:$C,"Dividend (paid to cash)")*Z78</f>
        <v>0</v>
      </c>
      <c r="BL78" s="6">
        <f ca="1">BL77+SUMIFS('Transactions (Dated)'!$F:$F,'Transactions (Dated)'!$D:$D,$BF78,'Transactions (Dated)'!$B:$B,BL$11,'Transactions (Dated)'!$C:$C,"Dividend (paid to cash)")*AA78</f>
        <v>0</v>
      </c>
      <c r="BM78" s="6">
        <f ca="1">BM77+SUMIFS('Transactions (Dated)'!$F:$F,'Transactions (Dated)'!$D:$D,$BF78,'Transactions (Dated)'!$B:$B,BM$11,'Transactions (Dated)'!$C:$C,"Dividend (paid to cash)")*AB78</f>
        <v>0</v>
      </c>
      <c r="BN78" s="6">
        <f ca="1">BN77+SUMIFS('Transactions (Dated)'!$F:$F,'Transactions (Dated)'!$D:$D,$BF78,'Transactions (Dated)'!$B:$B,BN$11,'Transactions (Dated)'!$C:$C,"Dividend (paid to cash)")*AC78</f>
        <v>0</v>
      </c>
      <c r="BO78" s="6">
        <f ca="1">BO77+SUMIFS('Transactions (Dated)'!$F:$F,'Transactions (Dated)'!$D:$D,$BF78,'Transactions (Dated)'!$B:$B,BO$11,'Transactions (Dated)'!$C:$C,"Dividend (paid to cash)")*AD78</f>
        <v>0</v>
      </c>
      <c r="BP78" s="6">
        <f ca="1">BP77+SUMIFS('Transactions (Dated)'!$F:$F,'Transactions (Dated)'!$D:$D,$BF78,'Transactions (Dated)'!$B:$B,BP$11,'Transactions (Dated)'!$C:$C,"Dividend (paid to cash)")*AE78</f>
        <v>0</v>
      </c>
      <c r="BQ78" s="6">
        <f ca="1">BQ77+SUMIFS('Transactions (Dated)'!$F:$F,'Transactions (Dated)'!$D:$D,$BF78,'Transactions (Dated)'!$B:$B,BQ$11,'Transactions (Dated)'!$C:$C,"Dividend (paid to cash)")*AF78</f>
        <v>0</v>
      </c>
      <c r="BR78" s="6">
        <f ca="1">BR77+SUMIFS('Transactions (Dated)'!$F:$F,'Transactions (Dated)'!$D:$D,$BF78,'Transactions (Dated)'!$B:$B,BR$11,'Transactions (Dated)'!$C:$C,"Dividend (paid to cash)")*AG78</f>
        <v>0</v>
      </c>
      <c r="BS78" s="6">
        <f ca="1">BS77+SUMIFS('Transactions (Dated)'!$F:$F,'Transactions (Dated)'!$D:$D,$BF78,'Transactions (Dated)'!$B:$B,BS$11,'Transactions (Dated)'!$C:$C,"Dividend (paid to cash)")*AH78</f>
        <v>0</v>
      </c>
      <c r="BT78" s="6">
        <f ca="1">BT77+SUMIFS('Transactions (Dated)'!$F:$F,'Transactions (Dated)'!$D:$D,$BF78,'Transactions (Dated)'!$B:$B,BT$11,'Transactions (Dated)'!$C:$C,"Dividend (paid to cash)")*AI78</f>
        <v>0</v>
      </c>
      <c r="BU78" s="6">
        <f ca="1">BU77+SUMIFS('Transactions (Dated)'!$F:$F,'Transactions (Dated)'!$D:$D,$BF78,'Transactions (Dated)'!$B:$B,BU$11,'Transactions (Dated)'!$C:$C,"Dividend (paid to cash)")*AJ78</f>
        <v>0</v>
      </c>
      <c r="BV78" s="6"/>
      <c r="BX78" s="6">
        <f t="shared" ca="1" si="54"/>
        <v>900608.75</v>
      </c>
      <c r="BZ78" s="3">
        <f t="shared" si="55"/>
        <v>42011</v>
      </c>
      <c r="CA78" s="4">
        <f t="shared" ca="1" si="50"/>
        <v>110321.25</v>
      </c>
      <c r="CB78" s="4">
        <f t="shared" ca="1" si="51"/>
        <v>900608.75</v>
      </c>
      <c r="CD78" s="4">
        <f t="shared" ca="1" si="52"/>
        <v>1010930</v>
      </c>
    </row>
    <row r="79" spans="2:82">
      <c r="B79" s="3">
        <f t="shared" si="53"/>
        <v>42012</v>
      </c>
      <c r="C79" s="2">
        <v>14457.7</v>
      </c>
      <c r="E79" s="70">
        <v>42012</v>
      </c>
      <c r="F79" s="69">
        <v>12.59</v>
      </c>
      <c r="G79" s="69">
        <v>4.13</v>
      </c>
      <c r="H79" s="69">
        <v>19.53</v>
      </c>
      <c r="I79" s="69">
        <v>31.41</v>
      </c>
      <c r="J79" s="69">
        <v>18.39</v>
      </c>
      <c r="K79" s="69">
        <v>11.74</v>
      </c>
      <c r="L79" s="69">
        <v>25.96</v>
      </c>
      <c r="M79" s="69">
        <v>2.08</v>
      </c>
      <c r="N79" s="69">
        <v>8.34</v>
      </c>
      <c r="O79" s="69">
        <v>4.91</v>
      </c>
      <c r="P79" s="69">
        <v>33.6</v>
      </c>
      <c r="Q79" s="69">
        <v>1.54</v>
      </c>
      <c r="R79" s="69">
        <v>9.8800000000000008</v>
      </c>
      <c r="S79" s="69">
        <v>39.450000000000003</v>
      </c>
      <c r="T79" s="4"/>
      <c r="V79" s="3">
        <f t="shared" si="32"/>
        <v>42012</v>
      </c>
      <c r="W79" s="40">
        <f ca="1">W78+SUMIFS('Transactions (Dated)'!$E$2:$E$53,'Transactions (Dated)'!$D$2:$D$53,'Share Values'!$V79,'Transactions (Dated)'!$B$2:$B$53,'Share Values'!W$11,'Transactions (Dated)'!$C$2:$C$53,"Buy")-SUMIFS('Transactions (Dated)'!$E$2:$E$53,'Transactions (Dated)'!$D$2:$D$53,'Share Values'!$V79,'Transactions (Dated)'!$B$2:$B$53,'Share Values'!W$11,'Transactions (Dated)'!$C$2:$C$53,"Sell")</f>
        <v>4625</v>
      </c>
      <c r="X79" s="40">
        <f ca="1">X78+SUMIFS('Transactions (Dated)'!$E$2:$E$53,'Transactions (Dated)'!$D$2:$D$53,'Share Values'!$V79,'Transactions (Dated)'!$B$2:$B$53,'Share Values'!X$11,'Transactions (Dated)'!$C$2:$C$53,"Buy")-SUMIFS('Transactions (Dated)'!$E$2:$E$53,'Transactions (Dated)'!$D$2:$D$53,'Share Values'!$V79,'Transactions (Dated)'!$B$2:$B$53,'Share Values'!X$11,'Transactions (Dated)'!$C$2:$C$53,"Sell")</f>
        <v>12500</v>
      </c>
      <c r="Y79" s="40">
        <f ca="1">Y78+SUMIFS('Transactions (Dated)'!$E$2:$E$53,'Transactions (Dated)'!$D$2:$D$53,'Share Values'!$V79,'Transactions (Dated)'!$B$2:$B$53,'Share Values'!Y$11,'Transactions (Dated)'!$C$2:$C$53,"Buy")-SUMIFS('Transactions (Dated)'!$E$2:$E$53,'Transactions (Dated)'!$D$2:$D$53,'Share Values'!$V79,'Transactions (Dated)'!$B$2:$B$53,'Share Values'!Y$11,'Transactions (Dated)'!$C$2:$C$53,"Sell")</f>
        <v>0</v>
      </c>
      <c r="Z79" s="40">
        <f ca="1">Z78+SUMIFS('Transactions (Dated)'!$E$2:$E$53,'Transactions (Dated)'!$D$2:$D$53,'Share Values'!$V79,'Transactions (Dated)'!$B$2:$B$53,'Share Values'!Z$11,'Transactions (Dated)'!$C$2:$C$53,"Buy")-SUMIFS('Transactions (Dated)'!$E$2:$E$53,'Transactions (Dated)'!$D$2:$D$53,'Share Values'!$V79,'Transactions (Dated)'!$B$2:$B$53,'Share Values'!Z$11,'Transactions (Dated)'!$C$2:$C$53,"Sell")</f>
        <v>0</v>
      </c>
      <c r="AA79" s="40">
        <f ca="1">AA78+SUMIFS('Transactions (Dated)'!$E$2:$E$53,'Transactions (Dated)'!$D$2:$D$53,'Share Values'!$V79,'Transactions (Dated)'!$B$2:$B$53,'Share Values'!AA$11,'Transactions (Dated)'!$C$2:$C$53,"Buy")-SUMIFS('Transactions (Dated)'!$E$2:$E$53,'Transactions (Dated)'!$D$2:$D$53,'Share Values'!$V79,'Transactions (Dated)'!$B$2:$B$53,'Share Values'!AA$11,'Transactions (Dated)'!$C$2:$C$53,"Sell")</f>
        <v>0</v>
      </c>
      <c r="AB79" s="40">
        <f ca="1">AB78+SUMIFS('Transactions (Dated)'!$E$2:$E$53,'Transactions (Dated)'!$D$2:$D$53,'Share Values'!$V79,'Transactions (Dated)'!$B$2:$B$53,'Share Values'!AB$11,'Transactions (Dated)'!$C$2:$C$53,"Buy")-SUMIFS('Transactions (Dated)'!$E$2:$E$53,'Transactions (Dated)'!$D$2:$D$53,'Share Values'!$V79,'Transactions (Dated)'!$B$2:$B$53,'Share Values'!AB$11,'Transactions (Dated)'!$C$2:$C$53,"Sell")</f>
        <v>0</v>
      </c>
      <c r="AC79" s="40">
        <f ca="1">AC78+SUMIFS('Transactions (Dated)'!$E$2:$E$53,'Transactions (Dated)'!$D$2:$D$53,'Share Values'!$V79,'Transactions (Dated)'!$B$2:$B$53,'Share Values'!AC$11,'Transactions (Dated)'!$C$2:$C$53,"Buy")-SUMIFS('Transactions (Dated)'!$E$2:$E$53,'Transactions (Dated)'!$D$2:$D$53,'Share Values'!$V79,'Transactions (Dated)'!$B$2:$B$53,'Share Values'!AC$11,'Transactions (Dated)'!$C$2:$C$53,"Sell")</f>
        <v>0</v>
      </c>
      <c r="AD79" s="40">
        <f ca="1">AD78+SUMIFS('Transactions (Dated)'!$E$2:$E$53,'Transactions (Dated)'!$D$2:$D$53,'Share Values'!$V79,'Transactions (Dated)'!$B$2:$B$53,'Share Values'!AD$11,'Transactions (Dated)'!$C$2:$C$53,"Buy")-SUMIFS('Transactions (Dated)'!$E$2:$E$53,'Transactions (Dated)'!$D$2:$D$53,'Share Values'!$V79,'Transactions (Dated)'!$B$2:$B$53,'Share Values'!AD$11,'Transactions (Dated)'!$C$2:$C$53,"Sell")</f>
        <v>0</v>
      </c>
      <c r="AE79" s="40">
        <f ca="1">AE78+SUMIFS('Transactions (Dated)'!$E$2:$E$53,'Transactions (Dated)'!$D$2:$D$53,'Share Values'!$V79,'Transactions (Dated)'!$B$2:$B$53,'Share Values'!AE$11,'Transactions (Dated)'!$C$2:$C$53,"Buy")-SUMIFS('Transactions (Dated)'!$E$2:$E$53,'Transactions (Dated)'!$D$2:$D$53,'Share Values'!$V79,'Transactions (Dated)'!$B$2:$B$53,'Share Values'!AE$11,'Transactions (Dated)'!$C$2:$C$53,"Sell")</f>
        <v>0</v>
      </c>
      <c r="AF79" s="40">
        <f ca="1">AF78+SUMIFS('Transactions (Dated)'!$E$2:$E$53,'Transactions (Dated)'!$D$2:$D$53,'Share Values'!$V79,'Transactions (Dated)'!$B$2:$B$53,'Share Values'!AF$11,'Transactions (Dated)'!$C$2:$C$53,"Buy")-SUMIFS('Transactions (Dated)'!$E$2:$E$53,'Transactions (Dated)'!$D$2:$D$53,'Share Values'!$V79,'Transactions (Dated)'!$B$2:$B$53,'Share Values'!AF$11,'Transactions (Dated)'!$C$2:$C$53,"Sell")</f>
        <v>0</v>
      </c>
      <c r="AG79" s="40">
        <f ca="1">AG78+SUMIFS('Transactions (Dated)'!$E$2:$E$53,'Transactions (Dated)'!$D$2:$D$53,'Share Values'!$V79,'Transactions (Dated)'!$B$2:$B$53,'Share Values'!AG$11,'Transactions (Dated)'!$C$2:$C$53,"Buy")-SUMIFS('Transactions (Dated)'!$E$2:$E$53,'Transactions (Dated)'!$D$2:$D$53,'Share Values'!$V79,'Transactions (Dated)'!$B$2:$B$53,'Share Values'!AG$11,'Transactions (Dated)'!$C$2:$C$53,"Sell")</f>
        <v>0</v>
      </c>
      <c r="AH79" s="40">
        <f ca="1">AH78+SUMIFS('Transactions (Dated)'!$E$2:$E$53,'Transactions (Dated)'!$D$2:$D$53,'Share Values'!$V79,'Transactions (Dated)'!$B$2:$B$53,'Share Values'!AH$11,'Transactions (Dated)'!$C$2:$C$53,"Buy")-SUMIFS('Transactions (Dated)'!$E$2:$E$53,'Transactions (Dated)'!$D$2:$D$53,'Share Values'!$V79,'Transactions (Dated)'!$B$2:$B$53,'Share Values'!AH$11,'Transactions (Dated)'!$C$2:$C$53,"Sell")</f>
        <v>0</v>
      </c>
      <c r="AI79" s="40">
        <f ca="1">AI78+SUMIFS('Transactions (Dated)'!$E$2:$E$53,'Transactions (Dated)'!$D$2:$D$53,'Share Values'!$V79,'Transactions (Dated)'!$B$2:$B$53,'Share Values'!AI$11,'Transactions (Dated)'!$C$2:$C$53,"Buy")-SUMIFS('Transactions (Dated)'!$E$2:$E$53,'Transactions (Dated)'!$D$2:$D$53,'Share Values'!$V79,'Transactions (Dated)'!$B$2:$B$53,'Share Values'!AI$11,'Transactions (Dated)'!$C$2:$C$53,"Sell")</f>
        <v>0</v>
      </c>
      <c r="AJ79" s="40">
        <f ca="1">AJ78+SUMIFS('Transactions (Dated)'!$E$2:$E$53,'Transactions (Dated)'!$D$2:$D$53,'Share Values'!$V79,'Transactions (Dated)'!$B$2:$B$53,'Share Values'!AJ$11,'Transactions (Dated)'!$C$2:$C$53,"Buy")-SUMIFS('Transactions (Dated)'!$E$2:$E$53,'Transactions (Dated)'!$D$2:$D$53,'Share Values'!$V79,'Transactions (Dated)'!$B$2:$B$53,'Share Values'!AJ$11,'Transactions (Dated)'!$C$2:$C$53,"Sell")</f>
        <v>0</v>
      </c>
      <c r="AK79" s="40"/>
      <c r="AM79" s="3">
        <f t="shared" si="33"/>
        <v>42012</v>
      </c>
      <c r="AN79" s="6">
        <f t="shared" ca="1" si="34"/>
        <v>58228.75</v>
      </c>
      <c r="AO79" s="6">
        <f t="shared" ca="1" si="35"/>
        <v>51625</v>
      </c>
      <c r="AP79" s="6">
        <f t="shared" ca="1" si="36"/>
        <v>0</v>
      </c>
      <c r="AQ79" s="6">
        <f t="shared" ca="1" si="37"/>
        <v>0</v>
      </c>
      <c r="AR79" s="6">
        <f t="shared" ca="1" si="38"/>
        <v>0</v>
      </c>
      <c r="AS79" s="6">
        <f t="shared" ca="1" si="39"/>
        <v>0</v>
      </c>
      <c r="AT79" s="6">
        <f t="shared" ca="1" si="40"/>
        <v>0</v>
      </c>
      <c r="AU79" s="6">
        <f t="shared" ca="1" si="41"/>
        <v>0</v>
      </c>
      <c r="AV79" s="6">
        <f t="shared" ca="1" si="42"/>
        <v>0</v>
      </c>
      <c r="AW79" s="6">
        <f t="shared" ca="1" si="43"/>
        <v>0</v>
      </c>
      <c r="AX79" s="6">
        <f t="shared" ca="1" si="44"/>
        <v>0</v>
      </c>
      <c r="AY79" s="6">
        <f t="shared" ca="1" si="45"/>
        <v>0</v>
      </c>
      <c r="AZ79" s="6">
        <f t="shared" ca="1" si="46"/>
        <v>0</v>
      </c>
      <c r="BA79" s="6">
        <f t="shared" ca="1" si="47"/>
        <v>0</v>
      </c>
      <c r="BB79" s="6"/>
      <c r="BD79" s="4">
        <f t="shared" ca="1" si="48"/>
        <v>109853.75</v>
      </c>
      <c r="BF79" s="3">
        <f t="shared" si="49"/>
        <v>42012</v>
      </c>
      <c r="BG79" s="6">
        <f>BG78+SUMIFS('Transactions (Dated)'!H:H,'Transactions (Dated)'!D:D,'Share Values'!AM79)</f>
        <v>899983.75</v>
      </c>
      <c r="BH79" s="6">
        <f ca="1">BH78+SUMIFS('Transactions (Dated)'!$F:$F,'Transactions (Dated)'!$D:$D,$BF79,'Transactions (Dated)'!$B:$B,BH$11,'Transactions (Dated)'!$C:$C,"Dividend (paid to cash)")*W79</f>
        <v>0</v>
      </c>
      <c r="BI79" s="6">
        <f ca="1">BI78+SUMIFS('Transactions (Dated)'!$F:$F,'Transactions (Dated)'!$D:$D,$BF79,'Transactions (Dated)'!$B:$B,BI$11,'Transactions (Dated)'!$C:$C,"Dividend (paid to cash)")*X79</f>
        <v>625</v>
      </c>
      <c r="BJ79" s="6">
        <f ca="1">BJ78+SUMIFS('Transactions (Dated)'!$F:$F,'Transactions (Dated)'!$D:$D,$BF79,'Transactions (Dated)'!$B:$B,BJ$11,'Transactions (Dated)'!$C:$C,"Dividend (paid to cash)")*Y79</f>
        <v>0</v>
      </c>
      <c r="BK79" s="6">
        <f ca="1">BK78+SUMIFS('Transactions (Dated)'!$F:$F,'Transactions (Dated)'!$D:$D,$BF79,'Transactions (Dated)'!$B:$B,BK$11,'Transactions (Dated)'!$C:$C,"Dividend (paid to cash)")*Z79</f>
        <v>0</v>
      </c>
      <c r="BL79" s="6">
        <f ca="1">BL78+SUMIFS('Transactions (Dated)'!$F:$F,'Transactions (Dated)'!$D:$D,$BF79,'Transactions (Dated)'!$B:$B,BL$11,'Transactions (Dated)'!$C:$C,"Dividend (paid to cash)")*AA79</f>
        <v>0</v>
      </c>
      <c r="BM79" s="6">
        <f ca="1">BM78+SUMIFS('Transactions (Dated)'!$F:$F,'Transactions (Dated)'!$D:$D,$BF79,'Transactions (Dated)'!$B:$B,BM$11,'Transactions (Dated)'!$C:$C,"Dividend (paid to cash)")*AB79</f>
        <v>0</v>
      </c>
      <c r="BN79" s="6">
        <f ca="1">BN78+SUMIFS('Transactions (Dated)'!$F:$F,'Transactions (Dated)'!$D:$D,$BF79,'Transactions (Dated)'!$B:$B,BN$11,'Transactions (Dated)'!$C:$C,"Dividend (paid to cash)")*AC79</f>
        <v>0</v>
      </c>
      <c r="BO79" s="6">
        <f ca="1">BO78+SUMIFS('Transactions (Dated)'!$F:$F,'Transactions (Dated)'!$D:$D,$BF79,'Transactions (Dated)'!$B:$B,BO$11,'Transactions (Dated)'!$C:$C,"Dividend (paid to cash)")*AD79</f>
        <v>0</v>
      </c>
      <c r="BP79" s="6">
        <f ca="1">BP78+SUMIFS('Transactions (Dated)'!$F:$F,'Transactions (Dated)'!$D:$D,$BF79,'Transactions (Dated)'!$B:$B,BP$11,'Transactions (Dated)'!$C:$C,"Dividend (paid to cash)")*AE79</f>
        <v>0</v>
      </c>
      <c r="BQ79" s="6">
        <f ca="1">BQ78+SUMIFS('Transactions (Dated)'!$F:$F,'Transactions (Dated)'!$D:$D,$BF79,'Transactions (Dated)'!$B:$B,BQ$11,'Transactions (Dated)'!$C:$C,"Dividend (paid to cash)")*AF79</f>
        <v>0</v>
      </c>
      <c r="BR79" s="6">
        <f ca="1">BR78+SUMIFS('Transactions (Dated)'!$F:$F,'Transactions (Dated)'!$D:$D,$BF79,'Transactions (Dated)'!$B:$B,BR$11,'Transactions (Dated)'!$C:$C,"Dividend (paid to cash)")*AG79</f>
        <v>0</v>
      </c>
      <c r="BS79" s="6">
        <f ca="1">BS78+SUMIFS('Transactions (Dated)'!$F:$F,'Transactions (Dated)'!$D:$D,$BF79,'Transactions (Dated)'!$B:$B,BS$11,'Transactions (Dated)'!$C:$C,"Dividend (paid to cash)")*AH79</f>
        <v>0</v>
      </c>
      <c r="BT79" s="6">
        <f ca="1">BT78+SUMIFS('Transactions (Dated)'!$F:$F,'Transactions (Dated)'!$D:$D,$BF79,'Transactions (Dated)'!$B:$B,BT$11,'Transactions (Dated)'!$C:$C,"Dividend (paid to cash)")*AI79</f>
        <v>0</v>
      </c>
      <c r="BU79" s="6">
        <f ca="1">BU78+SUMIFS('Transactions (Dated)'!$F:$F,'Transactions (Dated)'!$D:$D,$BF79,'Transactions (Dated)'!$B:$B,BU$11,'Transactions (Dated)'!$C:$C,"Dividend (paid to cash)")*AJ79</f>
        <v>0</v>
      </c>
      <c r="BV79" s="6"/>
      <c r="BX79" s="6">
        <f t="shared" ca="1" si="54"/>
        <v>900608.75</v>
      </c>
      <c r="BZ79" s="3">
        <f t="shared" si="55"/>
        <v>42012</v>
      </c>
      <c r="CA79" s="4">
        <f t="shared" ca="1" si="50"/>
        <v>109853.75</v>
      </c>
      <c r="CB79" s="4">
        <f t="shared" ca="1" si="51"/>
        <v>900608.75</v>
      </c>
      <c r="CD79" s="4">
        <f t="shared" ca="1" si="52"/>
        <v>1010462.5</v>
      </c>
    </row>
    <row r="80" spans="2:82">
      <c r="B80" s="3">
        <f t="shared" si="53"/>
        <v>42013</v>
      </c>
      <c r="C80" s="2">
        <v>14384.9</v>
      </c>
      <c r="E80" s="70">
        <v>42013</v>
      </c>
      <c r="F80" s="69">
        <v>12.33</v>
      </c>
      <c r="G80" s="69">
        <v>3.81</v>
      </c>
      <c r="H80" s="69">
        <v>19.43</v>
      </c>
      <c r="I80" s="69">
        <v>31.33</v>
      </c>
      <c r="J80" s="69">
        <v>18.190000000000001</v>
      </c>
      <c r="K80" s="69">
        <v>11.84</v>
      </c>
      <c r="L80" s="69">
        <v>25.42</v>
      </c>
      <c r="M80" s="69">
        <v>2.13</v>
      </c>
      <c r="N80" s="69">
        <v>8.34</v>
      </c>
      <c r="O80" s="69">
        <v>4.8833000000000002</v>
      </c>
      <c r="P80" s="69">
        <v>33.75</v>
      </c>
      <c r="Q80" s="69">
        <v>1.57</v>
      </c>
      <c r="R80" s="69">
        <v>10.11</v>
      </c>
      <c r="S80" s="69">
        <v>39.39</v>
      </c>
      <c r="T80" s="4"/>
      <c r="V80" s="3">
        <f t="shared" si="32"/>
        <v>42013</v>
      </c>
      <c r="W80" s="40">
        <f ca="1">W79+SUMIFS('Transactions (Dated)'!$E$2:$E$53,'Transactions (Dated)'!$D$2:$D$53,'Share Values'!$V80,'Transactions (Dated)'!$B$2:$B$53,'Share Values'!W$11,'Transactions (Dated)'!$C$2:$C$53,"Buy")-SUMIFS('Transactions (Dated)'!$E$2:$E$53,'Transactions (Dated)'!$D$2:$D$53,'Share Values'!$V80,'Transactions (Dated)'!$B$2:$B$53,'Share Values'!W$11,'Transactions (Dated)'!$C$2:$C$53,"Sell")</f>
        <v>4625</v>
      </c>
      <c r="X80" s="40">
        <f ca="1">X79+SUMIFS('Transactions (Dated)'!$E$2:$E$53,'Transactions (Dated)'!$D$2:$D$53,'Share Values'!$V80,'Transactions (Dated)'!$B$2:$B$53,'Share Values'!X$11,'Transactions (Dated)'!$C$2:$C$53,"Buy")-SUMIFS('Transactions (Dated)'!$E$2:$E$53,'Transactions (Dated)'!$D$2:$D$53,'Share Values'!$V80,'Transactions (Dated)'!$B$2:$B$53,'Share Values'!X$11,'Transactions (Dated)'!$C$2:$C$53,"Sell")</f>
        <v>12500</v>
      </c>
      <c r="Y80" s="40">
        <f ca="1">Y79+SUMIFS('Transactions (Dated)'!$E$2:$E$53,'Transactions (Dated)'!$D$2:$D$53,'Share Values'!$V80,'Transactions (Dated)'!$B$2:$B$53,'Share Values'!Y$11,'Transactions (Dated)'!$C$2:$C$53,"Buy")-SUMIFS('Transactions (Dated)'!$E$2:$E$53,'Transactions (Dated)'!$D$2:$D$53,'Share Values'!$V80,'Transactions (Dated)'!$B$2:$B$53,'Share Values'!Y$11,'Transactions (Dated)'!$C$2:$C$53,"Sell")</f>
        <v>0</v>
      </c>
      <c r="Z80" s="40">
        <f ca="1">Z79+SUMIFS('Transactions (Dated)'!$E$2:$E$53,'Transactions (Dated)'!$D$2:$D$53,'Share Values'!$V80,'Transactions (Dated)'!$B$2:$B$53,'Share Values'!Z$11,'Transactions (Dated)'!$C$2:$C$53,"Buy")-SUMIFS('Transactions (Dated)'!$E$2:$E$53,'Transactions (Dated)'!$D$2:$D$53,'Share Values'!$V80,'Transactions (Dated)'!$B$2:$B$53,'Share Values'!Z$11,'Transactions (Dated)'!$C$2:$C$53,"Sell")</f>
        <v>0</v>
      </c>
      <c r="AA80" s="40">
        <f ca="1">AA79+SUMIFS('Transactions (Dated)'!$E$2:$E$53,'Transactions (Dated)'!$D$2:$D$53,'Share Values'!$V80,'Transactions (Dated)'!$B$2:$B$53,'Share Values'!AA$11,'Transactions (Dated)'!$C$2:$C$53,"Buy")-SUMIFS('Transactions (Dated)'!$E$2:$E$53,'Transactions (Dated)'!$D$2:$D$53,'Share Values'!$V80,'Transactions (Dated)'!$B$2:$B$53,'Share Values'!AA$11,'Transactions (Dated)'!$C$2:$C$53,"Sell")</f>
        <v>0</v>
      </c>
      <c r="AB80" s="40">
        <f ca="1">AB79+SUMIFS('Transactions (Dated)'!$E$2:$E$53,'Transactions (Dated)'!$D$2:$D$53,'Share Values'!$V80,'Transactions (Dated)'!$B$2:$B$53,'Share Values'!AB$11,'Transactions (Dated)'!$C$2:$C$53,"Buy")-SUMIFS('Transactions (Dated)'!$E$2:$E$53,'Transactions (Dated)'!$D$2:$D$53,'Share Values'!$V80,'Transactions (Dated)'!$B$2:$B$53,'Share Values'!AB$11,'Transactions (Dated)'!$C$2:$C$53,"Sell")</f>
        <v>0</v>
      </c>
      <c r="AC80" s="40">
        <f ca="1">AC79+SUMIFS('Transactions (Dated)'!$E$2:$E$53,'Transactions (Dated)'!$D$2:$D$53,'Share Values'!$V80,'Transactions (Dated)'!$B$2:$B$53,'Share Values'!AC$11,'Transactions (Dated)'!$C$2:$C$53,"Buy")-SUMIFS('Transactions (Dated)'!$E$2:$E$53,'Transactions (Dated)'!$D$2:$D$53,'Share Values'!$V80,'Transactions (Dated)'!$B$2:$B$53,'Share Values'!AC$11,'Transactions (Dated)'!$C$2:$C$53,"Sell")</f>
        <v>0</v>
      </c>
      <c r="AD80" s="40">
        <f ca="1">AD79+SUMIFS('Transactions (Dated)'!$E$2:$E$53,'Transactions (Dated)'!$D$2:$D$53,'Share Values'!$V80,'Transactions (Dated)'!$B$2:$B$53,'Share Values'!AD$11,'Transactions (Dated)'!$C$2:$C$53,"Buy")-SUMIFS('Transactions (Dated)'!$E$2:$E$53,'Transactions (Dated)'!$D$2:$D$53,'Share Values'!$V80,'Transactions (Dated)'!$B$2:$B$53,'Share Values'!AD$11,'Transactions (Dated)'!$C$2:$C$53,"Sell")</f>
        <v>0</v>
      </c>
      <c r="AE80" s="40">
        <f ca="1">AE79+SUMIFS('Transactions (Dated)'!$E$2:$E$53,'Transactions (Dated)'!$D$2:$D$53,'Share Values'!$V80,'Transactions (Dated)'!$B$2:$B$53,'Share Values'!AE$11,'Transactions (Dated)'!$C$2:$C$53,"Buy")-SUMIFS('Transactions (Dated)'!$E$2:$E$53,'Transactions (Dated)'!$D$2:$D$53,'Share Values'!$V80,'Transactions (Dated)'!$B$2:$B$53,'Share Values'!AE$11,'Transactions (Dated)'!$C$2:$C$53,"Sell")</f>
        <v>0</v>
      </c>
      <c r="AF80" s="40">
        <f ca="1">AF79+SUMIFS('Transactions (Dated)'!$E$2:$E$53,'Transactions (Dated)'!$D$2:$D$53,'Share Values'!$V80,'Transactions (Dated)'!$B$2:$B$53,'Share Values'!AF$11,'Transactions (Dated)'!$C$2:$C$53,"Buy")-SUMIFS('Transactions (Dated)'!$E$2:$E$53,'Transactions (Dated)'!$D$2:$D$53,'Share Values'!$V80,'Transactions (Dated)'!$B$2:$B$53,'Share Values'!AF$11,'Transactions (Dated)'!$C$2:$C$53,"Sell")</f>
        <v>0</v>
      </c>
      <c r="AG80" s="40">
        <f ca="1">AG79+SUMIFS('Transactions (Dated)'!$E$2:$E$53,'Transactions (Dated)'!$D$2:$D$53,'Share Values'!$V80,'Transactions (Dated)'!$B$2:$B$53,'Share Values'!AG$11,'Transactions (Dated)'!$C$2:$C$53,"Buy")-SUMIFS('Transactions (Dated)'!$E$2:$E$53,'Transactions (Dated)'!$D$2:$D$53,'Share Values'!$V80,'Transactions (Dated)'!$B$2:$B$53,'Share Values'!AG$11,'Transactions (Dated)'!$C$2:$C$53,"Sell")</f>
        <v>0</v>
      </c>
      <c r="AH80" s="40">
        <f ca="1">AH79+SUMIFS('Transactions (Dated)'!$E$2:$E$53,'Transactions (Dated)'!$D$2:$D$53,'Share Values'!$V80,'Transactions (Dated)'!$B$2:$B$53,'Share Values'!AH$11,'Transactions (Dated)'!$C$2:$C$53,"Buy")-SUMIFS('Transactions (Dated)'!$E$2:$E$53,'Transactions (Dated)'!$D$2:$D$53,'Share Values'!$V80,'Transactions (Dated)'!$B$2:$B$53,'Share Values'!AH$11,'Transactions (Dated)'!$C$2:$C$53,"Sell")</f>
        <v>0</v>
      </c>
      <c r="AI80" s="40">
        <f ca="1">AI79+SUMIFS('Transactions (Dated)'!$E$2:$E$53,'Transactions (Dated)'!$D$2:$D$53,'Share Values'!$V80,'Transactions (Dated)'!$B$2:$B$53,'Share Values'!AI$11,'Transactions (Dated)'!$C$2:$C$53,"Buy")-SUMIFS('Transactions (Dated)'!$E$2:$E$53,'Transactions (Dated)'!$D$2:$D$53,'Share Values'!$V80,'Transactions (Dated)'!$B$2:$B$53,'Share Values'!AI$11,'Transactions (Dated)'!$C$2:$C$53,"Sell")</f>
        <v>0</v>
      </c>
      <c r="AJ80" s="40">
        <f ca="1">AJ79+SUMIFS('Transactions (Dated)'!$E$2:$E$53,'Transactions (Dated)'!$D$2:$D$53,'Share Values'!$V80,'Transactions (Dated)'!$B$2:$B$53,'Share Values'!AJ$11,'Transactions (Dated)'!$C$2:$C$53,"Buy")-SUMIFS('Transactions (Dated)'!$E$2:$E$53,'Transactions (Dated)'!$D$2:$D$53,'Share Values'!$V80,'Transactions (Dated)'!$B$2:$B$53,'Share Values'!AJ$11,'Transactions (Dated)'!$C$2:$C$53,"Sell")</f>
        <v>0</v>
      </c>
      <c r="AK80" s="40"/>
      <c r="AM80" s="3">
        <f t="shared" si="33"/>
        <v>42013</v>
      </c>
      <c r="AN80" s="6">
        <f t="shared" ca="1" si="34"/>
        <v>57026.25</v>
      </c>
      <c r="AO80" s="6">
        <f t="shared" ca="1" si="35"/>
        <v>47625</v>
      </c>
      <c r="AP80" s="6">
        <f t="shared" ca="1" si="36"/>
        <v>0</v>
      </c>
      <c r="AQ80" s="6">
        <f t="shared" ca="1" si="37"/>
        <v>0</v>
      </c>
      <c r="AR80" s="6">
        <f t="shared" ca="1" si="38"/>
        <v>0</v>
      </c>
      <c r="AS80" s="6">
        <f t="shared" ca="1" si="39"/>
        <v>0</v>
      </c>
      <c r="AT80" s="6">
        <f t="shared" ca="1" si="40"/>
        <v>0</v>
      </c>
      <c r="AU80" s="6">
        <f t="shared" ca="1" si="41"/>
        <v>0</v>
      </c>
      <c r="AV80" s="6">
        <f t="shared" ca="1" si="42"/>
        <v>0</v>
      </c>
      <c r="AW80" s="6">
        <f t="shared" ca="1" si="43"/>
        <v>0</v>
      </c>
      <c r="AX80" s="6">
        <f t="shared" ca="1" si="44"/>
        <v>0</v>
      </c>
      <c r="AY80" s="6">
        <f t="shared" ca="1" si="45"/>
        <v>0</v>
      </c>
      <c r="AZ80" s="6">
        <f t="shared" ca="1" si="46"/>
        <v>0</v>
      </c>
      <c r="BA80" s="6">
        <f t="shared" ca="1" si="47"/>
        <v>0</v>
      </c>
      <c r="BB80" s="6"/>
      <c r="BD80" s="4">
        <f t="shared" ca="1" si="48"/>
        <v>104651.25</v>
      </c>
      <c r="BF80" s="3">
        <f t="shared" si="49"/>
        <v>42013</v>
      </c>
      <c r="BG80" s="6">
        <f>BG79+SUMIFS('Transactions (Dated)'!H:H,'Transactions (Dated)'!D:D,'Share Values'!AM80)</f>
        <v>899983.75</v>
      </c>
      <c r="BH80" s="6">
        <f ca="1">BH79+SUMIFS('Transactions (Dated)'!$F:$F,'Transactions (Dated)'!$D:$D,$BF80,'Transactions (Dated)'!$B:$B,BH$11,'Transactions (Dated)'!$C:$C,"Dividend (paid to cash)")*W80</f>
        <v>0</v>
      </c>
      <c r="BI80" s="6">
        <f ca="1">BI79+SUMIFS('Transactions (Dated)'!$F:$F,'Transactions (Dated)'!$D:$D,$BF80,'Transactions (Dated)'!$B:$B,BI$11,'Transactions (Dated)'!$C:$C,"Dividend (paid to cash)")*X80</f>
        <v>625</v>
      </c>
      <c r="BJ80" s="6">
        <f ca="1">BJ79+SUMIFS('Transactions (Dated)'!$F:$F,'Transactions (Dated)'!$D:$D,$BF80,'Transactions (Dated)'!$B:$B,BJ$11,'Transactions (Dated)'!$C:$C,"Dividend (paid to cash)")*Y80</f>
        <v>0</v>
      </c>
      <c r="BK80" s="6">
        <f ca="1">BK79+SUMIFS('Transactions (Dated)'!$F:$F,'Transactions (Dated)'!$D:$D,$BF80,'Transactions (Dated)'!$B:$B,BK$11,'Transactions (Dated)'!$C:$C,"Dividend (paid to cash)")*Z80</f>
        <v>0</v>
      </c>
      <c r="BL80" s="6">
        <f ca="1">BL79+SUMIFS('Transactions (Dated)'!$F:$F,'Transactions (Dated)'!$D:$D,$BF80,'Transactions (Dated)'!$B:$B,BL$11,'Transactions (Dated)'!$C:$C,"Dividend (paid to cash)")*AA80</f>
        <v>0</v>
      </c>
      <c r="BM80" s="6">
        <f ca="1">BM79+SUMIFS('Transactions (Dated)'!$F:$F,'Transactions (Dated)'!$D:$D,$BF80,'Transactions (Dated)'!$B:$B,BM$11,'Transactions (Dated)'!$C:$C,"Dividend (paid to cash)")*AB80</f>
        <v>0</v>
      </c>
      <c r="BN80" s="6">
        <f ca="1">BN79+SUMIFS('Transactions (Dated)'!$F:$F,'Transactions (Dated)'!$D:$D,$BF80,'Transactions (Dated)'!$B:$B,BN$11,'Transactions (Dated)'!$C:$C,"Dividend (paid to cash)")*AC80</f>
        <v>0</v>
      </c>
      <c r="BO80" s="6">
        <f ca="1">BO79+SUMIFS('Transactions (Dated)'!$F:$F,'Transactions (Dated)'!$D:$D,$BF80,'Transactions (Dated)'!$B:$B,BO$11,'Transactions (Dated)'!$C:$C,"Dividend (paid to cash)")*AD80</f>
        <v>0</v>
      </c>
      <c r="BP80" s="6">
        <f ca="1">BP79+SUMIFS('Transactions (Dated)'!$F:$F,'Transactions (Dated)'!$D:$D,$BF80,'Transactions (Dated)'!$B:$B,BP$11,'Transactions (Dated)'!$C:$C,"Dividend (paid to cash)")*AE80</f>
        <v>0</v>
      </c>
      <c r="BQ80" s="6">
        <f ca="1">BQ79+SUMIFS('Transactions (Dated)'!$F:$F,'Transactions (Dated)'!$D:$D,$BF80,'Transactions (Dated)'!$B:$B,BQ$11,'Transactions (Dated)'!$C:$C,"Dividend (paid to cash)")*AF80</f>
        <v>0</v>
      </c>
      <c r="BR80" s="6">
        <f ca="1">BR79+SUMIFS('Transactions (Dated)'!$F:$F,'Transactions (Dated)'!$D:$D,$BF80,'Transactions (Dated)'!$B:$B,BR$11,'Transactions (Dated)'!$C:$C,"Dividend (paid to cash)")*AG80</f>
        <v>0</v>
      </c>
      <c r="BS80" s="6">
        <f ca="1">BS79+SUMIFS('Transactions (Dated)'!$F:$F,'Transactions (Dated)'!$D:$D,$BF80,'Transactions (Dated)'!$B:$B,BS$11,'Transactions (Dated)'!$C:$C,"Dividend (paid to cash)")*AH80</f>
        <v>0</v>
      </c>
      <c r="BT80" s="6">
        <f ca="1">BT79+SUMIFS('Transactions (Dated)'!$F:$F,'Transactions (Dated)'!$D:$D,$BF80,'Transactions (Dated)'!$B:$B,BT$11,'Transactions (Dated)'!$C:$C,"Dividend (paid to cash)")*AI80</f>
        <v>0</v>
      </c>
      <c r="BU80" s="6">
        <f ca="1">BU79+SUMIFS('Transactions (Dated)'!$F:$F,'Transactions (Dated)'!$D:$D,$BF80,'Transactions (Dated)'!$B:$B,BU$11,'Transactions (Dated)'!$C:$C,"Dividend (paid to cash)")*AJ80</f>
        <v>0</v>
      </c>
      <c r="BV80" s="6"/>
      <c r="BX80" s="6">
        <f t="shared" ca="1" si="54"/>
        <v>900608.75</v>
      </c>
      <c r="BZ80" s="3">
        <f t="shared" si="55"/>
        <v>42013</v>
      </c>
      <c r="CA80" s="4">
        <f t="shared" ca="1" si="50"/>
        <v>104651.25</v>
      </c>
      <c r="CB80" s="4">
        <f t="shared" ca="1" si="51"/>
        <v>900608.75</v>
      </c>
      <c r="CD80" s="4">
        <f t="shared" ca="1" si="52"/>
        <v>1005260</v>
      </c>
    </row>
    <row r="81" spans="2:82">
      <c r="B81" s="3">
        <f t="shared" si="53"/>
        <v>42016</v>
      </c>
      <c r="C81" s="2">
        <v>14265</v>
      </c>
      <c r="E81" s="70">
        <v>42016</v>
      </c>
      <c r="F81" s="69">
        <v>12.11</v>
      </c>
      <c r="G81" s="69">
        <v>3.47</v>
      </c>
      <c r="H81" s="69">
        <v>19.27</v>
      </c>
      <c r="I81" s="69">
        <v>31.64</v>
      </c>
      <c r="J81" s="69">
        <v>17.52</v>
      </c>
      <c r="K81" s="69">
        <v>12.01</v>
      </c>
      <c r="L81" s="69">
        <v>24.81</v>
      </c>
      <c r="M81" s="69">
        <v>2.21</v>
      </c>
      <c r="N81" s="69">
        <v>8.1999999999999993</v>
      </c>
      <c r="O81" s="69">
        <v>4.9466999999999999</v>
      </c>
      <c r="P81" s="69">
        <v>33.74</v>
      </c>
      <c r="Q81" s="69">
        <v>1.5</v>
      </c>
      <c r="R81" s="69">
        <v>10.08</v>
      </c>
      <c r="S81" s="69">
        <v>39.49</v>
      </c>
      <c r="T81" s="4"/>
      <c r="V81" s="3">
        <f t="shared" si="32"/>
        <v>42016</v>
      </c>
      <c r="W81" s="40">
        <f ca="1">W80+SUMIFS('Transactions (Dated)'!$E$2:$E$53,'Transactions (Dated)'!$D$2:$D$53,'Share Values'!$V81,'Transactions (Dated)'!$B$2:$B$53,'Share Values'!W$11,'Transactions (Dated)'!$C$2:$C$53,"Buy")-SUMIFS('Transactions (Dated)'!$E$2:$E$53,'Transactions (Dated)'!$D$2:$D$53,'Share Values'!$V81,'Transactions (Dated)'!$B$2:$B$53,'Share Values'!W$11,'Transactions (Dated)'!$C$2:$C$53,"Sell")</f>
        <v>4625</v>
      </c>
      <c r="X81" s="40">
        <f ca="1">X80+SUMIFS('Transactions (Dated)'!$E$2:$E$53,'Transactions (Dated)'!$D$2:$D$53,'Share Values'!$V81,'Transactions (Dated)'!$B$2:$B$53,'Share Values'!X$11,'Transactions (Dated)'!$C$2:$C$53,"Buy")-SUMIFS('Transactions (Dated)'!$E$2:$E$53,'Transactions (Dated)'!$D$2:$D$53,'Share Values'!$V81,'Transactions (Dated)'!$B$2:$B$53,'Share Values'!X$11,'Transactions (Dated)'!$C$2:$C$53,"Sell")</f>
        <v>12500</v>
      </c>
      <c r="Y81" s="40">
        <f ca="1">Y80+SUMIFS('Transactions (Dated)'!$E$2:$E$53,'Transactions (Dated)'!$D$2:$D$53,'Share Values'!$V81,'Transactions (Dated)'!$B$2:$B$53,'Share Values'!Y$11,'Transactions (Dated)'!$C$2:$C$53,"Buy")-SUMIFS('Transactions (Dated)'!$E$2:$E$53,'Transactions (Dated)'!$D$2:$D$53,'Share Values'!$V81,'Transactions (Dated)'!$B$2:$B$53,'Share Values'!Y$11,'Transactions (Dated)'!$C$2:$C$53,"Sell")</f>
        <v>0</v>
      </c>
      <c r="Z81" s="40">
        <f ca="1">Z80+SUMIFS('Transactions (Dated)'!$E$2:$E$53,'Transactions (Dated)'!$D$2:$D$53,'Share Values'!$V81,'Transactions (Dated)'!$B$2:$B$53,'Share Values'!Z$11,'Transactions (Dated)'!$C$2:$C$53,"Buy")-SUMIFS('Transactions (Dated)'!$E$2:$E$53,'Transactions (Dated)'!$D$2:$D$53,'Share Values'!$V81,'Transactions (Dated)'!$B$2:$B$53,'Share Values'!Z$11,'Transactions (Dated)'!$C$2:$C$53,"Sell")</f>
        <v>0</v>
      </c>
      <c r="AA81" s="40">
        <f ca="1">AA80+SUMIFS('Transactions (Dated)'!$E$2:$E$53,'Transactions (Dated)'!$D$2:$D$53,'Share Values'!$V81,'Transactions (Dated)'!$B$2:$B$53,'Share Values'!AA$11,'Transactions (Dated)'!$C$2:$C$53,"Buy")-SUMIFS('Transactions (Dated)'!$E$2:$E$53,'Transactions (Dated)'!$D$2:$D$53,'Share Values'!$V81,'Transactions (Dated)'!$B$2:$B$53,'Share Values'!AA$11,'Transactions (Dated)'!$C$2:$C$53,"Sell")</f>
        <v>0</v>
      </c>
      <c r="AB81" s="40">
        <f ca="1">AB80+SUMIFS('Transactions (Dated)'!$E$2:$E$53,'Transactions (Dated)'!$D$2:$D$53,'Share Values'!$V81,'Transactions (Dated)'!$B$2:$B$53,'Share Values'!AB$11,'Transactions (Dated)'!$C$2:$C$53,"Buy")-SUMIFS('Transactions (Dated)'!$E$2:$E$53,'Transactions (Dated)'!$D$2:$D$53,'Share Values'!$V81,'Transactions (Dated)'!$B$2:$B$53,'Share Values'!AB$11,'Transactions (Dated)'!$C$2:$C$53,"Sell")</f>
        <v>0</v>
      </c>
      <c r="AC81" s="40">
        <f ca="1">AC80+SUMIFS('Transactions (Dated)'!$E$2:$E$53,'Transactions (Dated)'!$D$2:$D$53,'Share Values'!$V81,'Transactions (Dated)'!$B$2:$B$53,'Share Values'!AC$11,'Transactions (Dated)'!$C$2:$C$53,"Buy")-SUMIFS('Transactions (Dated)'!$E$2:$E$53,'Transactions (Dated)'!$D$2:$D$53,'Share Values'!$V81,'Transactions (Dated)'!$B$2:$B$53,'Share Values'!AC$11,'Transactions (Dated)'!$C$2:$C$53,"Sell")</f>
        <v>0</v>
      </c>
      <c r="AD81" s="40">
        <f ca="1">AD80+SUMIFS('Transactions (Dated)'!$E$2:$E$53,'Transactions (Dated)'!$D$2:$D$53,'Share Values'!$V81,'Transactions (Dated)'!$B$2:$B$53,'Share Values'!AD$11,'Transactions (Dated)'!$C$2:$C$53,"Buy")-SUMIFS('Transactions (Dated)'!$E$2:$E$53,'Transactions (Dated)'!$D$2:$D$53,'Share Values'!$V81,'Transactions (Dated)'!$B$2:$B$53,'Share Values'!AD$11,'Transactions (Dated)'!$C$2:$C$53,"Sell")</f>
        <v>0</v>
      </c>
      <c r="AE81" s="40">
        <f ca="1">AE80+SUMIFS('Transactions (Dated)'!$E$2:$E$53,'Transactions (Dated)'!$D$2:$D$53,'Share Values'!$V81,'Transactions (Dated)'!$B$2:$B$53,'Share Values'!AE$11,'Transactions (Dated)'!$C$2:$C$53,"Buy")-SUMIFS('Transactions (Dated)'!$E$2:$E$53,'Transactions (Dated)'!$D$2:$D$53,'Share Values'!$V81,'Transactions (Dated)'!$B$2:$B$53,'Share Values'!AE$11,'Transactions (Dated)'!$C$2:$C$53,"Sell")</f>
        <v>0</v>
      </c>
      <c r="AF81" s="40">
        <f ca="1">AF80+SUMIFS('Transactions (Dated)'!$E$2:$E$53,'Transactions (Dated)'!$D$2:$D$53,'Share Values'!$V81,'Transactions (Dated)'!$B$2:$B$53,'Share Values'!AF$11,'Transactions (Dated)'!$C$2:$C$53,"Buy")-SUMIFS('Transactions (Dated)'!$E$2:$E$53,'Transactions (Dated)'!$D$2:$D$53,'Share Values'!$V81,'Transactions (Dated)'!$B$2:$B$53,'Share Values'!AF$11,'Transactions (Dated)'!$C$2:$C$53,"Sell")</f>
        <v>0</v>
      </c>
      <c r="AG81" s="40">
        <f ca="1">AG80+SUMIFS('Transactions (Dated)'!$E$2:$E$53,'Transactions (Dated)'!$D$2:$D$53,'Share Values'!$V81,'Transactions (Dated)'!$B$2:$B$53,'Share Values'!AG$11,'Transactions (Dated)'!$C$2:$C$53,"Buy")-SUMIFS('Transactions (Dated)'!$E$2:$E$53,'Transactions (Dated)'!$D$2:$D$53,'Share Values'!$V81,'Transactions (Dated)'!$B$2:$B$53,'Share Values'!AG$11,'Transactions (Dated)'!$C$2:$C$53,"Sell")</f>
        <v>0</v>
      </c>
      <c r="AH81" s="40">
        <f ca="1">AH80+SUMIFS('Transactions (Dated)'!$E$2:$E$53,'Transactions (Dated)'!$D$2:$D$53,'Share Values'!$V81,'Transactions (Dated)'!$B$2:$B$53,'Share Values'!AH$11,'Transactions (Dated)'!$C$2:$C$53,"Buy")-SUMIFS('Transactions (Dated)'!$E$2:$E$53,'Transactions (Dated)'!$D$2:$D$53,'Share Values'!$V81,'Transactions (Dated)'!$B$2:$B$53,'Share Values'!AH$11,'Transactions (Dated)'!$C$2:$C$53,"Sell")</f>
        <v>0</v>
      </c>
      <c r="AI81" s="40">
        <f ca="1">AI80+SUMIFS('Transactions (Dated)'!$E$2:$E$53,'Transactions (Dated)'!$D$2:$D$53,'Share Values'!$V81,'Transactions (Dated)'!$B$2:$B$53,'Share Values'!AI$11,'Transactions (Dated)'!$C$2:$C$53,"Buy")-SUMIFS('Transactions (Dated)'!$E$2:$E$53,'Transactions (Dated)'!$D$2:$D$53,'Share Values'!$V81,'Transactions (Dated)'!$B$2:$B$53,'Share Values'!AI$11,'Transactions (Dated)'!$C$2:$C$53,"Sell")</f>
        <v>0</v>
      </c>
      <c r="AJ81" s="40">
        <f ca="1">AJ80+SUMIFS('Transactions (Dated)'!$E$2:$E$53,'Transactions (Dated)'!$D$2:$D$53,'Share Values'!$V81,'Transactions (Dated)'!$B$2:$B$53,'Share Values'!AJ$11,'Transactions (Dated)'!$C$2:$C$53,"Buy")-SUMIFS('Transactions (Dated)'!$E$2:$E$53,'Transactions (Dated)'!$D$2:$D$53,'Share Values'!$V81,'Transactions (Dated)'!$B$2:$B$53,'Share Values'!AJ$11,'Transactions (Dated)'!$C$2:$C$53,"Sell")</f>
        <v>0</v>
      </c>
      <c r="AK81" s="40"/>
      <c r="AM81" s="3">
        <f t="shared" si="33"/>
        <v>42016</v>
      </c>
      <c r="AN81" s="6">
        <f t="shared" ca="1" si="34"/>
        <v>56008.75</v>
      </c>
      <c r="AO81" s="6">
        <f t="shared" ca="1" si="35"/>
        <v>43375</v>
      </c>
      <c r="AP81" s="6">
        <f t="shared" ca="1" si="36"/>
        <v>0</v>
      </c>
      <c r="AQ81" s="6">
        <f t="shared" ca="1" si="37"/>
        <v>0</v>
      </c>
      <c r="AR81" s="6">
        <f t="shared" ca="1" si="38"/>
        <v>0</v>
      </c>
      <c r="AS81" s="6">
        <f t="shared" ca="1" si="39"/>
        <v>0</v>
      </c>
      <c r="AT81" s="6">
        <f t="shared" ca="1" si="40"/>
        <v>0</v>
      </c>
      <c r="AU81" s="6">
        <f t="shared" ca="1" si="41"/>
        <v>0</v>
      </c>
      <c r="AV81" s="6">
        <f t="shared" ca="1" si="42"/>
        <v>0</v>
      </c>
      <c r="AW81" s="6">
        <f t="shared" ca="1" si="43"/>
        <v>0</v>
      </c>
      <c r="AX81" s="6">
        <f t="shared" ca="1" si="44"/>
        <v>0</v>
      </c>
      <c r="AY81" s="6">
        <f t="shared" ca="1" si="45"/>
        <v>0</v>
      </c>
      <c r="AZ81" s="6">
        <f t="shared" ca="1" si="46"/>
        <v>0</v>
      </c>
      <c r="BA81" s="6">
        <f t="shared" ca="1" si="47"/>
        <v>0</v>
      </c>
      <c r="BB81" s="6"/>
      <c r="BD81" s="4">
        <f t="shared" ca="1" si="48"/>
        <v>99383.75</v>
      </c>
      <c r="BF81" s="3">
        <f t="shared" si="49"/>
        <v>42016</v>
      </c>
      <c r="BG81" s="6">
        <f>BG80+SUMIFS('Transactions (Dated)'!H:H,'Transactions (Dated)'!D:D,'Share Values'!AM81)</f>
        <v>899983.75</v>
      </c>
      <c r="BH81" s="6">
        <f ca="1">BH80+SUMIFS('Transactions (Dated)'!$F:$F,'Transactions (Dated)'!$D:$D,$BF81,'Transactions (Dated)'!$B:$B,BH$11,'Transactions (Dated)'!$C:$C,"Dividend (paid to cash)")*W81</f>
        <v>0</v>
      </c>
      <c r="BI81" s="6">
        <f ca="1">BI80+SUMIFS('Transactions (Dated)'!$F:$F,'Transactions (Dated)'!$D:$D,$BF81,'Transactions (Dated)'!$B:$B,BI$11,'Transactions (Dated)'!$C:$C,"Dividend (paid to cash)")*X81</f>
        <v>625</v>
      </c>
      <c r="BJ81" s="6">
        <f ca="1">BJ80+SUMIFS('Transactions (Dated)'!$F:$F,'Transactions (Dated)'!$D:$D,$BF81,'Transactions (Dated)'!$B:$B,BJ$11,'Transactions (Dated)'!$C:$C,"Dividend (paid to cash)")*Y81</f>
        <v>0</v>
      </c>
      <c r="BK81" s="6">
        <f ca="1">BK80+SUMIFS('Transactions (Dated)'!$F:$F,'Transactions (Dated)'!$D:$D,$BF81,'Transactions (Dated)'!$B:$B,BK$11,'Transactions (Dated)'!$C:$C,"Dividend (paid to cash)")*Z81</f>
        <v>0</v>
      </c>
      <c r="BL81" s="6">
        <f ca="1">BL80+SUMIFS('Transactions (Dated)'!$F:$F,'Transactions (Dated)'!$D:$D,$BF81,'Transactions (Dated)'!$B:$B,BL$11,'Transactions (Dated)'!$C:$C,"Dividend (paid to cash)")*AA81</f>
        <v>0</v>
      </c>
      <c r="BM81" s="6">
        <f ca="1">BM80+SUMIFS('Transactions (Dated)'!$F:$F,'Transactions (Dated)'!$D:$D,$BF81,'Transactions (Dated)'!$B:$B,BM$11,'Transactions (Dated)'!$C:$C,"Dividend (paid to cash)")*AB81</f>
        <v>0</v>
      </c>
      <c r="BN81" s="6">
        <f ca="1">BN80+SUMIFS('Transactions (Dated)'!$F:$F,'Transactions (Dated)'!$D:$D,$BF81,'Transactions (Dated)'!$B:$B,BN$11,'Transactions (Dated)'!$C:$C,"Dividend (paid to cash)")*AC81</f>
        <v>0</v>
      </c>
      <c r="BO81" s="6">
        <f ca="1">BO80+SUMIFS('Transactions (Dated)'!$F:$F,'Transactions (Dated)'!$D:$D,$BF81,'Transactions (Dated)'!$B:$B,BO$11,'Transactions (Dated)'!$C:$C,"Dividend (paid to cash)")*AD81</f>
        <v>0</v>
      </c>
      <c r="BP81" s="6">
        <f ca="1">BP80+SUMIFS('Transactions (Dated)'!$F:$F,'Transactions (Dated)'!$D:$D,$BF81,'Transactions (Dated)'!$B:$B,BP$11,'Transactions (Dated)'!$C:$C,"Dividend (paid to cash)")*AE81</f>
        <v>0</v>
      </c>
      <c r="BQ81" s="6">
        <f ca="1">BQ80+SUMIFS('Transactions (Dated)'!$F:$F,'Transactions (Dated)'!$D:$D,$BF81,'Transactions (Dated)'!$B:$B,BQ$11,'Transactions (Dated)'!$C:$C,"Dividend (paid to cash)")*AF81</f>
        <v>0</v>
      </c>
      <c r="BR81" s="6">
        <f ca="1">BR80+SUMIFS('Transactions (Dated)'!$F:$F,'Transactions (Dated)'!$D:$D,$BF81,'Transactions (Dated)'!$B:$B,BR$11,'Transactions (Dated)'!$C:$C,"Dividend (paid to cash)")*AG81</f>
        <v>0</v>
      </c>
      <c r="BS81" s="6">
        <f ca="1">BS80+SUMIFS('Transactions (Dated)'!$F:$F,'Transactions (Dated)'!$D:$D,$BF81,'Transactions (Dated)'!$B:$B,BS$11,'Transactions (Dated)'!$C:$C,"Dividend (paid to cash)")*AH81</f>
        <v>0</v>
      </c>
      <c r="BT81" s="6">
        <f ca="1">BT80+SUMIFS('Transactions (Dated)'!$F:$F,'Transactions (Dated)'!$D:$D,$BF81,'Transactions (Dated)'!$B:$B,BT$11,'Transactions (Dated)'!$C:$C,"Dividend (paid to cash)")*AI81</f>
        <v>0</v>
      </c>
      <c r="BU81" s="6">
        <f ca="1">BU80+SUMIFS('Transactions (Dated)'!$F:$F,'Transactions (Dated)'!$D:$D,$BF81,'Transactions (Dated)'!$B:$B,BU$11,'Transactions (Dated)'!$C:$C,"Dividend (paid to cash)")*AJ81</f>
        <v>0</v>
      </c>
      <c r="BV81" s="6"/>
      <c r="BX81" s="6">
        <f t="shared" ca="1" si="54"/>
        <v>900608.75</v>
      </c>
      <c r="BZ81" s="3">
        <f t="shared" si="55"/>
        <v>42016</v>
      </c>
      <c r="CA81" s="4">
        <f t="shared" ca="1" si="50"/>
        <v>99383.75</v>
      </c>
      <c r="CB81" s="4">
        <f t="shared" ca="1" si="51"/>
        <v>900608.75</v>
      </c>
      <c r="CD81" s="4">
        <f t="shared" ca="1" si="52"/>
        <v>999992.5</v>
      </c>
    </row>
    <row r="82" spans="2:82">
      <c r="B82" s="3">
        <f t="shared" si="53"/>
        <v>42017</v>
      </c>
      <c r="C82" s="2">
        <v>14187.2</v>
      </c>
      <c r="E82" s="70">
        <v>42017</v>
      </c>
      <c r="F82" s="69">
        <v>11.6</v>
      </c>
      <c r="G82" s="69">
        <v>3.43</v>
      </c>
      <c r="H82" s="69">
        <v>19.170000000000002</v>
      </c>
      <c r="I82" s="69">
        <v>32.36</v>
      </c>
      <c r="J82" s="69">
        <v>17.05</v>
      </c>
      <c r="K82" s="69">
        <v>12.1</v>
      </c>
      <c r="L82" s="69">
        <v>24.64</v>
      </c>
      <c r="M82" s="69">
        <v>2.2200000000000002</v>
      </c>
      <c r="N82" s="69">
        <v>8.1999999999999993</v>
      </c>
      <c r="O82" s="69">
        <v>4.9066999999999998</v>
      </c>
      <c r="P82" s="69">
        <v>35.18</v>
      </c>
      <c r="Q82" s="69">
        <v>1.25</v>
      </c>
      <c r="R82" s="69">
        <v>8.89</v>
      </c>
      <c r="S82" s="69">
        <v>39.29</v>
      </c>
      <c r="T82" s="4"/>
      <c r="V82" s="3">
        <f t="shared" si="32"/>
        <v>42017</v>
      </c>
      <c r="W82" s="40">
        <f ca="1">W81+SUMIFS('Transactions (Dated)'!$E$2:$E$53,'Transactions (Dated)'!$D$2:$D$53,'Share Values'!$V82,'Transactions (Dated)'!$B$2:$B$53,'Share Values'!W$11,'Transactions (Dated)'!$C$2:$C$53,"Buy")-SUMIFS('Transactions (Dated)'!$E$2:$E$53,'Transactions (Dated)'!$D$2:$D$53,'Share Values'!$V82,'Transactions (Dated)'!$B$2:$B$53,'Share Values'!W$11,'Transactions (Dated)'!$C$2:$C$53,"Sell")</f>
        <v>4625</v>
      </c>
      <c r="X82" s="40">
        <f ca="1">X81+SUMIFS('Transactions (Dated)'!$E$2:$E$53,'Transactions (Dated)'!$D$2:$D$53,'Share Values'!$V82,'Transactions (Dated)'!$B$2:$B$53,'Share Values'!X$11,'Transactions (Dated)'!$C$2:$C$53,"Buy")-SUMIFS('Transactions (Dated)'!$E$2:$E$53,'Transactions (Dated)'!$D$2:$D$53,'Share Values'!$V82,'Transactions (Dated)'!$B$2:$B$53,'Share Values'!X$11,'Transactions (Dated)'!$C$2:$C$53,"Sell")</f>
        <v>12500</v>
      </c>
      <c r="Y82" s="40">
        <f ca="1">Y81+SUMIFS('Transactions (Dated)'!$E$2:$E$53,'Transactions (Dated)'!$D$2:$D$53,'Share Values'!$V82,'Transactions (Dated)'!$B$2:$B$53,'Share Values'!Y$11,'Transactions (Dated)'!$C$2:$C$53,"Buy")-SUMIFS('Transactions (Dated)'!$E$2:$E$53,'Transactions (Dated)'!$D$2:$D$53,'Share Values'!$V82,'Transactions (Dated)'!$B$2:$B$53,'Share Values'!Y$11,'Transactions (Dated)'!$C$2:$C$53,"Sell")</f>
        <v>0</v>
      </c>
      <c r="Z82" s="40">
        <f ca="1">Z81+SUMIFS('Transactions (Dated)'!$E$2:$E$53,'Transactions (Dated)'!$D$2:$D$53,'Share Values'!$V82,'Transactions (Dated)'!$B$2:$B$53,'Share Values'!Z$11,'Transactions (Dated)'!$C$2:$C$53,"Buy")-SUMIFS('Transactions (Dated)'!$E$2:$E$53,'Transactions (Dated)'!$D$2:$D$53,'Share Values'!$V82,'Transactions (Dated)'!$B$2:$B$53,'Share Values'!Z$11,'Transactions (Dated)'!$C$2:$C$53,"Sell")</f>
        <v>0</v>
      </c>
      <c r="AA82" s="40">
        <f ca="1">AA81+SUMIFS('Transactions (Dated)'!$E$2:$E$53,'Transactions (Dated)'!$D$2:$D$53,'Share Values'!$V82,'Transactions (Dated)'!$B$2:$B$53,'Share Values'!AA$11,'Transactions (Dated)'!$C$2:$C$53,"Buy")-SUMIFS('Transactions (Dated)'!$E$2:$E$53,'Transactions (Dated)'!$D$2:$D$53,'Share Values'!$V82,'Transactions (Dated)'!$B$2:$B$53,'Share Values'!AA$11,'Transactions (Dated)'!$C$2:$C$53,"Sell")</f>
        <v>0</v>
      </c>
      <c r="AB82" s="40">
        <f ca="1">AB81+SUMIFS('Transactions (Dated)'!$E$2:$E$53,'Transactions (Dated)'!$D$2:$D$53,'Share Values'!$V82,'Transactions (Dated)'!$B$2:$B$53,'Share Values'!AB$11,'Transactions (Dated)'!$C$2:$C$53,"Buy")-SUMIFS('Transactions (Dated)'!$E$2:$E$53,'Transactions (Dated)'!$D$2:$D$53,'Share Values'!$V82,'Transactions (Dated)'!$B$2:$B$53,'Share Values'!AB$11,'Transactions (Dated)'!$C$2:$C$53,"Sell")</f>
        <v>0</v>
      </c>
      <c r="AC82" s="40">
        <f ca="1">AC81+SUMIFS('Transactions (Dated)'!$E$2:$E$53,'Transactions (Dated)'!$D$2:$D$53,'Share Values'!$V82,'Transactions (Dated)'!$B$2:$B$53,'Share Values'!AC$11,'Transactions (Dated)'!$C$2:$C$53,"Buy")-SUMIFS('Transactions (Dated)'!$E$2:$E$53,'Transactions (Dated)'!$D$2:$D$53,'Share Values'!$V82,'Transactions (Dated)'!$B$2:$B$53,'Share Values'!AC$11,'Transactions (Dated)'!$C$2:$C$53,"Sell")</f>
        <v>0</v>
      </c>
      <c r="AD82" s="40">
        <f ca="1">AD81+SUMIFS('Transactions (Dated)'!$E$2:$E$53,'Transactions (Dated)'!$D$2:$D$53,'Share Values'!$V82,'Transactions (Dated)'!$B$2:$B$53,'Share Values'!AD$11,'Transactions (Dated)'!$C$2:$C$53,"Buy")-SUMIFS('Transactions (Dated)'!$E$2:$E$53,'Transactions (Dated)'!$D$2:$D$53,'Share Values'!$V82,'Transactions (Dated)'!$B$2:$B$53,'Share Values'!AD$11,'Transactions (Dated)'!$C$2:$C$53,"Sell")</f>
        <v>0</v>
      </c>
      <c r="AE82" s="40">
        <f ca="1">AE81+SUMIFS('Transactions (Dated)'!$E$2:$E$53,'Transactions (Dated)'!$D$2:$D$53,'Share Values'!$V82,'Transactions (Dated)'!$B$2:$B$53,'Share Values'!AE$11,'Transactions (Dated)'!$C$2:$C$53,"Buy")-SUMIFS('Transactions (Dated)'!$E$2:$E$53,'Transactions (Dated)'!$D$2:$D$53,'Share Values'!$V82,'Transactions (Dated)'!$B$2:$B$53,'Share Values'!AE$11,'Transactions (Dated)'!$C$2:$C$53,"Sell")</f>
        <v>0</v>
      </c>
      <c r="AF82" s="40">
        <f ca="1">AF81+SUMIFS('Transactions (Dated)'!$E$2:$E$53,'Transactions (Dated)'!$D$2:$D$53,'Share Values'!$V82,'Transactions (Dated)'!$B$2:$B$53,'Share Values'!AF$11,'Transactions (Dated)'!$C$2:$C$53,"Buy")-SUMIFS('Transactions (Dated)'!$E$2:$E$53,'Transactions (Dated)'!$D$2:$D$53,'Share Values'!$V82,'Transactions (Dated)'!$B$2:$B$53,'Share Values'!AF$11,'Transactions (Dated)'!$C$2:$C$53,"Sell")</f>
        <v>0</v>
      </c>
      <c r="AG82" s="40">
        <f ca="1">AG81+SUMIFS('Transactions (Dated)'!$E$2:$E$53,'Transactions (Dated)'!$D$2:$D$53,'Share Values'!$V82,'Transactions (Dated)'!$B$2:$B$53,'Share Values'!AG$11,'Transactions (Dated)'!$C$2:$C$53,"Buy")-SUMIFS('Transactions (Dated)'!$E$2:$E$53,'Transactions (Dated)'!$D$2:$D$53,'Share Values'!$V82,'Transactions (Dated)'!$B$2:$B$53,'Share Values'!AG$11,'Transactions (Dated)'!$C$2:$C$53,"Sell")</f>
        <v>0</v>
      </c>
      <c r="AH82" s="40">
        <f ca="1">AH81+SUMIFS('Transactions (Dated)'!$E$2:$E$53,'Transactions (Dated)'!$D$2:$D$53,'Share Values'!$V82,'Transactions (Dated)'!$B$2:$B$53,'Share Values'!AH$11,'Transactions (Dated)'!$C$2:$C$53,"Buy")-SUMIFS('Transactions (Dated)'!$E$2:$E$53,'Transactions (Dated)'!$D$2:$D$53,'Share Values'!$V82,'Transactions (Dated)'!$B$2:$B$53,'Share Values'!AH$11,'Transactions (Dated)'!$C$2:$C$53,"Sell")</f>
        <v>0</v>
      </c>
      <c r="AI82" s="40">
        <f ca="1">AI81+SUMIFS('Transactions (Dated)'!$E$2:$E$53,'Transactions (Dated)'!$D$2:$D$53,'Share Values'!$V82,'Transactions (Dated)'!$B$2:$B$53,'Share Values'!AI$11,'Transactions (Dated)'!$C$2:$C$53,"Buy")-SUMIFS('Transactions (Dated)'!$E$2:$E$53,'Transactions (Dated)'!$D$2:$D$53,'Share Values'!$V82,'Transactions (Dated)'!$B$2:$B$53,'Share Values'!AI$11,'Transactions (Dated)'!$C$2:$C$53,"Sell")</f>
        <v>0</v>
      </c>
      <c r="AJ82" s="40">
        <f ca="1">AJ81+SUMIFS('Transactions (Dated)'!$E$2:$E$53,'Transactions (Dated)'!$D$2:$D$53,'Share Values'!$V82,'Transactions (Dated)'!$B$2:$B$53,'Share Values'!AJ$11,'Transactions (Dated)'!$C$2:$C$53,"Buy")-SUMIFS('Transactions (Dated)'!$E$2:$E$53,'Transactions (Dated)'!$D$2:$D$53,'Share Values'!$V82,'Transactions (Dated)'!$B$2:$B$53,'Share Values'!AJ$11,'Transactions (Dated)'!$C$2:$C$53,"Sell")</f>
        <v>0</v>
      </c>
      <c r="AK82" s="40"/>
      <c r="AM82" s="3">
        <f t="shared" si="33"/>
        <v>42017</v>
      </c>
      <c r="AN82" s="6">
        <f t="shared" ca="1" si="34"/>
        <v>53650</v>
      </c>
      <c r="AO82" s="6">
        <f t="shared" ca="1" si="35"/>
        <v>42875</v>
      </c>
      <c r="AP82" s="6">
        <f t="shared" ca="1" si="36"/>
        <v>0</v>
      </c>
      <c r="AQ82" s="6">
        <f t="shared" ca="1" si="37"/>
        <v>0</v>
      </c>
      <c r="AR82" s="6">
        <f t="shared" ca="1" si="38"/>
        <v>0</v>
      </c>
      <c r="AS82" s="6">
        <f t="shared" ca="1" si="39"/>
        <v>0</v>
      </c>
      <c r="AT82" s="6">
        <f t="shared" ca="1" si="40"/>
        <v>0</v>
      </c>
      <c r="AU82" s="6">
        <f t="shared" ca="1" si="41"/>
        <v>0</v>
      </c>
      <c r="AV82" s="6">
        <f t="shared" ca="1" si="42"/>
        <v>0</v>
      </c>
      <c r="AW82" s="6">
        <f t="shared" ca="1" si="43"/>
        <v>0</v>
      </c>
      <c r="AX82" s="6">
        <f t="shared" ca="1" si="44"/>
        <v>0</v>
      </c>
      <c r="AY82" s="6">
        <f t="shared" ca="1" si="45"/>
        <v>0</v>
      </c>
      <c r="AZ82" s="6">
        <f t="shared" ca="1" si="46"/>
        <v>0</v>
      </c>
      <c r="BA82" s="6">
        <f t="shared" ca="1" si="47"/>
        <v>0</v>
      </c>
      <c r="BB82" s="6"/>
      <c r="BD82" s="4">
        <f t="shared" ca="1" si="48"/>
        <v>96525</v>
      </c>
      <c r="BF82" s="3">
        <f t="shared" si="49"/>
        <v>42017</v>
      </c>
      <c r="BG82" s="6">
        <f>BG81+SUMIFS('Transactions (Dated)'!H:H,'Transactions (Dated)'!D:D,'Share Values'!AM82)</f>
        <v>899983.75</v>
      </c>
      <c r="BH82" s="6">
        <f ca="1">BH81+SUMIFS('Transactions (Dated)'!$F:$F,'Transactions (Dated)'!$D:$D,$BF82,'Transactions (Dated)'!$B:$B,BH$11,'Transactions (Dated)'!$C:$C,"Dividend (paid to cash)")*W82</f>
        <v>0</v>
      </c>
      <c r="BI82" s="6">
        <f ca="1">BI81+SUMIFS('Transactions (Dated)'!$F:$F,'Transactions (Dated)'!$D:$D,$BF82,'Transactions (Dated)'!$B:$B,BI$11,'Transactions (Dated)'!$C:$C,"Dividend (paid to cash)")*X82</f>
        <v>625</v>
      </c>
      <c r="BJ82" s="6">
        <f ca="1">BJ81+SUMIFS('Transactions (Dated)'!$F:$F,'Transactions (Dated)'!$D:$D,$BF82,'Transactions (Dated)'!$B:$B,BJ$11,'Transactions (Dated)'!$C:$C,"Dividend (paid to cash)")*Y82</f>
        <v>0</v>
      </c>
      <c r="BK82" s="6">
        <f ca="1">BK81+SUMIFS('Transactions (Dated)'!$F:$F,'Transactions (Dated)'!$D:$D,$BF82,'Transactions (Dated)'!$B:$B,BK$11,'Transactions (Dated)'!$C:$C,"Dividend (paid to cash)")*Z82</f>
        <v>0</v>
      </c>
      <c r="BL82" s="6">
        <f ca="1">BL81+SUMIFS('Transactions (Dated)'!$F:$F,'Transactions (Dated)'!$D:$D,$BF82,'Transactions (Dated)'!$B:$B,BL$11,'Transactions (Dated)'!$C:$C,"Dividend (paid to cash)")*AA82</f>
        <v>0</v>
      </c>
      <c r="BM82" s="6">
        <f ca="1">BM81+SUMIFS('Transactions (Dated)'!$F:$F,'Transactions (Dated)'!$D:$D,$BF82,'Transactions (Dated)'!$B:$B,BM$11,'Transactions (Dated)'!$C:$C,"Dividend (paid to cash)")*AB82</f>
        <v>0</v>
      </c>
      <c r="BN82" s="6">
        <f ca="1">BN81+SUMIFS('Transactions (Dated)'!$F:$F,'Transactions (Dated)'!$D:$D,$BF82,'Transactions (Dated)'!$B:$B,BN$11,'Transactions (Dated)'!$C:$C,"Dividend (paid to cash)")*AC82</f>
        <v>0</v>
      </c>
      <c r="BO82" s="6">
        <f ca="1">BO81+SUMIFS('Transactions (Dated)'!$F:$F,'Transactions (Dated)'!$D:$D,$BF82,'Transactions (Dated)'!$B:$B,BO$11,'Transactions (Dated)'!$C:$C,"Dividend (paid to cash)")*AD82</f>
        <v>0</v>
      </c>
      <c r="BP82" s="6">
        <f ca="1">BP81+SUMIFS('Transactions (Dated)'!$F:$F,'Transactions (Dated)'!$D:$D,$BF82,'Transactions (Dated)'!$B:$B,BP$11,'Transactions (Dated)'!$C:$C,"Dividend (paid to cash)")*AE82</f>
        <v>0</v>
      </c>
      <c r="BQ82" s="6">
        <f ca="1">BQ81+SUMIFS('Transactions (Dated)'!$F:$F,'Transactions (Dated)'!$D:$D,$BF82,'Transactions (Dated)'!$B:$B,BQ$11,'Transactions (Dated)'!$C:$C,"Dividend (paid to cash)")*AF82</f>
        <v>0</v>
      </c>
      <c r="BR82" s="6">
        <f ca="1">BR81+SUMIFS('Transactions (Dated)'!$F:$F,'Transactions (Dated)'!$D:$D,$BF82,'Transactions (Dated)'!$B:$B,BR$11,'Transactions (Dated)'!$C:$C,"Dividend (paid to cash)")*AG82</f>
        <v>0</v>
      </c>
      <c r="BS82" s="6">
        <f ca="1">BS81+SUMIFS('Transactions (Dated)'!$F:$F,'Transactions (Dated)'!$D:$D,$BF82,'Transactions (Dated)'!$B:$B,BS$11,'Transactions (Dated)'!$C:$C,"Dividend (paid to cash)")*AH82</f>
        <v>0</v>
      </c>
      <c r="BT82" s="6">
        <f ca="1">BT81+SUMIFS('Transactions (Dated)'!$F:$F,'Transactions (Dated)'!$D:$D,$BF82,'Transactions (Dated)'!$B:$B,BT$11,'Transactions (Dated)'!$C:$C,"Dividend (paid to cash)")*AI82</f>
        <v>0</v>
      </c>
      <c r="BU82" s="6">
        <f ca="1">BU81+SUMIFS('Transactions (Dated)'!$F:$F,'Transactions (Dated)'!$D:$D,$BF82,'Transactions (Dated)'!$B:$B,BU$11,'Transactions (Dated)'!$C:$C,"Dividend (paid to cash)")*AJ82</f>
        <v>0</v>
      </c>
      <c r="BV82" s="6"/>
      <c r="BX82" s="6">
        <f t="shared" ca="1" si="54"/>
        <v>900608.75</v>
      </c>
      <c r="BZ82" s="3">
        <f t="shared" si="55"/>
        <v>42017</v>
      </c>
      <c r="CA82" s="4">
        <f t="shared" ca="1" si="50"/>
        <v>96525</v>
      </c>
      <c r="CB82" s="4">
        <f t="shared" ca="1" si="51"/>
        <v>900608.75</v>
      </c>
      <c r="CD82" s="4">
        <f t="shared" ca="1" si="52"/>
        <v>997133.75</v>
      </c>
    </row>
    <row r="83" spans="2:82">
      <c r="B83" s="3">
        <f t="shared" si="53"/>
        <v>42018</v>
      </c>
      <c r="C83" s="2">
        <v>14084.4</v>
      </c>
      <c r="E83" s="70">
        <v>42018</v>
      </c>
      <c r="F83" s="69">
        <v>15.25</v>
      </c>
      <c r="G83" s="69">
        <v>3.4</v>
      </c>
      <c r="H83" s="69">
        <v>19.04</v>
      </c>
      <c r="I83" s="69">
        <v>31.12</v>
      </c>
      <c r="J83" s="69">
        <v>16.5</v>
      </c>
      <c r="K83" s="69">
        <v>12.01</v>
      </c>
      <c r="L83" s="69">
        <v>23.7</v>
      </c>
      <c r="M83" s="69">
        <v>2.25</v>
      </c>
      <c r="N83" s="69">
        <v>8.1999999999999993</v>
      </c>
      <c r="O83" s="69">
        <v>4.8367000000000004</v>
      </c>
      <c r="P83" s="69">
        <v>34.630000000000003</v>
      </c>
      <c r="Q83" s="69">
        <v>1.17</v>
      </c>
      <c r="R83" s="69">
        <v>7.85</v>
      </c>
      <c r="S83" s="69">
        <v>39.56</v>
      </c>
      <c r="T83" s="4"/>
      <c r="V83" s="3">
        <f t="shared" si="32"/>
        <v>42018</v>
      </c>
      <c r="W83" s="40">
        <f ca="1">W82+SUMIFS('Transactions (Dated)'!$E$2:$E$53,'Transactions (Dated)'!$D$2:$D$53,'Share Values'!$V83,'Transactions (Dated)'!$B$2:$B$53,'Share Values'!W$11,'Transactions (Dated)'!$C$2:$C$53,"Buy")-SUMIFS('Transactions (Dated)'!$E$2:$E$53,'Transactions (Dated)'!$D$2:$D$53,'Share Values'!$V83,'Transactions (Dated)'!$B$2:$B$53,'Share Values'!W$11,'Transactions (Dated)'!$C$2:$C$53,"Sell")</f>
        <v>4625</v>
      </c>
      <c r="X83" s="40">
        <f ca="1">X82+SUMIFS('Transactions (Dated)'!$E$2:$E$53,'Transactions (Dated)'!$D$2:$D$53,'Share Values'!$V83,'Transactions (Dated)'!$B$2:$B$53,'Share Values'!X$11,'Transactions (Dated)'!$C$2:$C$53,"Buy")-SUMIFS('Transactions (Dated)'!$E$2:$E$53,'Transactions (Dated)'!$D$2:$D$53,'Share Values'!$V83,'Transactions (Dated)'!$B$2:$B$53,'Share Values'!X$11,'Transactions (Dated)'!$C$2:$C$53,"Sell")</f>
        <v>12500</v>
      </c>
      <c r="Y83" s="40">
        <f ca="1">Y82+SUMIFS('Transactions (Dated)'!$E$2:$E$53,'Transactions (Dated)'!$D$2:$D$53,'Share Values'!$V83,'Transactions (Dated)'!$B$2:$B$53,'Share Values'!Y$11,'Transactions (Dated)'!$C$2:$C$53,"Buy")-SUMIFS('Transactions (Dated)'!$E$2:$E$53,'Transactions (Dated)'!$D$2:$D$53,'Share Values'!$V83,'Transactions (Dated)'!$B$2:$B$53,'Share Values'!Y$11,'Transactions (Dated)'!$C$2:$C$53,"Sell")</f>
        <v>0</v>
      </c>
      <c r="Z83" s="40">
        <f ca="1">Z82+SUMIFS('Transactions (Dated)'!$E$2:$E$53,'Transactions (Dated)'!$D$2:$D$53,'Share Values'!$V83,'Transactions (Dated)'!$B$2:$B$53,'Share Values'!Z$11,'Transactions (Dated)'!$C$2:$C$53,"Buy")-SUMIFS('Transactions (Dated)'!$E$2:$E$53,'Transactions (Dated)'!$D$2:$D$53,'Share Values'!$V83,'Transactions (Dated)'!$B$2:$B$53,'Share Values'!Z$11,'Transactions (Dated)'!$C$2:$C$53,"Sell")</f>
        <v>0</v>
      </c>
      <c r="AA83" s="40">
        <f ca="1">AA82+SUMIFS('Transactions (Dated)'!$E$2:$E$53,'Transactions (Dated)'!$D$2:$D$53,'Share Values'!$V83,'Transactions (Dated)'!$B$2:$B$53,'Share Values'!AA$11,'Transactions (Dated)'!$C$2:$C$53,"Buy")-SUMIFS('Transactions (Dated)'!$E$2:$E$53,'Transactions (Dated)'!$D$2:$D$53,'Share Values'!$V83,'Transactions (Dated)'!$B$2:$B$53,'Share Values'!AA$11,'Transactions (Dated)'!$C$2:$C$53,"Sell")</f>
        <v>0</v>
      </c>
      <c r="AB83" s="40">
        <f ca="1">AB82+SUMIFS('Transactions (Dated)'!$E$2:$E$53,'Transactions (Dated)'!$D$2:$D$53,'Share Values'!$V83,'Transactions (Dated)'!$B$2:$B$53,'Share Values'!AB$11,'Transactions (Dated)'!$C$2:$C$53,"Buy")-SUMIFS('Transactions (Dated)'!$E$2:$E$53,'Transactions (Dated)'!$D$2:$D$53,'Share Values'!$V83,'Transactions (Dated)'!$B$2:$B$53,'Share Values'!AB$11,'Transactions (Dated)'!$C$2:$C$53,"Sell")</f>
        <v>0</v>
      </c>
      <c r="AC83" s="40">
        <f ca="1">AC82+SUMIFS('Transactions (Dated)'!$E$2:$E$53,'Transactions (Dated)'!$D$2:$D$53,'Share Values'!$V83,'Transactions (Dated)'!$B$2:$B$53,'Share Values'!AC$11,'Transactions (Dated)'!$C$2:$C$53,"Buy")-SUMIFS('Transactions (Dated)'!$E$2:$E$53,'Transactions (Dated)'!$D$2:$D$53,'Share Values'!$V83,'Transactions (Dated)'!$B$2:$B$53,'Share Values'!AC$11,'Transactions (Dated)'!$C$2:$C$53,"Sell")</f>
        <v>0</v>
      </c>
      <c r="AD83" s="40">
        <f ca="1">AD82+SUMIFS('Transactions (Dated)'!$E$2:$E$53,'Transactions (Dated)'!$D$2:$D$53,'Share Values'!$V83,'Transactions (Dated)'!$B$2:$B$53,'Share Values'!AD$11,'Transactions (Dated)'!$C$2:$C$53,"Buy")-SUMIFS('Transactions (Dated)'!$E$2:$E$53,'Transactions (Dated)'!$D$2:$D$53,'Share Values'!$V83,'Transactions (Dated)'!$B$2:$B$53,'Share Values'!AD$11,'Transactions (Dated)'!$C$2:$C$53,"Sell")</f>
        <v>0</v>
      </c>
      <c r="AE83" s="40">
        <f ca="1">AE82+SUMIFS('Transactions (Dated)'!$E$2:$E$53,'Transactions (Dated)'!$D$2:$D$53,'Share Values'!$V83,'Transactions (Dated)'!$B$2:$B$53,'Share Values'!AE$11,'Transactions (Dated)'!$C$2:$C$53,"Buy")-SUMIFS('Transactions (Dated)'!$E$2:$E$53,'Transactions (Dated)'!$D$2:$D$53,'Share Values'!$V83,'Transactions (Dated)'!$B$2:$B$53,'Share Values'!AE$11,'Transactions (Dated)'!$C$2:$C$53,"Sell")</f>
        <v>0</v>
      </c>
      <c r="AF83" s="40">
        <f ca="1">AF82+SUMIFS('Transactions (Dated)'!$E$2:$E$53,'Transactions (Dated)'!$D$2:$D$53,'Share Values'!$V83,'Transactions (Dated)'!$B$2:$B$53,'Share Values'!AF$11,'Transactions (Dated)'!$C$2:$C$53,"Buy")-SUMIFS('Transactions (Dated)'!$E$2:$E$53,'Transactions (Dated)'!$D$2:$D$53,'Share Values'!$V83,'Transactions (Dated)'!$B$2:$B$53,'Share Values'!AF$11,'Transactions (Dated)'!$C$2:$C$53,"Sell")</f>
        <v>0</v>
      </c>
      <c r="AG83" s="40">
        <f ca="1">AG82+SUMIFS('Transactions (Dated)'!$E$2:$E$53,'Transactions (Dated)'!$D$2:$D$53,'Share Values'!$V83,'Transactions (Dated)'!$B$2:$B$53,'Share Values'!AG$11,'Transactions (Dated)'!$C$2:$C$53,"Buy")-SUMIFS('Transactions (Dated)'!$E$2:$E$53,'Transactions (Dated)'!$D$2:$D$53,'Share Values'!$V83,'Transactions (Dated)'!$B$2:$B$53,'Share Values'!AG$11,'Transactions (Dated)'!$C$2:$C$53,"Sell")</f>
        <v>0</v>
      </c>
      <c r="AH83" s="40">
        <f ca="1">AH82+SUMIFS('Transactions (Dated)'!$E$2:$E$53,'Transactions (Dated)'!$D$2:$D$53,'Share Values'!$V83,'Transactions (Dated)'!$B$2:$B$53,'Share Values'!AH$11,'Transactions (Dated)'!$C$2:$C$53,"Buy")-SUMIFS('Transactions (Dated)'!$E$2:$E$53,'Transactions (Dated)'!$D$2:$D$53,'Share Values'!$V83,'Transactions (Dated)'!$B$2:$B$53,'Share Values'!AH$11,'Transactions (Dated)'!$C$2:$C$53,"Sell")</f>
        <v>0</v>
      </c>
      <c r="AI83" s="40">
        <f ca="1">AI82+SUMIFS('Transactions (Dated)'!$E$2:$E$53,'Transactions (Dated)'!$D$2:$D$53,'Share Values'!$V83,'Transactions (Dated)'!$B$2:$B$53,'Share Values'!AI$11,'Transactions (Dated)'!$C$2:$C$53,"Buy")-SUMIFS('Transactions (Dated)'!$E$2:$E$53,'Transactions (Dated)'!$D$2:$D$53,'Share Values'!$V83,'Transactions (Dated)'!$B$2:$B$53,'Share Values'!AI$11,'Transactions (Dated)'!$C$2:$C$53,"Sell")</f>
        <v>0</v>
      </c>
      <c r="AJ83" s="40">
        <f ca="1">AJ82+SUMIFS('Transactions (Dated)'!$E$2:$E$53,'Transactions (Dated)'!$D$2:$D$53,'Share Values'!$V83,'Transactions (Dated)'!$B$2:$B$53,'Share Values'!AJ$11,'Transactions (Dated)'!$C$2:$C$53,"Buy")-SUMIFS('Transactions (Dated)'!$E$2:$E$53,'Transactions (Dated)'!$D$2:$D$53,'Share Values'!$V83,'Transactions (Dated)'!$B$2:$B$53,'Share Values'!AJ$11,'Transactions (Dated)'!$C$2:$C$53,"Sell")</f>
        <v>0</v>
      </c>
      <c r="AK83" s="40"/>
      <c r="AM83" s="3">
        <f t="shared" si="33"/>
        <v>42018</v>
      </c>
      <c r="AN83" s="6">
        <f t="shared" ca="1" si="34"/>
        <v>70531.25</v>
      </c>
      <c r="AO83" s="6">
        <f t="shared" ca="1" si="35"/>
        <v>42500</v>
      </c>
      <c r="AP83" s="6">
        <f t="shared" ca="1" si="36"/>
        <v>0</v>
      </c>
      <c r="AQ83" s="6">
        <f t="shared" ca="1" si="37"/>
        <v>0</v>
      </c>
      <c r="AR83" s="6">
        <f t="shared" ca="1" si="38"/>
        <v>0</v>
      </c>
      <c r="AS83" s="6">
        <f t="shared" ca="1" si="39"/>
        <v>0</v>
      </c>
      <c r="AT83" s="6">
        <f t="shared" ca="1" si="40"/>
        <v>0</v>
      </c>
      <c r="AU83" s="6">
        <f t="shared" ca="1" si="41"/>
        <v>0</v>
      </c>
      <c r="AV83" s="6">
        <f t="shared" ca="1" si="42"/>
        <v>0</v>
      </c>
      <c r="AW83" s="6">
        <f t="shared" ca="1" si="43"/>
        <v>0</v>
      </c>
      <c r="AX83" s="6">
        <f t="shared" ca="1" si="44"/>
        <v>0</v>
      </c>
      <c r="AY83" s="6">
        <f t="shared" ca="1" si="45"/>
        <v>0</v>
      </c>
      <c r="AZ83" s="6">
        <f t="shared" ca="1" si="46"/>
        <v>0</v>
      </c>
      <c r="BA83" s="6">
        <f t="shared" ca="1" si="47"/>
        <v>0</v>
      </c>
      <c r="BB83" s="6"/>
      <c r="BD83" s="4">
        <f t="shared" ca="1" si="48"/>
        <v>113031.25</v>
      </c>
      <c r="BF83" s="3">
        <f t="shared" si="49"/>
        <v>42018</v>
      </c>
      <c r="BG83" s="6">
        <f>BG82+SUMIFS('Transactions (Dated)'!H:H,'Transactions (Dated)'!D:D,'Share Values'!AM83)</f>
        <v>899983.75</v>
      </c>
      <c r="BH83" s="6">
        <f ca="1">BH82+SUMIFS('Transactions (Dated)'!$F:$F,'Transactions (Dated)'!$D:$D,$BF83,'Transactions (Dated)'!$B:$B,BH$11,'Transactions (Dated)'!$C:$C,"Dividend (paid to cash)")*W83</f>
        <v>0</v>
      </c>
      <c r="BI83" s="6">
        <f ca="1">BI82+SUMIFS('Transactions (Dated)'!$F:$F,'Transactions (Dated)'!$D:$D,$BF83,'Transactions (Dated)'!$B:$B,BI$11,'Transactions (Dated)'!$C:$C,"Dividend (paid to cash)")*X83</f>
        <v>625</v>
      </c>
      <c r="BJ83" s="6">
        <f ca="1">BJ82+SUMIFS('Transactions (Dated)'!$F:$F,'Transactions (Dated)'!$D:$D,$BF83,'Transactions (Dated)'!$B:$B,BJ$11,'Transactions (Dated)'!$C:$C,"Dividend (paid to cash)")*Y83</f>
        <v>0</v>
      </c>
      <c r="BK83" s="6">
        <f ca="1">BK82+SUMIFS('Transactions (Dated)'!$F:$F,'Transactions (Dated)'!$D:$D,$BF83,'Transactions (Dated)'!$B:$B,BK$11,'Transactions (Dated)'!$C:$C,"Dividend (paid to cash)")*Z83</f>
        <v>0</v>
      </c>
      <c r="BL83" s="6">
        <f ca="1">BL82+SUMIFS('Transactions (Dated)'!$F:$F,'Transactions (Dated)'!$D:$D,$BF83,'Transactions (Dated)'!$B:$B,BL$11,'Transactions (Dated)'!$C:$C,"Dividend (paid to cash)")*AA83</f>
        <v>0</v>
      </c>
      <c r="BM83" s="6">
        <f ca="1">BM82+SUMIFS('Transactions (Dated)'!$F:$F,'Transactions (Dated)'!$D:$D,$BF83,'Transactions (Dated)'!$B:$B,BM$11,'Transactions (Dated)'!$C:$C,"Dividend (paid to cash)")*AB83</f>
        <v>0</v>
      </c>
      <c r="BN83" s="6">
        <f ca="1">BN82+SUMIFS('Transactions (Dated)'!$F:$F,'Transactions (Dated)'!$D:$D,$BF83,'Transactions (Dated)'!$B:$B,BN$11,'Transactions (Dated)'!$C:$C,"Dividend (paid to cash)")*AC83</f>
        <v>0</v>
      </c>
      <c r="BO83" s="6">
        <f ca="1">BO82+SUMIFS('Transactions (Dated)'!$F:$F,'Transactions (Dated)'!$D:$D,$BF83,'Transactions (Dated)'!$B:$B,BO$11,'Transactions (Dated)'!$C:$C,"Dividend (paid to cash)")*AD83</f>
        <v>0</v>
      </c>
      <c r="BP83" s="6">
        <f ca="1">BP82+SUMIFS('Transactions (Dated)'!$F:$F,'Transactions (Dated)'!$D:$D,$BF83,'Transactions (Dated)'!$B:$B,BP$11,'Transactions (Dated)'!$C:$C,"Dividend (paid to cash)")*AE83</f>
        <v>0</v>
      </c>
      <c r="BQ83" s="6">
        <f ca="1">BQ82+SUMIFS('Transactions (Dated)'!$F:$F,'Transactions (Dated)'!$D:$D,$BF83,'Transactions (Dated)'!$B:$B,BQ$11,'Transactions (Dated)'!$C:$C,"Dividend (paid to cash)")*AF83</f>
        <v>0</v>
      </c>
      <c r="BR83" s="6">
        <f ca="1">BR82+SUMIFS('Transactions (Dated)'!$F:$F,'Transactions (Dated)'!$D:$D,$BF83,'Transactions (Dated)'!$B:$B,BR$11,'Transactions (Dated)'!$C:$C,"Dividend (paid to cash)")*AG83</f>
        <v>0</v>
      </c>
      <c r="BS83" s="6">
        <f ca="1">BS82+SUMIFS('Transactions (Dated)'!$F:$F,'Transactions (Dated)'!$D:$D,$BF83,'Transactions (Dated)'!$B:$B,BS$11,'Transactions (Dated)'!$C:$C,"Dividend (paid to cash)")*AH83</f>
        <v>0</v>
      </c>
      <c r="BT83" s="6">
        <f ca="1">BT82+SUMIFS('Transactions (Dated)'!$F:$F,'Transactions (Dated)'!$D:$D,$BF83,'Transactions (Dated)'!$B:$B,BT$11,'Transactions (Dated)'!$C:$C,"Dividend (paid to cash)")*AI83</f>
        <v>0</v>
      </c>
      <c r="BU83" s="6">
        <f ca="1">BU82+SUMIFS('Transactions (Dated)'!$F:$F,'Transactions (Dated)'!$D:$D,$BF83,'Transactions (Dated)'!$B:$B,BU$11,'Transactions (Dated)'!$C:$C,"Dividend (paid to cash)")*AJ83</f>
        <v>0</v>
      </c>
      <c r="BV83" s="6"/>
      <c r="BX83" s="6">
        <f t="shared" ca="1" si="54"/>
        <v>900608.75</v>
      </c>
      <c r="BZ83" s="3">
        <f t="shared" si="55"/>
        <v>42018</v>
      </c>
      <c r="CA83" s="4">
        <f t="shared" ca="1" si="50"/>
        <v>113031.25</v>
      </c>
      <c r="CB83" s="4">
        <f t="shared" ca="1" si="51"/>
        <v>900608.75</v>
      </c>
      <c r="CD83" s="4">
        <f t="shared" ca="1" si="52"/>
        <v>1013640</v>
      </c>
    </row>
    <row r="84" spans="2:82">
      <c r="B84" s="3">
        <f t="shared" si="53"/>
        <v>42019</v>
      </c>
      <c r="C84" s="2">
        <v>14041.8</v>
      </c>
      <c r="E84" s="70">
        <v>42019</v>
      </c>
      <c r="F84" s="69">
        <v>12.08</v>
      </c>
      <c r="G84" s="69">
        <v>3.28</v>
      </c>
      <c r="H84" s="69">
        <v>18.989999999999998</v>
      </c>
      <c r="I84" s="69">
        <v>31.8</v>
      </c>
      <c r="J84" s="69">
        <v>16.920000000000002</v>
      </c>
      <c r="K84" s="69">
        <v>12.1</v>
      </c>
      <c r="L84" s="69">
        <v>25.52</v>
      </c>
      <c r="M84" s="69">
        <v>2.31</v>
      </c>
      <c r="N84" s="69">
        <v>8.1999999999999993</v>
      </c>
      <c r="O84" s="69">
        <v>4.8899999999999997</v>
      </c>
      <c r="P84" s="69">
        <v>34.54</v>
      </c>
      <c r="Q84" s="69">
        <v>1.21</v>
      </c>
      <c r="R84" s="69">
        <v>8.09</v>
      </c>
      <c r="S84" s="69">
        <v>39.869999999999997</v>
      </c>
      <c r="T84" s="4"/>
      <c r="V84" s="3">
        <f t="shared" si="32"/>
        <v>42019</v>
      </c>
      <c r="W84" s="40">
        <f ca="1">W83+SUMIFS('Transactions (Dated)'!$E$2:$E$53,'Transactions (Dated)'!$D$2:$D$53,'Share Values'!$V84,'Transactions (Dated)'!$B$2:$B$53,'Share Values'!W$11,'Transactions (Dated)'!$C$2:$C$53,"Buy")-SUMIFS('Transactions (Dated)'!$E$2:$E$53,'Transactions (Dated)'!$D$2:$D$53,'Share Values'!$V84,'Transactions (Dated)'!$B$2:$B$53,'Share Values'!W$11,'Transactions (Dated)'!$C$2:$C$53,"Sell")</f>
        <v>4625</v>
      </c>
      <c r="X84" s="40">
        <f ca="1">X83+SUMIFS('Transactions (Dated)'!$E$2:$E$53,'Transactions (Dated)'!$D$2:$D$53,'Share Values'!$V84,'Transactions (Dated)'!$B$2:$B$53,'Share Values'!X$11,'Transactions (Dated)'!$C$2:$C$53,"Buy")-SUMIFS('Transactions (Dated)'!$E$2:$E$53,'Transactions (Dated)'!$D$2:$D$53,'Share Values'!$V84,'Transactions (Dated)'!$B$2:$B$53,'Share Values'!X$11,'Transactions (Dated)'!$C$2:$C$53,"Sell")</f>
        <v>12500</v>
      </c>
      <c r="Y84" s="40">
        <f ca="1">Y83+SUMIFS('Transactions (Dated)'!$E$2:$E$53,'Transactions (Dated)'!$D$2:$D$53,'Share Values'!$V84,'Transactions (Dated)'!$B$2:$B$53,'Share Values'!Y$11,'Transactions (Dated)'!$C$2:$C$53,"Buy")-SUMIFS('Transactions (Dated)'!$E$2:$E$53,'Transactions (Dated)'!$D$2:$D$53,'Share Values'!$V84,'Transactions (Dated)'!$B$2:$B$53,'Share Values'!Y$11,'Transactions (Dated)'!$C$2:$C$53,"Sell")</f>
        <v>0</v>
      </c>
      <c r="Z84" s="40">
        <f ca="1">Z83+SUMIFS('Transactions (Dated)'!$E$2:$E$53,'Transactions (Dated)'!$D$2:$D$53,'Share Values'!$V84,'Transactions (Dated)'!$B$2:$B$53,'Share Values'!Z$11,'Transactions (Dated)'!$C$2:$C$53,"Buy")-SUMIFS('Transactions (Dated)'!$E$2:$E$53,'Transactions (Dated)'!$D$2:$D$53,'Share Values'!$V84,'Transactions (Dated)'!$B$2:$B$53,'Share Values'!Z$11,'Transactions (Dated)'!$C$2:$C$53,"Sell")</f>
        <v>0</v>
      </c>
      <c r="AA84" s="40">
        <f ca="1">AA83+SUMIFS('Transactions (Dated)'!$E$2:$E$53,'Transactions (Dated)'!$D$2:$D$53,'Share Values'!$V84,'Transactions (Dated)'!$B$2:$B$53,'Share Values'!AA$11,'Transactions (Dated)'!$C$2:$C$53,"Buy")-SUMIFS('Transactions (Dated)'!$E$2:$E$53,'Transactions (Dated)'!$D$2:$D$53,'Share Values'!$V84,'Transactions (Dated)'!$B$2:$B$53,'Share Values'!AA$11,'Transactions (Dated)'!$C$2:$C$53,"Sell")</f>
        <v>0</v>
      </c>
      <c r="AB84" s="40">
        <f ca="1">AB83+SUMIFS('Transactions (Dated)'!$E$2:$E$53,'Transactions (Dated)'!$D$2:$D$53,'Share Values'!$V84,'Transactions (Dated)'!$B$2:$B$53,'Share Values'!AB$11,'Transactions (Dated)'!$C$2:$C$53,"Buy")-SUMIFS('Transactions (Dated)'!$E$2:$E$53,'Transactions (Dated)'!$D$2:$D$53,'Share Values'!$V84,'Transactions (Dated)'!$B$2:$B$53,'Share Values'!AB$11,'Transactions (Dated)'!$C$2:$C$53,"Sell")</f>
        <v>0</v>
      </c>
      <c r="AC84" s="40">
        <f ca="1">AC83+SUMIFS('Transactions (Dated)'!$E$2:$E$53,'Transactions (Dated)'!$D$2:$D$53,'Share Values'!$V84,'Transactions (Dated)'!$B$2:$B$53,'Share Values'!AC$11,'Transactions (Dated)'!$C$2:$C$53,"Buy")-SUMIFS('Transactions (Dated)'!$E$2:$E$53,'Transactions (Dated)'!$D$2:$D$53,'Share Values'!$V84,'Transactions (Dated)'!$B$2:$B$53,'Share Values'!AC$11,'Transactions (Dated)'!$C$2:$C$53,"Sell")</f>
        <v>0</v>
      </c>
      <c r="AD84" s="40">
        <f ca="1">AD83+SUMIFS('Transactions (Dated)'!$E$2:$E$53,'Transactions (Dated)'!$D$2:$D$53,'Share Values'!$V84,'Transactions (Dated)'!$B$2:$B$53,'Share Values'!AD$11,'Transactions (Dated)'!$C$2:$C$53,"Buy")-SUMIFS('Transactions (Dated)'!$E$2:$E$53,'Transactions (Dated)'!$D$2:$D$53,'Share Values'!$V84,'Transactions (Dated)'!$B$2:$B$53,'Share Values'!AD$11,'Transactions (Dated)'!$C$2:$C$53,"Sell")</f>
        <v>0</v>
      </c>
      <c r="AE84" s="40">
        <f ca="1">AE83+SUMIFS('Transactions (Dated)'!$E$2:$E$53,'Transactions (Dated)'!$D$2:$D$53,'Share Values'!$V84,'Transactions (Dated)'!$B$2:$B$53,'Share Values'!AE$11,'Transactions (Dated)'!$C$2:$C$53,"Buy")-SUMIFS('Transactions (Dated)'!$E$2:$E$53,'Transactions (Dated)'!$D$2:$D$53,'Share Values'!$V84,'Transactions (Dated)'!$B$2:$B$53,'Share Values'!AE$11,'Transactions (Dated)'!$C$2:$C$53,"Sell")</f>
        <v>0</v>
      </c>
      <c r="AF84" s="40">
        <f ca="1">AF83+SUMIFS('Transactions (Dated)'!$E$2:$E$53,'Transactions (Dated)'!$D$2:$D$53,'Share Values'!$V84,'Transactions (Dated)'!$B$2:$B$53,'Share Values'!AF$11,'Transactions (Dated)'!$C$2:$C$53,"Buy")-SUMIFS('Transactions (Dated)'!$E$2:$E$53,'Transactions (Dated)'!$D$2:$D$53,'Share Values'!$V84,'Transactions (Dated)'!$B$2:$B$53,'Share Values'!AF$11,'Transactions (Dated)'!$C$2:$C$53,"Sell")</f>
        <v>0</v>
      </c>
      <c r="AG84" s="40">
        <f ca="1">AG83+SUMIFS('Transactions (Dated)'!$E$2:$E$53,'Transactions (Dated)'!$D$2:$D$53,'Share Values'!$V84,'Transactions (Dated)'!$B$2:$B$53,'Share Values'!AG$11,'Transactions (Dated)'!$C$2:$C$53,"Buy")-SUMIFS('Transactions (Dated)'!$E$2:$E$53,'Transactions (Dated)'!$D$2:$D$53,'Share Values'!$V84,'Transactions (Dated)'!$B$2:$B$53,'Share Values'!AG$11,'Transactions (Dated)'!$C$2:$C$53,"Sell")</f>
        <v>0</v>
      </c>
      <c r="AH84" s="40">
        <f ca="1">AH83+SUMIFS('Transactions (Dated)'!$E$2:$E$53,'Transactions (Dated)'!$D$2:$D$53,'Share Values'!$V84,'Transactions (Dated)'!$B$2:$B$53,'Share Values'!AH$11,'Transactions (Dated)'!$C$2:$C$53,"Buy")-SUMIFS('Transactions (Dated)'!$E$2:$E$53,'Transactions (Dated)'!$D$2:$D$53,'Share Values'!$V84,'Transactions (Dated)'!$B$2:$B$53,'Share Values'!AH$11,'Transactions (Dated)'!$C$2:$C$53,"Sell")</f>
        <v>0</v>
      </c>
      <c r="AI84" s="40">
        <f ca="1">AI83+SUMIFS('Transactions (Dated)'!$E$2:$E$53,'Transactions (Dated)'!$D$2:$D$53,'Share Values'!$V84,'Transactions (Dated)'!$B$2:$B$53,'Share Values'!AI$11,'Transactions (Dated)'!$C$2:$C$53,"Buy")-SUMIFS('Transactions (Dated)'!$E$2:$E$53,'Transactions (Dated)'!$D$2:$D$53,'Share Values'!$V84,'Transactions (Dated)'!$B$2:$B$53,'Share Values'!AI$11,'Transactions (Dated)'!$C$2:$C$53,"Sell")</f>
        <v>0</v>
      </c>
      <c r="AJ84" s="40">
        <f ca="1">AJ83+SUMIFS('Transactions (Dated)'!$E$2:$E$53,'Transactions (Dated)'!$D$2:$D$53,'Share Values'!$V84,'Transactions (Dated)'!$B$2:$B$53,'Share Values'!AJ$11,'Transactions (Dated)'!$C$2:$C$53,"Buy")-SUMIFS('Transactions (Dated)'!$E$2:$E$53,'Transactions (Dated)'!$D$2:$D$53,'Share Values'!$V84,'Transactions (Dated)'!$B$2:$B$53,'Share Values'!AJ$11,'Transactions (Dated)'!$C$2:$C$53,"Sell")</f>
        <v>0</v>
      </c>
      <c r="AK84" s="40"/>
      <c r="AM84" s="3">
        <f t="shared" si="33"/>
        <v>42019</v>
      </c>
      <c r="AN84" s="6">
        <f t="shared" ca="1" si="34"/>
        <v>55870</v>
      </c>
      <c r="AO84" s="6">
        <f t="shared" ca="1" si="35"/>
        <v>41000</v>
      </c>
      <c r="AP84" s="6">
        <f t="shared" ca="1" si="36"/>
        <v>0</v>
      </c>
      <c r="AQ84" s="6">
        <f t="shared" ca="1" si="37"/>
        <v>0</v>
      </c>
      <c r="AR84" s="6">
        <f t="shared" ca="1" si="38"/>
        <v>0</v>
      </c>
      <c r="AS84" s="6">
        <f t="shared" ca="1" si="39"/>
        <v>0</v>
      </c>
      <c r="AT84" s="6">
        <f t="shared" ca="1" si="40"/>
        <v>0</v>
      </c>
      <c r="AU84" s="6">
        <f t="shared" ca="1" si="41"/>
        <v>0</v>
      </c>
      <c r="AV84" s="6">
        <f t="shared" ca="1" si="42"/>
        <v>0</v>
      </c>
      <c r="AW84" s="6">
        <f t="shared" ca="1" si="43"/>
        <v>0</v>
      </c>
      <c r="AX84" s="6">
        <f t="shared" ca="1" si="44"/>
        <v>0</v>
      </c>
      <c r="AY84" s="6">
        <f t="shared" ca="1" si="45"/>
        <v>0</v>
      </c>
      <c r="AZ84" s="6">
        <f t="shared" ca="1" si="46"/>
        <v>0</v>
      </c>
      <c r="BA84" s="6">
        <f t="shared" ca="1" si="47"/>
        <v>0</v>
      </c>
      <c r="BB84" s="6"/>
      <c r="BD84" s="4">
        <f t="shared" ca="1" si="48"/>
        <v>96870</v>
      </c>
      <c r="BF84" s="3">
        <f t="shared" si="49"/>
        <v>42019</v>
      </c>
      <c r="BG84" s="6">
        <f>BG83+SUMIFS('Transactions (Dated)'!H:H,'Transactions (Dated)'!D:D,'Share Values'!AM84)</f>
        <v>899983.75</v>
      </c>
      <c r="BH84" s="6">
        <f ca="1">BH83+SUMIFS('Transactions (Dated)'!$F:$F,'Transactions (Dated)'!$D:$D,$BF84,'Transactions (Dated)'!$B:$B,BH$11,'Transactions (Dated)'!$C:$C,"Dividend (paid to cash)")*W84</f>
        <v>0</v>
      </c>
      <c r="BI84" s="6">
        <f ca="1">BI83+SUMIFS('Transactions (Dated)'!$F:$F,'Transactions (Dated)'!$D:$D,$BF84,'Transactions (Dated)'!$B:$B,BI$11,'Transactions (Dated)'!$C:$C,"Dividend (paid to cash)")*X84</f>
        <v>625</v>
      </c>
      <c r="BJ84" s="6">
        <f ca="1">BJ83+SUMIFS('Transactions (Dated)'!$F:$F,'Transactions (Dated)'!$D:$D,$BF84,'Transactions (Dated)'!$B:$B,BJ$11,'Transactions (Dated)'!$C:$C,"Dividend (paid to cash)")*Y84</f>
        <v>0</v>
      </c>
      <c r="BK84" s="6">
        <f ca="1">BK83+SUMIFS('Transactions (Dated)'!$F:$F,'Transactions (Dated)'!$D:$D,$BF84,'Transactions (Dated)'!$B:$B,BK$11,'Transactions (Dated)'!$C:$C,"Dividend (paid to cash)")*Z84</f>
        <v>0</v>
      </c>
      <c r="BL84" s="6">
        <f ca="1">BL83+SUMIFS('Transactions (Dated)'!$F:$F,'Transactions (Dated)'!$D:$D,$BF84,'Transactions (Dated)'!$B:$B,BL$11,'Transactions (Dated)'!$C:$C,"Dividend (paid to cash)")*AA84</f>
        <v>0</v>
      </c>
      <c r="BM84" s="6">
        <f ca="1">BM83+SUMIFS('Transactions (Dated)'!$F:$F,'Transactions (Dated)'!$D:$D,$BF84,'Transactions (Dated)'!$B:$B,BM$11,'Transactions (Dated)'!$C:$C,"Dividend (paid to cash)")*AB84</f>
        <v>0</v>
      </c>
      <c r="BN84" s="6">
        <f ca="1">BN83+SUMIFS('Transactions (Dated)'!$F:$F,'Transactions (Dated)'!$D:$D,$BF84,'Transactions (Dated)'!$B:$B,BN$11,'Transactions (Dated)'!$C:$C,"Dividend (paid to cash)")*AC84</f>
        <v>0</v>
      </c>
      <c r="BO84" s="6">
        <f ca="1">BO83+SUMIFS('Transactions (Dated)'!$F:$F,'Transactions (Dated)'!$D:$D,$BF84,'Transactions (Dated)'!$B:$B,BO$11,'Transactions (Dated)'!$C:$C,"Dividend (paid to cash)")*AD84</f>
        <v>0</v>
      </c>
      <c r="BP84" s="6">
        <f ca="1">BP83+SUMIFS('Transactions (Dated)'!$F:$F,'Transactions (Dated)'!$D:$D,$BF84,'Transactions (Dated)'!$B:$B,BP$11,'Transactions (Dated)'!$C:$C,"Dividend (paid to cash)")*AE84</f>
        <v>0</v>
      </c>
      <c r="BQ84" s="6">
        <f ca="1">BQ83+SUMIFS('Transactions (Dated)'!$F:$F,'Transactions (Dated)'!$D:$D,$BF84,'Transactions (Dated)'!$B:$B,BQ$11,'Transactions (Dated)'!$C:$C,"Dividend (paid to cash)")*AF84</f>
        <v>0</v>
      </c>
      <c r="BR84" s="6">
        <f ca="1">BR83+SUMIFS('Transactions (Dated)'!$F:$F,'Transactions (Dated)'!$D:$D,$BF84,'Transactions (Dated)'!$B:$B,BR$11,'Transactions (Dated)'!$C:$C,"Dividend (paid to cash)")*AG84</f>
        <v>0</v>
      </c>
      <c r="BS84" s="6">
        <f ca="1">BS83+SUMIFS('Transactions (Dated)'!$F:$F,'Transactions (Dated)'!$D:$D,$BF84,'Transactions (Dated)'!$B:$B,BS$11,'Transactions (Dated)'!$C:$C,"Dividend (paid to cash)")*AH84</f>
        <v>0</v>
      </c>
      <c r="BT84" s="6">
        <f ca="1">BT83+SUMIFS('Transactions (Dated)'!$F:$F,'Transactions (Dated)'!$D:$D,$BF84,'Transactions (Dated)'!$B:$B,BT$11,'Transactions (Dated)'!$C:$C,"Dividend (paid to cash)")*AI84</f>
        <v>0</v>
      </c>
      <c r="BU84" s="6">
        <f ca="1">BU83+SUMIFS('Transactions (Dated)'!$F:$F,'Transactions (Dated)'!$D:$D,$BF84,'Transactions (Dated)'!$B:$B,BU$11,'Transactions (Dated)'!$C:$C,"Dividend (paid to cash)")*AJ84</f>
        <v>0</v>
      </c>
      <c r="BV84" s="6"/>
      <c r="BX84" s="6">
        <f t="shared" ca="1" si="54"/>
        <v>900608.75</v>
      </c>
      <c r="BZ84" s="3">
        <f t="shared" si="55"/>
        <v>42019</v>
      </c>
      <c r="CA84" s="4">
        <f t="shared" ca="1" si="50"/>
        <v>96870</v>
      </c>
      <c r="CB84" s="4">
        <f t="shared" ca="1" si="51"/>
        <v>900608.75</v>
      </c>
      <c r="CD84" s="4">
        <f t="shared" ca="1" si="52"/>
        <v>997478.75</v>
      </c>
    </row>
    <row r="85" spans="2:82">
      <c r="B85" s="3">
        <f t="shared" si="53"/>
        <v>42020</v>
      </c>
      <c r="C85" s="2">
        <v>14309.4</v>
      </c>
      <c r="E85" s="70">
        <v>42020</v>
      </c>
      <c r="F85" s="69">
        <v>12.23</v>
      </c>
      <c r="G85" s="69">
        <v>3.62</v>
      </c>
      <c r="H85" s="69">
        <v>19.34</v>
      </c>
      <c r="I85" s="69">
        <v>32.049999999999997</v>
      </c>
      <c r="J85" s="69">
        <v>17.010000000000002</v>
      </c>
      <c r="K85" s="69">
        <v>12.11</v>
      </c>
      <c r="L85" s="69">
        <v>26.98</v>
      </c>
      <c r="M85" s="69">
        <v>2.34</v>
      </c>
      <c r="N85" s="69">
        <v>8.1999999999999993</v>
      </c>
      <c r="O85" s="69">
        <v>4.91</v>
      </c>
      <c r="P85" s="69">
        <v>34.49</v>
      </c>
      <c r="Q85" s="69">
        <v>1.19</v>
      </c>
      <c r="R85" s="69">
        <v>8.5299999999999994</v>
      </c>
      <c r="S85" s="69">
        <v>40.369999999999997</v>
      </c>
      <c r="T85" s="4"/>
      <c r="V85" s="3">
        <f t="shared" si="32"/>
        <v>42020</v>
      </c>
      <c r="W85" s="40">
        <f ca="1">W84+SUMIFS('Transactions (Dated)'!$E$2:$E$53,'Transactions (Dated)'!$D$2:$D$53,'Share Values'!$V85,'Transactions (Dated)'!$B$2:$B$53,'Share Values'!W$11,'Transactions (Dated)'!$C$2:$C$53,"Buy")-SUMIFS('Transactions (Dated)'!$E$2:$E$53,'Transactions (Dated)'!$D$2:$D$53,'Share Values'!$V85,'Transactions (Dated)'!$B$2:$B$53,'Share Values'!W$11,'Transactions (Dated)'!$C$2:$C$53,"Sell")</f>
        <v>4625</v>
      </c>
      <c r="X85" s="40">
        <f ca="1">X84+SUMIFS('Transactions (Dated)'!$E$2:$E$53,'Transactions (Dated)'!$D$2:$D$53,'Share Values'!$V85,'Transactions (Dated)'!$B$2:$B$53,'Share Values'!X$11,'Transactions (Dated)'!$C$2:$C$53,"Buy")-SUMIFS('Transactions (Dated)'!$E$2:$E$53,'Transactions (Dated)'!$D$2:$D$53,'Share Values'!$V85,'Transactions (Dated)'!$B$2:$B$53,'Share Values'!X$11,'Transactions (Dated)'!$C$2:$C$53,"Sell")</f>
        <v>12500</v>
      </c>
      <c r="Y85" s="40">
        <f ca="1">Y84+SUMIFS('Transactions (Dated)'!$E$2:$E$53,'Transactions (Dated)'!$D$2:$D$53,'Share Values'!$V85,'Transactions (Dated)'!$B$2:$B$53,'Share Values'!Y$11,'Transactions (Dated)'!$C$2:$C$53,"Buy")-SUMIFS('Transactions (Dated)'!$E$2:$E$53,'Transactions (Dated)'!$D$2:$D$53,'Share Values'!$V85,'Transactions (Dated)'!$B$2:$B$53,'Share Values'!Y$11,'Transactions (Dated)'!$C$2:$C$53,"Sell")</f>
        <v>0</v>
      </c>
      <c r="Z85" s="40">
        <f ca="1">Z84+SUMIFS('Transactions (Dated)'!$E$2:$E$53,'Transactions (Dated)'!$D$2:$D$53,'Share Values'!$V85,'Transactions (Dated)'!$B$2:$B$53,'Share Values'!Z$11,'Transactions (Dated)'!$C$2:$C$53,"Buy")-SUMIFS('Transactions (Dated)'!$E$2:$E$53,'Transactions (Dated)'!$D$2:$D$53,'Share Values'!$V85,'Transactions (Dated)'!$B$2:$B$53,'Share Values'!Z$11,'Transactions (Dated)'!$C$2:$C$53,"Sell")</f>
        <v>0</v>
      </c>
      <c r="AA85" s="40">
        <f ca="1">AA84+SUMIFS('Transactions (Dated)'!$E$2:$E$53,'Transactions (Dated)'!$D$2:$D$53,'Share Values'!$V85,'Transactions (Dated)'!$B$2:$B$53,'Share Values'!AA$11,'Transactions (Dated)'!$C$2:$C$53,"Buy")-SUMIFS('Transactions (Dated)'!$E$2:$E$53,'Transactions (Dated)'!$D$2:$D$53,'Share Values'!$V85,'Transactions (Dated)'!$B$2:$B$53,'Share Values'!AA$11,'Transactions (Dated)'!$C$2:$C$53,"Sell")</f>
        <v>0</v>
      </c>
      <c r="AB85" s="40">
        <f ca="1">AB84+SUMIFS('Transactions (Dated)'!$E$2:$E$53,'Transactions (Dated)'!$D$2:$D$53,'Share Values'!$V85,'Transactions (Dated)'!$B$2:$B$53,'Share Values'!AB$11,'Transactions (Dated)'!$C$2:$C$53,"Buy")-SUMIFS('Transactions (Dated)'!$E$2:$E$53,'Transactions (Dated)'!$D$2:$D$53,'Share Values'!$V85,'Transactions (Dated)'!$B$2:$B$53,'Share Values'!AB$11,'Transactions (Dated)'!$C$2:$C$53,"Sell")</f>
        <v>0</v>
      </c>
      <c r="AC85" s="40">
        <f ca="1">AC84+SUMIFS('Transactions (Dated)'!$E$2:$E$53,'Transactions (Dated)'!$D$2:$D$53,'Share Values'!$V85,'Transactions (Dated)'!$B$2:$B$53,'Share Values'!AC$11,'Transactions (Dated)'!$C$2:$C$53,"Buy")-SUMIFS('Transactions (Dated)'!$E$2:$E$53,'Transactions (Dated)'!$D$2:$D$53,'Share Values'!$V85,'Transactions (Dated)'!$B$2:$B$53,'Share Values'!AC$11,'Transactions (Dated)'!$C$2:$C$53,"Sell")</f>
        <v>0</v>
      </c>
      <c r="AD85" s="40">
        <f ca="1">AD84+SUMIFS('Transactions (Dated)'!$E$2:$E$53,'Transactions (Dated)'!$D$2:$D$53,'Share Values'!$V85,'Transactions (Dated)'!$B$2:$B$53,'Share Values'!AD$11,'Transactions (Dated)'!$C$2:$C$53,"Buy")-SUMIFS('Transactions (Dated)'!$E$2:$E$53,'Transactions (Dated)'!$D$2:$D$53,'Share Values'!$V85,'Transactions (Dated)'!$B$2:$B$53,'Share Values'!AD$11,'Transactions (Dated)'!$C$2:$C$53,"Sell")</f>
        <v>0</v>
      </c>
      <c r="AE85" s="40">
        <f ca="1">AE84+SUMIFS('Transactions (Dated)'!$E$2:$E$53,'Transactions (Dated)'!$D$2:$D$53,'Share Values'!$V85,'Transactions (Dated)'!$B$2:$B$53,'Share Values'!AE$11,'Transactions (Dated)'!$C$2:$C$53,"Buy")-SUMIFS('Transactions (Dated)'!$E$2:$E$53,'Transactions (Dated)'!$D$2:$D$53,'Share Values'!$V85,'Transactions (Dated)'!$B$2:$B$53,'Share Values'!AE$11,'Transactions (Dated)'!$C$2:$C$53,"Sell")</f>
        <v>0</v>
      </c>
      <c r="AF85" s="40">
        <f ca="1">AF84+SUMIFS('Transactions (Dated)'!$E$2:$E$53,'Transactions (Dated)'!$D$2:$D$53,'Share Values'!$V85,'Transactions (Dated)'!$B$2:$B$53,'Share Values'!AF$11,'Transactions (Dated)'!$C$2:$C$53,"Buy")-SUMIFS('Transactions (Dated)'!$E$2:$E$53,'Transactions (Dated)'!$D$2:$D$53,'Share Values'!$V85,'Transactions (Dated)'!$B$2:$B$53,'Share Values'!AF$11,'Transactions (Dated)'!$C$2:$C$53,"Sell")</f>
        <v>0</v>
      </c>
      <c r="AG85" s="40">
        <f ca="1">AG84+SUMIFS('Transactions (Dated)'!$E$2:$E$53,'Transactions (Dated)'!$D$2:$D$53,'Share Values'!$V85,'Transactions (Dated)'!$B$2:$B$53,'Share Values'!AG$11,'Transactions (Dated)'!$C$2:$C$53,"Buy")-SUMIFS('Transactions (Dated)'!$E$2:$E$53,'Transactions (Dated)'!$D$2:$D$53,'Share Values'!$V85,'Transactions (Dated)'!$B$2:$B$53,'Share Values'!AG$11,'Transactions (Dated)'!$C$2:$C$53,"Sell")</f>
        <v>0</v>
      </c>
      <c r="AH85" s="40">
        <f ca="1">AH84+SUMIFS('Transactions (Dated)'!$E$2:$E$53,'Transactions (Dated)'!$D$2:$D$53,'Share Values'!$V85,'Transactions (Dated)'!$B$2:$B$53,'Share Values'!AH$11,'Transactions (Dated)'!$C$2:$C$53,"Buy")-SUMIFS('Transactions (Dated)'!$E$2:$E$53,'Transactions (Dated)'!$D$2:$D$53,'Share Values'!$V85,'Transactions (Dated)'!$B$2:$B$53,'Share Values'!AH$11,'Transactions (Dated)'!$C$2:$C$53,"Sell")</f>
        <v>0</v>
      </c>
      <c r="AI85" s="40">
        <f ca="1">AI84+SUMIFS('Transactions (Dated)'!$E$2:$E$53,'Transactions (Dated)'!$D$2:$D$53,'Share Values'!$V85,'Transactions (Dated)'!$B$2:$B$53,'Share Values'!AI$11,'Transactions (Dated)'!$C$2:$C$53,"Buy")-SUMIFS('Transactions (Dated)'!$E$2:$E$53,'Transactions (Dated)'!$D$2:$D$53,'Share Values'!$V85,'Transactions (Dated)'!$B$2:$B$53,'Share Values'!AI$11,'Transactions (Dated)'!$C$2:$C$53,"Sell")</f>
        <v>0</v>
      </c>
      <c r="AJ85" s="40">
        <f ca="1">AJ84+SUMIFS('Transactions (Dated)'!$E$2:$E$53,'Transactions (Dated)'!$D$2:$D$53,'Share Values'!$V85,'Transactions (Dated)'!$B$2:$B$53,'Share Values'!AJ$11,'Transactions (Dated)'!$C$2:$C$53,"Buy")-SUMIFS('Transactions (Dated)'!$E$2:$E$53,'Transactions (Dated)'!$D$2:$D$53,'Share Values'!$V85,'Transactions (Dated)'!$B$2:$B$53,'Share Values'!AJ$11,'Transactions (Dated)'!$C$2:$C$53,"Sell")</f>
        <v>0</v>
      </c>
      <c r="AK85" s="40"/>
      <c r="AM85" s="3">
        <f t="shared" si="33"/>
        <v>42020</v>
      </c>
      <c r="AN85" s="6">
        <f t="shared" ca="1" si="34"/>
        <v>56563.75</v>
      </c>
      <c r="AO85" s="6">
        <f t="shared" ca="1" si="35"/>
        <v>45250</v>
      </c>
      <c r="AP85" s="6">
        <f t="shared" ca="1" si="36"/>
        <v>0</v>
      </c>
      <c r="AQ85" s="6">
        <f t="shared" ca="1" si="37"/>
        <v>0</v>
      </c>
      <c r="AR85" s="6">
        <f t="shared" ca="1" si="38"/>
        <v>0</v>
      </c>
      <c r="AS85" s="6">
        <f t="shared" ca="1" si="39"/>
        <v>0</v>
      </c>
      <c r="AT85" s="6">
        <f t="shared" ca="1" si="40"/>
        <v>0</v>
      </c>
      <c r="AU85" s="6">
        <f t="shared" ca="1" si="41"/>
        <v>0</v>
      </c>
      <c r="AV85" s="6">
        <f t="shared" ca="1" si="42"/>
        <v>0</v>
      </c>
      <c r="AW85" s="6">
        <f t="shared" ca="1" si="43"/>
        <v>0</v>
      </c>
      <c r="AX85" s="6">
        <f t="shared" ca="1" si="44"/>
        <v>0</v>
      </c>
      <c r="AY85" s="6">
        <f t="shared" ca="1" si="45"/>
        <v>0</v>
      </c>
      <c r="AZ85" s="6">
        <f t="shared" ca="1" si="46"/>
        <v>0</v>
      </c>
      <c r="BA85" s="6">
        <f t="shared" ca="1" si="47"/>
        <v>0</v>
      </c>
      <c r="BB85" s="6"/>
      <c r="BD85" s="4">
        <f t="shared" ca="1" si="48"/>
        <v>101813.75</v>
      </c>
      <c r="BF85" s="3">
        <f t="shared" si="49"/>
        <v>42020</v>
      </c>
      <c r="BG85" s="6">
        <f>BG84+SUMIFS('Transactions (Dated)'!H:H,'Transactions (Dated)'!D:D,'Share Values'!AM85)</f>
        <v>899983.75</v>
      </c>
      <c r="BH85" s="6">
        <f ca="1">BH84+SUMIFS('Transactions (Dated)'!$F:$F,'Transactions (Dated)'!$D:$D,$BF85,'Transactions (Dated)'!$B:$B,BH$11,'Transactions (Dated)'!$C:$C,"Dividend (paid to cash)")*W85</f>
        <v>0</v>
      </c>
      <c r="BI85" s="6">
        <f ca="1">BI84+SUMIFS('Transactions (Dated)'!$F:$F,'Transactions (Dated)'!$D:$D,$BF85,'Transactions (Dated)'!$B:$B,BI$11,'Transactions (Dated)'!$C:$C,"Dividend (paid to cash)")*X85</f>
        <v>625</v>
      </c>
      <c r="BJ85" s="6">
        <f ca="1">BJ84+SUMIFS('Transactions (Dated)'!$F:$F,'Transactions (Dated)'!$D:$D,$BF85,'Transactions (Dated)'!$B:$B,BJ$11,'Transactions (Dated)'!$C:$C,"Dividend (paid to cash)")*Y85</f>
        <v>0</v>
      </c>
      <c r="BK85" s="6">
        <f ca="1">BK84+SUMIFS('Transactions (Dated)'!$F:$F,'Transactions (Dated)'!$D:$D,$BF85,'Transactions (Dated)'!$B:$B,BK$11,'Transactions (Dated)'!$C:$C,"Dividend (paid to cash)")*Z85</f>
        <v>0</v>
      </c>
      <c r="BL85" s="6">
        <f ca="1">BL84+SUMIFS('Transactions (Dated)'!$F:$F,'Transactions (Dated)'!$D:$D,$BF85,'Transactions (Dated)'!$B:$B,BL$11,'Transactions (Dated)'!$C:$C,"Dividend (paid to cash)")*AA85</f>
        <v>0</v>
      </c>
      <c r="BM85" s="6">
        <f ca="1">BM84+SUMIFS('Transactions (Dated)'!$F:$F,'Transactions (Dated)'!$D:$D,$BF85,'Transactions (Dated)'!$B:$B,BM$11,'Transactions (Dated)'!$C:$C,"Dividend (paid to cash)")*AB85</f>
        <v>0</v>
      </c>
      <c r="BN85" s="6">
        <f ca="1">BN84+SUMIFS('Transactions (Dated)'!$F:$F,'Transactions (Dated)'!$D:$D,$BF85,'Transactions (Dated)'!$B:$B,BN$11,'Transactions (Dated)'!$C:$C,"Dividend (paid to cash)")*AC85</f>
        <v>0</v>
      </c>
      <c r="BO85" s="6">
        <f ca="1">BO84+SUMIFS('Transactions (Dated)'!$F:$F,'Transactions (Dated)'!$D:$D,$BF85,'Transactions (Dated)'!$B:$B,BO$11,'Transactions (Dated)'!$C:$C,"Dividend (paid to cash)")*AD85</f>
        <v>0</v>
      </c>
      <c r="BP85" s="6">
        <f ca="1">BP84+SUMIFS('Transactions (Dated)'!$F:$F,'Transactions (Dated)'!$D:$D,$BF85,'Transactions (Dated)'!$B:$B,BP$11,'Transactions (Dated)'!$C:$C,"Dividend (paid to cash)")*AE85</f>
        <v>0</v>
      </c>
      <c r="BQ85" s="6">
        <f ca="1">BQ84+SUMIFS('Transactions (Dated)'!$F:$F,'Transactions (Dated)'!$D:$D,$BF85,'Transactions (Dated)'!$B:$B,BQ$11,'Transactions (Dated)'!$C:$C,"Dividend (paid to cash)")*AF85</f>
        <v>0</v>
      </c>
      <c r="BR85" s="6">
        <f ca="1">BR84+SUMIFS('Transactions (Dated)'!$F:$F,'Transactions (Dated)'!$D:$D,$BF85,'Transactions (Dated)'!$B:$B,BR$11,'Transactions (Dated)'!$C:$C,"Dividend (paid to cash)")*AG85</f>
        <v>0</v>
      </c>
      <c r="BS85" s="6">
        <f ca="1">BS84+SUMIFS('Transactions (Dated)'!$F:$F,'Transactions (Dated)'!$D:$D,$BF85,'Transactions (Dated)'!$B:$B,BS$11,'Transactions (Dated)'!$C:$C,"Dividend (paid to cash)")*AH85</f>
        <v>0</v>
      </c>
      <c r="BT85" s="6">
        <f ca="1">BT84+SUMIFS('Transactions (Dated)'!$F:$F,'Transactions (Dated)'!$D:$D,$BF85,'Transactions (Dated)'!$B:$B,BT$11,'Transactions (Dated)'!$C:$C,"Dividend (paid to cash)")*AI85</f>
        <v>0</v>
      </c>
      <c r="BU85" s="6">
        <f ca="1">BU84+SUMIFS('Transactions (Dated)'!$F:$F,'Transactions (Dated)'!$D:$D,$BF85,'Transactions (Dated)'!$B:$B,BU$11,'Transactions (Dated)'!$C:$C,"Dividend (paid to cash)")*AJ85</f>
        <v>0</v>
      </c>
      <c r="BV85" s="6"/>
      <c r="BX85" s="6">
        <f t="shared" ca="1" si="54"/>
        <v>900608.75</v>
      </c>
      <c r="BZ85" s="3">
        <f t="shared" si="55"/>
        <v>42020</v>
      </c>
      <c r="CA85" s="4">
        <f t="shared" ca="1" si="50"/>
        <v>101813.75</v>
      </c>
      <c r="CB85" s="4">
        <f t="shared" ca="1" si="51"/>
        <v>900608.75</v>
      </c>
      <c r="CD85" s="4">
        <f t="shared" ca="1" si="52"/>
        <v>1002422.5</v>
      </c>
    </row>
    <row r="86" spans="2:82">
      <c r="B86" s="3">
        <f t="shared" si="53"/>
        <v>42023</v>
      </c>
      <c r="C86" s="2">
        <v>14312.5</v>
      </c>
      <c r="E86" s="70">
        <v>42023</v>
      </c>
      <c r="F86" s="69">
        <v>12.17</v>
      </c>
      <c r="G86" s="69">
        <v>3.72</v>
      </c>
      <c r="H86" s="69">
        <v>19.329999999999998</v>
      </c>
      <c r="I86" s="69">
        <v>32.700000000000003</v>
      </c>
      <c r="J86" s="69">
        <v>17.05</v>
      </c>
      <c r="K86" s="69">
        <v>12.22</v>
      </c>
      <c r="L86" s="69">
        <v>27.4</v>
      </c>
      <c r="M86" s="69">
        <v>2.37</v>
      </c>
      <c r="N86" s="69">
        <v>8.15</v>
      </c>
      <c r="O86" s="69">
        <v>4.9132999999999996</v>
      </c>
      <c r="P86" s="69">
        <v>34.15</v>
      </c>
      <c r="Q86" s="69">
        <v>1.24</v>
      </c>
      <c r="R86" s="69">
        <v>8.75</v>
      </c>
      <c r="S86" s="69">
        <v>40.15</v>
      </c>
      <c r="T86" s="4"/>
      <c r="V86" s="3">
        <f t="shared" si="32"/>
        <v>42023</v>
      </c>
      <c r="W86" s="40">
        <f ca="1">W85+SUMIFS('Transactions (Dated)'!$E$2:$E$53,'Transactions (Dated)'!$D$2:$D$53,'Share Values'!$V86,'Transactions (Dated)'!$B$2:$B$53,'Share Values'!W$11,'Transactions (Dated)'!$C$2:$C$53,"Buy")-SUMIFS('Transactions (Dated)'!$E$2:$E$53,'Transactions (Dated)'!$D$2:$D$53,'Share Values'!$V86,'Transactions (Dated)'!$B$2:$B$53,'Share Values'!W$11,'Transactions (Dated)'!$C$2:$C$53,"Sell")</f>
        <v>4625</v>
      </c>
      <c r="X86" s="40">
        <f ca="1">X85+SUMIFS('Transactions (Dated)'!$E$2:$E$53,'Transactions (Dated)'!$D$2:$D$53,'Share Values'!$V86,'Transactions (Dated)'!$B$2:$B$53,'Share Values'!X$11,'Transactions (Dated)'!$C$2:$C$53,"Buy")-SUMIFS('Transactions (Dated)'!$E$2:$E$53,'Transactions (Dated)'!$D$2:$D$53,'Share Values'!$V86,'Transactions (Dated)'!$B$2:$B$53,'Share Values'!X$11,'Transactions (Dated)'!$C$2:$C$53,"Sell")</f>
        <v>12500</v>
      </c>
      <c r="Y86" s="40">
        <f ca="1">Y85+SUMIFS('Transactions (Dated)'!$E$2:$E$53,'Transactions (Dated)'!$D$2:$D$53,'Share Values'!$V86,'Transactions (Dated)'!$B$2:$B$53,'Share Values'!Y$11,'Transactions (Dated)'!$C$2:$C$53,"Buy")-SUMIFS('Transactions (Dated)'!$E$2:$E$53,'Transactions (Dated)'!$D$2:$D$53,'Share Values'!$V86,'Transactions (Dated)'!$B$2:$B$53,'Share Values'!Y$11,'Transactions (Dated)'!$C$2:$C$53,"Sell")</f>
        <v>0</v>
      </c>
      <c r="Z86" s="40">
        <f ca="1">Z85+SUMIFS('Transactions (Dated)'!$E$2:$E$53,'Transactions (Dated)'!$D$2:$D$53,'Share Values'!$V86,'Transactions (Dated)'!$B$2:$B$53,'Share Values'!Z$11,'Transactions (Dated)'!$C$2:$C$53,"Buy")-SUMIFS('Transactions (Dated)'!$E$2:$E$53,'Transactions (Dated)'!$D$2:$D$53,'Share Values'!$V86,'Transactions (Dated)'!$B$2:$B$53,'Share Values'!Z$11,'Transactions (Dated)'!$C$2:$C$53,"Sell")</f>
        <v>0</v>
      </c>
      <c r="AA86" s="40">
        <f ca="1">AA85+SUMIFS('Transactions (Dated)'!$E$2:$E$53,'Transactions (Dated)'!$D$2:$D$53,'Share Values'!$V86,'Transactions (Dated)'!$B$2:$B$53,'Share Values'!AA$11,'Transactions (Dated)'!$C$2:$C$53,"Buy")-SUMIFS('Transactions (Dated)'!$E$2:$E$53,'Transactions (Dated)'!$D$2:$D$53,'Share Values'!$V86,'Transactions (Dated)'!$B$2:$B$53,'Share Values'!AA$11,'Transactions (Dated)'!$C$2:$C$53,"Sell")</f>
        <v>0</v>
      </c>
      <c r="AB86" s="40">
        <f ca="1">AB85+SUMIFS('Transactions (Dated)'!$E$2:$E$53,'Transactions (Dated)'!$D$2:$D$53,'Share Values'!$V86,'Transactions (Dated)'!$B$2:$B$53,'Share Values'!AB$11,'Transactions (Dated)'!$C$2:$C$53,"Buy")-SUMIFS('Transactions (Dated)'!$E$2:$E$53,'Transactions (Dated)'!$D$2:$D$53,'Share Values'!$V86,'Transactions (Dated)'!$B$2:$B$53,'Share Values'!AB$11,'Transactions (Dated)'!$C$2:$C$53,"Sell")</f>
        <v>0</v>
      </c>
      <c r="AC86" s="40">
        <f ca="1">AC85+SUMIFS('Transactions (Dated)'!$E$2:$E$53,'Transactions (Dated)'!$D$2:$D$53,'Share Values'!$V86,'Transactions (Dated)'!$B$2:$B$53,'Share Values'!AC$11,'Transactions (Dated)'!$C$2:$C$53,"Buy")-SUMIFS('Transactions (Dated)'!$E$2:$E$53,'Transactions (Dated)'!$D$2:$D$53,'Share Values'!$V86,'Transactions (Dated)'!$B$2:$B$53,'Share Values'!AC$11,'Transactions (Dated)'!$C$2:$C$53,"Sell")</f>
        <v>0</v>
      </c>
      <c r="AD86" s="40">
        <f ca="1">AD85+SUMIFS('Transactions (Dated)'!$E$2:$E$53,'Transactions (Dated)'!$D$2:$D$53,'Share Values'!$V86,'Transactions (Dated)'!$B$2:$B$53,'Share Values'!AD$11,'Transactions (Dated)'!$C$2:$C$53,"Buy")-SUMIFS('Transactions (Dated)'!$E$2:$E$53,'Transactions (Dated)'!$D$2:$D$53,'Share Values'!$V86,'Transactions (Dated)'!$B$2:$B$53,'Share Values'!AD$11,'Transactions (Dated)'!$C$2:$C$53,"Sell")</f>
        <v>0</v>
      </c>
      <c r="AE86" s="40">
        <f ca="1">AE85+SUMIFS('Transactions (Dated)'!$E$2:$E$53,'Transactions (Dated)'!$D$2:$D$53,'Share Values'!$V86,'Transactions (Dated)'!$B$2:$B$53,'Share Values'!AE$11,'Transactions (Dated)'!$C$2:$C$53,"Buy")-SUMIFS('Transactions (Dated)'!$E$2:$E$53,'Transactions (Dated)'!$D$2:$D$53,'Share Values'!$V86,'Transactions (Dated)'!$B$2:$B$53,'Share Values'!AE$11,'Transactions (Dated)'!$C$2:$C$53,"Sell")</f>
        <v>0</v>
      </c>
      <c r="AF86" s="40">
        <f ca="1">AF85+SUMIFS('Transactions (Dated)'!$E$2:$E$53,'Transactions (Dated)'!$D$2:$D$53,'Share Values'!$V86,'Transactions (Dated)'!$B$2:$B$53,'Share Values'!AF$11,'Transactions (Dated)'!$C$2:$C$53,"Buy")-SUMIFS('Transactions (Dated)'!$E$2:$E$53,'Transactions (Dated)'!$D$2:$D$53,'Share Values'!$V86,'Transactions (Dated)'!$B$2:$B$53,'Share Values'!AF$11,'Transactions (Dated)'!$C$2:$C$53,"Sell")</f>
        <v>0</v>
      </c>
      <c r="AG86" s="40">
        <f ca="1">AG85+SUMIFS('Transactions (Dated)'!$E$2:$E$53,'Transactions (Dated)'!$D$2:$D$53,'Share Values'!$V86,'Transactions (Dated)'!$B$2:$B$53,'Share Values'!AG$11,'Transactions (Dated)'!$C$2:$C$53,"Buy")-SUMIFS('Transactions (Dated)'!$E$2:$E$53,'Transactions (Dated)'!$D$2:$D$53,'Share Values'!$V86,'Transactions (Dated)'!$B$2:$B$53,'Share Values'!AG$11,'Transactions (Dated)'!$C$2:$C$53,"Sell")</f>
        <v>0</v>
      </c>
      <c r="AH86" s="40">
        <f ca="1">AH85+SUMIFS('Transactions (Dated)'!$E$2:$E$53,'Transactions (Dated)'!$D$2:$D$53,'Share Values'!$V86,'Transactions (Dated)'!$B$2:$B$53,'Share Values'!AH$11,'Transactions (Dated)'!$C$2:$C$53,"Buy")-SUMIFS('Transactions (Dated)'!$E$2:$E$53,'Transactions (Dated)'!$D$2:$D$53,'Share Values'!$V86,'Transactions (Dated)'!$B$2:$B$53,'Share Values'!AH$11,'Transactions (Dated)'!$C$2:$C$53,"Sell")</f>
        <v>0</v>
      </c>
      <c r="AI86" s="40">
        <f ca="1">AI85+SUMIFS('Transactions (Dated)'!$E$2:$E$53,'Transactions (Dated)'!$D$2:$D$53,'Share Values'!$V86,'Transactions (Dated)'!$B$2:$B$53,'Share Values'!AI$11,'Transactions (Dated)'!$C$2:$C$53,"Buy")-SUMIFS('Transactions (Dated)'!$E$2:$E$53,'Transactions (Dated)'!$D$2:$D$53,'Share Values'!$V86,'Transactions (Dated)'!$B$2:$B$53,'Share Values'!AI$11,'Transactions (Dated)'!$C$2:$C$53,"Sell")</f>
        <v>0</v>
      </c>
      <c r="AJ86" s="40">
        <f ca="1">AJ85+SUMIFS('Transactions (Dated)'!$E$2:$E$53,'Transactions (Dated)'!$D$2:$D$53,'Share Values'!$V86,'Transactions (Dated)'!$B$2:$B$53,'Share Values'!AJ$11,'Transactions (Dated)'!$C$2:$C$53,"Buy")-SUMIFS('Transactions (Dated)'!$E$2:$E$53,'Transactions (Dated)'!$D$2:$D$53,'Share Values'!$V86,'Transactions (Dated)'!$B$2:$B$53,'Share Values'!AJ$11,'Transactions (Dated)'!$C$2:$C$53,"Sell")</f>
        <v>0</v>
      </c>
      <c r="AK86" s="40"/>
      <c r="AM86" s="3">
        <f t="shared" si="33"/>
        <v>42023</v>
      </c>
      <c r="AN86" s="6">
        <f t="shared" ca="1" si="34"/>
        <v>56286.25</v>
      </c>
      <c r="AO86" s="6">
        <f t="shared" ca="1" si="35"/>
        <v>46500</v>
      </c>
      <c r="AP86" s="6">
        <f t="shared" ca="1" si="36"/>
        <v>0</v>
      </c>
      <c r="AQ86" s="6">
        <f t="shared" ca="1" si="37"/>
        <v>0</v>
      </c>
      <c r="AR86" s="6">
        <f t="shared" ca="1" si="38"/>
        <v>0</v>
      </c>
      <c r="AS86" s="6">
        <f t="shared" ca="1" si="39"/>
        <v>0</v>
      </c>
      <c r="AT86" s="6">
        <f t="shared" ca="1" si="40"/>
        <v>0</v>
      </c>
      <c r="AU86" s="6">
        <f t="shared" ca="1" si="41"/>
        <v>0</v>
      </c>
      <c r="AV86" s="6">
        <f t="shared" ca="1" si="42"/>
        <v>0</v>
      </c>
      <c r="AW86" s="6">
        <f t="shared" ca="1" si="43"/>
        <v>0</v>
      </c>
      <c r="AX86" s="6">
        <f t="shared" ca="1" si="44"/>
        <v>0</v>
      </c>
      <c r="AY86" s="6">
        <f t="shared" ca="1" si="45"/>
        <v>0</v>
      </c>
      <c r="AZ86" s="6">
        <f t="shared" ca="1" si="46"/>
        <v>0</v>
      </c>
      <c r="BA86" s="6">
        <f t="shared" ca="1" si="47"/>
        <v>0</v>
      </c>
      <c r="BB86" s="6"/>
      <c r="BD86" s="4">
        <f t="shared" ca="1" si="48"/>
        <v>102786.25</v>
      </c>
      <c r="BF86" s="3">
        <f t="shared" si="49"/>
        <v>42023</v>
      </c>
      <c r="BG86" s="6">
        <f>BG85+SUMIFS('Transactions (Dated)'!H:H,'Transactions (Dated)'!D:D,'Share Values'!AM86)</f>
        <v>899983.75</v>
      </c>
      <c r="BH86" s="6">
        <f ca="1">BH85+SUMIFS('Transactions (Dated)'!$F:$F,'Transactions (Dated)'!$D:$D,$BF86,'Transactions (Dated)'!$B:$B,BH$11,'Transactions (Dated)'!$C:$C,"Dividend (paid to cash)")*W86</f>
        <v>0</v>
      </c>
      <c r="BI86" s="6">
        <f ca="1">BI85+SUMIFS('Transactions (Dated)'!$F:$F,'Transactions (Dated)'!$D:$D,$BF86,'Transactions (Dated)'!$B:$B,BI$11,'Transactions (Dated)'!$C:$C,"Dividend (paid to cash)")*X86</f>
        <v>625</v>
      </c>
      <c r="BJ86" s="6">
        <f ca="1">BJ85+SUMIFS('Transactions (Dated)'!$F:$F,'Transactions (Dated)'!$D:$D,$BF86,'Transactions (Dated)'!$B:$B,BJ$11,'Transactions (Dated)'!$C:$C,"Dividend (paid to cash)")*Y86</f>
        <v>0</v>
      </c>
      <c r="BK86" s="6">
        <f ca="1">BK85+SUMIFS('Transactions (Dated)'!$F:$F,'Transactions (Dated)'!$D:$D,$BF86,'Transactions (Dated)'!$B:$B,BK$11,'Transactions (Dated)'!$C:$C,"Dividend (paid to cash)")*Z86</f>
        <v>0</v>
      </c>
      <c r="BL86" s="6">
        <f ca="1">BL85+SUMIFS('Transactions (Dated)'!$F:$F,'Transactions (Dated)'!$D:$D,$BF86,'Transactions (Dated)'!$B:$B,BL$11,'Transactions (Dated)'!$C:$C,"Dividend (paid to cash)")*AA86</f>
        <v>0</v>
      </c>
      <c r="BM86" s="6">
        <f ca="1">BM85+SUMIFS('Transactions (Dated)'!$F:$F,'Transactions (Dated)'!$D:$D,$BF86,'Transactions (Dated)'!$B:$B,BM$11,'Transactions (Dated)'!$C:$C,"Dividend (paid to cash)")*AB86</f>
        <v>0</v>
      </c>
      <c r="BN86" s="6">
        <f ca="1">BN85+SUMIFS('Transactions (Dated)'!$F:$F,'Transactions (Dated)'!$D:$D,$BF86,'Transactions (Dated)'!$B:$B,BN$11,'Transactions (Dated)'!$C:$C,"Dividend (paid to cash)")*AC86</f>
        <v>0</v>
      </c>
      <c r="BO86" s="6">
        <f ca="1">BO85+SUMIFS('Transactions (Dated)'!$F:$F,'Transactions (Dated)'!$D:$D,$BF86,'Transactions (Dated)'!$B:$B,BO$11,'Transactions (Dated)'!$C:$C,"Dividend (paid to cash)")*AD86</f>
        <v>0</v>
      </c>
      <c r="BP86" s="6">
        <f ca="1">BP85+SUMIFS('Transactions (Dated)'!$F:$F,'Transactions (Dated)'!$D:$D,$BF86,'Transactions (Dated)'!$B:$B,BP$11,'Transactions (Dated)'!$C:$C,"Dividend (paid to cash)")*AE86</f>
        <v>0</v>
      </c>
      <c r="BQ86" s="6">
        <f ca="1">BQ85+SUMIFS('Transactions (Dated)'!$F:$F,'Transactions (Dated)'!$D:$D,$BF86,'Transactions (Dated)'!$B:$B,BQ$11,'Transactions (Dated)'!$C:$C,"Dividend (paid to cash)")*AF86</f>
        <v>0</v>
      </c>
      <c r="BR86" s="6">
        <f ca="1">BR85+SUMIFS('Transactions (Dated)'!$F:$F,'Transactions (Dated)'!$D:$D,$BF86,'Transactions (Dated)'!$B:$B,BR$11,'Transactions (Dated)'!$C:$C,"Dividend (paid to cash)")*AG86</f>
        <v>0</v>
      </c>
      <c r="BS86" s="6">
        <f ca="1">BS85+SUMIFS('Transactions (Dated)'!$F:$F,'Transactions (Dated)'!$D:$D,$BF86,'Transactions (Dated)'!$B:$B,BS$11,'Transactions (Dated)'!$C:$C,"Dividend (paid to cash)")*AH86</f>
        <v>0</v>
      </c>
      <c r="BT86" s="6">
        <f ca="1">BT85+SUMIFS('Transactions (Dated)'!$F:$F,'Transactions (Dated)'!$D:$D,$BF86,'Transactions (Dated)'!$B:$B,BT$11,'Transactions (Dated)'!$C:$C,"Dividend (paid to cash)")*AI86</f>
        <v>0</v>
      </c>
      <c r="BU86" s="6">
        <f ca="1">BU85+SUMIFS('Transactions (Dated)'!$F:$F,'Transactions (Dated)'!$D:$D,$BF86,'Transactions (Dated)'!$B:$B,BU$11,'Transactions (Dated)'!$C:$C,"Dividend (paid to cash)")*AJ86</f>
        <v>0</v>
      </c>
      <c r="BV86" s="6"/>
      <c r="BX86" s="6">
        <f t="shared" ca="1" si="54"/>
        <v>900608.75</v>
      </c>
      <c r="BZ86" s="3">
        <f t="shared" si="55"/>
        <v>42023</v>
      </c>
      <c r="CA86" s="4">
        <f t="shared" ca="1" si="50"/>
        <v>102786.25</v>
      </c>
      <c r="CB86" s="4">
        <f t="shared" ca="1" si="51"/>
        <v>900608.75</v>
      </c>
      <c r="CD86" s="4">
        <f t="shared" ca="1" si="52"/>
        <v>1003395</v>
      </c>
    </row>
    <row r="87" spans="2:82">
      <c r="B87" s="3">
        <f t="shared" si="53"/>
        <v>42024</v>
      </c>
      <c r="C87" s="2">
        <v>14308.4</v>
      </c>
      <c r="E87" s="70">
        <v>42024</v>
      </c>
      <c r="F87" s="69">
        <v>12.13</v>
      </c>
      <c r="G87" s="69">
        <v>3.58</v>
      </c>
      <c r="H87" s="69">
        <v>19.329999999999998</v>
      </c>
      <c r="I87" s="69">
        <v>32.75</v>
      </c>
      <c r="J87" s="69">
        <v>16.940000000000001</v>
      </c>
      <c r="K87" s="69">
        <v>12.45</v>
      </c>
      <c r="L87" s="69">
        <v>27.77</v>
      </c>
      <c r="M87" s="69">
        <v>2.41</v>
      </c>
      <c r="N87" s="69">
        <v>8.27</v>
      </c>
      <c r="O87" s="69">
        <v>4.9532999999999996</v>
      </c>
      <c r="P87" s="69">
        <v>35</v>
      </c>
      <c r="Q87" s="69">
        <v>1.18</v>
      </c>
      <c r="R87" s="69">
        <v>9.08</v>
      </c>
      <c r="S87" s="69">
        <v>40</v>
      </c>
      <c r="T87" s="4"/>
      <c r="V87" s="3">
        <f t="shared" si="32"/>
        <v>42024</v>
      </c>
      <c r="W87" s="40">
        <f ca="1">W86+SUMIFS('Transactions (Dated)'!$E$2:$E$53,'Transactions (Dated)'!$D$2:$D$53,'Share Values'!$V87,'Transactions (Dated)'!$B$2:$B$53,'Share Values'!W$11,'Transactions (Dated)'!$C$2:$C$53,"Buy")-SUMIFS('Transactions (Dated)'!$E$2:$E$53,'Transactions (Dated)'!$D$2:$D$53,'Share Values'!$V87,'Transactions (Dated)'!$B$2:$B$53,'Share Values'!W$11,'Transactions (Dated)'!$C$2:$C$53,"Sell")</f>
        <v>4625</v>
      </c>
      <c r="X87" s="40">
        <f ca="1">X86+SUMIFS('Transactions (Dated)'!$E$2:$E$53,'Transactions (Dated)'!$D$2:$D$53,'Share Values'!$V87,'Transactions (Dated)'!$B$2:$B$53,'Share Values'!X$11,'Transactions (Dated)'!$C$2:$C$53,"Buy")-SUMIFS('Transactions (Dated)'!$E$2:$E$53,'Transactions (Dated)'!$D$2:$D$53,'Share Values'!$V87,'Transactions (Dated)'!$B$2:$B$53,'Share Values'!X$11,'Transactions (Dated)'!$C$2:$C$53,"Sell")</f>
        <v>12500</v>
      </c>
      <c r="Y87" s="40">
        <f ca="1">Y86+SUMIFS('Transactions (Dated)'!$E$2:$E$53,'Transactions (Dated)'!$D$2:$D$53,'Share Values'!$V87,'Transactions (Dated)'!$B$2:$B$53,'Share Values'!Y$11,'Transactions (Dated)'!$C$2:$C$53,"Buy")-SUMIFS('Transactions (Dated)'!$E$2:$E$53,'Transactions (Dated)'!$D$2:$D$53,'Share Values'!$V87,'Transactions (Dated)'!$B$2:$B$53,'Share Values'!Y$11,'Transactions (Dated)'!$C$2:$C$53,"Sell")</f>
        <v>0</v>
      </c>
      <c r="Z87" s="40">
        <f ca="1">Z86+SUMIFS('Transactions (Dated)'!$E$2:$E$53,'Transactions (Dated)'!$D$2:$D$53,'Share Values'!$V87,'Transactions (Dated)'!$B$2:$B$53,'Share Values'!Z$11,'Transactions (Dated)'!$C$2:$C$53,"Buy")-SUMIFS('Transactions (Dated)'!$E$2:$E$53,'Transactions (Dated)'!$D$2:$D$53,'Share Values'!$V87,'Transactions (Dated)'!$B$2:$B$53,'Share Values'!Z$11,'Transactions (Dated)'!$C$2:$C$53,"Sell")</f>
        <v>0</v>
      </c>
      <c r="AA87" s="40">
        <f ca="1">AA86+SUMIFS('Transactions (Dated)'!$E$2:$E$53,'Transactions (Dated)'!$D$2:$D$53,'Share Values'!$V87,'Transactions (Dated)'!$B$2:$B$53,'Share Values'!AA$11,'Transactions (Dated)'!$C$2:$C$53,"Buy")-SUMIFS('Transactions (Dated)'!$E$2:$E$53,'Transactions (Dated)'!$D$2:$D$53,'Share Values'!$V87,'Transactions (Dated)'!$B$2:$B$53,'Share Values'!AA$11,'Transactions (Dated)'!$C$2:$C$53,"Sell")</f>
        <v>0</v>
      </c>
      <c r="AB87" s="40">
        <f ca="1">AB86+SUMIFS('Transactions (Dated)'!$E$2:$E$53,'Transactions (Dated)'!$D$2:$D$53,'Share Values'!$V87,'Transactions (Dated)'!$B$2:$B$53,'Share Values'!AB$11,'Transactions (Dated)'!$C$2:$C$53,"Buy")-SUMIFS('Transactions (Dated)'!$E$2:$E$53,'Transactions (Dated)'!$D$2:$D$53,'Share Values'!$V87,'Transactions (Dated)'!$B$2:$B$53,'Share Values'!AB$11,'Transactions (Dated)'!$C$2:$C$53,"Sell")</f>
        <v>0</v>
      </c>
      <c r="AC87" s="40">
        <f ca="1">AC86+SUMIFS('Transactions (Dated)'!$E$2:$E$53,'Transactions (Dated)'!$D$2:$D$53,'Share Values'!$V87,'Transactions (Dated)'!$B$2:$B$53,'Share Values'!AC$11,'Transactions (Dated)'!$C$2:$C$53,"Buy")-SUMIFS('Transactions (Dated)'!$E$2:$E$53,'Transactions (Dated)'!$D$2:$D$53,'Share Values'!$V87,'Transactions (Dated)'!$B$2:$B$53,'Share Values'!AC$11,'Transactions (Dated)'!$C$2:$C$53,"Sell")</f>
        <v>0</v>
      </c>
      <c r="AD87" s="40">
        <f ca="1">AD86+SUMIFS('Transactions (Dated)'!$E$2:$E$53,'Transactions (Dated)'!$D$2:$D$53,'Share Values'!$V87,'Transactions (Dated)'!$B$2:$B$53,'Share Values'!AD$11,'Transactions (Dated)'!$C$2:$C$53,"Buy")-SUMIFS('Transactions (Dated)'!$E$2:$E$53,'Transactions (Dated)'!$D$2:$D$53,'Share Values'!$V87,'Transactions (Dated)'!$B$2:$B$53,'Share Values'!AD$11,'Transactions (Dated)'!$C$2:$C$53,"Sell")</f>
        <v>0</v>
      </c>
      <c r="AE87" s="40">
        <f ca="1">AE86+SUMIFS('Transactions (Dated)'!$E$2:$E$53,'Transactions (Dated)'!$D$2:$D$53,'Share Values'!$V87,'Transactions (Dated)'!$B$2:$B$53,'Share Values'!AE$11,'Transactions (Dated)'!$C$2:$C$53,"Buy")-SUMIFS('Transactions (Dated)'!$E$2:$E$53,'Transactions (Dated)'!$D$2:$D$53,'Share Values'!$V87,'Transactions (Dated)'!$B$2:$B$53,'Share Values'!AE$11,'Transactions (Dated)'!$C$2:$C$53,"Sell")</f>
        <v>0</v>
      </c>
      <c r="AF87" s="40">
        <f ca="1">AF86+SUMIFS('Transactions (Dated)'!$E$2:$E$53,'Transactions (Dated)'!$D$2:$D$53,'Share Values'!$V87,'Transactions (Dated)'!$B$2:$B$53,'Share Values'!AF$11,'Transactions (Dated)'!$C$2:$C$53,"Buy")-SUMIFS('Transactions (Dated)'!$E$2:$E$53,'Transactions (Dated)'!$D$2:$D$53,'Share Values'!$V87,'Transactions (Dated)'!$B$2:$B$53,'Share Values'!AF$11,'Transactions (Dated)'!$C$2:$C$53,"Sell")</f>
        <v>0</v>
      </c>
      <c r="AG87" s="40">
        <f ca="1">AG86+SUMIFS('Transactions (Dated)'!$E$2:$E$53,'Transactions (Dated)'!$D$2:$D$53,'Share Values'!$V87,'Transactions (Dated)'!$B$2:$B$53,'Share Values'!AG$11,'Transactions (Dated)'!$C$2:$C$53,"Buy")-SUMIFS('Transactions (Dated)'!$E$2:$E$53,'Transactions (Dated)'!$D$2:$D$53,'Share Values'!$V87,'Transactions (Dated)'!$B$2:$B$53,'Share Values'!AG$11,'Transactions (Dated)'!$C$2:$C$53,"Sell")</f>
        <v>0</v>
      </c>
      <c r="AH87" s="40">
        <f ca="1">AH86+SUMIFS('Transactions (Dated)'!$E$2:$E$53,'Transactions (Dated)'!$D$2:$D$53,'Share Values'!$V87,'Transactions (Dated)'!$B$2:$B$53,'Share Values'!AH$11,'Transactions (Dated)'!$C$2:$C$53,"Buy")-SUMIFS('Transactions (Dated)'!$E$2:$E$53,'Transactions (Dated)'!$D$2:$D$53,'Share Values'!$V87,'Transactions (Dated)'!$B$2:$B$53,'Share Values'!AH$11,'Transactions (Dated)'!$C$2:$C$53,"Sell")</f>
        <v>0</v>
      </c>
      <c r="AI87" s="40">
        <f ca="1">AI86+SUMIFS('Transactions (Dated)'!$E$2:$E$53,'Transactions (Dated)'!$D$2:$D$53,'Share Values'!$V87,'Transactions (Dated)'!$B$2:$B$53,'Share Values'!AI$11,'Transactions (Dated)'!$C$2:$C$53,"Buy")-SUMIFS('Transactions (Dated)'!$E$2:$E$53,'Transactions (Dated)'!$D$2:$D$53,'Share Values'!$V87,'Transactions (Dated)'!$B$2:$B$53,'Share Values'!AI$11,'Transactions (Dated)'!$C$2:$C$53,"Sell")</f>
        <v>0</v>
      </c>
      <c r="AJ87" s="40">
        <f ca="1">AJ86+SUMIFS('Transactions (Dated)'!$E$2:$E$53,'Transactions (Dated)'!$D$2:$D$53,'Share Values'!$V87,'Transactions (Dated)'!$B$2:$B$53,'Share Values'!AJ$11,'Transactions (Dated)'!$C$2:$C$53,"Buy")-SUMIFS('Transactions (Dated)'!$E$2:$E$53,'Transactions (Dated)'!$D$2:$D$53,'Share Values'!$V87,'Transactions (Dated)'!$B$2:$B$53,'Share Values'!AJ$11,'Transactions (Dated)'!$C$2:$C$53,"Sell")</f>
        <v>0</v>
      </c>
      <c r="AK87" s="40"/>
      <c r="AM87" s="3">
        <f t="shared" si="33"/>
        <v>42024</v>
      </c>
      <c r="AN87" s="6">
        <f t="shared" ca="1" si="34"/>
        <v>56101.25</v>
      </c>
      <c r="AO87" s="6">
        <f t="shared" ca="1" si="35"/>
        <v>44750</v>
      </c>
      <c r="AP87" s="6">
        <f t="shared" ca="1" si="36"/>
        <v>0</v>
      </c>
      <c r="AQ87" s="6">
        <f t="shared" ca="1" si="37"/>
        <v>0</v>
      </c>
      <c r="AR87" s="6">
        <f t="shared" ca="1" si="38"/>
        <v>0</v>
      </c>
      <c r="AS87" s="6">
        <f t="shared" ca="1" si="39"/>
        <v>0</v>
      </c>
      <c r="AT87" s="6">
        <f t="shared" ca="1" si="40"/>
        <v>0</v>
      </c>
      <c r="AU87" s="6">
        <f t="shared" ca="1" si="41"/>
        <v>0</v>
      </c>
      <c r="AV87" s="6">
        <f t="shared" ca="1" si="42"/>
        <v>0</v>
      </c>
      <c r="AW87" s="6">
        <f t="shared" ca="1" si="43"/>
        <v>0</v>
      </c>
      <c r="AX87" s="6">
        <f t="shared" ca="1" si="44"/>
        <v>0</v>
      </c>
      <c r="AY87" s="6">
        <f t="shared" ca="1" si="45"/>
        <v>0</v>
      </c>
      <c r="AZ87" s="6">
        <f t="shared" ca="1" si="46"/>
        <v>0</v>
      </c>
      <c r="BA87" s="6">
        <f t="shared" ca="1" si="47"/>
        <v>0</v>
      </c>
      <c r="BB87" s="6"/>
      <c r="BD87" s="4">
        <f t="shared" ca="1" si="48"/>
        <v>100851.25</v>
      </c>
      <c r="BF87" s="3">
        <f t="shared" si="49"/>
        <v>42024</v>
      </c>
      <c r="BG87" s="6">
        <f>BG86+SUMIFS('Transactions (Dated)'!H:H,'Transactions (Dated)'!D:D,'Share Values'!AM87)</f>
        <v>899983.75</v>
      </c>
      <c r="BH87" s="6">
        <f ca="1">BH86+SUMIFS('Transactions (Dated)'!$F:$F,'Transactions (Dated)'!$D:$D,$BF87,'Transactions (Dated)'!$B:$B,BH$11,'Transactions (Dated)'!$C:$C,"Dividend (paid to cash)")*W87</f>
        <v>0</v>
      </c>
      <c r="BI87" s="6">
        <f ca="1">BI86+SUMIFS('Transactions (Dated)'!$F:$F,'Transactions (Dated)'!$D:$D,$BF87,'Transactions (Dated)'!$B:$B,BI$11,'Transactions (Dated)'!$C:$C,"Dividend (paid to cash)")*X87</f>
        <v>625</v>
      </c>
      <c r="BJ87" s="6">
        <f ca="1">BJ86+SUMIFS('Transactions (Dated)'!$F:$F,'Transactions (Dated)'!$D:$D,$BF87,'Transactions (Dated)'!$B:$B,BJ$11,'Transactions (Dated)'!$C:$C,"Dividend (paid to cash)")*Y87</f>
        <v>0</v>
      </c>
      <c r="BK87" s="6">
        <f ca="1">BK86+SUMIFS('Transactions (Dated)'!$F:$F,'Transactions (Dated)'!$D:$D,$BF87,'Transactions (Dated)'!$B:$B,BK$11,'Transactions (Dated)'!$C:$C,"Dividend (paid to cash)")*Z87</f>
        <v>0</v>
      </c>
      <c r="BL87" s="6">
        <f ca="1">BL86+SUMIFS('Transactions (Dated)'!$F:$F,'Transactions (Dated)'!$D:$D,$BF87,'Transactions (Dated)'!$B:$B,BL$11,'Transactions (Dated)'!$C:$C,"Dividend (paid to cash)")*AA87</f>
        <v>0</v>
      </c>
      <c r="BM87" s="6">
        <f ca="1">BM86+SUMIFS('Transactions (Dated)'!$F:$F,'Transactions (Dated)'!$D:$D,$BF87,'Transactions (Dated)'!$B:$B,BM$11,'Transactions (Dated)'!$C:$C,"Dividend (paid to cash)")*AB87</f>
        <v>0</v>
      </c>
      <c r="BN87" s="6">
        <f ca="1">BN86+SUMIFS('Transactions (Dated)'!$F:$F,'Transactions (Dated)'!$D:$D,$BF87,'Transactions (Dated)'!$B:$B,BN$11,'Transactions (Dated)'!$C:$C,"Dividend (paid to cash)")*AC87</f>
        <v>0</v>
      </c>
      <c r="BO87" s="6">
        <f ca="1">BO86+SUMIFS('Transactions (Dated)'!$F:$F,'Transactions (Dated)'!$D:$D,$BF87,'Transactions (Dated)'!$B:$B,BO$11,'Transactions (Dated)'!$C:$C,"Dividend (paid to cash)")*AD87</f>
        <v>0</v>
      </c>
      <c r="BP87" s="6">
        <f ca="1">BP86+SUMIFS('Transactions (Dated)'!$F:$F,'Transactions (Dated)'!$D:$D,$BF87,'Transactions (Dated)'!$B:$B,BP$11,'Transactions (Dated)'!$C:$C,"Dividend (paid to cash)")*AE87</f>
        <v>0</v>
      </c>
      <c r="BQ87" s="6">
        <f ca="1">BQ86+SUMIFS('Transactions (Dated)'!$F:$F,'Transactions (Dated)'!$D:$D,$BF87,'Transactions (Dated)'!$B:$B,BQ$11,'Transactions (Dated)'!$C:$C,"Dividend (paid to cash)")*AF87</f>
        <v>0</v>
      </c>
      <c r="BR87" s="6">
        <f ca="1">BR86+SUMIFS('Transactions (Dated)'!$F:$F,'Transactions (Dated)'!$D:$D,$BF87,'Transactions (Dated)'!$B:$B,BR$11,'Transactions (Dated)'!$C:$C,"Dividend (paid to cash)")*AG87</f>
        <v>0</v>
      </c>
      <c r="BS87" s="6">
        <f ca="1">BS86+SUMIFS('Transactions (Dated)'!$F:$F,'Transactions (Dated)'!$D:$D,$BF87,'Transactions (Dated)'!$B:$B,BS$11,'Transactions (Dated)'!$C:$C,"Dividend (paid to cash)")*AH87</f>
        <v>0</v>
      </c>
      <c r="BT87" s="6">
        <f ca="1">BT86+SUMIFS('Transactions (Dated)'!$F:$F,'Transactions (Dated)'!$D:$D,$BF87,'Transactions (Dated)'!$B:$B,BT$11,'Transactions (Dated)'!$C:$C,"Dividend (paid to cash)")*AI87</f>
        <v>0</v>
      </c>
      <c r="BU87" s="6">
        <f ca="1">BU86+SUMIFS('Transactions (Dated)'!$F:$F,'Transactions (Dated)'!$D:$D,$BF87,'Transactions (Dated)'!$B:$B,BU$11,'Transactions (Dated)'!$C:$C,"Dividend (paid to cash)")*AJ87</f>
        <v>0</v>
      </c>
      <c r="BV87" s="6"/>
      <c r="BX87" s="6">
        <f t="shared" ca="1" si="54"/>
        <v>900608.75</v>
      </c>
      <c r="BZ87" s="3">
        <f t="shared" si="55"/>
        <v>42024</v>
      </c>
      <c r="CA87" s="4">
        <f t="shared" ca="1" si="50"/>
        <v>100851.25</v>
      </c>
      <c r="CB87" s="4">
        <f t="shared" ca="1" si="51"/>
        <v>900608.75</v>
      </c>
      <c r="CD87" s="4">
        <f t="shared" ca="1" si="52"/>
        <v>1001460</v>
      </c>
    </row>
    <row r="88" spans="2:82">
      <c r="B88" s="3">
        <f t="shared" si="53"/>
        <v>42025</v>
      </c>
      <c r="C88" s="2">
        <v>14560.4</v>
      </c>
      <c r="E88" s="70">
        <v>42025</v>
      </c>
      <c r="F88" s="69">
        <v>12.25</v>
      </c>
      <c r="G88" s="69">
        <v>3.69</v>
      </c>
      <c r="H88" s="69">
        <v>19.670000000000002</v>
      </c>
      <c r="I88" s="69">
        <v>32.79</v>
      </c>
      <c r="J88" s="69">
        <v>17.78</v>
      </c>
      <c r="K88" s="69">
        <v>12.4</v>
      </c>
      <c r="L88" s="69">
        <v>28.18</v>
      </c>
      <c r="M88" s="69">
        <v>2.52</v>
      </c>
      <c r="N88" s="69">
        <v>8.0399999999999991</v>
      </c>
      <c r="O88" s="69">
        <v>4.9166999999999996</v>
      </c>
      <c r="P88" s="69">
        <v>35.9</v>
      </c>
      <c r="Q88" s="69">
        <v>1.18</v>
      </c>
      <c r="R88" s="69">
        <v>9.82</v>
      </c>
      <c r="S88" s="69">
        <v>40.159999999999997</v>
      </c>
      <c r="T88" s="4"/>
      <c r="V88" s="3">
        <f t="shared" si="32"/>
        <v>42025</v>
      </c>
      <c r="W88" s="40">
        <f ca="1">W87+SUMIFS('Transactions (Dated)'!$E$2:$E$53,'Transactions (Dated)'!$D$2:$D$53,'Share Values'!$V88,'Transactions (Dated)'!$B$2:$B$53,'Share Values'!W$11,'Transactions (Dated)'!$C$2:$C$53,"Buy")-SUMIFS('Transactions (Dated)'!$E$2:$E$53,'Transactions (Dated)'!$D$2:$D$53,'Share Values'!$V88,'Transactions (Dated)'!$B$2:$B$53,'Share Values'!W$11,'Transactions (Dated)'!$C$2:$C$53,"Sell")</f>
        <v>4625</v>
      </c>
      <c r="X88" s="40">
        <f ca="1">X87+SUMIFS('Transactions (Dated)'!$E$2:$E$53,'Transactions (Dated)'!$D$2:$D$53,'Share Values'!$V88,'Transactions (Dated)'!$B$2:$B$53,'Share Values'!X$11,'Transactions (Dated)'!$C$2:$C$53,"Buy")-SUMIFS('Transactions (Dated)'!$E$2:$E$53,'Transactions (Dated)'!$D$2:$D$53,'Share Values'!$V88,'Transactions (Dated)'!$B$2:$B$53,'Share Values'!X$11,'Transactions (Dated)'!$C$2:$C$53,"Sell")</f>
        <v>12500</v>
      </c>
      <c r="Y88" s="40">
        <f ca="1">Y87+SUMIFS('Transactions (Dated)'!$E$2:$E$53,'Transactions (Dated)'!$D$2:$D$53,'Share Values'!$V88,'Transactions (Dated)'!$B$2:$B$53,'Share Values'!Y$11,'Transactions (Dated)'!$C$2:$C$53,"Buy")-SUMIFS('Transactions (Dated)'!$E$2:$E$53,'Transactions (Dated)'!$D$2:$D$53,'Share Values'!$V88,'Transactions (Dated)'!$B$2:$B$53,'Share Values'!Y$11,'Transactions (Dated)'!$C$2:$C$53,"Sell")</f>
        <v>0</v>
      </c>
      <c r="Z88" s="40">
        <f ca="1">Z87+SUMIFS('Transactions (Dated)'!$E$2:$E$53,'Transactions (Dated)'!$D$2:$D$53,'Share Values'!$V88,'Transactions (Dated)'!$B$2:$B$53,'Share Values'!Z$11,'Transactions (Dated)'!$C$2:$C$53,"Buy")-SUMIFS('Transactions (Dated)'!$E$2:$E$53,'Transactions (Dated)'!$D$2:$D$53,'Share Values'!$V88,'Transactions (Dated)'!$B$2:$B$53,'Share Values'!Z$11,'Transactions (Dated)'!$C$2:$C$53,"Sell")</f>
        <v>0</v>
      </c>
      <c r="AA88" s="40">
        <f ca="1">AA87+SUMIFS('Transactions (Dated)'!$E$2:$E$53,'Transactions (Dated)'!$D$2:$D$53,'Share Values'!$V88,'Transactions (Dated)'!$B$2:$B$53,'Share Values'!AA$11,'Transactions (Dated)'!$C$2:$C$53,"Buy")-SUMIFS('Transactions (Dated)'!$E$2:$E$53,'Transactions (Dated)'!$D$2:$D$53,'Share Values'!$V88,'Transactions (Dated)'!$B$2:$B$53,'Share Values'!AA$11,'Transactions (Dated)'!$C$2:$C$53,"Sell")</f>
        <v>0</v>
      </c>
      <c r="AB88" s="40">
        <f ca="1">AB87+SUMIFS('Transactions (Dated)'!$E$2:$E$53,'Transactions (Dated)'!$D$2:$D$53,'Share Values'!$V88,'Transactions (Dated)'!$B$2:$B$53,'Share Values'!AB$11,'Transactions (Dated)'!$C$2:$C$53,"Buy")-SUMIFS('Transactions (Dated)'!$E$2:$E$53,'Transactions (Dated)'!$D$2:$D$53,'Share Values'!$V88,'Transactions (Dated)'!$B$2:$B$53,'Share Values'!AB$11,'Transactions (Dated)'!$C$2:$C$53,"Sell")</f>
        <v>0</v>
      </c>
      <c r="AC88" s="40">
        <f ca="1">AC87+SUMIFS('Transactions (Dated)'!$E$2:$E$53,'Transactions (Dated)'!$D$2:$D$53,'Share Values'!$V88,'Transactions (Dated)'!$B$2:$B$53,'Share Values'!AC$11,'Transactions (Dated)'!$C$2:$C$53,"Buy")-SUMIFS('Transactions (Dated)'!$E$2:$E$53,'Transactions (Dated)'!$D$2:$D$53,'Share Values'!$V88,'Transactions (Dated)'!$B$2:$B$53,'Share Values'!AC$11,'Transactions (Dated)'!$C$2:$C$53,"Sell")</f>
        <v>0</v>
      </c>
      <c r="AD88" s="40">
        <f ca="1">AD87+SUMIFS('Transactions (Dated)'!$E$2:$E$53,'Transactions (Dated)'!$D$2:$D$53,'Share Values'!$V88,'Transactions (Dated)'!$B$2:$B$53,'Share Values'!AD$11,'Transactions (Dated)'!$C$2:$C$53,"Buy")-SUMIFS('Transactions (Dated)'!$E$2:$E$53,'Transactions (Dated)'!$D$2:$D$53,'Share Values'!$V88,'Transactions (Dated)'!$B$2:$B$53,'Share Values'!AD$11,'Transactions (Dated)'!$C$2:$C$53,"Sell")</f>
        <v>0</v>
      </c>
      <c r="AE88" s="40">
        <f ca="1">AE87+SUMIFS('Transactions (Dated)'!$E$2:$E$53,'Transactions (Dated)'!$D$2:$D$53,'Share Values'!$V88,'Transactions (Dated)'!$B$2:$B$53,'Share Values'!AE$11,'Transactions (Dated)'!$C$2:$C$53,"Buy")-SUMIFS('Transactions (Dated)'!$E$2:$E$53,'Transactions (Dated)'!$D$2:$D$53,'Share Values'!$V88,'Transactions (Dated)'!$B$2:$B$53,'Share Values'!AE$11,'Transactions (Dated)'!$C$2:$C$53,"Sell")</f>
        <v>0</v>
      </c>
      <c r="AF88" s="40">
        <f ca="1">AF87+SUMIFS('Transactions (Dated)'!$E$2:$E$53,'Transactions (Dated)'!$D$2:$D$53,'Share Values'!$V88,'Transactions (Dated)'!$B$2:$B$53,'Share Values'!AF$11,'Transactions (Dated)'!$C$2:$C$53,"Buy")-SUMIFS('Transactions (Dated)'!$E$2:$E$53,'Transactions (Dated)'!$D$2:$D$53,'Share Values'!$V88,'Transactions (Dated)'!$B$2:$B$53,'Share Values'!AF$11,'Transactions (Dated)'!$C$2:$C$53,"Sell")</f>
        <v>0</v>
      </c>
      <c r="AG88" s="40">
        <f ca="1">AG87+SUMIFS('Transactions (Dated)'!$E$2:$E$53,'Transactions (Dated)'!$D$2:$D$53,'Share Values'!$V88,'Transactions (Dated)'!$B$2:$B$53,'Share Values'!AG$11,'Transactions (Dated)'!$C$2:$C$53,"Buy")-SUMIFS('Transactions (Dated)'!$E$2:$E$53,'Transactions (Dated)'!$D$2:$D$53,'Share Values'!$V88,'Transactions (Dated)'!$B$2:$B$53,'Share Values'!AG$11,'Transactions (Dated)'!$C$2:$C$53,"Sell")</f>
        <v>0</v>
      </c>
      <c r="AH88" s="40">
        <f ca="1">AH87+SUMIFS('Transactions (Dated)'!$E$2:$E$53,'Transactions (Dated)'!$D$2:$D$53,'Share Values'!$V88,'Transactions (Dated)'!$B$2:$B$53,'Share Values'!AH$11,'Transactions (Dated)'!$C$2:$C$53,"Buy")-SUMIFS('Transactions (Dated)'!$E$2:$E$53,'Transactions (Dated)'!$D$2:$D$53,'Share Values'!$V88,'Transactions (Dated)'!$B$2:$B$53,'Share Values'!AH$11,'Transactions (Dated)'!$C$2:$C$53,"Sell")</f>
        <v>0</v>
      </c>
      <c r="AI88" s="40">
        <f ca="1">AI87+SUMIFS('Transactions (Dated)'!$E$2:$E$53,'Transactions (Dated)'!$D$2:$D$53,'Share Values'!$V88,'Transactions (Dated)'!$B$2:$B$53,'Share Values'!AI$11,'Transactions (Dated)'!$C$2:$C$53,"Buy")-SUMIFS('Transactions (Dated)'!$E$2:$E$53,'Transactions (Dated)'!$D$2:$D$53,'Share Values'!$V88,'Transactions (Dated)'!$B$2:$B$53,'Share Values'!AI$11,'Transactions (Dated)'!$C$2:$C$53,"Sell")</f>
        <v>0</v>
      </c>
      <c r="AJ88" s="40">
        <f ca="1">AJ87+SUMIFS('Transactions (Dated)'!$E$2:$E$53,'Transactions (Dated)'!$D$2:$D$53,'Share Values'!$V88,'Transactions (Dated)'!$B$2:$B$53,'Share Values'!AJ$11,'Transactions (Dated)'!$C$2:$C$53,"Buy")-SUMIFS('Transactions (Dated)'!$E$2:$E$53,'Transactions (Dated)'!$D$2:$D$53,'Share Values'!$V88,'Transactions (Dated)'!$B$2:$B$53,'Share Values'!AJ$11,'Transactions (Dated)'!$C$2:$C$53,"Sell")</f>
        <v>0</v>
      </c>
      <c r="AK88" s="40"/>
      <c r="AM88" s="3">
        <f t="shared" si="33"/>
        <v>42025</v>
      </c>
      <c r="AN88" s="6">
        <f t="shared" ca="1" si="34"/>
        <v>56656.25</v>
      </c>
      <c r="AO88" s="6">
        <f t="shared" ca="1" si="35"/>
        <v>46125</v>
      </c>
      <c r="AP88" s="6">
        <f t="shared" ca="1" si="36"/>
        <v>0</v>
      </c>
      <c r="AQ88" s="6">
        <f t="shared" ca="1" si="37"/>
        <v>0</v>
      </c>
      <c r="AR88" s="6">
        <f t="shared" ca="1" si="38"/>
        <v>0</v>
      </c>
      <c r="AS88" s="6">
        <f t="shared" ca="1" si="39"/>
        <v>0</v>
      </c>
      <c r="AT88" s="6">
        <f t="shared" ca="1" si="40"/>
        <v>0</v>
      </c>
      <c r="AU88" s="6">
        <f t="shared" ca="1" si="41"/>
        <v>0</v>
      </c>
      <c r="AV88" s="6">
        <f t="shared" ca="1" si="42"/>
        <v>0</v>
      </c>
      <c r="AW88" s="6">
        <f t="shared" ca="1" si="43"/>
        <v>0</v>
      </c>
      <c r="AX88" s="6">
        <f t="shared" ca="1" si="44"/>
        <v>0</v>
      </c>
      <c r="AY88" s="6">
        <f t="shared" ca="1" si="45"/>
        <v>0</v>
      </c>
      <c r="AZ88" s="6">
        <f t="shared" ca="1" si="46"/>
        <v>0</v>
      </c>
      <c r="BA88" s="6">
        <f t="shared" ca="1" si="47"/>
        <v>0</v>
      </c>
      <c r="BB88" s="6"/>
      <c r="BD88" s="4">
        <f t="shared" ca="1" si="48"/>
        <v>102781.25</v>
      </c>
      <c r="BF88" s="3">
        <f t="shared" si="49"/>
        <v>42025</v>
      </c>
      <c r="BG88" s="6">
        <f>BG87+SUMIFS('Transactions (Dated)'!H:H,'Transactions (Dated)'!D:D,'Share Values'!AM88)</f>
        <v>899983.75</v>
      </c>
      <c r="BH88" s="6">
        <f ca="1">BH87+SUMIFS('Transactions (Dated)'!$F:$F,'Transactions (Dated)'!$D:$D,$BF88,'Transactions (Dated)'!$B:$B,BH$11,'Transactions (Dated)'!$C:$C,"Dividend (paid to cash)")*W88</f>
        <v>0</v>
      </c>
      <c r="BI88" s="6">
        <f ca="1">BI87+SUMIFS('Transactions (Dated)'!$F:$F,'Transactions (Dated)'!$D:$D,$BF88,'Transactions (Dated)'!$B:$B,BI$11,'Transactions (Dated)'!$C:$C,"Dividend (paid to cash)")*X88</f>
        <v>625</v>
      </c>
      <c r="BJ88" s="6">
        <f ca="1">BJ87+SUMIFS('Transactions (Dated)'!$F:$F,'Transactions (Dated)'!$D:$D,$BF88,'Transactions (Dated)'!$B:$B,BJ$11,'Transactions (Dated)'!$C:$C,"Dividend (paid to cash)")*Y88</f>
        <v>0</v>
      </c>
      <c r="BK88" s="6">
        <f ca="1">BK87+SUMIFS('Transactions (Dated)'!$F:$F,'Transactions (Dated)'!$D:$D,$BF88,'Transactions (Dated)'!$B:$B,BK$11,'Transactions (Dated)'!$C:$C,"Dividend (paid to cash)")*Z88</f>
        <v>0</v>
      </c>
      <c r="BL88" s="6">
        <f ca="1">BL87+SUMIFS('Transactions (Dated)'!$F:$F,'Transactions (Dated)'!$D:$D,$BF88,'Transactions (Dated)'!$B:$B,BL$11,'Transactions (Dated)'!$C:$C,"Dividend (paid to cash)")*AA88</f>
        <v>0</v>
      </c>
      <c r="BM88" s="6">
        <f ca="1">BM87+SUMIFS('Transactions (Dated)'!$F:$F,'Transactions (Dated)'!$D:$D,$BF88,'Transactions (Dated)'!$B:$B,BM$11,'Transactions (Dated)'!$C:$C,"Dividend (paid to cash)")*AB88</f>
        <v>0</v>
      </c>
      <c r="BN88" s="6">
        <f ca="1">BN87+SUMIFS('Transactions (Dated)'!$F:$F,'Transactions (Dated)'!$D:$D,$BF88,'Transactions (Dated)'!$B:$B,BN$11,'Transactions (Dated)'!$C:$C,"Dividend (paid to cash)")*AC88</f>
        <v>0</v>
      </c>
      <c r="BO88" s="6">
        <f ca="1">BO87+SUMIFS('Transactions (Dated)'!$F:$F,'Transactions (Dated)'!$D:$D,$BF88,'Transactions (Dated)'!$B:$B,BO$11,'Transactions (Dated)'!$C:$C,"Dividend (paid to cash)")*AD88</f>
        <v>0</v>
      </c>
      <c r="BP88" s="6">
        <f ca="1">BP87+SUMIFS('Transactions (Dated)'!$F:$F,'Transactions (Dated)'!$D:$D,$BF88,'Transactions (Dated)'!$B:$B,BP$11,'Transactions (Dated)'!$C:$C,"Dividend (paid to cash)")*AE88</f>
        <v>0</v>
      </c>
      <c r="BQ88" s="6">
        <f ca="1">BQ87+SUMIFS('Transactions (Dated)'!$F:$F,'Transactions (Dated)'!$D:$D,$BF88,'Transactions (Dated)'!$B:$B,BQ$11,'Transactions (Dated)'!$C:$C,"Dividend (paid to cash)")*AF88</f>
        <v>0</v>
      </c>
      <c r="BR88" s="6">
        <f ca="1">BR87+SUMIFS('Transactions (Dated)'!$F:$F,'Transactions (Dated)'!$D:$D,$BF88,'Transactions (Dated)'!$B:$B,BR$11,'Transactions (Dated)'!$C:$C,"Dividend (paid to cash)")*AG88</f>
        <v>0</v>
      </c>
      <c r="BS88" s="6">
        <f ca="1">BS87+SUMIFS('Transactions (Dated)'!$F:$F,'Transactions (Dated)'!$D:$D,$BF88,'Transactions (Dated)'!$B:$B,BS$11,'Transactions (Dated)'!$C:$C,"Dividend (paid to cash)")*AH88</f>
        <v>0</v>
      </c>
      <c r="BT88" s="6">
        <f ca="1">BT87+SUMIFS('Transactions (Dated)'!$F:$F,'Transactions (Dated)'!$D:$D,$BF88,'Transactions (Dated)'!$B:$B,BT$11,'Transactions (Dated)'!$C:$C,"Dividend (paid to cash)")*AI88</f>
        <v>0</v>
      </c>
      <c r="BU88" s="6">
        <f ca="1">BU87+SUMIFS('Transactions (Dated)'!$F:$F,'Transactions (Dated)'!$D:$D,$BF88,'Transactions (Dated)'!$B:$B,BU$11,'Transactions (Dated)'!$C:$C,"Dividend (paid to cash)")*AJ88</f>
        <v>0</v>
      </c>
      <c r="BV88" s="6"/>
      <c r="BX88" s="6">
        <f t="shared" ca="1" si="54"/>
        <v>900608.75</v>
      </c>
      <c r="BZ88" s="3">
        <f t="shared" si="55"/>
        <v>42025</v>
      </c>
      <c r="CA88" s="4">
        <f t="shared" ca="1" si="50"/>
        <v>102781.25</v>
      </c>
      <c r="CB88" s="4">
        <f t="shared" ca="1" si="51"/>
        <v>900608.75</v>
      </c>
      <c r="CD88" s="4">
        <f t="shared" ca="1" si="52"/>
        <v>1003390</v>
      </c>
    </row>
    <row r="89" spans="2:82">
      <c r="B89" s="3">
        <f t="shared" si="53"/>
        <v>42026</v>
      </c>
      <c r="C89" s="2">
        <v>14764</v>
      </c>
      <c r="E89" s="70">
        <v>42026</v>
      </c>
      <c r="F89" s="69">
        <v>13.06</v>
      </c>
      <c r="G89" s="69">
        <v>3.69</v>
      </c>
      <c r="H89" s="69">
        <v>19.96</v>
      </c>
      <c r="I89" s="69">
        <v>33.46</v>
      </c>
      <c r="J89" s="69">
        <v>17.399999999999999</v>
      </c>
      <c r="K89" s="69">
        <v>12.69</v>
      </c>
      <c r="L89" s="69">
        <v>27.11</v>
      </c>
      <c r="M89" s="69">
        <v>2.65</v>
      </c>
      <c r="N89" s="69">
        <v>8.07</v>
      </c>
      <c r="O89" s="69">
        <v>4.9532999999999996</v>
      </c>
      <c r="P89" s="69">
        <v>36.799999999999997</v>
      </c>
      <c r="Q89" s="69">
        <v>1.18</v>
      </c>
      <c r="R89" s="69">
        <v>9.66</v>
      </c>
      <c r="S89" s="69">
        <v>40.56</v>
      </c>
      <c r="T89" s="4"/>
      <c r="V89" s="3">
        <f t="shared" si="32"/>
        <v>42026</v>
      </c>
      <c r="W89" s="40">
        <f ca="1">W88+SUMIFS('Transactions (Dated)'!$E$2:$E$53,'Transactions (Dated)'!$D$2:$D$53,'Share Values'!$V89,'Transactions (Dated)'!$B$2:$B$53,'Share Values'!W$11,'Transactions (Dated)'!$C$2:$C$53,"Buy")-SUMIFS('Transactions (Dated)'!$E$2:$E$53,'Transactions (Dated)'!$D$2:$D$53,'Share Values'!$V89,'Transactions (Dated)'!$B$2:$B$53,'Share Values'!W$11,'Transactions (Dated)'!$C$2:$C$53,"Sell")</f>
        <v>4625</v>
      </c>
      <c r="X89" s="40">
        <f ca="1">X88+SUMIFS('Transactions (Dated)'!$E$2:$E$53,'Transactions (Dated)'!$D$2:$D$53,'Share Values'!$V89,'Transactions (Dated)'!$B$2:$B$53,'Share Values'!X$11,'Transactions (Dated)'!$C$2:$C$53,"Buy")-SUMIFS('Transactions (Dated)'!$E$2:$E$53,'Transactions (Dated)'!$D$2:$D$53,'Share Values'!$V89,'Transactions (Dated)'!$B$2:$B$53,'Share Values'!X$11,'Transactions (Dated)'!$C$2:$C$53,"Sell")</f>
        <v>12500</v>
      </c>
      <c r="Y89" s="40">
        <f ca="1">Y88+SUMIFS('Transactions (Dated)'!$E$2:$E$53,'Transactions (Dated)'!$D$2:$D$53,'Share Values'!$V89,'Transactions (Dated)'!$B$2:$B$53,'Share Values'!Y$11,'Transactions (Dated)'!$C$2:$C$53,"Buy")-SUMIFS('Transactions (Dated)'!$E$2:$E$53,'Transactions (Dated)'!$D$2:$D$53,'Share Values'!$V89,'Transactions (Dated)'!$B$2:$B$53,'Share Values'!Y$11,'Transactions (Dated)'!$C$2:$C$53,"Sell")</f>
        <v>0</v>
      </c>
      <c r="Z89" s="40">
        <f ca="1">Z88+SUMIFS('Transactions (Dated)'!$E$2:$E$53,'Transactions (Dated)'!$D$2:$D$53,'Share Values'!$V89,'Transactions (Dated)'!$B$2:$B$53,'Share Values'!Z$11,'Transactions (Dated)'!$C$2:$C$53,"Buy")-SUMIFS('Transactions (Dated)'!$E$2:$E$53,'Transactions (Dated)'!$D$2:$D$53,'Share Values'!$V89,'Transactions (Dated)'!$B$2:$B$53,'Share Values'!Z$11,'Transactions (Dated)'!$C$2:$C$53,"Sell")</f>
        <v>0</v>
      </c>
      <c r="AA89" s="40">
        <f ca="1">AA88+SUMIFS('Transactions (Dated)'!$E$2:$E$53,'Transactions (Dated)'!$D$2:$D$53,'Share Values'!$V89,'Transactions (Dated)'!$B$2:$B$53,'Share Values'!AA$11,'Transactions (Dated)'!$C$2:$C$53,"Buy")-SUMIFS('Transactions (Dated)'!$E$2:$E$53,'Transactions (Dated)'!$D$2:$D$53,'Share Values'!$V89,'Transactions (Dated)'!$B$2:$B$53,'Share Values'!AA$11,'Transactions (Dated)'!$C$2:$C$53,"Sell")</f>
        <v>0</v>
      </c>
      <c r="AB89" s="40">
        <f ca="1">AB88+SUMIFS('Transactions (Dated)'!$E$2:$E$53,'Transactions (Dated)'!$D$2:$D$53,'Share Values'!$V89,'Transactions (Dated)'!$B$2:$B$53,'Share Values'!AB$11,'Transactions (Dated)'!$C$2:$C$53,"Buy")-SUMIFS('Transactions (Dated)'!$E$2:$E$53,'Transactions (Dated)'!$D$2:$D$53,'Share Values'!$V89,'Transactions (Dated)'!$B$2:$B$53,'Share Values'!AB$11,'Transactions (Dated)'!$C$2:$C$53,"Sell")</f>
        <v>0</v>
      </c>
      <c r="AC89" s="40">
        <f ca="1">AC88+SUMIFS('Transactions (Dated)'!$E$2:$E$53,'Transactions (Dated)'!$D$2:$D$53,'Share Values'!$V89,'Transactions (Dated)'!$B$2:$B$53,'Share Values'!AC$11,'Transactions (Dated)'!$C$2:$C$53,"Buy")-SUMIFS('Transactions (Dated)'!$E$2:$E$53,'Transactions (Dated)'!$D$2:$D$53,'Share Values'!$V89,'Transactions (Dated)'!$B$2:$B$53,'Share Values'!AC$11,'Transactions (Dated)'!$C$2:$C$53,"Sell")</f>
        <v>0</v>
      </c>
      <c r="AD89" s="40">
        <f ca="1">AD88+SUMIFS('Transactions (Dated)'!$E$2:$E$53,'Transactions (Dated)'!$D$2:$D$53,'Share Values'!$V89,'Transactions (Dated)'!$B$2:$B$53,'Share Values'!AD$11,'Transactions (Dated)'!$C$2:$C$53,"Buy")-SUMIFS('Transactions (Dated)'!$E$2:$E$53,'Transactions (Dated)'!$D$2:$D$53,'Share Values'!$V89,'Transactions (Dated)'!$B$2:$B$53,'Share Values'!AD$11,'Transactions (Dated)'!$C$2:$C$53,"Sell")</f>
        <v>0</v>
      </c>
      <c r="AE89" s="40">
        <f ca="1">AE88+SUMIFS('Transactions (Dated)'!$E$2:$E$53,'Transactions (Dated)'!$D$2:$D$53,'Share Values'!$V89,'Transactions (Dated)'!$B$2:$B$53,'Share Values'!AE$11,'Transactions (Dated)'!$C$2:$C$53,"Buy")-SUMIFS('Transactions (Dated)'!$E$2:$E$53,'Transactions (Dated)'!$D$2:$D$53,'Share Values'!$V89,'Transactions (Dated)'!$B$2:$B$53,'Share Values'!AE$11,'Transactions (Dated)'!$C$2:$C$53,"Sell")</f>
        <v>0</v>
      </c>
      <c r="AF89" s="40">
        <f ca="1">AF88+SUMIFS('Transactions (Dated)'!$E$2:$E$53,'Transactions (Dated)'!$D$2:$D$53,'Share Values'!$V89,'Transactions (Dated)'!$B$2:$B$53,'Share Values'!AF$11,'Transactions (Dated)'!$C$2:$C$53,"Buy")-SUMIFS('Transactions (Dated)'!$E$2:$E$53,'Transactions (Dated)'!$D$2:$D$53,'Share Values'!$V89,'Transactions (Dated)'!$B$2:$B$53,'Share Values'!AF$11,'Transactions (Dated)'!$C$2:$C$53,"Sell")</f>
        <v>0</v>
      </c>
      <c r="AG89" s="40">
        <f ca="1">AG88+SUMIFS('Transactions (Dated)'!$E$2:$E$53,'Transactions (Dated)'!$D$2:$D$53,'Share Values'!$V89,'Transactions (Dated)'!$B$2:$B$53,'Share Values'!AG$11,'Transactions (Dated)'!$C$2:$C$53,"Buy")-SUMIFS('Transactions (Dated)'!$E$2:$E$53,'Transactions (Dated)'!$D$2:$D$53,'Share Values'!$V89,'Transactions (Dated)'!$B$2:$B$53,'Share Values'!AG$11,'Transactions (Dated)'!$C$2:$C$53,"Sell")</f>
        <v>0</v>
      </c>
      <c r="AH89" s="40">
        <f ca="1">AH88+SUMIFS('Transactions (Dated)'!$E$2:$E$53,'Transactions (Dated)'!$D$2:$D$53,'Share Values'!$V89,'Transactions (Dated)'!$B$2:$B$53,'Share Values'!AH$11,'Transactions (Dated)'!$C$2:$C$53,"Buy")-SUMIFS('Transactions (Dated)'!$E$2:$E$53,'Transactions (Dated)'!$D$2:$D$53,'Share Values'!$V89,'Transactions (Dated)'!$B$2:$B$53,'Share Values'!AH$11,'Transactions (Dated)'!$C$2:$C$53,"Sell")</f>
        <v>0</v>
      </c>
      <c r="AI89" s="40">
        <f ca="1">AI88+SUMIFS('Transactions (Dated)'!$E$2:$E$53,'Transactions (Dated)'!$D$2:$D$53,'Share Values'!$V89,'Transactions (Dated)'!$B$2:$B$53,'Share Values'!AI$11,'Transactions (Dated)'!$C$2:$C$53,"Buy")-SUMIFS('Transactions (Dated)'!$E$2:$E$53,'Transactions (Dated)'!$D$2:$D$53,'Share Values'!$V89,'Transactions (Dated)'!$B$2:$B$53,'Share Values'!AI$11,'Transactions (Dated)'!$C$2:$C$53,"Sell")</f>
        <v>0</v>
      </c>
      <c r="AJ89" s="40">
        <f ca="1">AJ88+SUMIFS('Transactions (Dated)'!$E$2:$E$53,'Transactions (Dated)'!$D$2:$D$53,'Share Values'!$V89,'Transactions (Dated)'!$B$2:$B$53,'Share Values'!AJ$11,'Transactions (Dated)'!$C$2:$C$53,"Buy")-SUMIFS('Transactions (Dated)'!$E$2:$E$53,'Transactions (Dated)'!$D$2:$D$53,'Share Values'!$V89,'Transactions (Dated)'!$B$2:$B$53,'Share Values'!AJ$11,'Transactions (Dated)'!$C$2:$C$53,"Sell")</f>
        <v>0</v>
      </c>
      <c r="AK89" s="40"/>
      <c r="AM89" s="3">
        <f t="shared" si="33"/>
        <v>42026</v>
      </c>
      <c r="AN89" s="6">
        <f t="shared" ca="1" si="34"/>
        <v>60402.5</v>
      </c>
      <c r="AO89" s="6">
        <f t="shared" ca="1" si="35"/>
        <v>46125</v>
      </c>
      <c r="AP89" s="6">
        <f t="shared" ca="1" si="36"/>
        <v>0</v>
      </c>
      <c r="AQ89" s="6">
        <f t="shared" ca="1" si="37"/>
        <v>0</v>
      </c>
      <c r="AR89" s="6">
        <f t="shared" ca="1" si="38"/>
        <v>0</v>
      </c>
      <c r="AS89" s="6">
        <f t="shared" ca="1" si="39"/>
        <v>0</v>
      </c>
      <c r="AT89" s="6">
        <f t="shared" ca="1" si="40"/>
        <v>0</v>
      </c>
      <c r="AU89" s="6">
        <f t="shared" ca="1" si="41"/>
        <v>0</v>
      </c>
      <c r="AV89" s="6">
        <f t="shared" ca="1" si="42"/>
        <v>0</v>
      </c>
      <c r="AW89" s="6">
        <f t="shared" ca="1" si="43"/>
        <v>0</v>
      </c>
      <c r="AX89" s="6">
        <f t="shared" ca="1" si="44"/>
        <v>0</v>
      </c>
      <c r="AY89" s="6">
        <f t="shared" ca="1" si="45"/>
        <v>0</v>
      </c>
      <c r="AZ89" s="6">
        <f t="shared" ca="1" si="46"/>
        <v>0</v>
      </c>
      <c r="BA89" s="6">
        <f t="shared" ca="1" si="47"/>
        <v>0</v>
      </c>
      <c r="BB89" s="6"/>
      <c r="BD89" s="4">
        <f t="shared" ca="1" si="48"/>
        <v>106527.5</v>
      </c>
      <c r="BF89" s="3">
        <f t="shared" si="49"/>
        <v>42026</v>
      </c>
      <c r="BG89" s="6">
        <f>BG88+SUMIFS('Transactions (Dated)'!H:H,'Transactions (Dated)'!D:D,'Share Values'!AM89)</f>
        <v>899983.75</v>
      </c>
      <c r="BH89" s="6">
        <f ca="1">BH88+SUMIFS('Transactions (Dated)'!$F:$F,'Transactions (Dated)'!$D:$D,$BF89,'Transactions (Dated)'!$B:$B,BH$11,'Transactions (Dated)'!$C:$C,"Dividend (paid to cash)")*W89</f>
        <v>0</v>
      </c>
      <c r="BI89" s="6">
        <f ca="1">BI88+SUMIFS('Transactions (Dated)'!$F:$F,'Transactions (Dated)'!$D:$D,$BF89,'Transactions (Dated)'!$B:$B,BI$11,'Transactions (Dated)'!$C:$C,"Dividend (paid to cash)")*X89</f>
        <v>625</v>
      </c>
      <c r="BJ89" s="6">
        <f ca="1">BJ88+SUMIFS('Transactions (Dated)'!$F:$F,'Transactions (Dated)'!$D:$D,$BF89,'Transactions (Dated)'!$B:$B,BJ$11,'Transactions (Dated)'!$C:$C,"Dividend (paid to cash)")*Y89</f>
        <v>0</v>
      </c>
      <c r="BK89" s="6">
        <f ca="1">BK88+SUMIFS('Transactions (Dated)'!$F:$F,'Transactions (Dated)'!$D:$D,$BF89,'Transactions (Dated)'!$B:$B,BK$11,'Transactions (Dated)'!$C:$C,"Dividend (paid to cash)")*Z89</f>
        <v>0</v>
      </c>
      <c r="BL89" s="6">
        <f ca="1">BL88+SUMIFS('Transactions (Dated)'!$F:$F,'Transactions (Dated)'!$D:$D,$BF89,'Transactions (Dated)'!$B:$B,BL$11,'Transactions (Dated)'!$C:$C,"Dividend (paid to cash)")*AA89</f>
        <v>0</v>
      </c>
      <c r="BM89" s="6">
        <f ca="1">BM88+SUMIFS('Transactions (Dated)'!$F:$F,'Transactions (Dated)'!$D:$D,$BF89,'Transactions (Dated)'!$B:$B,BM$11,'Transactions (Dated)'!$C:$C,"Dividend (paid to cash)")*AB89</f>
        <v>0</v>
      </c>
      <c r="BN89" s="6">
        <f ca="1">BN88+SUMIFS('Transactions (Dated)'!$F:$F,'Transactions (Dated)'!$D:$D,$BF89,'Transactions (Dated)'!$B:$B,BN$11,'Transactions (Dated)'!$C:$C,"Dividend (paid to cash)")*AC89</f>
        <v>0</v>
      </c>
      <c r="BO89" s="6">
        <f ca="1">BO88+SUMIFS('Transactions (Dated)'!$F:$F,'Transactions (Dated)'!$D:$D,$BF89,'Transactions (Dated)'!$B:$B,BO$11,'Transactions (Dated)'!$C:$C,"Dividend (paid to cash)")*AD89</f>
        <v>0</v>
      </c>
      <c r="BP89" s="6">
        <f ca="1">BP88+SUMIFS('Transactions (Dated)'!$F:$F,'Transactions (Dated)'!$D:$D,$BF89,'Transactions (Dated)'!$B:$B,BP$11,'Transactions (Dated)'!$C:$C,"Dividend (paid to cash)")*AE89</f>
        <v>0</v>
      </c>
      <c r="BQ89" s="6">
        <f ca="1">BQ88+SUMIFS('Transactions (Dated)'!$F:$F,'Transactions (Dated)'!$D:$D,$BF89,'Transactions (Dated)'!$B:$B,BQ$11,'Transactions (Dated)'!$C:$C,"Dividend (paid to cash)")*AF89</f>
        <v>0</v>
      </c>
      <c r="BR89" s="6">
        <f ca="1">BR88+SUMIFS('Transactions (Dated)'!$F:$F,'Transactions (Dated)'!$D:$D,$BF89,'Transactions (Dated)'!$B:$B,BR$11,'Transactions (Dated)'!$C:$C,"Dividend (paid to cash)")*AG89</f>
        <v>0</v>
      </c>
      <c r="BS89" s="6">
        <f ca="1">BS88+SUMIFS('Transactions (Dated)'!$F:$F,'Transactions (Dated)'!$D:$D,$BF89,'Transactions (Dated)'!$B:$B,BS$11,'Transactions (Dated)'!$C:$C,"Dividend (paid to cash)")*AH89</f>
        <v>0</v>
      </c>
      <c r="BT89" s="6">
        <f ca="1">BT88+SUMIFS('Transactions (Dated)'!$F:$F,'Transactions (Dated)'!$D:$D,$BF89,'Transactions (Dated)'!$B:$B,BT$11,'Transactions (Dated)'!$C:$C,"Dividend (paid to cash)")*AI89</f>
        <v>0</v>
      </c>
      <c r="BU89" s="6">
        <f ca="1">BU88+SUMIFS('Transactions (Dated)'!$F:$F,'Transactions (Dated)'!$D:$D,$BF89,'Transactions (Dated)'!$B:$B,BU$11,'Transactions (Dated)'!$C:$C,"Dividend (paid to cash)")*AJ89</f>
        <v>0</v>
      </c>
      <c r="BV89" s="6"/>
      <c r="BX89" s="6">
        <f t="shared" ca="1" si="54"/>
        <v>900608.75</v>
      </c>
      <c r="BZ89" s="3">
        <f t="shared" si="55"/>
        <v>42026</v>
      </c>
      <c r="CA89" s="4">
        <f t="shared" ca="1" si="50"/>
        <v>106527.5</v>
      </c>
      <c r="CB89" s="4">
        <f t="shared" ca="1" si="51"/>
        <v>900608.75</v>
      </c>
      <c r="CD89" s="4">
        <f t="shared" ca="1" si="52"/>
        <v>1007136.25</v>
      </c>
    </row>
    <row r="90" spans="2:82">
      <c r="B90" s="3">
        <f t="shared" si="53"/>
        <v>42027</v>
      </c>
      <c r="C90" s="2">
        <v>14779.4</v>
      </c>
      <c r="E90" s="70">
        <v>42027</v>
      </c>
      <c r="F90" s="69">
        <v>13.31</v>
      </c>
      <c r="G90" s="69">
        <v>3.58</v>
      </c>
      <c r="H90" s="69">
        <v>20</v>
      </c>
      <c r="I90" s="69">
        <v>33.6</v>
      </c>
      <c r="J90" s="69">
        <v>17.86</v>
      </c>
      <c r="K90" s="69">
        <v>12.91</v>
      </c>
      <c r="L90" s="69">
        <v>27.23</v>
      </c>
      <c r="M90" s="69">
        <v>2.62</v>
      </c>
      <c r="N90" s="69">
        <v>8.01</v>
      </c>
      <c r="O90" s="69">
        <v>5.0033000000000003</v>
      </c>
      <c r="P90" s="69">
        <v>34.840000000000003</v>
      </c>
      <c r="Q90" s="69">
        <v>1.2</v>
      </c>
      <c r="R90" s="69">
        <v>9.1199999999999992</v>
      </c>
      <c r="S90" s="69">
        <v>40.78</v>
      </c>
      <c r="T90" s="4"/>
      <c r="V90" s="3">
        <f t="shared" si="32"/>
        <v>42027</v>
      </c>
      <c r="W90" s="40">
        <f ca="1">W89+SUMIFS('Transactions (Dated)'!$E$2:$E$53,'Transactions (Dated)'!$D$2:$D$53,'Share Values'!$V90,'Transactions (Dated)'!$B$2:$B$53,'Share Values'!W$11,'Transactions (Dated)'!$C$2:$C$53,"Buy")-SUMIFS('Transactions (Dated)'!$E$2:$E$53,'Transactions (Dated)'!$D$2:$D$53,'Share Values'!$V90,'Transactions (Dated)'!$B$2:$B$53,'Share Values'!W$11,'Transactions (Dated)'!$C$2:$C$53,"Sell")</f>
        <v>4625</v>
      </c>
      <c r="X90" s="40">
        <f ca="1">X89+SUMIFS('Transactions (Dated)'!$E$2:$E$53,'Transactions (Dated)'!$D$2:$D$53,'Share Values'!$V90,'Transactions (Dated)'!$B$2:$B$53,'Share Values'!X$11,'Transactions (Dated)'!$C$2:$C$53,"Buy")-SUMIFS('Transactions (Dated)'!$E$2:$E$53,'Transactions (Dated)'!$D$2:$D$53,'Share Values'!$V90,'Transactions (Dated)'!$B$2:$B$53,'Share Values'!X$11,'Transactions (Dated)'!$C$2:$C$53,"Sell")</f>
        <v>12500</v>
      </c>
      <c r="Y90" s="40">
        <f ca="1">Y89+SUMIFS('Transactions (Dated)'!$E$2:$E$53,'Transactions (Dated)'!$D$2:$D$53,'Share Values'!$V90,'Transactions (Dated)'!$B$2:$B$53,'Share Values'!Y$11,'Transactions (Dated)'!$C$2:$C$53,"Buy")-SUMIFS('Transactions (Dated)'!$E$2:$E$53,'Transactions (Dated)'!$D$2:$D$53,'Share Values'!$V90,'Transactions (Dated)'!$B$2:$B$53,'Share Values'!Y$11,'Transactions (Dated)'!$C$2:$C$53,"Sell")</f>
        <v>0</v>
      </c>
      <c r="Z90" s="40">
        <f ca="1">Z89+SUMIFS('Transactions (Dated)'!$E$2:$E$53,'Transactions (Dated)'!$D$2:$D$53,'Share Values'!$V90,'Transactions (Dated)'!$B$2:$B$53,'Share Values'!Z$11,'Transactions (Dated)'!$C$2:$C$53,"Buy")-SUMIFS('Transactions (Dated)'!$E$2:$E$53,'Transactions (Dated)'!$D$2:$D$53,'Share Values'!$V90,'Transactions (Dated)'!$B$2:$B$53,'Share Values'!Z$11,'Transactions (Dated)'!$C$2:$C$53,"Sell")</f>
        <v>0</v>
      </c>
      <c r="AA90" s="40">
        <f ca="1">AA89+SUMIFS('Transactions (Dated)'!$E$2:$E$53,'Transactions (Dated)'!$D$2:$D$53,'Share Values'!$V90,'Transactions (Dated)'!$B$2:$B$53,'Share Values'!AA$11,'Transactions (Dated)'!$C$2:$C$53,"Buy")-SUMIFS('Transactions (Dated)'!$E$2:$E$53,'Transactions (Dated)'!$D$2:$D$53,'Share Values'!$V90,'Transactions (Dated)'!$B$2:$B$53,'Share Values'!AA$11,'Transactions (Dated)'!$C$2:$C$53,"Sell")</f>
        <v>0</v>
      </c>
      <c r="AB90" s="40">
        <f ca="1">AB89+SUMIFS('Transactions (Dated)'!$E$2:$E$53,'Transactions (Dated)'!$D$2:$D$53,'Share Values'!$V90,'Transactions (Dated)'!$B$2:$B$53,'Share Values'!AB$11,'Transactions (Dated)'!$C$2:$C$53,"Buy")-SUMIFS('Transactions (Dated)'!$E$2:$E$53,'Transactions (Dated)'!$D$2:$D$53,'Share Values'!$V90,'Transactions (Dated)'!$B$2:$B$53,'Share Values'!AB$11,'Transactions (Dated)'!$C$2:$C$53,"Sell")</f>
        <v>0</v>
      </c>
      <c r="AC90" s="40">
        <f ca="1">AC89+SUMIFS('Transactions (Dated)'!$E$2:$E$53,'Transactions (Dated)'!$D$2:$D$53,'Share Values'!$V90,'Transactions (Dated)'!$B$2:$B$53,'Share Values'!AC$11,'Transactions (Dated)'!$C$2:$C$53,"Buy")-SUMIFS('Transactions (Dated)'!$E$2:$E$53,'Transactions (Dated)'!$D$2:$D$53,'Share Values'!$V90,'Transactions (Dated)'!$B$2:$B$53,'Share Values'!AC$11,'Transactions (Dated)'!$C$2:$C$53,"Sell")</f>
        <v>0</v>
      </c>
      <c r="AD90" s="40">
        <f ca="1">AD89+SUMIFS('Transactions (Dated)'!$E$2:$E$53,'Transactions (Dated)'!$D$2:$D$53,'Share Values'!$V90,'Transactions (Dated)'!$B$2:$B$53,'Share Values'!AD$11,'Transactions (Dated)'!$C$2:$C$53,"Buy")-SUMIFS('Transactions (Dated)'!$E$2:$E$53,'Transactions (Dated)'!$D$2:$D$53,'Share Values'!$V90,'Transactions (Dated)'!$B$2:$B$53,'Share Values'!AD$11,'Transactions (Dated)'!$C$2:$C$53,"Sell")</f>
        <v>0</v>
      </c>
      <c r="AE90" s="40">
        <f ca="1">AE89+SUMIFS('Transactions (Dated)'!$E$2:$E$53,'Transactions (Dated)'!$D$2:$D$53,'Share Values'!$V90,'Transactions (Dated)'!$B$2:$B$53,'Share Values'!AE$11,'Transactions (Dated)'!$C$2:$C$53,"Buy")-SUMIFS('Transactions (Dated)'!$E$2:$E$53,'Transactions (Dated)'!$D$2:$D$53,'Share Values'!$V90,'Transactions (Dated)'!$B$2:$B$53,'Share Values'!AE$11,'Transactions (Dated)'!$C$2:$C$53,"Sell")</f>
        <v>0</v>
      </c>
      <c r="AF90" s="40">
        <f ca="1">AF89+SUMIFS('Transactions (Dated)'!$E$2:$E$53,'Transactions (Dated)'!$D$2:$D$53,'Share Values'!$V90,'Transactions (Dated)'!$B$2:$B$53,'Share Values'!AF$11,'Transactions (Dated)'!$C$2:$C$53,"Buy")-SUMIFS('Transactions (Dated)'!$E$2:$E$53,'Transactions (Dated)'!$D$2:$D$53,'Share Values'!$V90,'Transactions (Dated)'!$B$2:$B$53,'Share Values'!AF$11,'Transactions (Dated)'!$C$2:$C$53,"Sell")</f>
        <v>0</v>
      </c>
      <c r="AG90" s="40">
        <f ca="1">AG89+SUMIFS('Transactions (Dated)'!$E$2:$E$53,'Transactions (Dated)'!$D$2:$D$53,'Share Values'!$V90,'Transactions (Dated)'!$B$2:$B$53,'Share Values'!AG$11,'Transactions (Dated)'!$C$2:$C$53,"Buy")-SUMIFS('Transactions (Dated)'!$E$2:$E$53,'Transactions (Dated)'!$D$2:$D$53,'Share Values'!$V90,'Transactions (Dated)'!$B$2:$B$53,'Share Values'!AG$11,'Transactions (Dated)'!$C$2:$C$53,"Sell")</f>
        <v>0</v>
      </c>
      <c r="AH90" s="40">
        <f ca="1">AH89+SUMIFS('Transactions (Dated)'!$E$2:$E$53,'Transactions (Dated)'!$D$2:$D$53,'Share Values'!$V90,'Transactions (Dated)'!$B$2:$B$53,'Share Values'!AH$11,'Transactions (Dated)'!$C$2:$C$53,"Buy")-SUMIFS('Transactions (Dated)'!$E$2:$E$53,'Transactions (Dated)'!$D$2:$D$53,'Share Values'!$V90,'Transactions (Dated)'!$B$2:$B$53,'Share Values'!AH$11,'Transactions (Dated)'!$C$2:$C$53,"Sell")</f>
        <v>0</v>
      </c>
      <c r="AI90" s="40">
        <f ca="1">AI89+SUMIFS('Transactions (Dated)'!$E$2:$E$53,'Transactions (Dated)'!$D$2:$D$53,'Share Values'!$V90,'Transactions (Dated)'!$B$2:$B$53,'Share Values'!AI$11,'Transactions (Dated)'!$C$2:$C$53,"Buy")-SUMIFS('Transactions (Dated)'!$E$2:$E$53,'Transactions (Dated)'!$D$2:$D$53,'Share Values'!$V90,'Transactions (Dated)'!$B$2:$B$53,'Share Values'!AI$11,'Transactions (Dated)'!$C$2:$C$53,"Sell")</f>
        <v>0</v>
      </c>
      <c r="AJ90" s="40">
        <f ca="1">AJ89+SUMIFS('Transactions (Dated)'!$E$2:$E$53,'Transactions (Dated)'!$D$2:$D$53,'Share Values'!$V90,'Transactions (Dated)'!$B$2:$B$53,'Share Values'!AJ$11,'Transactions (Dated)'!$C$2:$C$53,"Buy")-SUMIFS('Transactions (Dated)'!$E$2:$E$53,'Transactions (Dated)'!$D$2:$D$53,'Share Values'!$V90,'Transactions (Dated)'!$B$2:$B$53,'Share Values'!AJ$11,'Transactions (Dated)'!$C$2:$C$53,"Sell")</f>
        <v>0</v>
      </c>
      <c r="AK90" s="40"/>
      <c r="AM90" s="3">
        <f t="shared" si="33"/>
        <v>42027</v>
      </c>
      <c r="AN90" s="6">
        <f t="shared" ca="1" si="34"/>
        <v>61558.75</v>
      </c>
      <c r="AO90" s="6">
        <f t="shared" ca="1" si="35"/>
        <v>44750</v>
      </c>
      <c r="AP90" s="6">
        <f t="shared" ca="1" si="36"/>
        <v>0</v>
      </c>
      <c r="AQ90" s="6">
        <f t="shared" ca="1" si="37"/>
        <v>0</v>
      </c>
      <c r="AR90" s="6">
        <f t="shared" ca="1" si="38"/>
        <v>0</v>
      </c>
      <c r="AS90" s="6">
        <f t="shared" ca="1" si="39"/>
        <v>0</v>
      </c>
      <c r="AT90" s="6">
        <f t="shared" ca="1" si="40"/>
        <v>0</v>
      </c>
      <c r="AU90" s="6">
        <f t="shared" ca="1" si="41"/>
        <v>0</v>
      </c>
      <c r="AV90" s="6">
        <f t="shared" ca="1" si="42"/>
        <v>0</v>
      </c>
      <c r="AW90" s="6">
        <f t="shared" ca="1" si="43"/>
        <v>0</v>
      </c>
      <c r="AX90" s="6">
        <f t="shared" ca="1" si="44"/>
        <v>0</v>
      </c>
      <c r="AY90" s="6">
        <f t="shared" ca="1" si="45"/>
        <v>0</v>
      </c>
      <c r="AZ90" s="6">
        <f t="shared" ca="1" si="46"/>
        <v>0</v>
      </c>
      <c r="BA90" s="6">
        <f t="shared" ca="1" si="47"/>
        <v>0</v>
      </c>
      <c r="BB90" s="6"/>
      <c r="BD90" s="4">
        <f t="shared" ca="1" si="48"/>
        <v>106308.75</v>
      </c>
      <c r="BF90" s="3">
        <f t="shared" si="49"/>
        <v>42027</v>
      </c>
      <c r="BG90" s="6">
        <f>BG89+SUMIFS('Transactions (Dated)'!H:H,'Transactions (Dated)'!D:D,'Share Values'!AM90)</f>
        <v>899983.75</v>
      </c>
      <c r="BH90" s="6">
        <f ca="1">BH89+SUMIFS('Transactions (Dated)'!$F:$F,'Transactions (Dated)'!$D:$D,$BF90,'Transactions (Dated)'!$B:$B,BH$11,'Transactions (Dated)'!$C:$C,"Dividend (paid to cash)")*W90</f>
        <v>0</v>
      </c>
      <c r="BI90" s="6">
        <f ca="1">BI89+SUMIFS('Transactions (Dated)'!$F:$F,'Transactions (Dated)'!$D:$D,$BF90,'Transactions (Dated)'!$B:$B,BI$11,'Transactions (Dated)'!$C:$C,"Dividend (paid to cash)")*X90</f>
        <v>625</v>
      </c>
      <c r="BJ90" s="6">
        <f ca="1">BJ89+SUMIFS('Transactions (Dated)'!$F:$F,'Transactions (Dated)'!$D:$D,$BF90,'Transactions (Dated)'!$B:$B,BJ$11,'Transactions (Dated)'!$C:$C,"Dividend (paid to cash)")*Y90</f>
        <v>0</v>
      </c>
      <c r="BK90" s="6">
        <f ca="1">BK89+SUMIFS('Transactions (Dated)'!$F:$F,'Transactions (Dated)'!$D:$D,$BF90,'Transactions (Dated)'!$B:$B,BK$11,'Transactions (Dated)'!$C:$C,"Dividend (paid to cash)")*Z90</f>
        <v>0</v>
      </c>
      <c r="BL90" s="6">
        <f ca="1">BL89+SUMIFS('Transactions (Dated)'!$F:$F,'Transactions (Dated)'!$D:$D,$BF90,'Transactions (Dated)'!$B:$B,BL$11,'Transactions (Dated)'!$C:$C,"Dividend (paid to cash)")*AA90</f>
        <v>0</v>
      </c>
      <c r="BM90" s="6">
        <f ca="1">BM89+SUMIFS('Transactions (Dated)'!$F:$F,'Transactions (Dated)'!$D:$D,$BF90,'Transactions (Dated)'!$B:$B,BM$11,'Transactions (Dated)'!$C:$C,"Dividend (paid to cash)")*AB90</f>
        <v>0</v>
      </c>
      <c r="BN90" s="6">
        <f ca="1">BN89+SUMIFS('Transactions (Dated)'!$F:$F,'Transactions (Dated)'!$D:$D,$BF90,'Transactions (Dated)'!$B:$B,BN$11,'Transactions (Dated)'!$C:$C,"Dividend (paid to cash)")*AC90</f>
        <v>0</v>
      </c>
      <c r="BO90" s="6">
        <f ca="1">BO89+SUMIFS('Transactions (Dated)'!$F:$F,'Transactions (Dated)'!$D:$D,$BF90,'Transactions (Dated)'!$B:$B,BO$11,'Transactions (Dated)'!$C:$C,"Dividend (paid to cash)")*AD90</f>
        <v>0</v>
      </c>
      <c r="BP90" s="6">
        <f ca="1">BP89+SUMIFS('Transactions (Dated)'!$F:$F,'Transactions (Dated)'!$D:$D,$BF90,'Transactions (Dated)'!$B:$B,BP$11,'Transactions (Dated)'!$C:$C,"Dividend (paid to cash)")*AE90</f>
        <v>0</v>
      </c>
      <c r="BQ90" s="6">
        <f ca="1">BQ89+SUMIFS('Transactions (Dated)'!$F:$F,'Transactions (Dated)'!$D:$D,$BF90,'Transactions (Dated)'!$B:$B,BQ$11,'Transactions (Dated)'!$C:$C,"Dividend (paid to cash)")*AF90</f>
        <v>0</v>
      </c>
      <c r="BR90" s="6">
        <f ca="1">BR89+SUMIFS('Transactions (Dated)'!$F:$F,'Transactions (Dated)'!$D:$D,$BF90,'Transactions (Dated)'!$B:$B,BR$11,'Transactions (Dated)'!$C:$C,"Dividend (paid to cash)")*AG90</f>
        <v>0</v>
      </c>
      <c r="BS90" s="6">
        <f ca="1">BS89+SUMIFS('Transactions (Dated)'!$F:$F,'Transactions (Dated)'!$D:$D,$BF90,'Transactions (Dated)'!$B:$B,BS$11,'Transactions (Dated)'!$C:$C,"Dividend (paid to cash)")*AH90</f>
        <v>0</v>
      </c>
      <c r="BT90" s="6">
        <f ca="1">BT89+SUMIFS('Transactions (Dated)'!$F:$F,'Transactions (Dated)'!$D:$D,$BF90,'Transactions (Dated)'!$B:$B,BT$11,'Transactions (Dated)'!$C:$C,"Dividend (paid to cash)")*AI90</f>
        <v>0</v>
      </c>
      <c r="BU90" s="6">
        <f ca="1">BU89+SUMIFS('Transactions (Dated)'!$F:$F,'Transactions (Dated)'!$D:$D,$BF90,'Transactions (Dated)'!$B:$B,BU$11,'Transactions (Dated)'!$C:$C,"Dividend (paid to cash)")*AJ90</f>
        <v>0</v>
      </c>
      <c r="BV90" s="6"/>
      <c r="BX90" s="6">
        <f t="shared" ca="1" si="54"/>
        <v>900608.75</v>
      </c>
      <c r="BZ90" s="3">
        <f t="shared" si="55"/>
        <v>42027</v>
      </c>
      <c r="CA90" s="4">
        <f t="shared" ca="1" si="50"/>
        <v>106308.75</v>
      </c>
      <c r="CB90" s="4">
        <f t="shared" ca="1" si="51"/>
        <v>900608.75</v>
      </c>
      <c r="CD90" s="4">
        <f t="shared" ca="1" si="52"/>
        <v>1006917.5</v>
      </c>
    </row>
    <row r="91" spans="2:82">
      <c r="B91" s="3">
        <f t="shared" si="53"/>
        <v>42030</v>
      </c>
      <c r="C91" s="2">
        <v>14797.8</v>
      </c>
      <c r="E91" s="70">
        <v>42030</v>
      </c>
      <c r="F91" s="69">
        <v>13.1</v>
      </c>
      <c r="G91" s="69">
        <v>3.58</v>
      </c>
      <c r="H91" s="69">
        <v>20.010000000000002</v>
      </c>
      <c r="I91" s="69">
        <v>33.86</v>
      </c>
      <c r="J91" s="69">
        <v>17.649999999999999</v>
      </c>
      <c r="K91" s="69">
        <v>12.85</v>
      </c>
      <c r="L91" s="69">
        <v>26.7</v>
      </c>
      <c r="M91" s="69">
        <v>2.66</v>
      </c>
      <c r="N91" s="69">
        <v>7.98</v>
      </c>
      <c r="O91" s="69">
        <v>5.0266999999999999</v>
      </c>
      <c r="P91" s="69">
        <v>34.6</v>
      </c>
      <c r="Q91" s="69">
        <v>1.22</v>
      </c>
      <c r="R91" s="69">
        <v>9.32</v>
      </c>
      <c r="S91" s="69">
        <v>40.520000000000003</v>
      </c>
      <c r="T91" s="4"/>
      <c r="V91" s="3">
        <f t="shared" si="32"/>
        <v>42030</v>
      </c>
      <c r="W91" s="40">
        <f ca="1">W90+SUMIFS('Transactions (Dated)'!$E$2:$E$53,'Transactions (Dated)'!$D$2:$D$53,'Share Values'!$V91,'Transactions (Dated)'!$B$2:$B$53,'Share Values'!W$11,'Transactions (Dated)'!$C$2:$C$53,"Buy")-SUMIFS('Transactions (Dated)'!$E$2:$E$53,'Transactions (Dated)'!$D$2:$D$53,'Share Values'!$V91,'Transactions (Dated)'!$B$2:$B$53,'Share Values'!W$11,'Transactions (Dated)'!$C$2:$C$53,"Sell")</f>
        <v>4625</v>
      </c>
      <c r="X91" s="40">
        <f ca="1">X90+SUMIFS('Transactions (Dated)'!$E$2:$E$53,'Transactions (Dated)'!$D$2:$D$53,'Share Values'!$V91,'Transactions (Dated)'!$B$2:$B$53,'Share Values'!X$11,'Transactions (Dated)'!$C$2:$C$53,"Buy")-SUMIFS('Transactions (Dated)'!$E$2:$E$53,'Transactions (Dated)'!$D$2:$D$53,'Share Values'!$V91,'Transactions (Dated)'!$B$2:$B$53,'Share Values'!X$11,'Transactions (Dated)'!$C$2:$C$53,"Sell")</f>
        <v>12500</v>
      </c>
      <c r="Y91" s="40">
        <f ca="1">Y90+SUMIFS('Transactions (Dated)'!$E$2:$E$53,'Transactions (Dated)'!$D$2:$D$53,'Share Values'!$V91,'Transactions (Dated)'!$B$2:$B$53,'Share Values'!Y$11,'Transactions (Dated)'!$C$2:$C$53,"Buy")-SUMIFS('Transactions (Dated)'!$E$2:$E$53,'Transactions (Dated)'!$D$2:$D$53,'Share Values'!$V91,'Transactions (Dated)'!$B$2:$B$53,'Share Values'!Y$11,'Transactions (Dated)'!$C$2:$C$53,"Sell")</f>
        <v>0</v>
      </c>
      <c r="Z91" s="40">
        <f ca="1">Z90+SUMIFS('Transactions (Dated)'!$E$2:$E$53,'Transactions (Dated)'!$D$2:$D$53,'Share Values'!$V91,'Transactions (Dated)'!$B$2:$B$53,'Share Values'!Z$11,'Transactions (Dated)'!$C$2:$C$53,"Buy")-SUMIFS('Transactions (Dated)'!$E$2:$E$53,'Transactions (Dated)'!$D$2:$D$53,'Share Values'!$V91,'Transactions (Dated)'!$B$2:$B$53,'Share Values'!Z$11,'Transactions (Dated)'!$C$2:$C$53,"Sell")</f>
        <v>0</v>
      </c>
      <c r="AA91" s="40">
        <f ca="1">AA90+SUMIFS('Transactions (Dated)'!$E$2:$E$53,'Transactions (Dated)'!$D$2:$D$53,'Share Values'!$V91,'Transactions (Dated)'!$B$2:$B$53,'Share Values'!AA$11,'Transactions (Dated)'!$C$2:$C$53,"Buy")-SUMIFS('Transactions (Dated)'!$E$2:$E$53,'Transactions (Dated)'!$D$2:$D$53,'Share Values'!$V91,'Transactions (Dated)'!$B$2:$B$53,'Share Values'!AA$11,'Transactions (Dated)'!$C$2:$C$53,"Sell")</f>
        <v>0</v>
      </c>
      <c r="AB91" s="40">
        <f ca="1">AB90+SUMIFS('Transactions (Dated)'!$E$2:$E$53,'Transactions (Dated)'!$D$2:$D$53,'Share Values'!$V91,'Transactions (Dated)'!$B$2:$B$53,'Share Values'!AB$11,'Transactions (Dated)'!$C$2:$C$53,"Buy")-SUMIFS('Transactions (Dated)'!$E$2:$E$53,'Transactions (Dated)'!$D$2:$D$53,'Share Values'!$V91,'Transactions (Dated)'!$B$2:$B$53,'Share Values'!AB$11,'Transactions (Dated)'!$C$2:$C$53,"Sell")</f>
        <v>0</v>
      </c>
      <c r="AC91" s="40">
        <f ca="1">AC90+SUMIFS('Transactions (Dated)'!$E$2:$E$53,'Transactions (Dated)'!$D$2:$D$53,'Share Values'!$V91,'Transactions (Dated)'!$B$2:$B$53,'Share Values'!AC$11,'Transactions (Dated)'!$C$2:$C$53,"Buy")-SUMIFS('Transactions (Dated)'!$E$2:$E$53,'Transactions (Dated)'!$D$2:$D$53,'Share Values'!$V91,'Transactions (Dated)'!$B$2:$B$53,'Share Values'!AC$11,'Transactions (Dated)'!$C$2:$C$53,"Sell")</f>
        <v>0</v>
      </c>
      <c r="AD91" s="40">
        <f ca="1">AD90+SUMIFS('Transactions (Dated)'!$E$2:$E$53,'Transactions (Dated)'!$D$2:$D$53,'Share Values'!$V91,'Transactions (Dated)'!$B$2:$B$53,'Share Values'!AD$11,'Transactions (Dated)'!$C$2:$C$53,"Buy")-SUMIFS('Transactions (Dated)'!$E$2:$E$53,'Transactions (Dated)'!$D$2:$D$53,'Share Values'!$V91,'Transactions (Dated)'!$B$2:$B$53,'Share Values'!AD$11,'Transactions (Dated)'!$C$2:$C$53,"Sell")</f>
        <v>0</v>
      </c>
      <c r="AE91" s="40">
        <f ca="1">AE90+SUMIFS('Transactions (Dated)'!$E$2:$E$53,'Transactions (Dated)'!$D$2:$D$53,'Share Values'!$V91,'Transactions (Dated)'!$B$2:$B$53,'Share Values'!AE$11,'Transactions (Dated)'!$C$2:$C$53,"Buy")-SUMIFS('Transactions (Dated)'!$E$2:$E$53,'Transactions (Dated)'!$D$2:$D$53,'Share Values'!$V91,'Transactions (Dated)'!$B$2:$B$53,'Share Values'!AE$11,'Transactions (Dated)'!$C$2:$C$53,"Sell")</f>
        <v>0</v>
      </c>
      <c r="AF91" s="40">
        <f ca="1">AF90+SUMIFS('Transactions (Dated)'!$E$2:$E$53,'Transactions (Dated)'!$D$2:$D$53,'Share Values'!$V91,'Transactions (Dated)'!$B$2:$B$53,'Share Values'!AF$11,'Transactions (Dated)'!$C$2:$C$53,"Buy")-SUMIFS('Transactions (Dated)'!$E$2:$E$53,'Transactions (Dated)'!$D$2:$D$53,'Share Values'!$V91,'Transactions (Dated)'!$B$2:$B$53,'Share Values'!AF$11,'Transactions (Dated)'!$C$2:$C$53,"Sell")</f>
        <v>0</v>
      </c>
      <c r="AG91" s="40">
        <f ca="1">AG90+SUMIFS('Transactions (Dated)'!$E$2:$E$53,'Transactions (Dated)'!$D$2:$D$53,'Share Values'!$V91,'Transactions (Dated)'!$B$2:$B$53,'Share Values'!AG$11,'Transactions (Dated)'!$C$2:$C$53,"Buy")-SUMIFS('Transactions (Dated)'!$E$2:$E$53,'Transactions (Dated)'!$D$2:$D$53,'Share Values'!$V91,'Transactions (Dated)'!$B$2:$B$53,'Share Values'!AG$11,'Transactions (Dated)'!$C$2:$C$53,"Sell")</f>
        <v>0</v>
      </c>
      <c r="AH91" s="40">
        <f ca="1">AH90+SUMIFS('Transactions (Dated)'!$E$2:$E$53,'Transactions (Dated)'!$D$2:$D$53,'Share Values'!$V91,'Transactions (Dated)'!$B$2:$B$53,'Share Values'!AH$11,'Transactions (Dated)'!$C$2:$C$53,"Buy")-SUMIFS('Transactions (Dated)'!$E$2:$E$53,'Transactions (Dated)'!$D$2:$D$53,'Share Values'!$V91,'Transactions (Dated)'!$B$2:$B$53,'Share Values'!AH$11,'Transactions (Dated)'!$C$2:$C$53,"Sell")</f>
        <v>0</v>
      </c>
      <c r="AI91" s="40">
        <f ca="1">AI90+SUMIFS('Transactions (Dated)'!$E$2:$E$53,'Transactions (Dated)'!$D$2:$D$53,'Share Values'!$V91,'Transactions (Dated)'!$B$2:$B$53,'Share Values'!AI$11,'Transactions (Dated)'!$C$2:$C$53,"Buy")-SUMIFS('Transactions (Dated)'!$E$2:$E$53,'Transactions (Dated)'!$D$2:$D$53,'Share Values'!$V91,'Transactions (Dated)'!$B$2:$B$53,'Share Values'!AI$11,'Transactions (Dated)'!$C$2:$C$53,"Sell")</f>
        <v>0</v>
      </c>
      <c r="AJ91" s="40">
        <f ca="1">AJ90+SUMIFS('Transactions (Dated)'!$E$2:$E$53,'Transactions (Dated)'!$D$2:$D$53,'Share Values'!$V91,'Transactions (Dated)'!$B$2:$B$53,'Share Values'!AJ$11,'Transactions (Dated)'!$C$2:$C$53,"Buy")-SUMIFS('Transactions (Dated)'!$E$2:$E$53,'Transactions (Dated)'!$D$2:$D$53,'Share Values'!$V91,'Transactions (Dated)'!$B$2:$B$53,'Share Values'!AJ$11,'Transactions (Dated)'!$C$2:$C$53,"Sell")</f>
        <v>0</v>
      </c>
      <c r="AK91" s="40"/>
      <c r="AM91" s="3">
        <f t="shared" si="33"/>
        <v>42030</v>
      </c>
      <c r="AN91" s="6">
        <f t="shared" ca="1" si="34"/>
        <v>60587.5</v>
      </c>
      <c r="AO91" s="6">
        <f t="shared" ca="1" si="35"/>
        <v>44750</v>
      </c>
      <c r="AP91" s="6">
        <f t="shared" ca="1" si="36"/>
        <v>0</v>
      </c>
      <c r="AQ91" s="6">
        <f t="shared" ca="1" si="37"/>
        <v>0</v>
      </c>
      <c r="AR91" s="6">
        <f t="shared" ca="1" si="38"/>
        <v>0</v>
      </c>
      <c r="AS91" s="6">
        <f t="shared" ca="1" si="39"/>
        <v>0</v>
      </c>
      <c r="AT91" s="6">
        <f t="shared" ca="1" si="40"/>
        <v>0</v>
      </c>
      <c r="AU91" s="6">
        <f t="shared" ca="1" si="41"/>
        <v>0</v>
      </c>
      <c r="AV91" s="6">
        <f t="shared" ca="1" si="42"/>
        <v>0</v>
      </c>
      <c r="AW91" s="6">
        <f t="shared" ca="1" si="43"/>
        <v>0</v>
      </c>
      <c r="AX91" s="6">
        <f t="shared" ca="1" si="44"/>
        <v>0</v>
      </c>
      <c r="AY91" s="6">
        <f t="shared" ca="1" si="45"/>
        <v>0</v>
      </c>
      <c r="AZ91" s="6">
        <f t="shared" ca="1" si="46"/>
        <v>0</v>
      </c>
      <c r="BA91" s="6">
        <f t="shared" ca="1" si="47"/>
        <v>0</v>
      </c>
      <c r="BB91" s="6"/>
      <c r="BD91" s="4">
        <f t="shared" ca="1" si="48"/>
        <v>105337.5</v>
      </c>
      <c r="BF91" s="3">
        <f t="shared" si="49"/>
        <v>42030</v>
      </c>
      <c r="BG91" s="6">
        <f>BG90+SUMIFS('Transactions (Dated)'!H:H,'Transactions (Dated)'!D:D,'Share Values'!AM91)</f>
        <v>899983.75</v>
      </c>
      <c r="BH91" s="6">
        <f ca="1">BH90+SUMIFS('Transactions (Dated)'!$F:$F,'Transactions (Dated)'!$D:$D,$BF91,'Transactions (Dated)'!$B:$B,BH$11,'Transactions (Dated)'!$C:$C,"Dividend (paid to cash)")*W91</f>
        <v>0</v>
      </c>
      <c r="BI91" s="6">
        <f ca="1">BI90+SUMIFS('Transactions (Dated)'!$F:$F,'Transactions (Dated)'!$D:$D,$BF91,'Transactions (Dated)'!$B:$B,BI$11,'Transactions (Dated)'!$C:$C,"Dividend (paid to cash)")*X91</f>
        <v>625</v>
      </c>
      <c r="BJ91" s="6">
        <f ca="1">BJ90+SUMIFS('Transactions (Dated)'!$F:$F,'Transactions (Dated)'!$D:$D,$BF91,'Transactions (Dated)'!$B:$B,BJ$11,'Transactions (Dated)'!$C:$C,"Dividend (paid to cash)")*Y91</f>
        <v>0</v>
      </c>
      <c r="BK91" s="6">
        <f ca="1">BK90+SUMIFS('Transactions (Dated)'!$F:$F,'Transactions (Dated)'!$D:$D,$BF91,'Transactions (Dated)'!$B:$B,BK$11,'Transactions (Dated)'!$C:$C,"Dividend (paid to cash)")*Z91</f>
        <v>0</v>
      </c>
      <c r="BL91" s="6">
        <f ca="1">BL90+SUMIFS('Transactions (Dated)'!$F:$F,'Transactions (Dated)'!$D:$D,$BF91,'Transactions (Dated)'!$B:$B,BL$11,'Transactions (Dated)'!$C:$C,"Dividend (paid to cash)")*AA91</f>
        <v>0</v>
      </c>
      <c r="BM91" s="6">
        <f ca="1">BM90+SUMIFS('Transactions (Dated)'!$F:$F,'Transactions (Dated)'!$D:$D,$BF91,'Transactions (Dated)'!$B:$B,BM$11,'Transactions (Dated)'!$C:$C,"Dividend (paid to cash)")*AB91</f>
        <v>0</v>
      </c>
      <c r="BN91" s="6">
        <f ca="1">BN90+SUMIFS('Transactions (Dated)'!$F:$F,'Transactions (Dated)'!$D:$D,$BF91,'Transactions (Dated)'!$B:$B,BN$11,'Transactions (Dated)'!$C:$C,"Dividend (paid to cash)")*AC91</f>
        <v>0</v>
      </c>
      <c r="BO91" s="6">
        <f ca="1">BO90+SUMIFS('Transactions (Dated)'!$F:$F,'Transactions (Dated)'!$D:$D,$BF91,'Transactions (Dated)'!$B:$B,BO$11,'Transactions (Dated)'!$C:$C,"Dividend (paid to cash)")*AD91</f>
        <v>0</v>
      </c>
      <c r="BP91" s="6">
        <f ca="1">BP90+SUMIFS('Transactions (Dated)'!$F:$F,'Transactions (Dated)'!$D:$D,$BF91,'Transactions (Dated)'!$B:$B,BP$11,'Transactions (Dated)'!$C:$C,"Dividend (paid to cash)")*AE91</f>
        <v>0</v>
      </c>
      <c r="BQ91" s="6">
        <f ca="1">BQ90+SUMIFS('Transactions (Dated)'!$F:$F,'Transactions (Dated)'!$D:$D,$BF91,'Transactions (Dated)'!$B:$B,BQ$11,'Transactions (Dated)'!$C:$C,"Dividend (paid to cash)")*AF91</f>
        <v>0</v>
      </c>
      <c r="BR91" s="6">
        <f ca="1">BR90+SUMIFS('Transactions (Dated)'!$F:$F,'Transactions (Dated)'!$D:$D,$BF91,'Transactions (Dated)'!$B:$B,BR$11,'Transactions (Dated)'!$C:$C,"Dividend (paid to cash)")*AG91</f>
        <v>0</v>
      </c>
      <c r="BS91" s="6">
        <f ca="1">BS90+SUMIFS('Transactions (Dated)'!$F:$F,'Transactions (Dated)'!$D:$D,$BF91,'Transactions (Dated)'!$B:$B,BS$11,'Transactions (Dated)'!$C:$C,"Dividend (paid to cash)")*AH91</f>
        <v>0</v>
      </c>
      <c r="BT91" s="6">
        <f ca="1">BT90+SUMIFS('Transactions (Dated)'!$F:$F,'Transactions (Dated)'!$D:$D,$BF91,'Transactions (Dated)'!$B:$B,BT$11,'Transactions (Dated)'!$C:$C,"Dividend (paid to cash)")*AI91</f>
        <v>0</v>
      </c>
      <c r="BU91" s="6">
        <f ca="1">BU90+SUMIFS('Transactions (Dated)'!$F:$F,'Transactions (Dated)'!$D:$D,$BF91,'Transactions (Dated)'!$B:$B,BU$11,'Transactions (Dated)'!$C:$C,"Dividend (paid to cash)")*AJ91</f>
        <v>0</v>
      </c>
      <c r="BV91" s="6"/>
      <c r="BX91" s="6">
        <f t="shared" ca="1" si="54"/>
        <v>900608.75</v>
      </c>
      <c r="BZ91" s="3">
        <f t="shared" si="55"/>
        <v>42030</v>
      </c>
      <c r="CA91" s="4">
        <f t="shared" ca="1" si="50"/>
        <v>105337.5</v>
      </c>
      <c r="CB91" s="4">
        <f t="shared" ca="1" si="51"/>
        <v>900608.75</v>
      </c>
      <c r="CD91" s="4">
        <f t="shared" ca="1" si="52"/>
        <v>1005946.25</v>
      </c>
    </row>
    <row r="92" spans="2:82">
      <c r="B92" s="3">
        <f t="shared" si="53"/>
        <v>42031</v>
      </c>
      <c r="C92" s="2">
        <v>14833.9</v>
      </c>
      <c r="E92" s="70">
        <v>42031</v>
      </c>
      <c r="F92" s="69">
        <v>13.11</v>
      </c>
      <c r="G92" s="69">
        <v>3.68</v>
      </c>
      <c r="H92" s="69">
        <v>20.05</v>
      </c>
      <c r="I92" s="69">
        <v>32.4</v>
      </c>
      <c r="J92" s="69">
        <v>18.190000000000001</v>
      </c>
      <c r="K92" s="69">
        <v>12.82</v>
      </c>
      <c r="L92" s="69">
        <v>26.62</v>
      </c>
      <c r="M92" s="69">
        <v>2.69</v>
      </c>
      <c r="N92" s="69">
        <v>7.98</v>
      </c>
      <c r="O92" s="69">
        <v>5.0167000000000002</v>
      </c>
      <c r="P92" s="69">
        <v>34.22</v>
      </c>
      <c r="Q92" s="69">
        <v>1.2</v>
      </c>
      <c r="R92" s="69">
        <v>8.9499999999999993</v>
      </c>
      <c r="S92" s="69">
        <v>40.869999999999997</v>
      </c>
      <c r="T92" s="4"/>
      <c r="V92" s="3">
        <f t="shared" si="32"/>
        <v>42031</v>
      </c>
      <c r="W92" s="40">
        <f ca="1">W91+SUMIFS('Transactions (Dated)'!$E$2:$E$53,'Transactions (Dated)'!$D$2:$D$53,'Share Values'!$V92,'Transactions (Dated)'!$B$2:$B$53,'Share Values'!W$11,'Transactions (Dated)'!$C$2:$C$53,"Buy")-SUMIFS('Transactions (Dated)'!$E$2:$E$53,'Transactions (Dated)'!$D$2:$D$53,'Share Values'!$V92,'Transactions (Dated)'!$B$2:$B$53,'Share Values'!W$11,'Transactions (Dated)'!$C$2:$C$53,"Sell")</f>
        <v>4625</v>
      </c>
      <c r="X92" s="40">
        <f ca="1">X91+SUMIFS('Transactions (Dated)'!$E$2:$E$53,'Transactions (Dated)'!$D$2:$D$53,'Share Values'!$V92,'Transactions (Dated)'!$B$2:$B$53,'Share Values'!X$11,'Transactions (Dated)'!$C$2:$C$53,"Buy")-SUMIFS('Transactions (Dated)'!$E$2:$E$53,'Transactions (Dated)'!$D$2:$D$53,'Share Values'!$V92,'Transactions (Dated)'!$B$2:$B$53,'Share Values'!X$11,'Transactions (Dated)'!$C$2:$C$53,"Sell")</f>
        <v>12500</v>
      </c>
      <c r="Y92" s="40">
        <f ca="1">Y91+SUMIFS('Transactions (Dated)'!$E$2:$E$53,'Transactions (Dated)'!$D$2:$D$53,'Share Values'!$V92,'Transactions (Dated)'!$B$2:$B$53,'Share Values'!Y$11,'Transactions (Dated)'!$C$2:$C$53,"Buy")-SUMIFS('Transactions (Dated)'!$E$2:$E$53,'Transactions (Dated)'!$D$2:$D$53,'Share Values'!$V92,'Transactions (Dated)'!$B$2:$B$53,'Share Values'!Y$11,'Transactions (Dated)'!$C$2:$C$53,"Sell")</f>
        <v>0</v>
      </c>
      <c r="Z92" s="40">
        <f ca="1">Z91+SUMIFS('Transactions (Dated)'!$E$2:$E$53,'Transactions (Dated)'!$D$2:$D$53,'Share Values'!$V92,'Transactions (Dated)'!$B$2:$B$53,'Share Values'!Z$11,'Transactions (Dated)'!$C$2:$C$53,"Buy")-SUMIFS('Transactions (Dated)'!$E$2:$E$53,'Transactions (Dated)'!$D$2:$D$53,'Share Values'!$V92,'Transactions (Dated)'!$B$2:$B$53,'Share Values'!Z$11,'Transactions (Dated)'!$C$2:$C$53,"Sell")</f>
        <v>0</v>
      </c>
      <c r="AA92" s="40">
        <f ca="1">AA91+SUMIFS('Transactions (Dated)'!$E$2:$E$53,'Transactions (Dated)'!$D$2:$D$53,'Share Values'!$V92,'Transactions (Dated)'!$B$2:$B$53,'Share Values'!AA$11,'Transactions (Dated)'!$C$2:$C$53,"Buy")-SUMIFS('Transactions (Dated)'!$E$2:$E$53,'Transactions (Dated)'!$D$2:$D$53,'Share Values'!$V92,'Transactions (Dated)'!$B$2:$B$53,'Share Values'!AA$11,'Transactions (Dated)'!$C$2:$C$53,"Sell")</f>
        <v>0</v>
      </c>
      <c r="AB92" s="40">
        <f ca="1">AB91+SUMIFS('Transactions (Dated)'!$E$2:$E$53,'Transactions (Dated)'!$D$2:$D$53,'Share Values'!$V92,'Transactions (Dated)'!$B$2:$B$53,'Share Values'!AB$11,'Transactions (Dated)'!$C$2:$C$53,"Buy")-SUMIFS('Transactions (Dated)'!$E$2:$E$53,'Transactions (Dated)'!$D$2:$D$53,'Share Values'!$V92,'Transactions (Dated)'!$B$2:$B$53,'Share Values'!AB$11,'Transactions (Dated)'!$C$2:$C$53,"Sell")</f>
        <v>0</v>
      </c>
      <c r="AC92" s="40">
        <f ca="1">AC91+SUMIFS('Transactions (Dated)'!$E$2:$E$53,'Transactions (Dated)'!$D$2:$D$53,'Share Values'!$V92,'Transactions (Dated)'!$B$2:$B$53,'Share Values'!AC$11,'Transactions (Dated)'!$C$2:$C$53,"Buy")-SUMIFS('Transactions (Dated)'!$E$2:$E$53,'Transactions (Dated)'!$D$2:$D$53,'Share Values'!$V92,'Transactions (Dated)'!$B$2:$B$53,'Share Values'!AC$11,'Transactions (Dated)'!$C$2:$C$53,"Sell")</f>
        <v>0</v>
      </c>
      <c r="AD92" s="40">
        <f ca="1">AD91+SUMIFS('Transactions (Dated)'!$E$2:$E$53,'Transactions (Dated)'!$D$2:$D$53,'Share Values'!$V92,'Transactions (Dated)'!$B$2:$B$53,'Share Values'!AD$11,'Transactions (Dated)'!$C$2:$C$53,"Buy")-SUMIFS('Transactions (Dated)'!$E$2:$E$53,'Transactions (Dated)'!$D$2:$D$53,'Share Values'!$V92,'Transactions (Dated)'!$B$2:$B$53,'Share Values'!AD$11,'Transactions (Dated)'!$C$2:$C$53,"Sell")</f>
        <v>0</v>
      </c>
      <c r="AE92" s="40">
        <f ca="1">AE91+SUMIFS('Transactions (Dated)'!$E$2:$E$53,'Transactions (Dated)'!$D$2:$D$53,'Share Values'!$V92,'Transactions (Dated)'!$B$2:$B$53,'Share Values'!AE$11,'Transactions (Dated)'!$C$2:$C$53,"Buy")-SUMIFS('Transactions (Dated)'!$E$2:$E$53,'Transactions (Dated)'!$D$2:$D$53,'Share Values'!$V92,'Transactions (Dated)'!$B$2:$B$53,'Share Values'!AE$11,'Transactions (Dated)'!$C$2:$C$53,"Sell")</f>
        <v>0</v>
      </c>
      <c r="AF92" s="40">
        <f ca="1">AF91+SUMIFS('Transactions (Dated)'!$E$2:$E$53,'Transactions (Dated)'!$D$2:$D$53,'Share Values'!$V92,'Transactions (Dated)'!$B$2:$B$53,'Share Values'!AF$11,'Transactions (Dated)'!$C$2:$C$53,"Buy")-SUMIFS('Transactions (Dated)'!$E$2:$E$53,'Transactions (Dated)'!$D$2:$D$53,'Share Values'!$V92,'Transactions (Dated)'!$B$2:$B$53,'Share Values'!AF$11,'Transactions (Dated)'!$C$2:$C$53,"Sell")</f>
        <v>0</v>
      </c>
      <c r="AG92" s="40">
        <f ca="1">AG91+SUMIFS('Transactions (Dated)'!$E$2:$E$53,'Transactions (Dated)'!$D$2:$D$53,'Share Values'!$V92,'Transactions (Dated)'!$B$2:$B$53,'Share Values'!AG$11,'Transactions (Dated)'!$C$2:$C$53,"Buy")-SUMIFS('Transactions (Dated)'!$E$2:$E$53,'Transactions (Dated)'!$D$2:$D$53,'Share Values'!$V92,'Transactions (Dated)'!$B$2:$B$53,'Share Values'!AG$11,'Transactions (Dated)'!$C$2:$C$53,"Sell")</f>
        <v>0</v>
      </c>
      <c r="AH92" s="40">
        <f ca="1">AH91+SUMIFS('Transactions (Dated)'!$E$2:$E$53,'Transactions (Dated)'!$D$2:$D$53,'Share Values'!$V92,'Transactions (Dated)'!$B$2:$B$53,'Share Values'!AH$11,'Transactions (Dated)'!$C$2:$C$53,"Buy")-SUMIFS('Transactions (Dated)'!$E$2:$E$53,'Transactions (Dated)'!$D$2:$D$53,'Share Values'!$V92,'Transactions (Dated)'!$B$2:$B$53,'Share Values'!AH$11,'Transactions (Dated)'!$C$2:$C$53,"Sell")</f>
        <v>0</v>
      </c>
      <c r="AI92" s="40">
        <f ca="1">AI91+SUMIFS('Transactions (Dated)'!$E$2:$E$53,'Transactions (Dated)'!$D$2:$D$53,'Share Values'!$V92,'Transactions (Dated)'!$B$2:$B$53,'Share Values'!AI$11,'Transactions (Dated)'!$C$2:$C$53,"Buy")-SUMIFS('Transactions (Dated)'!$E$2:$E$53,'Transactions (Dated)'!$D$2:$D$53,'Share Values'!$V92,'Transactions (Dated)'!$B$2:$B$53,'Share Values'!AI$11,'Transactions (Dated)'!$C$2:$C$53,"Sell")</f>
        <v>0</v>
      </c>
      <c r="AJ92" s="40">
        <f ca="1">AJ91+SUMIFS('Transactions (Dated)'!$E$2:$E$53,'Transactions (Dated)'!$D$2:$D$53,'Share Values'!$V92,'Transactions (Dated)'!$B$2:$B$53,'Share Values'!AJ$11,'Transactions (Dated)'!$C$2:$C$53,"Buy")-SUMIFS('Transactions (Dated)'!$E$2:$E$53,'Transactions (Dated)'!$D$2:$D$53,'Share Values'!$V92,'Transactions (Dated)'!$B$2:$B$53,'Share Values'!AJ$11,'Transactions (Dated)'!$C$2:$C$53,"Sell")</f>
        <v>0</v>
      </c>
      <c r="AK92" s="40"/>
      <c r="AM92" s="3">
        <f t="shared" si="33"/>
        <v>42031</v>
      </c>
      <c r="AN92" s="6">
        <f t="shared" ca="1" si="34"/>
        <v>60633.75</v>
      </c>
      <c r="AO92" s="6">
        <f t="shared" ca="1" si="35"/>
        <v>46000</v>
      </c>
      <c r="AP92" s="6">
        <f t="shared" ca="1" si="36"/>
        <v>0</v>
      </c>
      <c r="AQ92" s="6">
        <f t="shared" ca="1" si="37"/>
        <v>0</v>
      </c>
      <c r="AR92" s="6">
        <f t="shared" ca="1" si="38"/>
        <v>0</v>
      </c>
      <c r="AS92" s="6">
        <f t="shared" ca="1" si="39"/>
        <v>0</v>
      </c>
      <c r="AT92" s="6">
        <f t="shared" ca="1" si="40"/>
        <v>0</v>
      </c>
      <c r="AU92" s="6">
        <f t="shared" ca="1" si="41"/>
        <v>0</v>
      </c>
      <c r="AV92" s="6">
        <f t="shared" ca="1" si="42"/>
        <v>0</v>
      </c>
      <c r="AW92" s="6">
        <f t="shared" ca="1" si="43"/>
        <v>0</v>
      </c>
      <c r="AX92" s="6">
        <f t="shared" ca="1" si="44"/>
        <v>0</v>
      </c>
      <c r="AY92" s="6">
        <f t="shared" ca="1" si="45"/>
        <v>0</v>
      </c>
      <c r="AZ92" s="6">
        <f t="shared" ca="1" si="46"/>
        <v>0</v>
      </c>
      <c r="BA92" s="6">
        <f t="shared" ca="1" si="47"/>
        <v>0</v>
      </c>
      <c r="BB92" s="6"/>
      <c r="BD92" s="4">
        <f t="shared" ca="1" si="48"/>
        <v>106633.75</v>
      </c>
      <c r="BF92" s="3">
        <f t="shared" si="49"/>
        <v>42031</v>
      </c>
      <c r="BG92" s="6">
        <f>BG91+SUMIFS('Transactions (Dated)'!H:H,'Transactions (Dated)'!D:D,'Share Values'!AM92)</f>
        <v>899983.75</v>
      </c>
      <c r="BH92" s="6">
        <f ca="1">BH91+SUMIFS('Transactions (Dated)'!$F:$F,'Transactions (Dated)'!$D:$D,$BF92,'Transactions (Dated)'!$B:$B,BH$11,'Transactions (Dated)'!$C:$C,"Dividend (paid to cash)")*W92</f>
        <v>0</v>
      </c>
      <c r="BI92" s="6">
        <f ca="1">BI91+SUMIFS('Transactions (Dated)'!$F:$F,'Transactions (Dated)'!$D:$D,$BF92,'Transactions (Dated)'!$B:$B,BI$11,'Transactions (Dated)'!$C:$C,"Dividend (paid to cash)")*X92</f>
        <v>625</v>
      </c>
      <c r="BJ92" s="6">
        <f ca="1">BJ91+SUMIFS('Transactions (Dated)'!$F:$F,'Transactions (Dated)'!$D:$D,$BF92,'Transactions (Dated)'!$B:$B,BJ$11,'Transactions (Dated)'!$C:$C,"Dividend (paid to cash)")*Y92</f>
        <v>0</v>
      </c>
      <c r="BK92" s="6">
        <f ca="1">BK91+SUMIFS('Transactions (Dated)'!$F:$F,'Transactions (Dated)'!$D:$D,$BF92,'Transactions (Dated)'!$B:$B,BK$11,'Transactions (Dated)'!$C:$C,"Dividend (paid to cash)")*Z92</f>
        <v>0</v>
      </c>
      <c r="BL92" s="6">
        <f ca="1">BL91+SUMIFS('Transactions (Dated)'!$F:$F,'Transactions (Dated)'!$D:$D,$BF92,'Transactions (Dated)'!$B:$B,BL$11,'Transactions (Dated)'!$C:$C,"Dividend (paid to cash)")*AA92</f>
        <v>0</v>
      </c>
      <c r="BM92" s="6">
        <f ca="1">BM91+SUMIFS('Transactions (Dated)'!$F:$F,'Transactions (Dated)'!$D:$D,$BF92,'Transactions (Dated)'!$B:$B,BM$11,'Transactions (Dated)'!$C:$C,"Dividend (paid to cash)")*AB92</f>
        <v>0</v>
      </c>
      <c r="BN92" s="6">
        <f ca="1">BN91+SUMIFS('Transactions (Dated)'!$F:$F,'Transactions (Dated)'!$D:$D,$BF92,'Transactions (Dated)'!$B:$B,BN$11,'Transactions (Dated)'!$C:$C,"Dividend (paid to cash)")*AC92</f>
        <v>0</v>
      </c>
      <c r="BO92" s="6">
        <f ca="1">BO91+SUMIFS('Transactions (Dated)'!$F:$F,'Transactions (Dated)'!$D:$D,$BF92,'Transactions (Dated)'!$B:$B,BO$11,'Transactions (Dated)'!$C:$C,"Dividend (paid to cash)")*AD92</f>
        <v>0</v>
      </c>
      <c r="BP92" s="6">
        <f ca="1">BP91+SUMIFS('Transactions (Dated)'!$F:$F,'Transactions (Dated)'!$D:$D,$BF92,'Transactions (Dated)'!$B:$B,BP$11,'Transactions (Dated)'!$C:$C,"Dividend (paid to cash)")*AE92</f>
        <v>0</v>
      </c>
      <c r="BQ92" s="6">
        <f ca="1">BQ91+SUMIFS('Transactions (Dated)'!$F:$F,'Transactions (Dated)'!$D:$D,$BF92,'Transactions (Dated)'!$B:$B,BQ$11,'Transactions (Dated)'!$C:$C,"Dividend (paid to cash)")*AF92</f>
        <v>0</v>
      </c>
      <c r="BR92" s="6">
        <f ca="1">BR91+SUMIFS('Transactions (Dated)'!$F:$F,'Transactions (Dated)'!$D:$D,$BF92,'Transactions (Dated)'!$B:$B,BR$11,'Transactions (Dated)'!$C:$C,"Dividend (paid to cash)")*AG92</f>
        <v>0</v>
      </c>
      <c r="BS92" s="6">
        <f ca="1">BS91+SUMIFS('Transactions (Dated)'!$F:$F,'Transactions (Dated)'!$D:$D,$BF92,'Transactions (Dated)'!$B:$B,BS$11,'Transactions (Dated)'!$C:$C,"Dividend (paid to cash)")*AH92</f>
        <v>0</v>
      </c>
      <c r="BT92" s="6">
        <f ca="1">BT91+SUMIFS('Transactions (Dated)'!$F:$F,'Transactions (Dated)'!$D:$D,$BF92,'Transactions (Dated)'!$B:$B,BT$11,'Transactions (Dated)'!$C:$C,"Dividend (paid to cash)")*AI92</f>
        <v>0</v>
      </c>
      <c r="BU92" s="6">
        <f ca="1">BU91+SUMIFS('Transactions (Dated)'!$F:$F,'Transactions (Dated)'!$D:$D,$BF92,'Transactions (Dated)'!$B:$B,BU$11,'Transactions (Dated)'!$C:$C,"Dividend (paid to cash)")*AJ92</f>
        <v>0</v>
      </c>
      <c r="BV92" s="6"/>
      <c r="BX92" s="6">
        <f t="shared" ca="1" si="54"/>
        <v>900608.75</v>
      </c>
      <c r="BZ92" s="3">
        <f t="shared" si="55"/>
        <v>42031</v>
      </c>
      <c r="CA92" s="4">
        <f t="shared" ca="1" si="50"/>
        <v>106633.75</v>
      </c>
      <c r="CB92" s="4">
        <f t="shared" ca="1" si="51"/>
        <v>900608.75</v>
      </c>
      <c r="CD92" s="4">
        <f t="shared" ca="1" si="52"/>
        <v>1007242.5</v>
      </c>
    </row>
    <row r="93" spans="2:82">
      <c r="B93" s="3">
        <f t="shared" si="53"/>
        <v>42032</v>
      </c>
      <c r="C93" s="2">
        <v>14602.9</v>
      </c>
      <c r="E93" s="70">
        <v>42032</v>
      </c>
      <c r="F93" s="69">
        <v>12.66</v>
      </c>
      <c r="G93" s="69">
        <v>3.46</v>
      </c>
      <c r="H93" s="69">
        <v>19.739999999999998</v>
      </c>
      <c r="I93" s="69">
        <v>32.15</v>
      </c>
      <c r="J93" s="69">
        <v>18.489999999999998</v>
      </c>
      <c r="K93" s="69">
        <v>12.86</v>
      </c>
      <c r="L93" s="69">
        <v>26.5</v>
      </c>
      <c r="M93" s="69">
        <v>2.66</v>
      </c>
      <c r="N93" s="69">
        <v>8</v>
      </c>
      <c r="O93" s="69">
        <v>5</v>
      </c>
      <c r="P93" s="69">
        <v>34.049999999999997</v>
      </c>
      <c r="Q93" s="69">
        <v>1.22</v>
      </c>
      <c r="R93" s="69">
        <v>8.9600000000000009</v>
      </c>
      <c r="S93" s="69">
        <v>41.51</v>
      </c>
      <c r="T93" s="4"/>
      <c r="V93" s="3">
        <f t="shared" si="32"/>
        <v>42032</v>
      </c>
      <c r="W93" s="40">
        <f ca="1">W92+SUMIFS('Transactions (Dated)'!$E$2:$E$53,'Transactions (Dated)'!$D$2:$D$53,'Share Values'!$V93,'Transactions (Dated)'!$B$2:$B$53,'Share Values'!W$11,'Transactions (Dated)'!$C$2:$C$53,"Buy")-SUMIFS('Transactions (Dated)'!$E$2:$E$53,'Transactions (Dated)'!$D$2:$D$53,'Share Values'!$V93,'Transactions (Dated)'!$B$2:$B$53,'Share Values'!W$11,'Transactions (Dated)'!$C$2:$C$53,"Sell")</f>
        <v>4625</v>
      </c>
      <c r="X93" s="40">
        <f ca="1">X92+SUMIFS('Transactions (Dated)'!$E$2:$E$53,'Transactions (Dated)'!$D$2:$D$53,'Share Values'!$V93,'Transactions (Dated)'!$B$2:$B$53,'Share Values'!X$11,'Transactions (Dated)'!$C$2:$C$53,"Buy")-SUMIFS('Transactions (Dated)'!$E$2:$E$53,'Transactions (Dated)'!$D$2:$D$53,'Share Values'!$V93,'Transactions (Dated)'!$B$2:$B$53,'Share Values'!X$11,'Transactions (Dated)'!$C$2:$C$53,"Sell")</f>
        <v>12500</v>
      </c>
      <c r="Y93" s="40">
        <f ca="1">Y92+SUMIFS('Transactions (Dated)'!$E$2:$E$53,'Transactions (Dated)'!$D$2:$D$53,'Share Values'!$V93,'Transactions (Dated)'!$B$2:$B$53,'Share Values'!Y$11,'Transactions (Dated)'!$C$2:$C$53,"Buy")-SUMIFS('Transactions (Dated)'!$E$2:$E$53,'Transactions (Dated)'!$D$2:$D$53,'Share Values'!$V93,'Transactions (Dated)'!$B$2:$B$53,'Share Values'!Y$11,'Transactions (Dated)'!$C$2:$C$53,"Sell")</f>
        <v>0</v>
      </c>
      <c r="Z93" s="40">
        <f ca="1">Z92+SUMIFS('Transactions (Dated)'!$E$2:$E$53,'Transactions (Dated)'!$D$2:$D$53,'Share Values'!$V93,'Transactions (Dated)'!$B$2:$B$53,'Share Values'!Z$11,'Transactions (Dated)'!$C$2:$C$53,"Buy")-SUMIFS('Transactions (Dated)'!$E$2:$E$53,'Transactions (Dated)'!$D$2:$D$53,'Share Values'!$V93,'Transactions (Dated)'!$B$2:$B$53,'Share Values'!Z$11,'Transactions (Dated)'!$C$2:$C$53,"Sell")</f>
        <v>0</v>
      </c>
      <c r="AA93" s="40">
        <f ca="1">AA92+SUMIFS('Transactions (Dated)'!$E$2:$E$53,'Transactions (Dated)'!$D$2:$D$53,'Share Values'!$V93,'Transactions (Dated)'!$B$2:$B$53,'Share Values'!AA$11,'Transactions (Dated)'!$C$2:$C$53,"Buy")-SUMIFS('Transactions (Dated)'!$E$2:$E$53,'Transactions (Dated)'!$D$2:$D$53,'Share Values'!$V93,'Transactions (Dated)'!$B$2:$B$53,'Share Values'!AA$11,'Transactions (Dated)'!$C$2:$C$53,"Sell")</f>
        <v>0</v>
      </c>
      <c r="AB93" s="40">
        <f ca="1">AB92+SUMIFS('Transactions (Dated)'!$E$2:$E$53,'Transactions (Dated)'!$D$2:$D$53,'Share Values'!$V93,'Transactions (Dated)'!$B$2:$B$53,'Share Values'!AB$11,'Transactions (Dated)'!$C$2:$C$53,"Buy")-SUMIFS('Transactions (Dated)'!$E$2:$E$53,'Transactions (Dated)'!$D$2:$D$53,'Share Values'!$V93,'Transactions (Dated)'!$B$2:$B$53,'Share Values'!AB$11,'Transactions (Dated)'!$C$2:$C$53,"Sell")</f>
        <v>0</v>
      </c>
      <c r="AC93" s="40">
        <f ca="1">AC92+SUMIFS('Transactions (Dated)'!$E$2:$E$53,'Transactions (Dated)'!$D$2:$D$53,'Share Values'!$V93,'Transactions (Dated)'!$B$2:$B$53,'Share Values'!AC$11,'Transactions (Dated)'!$C$2:$C$53,"Buy")-SUMIFS('Transactions (Dated)'!$E$2:$E$53,'Transactions (Dated)'!$D$2:$D$53,'Share Values'!$V93,'Transactions (Dated)'!$B$2:$B$53,'Share Values'!AC$11,'Transactions (Dated)'!$C$2:$C$53,"Sell")</f>
        <v>0</v>
      </c>
      <c r="AD93" s="40">
        <f ca="1">AD92+SUMIFS('Transactions (Dated)'!$E$2:$E$53,'Transactions (Dated)'!$D$2:$D$53,'Share Values'!$V93,'Transactions (Dated)'!$B$2:$B$53,'Share Values'!AD$11,'Transactions (Dated)'!$C$2:$C$53,"Buy")-SUMIFS('Transactions (Dated)'!$E$2:$E$53,'Transactions (Dated)'!$D$2:$D$53,'Share Values'!$V93,'Transactions (Dated)'!$B$2:$B$53,'Share Values'!AD$11,'Transactions (Dated)'!$C$2:$C$53,"Sell")</f>
        <v>0</v>
      </c>
      <c r="AE93" s="40">
        <f ca="1">AE92+SUMIFS('Transactions (Dated)'!$E$2:$E$53,'Transactions (Dated)'!$D$2:$D$53,'Share Values'!$V93,'Transactions (Dated)'!$B$2:$B$53,'Share Values'!AE$11,'Transactions (Dated)'!$C$2:$C$53,"Buy")-SUMIFS('Transactions (Dated)'!$E$2:$E$53,'Transactions (Dated)'!$D$2:$D$53,'Share Values'!$V93,'Transactions (Dated)'!$B$2:$B$53,'Share Values'!AE$11,'Transactions (Dated)'!$C$2:$C$53,"Sell")</f>
        <v>0</v>
      </c>
      <c r="AF93" s="40">
        <f ca="1">AF92+SUMIFS('Transactions (Dated)'!$E$2:$E$53,'Transactions (Dated)'!$D$2:$D$53,'Share Values'!$V93,'Transactions (Dated)'!$B$2:$B$53,'Share Values'!AF$11,'Transactions (Dated)'!$C$2:$C$53,"Buy")-SUMIFS('Transactions (Dated)'!$E$2:$E$53,'Transactions (Dated)'!$D$2:$D$53,'Share Values'!$V93,'Transactions (Dated)'!$B$2:$B$53,'Share Values'!AF$11,'Transactions (Dated)'!$C$2:$C$53,"Sell")</f>
        <v>0</v>
      </c>
      <c r="AG93" s="40">
        <f ca="1">AG92+SUMIFS('Transactions (Dated)'!$E$2:$E$53,'Transactions (Dated)'!$D$2:$D$53,'Share Values'!$V93,'Transactions (Dated)'!$B$2:$B$53,'Share Values'!AG$11,'Transactions (Dated)'!$C$2:$C$53,"Buy")-SUMIFS('Transactions (Dated)'!$E$2:$E$53,'Transactions (Dated)'!$D$2:$D$53,'Share Values'!$V93,'Transactions (Dated)'!$B$2:$B$53,'Share Values'!AG$11,'Transactions (Dated)'!$C$2:$C$53,"Sell")</f>
        <v>0</v>
      </c>
      <c r="AH93" s="40">
        <f ca="1">AH92+SUMIFS('Transactions (Dated)'!$E$2:$E$53,'Transactions (Dated)'!$D$2:$D$53,'Share Values'!$V93,'Transactions (Dated)'!$B$2:$B$53,'Share Values'!AH$11,'Transactions (Dated)'!$C$2:$C$53,"Buy")-SUMIFS('Transactions (Dated)'!$E$2:$E$53,'Transactions (Dated)'!$D$2:$D$53,'Share Values'!$V93,'Transactions (Dated)'!$B$2:$B$53,'Share Values'!AH$11,'Transactions (Dated)'!$C$2:$C$53,"Sell")</f>
        <v>0</v>
      </c>
      <c r="AI93" s="40">
        <f ca="1">AI92+SUMIFS('Transactions (Dated)'!$E$2:$E$53,'Transactions (Dated)'!$D$2:$D$53,'Share Values'!$V93,'Transactions (Dated)'!$B$2:$B$53,'Share Values'!AI$11,'Transactions (Dated)'!$C$2:$C$53,"Buy")-SUMIFS('Transactions (Dated)'!$E$2:$E$53,'Transactions (Dated)'!$D$2:$D$53,'Share Values'!$V93,'Transactions (Dated)'!$B$2:$B$53,'Share Values'!AI$11,'Transactions (Dated)'!$C$2:$C$53,"Sell")</f>
        <v>0</v>
      </c>
      <c r="AJ93" s="40">
        <f ca="1">AJ92+SUMIFS('Transactions (Dated)'!$E$2:$E$53,'Transactions (Dated)'!$D$2:$D$53,'Share Values'!$V93,'Transactions (Dated)'!$B$2:$B$53,'Share Values'!AJ$11,'Transactions (Dated)'!$C$2:$C$53,"Buy")-SUMIFS('Transactions (Dated)'!$E$2:$E$53,'Transactions (Dated)'!$D$2:$D$53,'Share Values'!$V93,'Transactions (Dated)'!$B$2:$B$53,'Share Values'!AJ$11,'Transactions (Dated)'!$C$2:$C$53,"Sell")</f>
        <v>0</v>
      </c>
      <c r="AK93" s="40"/>
      <c r="AM93" s="3">
        <f t="shared" si="33"/>
        <v>42032</v>
      </c>
      <c r="AN93" s="6">
        <f t="shared" ca="1" si="34"/>
        <v>58552.5</v>
      </c>
      <c r="AO93" s="6">
        <f t="shared" ca="1" si="35"/>
        <v>43250</v>
      </c>
      <c r="AP93" s="6">
        <f t="shared" ca="1" si="36"/>
        <v>0</v>
      </c>
      <c r="AQ93" s="6">
        <f t="shared" ca="1" si="37"/>
        <v>0</v>
      </c>
      <c r="AR93" s="6">
        <f t="shared" ca="1" si="38"/>
        <v>0</v>
      </c>
      <c r="AS93" s="6">
        <f t="shared" ca="1" si="39"/>
        <v>0</v>
      </c>
      <c r="AT93" s="6">
        <f t="shared" ca="1" si="40"/>
        <v>0</v>
      </c>
      <c r="AU93" s="6">
        <f t="shared" ca="1" si="41"/>
        <v>0</v>
      </c>
      <c r="AV93" s="6">
        <f t="shared" ca="1" si="42"/>
        <v>0</v>
      </c>
      <c r="AW93" s="6">
        <f t="shared" ca="1" si="43"/>
        <v>0</v>
      </c>
      <c r="AX93" s="6">
        <f t="shared" ca="1" si="44"/>
        <v>0</v>
      </c>
      <c r="AY93" s="6">
        <f t="shared" ca="1" si="45"/>
        <v>0</v>
      </c>
      <c r="AZ93" s="6">
        <f t="shared" ca="1" si="46"/>
        <v>0</v>
      </c>
      <c r="BA93" s="6">
        <f t="shared" ca="1" si="47"/>
        <v>0</v>
      </c>
      <c r="BB93" s="6"/>
      <c r="BD93" s="4">
        <f t="shared" ca="1" si="48"/>
        <v>101802.5</v>
      </c>
      <c r="BF93" s="3">
        <f t="shared" si="49"/>
        <v>42032</v>
      </c>
      <c r="BG93" s="6">
        <f>BG92+SUMIFS('Transactions (Dated)'!H:H,'Transactions (Dated)'!D:D,'Share Values'!AM93)</f>
        <v>899983.75</v>
      </c>
      <c r="BH93" s="6">
        <f ca="1">BH92+SUMIFS('Transactions (Dated)'!$F:$F,'Transactions (Dated)'!$D:$D,$BF93,'Transactions (Dated)'!$B:$B,BH$11,'Transactions (Dated)'!$C:$C,"Dividend (paid to cash)")*W93</f>
        <v>0</v>
      </c>
      <c r="BI93" s="6">
        <f ca="1">BI92+SUMIFS('Transactions (Dated)'!$F:$F,'Transactions (Dated)'!$D:$D,$BF93,'Transactions (Dated)'!$B:$B,BI$11,'Transactions (Dated)'!$C:$C,"Dividend (paid to cash)")*X93</f>
        <v>625</v>
      </c>
      <c r="BJ93" s="6">
        <f ca="1">BJ92+SUMIFS('Transactions (Dated)'!$F:$F,'Transactions (Dated)'!$D:$D,$BF93,'Transactions (Dated)'!$B:$B,BJ$11,'Transactions (Dated)'!$C:$C,"Dividend (paid to cash)")*Y93</f>
        <v>0</v>
      </c>
      <c r="BK93" s="6">
        <f ca="1">BK92+SUMIFS('Transactions (Dated)'!$F:$F,'Transactions (Dated)'!$D:$D,$BF93,'Transactions (Dated)'!$B:$B,BK$11,'Transactions (Dated)'!$C:$C,"Dividend (paid to cash)")*Z93</f>
        <v>0</v>
      </c>
      <c r="BL93" s="6">
        <f ca="1">BL92+SUMIFS('Transactions (Dated)'!$F:$F,'Transactions (Dated)'!$D:$D,$BF93,'Transactions (Dated)'!$B:$B,BL$11,'Transactions (Dated)'!$C:$C,"Dividend (paid to cash)")*AA93</f>
        <v>0</v>
      </c>
      <c r="BM93" s="6">
        <f ca="1">BM92+SUMIFS('Transactions (Dated)'!$F:$F,'Transactions (Dated)'!$D:$D,$BF93,'Transactions (Dated)'!$B:$B,BM$11,'Transactions (Dated)'!$C:$C,"Dividend (paid to cash)")*AB93</f>
        <v>0</v>
      </c>
      <c r="BN93" s="6">
        <f ca="1">BN92+SUMIFS('Transactions (Dated)'!$F:$F,'Transactions (Dated)'!$D:$D,$BF93,'Transactions (Dated)'!$B:$B,BN$11,'Transactions (Dated)'!$C:$C,"Dividend (paid to cash)")*AC93</f>
        <v>0</v>
      </c>
      <c r="BO93" s="6">
        <f ca="1">BO92+SUMIFS('Transactions (Dated)'!$F:$F,'Transactions (Dated)'!$D:$D,$BF93,'Transactions (Dated)'!$B:$B,BO$11,'Transactions (Dated)'!$C:$C,"Dividend (paid to cash)")*AD93</f>
        <v>0</v>
      </c>
      <c r="BP93" s="6">
        <f ca="1">BP92+SUMIFS('Transactions (Dated)'!$F:$F,'Transactions (Dated)'!$D:$D,$BF93,'Transactions (Dated)'!$B:$B,BP$11,'Transactions (Dated)'!$C:$C,"Dividend (paid to cash)")*AE93</f>
        <v>0</v>
      </c>
      <c r="BQ93" s="6">
        <f ca="1">BQ92+SUMIFS('Transactions (Dated)'!$F:$F,'Transactions (Dated)'!$D:$D,$BF93,'Transactions (Dated)'!$B:$B,BQ$11,'Transactions (Dated)'!$C:$C,"Dividend (paid to cash)")*AF93</f>
        <v>0</v>
      </c>
      <c r="BR93" s="6">
        <f ca="1">BR92+SUMIFS('Transactions (Dated)'!$F:$F,'Transactions (Dated)'!$D:$D,$BF93,'Transactions (Dated)'!$B:$B,BR$11,'Transactions (Dated)'!$C:$C,"Dividend (paid to cash)")*AG93</f>
        <v>0</v>
      </c>
      <c r="BS93" s="6">
        <f ca="1">BS92+SUMIFS('Transactions (Dated)'!$F:$F,'Transactions (Dated)'!$D:$D,$BF93,'Transactions (Dated)'!$B:$B,BS$11,'Transactions (Dated)'!$C:$C,"Dividend (paid to cash)")*AH93</f>
        <v>0</v>
      </c>
      <c r="BT93" s="6">
        <f ca="1">BT92+SUMIFS('Transactions (Dated)'!$F:$F,'Transactions (Dated)'!$D:$D,$BF93,'Transactions (Dated)'!$B:$B,BT$11,'Transactions (Dated)'!$C:$C,"Dividend (paid to cash)")*AI93</f>
        <v>0</v>
      </c>
      <c r="BU93" s="6">
        <f ca="1">BU92+SUMIFS('Transactions (Dated)'!$F:$F,'Transactions (Dated)'!$D:$D,$BF93,'Transactions (Dated)'!$B:$B,BU$11,'Transactions (Dated)'!$C:$C,"Dividend (paid to cash)")*AJ93</f>
        <v>0</v>
      </c>
      <c r="BV93" s="6"/>
      <c r="BX93" s="6">
        <f t="shared" ca="1" si="54"/>
        <v>900608.75</v>
      </c>
      <c r="BZ93" s="3">
        <f t="shared" si="55"/>
        <v>42032</v>
      </c>
      <c r="CA93" s="4">
        <f t="shared" ca="1" si="50"/>
        <v>101802.5</v>
      </c>
      <c r="CB93" s="4">
        <f t="shared" ca="1" si="51"/>
        <v>900608.75</v>
      </c>
      <c r="CD93" s="4">
        <f t="shared" ca="1" si="52"/>
        <v>1002411.25</v>
      </c>
    </row>
    <row r="94" spans="2:82">
      <c r="B94" s="3">
        <f t="shared" si="53"/>
        <v>42033</v>
      </c>
      <c r="C94" s="2">
        <v>14637.3</v>
      </c>
      <c r="E94" s="70">
        <v>42033</v>
      </c>
      <c r="F94" s="69">
        <v>12.91</v>
      </c>
      <c r="G94" s="69">
        <v>3.48</v>
      </c>
      <c r="H94" s="69">
        <v>19.8</v>
      </c>
      <c r="I94" s="69">
        <v>32.17</v>
      </c>
      <c r="J94" s="69">
        <v>18.850000000000001</v>
      </c>
      <c r="K94" s="69">
        <v>12.69</v>
      </c>
      <c r="L94" s="69">
        <v>27.35</v>
      </c>
      <c r="M94" s="69">
        <v>2.6</v>
      </c>
      <c r="N94" s="69">
        <v>8</v>
      </c>
      <c r="O94" s="69">
        <v>5.03</v>
      </c>
      <c r="P94" s="69">
        <v>34.5</v>
      </c>
      <c r="Q94" s="69">
        <v>1.2</v>
      </c>
      <c r="R94" s="69">
        <v>8.75</v>
      </c>
      <c r="S94" s="69">
        <v>41.84</v>
      </c>
      <c r="T94" s="4"/>
      <c r="V94" s="3">
        <f t="shared" si="32"/>
        <v>42033</v>
      </c>
      <c r="W94" s="40">
        <f ca="1">W93+SUMIFS('Transactions (Dated)'!$E$2:$E$53,'Transactions (Dated)'!$D$2:$D$53,'Share Values'!$V94,'Transactions (Dated)'!$B$2:$B$53,'Share Values'!W$11,'Transactions (Dated)'!$C$2:$C$53,"Buy")-SUMIFS('Transactions (Dated)'!$E$2:$E$53,'Transactions (Dated)'!$D$2:$D$53,'Share Values'!$V94,'Transactions (Dated)'!$B$2:$B$53,'Share Values'!W$11,'Transactions (Dated)'!$C$2:$C$53,"Sell")</f>
        <v>4625</v>
      </c>
      <c r="X94" s="40">
        <f ca="1">X93+SUMIFS('Transactions (Dated)'!$E$2:$E$53,'Transactions (Dated)'!$D$2:$D$53,'Share Values'!$V94,'Transactions (Dated)'!$B$2:$B$53,'Share Values'!X$11,'Transactions (Dated)'!$C$2:$C$53,"Buy")-SUMIFS('Transactions (Dated)'!$E$2:$E$53,'Transactions (Dated)'!$D$2:$D$53,'Share Values'!$V94,'Transactions (Dated)'!$B$2:$B$53,'Share Values'!X$11,'Transactions (Dated)'!$C$2:$C$53,"Sell")</f>
        <v>12500</v>
      </c>
      <c r="Y94" s="40">
        <f ca="1">Y93+SUMIFS('Transactions (Dated)'!$E$2:$E$53,'Transactions (Dated)'!$D$2:$D$53,'Share Values'!$V94,'Transactions (Dated)'!$B$2:$B$53,'Share Values'!Y$11,'Transactions (Dated)'!$C$2:$C$53,"Buy")-SUMIFS('Transactions (Dated)'!$E$2:$E$53,'Transactions (Dated)'!$D$2:$D$53,'Share Values'!$V94,'Transactions (Dated)'!$B$2:$B$53,'Share Values'!Y$11,'Transactions (Dated)'!$C$2:$C$53,"Sell")</f>
        <v>0</v>
      </c>
      <c r="Z94" s="40">
        <f ca="1">Z93+SUMIFS('Transactions (Dated)'!$E$2:$E$53,'Transactions (Dated)'!$D$2:$D$53,'Share Values'!$V94,'Transactions (Dated)'!$B$2:$B$53,'Share Values'!Z$11,'Transactions (Dated)'!$C$2:$C$53,"Buy")-SUMIFS('Transactions (Dated)'!$E$2:$E$53,'Transactions (Dated)'!$D$2:$D$53,'Share Values'!$V94,'Transactions (Dated)'!$B$2:$B$53,'Share Values'!Z$11,'Transactions (Dated)'!$C$2:$C$53,"Sell")</f>
        <v>0</v>
      </c>
      <c r="AA94" s="40">
        <f ca="1">AA93+SUMIFS('Transactions (Dated)'!$E$2:$E$53,'Transactions (Dated)'!$D$2:$D$53,'Share Values'!$V94,'Transactions (Dated)'!$B$2:$B$53,'Share Values'!AA$11,'Transactions (Dated)'!$C$2:$C$53,"Buy")-SUMIFS('Transactions (Dated)'!$E$2:$E$53,'Transactions (Dated)'!$D$2:$D$53,'Share Values'!$V94,'Transactions (Dated)'!$B$2:$B$53,'Share Values'!AA$11,'Transactions (Dated)'!$C$2:$C$53,"Sell")</f>
        <v>0</v>
      </c>
      <c r="AB94" s="40">
        <f ca="1">AB93+SUMIFS('Transactions (Dated)'!$E$2:$E$53,'Transactions (Dated)'!$D$2:$D$53,'Share Values'!$V94,'Transactions (Dated)'!$B$2:$B$53,'Share Values'!AB$11,'Transactions (Dated)'!$C$2:$C$53,"Buy")-SUMIFS('Transactions (Dated)'!$E$2:$E$53,'Transactions (Dated)'!$D$2:$D$53,'Share Values'!$V94,'Transactions (Dated)'!$B$2:$B$53,'Share Values'!AB$11,'Transactions (Dated)'!$C$2:$C$53,"Sell")</f>
        <v>0</v>
      </c>
      <c r="AC94" s="40">
        <f ca="1">AC93+SUMIFS('Transactions (Dated)'!$E$2:$E$53,'Transactions (Dated)'!$D$2:$D$53,'Share Values'!$V94,'Transactions (Dated)'!$B$2:$B$53,'Share Values'!AC$11,'Transactions (Dated)'!$C$2:$C$53,"Buy")-SUMIFS('Transactions (Dated)'!$E$2:$E$53,'Transactions (Dated)'!$D$2:$D$53,'Share Values'!$V94,'Transactions (Dated)'!$B$2:$B$53,'Share Values'!AC$11,'Transactions (Dated)'!$C$2:$C$53,"Sell")</f>
        <v>0</v>
      </c>
      <c r="AD94" s="40">
        <f ca="1">AD93+SUMIFS('Transactions (Dated)'!$E$2:$E$53,'Transactions (Dated)'!$D$2:$D$53,'Share Values'!$V94,'Transactions (Dated)'!$B$2:$B$53,'Share Values'!AD$11,'Transactions (Dated)'!$C$2:$C$53,"Buy")-SUMIFS('Transactions (Dated)'!$E$2:$E$53,'Transactions (Dated)'!$D$2:$D$53,'Share Values'!$V94,'Transactions (Dated)'!$B$2:$B$53,'Share Values'!AD$11,'Transactions (Dated)'!$C$2:$C$53,"Sell")</f>
        <v>0</v>
      </c>
      <c r="AE94" s="40">
        <f ca="1">AE93+SUMIFS('Transactions (Dated)'!$E$2:$E$53,'Transactions (Dated)'!$D$2:$D$53,'Share Values'!$V94,'Transactions (Dated)'!$B$2:$B$53,'Share Values'!AE$11,'Transactions (Dated)'!$C$2:$C$53,"Buy")-SUMIFS('Transactions (Dated)'!$E$2:$E$53,'Transactions (Dated)'!$D$2:$D$53,'Share Values'!$V94,'Transactions (Dated)'!$B$2:$B$53,'Share Values'!AE$11,'Transactions (Dated)'!$C$2:$C$53,"Sell")</f>
        <v>0</v>
      </c>
      <c r="AF94" s="40">
        <f ca="1">AF93+SUMIFS('Transactions (Dated)'!$E$2:$E$53,'Transactions (Dated)'!$D$2:$D$53,'Share Values'!$V94,'Transactions (Dated)'!$B$2:$B$53,'Share Values'!AF$11,'Transactions (Dated)'!$C$2:$C$53,"Buy")-SUMIFS('Transactions (Dated)'!$E$2:$E$53,'Transactions (Dated)'!$D$2:$D$53,'Share Values'!$V94,'Transactions (Dated)'!$B$2:$B$53,'Share Values'!AF$11,'Transactions (Dated)'!$C$2:$C$53,"Sell")</f>
        <v>0</v>
      </c>
      <c r="AG94" s="40">
        <f ca="1">AG93+SUMIFS('Transactions (Dated)'!$E$2:$E$53,'Transactions (Dated)'!$D$2:$D$53,'Share Values'!$V94,'Transactions (Dated)'!$B$2:$B$53,'Share Values'!AG$11,'Transactions (Dated)'!$C$2:$C$53,"Buy")-SUMIFS('Transactions (Dated)'!$E$2:$E$53,'Transactions (Dated)'!$D$2:$D$53,'Share Values'!$V94,'Transactions (Dated)'!$B$2:$B$53,'Share Values'!AG$11,'Transactions (Dated)'!$C$2:$C$53,"Sell")</f>
        <v>0</v>
      </c>
      <c r="AH94" s="40">
        <f ca="1">AH93+SUMIFS('Transactions (Dated)'!$E$2:$E$53,'Transactions (Dated)'!$D$2:$D$53,'Share Values'!$V94,'Transactions (Dated)'!$B$2:$B$53,'Share Values'!AH$11,'Transactions (Dated)'!$C$2:$C$53,"Buy")-SUMIFS('Transactions (Dated)'!$E$2:$E$53,'Transactions (Dated)'!$D$2:$D$53,'Share Values'!$V94,'Transactions (Dated)'!$B$2:$B$53,'Share Values'!AH$11,'Transactions (Dated)'!$C$2:$C$53,"Sell")</f>
        <v>0</v>
      </c>
      <c r="AI94" s="40">
        <f ca="1">AI93+SUMIFS('Transactions (Dated)'!$E$2:$E$53,'Transactions (Dated)'!$D$2:$D$53,'Share Values'!$V94,'Transactions (Dated)'!$B$2:$B$53,'Share Values'!AI$11,'Transactions (Dated)'!$C$2:$C$53,"Buy")-SUMIFS('Transactions (Dated)'!$E$2:$E$53,'Transactions (Dated)'!$D$2:$D$53,'Share Values'!$V94,'Transactions (Dated)'!$B$2:$B$53,'Share Values'!AI$11,'Transactions (Dated)'!$C$2:$C$53,"Sell")</f>
        <v>0</v>
      </c>
      <c r="AJ94" s="40">
        <f ca="1">AJ93+SUMIFS('Transactions (Dated)'!$E$2:$E$53,'Transactions (Dated)'!$D$2:$D$53,'Share Values'!$V94,'Transactions (Dated)'!$B$2:$B$53,'Share Values'!AJ$11,'Transactions (Dated)'!$C$2:$C$53,"Buy")-SUMIFS('Transactions (Dated)'!$E$2:$E$53,'Transactions (Dated)'!$D$2:$D$53,'Share Values'!$V94,'Transactions (Dated)'!$B$2:$B$53,'Share Values'!AJ$11,'Transactions (Dated)'!$C$2:$C$53,"Sell")</f>
        <v>0</v>
      </c>
      <c r="AK94" s="40"/>
      <c r="AM94" s="3">
        <f t="shared" si="33"/>
        <v>42033</v>
      </c>
      <c r="AN94" s="6">
        <f t="shared" ca="1" si="34"/>
        <v>59708.75</v>
      </c>
      <c r="AO94" s="6">
        <f t="shared" ca="1" si="35"/>
        <v>43500</v>
      </c>
      <c r="AP94" s="6">
        <f t="shared" ca="1" si="36"/>
        <v>0</v>
      </c>
      <c r="AQ94" s="6">
        <f t="shared" ca="1" si="37"/>
        <v>0</v>
      </c>
      <c r="AR94" s="6">
        <f t="shared" ca="1" si="38"/>
        <v>0</v>
      </c>
      <c r="AS94" s="6">
        <f t="shared" ca="1" si="39"/>
        <v>0</v>
      </c>
      <c r="AT94" s="6">
        <f t="shared" ca="1" si="40"/>
        <v>0</v>
      </c>
      <c r="AU94" s="6">
        <f t="shared" ca="1" si="41"/>
        <v>0</v>
      </c>
      <c r="AV94" s="6">
        <f t="shared" ca="1" si="42"/>
        <v>0</v>
      </c>
      <c r="AW94" s="6">
        <f t="shared" ca="1" si="43"/>
        <v>0</v>
      </c>
      <c r="AX94" s="6">
        <f t="shared" ca="1" si="44"/>
        <v>0</v>
      </c>
      <c r="AY94" s="6">
        <f t="shared" ca="1" si="45"/>
        <v>0</v>
      </c>
      <c r="AZ94" s="6">
        <f t="shared" ca="1" si="46"/>
        <v>0</v>
      </c>
      <c r="BA94" s="6">
        <f t="shared" ca="1" si="47"/>
        <v>0</v>
      </c>
      <c r="BB94" s="6"/>
      <c r="BD94" s="4">
        <f t="shared" ca="1" si="48"/>
        <v>103208.75</v>
      </c>
      <c r="BF94" s="3">
        <f t="shared" si="49"/>
        <v>42033</v>
      </c>
      <c r="BG94" s="6">
        <f>BG93+SUMIFS('Transactions (Dated)'!H:H,'Transactions (Dated)'!D:D,'Share Values'!AM94)</f>
        <v>899983.75</v>
      </c>
      <c r="BH94" s="6">
        <f ca="1">BH93+SUMIFS('Transactions (Dated)'!$F:$F,'Transactions (Dated)'!$D:$D,$BF94,'Transactions (Dated)'!$B:$B,BH$11,'Transactions (Dated)'!$C:$C,"Dividend (paid to cash)")*W94</f>
        <v>0</v>
      </c>
      <c r="BI94" s="6">
        <f ca="1">BI93+SUMIFS('Transactions (Dated)'!$F:$F,'Transactions (Dated)'!$D:$D,$BF94,'Transactions (Dated)'!$B:$B,BI$11,'Transactions (Dated)'!$C:$C,"Dividend (paid to cash)")*X94</f>
        <v>625</v>
      </c>
      <c r="BJ94" s="6">
        <f ca="1">BJ93+SUMIFS('Transactions (Dated)'!$F:$F,'Transactions (Dated)'!$D:$D,$BF94,'Transactions (Dated)'!$B:$B,BJ$11,'Transactions (Dated)'!$C:$C,"Dividend (paid to cash)")*Y94</f>
        <v>0</v>
      </c>
      <c r="BK94" s="6">
        <f ca="1">BK93+SUMIFS('Transactions (Dated)'!$F:$F,'Transactions (Dated)'!$D:$D,$BF94,'Transactions (Dated)'!$B:$B,BK$11,'Transactions (Dated)'!$C:$C,"Dividend (paid to cash)")*Z94</f>
        <v>0</v>
      </c>
      <c r="BL94" s="6">
        <f ca="1">BL93+SUMIFS('Transactions (Dated)'!$F:$F,'Transactions (Dated)'!$D:$D,$BF94,'Transactions (Dated)'!$B:$B,BL$11,'Transactions (Dated)'!$C:$C,"Dividend (paid to cash)")*AA94</f>
        <v>0</v>
      </c>
      <c r="BM94" s="6">
        <f ca="1">BM93+SUMIFS('Transactions (Dated)'!$F:$F,'Transactions (Dated)'!$D:$D,$BF94,'Transactions (Dated)'!$B:$B,BM$11,'Transactions (Dated)'!$C:$C,"Dividend (paid to cash)")*AB94</f>
        <v>0</v>
      </c>
      <c r="BN94" s="6">
        <f ca="1">BN93+SUMIFS('Transactions (Dated)'!$F:$F,'Transactions (Dated)'!$D:$D,$BF94,'Transactions (Dated)'!$B:$B,BN$11,'Transactions (Dated)'!$C:$C,"Dividend (paid to cash)")*AC94</f>
        <v>0</v>
      </c>
      <c r="BO94" s="6">
        <f ca="1">BO93+SUMIFS('Transactions (Dated)'!$F:$F,'Transactions (Dated)'!$D:$D,$BF94,'Transactions (Dated)'!$B:$B,BO$11,'Transactions (Dated)'!$C:$C,"Dividend (paid to cash)")*AD94</f>
        <v>0</v>
      </c>
      <c r="BP94" s="6">
        <f ca="1">BP93+SUMIFS('Transactions (Dated)'!$F:$F,'Transactions (Dated)'!$D:$D,$BF94,'Transactions (Dated)'!$B:$B,BP$11,'Transactions (Dated)'!$C:$C,"Dividend (paid to cash)")*AE94</f>
        <v>0</v>
      </c>
      <c r="BQ94" s="6">
        <f ca="1">BQ93+SUMIFS('Transactions (Dated)'!$F:$F,'Transactions (Dated)'!$D:$D,$BF94,'Transactions (Dated)'!$B:$B,BQ$11,'Transactions (Dated)'!$C:$C,"Dividend (paid to cash)")*AF94</f>
        <v>0</v>
      </c>
      <c r="BR94" s="6">
        <f ca="1">BR93+SUMIFS('Transactions (Dated)'!$F:$F,'Transactions (Dated)'!$D:$D,$BF94,'Transactions (Dated)'!$B:$B,BR$11,'Transactions (Dated)'!$C:$C,"Dividend (paid to cash)")*AG94</f>
        <v>0</v>
      </c>
      <c r="BS94" s="6">
        <f ca="1">BS93+SUMIFS('Transactions (Dated)'!$F:$F,'Transactions (Dated)'!$D:$D,$BF94,'Transactions (Dated)'!$B:$B,BS$11,'Transactions (Dated)'!$C:$C,"Dividend (paid to cash)")*AH94</f>
        <v>0</v>
      </c>
      <c r="BT94" s="6">
        <f ca="1">BT93+SUMIFS('Transactions (Dated)'!$F:$F,'Transactions (Dated)'!$D:$D,$BF94,'Transactions (Dated)'!$B:$B,BT$11,'Transactions (Dated)'!$C:$C,"Dividend (paid to cash)")*AI94</f>
        <v>0</v>
      </c>
      <c r="BU94" s="6">
        <f ca="1">BU93+SUMIFS('Transactions (Dated)'!$F:$F,'Transactions (Dated)'!$D:$D,$BF94,'Transactions (Dated)'!$B:$B,BU$11,'Transactions (Dated)'!$C:$C,"Dividend (paid to cash)")*AJ94</f>
        <v>0</v>
      </c>
      <c r="BV94" s="6"/>
      <c r="BX94" s="6">
        <f t="shared" ca="1" si="54"/>
        <v>900608.75</v>
      </c>
      <c r="BZ94" s="3">
        <f t="shared" si="55"/>
        <v>42033</v>
      </c>
      <c r="CA94" s="4">
        <f t="shared" ca="1" si="50"/>
        <v>103208.75</v>
      </c>
      <c r="CB94" s="4">
        <f t="shared" ca="1" si="51"/>
        <v>900608.75</v>
      </c>
      <c r="CD94" s="4">
        <f t="shared" ca="1" si="52"/>
        <v>1003817.5</v>
      </c>
    </row>
    <row r="95" spans="2:82">
      <c r="B95" s="3">
        <f t="shared" si="53"/>
        <v>42034</v>
      </c>
      <c r="C95" s="2">
        <v>14673.5</v>
      </c>
      <c r="E95" s="70">
        <v>42034</v>
      </c>
      <c r="F95" s="69">
        <v>12.91</v>
      </c>
      <c r="G95" s="69">
        <v>3.7</v>
      </c>
      <c r="H95" s="69">
        <v>19.86</v>
      </c>
      <c r="I95" s="69">
        <v>31.85</v>
      </c>
      <c r="J95" s="69">
        <v>19.350000000000001</v>
      </c>
      <c r="K95" s="69">
        <v>12.74</v>
      </c>
      <c r="L95" s="69">
        <v>26.48</v>
      </c>
      <c r="M95" s="69">
        <v>2.65</v>
      </c>
      <c r="N95" s="69">
        <v>8</v>
      </c>
      <c r="O95" s="69">
        <v>5.0433000000000003</v>
      </c>
      <c r="P95" s="69">
        <v>33.299999999999997</v>
      </c>
      <c r="Q95" s="69">
        <v>1.2</v>
      </c>
      <c r="R95" s="69">
        <v>10.1</v>
      </c>
      <c r="S95" s="69">
        <v>41.91</v>
      </c>
      <c r="T95" s="4"/>
      <c r="V95" s="3">
        <f t="shared" si="32"/>
        <v>42034</v>
      </c>
      <c r="W95" s="40">
        <f ca="1">W94+SUMIFS('Transactions (Dated)'!$E$2:$E$53,'Transactions (Dated)'!$D$2:$D$53,'Share Values'!$V95,'Transactions (Dated)'!$B$2:$B$53,'Share Values'!W$11,'Transactions (Dated)'!$C$2:$C$53,"Buy")-SUMIFS('Transactions (Dated)'!$E$2:$E$53,'Transactions (Dated)'!$D$2:$D$53,'Share Values'!$V95,'Transactions (Dated)'!$B$2:$B$53,'Share Values'!W$11,'Transactions (Dated)'!$C$2:$C$53,"Sell")</f>
        <v>4625</v>
      </c>
      <c r="X95" s="40">
        <f ca="1">X94+SUMIFS('Transactions (Dated)'!$E$2:$E$53,'Transactions (Dated)'!$D$2:$D$53,'Share Values'!$V95,'Transactions (Dated)'!$B$2:$B$53,'Share Values'!X$11,'Transactions (Dated)'!$C$2:$C$53,"Buy")-SUMIFS('Transactions (Dated)'!$E$2:$E$53,'Transactions (Dated)'!$D$2:$D$53,'Share Values'!$V95,'Transactions (Dated)'!$B$2:$B$53,'Share Values'!X$11,'Transactions (Dated)'!$C$2:$C$53,"Sell")</f>
        <v>12500</v>
      </c>
      <c r="Y95" s="40">
        <f ca="1">Y94+SUMIFS('Transactions (Dated)'!$E$2:$E$53,'Transactions (Dated)'!$D$2:$D$53,'Share Values'!$V95,'Transactions (Dated)'!$B$2:$B$53,'Share Values'!Y$11,'Transactions (Dated)'!$C$2:$C$53,"Buy")-SUMIFS('Transactions (Dated)'!$E$2:$E$53,'Transactions (Dated)'!$D$2:$D$53,'Share Values'!$V95,'Transactions (Dated)'!$B$2:$B$53,'Share Values'!Y$11,'Transactions (Dated)'!$C$2:$C$53,"Sell")</f>
        <v>0</v>
      </c>
      <c r="Z95" s="40">
        <f ca="1">Z94+SUMIFS('Transactions (Dated)'!$E$2:$E$53,'Transactions (Dated)'!$D$2:$D$53,'Share Values'!$V95,'Transactions (Dated)'!$B$2:$B$53,'Share Values'!Z$11,'Transactions (Dated)'!$C$2:$C$53,"Buy")-SUMIFS('Transactions (Dated)'!$E$2:$E$53,'Transactions (Dated)'!$D$2:$D$53,'Share Values'!$V95,'Transactions (Dated)'!$B$2:$B$53,'Share Values'!Z$11,'Transactions (Dated)'!$C$2:$C$53,"Sell")</f>
        <v>0</v>
      </c>
      <c r="AA95" s="40">
        <f ca="1">AA94+SUMIFS('Transactions (Dated)'!$E$2:$E$53,'Transactions (Dated)'!$D$2:$D$53,'Share Values'!$V95,'Transactions (Dated)'!$B$2:$B$53,'Share Values'!AA$11,'Transactions (Dated)'!$C$2:$C$53,"Buy")-SUMIFS('Transactions (Dated)'!$E$2:$E$53,'Transactions (Dated)'!$D$2:$D$53,'Share Values'!$V95,'Transactions (Dated)'!$B$2:$B$53,'Share Values'!AA$11,'Transactions (Dated)'!$C$2:$C$53,"Sell")</f>
        <v>0</v>
      </c>
      <c r="AB95" s="40">
        <f ca="1">AB94+SUMIFS('Transactions (Dated)'!$E$2:$E$53,'Transactions (Dated)'!$D$2:$D$53,'Share Values'!$V95,'Transactions (Dated)'!$B$2:$B$53,'Share Values'!AB$11,'Transactions (Dated)'!$C$2:$C$53,"Buy")-SUMIFS('Transactions (Dated)'!$E$2:$E$53,'Transactions (Dated)'!$D$2:$D$53,'Share Values'!$V95,'Transactions (Dated)'!$B$2:$B$53,'Share Values'!AB$11,'Transactions (Dated)'!$C$2:$C$53,"Sell")</f>
        <v>0</v>
      </c>
      <c r="AC95" s="40">
        <f ca="1">AC94+SUMIFS('Transactions (Dated)'!$E$2:$E$53,'Transactions (Dated)'!$D$2:$D$53,'Share Values'!$V95,'Transactions (Dated)'!$B$2:$B$53,'Share Values'!AC$11,'Transactions (Dated)'!$C$2:$C$53,"Buy")-SUMIFS('Transactions (Dated)'!$E$2:$E$53,'Transactions (Dated)'!$D$2:$D$53,'Share Values'!$V95,'Transactions (Dated)'!$B$2:$B$53,'Share Values'!AC$11,'Transactions (Dated)'!$C$2:$C$53,"Sell")</f>
        <v>0</v>
      </c>
      <c r="AD95" s="40">
        <f ca="1">AD94+SUMIFS('Transactions (Dated)'!$E$2:$E$53,'Transactions (Dated)'!$D$2:$D$53,'Share Values'!$V95,'Transactions (Dated)'!$B$2:$B$53,'Share Values'!AD$11,'Transactions (Dated)'!$C$2:$C$53,"Buy")-SUMIFS('Transactions (Dated)'!$E$2:$E$53,'Transactions (Dated)'!$D$2:$D$53,'Share Values'!$V95,'Transactions (Dated)'!$B$2:$B$53,'Share Values'!AD$11,'Transactions (Dated)'!$C$2:$C$53,"Sell")</f>
        <v>0</v>
      </c>
      <c r="AE95" s="40">
        <f ca="1">AE94+SUMIFS('Transactions (Dated)'!$E$2:$E$53,'Transactions (Dated)'!$D$2:$D$53,'Share Values'!$V95,'Transactions (Dated)'!$B$2:$B$53,'Share Values'!AE$11,'Transactions (Dated)'!$C$2:$C$53,"Buy")-SUMIFS('Transactions (Dated)'!$E$2:$E$53,'Transactions (Dated)'!$D$2:$D$53,'Share Values'!$V95,'Transactions (Dated)'!$B$2:$B$53,'Share Values'!AE$11,'Transactions (Dated)'!$C$2:$C$53,"Sell")</f>
        <v>0</v>
      </c>
      <c r="AF95" s="40">
        <f ca="1">AF94+SUMIFS('Transactions (Dated)'!$E$2:$E$53,'Transactions (Dated)'!$D$2:$D$53,'Share Values'!$V95,'Transactions (Dated)'!$B$2:$B$53,'Share Values'!AF$11,'Transactions (Dated)'!$C$2:$C$53,"Buy")-SUMIFS('Transactions (Dated)'!$E$2:$E$53,'Transactions (Dated)'!$D$2:$D$53,'Share Values'!$V95,'Transactions (Dated)'!$B$2:$B$53,'Share Values'!AF$11,'Transactions (Dated)'!$C$2:$C$53,"Sell")</f>
        <v>0</v>
      </c>
      <c r="AG95" s="40">
        <f ca="1">AG94+SUMIFS('Transactions (Dated)'!$E$2:$E$53,'Transactions (Dated)'!$D$2:$D$53,'Share Values'!$V95,'Transactions (Dated)'!$B$2:$B$53,'Share Values'!AG$11,'Transactions (Dated)'!$C$2:$C$53,"Buy")-SUMIFS('Transactions (Dated)'!$E$2:$E$53,'Transactions (Dated)'!$D$2:$D$53,'Share Values'!$V95,'Transactions (Dated)'!$B$2:$B$53,'Share Values'!AG$11,'Transactions (Dated)'!$C$2:$C$53,"Sell")</f>
        <v>0</v>
      </c>
      <c r="AH95" s="40">
        <f ca="1">AH94+SUMIFS('Transactions (Dated)'!$E$2:$E$53,'Transactions (Dated)'!$D$2:$D$53,'Share Values'!$V95,'Transactions (Dated)'!$B$2:$B$53,'Share Values'!AH$11,'Transactions (Dated)'!$C$2:$C$53,"Buy")-SUMIFS('Transactions (Dated)'!$E$2:$E$53,'Transactions (Dated)'!$D$2:$D$53,'Share Values'!$V95,'Transactions (Dated)'!$B$2:$B$53,'Share Values'!AH$11,'Transactions (Dated)'!$C$2:$C$53,"Sell")</f>
        <v>0</v>
      </c>
      <c r="AI95" s="40">
        <f ca="1">AI94+SUMIFS('Transactions (Dated)'!$E$2:$E$53,'Transactions (Dated)'!$D$2:$D$53,'Share Values'!$V95,'Transactions (Dated)'!$B$2:$B$53,'Share Values'!AI$11,'Transactions (Dated)'!$C$2:$C$53,"Buy")-SUMIFS('Transactions (Dated)'!$E$2:$E$53,'Transactions (Dated)'!$D$2:$D$53,'Share Values'!$V95,'Transactions (Dated)'!$B$2:$B$53,'Share Values'!AI$11,'Transactions (Dated)'!$C$2:$C$53,"Sell")</f>
        <v>0</v>
      </c>
      <c r="AJ95" s="40">
        <f ca="1">AJ94+SUMIFS('Transactions (Dated)'!$E$2:$E$53,'Transactions (Dated)'!$D$2:$D$53,'Share Values'!$V95,'Transactions (Dated)'!$B$2:$B$53,'Share Values'!AJ$11,'Transactions (Dated)'!$C$2:$C$53,"Buy")-SUMIFS('Transactions (Dated)'!$E$2:$E$53,'Transactions (Dated)'!$D$2:$D$53,'Share Values'!$V95,'Transactions (Dated)'!$B$2:$B$53,'Share Values'!AJ$11,'Transactions (Dated)'!$C$2:$C$53,"Sell")</f>
        <v>0</v>
      </c>
      <c r="AK95" s="40"/>
      <c r="AM95" s="3">
        <f t="shared" si="33"/>
        <v>42034</v>
      </c>
      <c r="AN95" s="6">
        <f t="shared" ca="1" si="34"/>
        <v>59708.75</v>
      </c>
      <c r="AO95" s="6">
        <f t="shared" ca="1" si="35"/>
        <v>46250</v>
      </c>
      <c r="AP95" s="6">
        <f t="shared" ca="1" si="36"/>
        <v>0</v>
      </c>
      <c r="AQ95" s="6">
        <f t="shared" ca="1" si="37"/>
        <v>0</v>
      </c>
      <c r="AR95" s="6">
        <f t="shared" ca="1" si="38"/>
        <v>0</v>
      </c>
      <c r="AS95" s="6">
        <f t="shared" ca="1" si="39"/>
        <v>0</v>
      </c>
      <c r="AT95" s="6">
        <f t="shared" ca="1" si="40"/>
        <v>0</v>
      </c>
      <c r="AU95" s="6">
        <f t="shared" ca="1" si="41"/>
        <v>0</v>
      </c>
      <c r="AV95" s="6">
        <f t="shared" ca="1" si="42"/>
        <v>0</v>
      </c>
      <c r="AW95" s="6">
        <f t="shared" ca="1" si="43"/>
        <v>0</v>
      </c>
      <c r="AX95" s="6">
        <f t="shared" ca="1" si="44"/>
        <v>0</v>
      </c>
      <c r="AY95" s="6">
        <f t="shared" ca="1" si="45"/>
        <v>0</v>
      </c>
      <c r="AZ95" s="6">
        <f t="shared" ca="1" si="46"/>
        <v>0</v>
      </c>
      <c r="BA95" s="6">
        <f t="shared" ca="1" si="47"/>
        <v>0</v>
      </c>
      <c r="BB95" s="6"/>
      <c r="BD95" s="4">
        <f t="shared" ca="1" si="48"/>
        <v>105958.75</v>
      </c>
      <c r="BF95" s="3">
        <f t="shared" si="49"/>
        <v>42034</v>
      </c>
      <c r="BG95" s="6">
        <f>BG94+SUMIFS('Transactions (Dated)'!H:H,'Transactions (Dated)'!D:D,'Share Values'!AM95)</f>
        <v>899983.75</v>
      </c>
      <c r="BH95" s="6">
        <f ca="1">BH94+SUMIFS('Transactions (Dated)'!$F:$F,'Transactions (Dated)'!$D:$D,$BF95,'Transactions (Dated)'!$B:$B,BH$11,'Transactions (Dated)'!$C:$C,"Dividend (paid to cash)")*W95</f>
        <v>0</v>
      </c>
      <c r="BI95" s="6">
        <f ca="1">BI94+SUMIFS('Transactions (Dated)'!$F:$F,'Transactions (Dated)'!$D:$D,$BF95,'Transactions (Dated)'!$B:$B,BI$11,'Transactions (Dated)'!$C:$C,"Dividend (paid to cash)")*X95</f>
        <v>625</v>
      </c>
      <c r="BJ95" s="6">
        <f ca="1">BJ94+SUMIFS('Transactions (Dated)'!$F:$F,'Transactions (Dated)'!$D:$D,$BF95,'Transactions (Dated)'!$B:$B,BJ$11,'Transactions (Dated)'!$C:$C,"Dividend (paid to cash)")*Y95</f>
        <v>0</v>
      </c>
      <c r="BK95" s="6">
        <f ca="1">BK94+SUMIFS('Transactions (Dated)'!$F:$F,'Transactions (Dated)'!$D:$D,$BF95,'Transactions (Dated)'!$B:$B,BK$11,'Transactions (Dated)'!$C:$C,"Dividend (paid to cash)")*Z95</f>
        <v>0</v>
      </c>
      <c r="BL95" s="6">
        <f ca="1">BL94+SUMIFS('Transactions (Dated)'!$F:$F,'Transactions (Dated)'!$D:$D,$BF95,'Transactions (Dated)'!$B:$B,BL$11,'Transactions (Dated)'!$C:$C,"Dividend (paid to cash)")*AA95</f>
        <v>0</v>
      </c>
      <c r="BM95" s="6">
        <f ca="1">BM94+SUMIFS('Transactions (Dated)'!$F:$F,'Transactions (Dated)'!$D:$D,$BF95,'Transactions (Dated)'!$B:$B,BM$11,'Transactions (Dated)'!$C:$C,"Dividend (paid to cash)")*AB95</f>
        <v>0</v>
      </c>
      <c r="BN95" s="6">
        <f ca="1">BN94+SUMIFS('Transactions (Dated)'!$F:$F,'Transactions (Dated)'!$D:$D,$BF95,'Transactions (Dated)'!$B:$B,BN$11,'Transactions (Dated)'!$C:$C,"Dividend (paid to cash)")*AC95</f>
        <v>0</v>
      </c>
      <c r="BO95" s="6">
        <f ca="1">BO94+SUMIFS('Transactions (Dated)'!$F:$F,'Transactions (Dated)'!$D:$D,$BF95,'Transactions (Dated)'!$B:$B,BO$11,'Transactions (Dated)'!$C:$C,"Dividend (paid to cash)")*AD95</f>
        <v>0</v>
      </c>
      <c r="BP95" s="6">
        <f ca="1">BP94+SUMIFS('Transactions (Dated)'!$F:$F,'Transactions (Dated)'!$D:$D,$BF95,'Transactions (Dated)'!$B:$B,BP$11,'Transactions (Dated)'!$C:$C,"Dividend (paid to cash)")*AE95</f>
        <v>0</v>
      </c>
      <c r="BQ95" s="6">
        <f ca="1">BQ94+SUMIFS('Transactions (Dated)'!$F:$F,'Transactions (Dated)'!$D:$D,$BF95,'Transactions (Dated)'!$B:$B,BQ$11,'Transactions (Dated)'!$C:$C,"Dividend (paid to cash)")*AF95</f>
        <v>0</v>
      </c>
      <c r="BR95" s="6">
        <f ca="1">BR94+SUMIFS('Transactions (Dated)'!$F:$F,'Transactions (Dated)'!$D:$D,$BF95,'Transactions (Dated)'!$B:$B,BR$11,'Transactions (Dated)'!$C:$C,"Dividend (paid to cash)")*AG95</f>
        <v>0</v>
      </c>
      <c r="BS95" s="6">
        <f ca="1">BS94+SUMIFS('Transactions (Dated)'!$F:$F,'Transactions (Dated)'!$D:$D,$BF95,'Transactions (Dated)'!$B:$B,BS$11,'Transactions (Dated)'!$C:$C,"Dividend (paid to cash)")*AH95</f>
        <v>0</v>
      </c>
      <c r="BT95" s="6">
        <f ca="1">BT94+SUMIFS('Transactions (Dated)'!$F:$F,'Transactions (Dated)'!$D:$D,$BF95,'Transactions (Dated)'!$B:$B,BT$11,'Transactions (Dated)'!$C:$C,"Dividend (paid to cash)")*AI95</f>
        <v>0</v>
      </c>
      <c r="BU95" s="6">
        <f ca="1">BU94+SUMIFS('Transactions (Dated)'!$F:$F,'Transactions (Dated)'!$D:$D,$BF95,'Transactions (Dated)'!$B:$B,BU$11,'Transactions (Dated)'!$C:$C,"Dividend (paid to cash)")*AJ95</f>
        <v>0</v>
      </c>
      <c r="BV95" s="6"/>
      <c r="BX95" s="6">
        <f t="shared" ca="1" si="54"/>
        <v>900608.75</v>
      </c>
      <c r="BZ95" s="3">
        <f t="shared" si="55"/>
        <v>42034</v>
      </c>
      <c r="CA95" s="4">
        <f t="shared" ca="1" si="50"/>
        <v>105958.75</v>
      </c>
      <c r="CB95" s="4">
        <f t="shared" ca="1" si="51"/>
        <v>900608.75</v>
      </c>
      <c r="CD95" s="4">
        <f t="shared" ca="1" si="52"/>
        <v>1006567.5</v>
      </c>
    </row>
    <row r="96" spans="2:82">
      <c r="B96" s="3">
        <f t="shared" si="53"/>
        <v>42037</v>
      </c>
      <c r="C96" s="2">
        <v>14900.5</v>
      </c>
      <c r="E96" s="70">
        <v>42037</v>
      </c>
      <c r="F96" s="69">
        <v>12.64</v>
      </c>
      <c r="G96" s="69">
        <v>3.94</v>
      </c>
      <c r="H96" s="69">
        <v>20.2</v>
      </c>
      <c r="I96" s="69">
        <v>31.85</v>
      </c>
      <c r="J96" s="69">
        <v>20.51</v>
      </c>
      <c r="K96" s="69">
        <v>12.74</v>
      </c>
      <c r="L96" s="69">
        <v>27.56</v>
      </c>
      <c r="M96" s="69">
        <v>2.7</v>
      </c>
      <c r="N96" s="69">
        <v>8.1300000000000008</v>
      </c>
      <c r="O96" s="69">
        <v>5.05</v>
      </c>
      <c r="P96" s="69">
        <v>34.21</v>
      </c>
      <c r="Q96" s="69">
        <v>1.2</v>
      </c>
      <c r="R96" s="69">
        <v>9.59</v>
      </c>
      <c r="S96" s="69">
        <v>41.6</v>
      </c>
      <c r="T96" s="4"/>
      <c r="V96" s="3">
        <f t="shared" si="32"/>
        <v>42037</v>
      </c>
      <c r="W96" s="40">
        <f ca="1">W95+SUMIFS('Transactions (Dated)'!$E$2:$E$53,'Transactions (Dated)'!$D$2:$D$53,'Share Values'!$V96,'Transactions (Dated)'!$B$2:$B$53,'Share Values'!W$11,'Transactions (Dated)'!$C$2:$C$53,"Buy")-SUMIFS('Transactions (Dated)'!$E$2:$E$53,'Transactions (Dated)'!$D$2:$D$53,'Share Values'!$V96,'Transactions (Dated)'!$B$2:$B$53,'Share Values'!W$11,'Transactions (Dated)'!$C$2:$C$53,"Sell")</f>
        <v>4625</v>
      </c>
      <c r="X96" s="40">
        <f ca="1">X95+SUMIFS('Transactions (Dated)'!$E$2:$E$53,'Transactions (Dated)'!$D$2:$D$53,'Share Values'!$V96,'Transactions (Dated)'!$B$2:$B$53,'Share Values'!X$11,'Transactions (Dated)'!$C$2:$C$53,"Buy")-SUMIFS('Transactions (Dated)'!$E$2:$E$53,'Transactions (Dated)'!$D$2:$D$53,'Share Values'!$V96,'Transactions (Dated)'!$B$2:$B$53,'Share Values'!X$11,'Transactions (Dated)'!$C$2:$C$53,"Sell")</f>
        <v>12500</v>
      </c>
      <c r="Y96" s="40">
        <f ca="1">Y95+SUMIFS('Transactions (Dated)'!$E$2:$E$53,'Transactions (Dated)'!$D$2:$D$53,'Share Values'!$V96,'Transactions (Dated)'!$B$2:$B$53,'Share Values'!Y$11,'Transactions (Dated)'!$C$2:$C$53,"Buy")-SUMIFS('Transactions (Dated)'!$E$2:$E$53,'Transactions (Dated)'!$D$2:$D$53,'Share Values'!$V96,'Transactions (Dated)'!$B$2:$B$53,'Share Values'!Y$11,'Transactions (Dated)'!$C$2:$C$53,"Sell")</f>
        <v>0</v>
      </c>
      <c r="Z96" s="40">
        <f ca="1">Z95+SUMIFS('Transactions (Dated)'!$E$2:$E$53,'Transactions (Dated)'!$D$2:$D$53,'Share Values'!$V96,'Transactions (Dated)'!$B$2:$B$53,'Share Values'!Z$11,'Transactions (Dated)'!$C$2:$C$53,"Buy")-SUMIFS('Transactions (Dated)'!$E$2:$E$53,'Transactions (Dated)'!$D$2:$D$53,'Share Values'!$V96,'Transactions (Dated)'!$B$2:$B$53,'Share Values'!Z$11,'Transactions (Dated)'!$C$2:$C$53,"Sell")</f>
        <v>1892</v>
      </c>
      <c r="AA96" s="40">
        <f ca="1">AA95+SUMIFS('Transactions (Dated)'!$E$2:$E$53,'Transactions (Dated)'!$D$2:$D$53,'Share Values'!$V96,'Transactions (Dated)'!$B$2:$B$53,'Share Values'!AA$11,'Transactions (Dated)'!$C$2:$C$53,"Buy")-SUMIFS('Transactions (Dated)'!$E$2:$E$53,'Transactions (Dated)'!$D$2:$D$53,'Share Values'!$V96,'Transactions (Dated)'!$B$2:$B$53,'Share Values'!AA$11,'Transactions (Dated)'!$C$2:$C$53,"Sell")</f>
        <v>0</v>
      </c>
      <c r="AB96" s="40">
        <f ca="1">AB95+SUMIFS('Transactions (Dated)'!$E$2:$E$53,'Transactions (Dated)'!$D$2:$D$53,'Share Values'!$V96,'Transactions (Dated)'!$B$2:$B$53,'Share Values'!AB$11,'Transactions (Dated)'!$C$2:$C$53,"Buy")-SUMIFS('Transactions (Dated)'!$E$2:$E$53,'Transactions (Dated)'!$D$2:$D$53,'Share Values'!$V96,'Transactions (Dated)'!$B$2:$B$53,'Share Values'!AB$11,'Transactions (Dated)'!$C$2:$C$53,"Sell")</f>
        <v>0</v>
      </c>
      <c r="AC96" s="40">
        <f ca="1">AC95+SUMIFS('Transactions (Dated)'!$E$2:$E$53,'Transactions (Dated)'!$D$2:$D$53,'Share Values'!$V96,'Transactions (Dated)'!$B$2:$B$53,'Share Values'!AC$11,'Transactions (Dated)'!$C$2:$C$53,"Buy")-SUMIFS('Transactions (Dated)'!$E$2:$E$53,'Transactions (Dated)'!$D$2:$D$53,'Share Values'!$V96,'Transactions (Dated)'!$B$2:$B$53,'Share Values'!AC$11,'Transactions (Dated)'!$C$2:$C$53,"Sell")</f>
        <v>0</v>
      </c>
      <c r="AD96" s="40">
        <f ca="1">AD95+SUMIFS('Transactions (Dated)'!$E$2:$E$53,'Transactions (Dated)'!$D$2:$D$53,'Share Values'!$V96,'Transactions (Dated)'!$B$2:$B$53,'Share Values'!AD$11,'Transactions (Dated)'!$C$2:$C$53,"Buy")-SUMIFS('Transactions (Dated)'!$E$2:$E$53,'Transactions (Dated)'!$D$2:$D$53,'Share Values'!$V96,'Transactions (Dated)'!$B$2:$B$53,'Share Values'!AD$11,'Transactions (Dated)'!$C$2:$C$53,"Sell")</f>
        <v>0</v>
      </c>
      <c r="AE96" s="40">
        <f ca="1">AE95+SUMIFS('Transactions (Dated)'!$E$2:$E$53,'Transactions (Dated)'!$D$2:$D$53,'Share Values'!$V96,'Transactions (Dated)'!$B$2:$B$53,'Share Values'!AE$11,'Transactions (Dated)'!$C$2:$C$53,"Buy")-SUMIFS('Transactions (Dated)'!$E$2:$E$53,'Transactions (Dated)'!$D$2:$D$53,'Share Values'!$V96,'Transactions (Dated)'!$B$2:$B$53,'Share Values'!AE$11,'Transactions (Dated)'!$C$2:$C$53,"Sell")</f>
        <v>0</v>
      </c>
      <c r="AF96" s="40">
        <f ca="1">AF95+SUMIFS('Transactions (Dated)'!$E$2:$E$53,'Transactions (Dated)'!$D$2:$D$53,'Share Values'!$V96,'Transactions (Dated)'!$B$2:$B$53,'Share Values'!AF$11,'Transactions (Dated)'!$C$2:$C$53,"Buy")-SUMIFS('Transactions (Dated)'!$E$2:$E$53,'Transactions (Dated)'!$D$2:$D$53,'Share Values'!$V96,'Transactions (Dated)'!$B$2:$B$53,'Share Values'!AF$11,'Transactions (Dated)'!$C$2:$C$53,"Sell")</f>
        <v>0</v>
      </c>
      <c r="AG96" s="40">
        <f ca="1">AG95+SUMIFS('Transactions (Dated)'!$E$2:$E$53,'Transactions (Dated)'!$D$2:$D$53,'Share Values'!$V96,'Transactions (Dated)'!$B$2:$B$53,'Share Values'!AG$11,'Transactions (Dated)'!$C$2:$C$53,"Buy")-SUMIFS('Transactions (Dated)'!$E$2:$E$53,'Transactions (Dated)'!$D$2:$D$53,'Share Values'!$V96,'Transactions (Dated)'!$B$2:$B$53,'Share Values'!AG$11,'Transactions (Dated)'!$C$2:$C$53,"Sell")</f>
        <v>0</v>
      </c>
      <c r="AH96" s="40">
        <f ca="1">AH95+SUMIFS('Transactions (Dated)'!$E$2:$E$53,'Transactions (Dated)'!$D$2:$D$53,'Share Values'!$V96,'Transactions (Dated)'!$B$2:$B$53,'Share Values'!AH$11,'Transactions (Dated)'!$C$2:$C$53,"Buy")-SUMIFS('Transactions (Dated)'!$E$2:$E$53,'Transactions (Dated)'!$D$2:$D$53,'Share Values'!$V96,'Transactions (Dated)'!$B$2:$B$53,'Share Values'!AH$11,'Transactions (Dated)'!$C$2:$C$53,"Sell")</f>
        <v>0</v>
      </c>
      <c r="AI96" s="40">
        <f ca="1">AI95+SUMIFS('Transactions (Dated)'!$E$2:$E$53,'Transactions (Dated)'!$D$2:$D$53,'Share Values'!$V96,'Transactions (Dated)'!$B$2:$B$53,'Share Values'!AI$11,'Transactions (Dated)'!$C$2:$C$53,"Buy")-SUMIFS('Transactions (Dated)'!$E$2:$E$53,'Transactions (Dated)'!$D$2:$D$53,'Share Values'!$V96,'Transactions (Dated)'!$B$2:$B$53,'Share Values'!AI$11,'Transactions (Dated)'!$C$2:$C$53,"Sell")</f>
        <v>0</v>
      </c>
      <c r="AJ96" s="40">
        <f ca="1">AJ95+SUMIFS('Transactions (Dated)'!$E$2:$E$53,'Transactions (Dated)'!$D$2:$D$53,'Share Values'!$V96,'Transactions (Dated)'!$B$2:$B$53,'Share Values'!AJ$11,'Transactions (Dated)'!$C$2:$C$53,"Buy")-SUMIFS('Transactions (Dated)'!$E$2:$E$53,'Transactions (Dated)'!$D$2:$D$53,'Share Values'!$V96,'Transactions (Dated)'!$B$2:$B$53,'Share Values'!AJ$11,'Transactions (Dated)'!$C$2:$C$53,"Sell")</f>
        <v>0</v>
      </c>
      <c r="AK96" s="40"/>
      <c r="AM96" s="3">
        <f t="shared" si="33"/>
        <v>42037</v>
      </c>
      <c r="AN96" s="6">
        <f t="shared" ca="1" si="34"/>
        <v>58460</v>
      </c>
      <c r="AO96" s="6">
        <f t="shared" ca="1" si="35"/>
        <v>49250</v>
      </c>
      <c r="AP96" s="6">
        <f t="shared" ca="1" si="36"/>
        <v>0</v>
      </c>
      <c r="AQ96" s="6">
        <f t="shared" ca="1" si="37"/>
        <v>60260.200000000004</v>
      </c>
      <c r="AR96" s="6">
        <f t="shared" ca="1" si="38"/>
        <v>0</v>
      </c>
      <c r="AS96" s="6">
        <f t="shared" ca="1" si="39"/>
        <v>0</v>
      </c>
      <c r="AT96" s="6">
        <f t="shared" ca="1" si="40"/>
        <v>0</v>
      </c>
      <c r="AU96" s="6">
        <f t="shared" ca="1" si="41"/>
        <v>0</v>
      </c>
      <c r="AV96" s="6">
        <f t="shared" ca="1" si="42"/>
        <v>0</v>
      </c>
      <c r="AW96" s="6">
        <f t="shared" ca="1" si="43"/>
        <v>0</v>
      </c>
      <c r="AX96" s="6">
        <f t="shared" ca="1" si="44"/>
        <v>0</v>
      </c>
      <c r="AY96" s="6">
        <f t="shared" ca="1" si="45"/>
        <v>0</v>
      </c>
      <c r="AZ96" s="6">
        <f t="shared" ca="1" si="46"/>
        <v>0</v>
      </c>
      <c r="BA96" s="6">
        <f t="shared" ca="1" si="47"/>
        <v>0</v>
      </c>
      <c r="BB96" s="6"/>
      <c r="BD96" s="4">
        <f t="shared" ca="1" si="48"/>
        <v>167970.2</v>
      </c>
      <c r="BF96" s="3">
        <f t="shared" si="49"/>
        <v>42037</v>
      </c>
      <c r="BG96" s="6">
        <f>BG95+SUMIFS('Transactions (Dated)'!H:H,'Transactions (Dated)'!D:D,'Share Values'!AM96)</f>
        <v>839713.55</v>
      </c>
      <c r="BH96" s="6">
        <f ca="1">BH95+SUMIFS('Transactions (Dated)'!$F:$F,'Transactions (Dated)'!$D:$D,$BF96,'Transactions (Dated)'!$B:$B,BH$11,'Transactions (Dated)'!$C:$C,"Dividend (paid to cash)")*W96</f>
        <v>0</v>
      </c>
      <c r="BI96" s="6">
        <f ca="1">BI95+SUMIFS('Transactions (Dated)'!$F:$F,'Transactions (Dated)'!$D:$D,$BF96,'Transactions (Dated)'!$B:$B,BI$11,'Transactions (Dated)'!$C:$C,"Dividend (paid to cash)")*X96</f>
        <v>625</v>
      </c>
      <c r="BJ96" s="6">
        <f ca="1">BJ95+SUMIFS('Transactions (Dated)'!$F:$F,'Transactions (Dated)'!$D:$D,$BF96,'Transactions (Dated)'!$B:$B,BJ$11,'Transactions (Dated)'!$C:$C,"Dividend (paid to cash)")*Y96</f>
        <v>0</v>
      </c>
      <c r="BK96" s="6">
        <f ca="1">BK95+SUMIFS('Transactions (Dated)'!$F:$F,'Transactions (Dated)'!$D:$D,$BF96,'Transactions (Dated)'!$B:$B,BK$11,'Transactions (Dated)'!$C:$C,"Dividend (paid to cash)")*Z96</f>
        <v>0</v>
      </c>
      <c r="BL96" s="6">
        <f ca="1">BL95+SUMIFS('Transactions (Dated)'!$F:$F,'Transactions (Dated)'!$D:$D,$BF96,'Transactions (Dated)'!$B:$B,BL$11,'Transactions (Dated)'!$C:$C,"Dividend (paid to cash)")*AA96</f>
        <v>0</v>
      </c>
      <c r="BM96" s="6">
        <f ca="1">BM95+SUMIFS('Transactions (Dated)'!$F:$F,'Transactions (Dated)'!$D:$D,$BF96,'Transactions (Dated)'!$B:$B,BM$11,'Transactions (Dated)'!$C:$C,"Dividend (paid to cash)")*AB96</f>
        <v>0</v>
      </c>
      <c r="BN96" s="6">
        <f ca="1">BN95+SUMIFS('Transactions (Dated)'!$F:$F,'Transactions (Dated)'!$D:$D,$BF96,'Transactions (Dated)'!$B:$B,BN$11,'Transactions (Dated)'!$C:$C,"Dividend (paid to cash)")*AC96</f>
        <v>0</v>
      </c>
      <c r="BO96" s="6">
        <f ca="1">BO95+SUMIFS('Transactions (Dated)'!$F:$F,'Transactions (Dated)'!$D:$D,$BF96,'Transactions (Dated)'!$B:$B,BO$11,'Transactions (Dated)'!$C:$C,"Dividend (paid to cash)")*AD96</f>
        <v>0</v>
      </c>
      <c r="BP96" s="6">
        <f ca="1">BP95+SUMIFS('Transactions (Dated)'!$F:$F,'Transactions (Dated)'!$D:$D,$BF96,'Transactions (Dated)'!$B:$B,BP$11,'Transactions (Dated)'!$C:$C,"Dividend (paid to cash)")*AE96</f>
        <v>0</v>
      </c>
      <c r="BQ96" s="6">
        <f ca="1">BQ95+SUMIFS('Transactions (Dated)'!$F:$F,'Transactions (Dated)'!$D:$D,$BF96,'Transactions (Dated)'!$B:$B,BQ$11,'Transactions (Dated)'!$C:$C,"Dividend (paid to cash)")*AF96</f>
        <v>0</v>
      </c>
      <c r="BR96" s="6">
        <f ca="1">BR95+SUMIFS('Transactions (Dated)'!$F:$F,'Transactions (Dated)'!$D:$D,$BF96,'Transactions (Dated)'!$B:$B,BR$11,'Transactions (Dated)'!$C:$C,"Dividend (paid to cash)")*AG96</f>
        <v>0</v>
      </c>
      <c r="BS96" s="6">
        <f ca="1">BS95+SUMIFS('Transactions (Dated)'!$F:$F,'Transactions (Dated)'!$D:$D,$BF96,'Transactions (Dated)'!$B:$B,BS$11,'Transactions (Dated)'!$C:$C,"Dividend (paid to cash)")*AH96</f>
        <v>0</v>
      </c>
      <c r="BT96" s="6">
        <f ca="1">BT95+SUMIFS('Transactions (Dated)'!$F:$F,'Transactions (Dated)'!$D:$D,$BF96,'Transactions (Dated)'!$B:$B,BT$11,'Transactions (Dated)'!$C:$C,"Dividend (paid to cash)")*AI96</f>
        <v>0</v>
      </c>
      <c r="BU96" s="6">
        <f ca="1">BU95+SUMIFS('Transactions (Dated)'!$F:$F,'Transactions (Dated)'!$D:$D,$BF96,'Transactions (Dated)'!$B:$B,BU$11,'Transactions (Dated)'!$C:$C,"Dividend (paid to cash)")*AJ96</f>
        <v>0</v>
      </c>
      <c r="BV96" s="6"/>
      <c r="BX96" s="6">
        <f t="shared" ca="1" si="54"/>
        <v>840338.55</v>
      </c>
      <c r="BZ96" s="3">
        <f t="shared" si="55"/>
        <v>42037</v>
      </c>
      <c r="CA96" s="4">
        <f t="shared" ca="1" si="50"/>
        <v>167970.2</v>
      </c>
      <c r="CB96" s="4">
        <f t="shared" ca="1" si="51"/>
        <v>840338.55</v>
      </c>
      <c r="CD96" s="4">
        <f t="shared" ca="1" si="52"/>
        <v>1008308.75</v>
      </c>
    </row>
    <row r="97" spans="2:82">
      <c r="B97" s="3">
        <f t="shared" si="53"/>
        <v>42038</v>
      </c>
      <c r="C97" s="2">
        <v>15062.9</v>
      </c>
      <c r="E97" s="70">
        <v>42038</v>
      </c>
      <c r="F97" s="69">
        <v>12.3</v>
      </c>
      <c r="G97" s="69">
        <v>4.09</v>
      </c>
      <c r="H97" s="69">
        <v>20.38</v>
      </c>
      <c r="I97" s="69">
        <v>32.450000000000003</v>
      </c>
      <c r="J97" s="69">
        <v>21.28</v>
      </c>
      <c r="K97" s="69">
        <v>12.8</v>
      </c>
      <c r="L97" s="69">
        <v>28.18</v>
      </c>
      <c r="M97" s="69">
        <v>2.64</v>
      </c>
      <c r="N97" s="69">
        <v>7.95</v>
      </c>
      <c r="O97" s="69">
        <v>5</v>
      </c>
      <c r="P97" s="69">
        <v>34.729999999999997</v>
      </c>
      <c r="Q97" s="69">
        <v>1.17</v>
      </c>
      <c r="R97" s="69">
        <v>10.28</v>
      </c>
      <c r="S97" s="69">
        <v>40.6</v>
      </c>
      <c r="T97" s="4"/>
      <c r="V97" s="3">
        <f t="shared" si="32"/>
        <v>42038</v>
      </c>
      <c r="W97" s="40">
        <f ca="1">W96+SUMIFS('Transactions (Dated)'!$E$2:$E$53,'Transactions (Dated)'!$D$2:$D$53,'Share Values'!$V97,'Transactions (Dated)'!$B$2:$B$53,'Share Values'!W$11,'Transactions (Dated)'!$C$2:$C$53,"Buy")-SUMIFS('Transactions (Dated)'!$E$2:$E$53,'Transactions (Dated)'!$D$2:$D$53,'Share Values'!$V97,'Transactions (Dated)'!$B$2:$B$53,'Share Values'!W$11,'Transactions (Dated)'!$C$2:$C$53,"Sell")</f>
        <v>4625</v>
      </c>
      <c r="X97" s="40">
        <f ca="1">X96+SUMIFS('Transactions (Dated)'!$E$2:$E$53,'Transactions (Dated)'!$D$2:$D$53,'Share Values'!$V97,'Transactions (Dated)'!$B$2:$B$53,'Share Values'!X$11,'Transactions (Dated)'!$C$2:$C$53,"Buy")-SUMIFS('Transactions (Dated)'!$E$2:$E$53,'Transactions (Dated)'!$D$2:$D$53,'Share Values'!$V97,'Transactions (Dated)'!$B$2:$B$53,'Share Values'!X$11,'Transactions (Dated)'!$C$2:$C$53,"Sell")</f>
        <v>12500</v>
      </c>
      <c r="Y97" s="40">
        <f ca="1">Y96+SUMIFS('Transactions (Dated)'!$E$2:$E$53,'Transactions (Dated)'!$D$2:$D$53,'Share Values'!$V97,'Transactions (Dated)'!$B$2:$B$53,'Share Values'!Y$11,'Transactions (Dated)'!$C$2:$C$53,"Buy")-SUMIFS('Transactions (Dated)'!$E$2:$E$53,'Transactions (Dated)'!$D$2:$D$53,'Share Values'!$V97,'Transactions (Dated)'!$B$2:$B$53,'Share Values'!Y$11,'Transactions (Dated)'!$C$2:$C$53,"Sell")</f>
        <v>0</v>
      </c>
      <c r="Z97" s="40">
        <f ca="1">Z96+SUMIFS('Transactions (Dated)'!$E$2:$E$53,'Transactions (Dated)'!$D$2:$D$53,'Share Values'!$V97,'Transactions (Dated)'!$B$2:$B$53,'Share Values'!Z$11,'Transactions (Dated)'!$C$2:$C$53,"Buy")-SUMIFS('Transactions (Dated)'!$E$2:$E$53,'Transactions (Dated)'!$D$2:$D$53,'Share Values'!$V97,'Transactions (Dated)'!$B$2:$B$53,'Share Values'!Z$11,'Transactions (Dated)'!$C$2:$C$53,"Sell")</f>
        <v>1892</v>
      </c>
      <c r="AA97" s="40">
        <f ca="1">AA96+SUMIFS('Transactions (Dated)'!$E$2:$E$53,'Transactions (Dated)'!$D$2:$D$53,'Share Values'!$V97,'Transactions (Dated)'!$B$2:$B$53,'Share Values'!AA$11,'Transactions (Dated)'!$C$2:$C$53,"Buy")-SUMIFS('Transactions (Dated)'!$E$2:$E$53,'Transactions (Dated)'!$D$2:$D$53,'Share Values'!$V97,'Transactions (Dated)'!$B$2:$B$53,'Share Values'!AA$11,'Transactions (Dated)'!$C$2:$C$53,"Sell")</f>
        <v>0</v>
      </c>
      <c r="AB97" s="40">
        <f ca="1">AB96+SUMIFS('Transactions (Dated)'!$E$2:$E$53,'Transactions (Dated)'!$D$2:$D$53,'Share Values'!$V97,'Transactions (Dated)'!$B$2:$B$53,'Share Values'!AB$11,'Transactions (Dated)'!$C$2:$C$53,"Buy")-SUMIFS('Transactions (Dated)'!$E$2:$E$53,'Transactions (Dated)'!$D$2:$D$53,'Share Values'!$V97,'Transactions (Dated)'!$B$2:$B$53,'Share Values'!AB$11,'Transactions (Dated)'!$C$2:$C$53,"Sell")</f>
        <v>0</v>
      </c>
      <c r="AC97" s="40">
        <f ca="1">AC96+SUMIFS('Transactions (Dated)'!$E$2:$E$53,'Transactions (Dated)'!$D$2:$D$53,'Share Values'!$V97,'Transactions (Dated)'!$B$2:$B$53,'Share Values'!AC$11,'Transactions (Dated)'!$C$2:$C$53,"Buy")-SUMIFS('Transactions (Dated)'!$E$2:$E$53,'Transactions (Dated)'!$D$2:$D$53,'Share Values'!$V97,'Transactions (Dated)'!$B$2:$B$53,'Share Values'!AC$11,'Transactions (Dated)'!$C$2:$C$53,"Sell")</f>
        <v>0</v>
      </c>
      <c r="AD97" s="40">
        <f ca="1">AD96+SUMIFS('Transactions (Dated)'!$E$2:$E$53,'Transactions (Dated)'!$D$2:$D$53,'Share Values'!$V97,'Transactions (Dated)'!$B$2:$B$53,'Share Values'!AD$11,'Transactions (Dated)'!$C$2:$C$53,"Buy")-SUMIFS('Transactions (Dated)'!$E$2:$E$53,'Transactions (Dated)'!$D$2:$D$53,'Share Values'!$V97,'Transactions (Dated)'!$B$2:$B$53,'Share Values'!AD$11,'Transactions (Dated)'!$C$2:$C$53,"Sell")</f>
        <v>0</v>
      </c>
      <c r="AE97" s="40">
        <f ca="1">AE96+SUMIFS('Transactions (Dated)'!$E$2:$E$53,'Transactions (Dated)'!$D$2:$D$53,'Share Values'!$V97,'Transactions (Dated)'!$B$2:$B$53,'Share Values'!AE$11,'Transactions (Dated)'!$C$2:$C$53,"Buy")-SUMIFS('Transactions (Dated)'!$E$2:$E$53,'Transactions (Dated)'!$D$2:$D$53,'Share Values'!$V97,'Transactions (Dated)'!$B$2:$B$53,'Share Values'!AE$11,'Transactions (Dated)'!$C$2:$C$53,"Sell")</f>
        <v>0</v>
      </c>
      <c r="AF97" s="40">
        <f ca="1">AF96+SUMIFS('Transactions (Dated)'!$E$2:$E$53,'Transactions (Dated)'!$D$2:$D$53,'Share Values'!$V97,'Transactions (Dated)'!$B$2:$B$53,'Share Values'!AF$11,'Transactions (Dated)'!$C$2:$C$53,"Buy")-SUMIFS('Transactions (Dated)'!$E$2:$E$53,'Transactions (Dated)'!$D$2:$D$53,'Share Values'!$V97,'Transactions (Dated)'!$B$2:$B$53,'Share Values'!AF$11,'Transactions (Dated)'!$C$2:$C$53,"Sell")</f>
        <v>0</v>
      </c>
      <c r="AG97" s="40">
        <f ca="1">AG96+SUMIFS('Transactions (Dated)'!$E$2:$E$53,'Transactions (Dated)'!$D$2:$D$53,'Share Values'!$V97,'Transactions (Dated)'!$B$2:$B$53,'Share Values'!AG$11,'Transactions (Dated)'!$C$2:$C$53,"Buy")-SUMIFS('Transactions (Dated)'!$E$2:$E$53,'Transactions (Dated)'!$D$2:$D$53,'Share Values'!$V97,'Transactions (Dated)'!$B$2:$B$53,'Share Values'!AG$11,'Transactions (Dated)'!$C$2:$C$53,"Sell")</f>
        <v>0</v>
      </c>
      <c r="AH97" s="40">
        <f ca="1">AH96+SUMIFS('Transactions (Dated)'!$E$2:$E$53,'Transactions (Dated)'!$D$2:$D$53,'Share Values'!$V97,'Transactions (Dated)'!$B$2:$B$53,'Share Values'!AH$11,'Transactions (Dated)'!$C$2:$C$53,"Buy")-SUMIFS('Transactions (Dated)'!$E$2:$E$53,'Transactions (Dated)'!$D$2:$D$53,'Share Values'!$V97,'Transactions (Dated)'!$B$2:$B$53,'Share Values'!AH$11,'Transactions (Dated)'!$C$2:$C$53,"Sell")</f>
        <v>0</v>
      </c>
      <c r="AI97" s="40">
        <f ca="1">AI96+SUMIFS('Transactions (Dated)'!$E$2:$E$53,'Transactions (Dated)'!$D$2:$D$53,'Share Values'!$V97,'Transactions (Dated)'!$B$2:$B$53,'Share Values'!AI$11,'Transactions (Dated)'!$C$2:$C$53,"Buy")-SUMIFS('Transactions (Dated)'!$E$2:$E$53,'Transactions (Dated)'!$D$2:$D$53,'Share Values'!$V97,'Transactions (Dated)'!$B$2:$B$53,'Share Values'!AI$11,'Transactions (Dated)'!$C$2:$C$53,"Sell")</f>
        <v>0</v>
      </c>
      <c r="AJ97" s="40">
        <f ca="1">AJ96+SUMIFS('Transactions (Dated)'!$E$2:$E$53,'Transactions (Dated)'!$D$2:$D$53,'Share Values'!$V97,'Transactions (Dated)'!$B$2:$B$53,'Share Values'!AJ$11,'Transactions (Dated)'!$C$2:$C$53,"Buy")-SUMIFS('Transactions (Dated)'!$E$2:$E$53,'Transactions (Dated)'!$D$2:$D$53,'Share Values'!$V97,'Transactions (Dated)'!$B$2:$B$53,'Share Values'!AJ$11,'Transactions (Dated)'!$C$2:$C$53,"Sell")</f>
        <v>0</v>
      </c>
      <c r="AK97" s="40"/>
      <c r="AM97" s="3">
        <f t="shared" si="33"/>
        <v>42038</v>
      </c>
      <c r="AN97" s="6">
        <f t="shared" ca="1" si="34"/>
        <v>56887.5</v>
      </c>
      <c r="AO97" s="6">
        <f t="shared" ca="1" si="35"/>
        <v>51125</v>
      </c>
      <c r="AP97" s="6">
        <f t="shared" ca="1" si="36"/>
        <v>0</v>
      </c>
      <c r="AQ97" s="6">
        <f t="shared" ca="1" si="37"/>
        <v>61395.400000000009</v>
      </c>
      <c r="AR97" s="6">
        <f t="shared" ca="1" si="38"/>
        <v>0</v>
      </c>
      <c r="AS97" s="6">
        <f t="shared" ca="1" si="39"/>
        <v>0</v>
      </c>
      <c r="AT97" s="6">
        <f t="shared" ca="1" si="40"/>
        <v>0</v>
      </c>
      <c r="AU97" s="6">
        <f t="shared" ca="1" si="41"/>
        <v>0</v>
      </c>
      <c r="AV97" s="6">
        <f t="shared" ca="1" si="42"/>
        <v>0</v>
      </c>
      <c r="AW97" s="6">
        <f t="shared" ca="1" si="43"/>
        <v>0</v>
      </c>
      <c r="AX97" s="6">
        <f t="shared" ca="1" si="44"/>
        <v>0</v>
      </c>
      <c r="AY97" s="6">
        <f t="shared" ca="1" si="45"/>
        <v>0</v>
      </c>
      <c r="AZ97" s="6">
        <f t="shared" ca="1" si="46"/>
        <v>0</v>
      </c>
      <c r="BA97" s="6">
        <f t="shared" ca="1" si="47"/>
        <v>0</v>
      </c>
      <c r="BB97" s="6"/>
      <c r="BD97" s="4">
        <f t="shared" ca="1" si="48"/>
        <v>169407.90000000002</v>
      </c>
      <c r="BF97" s="3">
        <f t="shared" si="49"/>
        <v>42038</v>
      </c>
      <c r="BG97" s="6">
        <f>BG96+SUMIFS('Transactions (Dated)'!H:H,'Transactions (Dated)'!D:D,'Share Values'!AM97)</f>
        <v>839713.55</v>
      </c>
      <c r="BH97" s="6">
        <f ca="1">BH96+SUMIFS('Transactions (Dated)'!$F:$F,'Transactions (Dated)'!$D:$D,$BF97,'Transactions (Dated)'!$B:$B,BH$11,'Transactions (Dated)'!$C:$C,"Dividend (paid to cash)")*W97</f>
        <v>0</v>
      </c>
      <c r="BI97" s="6">
        <f ca="1">BI96+SUMIFS('Transactions (Dated)'!$F:$F,'Transactions (Dated)'!$D:$D,$BF97,'Transactions (Dated)'!$B:$B,BI$11,'Transactions (Dated)'!$C:$C,"Dividend (paid to cash)")*X97</f>
        <v>625</v>
      </c>
      <c r="BJ97" s="6">
        <f ca="1">BJ96+SUMIFS('Transactions (Dated)'!$F:$F,'Transactions (Dated)'!$D:$D,$BF97,'Transactions (Dated)'!$B:$B,BJ$11,'Transactions (Dated)'!$C:$C,"Dividend (paid to cash)")*Y97</f>
        <v>0</v>
      </c>
      <c r="BK97" s="6">
        <f ca="1">BK96+SUMIFS('Transactions (Dated)'!$F:$F,'Transactions (Dated)'!$D:$D,$BF97,'Transactions (Dated)'!$B:$B,BK$11,'Transactions (Dated)'!$C:$C,"Dividend (paid to cash)")*Z97</f>
        <v>0</v>
      </c>
      <c r="BL97" s="6">
        <f ca="1">BL96+SUMIFS('Transactions (Dated)'!$F:$F,'Transactions (Dated)'!$D:$D,$BF97,'Transactions (Dated)'!$B:$B,BL$11,'Transactions (Dated)'!$C:$C,"Dividend (paid to cash)")*AA97</f>
        <v>0</v>
      </c>
      <c r="BM97" s="6">
        <f ca="1">BM96+SUMIFS('Transactions (Dated)'!$F:$F,'Transactions (Dated)'!$D:$D,$BF97,'Transactions (Dated)'!$B:$B,BM$11,'Transactions (Dated)'!$C:$C,"Dividend (paid to cash)")*AB97</f>
        <v>0</v>
      </c>
      <c r="BN97" s="6">
        <f ca="1">BN96+SUMIFS('Transactions (Dated)'!$F:$F,'Transactions (Dated)'!$D:$D,$BF97,'Transactions (Dated)'!$B:$B,BN$11,'Transactions (Dated)'!$C:$C,"Dividend (paid to cash)")*AC97</f>
        <v>0</v>
      </c>
      <c r="BO97" s="6">
        <f ca="1">BO96+SUMIFS('Transactions (Dated)'!$F:$F,'Transactions (Dated)'!$D:$D,$BF97,'Transactions (Dated)'!$B:$B,BO$11,'Transactions (Dated)'!$C:$C,"Dividend (paid to cash)")*AD97</f>
        <v>0</v>
      </c>
      <c r="BP97" s="6">
        <f ca="1">BP96+SUMIFS('Transactions (Dated)'!$F:$F,'Transactions (Dated)'!$D:$D,$BF97,'Transactions (Dated)'!$B:$B,BP$11,'Transactions (Dated)'!$C:$C,"Dividend (paid to cash)")*AE97</f>
        <v>0</v>
      </c>
      <c r="BQ97" s="6">
        <f ca="1">BQ96+SUMIFS('Transactions (Dated)'!$F:$F,'Transactions (Dated)'!$D:$D,$BF97,'Transactions (Dated)'!$B:$B,BQ$11,'Transactions (Dated)'!$C:$C,"Dividend (paid to cash)")*AF97</f>
        <v>0</v>
      </c>
      <c r="BR97" s="6">
        <f ca="1">BR96+SUMIFS('Transactions (Dated)'!$F:$F,'Transactions (Dated)'!$D:$D,$BF97,'Transactions (Dated)'!$B:$B,BR$11,'Transactions (Dated)'!$C:$C,"Dividend (paid to cash)")*AG97</f>
        <v>0</v>
      </c>
      <c r="BS97" s="6">
        <f ca="1">BS96+SUMIFS('Transactions (Dated)'!$F:$F,'Transactions (Dated)'!$D:$D,$BF97,'Transactions (Dated)'!$B:$B,BS$11,'Transactions (Dated)'!$C:$C,"Dividend (paid to cash)")*AH97</f>
        <v>0</v>
      </c>
      <c r="BT97" s="6">
        <f ca="1">BT96+SUMIFS('Transactions (Dated)'!$F:$F,'Transactions (Dated)'!$D:$D,$BF97,'Transactions (Dated)'!$B:$B,BT$11,'Transactions (Dated)'!$C:$C,"Dividend (paid to cash)")*AI97</f>
        <v>0</v>
      </c>
      <c r="BU97" s="6">
        <f ca="1">BU96+SUMIFS('Transactions (Dated)'!$F:$F,'Transactions (Dated)'!$D:$D,$BF97,'Transactions (Dated)'!$B:$B,BU$11,'Transactions (Dated)'!$C:$C,"Dividend (paid to cash)")*AJ97</f>
        <v>0</v>
      </c>
      <c r="BV97" s="6"/>
      <c r="BX97" s="6">
        <f t="shared" ca="1" si="54"/>
        <v>840338.55</v>
      </c>
      <c r="BZ97" s="3">
        <f t="shared" si="55"/>
        <v>42038</v>
      </c>
      <c r="CA97" s="4">
        <f t="shared" ca="1" si="50"/>
        <v>169407.90000000002</v>
      </c>
      <c r="CB97" s="4">
        <f t="shared" ca="1" si="51"/>
        <v>840338.55</v>
      </c>
      <c r="CD97" s="4">
        <f t="shared" ca="1" si="52"/>
        <v>1009746.4500000001</v>
      </c>
    </row>
    <row r="98" spans="2:82">
      <c r="B98" s="3">
        <f t="shared" si="53"/>
        <v>42039</v>
      </c>
      <c r="C98" s="2">
        <v>14995.7</v>
      </c>
      <c r="E98" s="70">
        <v>42039</v>
      </c>
      <c r="F98" s="69">
        <v>12.45</v>
      </c>
      <c r="G98" s="69">
        <v>3.85</v>
      </c>
      <c r="H98" s="69">
        <v>20.283999999999999</v>
      </c>
      <c r="I98" s="69">
        <v>32.67</v>
      </c>
      <c r="J98" s="69">
        <v>20.72</v>
      </c>
      <c r="K98" s="69">
        <v>12.79</v>
      </c>
      <c r="L98" s="69">
        <v>28.35</v>
      </c>
      <c r="M98" s="69">
        <v>2.67</v>
      </c>
      <c r="N98" s="69">
        <v>7.95</v>
      </c>
      <c r="O98" s="69">
        <v>5.0232999999999999</v>
      </c>
      <c r="P98" s="69">
        <v>34.200000000000003</v>
      </c>
      <c r="Q98" s="69">
        <v>1.1499999999999999</v>
      </c>
      <c r="R98" s="69">
        <v>10.039999999999999</v>
      </c>
      <c r="S98" s="69">
        <v>40.56</v>
      </c>
      <c r="T98" s="4"/>
      <c r="V98" s="3">
        <f t="shared" si="32"/>
        <v>42039</v>
      </c>
      <c r="W98" s="40">
        <f ca="1">W97+SUMIFS('Transactions (Dated)'!$E$2:$E$53,'Transactions (Dated)'!$D$2:$D$53,'Share Values'!$V98,'Transactions (Dated)'!$B$2:$B$53,'Share Values'!W$11,'Transactions (Dated)'!$C$2:$C$53,"Buy")-SUMIFS('Transactions (Dated)'!$E$2:$E$53,'Transactions (Dated)'!$D$2:$D$53,'Share Values'!$V98,'Transactions (Dated)'!$B$2:$B$53,'Share Values'!W$11,'Transactions (Dated)'!$C$2:$C$53,"Sell")</f>
        <v>4625</v>
      </c>
      <c r="X98" s="40">
        <f ca="1">X97+SUMIFS('Transactions (Dated)'!$E$2:$E$53,'Transactions (Dated)'!$D$2:$D$53,'Share Values'!$V98,'Transactions (Dated)'!$B$2:$B$53,'Share Values'!X$11,'Transactions (Dated)'!$C$2:$C$53,"Buy")-SUMIFS('Transactions (Dated)'!$E$2:$E$53,'Transactions (Dated)'!$D$2:$D$53,'Share Values'!$V98,'Transactions (Dated)'!$B$2:$B$53,'Share Values'!X$11,'Transactions (Dated)'!$C$2:$C$53,"Sell")</f>
        <v>12500</v>
      </c>
      <c r="Y98" s="40">
        <f ca="1">Y97+SUMIFS('Transactions (Dated)'!$E$2:$E$53,'Transactions (Dated)'!$D$2:$D$53,'Share Values'!$V98,'Transactions (Dated)'!$B$2:$B$53,'Share Values'!Y$11,'Transactions (Dated)'!$C$2:$C$53,"Buy")-SUMIFS('Transactions (Dated)'!$E$2:$E$53,'Transactions (Dated)'!$D$2:$D$53,'Share Values'!$V98,'Transactions (Dated)'!$B$2:$B$53,'Share Values'!Y$11,'Transactions (Dated)'!$C$2:$C$53,"Sell")</f>
        <v>0</v>
      </c>
      <c r="Z98" s="40">
        <f ca="1">Z97+SUMIFS('Transactions (Dated)'!$E$2:$E$53,'Transactions (Dated)'!$D$2:$D$53,'Share Values'!$V98,'Transactions (Dated)'!$B$2:$B$53,'Share Values'!Z$11,'Transactions (Dated)'!$C$2:$C$53,"Buy")-SUMIFS('Transactions (Dated)'!$E$2:$E$53,'Transactions (Dated)'!$D$2:$D$53,'Share Values'!$V98,'Transactions (Dated)'!$B$2:$B$53,'Share Values'!Z$11,'Transactions (Dated)'!$C$2:$C$53,"Sell")</f>
        <v>1892</v>
      </c>
      <c r="AA98" s="40">
        <f ca="1">AA97+SUMIFS('Transactions (Dated)'!$E$2:$E$53,'Transactions (Dated)'!$D$2:$D$53,'Share Values'!$V98,'Transactions (Dated)'!$B$2:$B$53,'Share Values'!AA$11,'Transactions (Dated)'!$C$2:$C$53,"Buy")-SUMIFS('Transactions (Dated)'!$E$2:$E$53,'Transactions (Dated)'!$D$2:$D$53,'Share Values'!$V98,'Transactions (Dated)'!$B$2:$B$53,'Share Values'!AA$11,'Transactions (Dated)'!$C$2:$C$53,"Sell")</f>
        <v>0</v>
      </c>
      <c r="AB98" s="40">
        <f ca="1">AB97+SUMIFS('Transactions (Dated)'!$E$2:$E$53,'Transactions (Dated)'!$D$2:$D$53,'Share Values'!$V98,'Transactions (Dated)'!$B$2:$B$53,'Share Values'!AB$11,'Transactions (Dated)'!$C$2:$C$53,"Buy")-SUMIFS('Transactions (Dated)'!$E$2:$E$53,'Transactions (Dated)'!$D$2:$D$53,'Share Values'!$V98,'Transactions (Dated)'!$B$2:$B$53,'Share Values'!AB$11,'Transactions (Dated)'!$C$2:$C$53,"Sell")</f>
        <v>0</v>
      </c>
      <c r="AC98" s="40">
        <f ca="1">AC97+SUMIFS('Transactions (Dated)'!$E$2:$E$53,'Transactions (Dated)'!$D$2:$D$53,'Share Values'!$V98,'Transactions (Dated)'!$B$2:$B$53,'Share Values'!AC$11,'Transactions (Dated)'!$C$2:$C$53,"Buy")-SUMIFS('Transactions (Dated)'!$E$2:$E$53,'Transactions (Dated)'!$D$2:$D$53,'Share Values'!$V98,'Transactions (Dated)'!$B$2:$B$53,'Share Values'!AC$11,'Transactions (Dated)'!$C$2:$C$53,"Sell")</f>
        <v>0</v>
      </c>
      <c r="AD98" s="40">
        <f ca="1">AD97+SUMIFS('Transactions (Dated)'!$E$2:$E$53,'Transactions (Dated)'!$D$2:$D$53,'Share Values'!$V98,'Transactions (Dated)'!$B$2:$B$53,'Share Values'!AD$11,'Transactions (Dated)'!$C$2:$C$53,"Buy")-SUMIFS('Transactions (Dated)'!$E$2:$E$53,'Transactions (Dated)'!$D$2:$D$53,'Share Values'!$V98,'Transactions (Dated)'!$B$2:$B$53,'Share Values'!AD$11,'Transactions (Dated)'!$C$2:$C$53,"Sell")</f>
        <v>0</v>
      </c>
      <c r="AE98" s="40">
        <f ca="1">AE97+SUMIFS('Transactions (Dated)'!$E$2:$E$53,'Transactions (Dated)'!$D$2:$D$53,'Share Values'!$V98,'Transactions (Dated)'!$B$2:$B$53,'Share Values'!AE$11,'Transactions (Dated)'!$C$2:$C$53,"Buy")-SUMIFS('Transactions (Dated)'!$E$2:$E$53,'Transactions (Dated)'!$D$2:$D$53,'Share Values'!$V98,'Transactions (Dated)'!$B$2:$B$53,'Share Values'!AE$11,'Transactions (Dated)'!$C$2:$C$53,"Sell")</f>
        <v>0</v>
      </c>
      <c r="AF98" s="40">
        <f ca="1">AF97+SUMIFS('Transactions (Dated)'!$E$2:$E$53,'Transactions (Dated)'!$D$2:$D$53,'Share Values'!$V98,'Transactions (Dated)'!$B$2:$B$53,'Share Values'!AF$11,'Transactions (Dated)'!$C$2:$C$53,"Buy")-SUMIFS('Transactions (Dated)'!$E$2:$E$53,'Transactions (Dated)'!$D$2:$D$53,'Share Values'!$V98,'Transactions (Dated)'!$B$2:$B$53,'Share Values'!AF$11,'Transactions (Dated)'!$C$2:$C$53,"Sell")</f>
        <v>0</v>
      </c>
      <c r="AG98" s="40">
        <f ca="1">AG97+SUMIFS('Transactions (Dated)'!$E$2:$E$53,'Transactions (Dated)'!$D$2:$D$53,'Share Values'!$V98,'Transactions (Dated)'!$B$2:$B$53,'Share Values'!AG$11,'Transactions (Dated)'!$C$2:$C$53,"Buy")-SUMIFS('Transactions (Dated)'!$E$2:$E$53,'Transactions (Dated)'!$D$2:$D$53,'Share Values'!$V98,'Transactions (Dated)'!$B$2:$B$53,'Share Values'!AG$11,'Transactions (Dated)'!$C$2:$C$53,"Sell")</f>
        <v>0</v>
      </c>
      <c r="AH98" s="40">
        <f ca="1">AH97+SUMIFS('Transactions (Dated)'!$E$2:$E$53,'Transactions (Dated)'!$D$2:$D$53,'Share Values'!$V98,'Transactions (Dated)'!$B$2:$B$53,'Share Values'!AH$11,'Transactions (Dated)'!$C$2:$C$53,"Buy")-SUMIFS('Transactions (Dated)'!$E$2:$E$53,'Transactions (Dated)'!$D$2:$D$53,'Share Values'!$V98,'Transactions (Dated)'!$B$2:$B$53,'Share Values'!AH$11,'Transactions (Dated)'!$C$2:$C$53,"Sell")</f>
        <v>0</v>
      </c>
      <c r="AI98" s="40">
        <f ca="1">AI97+SUMIFS('Transactions (Dated)'!$E$2:$E$53,'Transactions (Dated)'!$D$2:$D$53,'Share Values'!$V98,'Transactions (Dated)'!$B$2:$B$53,'Share Values'!AI$11,'Transactions (Dated)'!$C$2:$C$53,"Buy")-SUMIFS('Transactions (Dated)'!$E$2:$E$53,'Transactions (Dated)'!$D$2:$D$53,'Share Values'!$V98,'Transactions (Dated)'!$B$2:$B$53,'Share Values'!AI$11,'Transactions (Dated)'!$C$2:$C$53,"Sell")</f>
        <v>0</v>
      </c>
      <c r="AJ98" s="40">
        <f ca="1">AJ97+SUMIFS('Transactions (Dated)'!$E$2:$E$53,'Transactions (Dated)'!$D$2:$D$53,'Share Values'!$V98,'Transactions (Dated)'!$B$2:$B$53,'Share Values'!AJ$11,'Transactions (Dated)'!$C$2:$C$53,"Buy")-SUMIFS('Transactions (Dated)'!$E$2:$E$53,'Transactions (Dated)'!$D$2:$D$53,'Share Values'!$V98,'Transactions (Dated)'!$B$2:$B$53,'Share Values'!AJ$11,'Transactions (Dated)'!$C$2:$C$53,"Sell")</f>
        <v>0</v>
      </c>
      <c r="AK98" s="40"/>
      <c r="AM98" s="3">
        <f t="shared" si="33"/>
        <v>42039</v>
      </c>
      <c r="AN98" s="6">
        <f t="shared" ca="1" si="34"/>
        <v>57581.25</v>
      </c>
      <c r="AO98" s="6">
        <f t="shared" ca="1" si="35"/>
        <v>48125</v>
      </c>
      <c r="AP98" s="6">
        <f t="shared" ca="1" si="36"/>
        <v>0</v>
      </c>
      <c r="AQ98" s="6">
        <f t="shared" ca="1" si="37"/>
        <v>61811.640000000007</v>
      </c>
      <c r="AR98" s="6">
        <f t="shared" ca="1" si="38"/>
        <v>0</v>
      </c>
      <c r="AS98" s="6">
        <f t="shared" ca="1" si="39"/>
        <v>0</v>
      </c>
      <c r="AT98" s="6">
        <f t="shared" ca="1" si="40"/>
        <v>0</v>
      </c>
      <c r="AU98" s="6">
        <f t="shared" ca="1" si="41"/>
        <v>0</v>
      </c>
      <c r="AV98" s="6">
        <f t="shared" ca="1" si="42"/>
        <v>0</v>
      </c>
      <c r="AW98" s="6">
        <f t="shared" ca="1" si="43"/>
        <v>0</v>
      </c>
      <c r="AX98" s="6">
        <f t="shared" ca="1" si="44"/>
        <v>0</v>
      </c>
      <c r="AY98" s="6">
        <f t="shared" ca="1" si="45"/>
        <v>0</v>
      </c>
      <c r="AZ98" s="6">
        <f t="shared" ca="1" si="46"/>
        <v>0</v>
      </c>
      <c r="BA98" s="6">
        <f t="shared" ca="1" si="47"/>
        <v>0</v>
      </c>
      <c r="BB98" s="6"/>
      <c r="BD98" s="4">
        <f t="shared" ca="1" si="48"/>
        <v>167517.89000000001</v>
      </c>
      <c r="BF98" s="3">
        <f t="shared" si="49"/>
        <v>42039</v>
      </c>
      <c r="BG98" s="6">
        <f>BG97+SUMIFS('Transactions (Dated)'!H:H,'Transactions (Dated)'!D:D,'Share Values'!AM98)</f>
        <v>839713.55</v>
      </c>
      <c r="BH98" s="6">
        <f ca="1">BH97+SUMIFS('Transactions (Dated)'!$F:$F,'Transactions (Dated)'!$D:$D,$BF98,'Transactions (Dated)'!$B:$B,BH$11,'Transactions (Dated)'!$C:$C,"Dividend (paid to cash)")*W98</f>
        <v>0</v>
      </c>
      <c r="BI98" s="6">
        <f ca="1">BI97+SUMIFS('Transactions (Dated)'!$F:$F,'Transactions (Dated)'!$D:$D,$BF98,'Transactions (Dated)'!$B:$B,BI$11,'Transactions (Dated)'!$C:$C,"Dividend (paid to cash)")*X98</f>
        <v>625</v>
      </c>
      <c r="BJ98" s="6">
        <f ca="1">BJ97+SUMIFS('Transactions (Dated)'!$F:$F,'Transactions (Dated)'!$D:$D,$BF98,'Transactions (Dated)'!$B:$B,BJ$11,'Transactions (Dated)'!$C:$C,"Dividend (paid to cash)")*Y98</f>
        <v>0</v>
      </c>
      <c r="BK98" s="6">
        <f ca="1">BK97+SUMIFS('Transactions (Dated)'!$F:$F,'Transactions (Dated)'!$D:$D,$BF98,'Transactions (Dated)'!$B:$B,BK$11,'Transactions (Dated)'!$C:$C,"Dividend (paid to cash)")*Z98</f>
        <v>0</v>
      </c>
      <c r="BL98" s="6">
        <f ca="1">BL97+SUMIFS('Transactions (Dated)'!$F:$F,'Transactions (Dated)'!$D:$D,$BF98,'Transactions (Dated)'!$B:$B,BL$11,'Transactions (Dated)'!$C:$C,"Dividend (paid to cash)")*AA98</f>
        <v>0</v>
      </c>
      <c r="BM98" s="6">
        <f ca="1">BM97+SUMIFS('Transactions (Dated)'!$F:$F,'Transactions (Dated)'!$D:$D,$BF98,'Transactions (Dated)'!$B:$B,BM$11,'Transactions (Dated)'!$C:$C,"Dividend (paid to cash)")*AB98</f>
        <v>0</v>
      </c>
      <c r="BN98" s="6">
        <f ca="1">BN97+SUMIFS('Transactions (Dated)'!$F:$F,'Transactions (Dated)'!$D:$D,$BF98,'Transactions (Dated)'!$B:$B,BN$11,'Transactions (Dated)'!$C:$C,"Dividend (paid to cash)")*AC98</f>
        <v>0</v>
      </c>
      <c r="BO98" s="6">
        <f ca="1">BO97+SUMIFS('Transactions (Dated)'!$F:$F,'Transactions (Dated)'!$D:$D,$BF98,'Transactions (Dated)'!$B:$B,BO$11,'Transactions (Dated)'!$C:$C,"Dividend (paid to cash)")*AD98</f>
        <v>0</v>
      </c>
      <c r="BP98" s="6">
        <f ca="1">BP97+SUMIFS('Transactions (Dated)'!$F:$F,'Transactions (Dated)'!$D:$D,$BF98,'Transactions (Dated)'!$B:$B,BP$11,'Transactions (Dated)'!$C:$C,"Dividend (paid to cash)")*AE98</f>
        <v>0</v>
      </c>
      <c r="BQ98" s="6">
        <f ca="1">BQ97+SUMIFS('Transactions (Dated)'!$F:$F,'Transactions (Dated)'!$D:$D,$BF98,'Transactions (Dated)'!$B:$B,BQ$11,'Transactions (Dated)'!$C:$C,"Dividend (paid to cash)")*AF98</f>
        <v>0</v>
      </c>
      <c r="BR98" s="6">
        <f ca="1">BR97+SUMIFS('Transactions (Dated)'!$F:$F,'Transactions (Dated)'!$D:$D,$BF98,'Transactions (Dated)'!$B:$B,BR$11,'Transactions (Dated)'!$C:$C,"Dividend (paid to cash)")*AG98</f>
        <v>0</v>
      </c>
      <c r="BS98" s="6">
        <f ca="1">BS97+SUMIFS('Transactions (Dated)'!$F:$F,'Transactions (Dated)'!$D:$D,$BF98,'Transactions (Dated)'!$B:$B,BS$11,'Transactions (Dated)'!$C:$C,"Dividend (paid to cash)")*AH98</f>
        <v>0</v>
      </c>
      <c r="BT98" s="6">
        <f ca="1">BT97+SUMIFS('Transactions (Dated)'!$F:$F,'Transactions (Dated)'!$D:$D,$BF98,'Transactions (Dated)'!$B:$B,BT$11,'Transactions (Dated)'!$C:$C,"Dividend (paid to cash)")*AI98</f>
        <v>0</v>
      </c>
      <c r="BU98" s="6">
        <f ca="1">BU97+SUMIFS('Transactions (Dated)'!$F:$F,'Transactions (Dated)'!$D:$D,$BF98,'Transactions (Dated)'!$B:$B,BU$11,'Transactions (Dated)'!$C:$C,"Dividend (paid to cash)")*AJ98</f>
        <v>0</v>
      </c>
      <c r="BV98" s="6"/>
      <c r="BX98" s="6">
        <f t="shared" ca="1" si="54"/>
        <v>840338.55</v>
      </c>
      <c r="BZ98" s="3">
        <f t="shared" si="55"/>
        <v>42039</v>
      </c>
      <c r="CA98" s="4">
        <f t="shared" ca="1" si="50"/>
        <v>167517.89000000001</v>
      </c>
      <c r="CB98" s="4">
        <f t="shared" ca="1" si="51"/>
        <v>840338.55</v>
      </c>
      <c r="CD98" s="4">
        <f t="shared" ca="1" si="52"/>
        <v>1007856.4400000001</v>
      </c>
    </row>
    <row r="99" spans="2:82">
      <c r="B99" s="3">
        <f t="shared" si="53"/>
        <v>42040</v>
      </c>
      <c r="C99" s="2">
        <v>15124.9</v>
      </c>
      <c r="E99" s="70">
        <v>42040</v>
      </c>
      <c r="F99" s="69">
        <v>12.52</v>
      </c>
      <c r="G99" s="69">
        <v>3.85</v>
      </c>
      <c r="H99" s="69">
        <v>20.45</v>
      </c>
      <c r="I99" s="69">
        <v>32.83</v>
      </c>
      <c r="J99" s="69">
        <v>21.55</v>
      </c>
      <c r="K99" s="69">
        <v>12.74</v>
      </c>
      <c r="L99" s="69">
        <v>29.1</v>
      </c>
      <c r="M99" s="69">
        <v>2.68</v>
      </c>
      <c r="N99" s="69">
        <v>8.73</v>
      </c>
      <c r="O99" s="69">
        <v>5.0632999999999999</v>
      </c>
      <c r="P99" s="69">
        <v>34.21</v>
      </c>
      <c r="Q99" s="69">
        <v>1.21</v>
      </c>
      <c r="R99" s="69">
        <v>10.26</v>
      </c>
      <c r="S99" s="69">
        <v>40.840000000000003</v>
      </c>
      <c r="T99" s="4"/>
      <c r="V99" s="3">
        <f t="shared" si="32"/>
        <v>42040</v>
      </c>
      <c r="W99" s="40">
        <f ca="1">W98+SUMIFS('Transactions (Dated)'!$E$2:$E$53,'Transactions (Dated)'!$D$2:$D$53,'Share Values'!$V99,'Transactions (Dated)'!$B$2:$B$53,'Share Values'!W$11,'Transactions (Dated)'!$C$2:$C$53,"Buy")-SUMIFS('Transactions (Dated)'!$E$2:$E$53,'Transactions (Dated)'!$D$2:$D$53,'Share Values'!$V99,'Transactions (Dated)'!$B$2:$B$53,'Share Values'!W$11,'Transactions (Dated)'!$C$2:$C$53,"Sell")</f>
        <v>4625</v>
      </c>
      <c r="X99" s="40">
        <f ca="1">X98+SUMIFS('Transactions (Dated)'!$E$2:$E$53,'Transactions (Dated)'!$D$2:$D$53,'Share Values'!$V99,'Transactions (Dated)'!$B$2:$B$53,'Share Values'!X$11,'Transactions (Dated)'!$C$2:$C$53,"Buy")-SUMIFS('Transactions (Dated)'!$E$2:$E$53,'Transactions (Dated)'!$D$2:$D$53,'Share Values'!$V99,'Transactions (Dated)'!$B$2:$B$53,'Share Values'!X$11,'Transactions (Dated)'!$C$2:$C$53,"Sell")</f>
        <v>12500</v>
      </c>
      <c r="Y99" s="40">
        <f ca="1">Y98+SUMIFS('Transactions (Dated)'!$E$2:$E$53,'Transactions (Dated)'!$D$2:$D$53,'Share Values'!$V99,'Transactions (Dated)'!$B$2:$B$53,'Share Values'!Y$11,'Transactions (Dated)'!$C$2:$C$53,"Buy")-SUMIFS('Transactions (Dated)'!$E$2:$E$53,'Transactions (Dated)'!$D$2:$D$53,'Share Values'!$V99,'Transactions (Dated)'!$B$2:$B$53,'Share Values'!Y$11,'Transactions (Dated)'!$C$2:$C$53,"Sell")</f>
        <v>0</v>
      </c>
      <c r="Z99" s="40">
        <f ca="1">Z98+SUMIFS('Transactions (Dated)'!$E$2:$E$53,'Transactions (Dated)'!$D$2:$D$53,'Share Values'!$V99,'Transactions (Dated)'!$B$2:$B$53,'Share Values'!Z$11,'Transactions (Dated)'!$C$2:$C$53,"Buy")-SUMIFS('Transactions (Dated)'!$E$2:$E$53,'Transactions (Dated)'!$D$2:$D$53,'Share Values'!$V99,'Transactions (Dated)'!$B$2:$B$53,'Share Values'!Z$11,'Transactions (Dated)'!$C$2:$C$53,"Sell")</f>
        <v>1892</v>
      </c>
      <c r="AA99" s="40">
        <f ca="1">AA98+SUMIFS('Transactions (Dated)'!$E$2:$E$53,'Transactions (Dated)'!$D$2:$D$53,'Share Values'!$V99,'Transactions (Dated)'!$B$2:$B$53,'Share Values'!AA$11,'Transactions (Dated)'!$C$2:$C$53,"Buy")-SUMIFS('Transactions (Dated)'!$E$2:$E$53,'Transactions (Dated)'!$D$2:$D$53,'Share Values'!$V99,'Transactions (Dated)'!$B$2:$B$53,'Share Values'!AA$11,'Transactions (Dated)'!$C$2:$C$53,"Sell")</f>
        <v>0</v>
      </c>
      <c r="AB99" s="40">
        <f ca="1">AB98+SUMIFS('Transactions (Dated)'!$E$2:$E$53,'Transactions (Dated)'!$D$2:$D$53,'Share Values'!$V99,'Transactions (Dated)'!$B$2:$B$53,'Share Values'!AB$11,'Transactions (Dated)'!$C$2:$C$53,"Buy")-SUMIFS('Transactions (Dated)'!$E$2:$E$53,'Transactions (Dated)'!$D$2:$D$53,'Share Values'!$V99,'Transactions (Dated)'!$B$2:$B$53,'Share Values'!AB$11,'Transactions (Dated)'!$C$2:$C$53,"Sell")</f>
        <v>0</v>
      </c>
      <c r="AC99" s="40">
        <f ca="1">AC98+SUMIFS('Transactions (Dated)'!$E$2:$E$53,'Transactions (Dated)'!$D$2:$D$53,'Share Values'!$V99,'Transactions (Dated)'!$B$2:$B$53,'Share Values'!AC$11,'Transactions (Dated)'!$C$2:$C$53,"Buy")-SUMIFS('Transactions (Dated)'!$E$2:$E$53,'Transactions (Dated)'!$D$2:$D$53,'Share Values'!$V99,'Transactions (Dated)'!$B$2:$B$53,'Share Values'!AC$11,'Transactions (Dated)'!$C$2:$C$53,"Sell")</f>
        <v>0</v>
      </c>
      <c r="AD99" s="40">
        <f ca="1">AD98+SUMIFS('Transactions (Dated)'!$E$2:$E$53,'Transactions (Dated)'!$D$2:$D$53,'Share Values'!$V99,'Transactions (Dated)'!$B$2:$B$53,'Share Values'!AD$11,'Transactions (Dated)'!$C$2:$C$53,"Buy")-SUMIFS('Transactions (Dated)'!$E$2:$E$53,'Transactions (Dated)'!$D$2:$D$53,'Share Values'!$V99,'Transactions (Dated)'!$B$2:$B$53,'Share Values'!AD$11,'Transactions (Dated)'!$C$2:$C$53,"Sell")</f>
        <v>0</v>
      </c>
      <c r="AE99" s="40">
        <f ca="1">AE98+SUMIFS('Transactions (Dated)'!$E$2:$E$53,'Transactions (Dated)'!$D$2:$D$53,'Share Values'!$V99,'Transactions (Dated)'!$B$2:$B$53,'Share Values'!AE$11,'Transactions (Dated)'!$C$2:$C$53,"Buy")-SUMIFS('Transactions (Dated)'!$E$2:$E$53,'Transactions (Dated)'!$D$2:$D$53,'Share Values'!$V99,'Transactions (Dated)'!$B$2:$B$53,'Share Values'!AE$11,'Transactions (Dated)'!$C$2:$C$53,"Sell")</f>
        <v>0</v>
      </c>
      <c r="AF99" s="40">
        <f ca="1">AF98+SUMIFS('Transactions (Dated)'!$E$2:$E$53,'Transactions (Dated)'!$D$2:$D$53,'Share Values'!$V99,'Transactions (Dated)'!$B$2:$B$53,'Share Values'!AF$11,'Transactions (Dated)'!$C$2:$C$53,"Buy")-SUMIFS('Transactions (Dated)'!$E$2:$E$53,'Transactions (Dated)'!$D$2:$D$53,'Share Values'!$V99,'Transactions (Dated)'!$B$2:$B$53,'Share Values'!AF$11,'Transactions (Dated)'!$C$2:$C$53,"Sell")</f>
        <v>0</v>
      </c>
      <c r="AG99" s="40">
        <f ca="1">AG98+SUMIFS('Transactions (Dated)'!$E$2:$E$53,'Transactions (Dated)'!$D$2:$D$53,'Share Values'!$V99,'Transactions (Dated)'!$B$2:$B$53,'Share Values'!AG$11,'Transactions (Dated)'!$C$2:$C$53,"Buy")-SUMIFS('Transactions (Dated)'!$E$2:$E$53,'Transactions (Dated)'!$D$2:$D$53,'Share Values'!$V99,'Transactions (Dated)'!$B$2:$B$53,'Share Values'!AG$11,'Transactions (Dated)'!$C$2:$C$53,"Sell")</f>
        <v>0</v>
      </c>
      <c r="AH99" s="40">
        <f ca="1">AH98+SUMIFS('Transactions (Dated)'!$E$2:$E$53,'Transactions (Dated)'!$D$2:$D$53,'Share Values'!$V99,'Transactions (Dated)'!$B$2:$B$53,'Share Values'!AH$11,'Transactions (Dated)'!$C$2:$C$53,"Buy")-SUMIFS('Transactions (Dated)'!$E$2:$E$53,'Transactions (Dated)'!$D$2:$D$53,'Share Values'!$V99,'Transactions (Dated)'!$B$2:$B$53,'Share Values'!AH$11,'Transactions (Dated)'!$C$2:$C$53,"Sell")</f>
        <v>0</v>
      </c>
      <c r="AI99" s="40">
        <f ca="1">AI98+SUMIFS('Transactions (Dated)'!$E$2:$E$53,'Transactions (Dated)'!$D$2:$D$53,'Share Values'!$V99,'Transactions (Dated)'!$B$2:$B$53,'Share Values'!AI$11,'Transactions (Dated)'!$C$2:$C$53,"Buy")-SUMIFS('Transactions (Dated)'!$E$2:$E$53,'Transactions (Dated)'!$D$2:$D$53,'Share Values'!$V99,'Transactions (Dated)'!$B$2:$B$53,'Share Values'!AI$11,'Transactions (Dated)'!$C$2:$C$53,"Sell")</f>
        <v>0</v>
      </c>
      <c r="AJ99" s="40">
        <f ca="1">AJ98+SUMIFS('Transactions (Dated)'!$E$2:$E$53,'Transactions (Dated)'!$D$2:$D$53,'Share Values'!$V99,'Transactions (Dated)'!$B$2:$B$53,'Share Values'!AJ$11,'Transactions (Dated)'!$C$2:$C$53,"Buy")-SUMIFS('Transactions (Dated)'!$E$2:$E$53,'Transactions (Dated)'!$D$2:$D$53,'Share Values'!$V99,'Transactions (Dated)'!$B$2:$B$53,'Share Values'!AJ$11,'Transactions (Dated)'!$C$2:$C$53,"Sell")</f>
        <v>0</v>
      </c>
      <c r="AK99" s="40"/>
      <c r="AM99" s="3">
        <f t="shared" si="33"/>
        <v>42040</v>
      </c>
      <c r="AN99" s="6">
        <f t="shared" ca="1" si="34"/>
        <v>57905</v>
      </c>
      <c r="AO99" s="6">
        <f t="shared" ca="1" si="35"/>
        <v>48125</v>
      </c>
      <c r="AP99" s="6">
        <f t="shared" ca="1" si="36"/>
        <v>0</v>
      </c>
      <c r="AQ99" s="6">
        <f t="shared" ca="1" si="37"/>
        <v>62114.359999999993</v>
      </c>
      <c r="AR99" s="6">
        <f t="shared" ca="1" si="38"/>
        <v>0</v>
      </c>
      <c r="AS99" s="6">
        <f t="shared" ca="1" si="39"/>
        <v>0</v>
      </c>
      <c r="AT99" s="6">
        <f t="shared" ca="1" si="40"/>
        <v>0</v>
      </c>
      <c r="AU99" s="6">
        <f t="shared" ca="1" si="41"/>
        <v>0</v>
      </c>
      <c r="AV99" s="6">
        <f t="shared" ca="1" si="42"/>
        <v>0</v>
      </c>
      <c r="AW99" s="6">
        <f t="shared" ca="1" si="43"/>
        <v>0</v>
      </c>
      <c r="AX99" s="6">
        <f t="shared" ca="1" si="44"/>
        <v>0</v>
      </c>
      <c r="AY99" s="6">
        <f t="shared" ca="1" si="45"/>
        <v>0</v>
      </c>
      <c r="AZ99" s="6">
        <f t="shared" ca="1" si="46"/>
        <v>0</v>
      </c>
      <c r="BA99" s="6">
        <f t="shared" ca="1" si="47"/>
        <v>0</v>
      </c>
      <c r="BB99" s="6"/>
      <c r="BD99" s="4">
        <f t="shared" ca="1" si="48"/>
        <v>168144.36</v>
      </c>
      <c r="BF99" s="3">
        <f t="shared" si="49"/>
        <v>42040</v>
      </c>
      <c r="BG99" s="6">
        <f>BG98+SUMIFS('Transactions (Dated)'!H:H,'Transactions (Dated)'!D:D,'Share Values'!AM99)</f>
        <v>839713.55</v>
      </c>
      <c r="BH99" s="6">
        <f ca="1">BH98+SUMIFS('Transactions (Dated)'!$F:$F,'Transactions (Dated)'!$D:$D,$BF99,'Transactions (Dated)'!$B:$B,BH$11,'Transactions (Dated)'!$C:$C,"Dividend (paid to cash)")*W99</f>
        <v>0</v>
      </c>
      <c r="BI99" s="6">
        <f ca="1">BI98+SUMIFS('Transactions (Dated)'!$F:$F,'Transactions (Dated)'!$D:$D,$BF99,'Transactions (Dated)'!$B:$B,BI$11,'Transactions (Dated)'!$C:$C,"Dividend (paid to cash)")*X99</f>
        <v>625</v>
      </c>
      <c r="BJ99" s="6">
        <f ca="1">BJ98+SUMIFS('Transactions (Dated)'!$F:$F,'Transactions (Dated)'!$D:$D,$BF99,'Transactions (Dated)'!$B:$B,BJ$11,'Transactions (Dated)'!$C:$C,"Dividend (paid to cash)")*Y99</f>
        <v>0</v>
      </c>
      <c r="BK99" s="6">
        <f ca="1">BK98+SUMIFS('Transactions (Dated)'!$F:$F,'Transactions (Dated)'!$D:$D,$BF99,'Transactions (Dated)'!$B:$B,BK$11,'Transactions (Dated)'!$C:$C,"Dividend (paid to cash)")*Z99</f>
        <v>0</v>
      </c>
      <c r="BL99" s="6">
        <f ca="1">BL98+SUMIFS('Transactions (Dated)'!$F:$F,'Transactions (Dated)'!$D:$D,$BF99,'Transactions (Dated)'!$B:$B,BL$11,'Transactions (Dated)'!$C:$C,"Dividend (paid to cash)")*AA99</f>
        <v>0</v>
      </c>
      <c r="BM99" s="6">
        <f ca="1">BM98+SUMIFS('Transactions (Dated)'!$F:$F,'Transactions (Dated)'!$D:$D,$BF99,'Transactions (Dated)'!$B:$B,BM$11,'Transactions (Dated)'!$C:$C,"Dividend (paid to cash)")*AB99</f>
        <v>0</v>
      </c>
      <c r="BN99" s="6">
        <f ca="1">BN98+SUMIFS('Transactions (Dated)'!$F:$F,'Transactions (Dated)'!$D:$D,$BF99,'Transactions (Dated)'!$B:$B,BN$11,'Transactions (Dated)'!$C:$C,"Dividend (paid to cash)")*AC99</f>
        <v>0</v>
      </c>
      <c r="BO99" s="6">
        <f ca="1">BO98+SUMIFS('Transactions (Dated)'!$F:$F,'Transactions (Dated)'!$D:$D,$BF99,'Transactions (Dated)'!$B:$B,BO$11,'Transactions (Dated)'!$C:$C,"Dividend (paid to cash)")*AD99</f>
        <v>0</v>
      </c>
      <c r="BP99" s="6">
        <f ca="1">BP98+SUMIFS('Transactions (Dated)'!$F:$F,'Transactions (Dated)'!$D:$D,$BF99,'Transactions (Dated)'!$B:$B,BP$11,'Transactions (Dated)'!$C:$C,"Dividend (paid to cash)")*AE99</f>
        <v>0</v>
      </c>
      <c r="BQ99" s="6">
        <f ca="1">BQ98+SUMIFS('Transactions (Dated)'!$F:$F,'Transactions (Dated)'!$D:$D,$BF99,'Transactions (Dated)'!$B:$B,BQ$11,'Transactions (Dated)'!$C:$C,"Dividend (paid to cash)")*AF99</f>
        <v>0</v>
      </c>
      <c r="BR99" s="6">
        <f ca="1">BR98+SUMIFS('Transactions (Dated)'!$F:$F,'Transactions (Dated)'!$D:$D,$BF99,'Transactions (Dated)'!$B:$B,BR$11,'Transactions (Dated)'!$C:$C,"Dividend (paid to cash)")*AG99</f>
        <v>0</v>
      </c>
      <c r="BS99" s="6">
        <f ca="1">BS98+SUMIFS('Transactions (Dated)'!$F:$F,'Transactions (Dated)'!$D:$D,$BF99,'Transactions (Dated)'!$B:$B,BS$11,'Transactions (Dated)'!$C:$C,"Dividend (paid to cash)")*AH99</f>
        <v>0</v>
      </c>
      <c r="BT99" s="6">
        <f ca="1">BT98+SUMIFS('Transactions (Dated)'!$F:$F,'Transactions (Dated)'!$D:$D,$BF99,'Transactions (Dated)'!$B:$B,BT$11,'Transactions (Dated)'!$C:$C,"Dividend (paid to cash)")*AI99</f>
        <v>0</v>
      </c>
      <c r="BU99" s="6">
        <f ca="1">BU98+SUMIFS('Transactions (Dated)'!$F:$F,'Transactions (Dated)'!$D:$D,$BF99,'Transactions (Dated)'!$B:$B,BU$11,'Transactions (Dated)'!$C:$C,"Dividend (paid to cash)")*AJ99</f>
        <v>0</v>
      </c>
      <c r="BV99" s="6"/>
      <c r="BX99" s="6">
        <f t="shared" ca="1" si="54"/>
        <v>840338.55</v>
      </c>
      <c r="BZ99" s="3">
        <f t="shared" si="55"/>
        <v>42040</v>
      </c>
      <c r="CA99" s="4">
        <f t="shared" ca="1" si="50"/>
        <v>168144.36</v>
      </c>
      <c r="CB99" s="4">
        <f t="shared" ca="1" si="51"/>
        <v>840338.55</v>
      </c>
      <c r="CD99" s="4">
        <f t="shared" ca="1" si="52"/>
        <v>1008482.91</v>
      </c>
    </row>
    <row r="100" spans="2:82">
      <c r="B100" s="3">
        <f t="shared" si="53"/>
        <v>42041</v>
      </c>
      <c r="C100" s="2">
        <v>15083.9</v>
      </c>
      <c r="E100" s="70">
        <v>42041</v>
      </c>
      <c r="F100" s="69">
        <v>12.52</v>
      </c>
      <c r="G100" s="69">
        <v>3.99</v>
      </c>
      <c r="H100" s="69">
        <v>20.399999999999999</v>
      </c>
      <c r="I100" s="69">
        <v>32.450000000000003</v>
      </c>
      <c r="J100" s="69">
        <v>22.5</v>
      </c>
      <c r="K100" s="69">
        <v>12.7</v>
      </c>
      <c r="L100" s="69">
        <v>29.18</v>
      </c>
      <c r="M100" s="69">
        <v>2.63</v>
      </c>
      <c r="N100" s="69">
        <v>8.67</v>
      </c>
      <c r="O100" s="69">
        <v>5.0667</v>
      </c>
      <c r="P100" s="69">
        <v>34.68</v>
      </c>
      <c r="Q100" s="69">
        <v>1.1000000000000001</v>
      </c>
      <c r="R100" s="69">
        <v>10.01</v>
      </c>
      <c r="S100" s="69">
        <v>40</v>
      </c>
      <c r="T100" s="4"/>
      <c r="V100" s="3">
        <f t="shared" si="32"/>
        <v>42041</v>
      </c>
      <c r="W100" s="40">
        <f ca="1">W99+SUMIFS('Transactions (Dated)'!$E$2:$E$53,'Transactions (Dated)'!$D$2:$D$53,'Share Values'!$V100,'Transactions (Dated)'!$B$2:$B$53,'Share Values'!W$11,'Transactions (Dated)'!$C$2:$C$53,"Buy")-SUMIFS('Transactions (Dated)'!$E$2:$E$53,'Transactions (Dated)'!$D$2:$D$53,'Share Values'!$V100,'Transactions (Dated)'!$B$2:$B$53,'Share Values'!W$11,'Transactions (Dated)'!$C$2:$C$53,"Sell")</f>
        <v>4625</v>
      </c>
      <c r="X100" s="40">
        <f ca="1">X99+SUMIFS('Transactions (Dated)'!$E$2:$E$53,'Transactions (Dated)'!$D$2:$D$53,'Share Values'!$V100,'Transactions (Dated)'!$B$2:$B$53,'Share Values'!X$11,'Transactions (Dated)'!$C$2:$C$53,"Buy")-SUMIFS('Transactions (Dated)'!$E$2:$E$53,'Transactions (Dated)'!$D$2:$D$53,'Share Values'!$V100,'Transactions (Dated)'!$B$2:$B$53,'Share Values'!X$11,'Transactions (Dated)'!$C$2:$C$53,"Sell")</f>
        <v>12500</v>
      </c>
      <c r="Y100" s="40">
        <f ca="1">Y99+SUMIFS('Transactions (Dated)'!$E$2:$E$53,'Transactions (Dated)'!$D$2:$D$53,'Share Values'!$V100,'Transactions (Dated)'!$B$2:$B$53,'Share Values'!Y$11,'Transactions (Dated)'!$C$2:$C$53,"Buy")-SUMIFS('Transactions (Dated)'!$E$2:$E$53,'Transactions (Dated)'!$D$2:$D$53,'Share Values'!$V100,'Transactions (Dated)'!$B$2:$B$53,'Share Values'!Y$11,'Transactions (Dated)'!$C$2:$C$53,"Sell")</f>
        <v>0</v>
      </c>
      <c r="Z100" s="40">
        <f ca="1">Z99+SUMIFS('Transactions (Dated)'!$E$2:$E$53,'Transactions (Dated)'!$D$2:$D$53,'Share Values'!$V100,'Transactions (Dated)'!$B$2:$B$53,'Share Values'!Z$11,'Transactions (Dated)'!$C$2:$C$53,"Buy")-SUMIFS('Transactions (Dated)'!$E$2:$E$53,'Transactions (Dated)'!$D$2:$D$53,'Share Values'!$V100,'Transactions (Dated)'!$B$2:$B$53,'Share Values'!Z$11,'Transactions (Dated)'!$C$2:$C$53,"Sell")</f>
        <v>1892</v>
      </c>
      <c r="AA100" s="40">
        <f ca="1">AA99+SUMIFS('Transactions (Dated)'!$E$2:$E$53,'Transactions (Dated)'!$D$2:$D$53,'Share Values'!$V100,'Transactions (Dated)'!$B$2:$B$53,'Share Values'!AA$11,'Transactions (Dated)'!$C$2:$C$53,"Buy")-SUMIFS('Transactions (Dated)'!$E$2:$E$53,'Transactions (Dated)'!$D$2:$D$53,'Share Values'!$V100,'Transactions (Dated)'!$B$2:$B$53,'Share Values'!AA$11,'Transactions (Dated)'!$C$2:$C$53,"Sell")</f>
        <v>0</v>
      </c>
      <c r="AB100" s="40">
        <f ca="1">AB99+SUMIFS('Transactions (Dated)'!$E$2:$E$53,'Transactions (Dated)'!$D$2:$D$53,'Share Values'!$V100,'Transactions (Dated)'!$B$2:$B$53,'Share Values'!AB$11,'Transactions (Dated)'!$C$2:$C$53,"Buy")-SUMIFS('Transactions (Dated)'!$E$2:$E$53,'Transactions (Dated)'!$D$2:$D$53,'Share Values'!$V100,'Transactions (Dated)'!$B$2:$B$53,'Share Values'!AB$11,'Transactions (Dated)'!$C$2:$C$53,"Sell")</f>
        <v>0</v>
      </c>
      <c r="AC100" s="40">
        <f ca="1">AC99+SUMIFS('Transactions (Dated)'!$E$2:$E$53,'Transactions (Dated)'!$D$2:$D$53,'Share Values'!$V100,'Transactions (Dated)'!$B$2:$B$53,'Share Values'!AC$11,'Transactions (Dated)'!$C$2:$C$53,"Buy")-SUMIFS('Transactions (Dated)'!$E$2:$E$53,'Transactions (Dated)'!$D$2:$D$53,'Share Values'!$V100,'Transactions (Dated)'!$B$2:$B$53,'Share Values'!AC$11,'Transactions (Dated)'!$C$2:$C$53,"Sell")</f>
        <v>0</v>
      </c>
      <c r="AD100" s="40">
        <f ca="1">AD99+SUMIFS('Transactions (Dated)'!$E$2:$E$53,'Transactions (Dated)'!$D$2:$D$53,'Share Values'!$V100,'Transactions (Dated)'!$B$2:$B$53,'Share Values'!AD$11,'Transactions (Dated)'!$C$2:$C$53,"Buy")-SUMIFS('Transactions (Dated)'!$E$2:$E$53,'Transactions (Dated)'!$D$2:$D$53,'Share Values'!$V100,'Transactions (Dated)'!$B$2:$B$53,'Share Values'!AD$11,'Transactions (Dated)'!$C$2:$C$53,"Sell")</f>
        <v>0</v>
      </c>
      <c r="AE100" s="40">
        <f ca="1">AE99+SUMIFS('Transactions (Dated)'!$E$2:$E$53,'Transactions (Dated)'!$D$2:$D$53,'Share Values'!$V100,'Transactions (Dated)'!$B$2:$B$53,'Share Values'!AE$11,'Transactions (Dated)'!$C$2:$C$53,"Buy")-SUMIFS('Transactions (Dated)'!$E$2:$E$53,'Transactions (Dated)'!$D$2:$D$53,'Share Values'!$V100,'Transactions (Dated)'!$B$2:$B$53,'Share Values'!AE$11,'Transactions (Dated)'!$C$2:$C$53,"Sell")</f>
        <v>0</v>
      </c>
      <c r="AF100" s="40">
        <f ca="1">AF99+SUMIFS('Transactions (Dated)'!$E$2:$E$53,'Transactions (Dated)'!$D$2:$D$53,'Share Values'!$V100,'Transactions (Dated)'!$B$2:$B$53,'Share Values'!AF$11,'Transactions (Dated)'!$C$2:$C$53,"Buy")-SUMIFS('Transactions (Dated)'!$E$2:$E$53,'Transactions (Dated)'!$D$2:$D$53,'Share Values'!$V100,'Transactions (Dated)'!$B$2:$B$53,'Share Values'!AF$11,'Transactions (Dated)'!$C$2:$C$53,"Sell")</f>
        <v>0</v>
      </c>
      <c r="AG100" s="40">
        <f ca="1">AG99+SUMIFS('Transactions (Dated)'!$E$2:$E$53,'Transactions (Dated)'!$D$2:$D$53,'Share Values'!$V100,'Transactions (Dated)'!$B$2:$B$53,'Share Values'!AG$11,'Transactions (Dated)'!$C$2:$C$53,"Buy")-SUMIFS('Transactions (Dated)'!$E$2:$E$53,'Transactions (Dated)'!$D$2:$D$53,'Share Values'!$V100,'Transactions (Dated)'!$B$2:$B$53,'Share Values'!AG$11,'Transactions (Dated)'!$C$2:$C$53,"Sell")</f>
        <v>0</v>
      </c>
      <c r="AH100" s="40">
        <f ca="1">AH99+SUMIFS('Transactions (Dated)'!$E$2:$E$53,'Transactions (Dated)'!$D$2:$D$53,'Share Values'!$V100,'Transactions (Dated)'!$B$2:$B$53,'Share Values'!AH$11,'Transactions (Dated)'!$C$2:$C$53,"Buy")-SUMIFS('Transactions (Dated)'!$E$2:$E$53,'Transactions (Dated)'!$D$2:$D$53,'Share Values'!$V100,'Transactions (Dated)'!$B$2:$B$53,'Share Values'!AH$11,'Transactions (Dated)'!$C$2:$C$53,"Sell")</f>
        <v>0</v>
      </c>
      <c r="AI100" s="40">
        <f ca="1">AI99+SUMIFS('Transactions (Dated)'!$E$2:$E$53,'Transactions (Dated)'!$D$2:$D$53,'Share Values'!$V100,'Transactions (Dated)'!$B$2:$B$53,'Share Values'!AI$11,'Transactions (Dated)'!$C$2:$C$53,"Buy")-SUMIFS('Transactions (Dated)'!$E$2:$E$53,'Transactions (Dated)'!$D$2:$D$53,'Share Values'!$V100,'Transactions (Dated)'!$B$2:$B$53,'Share Values'!AI$11,'Transactions (Dated)'!$C$2:$C$53,"Sell")</f>
        <v>0</v>
      </c>
      <c r="AJ100" s="40">
        <f ca="1">AJ99+SUMIFS('Transactions (Dated)'!$E$2:$E$53,'Transactions (Dated)'!$D$2:$D$53,'Share Values'!$V100,'Transactions (Dated)'!$B$2:$B$53,'Share Values'!AJ$11,'Transactions (Dated)'!$C$2:$C$53,"Buy")-SUMIFS('Transactions (Dated)'!$E$2:$E$53,'Transactions (Dated)'!$D$2:$D$53,'Share Values'!$V100,'Transactions (Dated)'!$B$2:$B$53,'Share Values'!AJ$11,'Transactions (Dated)'!$C$2:$C$53,"Sell")</f>
        <v>0</v>
      </c>
      <c r="AK100" s="40"/>
      <c r="AM100" s="3">
        <f t="shared" si="33"/>
        <v>42041</v>
      </c>
      <c r="AN100" s="6">
        <f t="shared" ca="1" si="34"/>
        <v>57905</v>
      </c>
      <c r="AO100" s="6">
        <f t="shared" ca="1" si="35"/>
        <v>49875</v>
      </c>
      <c r="AP100" s="6">
        <f t="shared" ca="1" si="36"/>
        <v>0</v>
      </c>
      <c r="AQ100" s="6">
        <f t="shared" ca="1" si="37"/>
        <v>61395.400000000009</v>
      </c>
      <c r="AR100" s="6">
        <f t="shared" ca="1" si="38"/>
        <v>0</v>
      </c>
      <c r="AS100" s="6">
        <f t="shared" ca="1" si="39"/>
        <v>0</v>
      </c>
      <c r="AT100" s="6">
        <f t="shared" ca="1" si="40"/>
        <v>0</v>
      </c>
      <c r="AU100" s="6">
        <f t="shared" ca="1" si="41"/>
        <v>0</v>
      </c>
      <c r="AV100" s="6">
        <f t="shared" ca="1" si="42"/>
        <v>0</v>
      </c>
      <c r="AW100" s="6">
        <f t="shared" ca="1" si="43"/>
        <v>0</v>
      </c>
      <c r="AX100" s="6">
        <f t="shared" ca="1" si="44"/>
        <v>0</v>
      </c>
      <c r="AY100" s="6">
        <f t="shared" ca="1" si="45"/>
        <v>0</v>
      </c>
      <c r="AZ100" s="6">
        <f t="shared" ca="1" si="46"/>
        <v>0</v>
      </c>
      <c r="BA100" s="6">
        <f t="shared" ca="1" si="47"/>
        <v>0</v>
      </c>
      <c r="BB100" s="6"/>
      <c r="BD100" s="4">
        <f t="shared" ca="1" si="48"/>
        <v>169175.40000000002</v>
      </c>
      <c r="BF100" s="3">
        <f t="shared" si="49"/>
        <v>42041</v>
      </c>
      <c r="BG100" s="6">
        <f>BG99+SUMIFS('Transactions (Dated)'!H:H,'Transactions (Dated)'!D:D,'Share Values'!AM100)</f>
        <v>839713.55</v>
      </c>
      <c r="BH100" s="6">
        <f ca="1">BH99+SUMIFS('Transactions (Dated)'!$F:$F,'Transactions (Dated)'!$D:$D,$BF100,'Transactions (Dated)'!$B:$B,BH$11,'Transactions (Dated)'!$C:$C,"Dividend (paid to cash)")*W100</f>
        <v>0</v>
      </c>
      <c r="BI100" s="6">
        <f ca="1">BI99+SUMIFS('Transactions (Dated)'!$F:$F,'Transactions (Dated)'!$D:$D,$BF100,'Transactions (Dated)'!$B:$B,BI$11,'Transactions (Dated)'!$C:$C,"Dividend (paid to cash)")*X100</f>
        <v>625</v>
      </c>
      <c r="BJ100" s="6">
        <f ca="1">BJ99+SUMIFS('Transactions (Dated)'!$F:$F,'Transactions (Dated)'!$D:$D,$BF100,'Transactions (Dated)'!$B:$B,BJ$11,'Transactions (Dated)'!$C:$C,"Dividend (paid to cash)")*Y100</f>
        <v>0</v>
      </c>
      <c r="BK100" s="6">
        <f ca="1">BK99+SUMIFS('Transactions (Dated)'!$F:$F,'Transactions (Dated)'!$D:$D,$BF100,'Transactions (Dated)'!$B:$B,BK$11,'Transactions (Dated)'!$C:$C,"Dividend (paid to cash)")*Z100</f>
        <v>0</v>
      </c>
      <c r="BL100" s="6">
        <f ca="1">BL99+SUMIFS('Transactions (Dated)'!$F:$F,'Transactions (Dated)'!$D:$D,$BF100,'Transactions (Dated)'!$B:$B,BL$11,'Transactions (Dated)'!$C:$C,"Dividend (paid to cash)")*AA100</f>
        <v>0</v>
      </c>
      <c r="BM100" s="6">
        <f ca="1">BM99+SUMIFS('Transactions (Dated)'!$F:$F,'Transactions (Dated)'!$D:$D,$BF100,'Transactions (Dated)'!$B:$B,BM$11,'Transactions (Dated)'!$C:$C,"Dividend (paid to cash)")*AB100</f>
        <v>0</v>
      </c>
      <c r="BN100" s="6">
        <f ca="1">BN99+SUMIFS('Transactions (Dated)'!$F:$F,'Transactions (Dated)'!$D:$D,$BF100,'Transactions (Dated)'!$B:$B,BN$11,'Transactions (Dated)'!$C:$C,"Dividend (paid to cash)")*AC100</f>
        <v>0</v>
      </c>
      <c r="BO100" s="6">
        <f ca="1">BO99+SUMIFS('Transactions (Dated)'!$F:$F,'Transactions (Dated)'!$D:$D,$BF100,'Transactions (Dated)'!$B:$B,BO$11,'Transactions (Dated)'!$C:$C,"Dividend (paid to cash)")*AD100</f>
        <v>0</v>
      </c>
      <c r="BP100" s="6">
        <f ca="1">BP99+SUMIFS('Transactions (Dated)'!$F:$F,'Transactions (Dated)'!$D:$D,$BF100,'Transactions (Dated)'!$B:$B,BP$11,'Transactions (Dated)'!$C:$C,"Dividend (paid to cash)")*AE100</f>
        <v>0</v>
      </c>
      <c r="BQ100" s="6">
        <f ca="1">BQ99+SUMIFS('Transactions (Dated)'!$F:$F,'Transactions (Dated)'!$D:$D,$BF100,'Transactions (Dated)'!$B:$B,BQ$11,'Transactions (Dated)'!$C:$C,"Dividend (paid to cash)")*AF100</f>
        <v>0</v>
      </c>
      <c r="BR100" s="6">
        <f ca="1">BR99+SUMIFS('Transactions (Dated)'!$F:$F,'Transactions (Dated)'!$D:$D,$BF100,'Transactions (Dated)'!$B:$B,BR$11,'Transactions (Dated)'!$C:$C,"Dividend (paid to cash)")*AG100</f>
        <v>0</v>
      </c>
      <c r="BS100" s="6">
        <f ca="1">BS99+SUMIFS('Transactions (Dated)'!$F:$F,'Transactions (Dated)'!$D:$D,$BF100,'Transactions (Dated)'!$B:$B,BS$11,'Transactions (Dated)'!$C:$C,"Dividend (paid to cash)")*AH100</f>
        <v>0</v>
      </c>
      <c r="BT100" s="6">
        <f ca="1">BT99+SUMIFS('Transactions (Dated)'!$F:$F,'Transactions (Dated)'!$D:$D,$BF100,'Transactions (Dated)'!$B:$B,BT$11,'Transactions (Dated)'!$C:$C,"Dividend (paid to cash)")*AI100</f>
        <v>0</v>
      </c>
      <c r="BU100" s="6">
        <f ca="1">BU99+SUMIFS('Transactions (Dated)'!$F:$F,'Transactions (Dated)'!$D:$D,$BF100,'Transactions (Dated)'!$B:$B,BU$11,'Transactions (Dated)'!$C:$C,"Dividend (paid to cash)")*AJ100</f>
        <v>0</v>
      </c>
      <c r="BV100" s="6"/>
      <c r="BX100" s="6">
        <f t="shared" ca="1" si="54"/>
        <v>840338.55</v>
      </c>
      <c r="BZ100" s="3">
        <f t="shared" si="55"/>
        <v>42041</v>
      </c>
      <c r="CA100" s="4">
        <f t="shared" ca="1" si="50"/>
        <v>169175.40000000002</v>
      </c>
      <c r="CB100" s="4">
        <f t="shared" ca="1" si="51"/>
        <v>840338.55</v>
      </c>
      <c r="CD100" s="4">
        <f t="shared" ca="1" si="52"/>
        <v>1009513.9500000001</v>
      </c>
    </row>
    <row r="101" spans="2:82">
      <c r="B101" s="3">
        <f t="shared" si="53"/>
        <v>42044</v>
      </c>
      <c r="C101" s="2">
        <v>15100.7</v>
      </c>
      <c r="E101" s="70">
        <v>42044</v>
      </c>
      <c r="F101" s="69">
        <v>12.31</v>
      </c>
      <c r="G101" s="69">
        <v>4.17</v>
      </c>
      <c r="H101" s="69">
        <v>20.420000000000002</v>
      </c>
      <c r="I101" s="69">
        <v>32.06</v>
      </c>
      <c r="J101" s="69">
        <v>23.5</v>
      </c>
      <c r="K101" s="69">
        <v>12.67</v>
      </c>
      <c r="L101" s="69">
        <v>29.18</v>
      </c>
      <c r="M101" s="69">
        <v>2.63</v>
      </c>
      <c r="N101" s="69">
        <v>8.31</v>
      </c>
      <c r="O101" s="69">
        <v>5.05</v>
      </c>
      <c r="P101" s="69">
        <v>34.51</v>
      </c>
      <c r="Q101" s="69">
        <v>1.1100000000000001</v>
      </c>
      <c r="R101" s="69">
        <v>10.02</v>
      </c>
      <c r="S101" s="69">
        <v>39.93</v>
      </c>
      <c r="T101" s="4"/>
      <c r="V101" s="3">
        <f t="shared" si="32"/>
        <v>42044</v>
      </c>
      <c r="W101" s="40">
        <f ca="1">W100+SUMIFS('Transactions (Dated)'!$E$2:$E$53,'Transactions (Dated)'!$D$2:$D$53,'Share Values'!$V101,'Transactions (Dated)'!$B$2:$B$53,'Share Values'!W$11,'Transactions (Dated)'!$C$2:$C$53,"Buy")-SUMIFS('Transactions (Dated)'!$E$2:$E$53,'Transactions (Dated)'!$D$2:$D$53,'Share Values'!$V101,'Transactions (Dated)'!$B$2:$B$53,'Share Values'!W$11,'Transactions (Dated)'!$C$2:$C$53,"Sell")</f>
        <v>4625</v>
      </c>
      <c r="X101" s="40">
        <f ca="1">X100+SUMIFS('Transactions (Dated)'!$E$2:$E$53,'Transactions (Dated)'!$D$2:$D$53,'Share Values'!$V101,'Transactions (Dated)'!$B$2:$B$53,'Share Values'!X$11,'Transactions (Dated)'!$C$2:$C$53,"Buy")-SUMIFS('Transactions (Dated)'!$E$2:$E$53,'Transactions (Dated)'!$D$2:$D$53,'Share Values'!$V101,'Transactions (Dated)'!$B$2:$B$53,'Share Values'!X$11,'Transactions (Dated)'!$C$2:$C$53,"Sell")</f>
        <v>12500</v>
      </c>
      <c r="Y101" s="40">
        <f ca="1">Y100+SUMIFS('Transactions (Dated)'!$E$2:$E$53,'Transactions (Dated)'!$D$2:$D$53,'Share Values'!$V101,'Transactions (Dated)'!$B$2:$B$53,'Share Values'!Y$11,'Transactions (Dated)'!$C$2:$C$53,"Buy")-SUMIFS('Transactions (Dated)'!$E$2:$E$53,'Transactions (Dated)'!$D$2:$D$53,'Share Values'!$V101,'Transactions (Dated)'!$B$2:$B$53,'Share Values'!Y$11,'Transactions (Dated)'!$C$2:$C$53,"Sell")</f>
        <v>0</v>
      </c>
      <c r="Z101" s="40">
        <f ca="1">Z100+SUMIFS('Transactions (Dated)'!$E$2:$E$53,'Transactions (Dated)'!$D$2:$D$53,'Share Values'!$V101,'Transactions (Dated)'!$B$2:$B$53,'Share Values'!Z$11,'Transactions (Dated)'!$C$2:$C$53,"Buy")-SUMIFS('Transactions (Dated)'!$E$2:$E$53,'Transactions (Dated)'!$D$2:$D$53,'Share Values'!$V101,'Transactions (Dated)'!$B$2:$B$53,'Share Values'!Z$11,'Transactions (Dated)'!$C$2:$C$53,"Sell")</f>
        <v>1892</v>
      </c>
      <c r="AA101" s="40">
        <f ca="1">AA100+SUMIFS('Transactions (Dated)'!$E$2:$E$53,'Transactions (Dated)'!$D$2:$D$53,'Share Values'!$V101,'Transactions (Dated)'!$B$2:$B$53,'Share Values'!AA$11,'Transactions (Dated)'!$C$2:$C$53,"Buy")-SUMIFS('Transactions (Dated)'!$E$2:$E$53,'Transactions (Dated)'!$D$2:$D$53,'Share Values'!$V101,'Transactions (Dated)'!$B$2:$B$53,'Share Values'!AA$11,'Transactions (Dated)'!$C$2:$C$53,"Sell")</f>
        <v>0</v>
      </c>
      <c r="AB101" s="40">
        <f ca="1">AB100+SUMIFS('Transactions (Dated)'!$E$2:$E$53,'Transactions (Dated)'!$D$2:$D$53,'Share Values'!$V101,'Transactions (Dated)'!$B$2:$B$53,'Share Values'!AB$11,'Transactions (Dated)'!$C$2:$C$53,"Buy")-SUMIFS('Transactions (Dated)'!$E$2:$E$53,'Transactions (Dated)'!$D$2:$D$53,'Share Values'!$V101,'Transactions (Dated)'!$B$2:$B$53,'Share Values'!AB$11,'Transactions (Dated)'!$C$2:$C$53,"Sell")</f>
        <v>0</v>
      </c>
      <c r="AC101" s="40">
        <f ca="1">AC100+SUMIFS('Transactions (Dated)'!$E$2:$E$53,'Transactions (Dated)'!$D$2:$D$53,'Share Values'!$V101,'Transactions (Dated)'!$B$2:$B$53,'Share Values'!AC$11,'Transactions (Dated)'!$C$2:$C$53,"Buy")-SUMIFS('Transactions (Dated)'!$E$2:$E$53,'Transactions (Dated)'!$D$2:$D$53,'Share Values'!$V101,'Transactions (Dated)'!$B$2:$B$53,'Share Values'!AC$11,'Transactions (Dated)'!$C$2:$C$53,"Sell")</f>
        <v>0</v>
      </c>
      <c r="AD101" s="40">
        <f ca="1">AD100+SUMIFS('Transactions (Dated)'!$E$2:$E$53,'Transactions (Dated)'!$D$2:$D$53,'Share Values'!$V101,'Transactions (Dated)'!$B$2:$B$53,'Share Values'!AD$11,'Transactions (Dated)'!$C$2:$C$53,"Buy")-SUMIFS('Transactions (Dated)'!$E$2:$E$53,'Transactions (Dated)'!$D$2:$D$53,'Share Values'!$V101,'Transactions (Dated)'!$B$2:$B$53,'Share Values'!AD$11,'Transactions (Dated)'!$C$2:$C$53,"Sell")</f>
        <v>0</v>
      </c>
      <c r="AE101" s="40">
        <f ca="1">AE100+SUMIFS('Transactions (Dated)'!$E$2:$E$53,'Transactions (Dated)'!$D$2:$D$53,'Share Values'!$V101,'Transactions (Dated)'!$B$2:$B$53,'Share Values'!AE$11,'Transactions (Dated)'!$C$2:$C$53,"Buy")-SUMIFS('Transactions (Dated)'!$E$2:$E$53,'Transactions (Dated)'!$D$2:$D$53,'Share Values'!$V101,'Transactions (Dated)'!$B$2:$B$53,'Share Values'!AE$11,'Transactions (Dated)'!$C$2:$C$53,"Sell")</f>
        <v>0</v>
      </c>
      <c r="AF101" s="40">
        <f ca="1">AF100+SUMIFS('Transactions (Dated)'!$E$2:$E$53,'Transactions (Dated)'!$D$2:$D$53,'Share Values'!$V101,'Transactions (Dated)'!$B$2:$B$53,'Share Values'!AF$11,'Transactions (Dated)'!$C$2:$C$53,"Buy")-SUMIFS('Transactions (Dated)'!$E$2:$E$53,'Transactions (Dated)'!$D$2:$D$53,'Share Values'!$V101,'Transactions (Dated)'!$B$2:$B$53,'Share Values'!AF$11,'Transactions (Dated)'!$C$2:$C$53,"Sell")</f>
        <v>0</v>
      </c>
      <c r="AG101" s="40">
        <f ca="1">AG100+SUMIFS('Transactions (Dated)'!$E$2:$E$53,'Transactions (Dated)'!$D$2:$D$53,'Share Values'!$V101,'Transactions (Dated)'!$B$2:$B$53,'Share Values'!AG$11,'Transactions (Dated)'!$C$2:$C$53,"Buy")-SUMIFS('Transactions (Dated)'!$E$2:$E$53,'Transactions (Dated)'!$D$2:$D$53,'Share Values'!$V101,'Transactions (Dated)'!$B$2:$B$53,'Share Values'!AG$11,'Transactions (Dated)'!$C$2:$C$53,"Sell")</f>
        <v>0</v>
      </c>
      <c r="AH101" s="40">
        <f ca="1">AH100+SUMIFS('Transactions (Dated)'!$E$2:$E$53,'Transactions (Dated)'!$D$2:$D$53,'Share Values'!$V101,'Transactions (Dated)'!$B$2:$B$53,'Share Values'!AH$11,'Transactions (Dated)'!$C$2:$C$53,"Buy")-SUMIFS('Transactions (Dated)'!$E$2:$E$53,'Transactions (Dated)'!$D$2:$D$53,'Share Values'!$V101,'Transactions (Dated)'!$B$2:$B$53,'Share Values'!AH$11,'Transactions (Dated)'!$C$2:$C$53,"Sell")</f>
        <v>0</v>
      </c>
      <c r="AI101" s="40">
        <f ca="1">AI100+SUMIFS('Transactions (Dated)'!$E$2:$E$53,'Transactions (Dated)'!$D$2:$D$53,'Share Values'!$V101,'Transactions (Dated)'!$B$2:$B$53,'Share Values'!AI$11,'Transactions (Dated)'!$C$2:$C$53,"Buy")-SUMIFS('Transactions (Dated)'!$E$2:$E$53,'Transactions (Dated)'!$D$2:$D$53,'Share Values'!$V101,'Transactions (Dated)'!$B$2:$B$53,'Share Values'!AI$11,'Transactions (Dated)'!$C$2:$C$53,"Sell")</f>
        <v>0</v>
      </c>
      <c r="AJ101" s="40">
        <f ca="1">AJ100+SUMIFS('Transactions (Dated)'!$E$2:$E$53,'Transactions (Dated)'!$D$2:$D$53,'Share Values'!$V101,'Transactions (Dated)'!$B$2:$B$53,'Share Values'!AJ$11,'Transactions (Dated)'!$C$2:$C$53,"Buy")-SUMIFS('Transactions (Dated)'!$E$2:$E$53,'Transactions (Dated)'!$D$2:$D$53,'Share Values'!$V101,'Transactions (Dated)'!$B$2:$B$53,'Share Values'!AJ$11,'Transactions (Dated)'!$C$2:$C$53,"Sell")</f>
        <v>0</v>
      </c>
      <c r="AK101" s="40"/>
      <c r="AM101" s="3">
        <f t="shared" si="33"/>
        <v>42044</v>
      </c>
      <c r="AN101" s="6">
        <f t="shared" ca="1" si="34"/>
        <v>56933.75</v>
      </c>
      <c r="AO101" s="6">
        <f t="shared" ca="1" si="35"/>
        <v>52125</v>
      </c>
      <c r="AP101" s="6">
        <f t="shared" ca="1" si="36"/>
        <v>0</v>
      </c>
      <c r="AQ101" s="6">
        <f t="shared" ca="1" si="37"/>
        <v>60657.520000000004</v>
      </c>
      <c r="AR101" s="6">
        <f t="shared" ca="1" si="38"/>
        <v>0</v>
      </c>
      <c r="AS101" s="6">
        <f t="shared" ca="1" si="39"/>
        <v>0</v>
      </c>
      <c r="AT101" s="6">
        <f t="shared" ca="1" si="40"/>
        <v>0</v>
      </c>
      <c r="AU101" s="6">
        <f t="shared" ca="1" si="41"/>
        <v>0</v>
      </c>
      <c r="AV101" s="6">
        <f t="shared" ca="1" si="42"/>
        <v>0</v>
      </c>
      <c r="AW101" s="6">
        <f t="shared" ca="1" si="43"/>
        <v>0</v>
      </c>
      <c r="AX101" s="6">
        <f t="shared" ca="1" si="44"/>
        <v>0</v>
      </c>
      <c r="AY101" s="6">
        <f t="shared" ca="1" si="45"/>
        <v>0</v>
      </c>
      <c r="AZ101" s="6">
        <f t="shared" ca="1" si="46"/>
        <v>0</v>
      </c>
      <c r="BA101" s="6">
        <f t="shared" ca="1" si="47"/>
        <v>0</v>
      </c>
      <c r="BB101" s="6"/>
      <c r="BD101" s="4">
        <f t="shared" ca="1" si="48"/>
        <v>169716.27000000002</v>
      </c>
      <c r="BF101" s="3">
        <f t="shared" si="49"/>
        <v>42044</v>
      </c>
      <c r="BG101" s="6">
        <f>BG100+SUMIFS('Transactions (Dated)'!H:H,'Transactions (Dated)'!D:D,'Share Values'!AM101)</f>
        <v>839713.55</v>
      </c>
      <c r="BH101" s="6">
        <f ca="1">BH100+SUMIFS('Transactions (Dated)'!$F:$F,'Transactions (Dated)'!$D:$D,$BF101,'Transactions (Dated)'!$B:$B,BH$11,'Transactions (Dated)'!$C:$C,"Dividend (paid to cash)")*W101</f>
        <v>0</v>
      </c>
      <c r="BI101" s="6">
        <f ca="1">BI100+SUMIFS('Transactions (Dated)'!$F:$F,'Transactions (Dated)'!$D:$D,$BF101,'Transactions (Dated)'!$B:$B,BI$11,'Transactions (Dated)'!$C:$C,"Dividend (paid to cash)")*X101</f>
        <v>625</v>
      </c>
      <c r="BJ101" s="6">
        <f ca="1">BJ100+SUMIFS('Transactions (Dated)'!$F:$F,'Transactions (Dated)'!$D:$D,$BF101,'Transactions (Dated)'!$B:$B,BJ$11,'Transactions (Dated)'!$C:$C,"Dividend (paid to cash)")*Y101</f>
        <v>0</v>
      </c>
      <c r="BK101" s="6">
        <f ca="1">BK100+SUMIFS('Transactions (Dated)'!$F:$F,'Transactions (Dated)'!$D:$D,$BF101,'Transactions (Dated)'!$B:$B,BK$11,'Transactions (Dated)'!$C:$C,"Dividend (paid to cash)")*Z101</f>
        <v>0</v>
      </c>
      <c r="BL101" s="6">
        <f ca="1">BL100+SUMIFS('Transactions (Dated)'!$F:$F,'Transactions (Dated)'!$D:$D,$BF101,'Transactions (Dated)'!$B:$B,BL$11,'Transactions (Dated)'!$C:$C,"Dividend (paid to cash)")*AA101</f>
        <v>0</v>
      </c>
      <c r="BM101" s="6">
        <f ca="1">BM100+SUMIFS('Transactions (Dated)'!$F:$F,'Transactions (Dated)'!$D:$D,$BF101,'Transactions (Dated)'!$B:$B,BM$11,'Transactions (Dated)'!$C:$C,"Dividend (paid to cash)")*AB101</f>
        <v>0</v>
      </c>
      <c r="BN101" s="6">
        <f ca="1">BN100+SUMIFS('Transactions (Dated)'!$F:$F,'Transactions (Dated)'!$D:$D,$BF101,'Transactions (Dated)'!$B:$B,BN$11,'Transactions (Dated)'!$C:$C,"Dividend (paid to cash)")*AC101</f>
        <v>0</v>
      </c>
      <c r="BO101" s="6">
        <f ca="1">BO100+SUMIFS('Transactions (Dated)'!$F:$F,'Transactions (Dated)'!$D:$D,$BF101,'Transactions (Dated)'!$B:$B,BO$11,'Transactions (Dated)'!$C:$C,"Dividend (paid to cash)")*AD101</f>
        <v>0</v>
      </c>
      <c r="BP101" s="6">
        <f ca="1">BP100+SUMIFS('Transactions (Dated)'!$F:$F,'Transactions (Dated)'!$D:$D,$BF101,'Transactions (Dated)'!$B:$B,BP$11,'Transactions (Dated)'!$C:$C,"Dividend (paid to cash)")*AE101</f>
        <v>0</v>
      </c>
      <c r="BQ101" s="6">
        <f ca="1">BQ100+SUMIFS('Transactions (Dated)'!$F:$F,'Transactions (Dated)'!$D:$D,$BF101,'Transactions (Dated)'!$B:$B,BQ$11,'Transactions (Dated)'!$C:$C,"Dividend (paid to cash)")*AF101</f>
        <v>0</v>
      </c>
      <c r="BR101" s="6">
        <f ca="1">BR100+SUMIFS('Transactions (Dated)'!$F:$F,'Transactions (Dated)'!$D:$D,$BF101,'Transactions (Dated)'!$B:$B,BR$11,'Transactions (Dated)'!$C:$C,"Dividend (paid to cash)")*AG101</f>
        <v>0</v>
      </c>
      <c r="BS101" s="6">
        <f ca="1">BS100+SUMIFS('Transactions (Dated)'!$F:$F,'Transactions (Dated)'!$D:$D,$BF101,'Transactions (Dated)'!$B:$B,BS$11,'Transactions (Dated)'!$C:$C,"Dividend (paid to cash)")*AH101</f>
        <v>0</v>
      </c>
      <c r="BT101" s="6">
        <f ca="1">BT100+SUMIFS('Transactions (Dated)'!$F:$F,'Transactions (Dated)'!$D:$D,$BF101,'Transactions (Dated)'!$B:$B,BT$11,'Transactions (Dated)'!$C:$C,"Dividend (paid to cash)")*AI101</f>
        <v>0</v>
      </c>
      <c r="BU101" s="6">
        <f ca="1">BU100+SUMIFS('Transactions (Dated)'!$F:$F,'Transactions (Dated)'!$D:$D,$BF101,'Transactions (Dated)'!$B:$B,BU$11,'Transactions (Dated)'!$C:$C,"Dividend (paid to cash)")*AJ101</f>
        <v>0</v>
      </c>
      <c r="BV101" s="6"/>
      <c r="BX101" s="6">
        <f t="shared" ca="1" si="54"/>
        <v>840338.55</v>
      </c>
      <c r="BZ101" s="3">
        <f t="shared" si="55"/>
        <v>42044</v>
      </c>
      <c r="CA101" s="4">
        <f t="shared" ca="1" si="50"/>
        <v>169716.27000000002</v>
      </c>
      <c r="CB101" s="4">
        <f t="shared" ca="1" si="51"/>
        <v>840338.55</v>
      </c>
      <c r="CD101" s="4">
        <f t="shared" ca="1" si="52"/>
        <v>1010054.8200000001</v>
      </c>
    </row>
    <row r="102" spans="2:82">
      <c r="B102" s="3">
        <f t="shared" si="53"/>
        <v>42045</v>
      </c>
      <c r="C102" s="2">
        <v>15112.5</v>
      </c>
      <c r="E102" s="70">
        <v>42045</v>
      </c>
      <c r="F102" s="69">
        <v>12.47</v>
      </c>
      <c r="G102" s="69">
        <v>3.98</v>
      </c>
      <c r="H102" s="69">
        <v>20.45</v>
      </c>
      <c r="I102" s="69">
        <v>32.1</v>
      </c>
      <c r="J102" s="69">
        <v>23.94</v>
      </c>
      <c r="K102" s="69">
        <v>12.69</v>
      </c>
      <c r="L102" s="69">
        <v>29.03</v>
      </c>
      <c r="M102" s="69">
        <v>2.64</v>
      </c>
      <c r="N102" s="69">
        <v>8.31</v>
      </c>
      <c r="O102" s="69">
        <v>5.1767000000000003</v>
      </c>
      <c r="P102" s="69">
        <v>34.31</v>
      </c>
      <c r="Q102" s="69">
        <v>1.1599999999999999</v>
      </c>
      <c r="R102" s="69">
        <v>9.85</v>
      </c>
      <c r="S102" s="69">
        <v>40.39</v>
      </c>
      <c r="T102" s="4"/>
      <c r="V102" s="3">
        <f t="shared" si="32"/>
        <v>42045</v>
      </c>
      <c r="W102" s="40">
        <f ca="1">W101+SUMIFS('Transactions (Dated)'!$E$2:$E$53,'Transactions (Dated)'!$D$2:$D$53,'Share Values'!$V102,'Transactions (Dated)'!$B$2:$B$53,'Share Values'!W$11,'Transactions (Dated)'!$C$2:$C$53,"Buy")-SUMIFS('Transactions (Dated)'!$E$2:$E$53,'Transactions (Dated)'!$D$2:$D$53,'Share Values'!$V102,'Transactions (Dated)'!$B$2:$B$53,'Share Values'!W$11,'Transactions (Dated)'!$C$2:$C$53,"Sell")</f>
        <v>4625</v>
      </c>
      <c r="X102" s="40">
        <f ca="1">X101+SUMIFS('Transactions (Dated)'!$E$2:$E$53,'Transactions (Dated)'!$D$2:$D$53,'Share Values'!$V102,'Transactions (Dated)'!$B$2:$B$53,'Share Values'!X$11,'Transactions (Dated)'!$C$2:$C$53,"Buy")-SUMIFS('Transactions (Dated)'!$E$2:$E$53,'Transactions (Dated)'!$D$2:$D$53,'Share Values'!$V102,'Transactions (Dated)'!$B$2:$B$53,'Share Values'!X$11,'Transactions (Dated)'!$C$2:$C$53,"Sell")</f>
        <v>12500</v>
      </c>
      <c r="Y102" s="40">
        <f ca="1">Y101+SUMIFS('Transactions (Dated)'!$E$2:$E$53,'Transactions (Dated)'!$D$2:$D$53,'Share Values'!$V102,'Transactions (Dated)'!$B$2:$B$53,'Share Values'!Y$11,'Transactions (Dated)'!$C$2:$C$53,"Buy")-SUMIFS('Transactions (Dated)'!$E$2:$E$53,'Transactions (Dated)'!$D$2:$D$53,'Share Values'!$V102,'Transactions (Dated)'!$B$2:$B$53,'Share Values'!Y$11,'Transactions (Dated)'!$C$2:$C$53,"Sell")</f>
        <v>0</v>
      </c>
      <c r="Z102" s="40">
        <f ca="1">Z101+SUMIFS('Transactions (Dated)'!$E$2:$E$53,'Transactions (Dated)'!$D$2:$D$53,'Share Values'!$V102,'Transactions (Dated)'!$B$2:$B$53,'Share Values'!Z$11,'Transactions (Dated)'!$C$2:$C$53,"Buy")-SUMIFS('Transactions (Dated)'!$E$2:$E$53,'Transactions (Dated)'!$D$2:$D$53,'Share Values'!$V102,'Transactions (Dated)'!$B$2:$B$53,'Share Values'!Z$11,'Transactions (Dated)'!$C$2:$C$53,"Sell")</f>
        <v>1892</v>
      </c>
      <c r="AA102" s="40">
        <f ca="1">AA101+SUMIFS('Transactions (Dated)'!$E$2:$E$53,'Transactions (Dated)'!$D$2:$D$53,'Share Values'!$V102,'Transactions (Dated)'!$B$2:$B$53,'Share Values'!AA$11,'Transactions (Dated)'!$C$2:$C$53,"Buy")-SUMIFS('Transactions (Dated)'!$E$2:$E$53,'Transactions (Dated)'!$D$2:$D$53,'Share Values'!$V102,'Transactions (Dated)'!$B$2:$B$53,'Share Values'!AA$11,'Transactions (Dated)'!$C$2:$C$53,"Sell")</f>
        <v>0</v>
      </c>
      <c r="AB102" s="40">
        <f ca="1">AB101+SUMIFS('Transactions (Dated)'!$E$2:$E$53,'Transactions (Dated)'!$D$2:$D$53,'Share Values'!$V102,'Transactions (Dated)'!$B$2:$B$53,'Share Values'!AB$11,'Transactions (Dated)'!$C$2:$C$53,"Buy")-SUMIFS('Transactions (Dated)'!$E$2:$E$53,'Transactions (Dated)'!$D$2:$D$53,'Share Values'!$V102,'Transactions (Dated)'!$B$2:$B$53,'Share Values'!AB$11,'Transactions (Dated)'!$C$2:$C$53,"Sell")</f>
        <v>0</v>
      </c>
      <c r="AC102" s="40">
        <f ca="1">AC101+SUMIFS('Transactions (Dated)'!$E$2:$E$53,'Transactions (Dated)'!$D$2:$D$53,'Share Values'!$V102,'Transactions (Dated)'!$B$2:$B$53,'Share Values'!AC$11,'Transactions (Dated)'!$C$2:$C$53,"Buy")-SUMIFS('Transactions (Dated)'!$E$2:$E$53,'Transactions (Dated)'!$D$2:$D$53,'Share Values'!$V102,'Transactions (Dated)'!$B$2:$B$53,'Share Values'!AC$11,'Transactions (Dated)'!$C$2:$C$53,"Sell")</f>
        <v>0</v>
      </c>
      <c r="AD102" s="40">
        <f ca="1">AD101+SUMIFS('Transactions (Dated)'!$E$2:$E$53,'Transactions (Dated)'!$D$2:$D$53,'Share Values'!$V102,'Transactions (Dated)'!$B$2:$B$53,'Share Values'!AD$11,'Transactions (Dated)'!$C$2:$C$53,"Buy")-SUMIFS('Transactions (Dated)'!$E$2:$E$53,'Transactions (Dated)'!$D$2:$D$53,'Share Values'!$V102,'Transactions (Dated)'!$B$2:$B$53,'Share Values'!AD$11,'Transactions (Dated)'!$C$2:$C$53,"Sell")</f>
        <v>0</v>
      </c>
      <c r="AE102" s="40">
        <f ca="1">AE101+SUMIFS('Transactions (Dated)'!$E$2:$E$53,'Transactions (Dated)'!$D$2:$D$53,'Share Values'!$V102,'Transactions (Dated)'!$B$2:$B$53,'Share Values'!AE$11,'Transactions (Dated)'!$C$2:$C$53,"Buy")-SUMIFS('Transactions (Dated)'!$E$2:$E$53,'Transactions (Dated)'!$D$2:$D$53,'Share Values'!$V102,'Transactions (Dated)'!$B$2:$B$53,'Share Values'!AE$11,'Transactions (Dated)'!$C$2:$C$53,"Sell")</f>
        <v>0</v>
      </c>
      <c r="AF102" s="40">
        <f ca="1">AF101+SUMIFS('Transactions (Dated)'!$E$2:$E$53,'Transactions (Dated)'!$D$2:$D$53,'Share Values'!$V102,'Transactions (Dated)'!$B$2:$B$53,'Share Values'!AF$11,'Transactions (Dated)'!$C$2:$C$53,"Buy")-SUMIFS('Transactions (Dated)'!$E$2:$E$53,'Transactions (Dated)'!$D$2:$D$53,'Share Values'!$V102,'Transactions (Dated)'!$B$2:$B$53,'Share Values'!AF$11,'Transactions (Dated)'!$C$2:$C$53,"Sell")</f>
        <v>0</v>
      </c>
      <c r="AG102" s="40">
        <f ca="1">AG101+SUMIFS('Transactions (Dated)'!$E$2:$E$53,'Transactions (Dated)'!$D$2:$D$53,'Share Values'!$V102,'Transactions (Dated)'!$B$2:$B$53,'Share Values'!AG$11,'Transactions (Dated)'!$C$2:$C$53,"Buy")-SUMIFS('Transactions (Dated)'!$E$2:$E$53,'Transactions (Dated)'!$D$2:$D$53,'Share Values'!$V102,'Transactions (Dated)'!$B$2:$B$53,'Share Values'!AG$11,'Transactions (Dated)'!$C$2:$C$53,"Sell")</f>
        <v>0</v>
      </c>
      <c r="AH102" s="40">
        <f ca="1">AH101+SUMIFS('Transactions (Dated)'!$E$2:$E$53,'Transactions (Dated)'!$D$2:$D$53,'Share Values'!$V102,'Transactions (Dated)'!$B$2:$B$53,'Share Values'!AH$11,'Transactions (Dated)'!$C$2:$C$53,"Buy")-SUMIFS('Transactions (Dated)'!$E$2:$E$53,'Transactions (Dated)'!$D$2:$D$53,'Share Values'!$V102,'Transactions (Dated)'!$B$2:$B$53,'Share Values'!AH$11,'Transactions (Dated)'!$C$2:$C$53,"Sell")</f>
        <v>0</v>
      </c>
      <c r="AI102" s="40">
        <f ca="1">AI101+SUMIFS('Transactions (Dated)'!$E$2:$E$53,'Transactions (Dated)'!$D$2:$D$53,'Share Values'!$V102,'Transactions (Dated)'!$B$2:$B$53,'Share Values'!AI$11,'Transactions (Dated)'!$C$2:$C$53,"Buy")-SUMIFS('Transactions (Dated)'!$E$2:$E$53,'Transactions (Dated)'!$D$2:$D$53,'Share Values'!$V102,'Transactions (Dated)'!$B$2:$B$53,'Share Values'!AI$11,'Transactions (Dated)'!$C$2:$C$53,"Sell")</f>
        <v>0</v>
      </c>
      <c r="AJ102" s="40">
        <f ca="1">AJ101+SUMIFS('Transactions (Dated)'!$E$2:$E$53,'Transactions (Dated)'!$D$2:$D$53,'Share Values'!$V102,'Transactions (Dated)'!$B$2:$B$53,'Share Values'!AJ$11,'Transactions (Dated)'!$C$2:$C$53,"Buy")-SUMIFS('Transactions (Dated)'!$E$2:$E$53,'Transactions (Dated)'!$D$2:$D$53,'Share Values'!$V102,'Transactions (Dated)'!$B$2:$B$53,'Share Values'!AJ$11,'Transactions (Dated)'!$C$2:$C$53,"Sell")</f>
        <v>0</v>
      </c>
      <c r="AK102" s="40"/>
      <c r="AM102" s="3">
        <f t="shared" si="33"/>
        <v>42045</v>
      </c>
      <c r="AN102" s="6">
        <f t="shared" ca="1" si="34"/>
        <v>57673.75</v>
      </c>
      <c r="AO102" s="6">
        <f t="shared" ca="1" si="35"/>
        <v>49750</v>
      </c>
      <c r="AP102" s="6">
        <f t="shared" ca="1" si="36"/>
        <v>0</v>
      </c>
      <c r="AQ102" s="6">
        <f t="shared" ca="1" si="37"/>
        <v>60733.200000000004</v>
      </c>
      <c r="AR102" s="6">
        <f t="shared" ca="1" si="38"/>
        <v>0</v>
      </c>
      <c r="AS102" s="6">
        <f t="shared" ca="1" si="39"/>
        <v>0</v>
      </c>
      <c r="AT102" s="6">
        <f t="shared" ca="1" si="40"/>
        <v>0</v>
      </c>
      <c r="AU102" s="6">
        <f t="shared" ca="1" si="41"/>
        <v>0</v>
      </c>
      <c r="AV102" s="6">
        <f t="shared" ca="1" si="42"/>
        <v>0</v>
      </c>
      <c r="AW102" s="6">
        <f t="shared" ca="1" si="43"/>
        <v>0</v>
      </c>
      <c r="AX102" s="6">
        <f t="shared" ca="1" si="44"/>
        <v>0</v>
      </c>
      <c r="AY102" s="6">
        <f t="shared" ca="1" si="45"/>
        <v>0</v>
      </c>
      <c r="AZ102" s="6">
        <f t="shared" ca="1" si="46"/>
        <v>0</v>
      </c>
      <c r="BA102" s="6">
        <f t="shared" ca="1" si="47"/>
        <v>0</v>
      </c>
      <c r="BB102" s="6"/>
      <c r="BD102" s="4">
        <f t="shared" ca="1" si="48"/>
        <v>168156.95</v>
      </c>
      <c r="BF102" s="3">
        <f t="shared" si="49"/>
        <v>42045</v>
      </c>
      <c r="BG102" s="6">
        <f>BG101+SUMIFS('Transactions (Dated)'!H:H,'Transactions (Dated)'!D:D,'Share Values'!AM102)</f>
        <v>839713.55</v>
      </c>
      <c r="BH102" s="6">
        <f ca="1">BH101+SUMIFS('Transactions (Dated)'!$F:$F,'Transactions (Dated)'!$D:$D,$BF102,'Transactions (Dated)'!$B:$B,BH$11,'Transactions (Dated)'!$C:$C,"Dividend (paid to cash)")*W102</f>
        <v>0</v>
      </c>
      <c r="BI102" s="6">
        <f ca="1">BI101+SUMIFS('Transactions (Dated)'!$F:$F,'Transactions (Dated)'!$D:$D,$BF102,'Transactions (Dated)'!$B:$B,BI$11,'Transactions (Dated)'!$C:$C,"Dividend (paid to cash)")*X102</f>
        <v>625</v>
      </c>
      <c r="BJ102" s="6">
        <f ca="1">BJ101+SUMIFS('Transactions (Dated)'!$F:$F,'Transactions (Dated)'!$D:$D,$BF102,'Transactions (Dated)'!$B:$B,BJ$11,'Transactions (Dated)'!$C:$C,"Dividend (paid to cash)")*Y102</f>
        <v>0</v>
      </c>
      <c r="BK102" s="6">
        <f ca="1">BK101+SUMIFS('Transactions (Dated)'!$F:$F,'Transactions (Dated)'!$D:$D,$BF102,'Transactions (Dated)'!$B:$B,BK$11,'Transactions (Dated)'!$C:$C,"Dividend (paid to cash)")*Z102</f>
        <v>0</v>
      </c>
      <c r="BL102" s="6">
        <f ca="1">BL101+SUMIFS('Transactions (Dated)'!$F:$F,'Transactions (Dated)'!$D:$D,$BF102,'Transactions (Dated)'!$B:$B,BL$11,'Transactions (Dated)'!$C:$C,"Dividend (paid to cash)")*AA102</f>
        <v>0</v>
      </c>
      <c r="BM102" s="6">
        <f ca="1">BM101+SUMIFS('Transactions (Dated)'!$F:$F,'Transactions (Dated)'!$D:$D,$BF102,'Transactions (Dated)'!$B:$B,BM$11,'Transactions (Dated)'!$C:$C,"Dividend (paid to cash)")*AB102</f>
        <v>0</v>
      </c>
      <c r="BN102" s="6">
        <f ca="1">BN101+SUMIFS('Transactions (Dated)'!$F:$F,'Transactions (Dated)'!$D:$D,$BF102,'Transactions (Dated)'!$B:$B,BN$11,'Transactions (Dated)'!$C:$C,"Dividend (paid to cash)")*AC102</f>
        <v>0</v>
      </c>
      <c r="BO102" s="6">
        <f ca="1">BO101+SUMIFS('Transactions (Dated)'!$F:$F,'Transactions (Dated)'!$D:$D,$BF102,'Transactions (Dated)'!$B:$B,BO$11,'Transactions (Dated)'!$C:$C,"Dividend (paid to cash)")*AD102</f>
        <v>0</v>
      </c>
      <c r="BP102" s="6">
        <f ca="1">BP101+SUMIFS('Transactions (Dated)'!$F:$F,'Transactions (Dated)'!$D:$D,$BF102,'Transactions (Dated)'!$B:$B,BP$11,'Transactions (Dated)'!$C:$C,"Dividend (paid to cash)")*AE102</f>
        <v>0</v>
      </c>
      <c r="BQ102" s="6">
        <f ca="1">BQ101+SUMIFS('Transactions (Dated)'!$F:$F,'Transactions (Dated)'!$D:$D,$BF102,'Transactions (Dated)'!$B:$B,BQ$11,'Transactions (Dated)'!$C:$C,"Dividend (paid to cash)")*AF102</f>
        <v>0</v>
      </c>
      <c r="BR102" s="6">
        <f ca="1">BR101+SUMIFS('Transactions (Dated)'!$F:$F,'Transactions (Dated)'!$D:$D,$BF102,'Transactions (Dated)'!$B:$B,BR$11,'Transactions (Dated)'!$C:$C,"Dividend (paid to cash)")*AG102</f>
        <v>0</v>
      </c>
      <c r="BS102" s="6">
        <f ca="1">BS101+SUMIFS('Transactions (Dated)'!$F:$F,'Transactions (Dated)'!$D:$D,$BF102,'Transactions (Dated)'!$B:$B,BS$11,'Transactions (Dated)'!$C:$C,"Dividend (paid to cash)")*AH102</f>
        <v>0</v>
      </c>
      <c r="BT102" s="6">
        <f ca="1">BT101+SUMIFS('Transactions (Dated)'!$F:$F,'Transactions (Dated)'!$D:$D,$BF102,'Transactions (Dated)'!$B:$B,BT$11,'Transactions (Dated)'!$C:$C,"Dividend (paid to cash)")*AI102</f>
        <v>0</v>
      </c>
      <c r="BU102" s="6">
        <f ca="1">BU101+SUMIFS('Transactions (Dated)'!$F:$F,'Transactions (Dated)'!$D:$D,$BF102,'Transactions (Dated)'!$B:$B,BU$11,'Transactions (Dated)'!$C:$C,"Dividend (paid to cash)")*AJ102</f>
        <v>0</v>
      </c>
      <c r="BV102" s="6"/>
      <c r="BX102" s="6">
        <f t="shared" ca="1" si="54"/>
        <v>840338.55</v>
      </c>
      <c r="BZ102" s="3">
        <f t="shared" si="55"/>
        <v>42045</v>
      </c>
      <c r="CA102" s="4">
        <f t="shared" ca="1" si="50"/>
        <v>168156.95</v>
      </c>
      <c r="CB102" s="4">
        <f t="shared" ca="1" si="51"/>
        <v>840338.55</v>
      </c>
      <c r="CD102" s="4">
        <f t="shared" ca="1" si="52"/>
        <v>1008495.5</v>
      </c>
    </row>
    <row r="103" spans="2:82">
      <c r="B103" s="3">
        <f t="shared" si="53"/>
        <v>42046</v>
      </c>
      <c r="C103" s="2">
        <v>15151.5</v>
      </c>
      <c r="E103" s="70">
        <v>42046</v>
      </c>
      <c r="F103" s="69">
        <v>12.48</v>
      </c>
      <c r="G103" s="69">
        <v>3.95</v>
      </c>
      <c r="H103" s="69">
        <v>20.49</v>
      </c>
      <c r="I103" s="69">
        <v>32.15</v>
      </c>
      <c r="J103" s="69">
        <v>24.42</v>
      </c>
      <c r="K103" s="69">
        <v>12.77</v>
      </c>
      <c r="L103" s="69">
        <v>28.81</v>
      </c>
      <c r="M103" s="69">
        <v>2.58</v>
      </c>
      <c r="N103" s="69">
        <v>8.3000000000000007</v>
      </c>
      <c r="O103" s="69">
        <v>5.0067000000000004</v>
      </c>
      <c r="P103" s="69">
        <v>34.07</v>
      </c>
      <c r="Q103" s="69">
        <v>1.1299999999999999</v>
      </c>
      <c r="R103" s="69">
        <v>9.92</v>
      </c>
      <c r="S103" s="69">
        <v>40.409999999999997</v>
      </c>
      <c r="T103" s="4"/>
      <c r="V103" s="3">
        <f t="shared" si="32"/>
        <v>42046</v>
      </c>
      <c r="W103" s="40">
        <f ca="1">W102+SUMIFS('Transactions (Dated)'!$E$2:$E$53,'Transactions (Dated)'!$D$2:$D$53,'Share Values'!$V103,'Transactions (Dated)'!$B$2:$B$53,'Share Values'!W$11,'Transactions (Dated)'!$C$2:$C$53,"Buy")-SUMIFS('Transactions (Dated)'!$E$2:$E$53,'Transactions (Dated)'!$D$2:$D$53,'Share Values'!$V103,'Transactions (Dated)'!$B$2:$B$53,'Share Values'!W$11,'Transactions (Dated)'!$C$2:$C$53,"Sell")</f>
        <v>4625</v>
      </c>
      <c r="X103" s="40">
        <f ca="1">X102+SUMIFS('Transactions (Dated)'!$E$2:$E$53,'Transactions (Dated)'!$D$2:$D$53,'Share Values'!$V103,'Transactions (Dated)'!$B$2:$B$53,'Share Values'!X$11,'Transactions (Dated)'!$C$2:$C$53,"Buy")-SUMIFS('Transactions (Dated)'!$E$2:$E$53,'Transactions (Dated)'!$D$2:$D$53,'Share Values'!$V103,'Transactions (Dated)'!$B$2:$B$53,'Share Values'!X$11,'Transactions (Dated)'!$C$2:$C$53,"Sell")</f>
        <v>12500</v>
      </c>
      <c r="Y103" s="40">
        <f ca="1">Y102+SUMIFS('Transactions (Dated)'!$E$2:$E$53,'Transactions (Dated)'!$D$2:$D$53,'Share Values'!$V103,'Transactions (Dated)'!$B$2:$B$53,'Share Values'!Y$11,'Transactions (Dated)'!$C$2:$C$53,"Buy")-SUMIFS('Transactions (Dated)'!$E$2:$E$53,'Transactions (Dated)'!$D$2:$D$53,'Share Values'!$V103,'Transactions (Dated)'!$B$2:$B$53,'Share Values'!Y$11,'Transactions (Dated)'!$C$2:$C$53,"Sell")</f>
        <v>0</v>
      </c>
      <c r="Z103" s="40">
        <f ca="1">Z102+SUMIFS('Transactions (Dated)'!$E$2:$E$53,'Transactions (Dated)'!$D$2:$D$53,'Share Values'!$V103,'Transactions (Dated)'!$B$2:$B$53,'Share Values'!Z$11,'Transactions (Dated)'!$C$2:$C$53,"Buy")-SUMIFS('Transactions (Dated)'!$E$2:$E$53,'Transactions (Dated)'!$D$2:$D$53,'Share Values'!$V103,'Transactions (Dated)'!$B$2:$B$53,'Share Values'!Z$11,'Transactions (Dated)'!$C$2:$C$53,"Sell")</f>
        <v>1892</v>
      </c>
      <c r="AA103" s="40">
        <f ca="1">AA102+SUMIFS('Transactions (Dated)'!$E$2:$E$53,'Transactions (Dated)'!$D$2:$D$53,'Share Values'!$V103,'Transactions (Dated)'!$B$2:$B$53,'Share Values'!AA$11,'Transactions (Dated)'!$C$2:$C$53,"Buy")-SUMIFS('Transactions (Dated)'!$E$2:$E$53,'Transactions (Dated)'!$D$2:$D$53,'Share Values'!$V103,'Transactions (Dated)'!$B$2:$B$53,'Share Values'!AA$11,'Transactions (Dated)'!$C$2:$C$53,"Sell")</f>
        <v>0</v>
      </c>
      <c r="AB103" s="40">
        <f ca="1">AB102+SUMIFS('Transactions (Dated)'!$E$2:$E$53,'Transactions (Dated)'!$D$2:$D$53,'Share Values'!$V103,'Transactions (Dated)'!$B$2:$B$53,'Share Values'!AB$11,'Transactions (Dated)'!$C$2:$C$53,"Buy")-SUMIFS('Transactions (Dated)'!$E$2:$E$53,'Transactions (Dated)'!$D$2:$D$53,'Share Values'!$V103,'Transactions (Dated)'!$B$2:$B$53,'Share Values'!AB$11,'Transactions (Dated)'!$C$2:$C$53,"Sell")</f>
        <v>0</v>
      </c>
      <c r="AC103" s="40">
        <f ca="1">AC102+SUMIFS('Transactions (Dated)'!$E$2:$E$53,'Transactions (Dated)'!$D$2:$D$53,'Share Values'!$V103,'Transactions (Dated)'!$B$2:$B$53,'Share Values'!AC$11,'Transactions (Dated)'!$C$2:$C$53,"Buy")-SUMIFS('Transactions (Dated)'!$E$2:$E$53,'Transactions (Dated)'!$D$2:$D$53,'Share Values'!$V103,'Transactions (Dated)'!$B$2:$B$53,'Share Values'!AC$11,'Transactions (Dated)'!$C$2:$C$53,"Sell")</f>
        <v>0</v>
      </c>
      <c r="AD103" s="40">
        <f ca="1">AD102+SUMIFS('Transactions (Dated)'!$E$2:$E$53,'Transactions (Dated)'!$D$2:$D$53,'Share Values'!$V103,'Transactions (Dated)'!$B$2:$B$53,'Share Values'!AD$11,'Transactions (Dated)'!$C$2:$C$53,"Buy")-SUMIFS('Transactions (Dated)'!$E$2:$E$53,'Transactions (Dated)'!$D$2:$D$53,'Share Values'!$V103,'Transactions (Dated)'!$B$2:$B$53,'Share Values'!AD$11,'Transactions (Dated)'!$C$2:$C$53,"Sell")</f>
        <v>0</v>
      </c>
      <c r="AE103" s="40">
        <f ca="1">AE102+SUMIFS('Transactions (Dated)'!$E$2:$E$53,'Transactions (Dated)'!$D$2:$D$53,'Share Values'!$V103,'Transactions (Dated)'!$B$2:$B$53,'Share Values'!AE$11,'Transactions (Dated)'!$C$2:$C$53,"Buy")-SUMIFS('Transactions (Dated)'!$E$2:$E$53,'Transactions (Dated)'!$D$2:$D$53,'Share Values'!$V103,'Transactions (Dated)'!$B$2:$B$53,'Share Values'!AE$11,'Transactions (Dated)'!$C$2:$C$53,"Sell")</f>
        <v>0</v>
      </c>
      <c r="AF103" s="40">
        <f ca="1">AF102+SUMIFS('Transactions (Dated)'!$E$2:$E$53,'Transactions (Dated)'!$D$2:$D$53,'Share Values'!$V103,'Transactions (Dated)'!$B$2:$B$53,'Share Values'!AF$11,'Transactions (Dated)'!$C$2:$C$53,"Buy")-SUMIFS('Transactions (Dated)'!$E$2:$E$53,'Transactions (Dated)'!$D$2:$D$53,'Share Values'!$V103,'Transactions (Dated)'!$B$2:$B$53,'Share Values'!AF$11,'Transactions (Dated)'!$C$2:$C$53,"Sell")</f>
        <v>0</v>
      </c>
      <c r="AG103" s="40">
        <f ca="1">AG102+SUMIFS('Transactions (Dated)'!$E$2:$E$53,'Transactions (Dated)'!$D$2:$D$53,'Share Values'!$V103,'Transactions (Dated)'!$B$2:$B$53,'Share Values'!AG$11,'Transactions (Dated)'!$C$2:$C$53,"Buy")-SUMIFS('Transactions (Dated)'!$E$2:$E$53,'Transactions (Dated)'!$D$2:$D$53,'Share Values'!$V103,'Transactions (Dated)'!$B$2:$B$53,'Share Values'!AG$11,'Transactions (Dated)'!$C$2:$C$53,"Sell")</f>
        <v>0</v>
      </c>
      <c r="AH103" s="40">
        <f ca="1">AH102+SUMIFS('Transactions (Dated)'!$E$2:$E$53,'Transactions (Dated)'!$D$2:$D$53,'Share Values'!$V103,'Transactions (Dated)'!$B$2:$B$53,'Share Values'!AH$11,'Transactions (Dated)'!$C$2:$C$53,"Buy")-SUMIFS('Transactions (Dated)'!$E$2:$E$53,'Transactions (Dated)'!$D$2:$D$53,'Share Values'!$V103,'Transactions (Dated)'!$B$2:$B$53,'Share Values'!AH$11,'Transactions (Dated)'!$C$2:$C$53,"Sell")</f>
        <v>0</v>
      </c>
      <c r="AI103" s="40">
        <f ca="1">AI102+SUMIFS('Transactions (Dated)'!$E$2:$E$53,'Transactions (Dated)'!$D$2:$D$53,'Share Values'!$V103,'Transactions (Dated)'!$B$2:$B$53,'Share Values'!AI$11,'Transactions (Dated)'!$C$2:$C$53,"Buy")-SUMIFS('Transactions (Dated)'!$E$2:$E$53,'Transactions (Dated)'!$D$2:$D$53,'Share Values'!$V103,'Transactions (Dated)'!$B$2:$B$53,'Share Values'!AI$11,'Transactions (Dated)'!$C$2:$C$53,"Sell")</f>
        <v>0</v>
      </c>
      <c r="AJ103" s="40">
        <f ca="1">AJ102+SUMIFS('Transactions (Dated)'!$E$2:$E$53,'Transactions (Dated)'!$D$2:$D$53,'Share Values'!$V103,'Transactions (Dated)'!$B$2:$B$53,'Share Values'!AJ$11,'Transactions (Dated)'!$C$2:$C$53,"Buy")-SUMIFS('Transactions (Dated)'!$E$2:$E$53,'Transactions (Dated)'!$D$2:$D$53,'Share Values'!$V103,'Transactions (Dated)'!$B$2:$B$53,'Share Values'!AJ$11,'Transactions (Dated)'!$C$2:$C$53,"Sell")</f>
        <v>0</v>
      </c>
      <c r="AK103" s="40"/>
      <c r="AM103" s="3">
        <f t="shared" si="33"/>
        <v>42046</v>
      </c>
      <c r="AN103" s="6">
        <f t="shared" ca="1" si="34"/>
        <v>57720</v>
      </c>
      <c r="AO103" s="6">
        <f t="shared" ca="1" si="35"/>
        <v>49375</v>
      </c>
      <c r="AP103" s="6">
        <f t="shared" ca="1" si="36"/>
        <v>0</v>
      </c>
      <c r="AQ103" s="6">
        <f t="shared" ca="1" si="37"/>
        <v>60827.799999999996</v>
      </c>
      <c r="AR103" s="6">
        <f t="shared" ca="1" si="38"/>
        <v>0</v>
      </c>
      <c r="AS103" s="6">
        <f t="shared" ca="1" si="39"/>
        <v>0</v>
      </c>
      <c r="AT103" s="6">
        <f t="shared" ca="1" si="40"/>
        <v>0</v>
      </c>
      <c r="AU103" s="6">
        <f t="shared" ca="1" si="41"/>
        <v>0</v>
      </c>
      <c r="AV103" s="6">
        <f t="shared" ca="1" si="42"/>
        <v>0</v>
      </c>
      <c r="AW103" s="6">
        <f t="shared" ca="1" si="43"/>
        <v>0</v>
      </c>
      <c r="AX103" s="6">
        <f t="shared" ca="1" si="44"/>
        <v>0</v>
      </c>
      <c r="AY103" s="6">
        <f t="shared" ca="1" si="45"/>
        <v>0</v>
      </c>
      <c r="AZ103" s="6">
        <f t="shared" ca="1" si="46"/>
        <v>0</v>
      </c>
      <c r="BA103" s="6">
        <f t="shared" ca="1" si="47"/>
        <v>0</v>
      </c>
      <c r="BB103" s="6"/>
      <c r="BD103" s="4">
        <f t="shared" ca="1" si="48"/>
        <v>167922.8</v>
      </c>
      <c r="BF103" s="3">
        <f t="shared" si="49"/>
        <v>42046</v>
      </c>
      <c r="BG103" s="6">
        <f>BG102+SUMIFS('Transactions (Dated)'!H:H,'Transactions (Dated)'!D:D,'Share Values'!AM103)</f>
        <v>839713.55</v>
      </c>
      <c r="BH103" s="6">
        <f ca="1">BH102+SUMIFS('Transactions (Dated)'!$F:$F,'Transactions (Dated)'!$D:$D,$BF103,'Transactions (Dated)'!$B:$B,BH$11,'Transactions (Dated)'!$C:$C,"Dividend (paid to cash)")*W103</f>
        <v>0</v>
      </c>
      <c r="BI103" s="6">
        <f ca="1">BI102+SUMIFS('Transactions (Dated)'!$F:$F,'Transactions (Dated)'!$D:$D,$BF103,'Transactions (Dated)'!$B:$B,BI$11,'Transactions (Dated)'!$C:$C,"Dividend (paid to cash)")*X103</f>
        <v>625</v>
      </c>
      <c r="BJ103" s="6">
        <f ca="1">BJ102+SUMIFS('Transactions (Dated)'!$F:$F,'Transactions (Dated)'!$D:$D,$BF103,'Transactions (Dated)'!$B:$B,BJ$11,'Transactions (Dated)'!$C:$C,"Dividend (paid to cash)")*Y103</f>
        <v>0</v>
      </c>
      <c r="BK103" s="6">
        <f ca="1">BK102+SUMIFS('Transactions (Dated)'!$F:$F,'Transactions (Dated)'!$D:$D,$BF103,'Transactions (Dated)'!$B:$B,BK$11,'Transactions (Dated)'!$C:$C,"Dividend (paid to cash)")*Z103</f>
        <v>0</v>
      </c>
      <c r="BL103" s="6">
        <f ca="1">BL102+SUMIFS('Transactions (Dated)'!$F:$F,'Transactions (Dated)'!$D:$D,$BF103,'Transactions (Dated)'!$B:$B,BL$11,'Transactions (Dated)'!$C:$C,"Dividend (paid to cash)")*AA103</f>
        <v>0</v>
      </c>
      <c r="BM103" s="6">
        <f ca="1">BM102+SUMIFS('Transactions (Dated)'!$F:$F,'Transactions (Dated)'!$D:$D,$BF103,'Transactions (Dated)'!$B:$B,BM$11,'Transactions (Dated)'!$C:$C,"Dividend (paid to cash)")*AB103</f>
        <v>0</v>
      </c>
      <c r="BN103" s="6">
        <f ca="1">BN102+SUMIFS('Transactions (Dated)'!$F:$F,'Transactions (Dated)'!$D:$D,$BF103,'Transactions (Dated)'!$B:$B,BN$11,'Transactions (Dated)'!$C:$C,"Dividend (paid to cash)")*AC103</f>
        <v>0</v>
      </c>
      <c r="BO103" s="6">
        <f ca="1">BO102+SUMIFS('Transactions (Dated)'!$F:$F,'Transactions (Dated)'!$D:$D,$BF103,'Transactions (Dated)'!$B:$B,BO$11,'Transactions (Dated)'!$C:$C,"Dividend (paid to cash)")*AD103</f>
        <v>0</v>
      </c>
      <c r="BP103" s="6">
        <f ca="1">BP102+SUMIFS('Transactions (Dated)'!$F:$F,'Transactions (Dated)'!$D:$D,$BF103,'Transactions (Dated)'!$B:$B,BP$11,'Transactions (Dated)'!$C:$C,"Dividend (paid to cash)")*AE103</f>
        <v>0</v>
      </c>
      <c r="BQ103" s="6">
        <f ca="1">BQ102+SUMIFS('Transactions (Dated)'!$F:$F,'Transactions (Dated)'!$D:$D,$BF103,'Transactions (Dated)'!$B:$B,BQ$11,'Transactions (Dated)'!$C:$C,"Dividend (paid to cash)")*AF103</f>
        <v>0</v>
      </c>
      <c r="BR103" s="6">
        <f ca="1">BR102+SUMIFS('Transactions (Dated)'!$F:$F,'Transactions (Dated)'!$D:$D,$BF103,'Transactions (Dated)'!$B:$B,BR$11,'Transactions (Dated)'!$C:$C,"Dividend (paid to cash)")*AG103</f>
        <v>0</v>
      </c>
      <c r="BS103" s="6">
        <f ca="1">BS102+SUMIFS('Transactions (Dated)'!$F:$F,'Transactions (Dated)'!$D:$D,$BF103,'Transactions (Dated)'!$B:$B,BS$11,'Transactions (Dated)'!$C:$C,"Dividend (paid to cash)")*AH103</f>
        <v>0</v>
      </c>
      <c r="BT103" s="6">
        <f ca="1">BT102+SUMIFS('Transactions (Dated)'!$F:$F,'Transactions (Dated)'!$D:$D,$BF103,'Transactions (Dated)'!$B:$B,BT$11,'Transactions (Dated)'!$C:$C,"Dividend (paid to cash)")*AI103</f>
        <v>0</v>
      </c>
      <c r="BU103" s="6">
        <f ca="1">BU102+SUMIFS('Transactions (Dated)'!$F:$F,'Transactions (Dated)'!$D:$D,$BF103,'Transactions (Dated)'!$B:$B,BU$11,'Transactions (Dated)'!$C:$C,"Dividend (paid to cash)")*AJ103</f>
        <v>0</v>
      </c>
      <c r="BV103" s="6"/>
      <c r="BX103" s="6">
        <f t="shared" ca="1" si="54"/>
        <v>840338.55</v>
      </c>
      <c r="BZ103" s="3">
        <f t="shared" si="55"/>
        <v>42046</v>
      </c>
      <c r="CA103" s="4">
        <f t="shared" ca="1" si="50"/>
        <v>167922.8</v>
      </c>
      <c r="CB103" s="4">
        <f t="shared" ca="1" si="51"/>
        <v>840338.55</v>
      </c>
      <c r="CD103" s="4">
        <f t="shared" ca="1" si="52"/>
        <v>1008261.3500000001</v>
      </c>
    </row>
    <row r="104" spans="2:82">
      <c r="B104" s="3">
        <f t="shared" si="53"/>
        <v>42047</v>
      </c>
      <c r="C104" s="2">
        <v>15228.5</v>
      </c>
      <c r="E104" s="70">
        <v>42047</v>
      </c>
      <c r="F104" s="69">
        <v>12.32</v>
      </c>
      <c r="G104" s="69">
        <v>4.08</v>
      </c>
      <c r="H104" s="69">
        <v>20.61</v>
      </c>
      <c r="I104" s="69">
        <v>32.11</v>
      </c>
      <c r="J104" s="69">
        <v>24.85</v>
      </c>
      <c r="K104" s="69">
        <v>12.84</v>
      </c>
      <c r="L104" s="69">
        <v>28.25</v>
      </c>
      <c r="M104" s="69">
        <v>2.57</v>
      </c>
      <c r="N104" s="69">
        <v>8.4499999999999993</v>
      </c>
      <c r="O104" s="69">
        <v>5.09</v>
      </c>
      <c r="P104" s="69">
        <v>34.200000000000003</v>
      </c>
      <c r="Q104" s="69">
        <v>1.22</v>
      </c>
      <c r="R104" s="69">
        <v>10.15</v>
      </c>
      <c r="S104" s="69">
        <v>39.979999999999997</v>
      </c>
      <c r="T104" s="4"/>
      <c r="V104" s="3">
        <f t="shared" si="32"/>
        <v>42047</v>
      </c>
      <c r="W104" s="40">
        <f ca="1">W103+SUMIFS('Transactions (Dated)'!$E$2:$E$53,'Transactions (Dated)'!$D$2:$D$53,'Share Values'!$V104,'Transactions (Dated)'!$B$2:$B$53,'Share Values'!W$11,'Transactions (Dated)'!$C$2:$C$53,"Buy")-SUMIFS('Transactions (Dated)'!$E$2:$E$53,'Transactions (Dated)'!$D$2:$D$53,'Share Values'!$V104,'Transactions (Dated)'!$B$2:$B$53,'Share Values'!W$11,'Transactions (Dated)'!$C$2:$C$53,"Sell")</f>
        <v>4625</v>
      </c>
      <c r="X104" s="40">
        <f ca="1">X103+SUMIFS('Transactions (Dated)'!$E$2:$E$53,'Transactions (Dated)'!$D$2:$D$53,'Share Values'!$V104,'Transactions (Dated)'!$B$2:$B$53,'Share Values'!X$11,'Transactions (Dated)'!$C$2:$C$53,"Buy")-SUMIFS('Transactions (Dated)'!$E$2:$E$53,'Transactions (Dated)'!$D$2:$D$53,'Share Values'!$V104,'Transactions (Dated)'!$B$2:$B$53,'Share Values'!X$11,'Transactions (Dated)'!$C$2:$C$53,"Sell")</f>
        <v>12500</v>
      </c>
      <c r="Y104" s="40">
        <f ca="1">Y103+SUMIFS('Transactions (Dated)'!$E$2:$E$53,'Transactions (Dated)'!$D$2:$D$53,'Share Values'!$V104,'Transactions (Dated)'!$B$2:$B$53,'Share Values'!Y$11,'Transactions (Dated)'!$C$2:$C$53,"Buy")-SUMIFS('Transactions (Dated)'!$E$2:$E$53,'Transactions (Dated)'!$D$2:$D$53,'Share Values'!$V104,'Transactions (Dated)'!$B$2:$B$53,'Share Values'!Y$11,'Transactions (Dated)'!$C$2:$C$53,"Sell")</f>
        <v>0</v>
      </c>
      <c r="Z104" s="40">
        <f ca="1">Z103+SUMIFS('Transactions (Dated)'!$E$2:$E$53,'Transactions (Dated)'!$D$2:$D$53,'Share Values'!$V104,'Transactions (Dated)'!$B$2:$B$53,'Share Values'!Z$11,'Transactions (Dated)'!$C$2:$C$53,"Buy")-SUMIFS('Transactions (Dated)'!$E$2:$E$53,'Transactions (Dated)'!$D$2:$D$53,'Share Values'!$V104,'Transactions (Dated)'!$B$2:$B$53,'Share Values'!Z$11,'Transactions (Dated)'!$C$2:$C$53,"Sell")</f>
        <v>1892</v>
      </c>
      <c r="AA104" s="40">
        <f ca="1">AA103+SUMIFS('Transactions (Dated)'!$E$2:$E$53,'Transactions (Dated)'!$D$2:$D$53,'Share Values'!$V104,'Transactions (Dated)'!$B$2:$B$53,'Share Values'!AA$11,'Transactions (Dated)'!$C$2:$C$53,"Buy")-SUMIFS('Transactions (Dated)'!$E$2:$E$53,'Transactions (Dated)'!$D$2:$D$53,'Share Values'!$V104,'Transactions (Dated)'!$B$2:$B$53,'Share Values'!AA$11,'Transactions (Dated)'!$C$2:$C$53,"Sell")</f>
        <v>0</v>
      </c>
      <c r="AB104" s="40">
        <f ca="1">AB103+SUMIFS('Transactions (Dated)'!$E$2:$E$53,'Transactions (Dated)'!$D$2:$D$53,'Share Values'!$V104,'Transactions (Dated)'!$B$2:$B$53,'Share Values'!AB$11,'Transactions (Dated)'!$C$2:$C$53,"Buy")-SUMIFS('Transactions (Dated)'!$E$2:$E$53,'Transactions (Dated)'!$D$2:$D$53,'Share Values'!$V104,'Transactions (Dated)'!$B$2:$B$53,'Share Values'!AB$11,'Transactions (Dated)'!$C$2:$C$53,"Sell")</f>
        <v>0</v>
      </c>
      <c r="AC104" s="40">
        <f ca="1">AC103+SUMIFS('Transactions (Dated)'!$E$2:$E$53,'Transactions (Dated)'!$D$2:$D$53,'Share Values'!$V104,'Transactions (Dated)'!$B$2:$B$53,'Share Values'!AC$11,'Transactions (Dated)'!$C$2:$C$53,"Buy")-SUMIFS('Transactions (Dated)'!$E$2:$E$53,'Transactions (Dated)'!$D$2:$D$53,'Share Values'!$V104,'Transactions (Dated)'!$B$2:$B$53,'Share Values'!AC$11,'Transactions (Dated)'!$C$2:$C$53,"Sell")</f>
        <v>0</v>
      </c>
      <c r="AD104" s="40">
        <f ca="1">AD103+SUMIFS('Transactions (Dated)'!$E$2:$E$53,'Transactions (Dated)'!$D$2:$D$53,'Share Values'!$V104,'Transactions (Dated)'!$B$2:$B$53,'Share Values'!AD$11,'Transactions (Dated)'!$C$2:$C$53,"Buy")-SUMIFS('Transactions (Dated)'!$E$2:$E$53,'Transactions (Dated)'!$D$2:$D$53,'Share Values'!$V104,'Transactions (Dated)'!$B$2:$B$53,'Share Values'!AD$11,'Transactions (Dated)'!$C$2:$C$53,"Sell")</f>
        <v>0</v>
      </c>
      <c r="AE104" s="40">
        <f ca="1">AE103+SUMIFS('Transactions (Dated)'!$E$2:$E$53,'Transactions (Dated)'!$D$2:$D$53,'Share Values'!$V104,'Transactions (Dated)'!$B$2:$B$53,'Share Values'!AE$11,'Transactions (Dated)'!$C$2:$C$53,"Buy")-SUMIFS('Transactions (Dated)'!$E$2:$E$53,'Transactions (Dated)'!$D$2:$D$53,'Share Values'!$V104,'Transactions (Dated)'!$B$2:$B$53,'Share Values'!AE$11,'Transactions (Dated)'!$C$2:$C$53,"Sell")</f>
        <v>0</v>
      </c>
      <c r="AF104" s="40">
        <f ca="1">AF103+SUMIFS('Transactions (Dated)'!$E$2:$E$53,'Transactions (Dated)'!$D$2:$D$53,'Share Values'!$V104,'Transactions (Dated)'!$B$2:$B$53,'Share Values'!AF$11,'Transactions (Dated)'!$C$2:$C$53,"Buy")-SUMIFS('Transactions (Dated)'!$E$2:$E$53,'Transactions (Dated)'!$D$2:$D$53,'Share Values'!$V104,'Transactions (Dated)'!$B$2:$B$53,'Share Values'!AF$11,'Transactions (Dated)'!$C$2:$C$53,"Sell")</f>
        <v>0</v>
      </c>
      <c r="AG104" s="40">
        <f ca="1">AG103+SUMIFS('Transactions (Dated)'!$E$2:$E$53,'Transactions (Dated)'!$D$2:$D$53,'Share Values'!$V104,'Transactions (Dated)'!$B$2:$B$53,'Share Values'!AG$11,'Transactions (Dated)'!$C$2:$C$53,"Buy")-SUMIFS('Transactions (Dated)'!$E$2:$E$53,'Transactions (Dated)'!$D$2:$D$53,'Share Values'!$V104,'Transactions (Dated)'!$B$2:$B$53,'Share Values'!AG$11,'Transactions (Dated)'!$C$2:$C$53,"Sell")</f>
        <v>0</v>
      </c>
      <c r="AH104" s="40">
        <f ca="1">AH103+SUMIFS('Transactions (Dated)'!$E$2:$E$53,'Transactions (Dated)'!$D$2:$D$53,'Share Values'!$V104,'Transactions (Dated)'!$B$2:$B$53,'Share Values'!AH$11,'Transactions (Dated)'!$C$2:$C$53,"Buy")-SUMIFS('Transactions (Dated)'!$E$2:$E$53,'Transactions (Dated)'!$D$2:$D$53,'Share Values'!$V104,'Transactions (Dated)'!$B$2:$B$53,'Share Values'!AH$11,'Transactions (Dated)'!$C$2:$C$53,"Sell")</f>
        <v>0</v>
      </c>
      <c r="AI104" s="40">
        <f ca="1">AI103+SUMIFS('Transactions (Dated)'!$E$2:$E$53,'Transactions (Dated)'!$D$2:$D$53,'Share Values'!$V104,'Transactions (Dated)'!$B$2:$B$53,'Share Values'!AI$11,'Transactions (Dated)'!$C$2:$C$53,"Buy")-SUMIFS('Transactions (Dated)'!$E$2:$E$53,'Transactions (Dated)'!$D$2:$D$53,'Share Values'!$V104,'Transactions (Dated)'!$B$2:$B$53,'Share Values'!AI$11,'Transactions (Dated)'!$C$2:$C$53,"Sell")</f>
        <v>0</v>
      </c>
      <c r="AJ104" s="40">
        <f ca="1">AJ103+SUMIFS('Transactions (Dated)'!$E$2:$E$53,'Transactions (Dated)'!$D$2:$D$53,'Share Values'!$V104,'Transactions (Dated)'!$B$2:$B$53,'Share Values'!AJ$11,'Transactions (Dated)'!$C$2:$C$53,"Buy")-SUMIFS('Transactions (Dated)'!$E$2:$E$53,'Transactions (Dated)'!$D$2:$D$53,'Share Values'!$V104,'Transactions (Dated)'!$B$2:$B$53,'Share Values'!AJ$11,'Transactions (Dated)'!$C$2:$C$53,"Sell")</f>
        <v>0</v>
      </c>
      <c r="AK104" s="40"/>
      <c r="AM104" s="3">
        <f t="shared" si="33"/>
        <v>42047</v>
      </c>
      <c r="AN104" s="6">
        <f t="shared" ca="1" si="34"/>
        <v>56980</v>
      </c>
      <c r="AO104" s="6">
        <f t="shared" ca="1" si="35"/>
        <v>51000</v>
      </c>
      <c r="AP104" s="6">
        <f t="shared" ca="1" si="36"/>
        <v>0</v>
      </c>
      <c r="AQ104" s="6">
        <f t="shared" ca="1" si="37"/>
        <v>60752.119999999995</v>
      </c>
      <c r="AR104" s="6">
        <f t="shared" ca="1" si="38"/>
        <v>0</v>
      </c>
      <c r="AS104" s="6">
        <f t="shared" ca="1" si="39"/>
        <v>0</v>
      </c>
      <c r="AT104" s="6">
        <f t="shared" ca="1" si="40"/>
        <v>0</v>
      </c>
      <c r="AU104" s="6">
        <f t="shared" ca="1" si="41"/>
        <v>0</v>
      </c>
      <c r="AV104" s="6">
        <f t="shared" ca="1" si="42"/>
        <v>0</v>
      </c>
      <c r="AW104" s="6">
        <f t="shared" ca="1" si="43"/>
        <v>0</v>
      </c>
      <c r="AX104" s="6">
        <f t="shared" ca="1" si="44"/>
        <v>0</v>
      </c>
      <c r="AY104" s="6">
        <f t="shared" ca="1" si="45"/>
        <v>0</v>
      </c>
      <c r="AZ104" s="6">
        <f t="shared" ca="1" si="46"/>
        <v>0</v>
      </c>
      <c r="BA104" s="6">
        <f t="shared" ca="1" si="47"/>
        <v>0</v>
      </c>
      <c r="BB104" s="6"/>
      <c r="BD104" s="4">
        <f t="shared" ca="1" si="48"/>
        <v>168732.12</v>
      </c>
      <c r="BF104" s="3">
        <f t="shared" si="49"/>
        <v>42047</v>
      </c>
      <c r="BG104" s="6">
        <f>BG103+SUMIFS('Transactions (Dated)'!H:H,'Transactions (Dated)'!D:D,'Share Values'!AM104)</f>
        <v>839713.55</v>
      </c>
      <c r="BH104" s="6">
        <f ca="1">BH103+SUMIFS('Transactions (Dated)'!$F:$F,'Transactions (Dated)'!$D:$D,$BF104,'Transactions (Dated)'!$B:$B,BH$11,'Transactions (Dated)'!$C:$C,"Dividend (paid to cash)")*W104</f>
        <v>0</v>
      </c>
      <c r="BI104" s="6">
        <f ca="1">BI103+SUMIFS('Transactions (Dated)'!$F:$F,'Transactions (Dated)'!$D:$D,$BF104,'Transactions (Dated)'!$B:$B,BI$11,'Transactions (Dated)'!$C:$C,"Dividend (paid to cash)")*X104</f>
        <v>625</v>
      </c>
      <c r="BJ104" s="6">
        <f ca="1">BJ103+SUMIFS('Transactions (Dated)'!$F:$F,'Transactions (Dated)'!$D:$D,$BF104,'Transactions (Dated)'!$B:$B,BJ$11,'Transactions (Dated)'!$C:$C,"Dividend (paid to cash)")*Y104</f>
        <v>0</v>
      </c>
      <c r="BK104" s="6">
        <f ca="1">BK103+SUMIFS('Transactions (Dated)'!$F:$F,'Transactions (Dated)'!$D:$D,$BF104,'Transactions (Dated)'!$B:$B,BK$11,'Transactions (Dated)'!$C:$C,"Dividend (paid to cash)")*Z104</f>
        <v>0</v>
      </c>
      <c r="BL104" s="6">
        <f ca="1">BL103+SUMIFS('Transactions (Dated)'!$F:$F,'Transactions (Dated)'!$D:$D,$BF104,'Transactions (Dated)'!$B:$B,BL$11,'Transactions (Dated)'!$C:$C,"Dividend (paid to cash)")*AA104</f>
        <v>0</v>
      </c>
      <c r="BM104" s="6">
        <f ca="1">BM103+SUMIFS('Transactions (Dated)'!$F:$F,'Transactions (Dated)'!$D:$D,$BF104,'Transactions (Dated)'!$B:$B,BM$11,'Transactions (Dated)'!$C:$C,"Dividend (paid to cash)")*AB104</f>
        <v>0</v>
      </c>
      <c r="BN104" s="6">
        <f ca="1">BN103+SUMIFS('Transactions (Dated)'!$F:$F,'Transactions (Dated)'!$D:$D,$BF104,'Transactions (Dated)'!$B:$B,BN$11,'Transactions (Dated)'!$C:$C,"Dividend (paid to cash)")*AC104</f>
        <v>0</v>
      </c>
      <c r="BO104" s="6">
        <f ca="1">BO103+SUMIFS('Transactions (Dated)'!$F:$F,'Transactions (Dated)'!$D:$D,$BF104,'Transactions (Dated)'!$B:$B,BO$11,'Transactions (Dated)'!$C:$C,"Dividend (paid to cash)")*AD104</f>
        <v>0</v>
      </c>
      <c r="BP104" s="6">
        <f ca="1">BP103+SUMIFS('Transactions (Dated)'!$F:$F,'Transactions (Dated)'!$D:$D,$BF104,'Transactions (Dated)'!$B:$B,BP$11,'Transactions (Dated)'!$C:$C,"Dividend (paid to cash)")*AE104</f>
        <v>0</v>
      </c>
      <c r="BQ104" s="6">
        <f ca="1">BQ103+SUMIFS('Transactions (Dated)'!$F:$F,'Transactions (Dated)'!$D:$D,$BF104,'Transactions (Dated)'!$B:$B,BQ$11,'Transactions (Dated)'!$C:$C,"Dividend (paid to cash)")*AF104</f>
        <v>0</v>
      </c>
      <c r="BR104" s="6">
        <f ca="1">BR103+SUMIFS('Transactions (Dated)'!$F:$F,'Transactions (Dated)'!$D:$D,$BF104,'Transactions (Dated)'!$B:$B,BR$11,'Transactions (Dated)'!$C:$C,"Dividend (paid to cash)")*AG104</f>
        <v>0</v>
      </c>
      <c r="BS104" s="6">
        <f ca="1">BS103+SUMIFS('Transactions (Dated)'!$F:$F,'Transactions (Dated)'!$D:$D,$BF104,'Transactions (Dated)'!$B:$B,BS$11,'Transactions (Dated)'!$C:$C,"Dividend (paid to cash)")*AH104</f>
        <v>0</v>
      </c>
      <c r="BT104" s="6">
        <f ca="1">BT103+SUMIFS('Transactions (Dated)'!$F:$F,'Transactions (Dated)'!$D:$D,$BF104,'Transactions (Dated)'!$B:$B,BT$11,'Transactions (Dated)'!$C:$C,"Dividend (paid to cash)")*AI104</f>
        <v>0</v>
      </c>
      <c r="BU104" s="6">
        <f ca="1">BU103+SUMIFS('Transactions (Dated)'!$F:$F,'Transactions (Dated)'!$D:$D,$BF104,'Transactions (Dated)'!$B:$B,BU$11,'Transactions (Dated)'!$C:$C,"Dividend (paid to cash)")*AJ104</f>
        <v>0</v>
      </c>
      <c r="BV104" s="6"/>
      <c r="BX104" s="6">
        <f t="shared" ca="1" si="54"/>
        <v>840338.55</v>
      </c>
      <c r="BZ104" s="3">
        <f t="shared" si="55"/>
        <v>42047</v>
      </c>
      <c r="CA104" s="4">
        <f t="shared" ca="1" si="50"/>
        <v>168732.12</v>
      </c>
      <c r="CB104" s="4">
        <f t="shared" ca="1" si="51"/>
        <v>840338.55</v>
      </c>
      <c r="CD104" s="4">
        <f t="shared" ca="1" si="52"/>
        <v>1009070.67</v>
      </c>
    </row>
    <row r="105" spans="2:82">
      <c r="B105" s="3">
        <f t="shared" si="53"/>
        <v>42048</v>
      </c>
      <c r="C105" s="2">
        <v>15264.8</v>
      </c>
      <c r="E105" s="70">
        <v>42048</v>
      </c>
      <c r="F105" s="69">
        <v>12.56</v>
      </c>
      <c r="G105" s="69">
        <v>4.1100000000000003</v>
      </c>
      <c r="H105" s="69">
        <v>20.66</v>
      </c>
      <c r="I105" s="69">
        <v>32.130000000000003</v>
      </c>
      <c r="J105" s="69">
        <v>24.67</v>
      </c>
      <c r="K105" s="69">
        <v>12.83</v>
      </c>
      <c r="L105" s="69">
        <v>28.2</v>
      </c>
      <c r="M105" s="69">
        <v>2.58</v>
      </c>
      <c r="N105" s="69">
        <v>8.6</v>
      </c>
      <c r="O105" s="69">
        <v>5.1833</v>
      </c>
      <c r="P105" s="69">
        <v>33.94</v>
      </c>
      <c r="Q105" s="69">
        <v>1.24</v>
      </c>
      <c r="R105" s="69">
        <v>10.38</v>
      </c>
      <c r="S105" s="69">
        <v>39.32</v>
      </c>
      <c r="T105" s="4"/>
      <c r="V105" s="3">
        <f t="shared" si="32"/>
        <v>42048</v>
      </c>
      <c r="W105" s="40">
        <f ca="1">W104+SUMIFS('Transactions (Dated)'!$E$2:$E$53,'Transactions (Dated)'!$D$2:$D$53,'Share Values'!$V105,'Transactions (Dated)'!$B$2:$B$53,'Share Values'!W$11,'Transactions (Dated)'!$C$2:$C$53,"Buy")-SUMIFS('Transactions (Dated)'!$E$2:$E$53,'Transactions (Dated)'!$D$2:$D$53,'Share Values'!$V105,'Transactions (Dated)'!$B$2:$B$53,'Share Values'!W$11,'Transactions (Dated)'!$C$2:$C$53,"Sell")</f>
        <v>4625</v>
      </c>
      <c r="X105" s="40">
        <f ca="1">X104+SUMIFS('Transactions (Dated)'!$E$2:$E$53,'Transactions (Dated)'!$D$2:$D$53,'Share Values'!$V105,'Transactions (Dated)'!$B$2:$B$53,'Share Values'!X$11,'Transactions (Dated)'!$C$2:$C$53,"Buy")-SUMIFS('Transactions (Dated)'!$E$2:$E$53,'Transactions (Dated)'!$D$2:$D$53,'Share Values'!$V105,'Transactions (Dated)'!$B$2:$B$53,'Share Values'!X$11,'Transactions (Dated)'!$C$2:$C$53,"Sell")</f>
        <v>12500</v>
      </c>
      <c r="Y105" s="40">
        <f ca="1">Y104+SUMIFS('Transactions (Dated)'!$E$2:$E$53,'Transactions (Dated)'!$D$2:$D$53,'Share Values'!$V105,'Transactions (Dated)'!$B$2:$B$53,'Share Values'!Y$11,'Transactions (Dated)'!$C$2:$C$53,"Buy")-SUMIFS('Transactions (Dated)'!$E$2:$E$53,'Transactions (Dated)'!$D$2:$D$53,'Share Values'!$V105,'Transactions (Dated)'!$B$2:$B$53,'Share Values'!Y$11,'Transactions (Dated)'!$C$2:$C$53,"Sell")</f>
        <v>0</v>
      </c>
      <c r="Z105" s="40">
        <f ca="1">Z104+SUMIFS('Transactions (Dated)'!$E$2:$E$53,'Transactions (Dated)'!$D$2:$D$53,'Share Values'!$V105,'Transactions (Dated)'!$B$2:$B$53,'Share Values'!Z$11,'Transactions (Dated)'!$C$2:$C$53,"Buy")-SUMIFS('Transactions (Dated)'!$E$2:$E$53,'Transactions (Dated)'!$D$2:$D$53,'Share Values'!$V105,'Transactions (Dated)'!$B$2:$B$53,'Share Values'!Z$11,'Transactions (Dated)'!$C$2:$C$53,"Sell")</f>
        <v>1892</v>
      </c>
      <c r="AA105" s="40">
        <f ca="1">AA104+SUMIFS('Transactions (Dated)'!$E$2:$E$53,'Transactions (Dated)'!$D$2:$D$53,'Share Values'!$V105,'Transactions (Dated)'!$B$2:$B$53,'Share Values'!AA$11,'Transactions (Dated)'!$C$2:$C$53,"Buy")-SUMIFS('Transactions (Dated)'!$E$2:$E$53,'Transactions (Dated)'!$D$2:$D$53,'Share Values'!$V105,'Transactions (Dated)'!$B$2:$B$53,'Share Values'!AA$11,'Transactions (Dated)'!$C$2:$C$53,"Sell")</f>
        <v>0</v>
      </c>
      <c r="AB105" s="40">
        <f ca="1">AB104+SUMIFS('Transactions (Dated)'!$E$2:$E$53,'Transactions (Dated)'!$D$2:$D$53,'Share Values'!$V105,'Transactions (Dated)'!$B$2:$B$53,'Share Values'!AB$11,'Transactions (Dated)'!$C$2:$C$53,"Buy")-SUMIFS('Transactions (Dated)'!$E$2:$E$53,'Transactions (Dated)'!$D$2:$D$53,'Share Values'!$V105,'Transactions (Dated)'!$B$2:$B$53,'Share Values'!AB$11,'Transactions (Dated)'!$C$2:$C$53,"Sell")</f>
        <v>0</v>
      </c>
      <c r="AC105" s="40">
        <f ca="1">AC104+SUMIFS('Transactions (Dated)'!$E$2:$E$53,'Transactions (Dated)'!$D$2:$D$53,'Share Values'!$V105,'Transactions (Dated)'!$B$2:$B$53,'Share Values'!AC$11,'Transactions (Dated)'!$C$2:$C$53,"Buy")-SUMIFS('Transactions (Dated)'!$E$2:$E$53,'Transactions (Dated)'!$D$2:$D$53,'Share Values'!$V105,'Transactions (Dated)'!$B$2:$B$53,'Share Values'!AC$11,'Transactions (Dated)'!$C$2:$C$53,"Sell")</f>
        <v>0</v>
      </c>
      <c r="AD105" s="40">
        <f ca="1">AD104+SUMIFS('Transactions (Dated)'!$E$2:$E$53,'Transactions (Dated)'!$D$2:$D$53,'Share Values'!$V105,'Transactions (Dated)'!$B$2:$B$53,'Share Values'!AD$11,'Transactions (Dated)'!$C$2:$C$53,"Buy")-SUMIFS('Transactions (Dated)'!$E$2:$E$53,'Transactions (Dated)'!$D$2:$D$53,'Share Values'!$V105,'Transactions (Dated)'!$B$2:$B$53,'Share Values'!AD$11,'Transactions (Dated)'!$C$2:$C$53,"Sell")</f>
        <v>0</v>
      </c>
      <c r="AE105" s="40">
        <f ca="1">AE104+SUMIFS('Transactions (Dated)'!$E$2:$E$53,'Transactions (Dated)'!$D$2:$D$53,'Share Values'!$V105,'Transactions (Dated)'!$B$2:$B$53,'Share Values'!AE$11,'Transactions (Dated)'!$C$2:$C$53,"Buy")-SUMIFS('Transactions (Dated)'!$E$2:$E$53,'Transactions (Dated)'!$D$2:$D$53,'Share Values'!$V105,'Transactions (Dated)'!$B$2:$B$53,'Share Values'!AE$11,'Transactions (Dated)'!$C$2:$C$53,"Sell")</f>
        <v>0</v>
      </c>
      <c r="AF105" s="40">
        <f ca="1">AF104+SUMIFS('Transactions (Dated)'!$E$2:$E$53,'Transactions (Dated)'!$D$2:$D$53,'Share Values'!$V105,'Transactions (Dated)'!$B$2:$B$53,'Share Values'!AF$11,'Transactions (Dated)'!$C$2:$C$53,"Buy")-SUMIFS('Transactions (Dated)'!$E$2:$E$53,'Transactions (Dated)'!$D$2:$D$53,'Share Values'!$V105,'Transactions (Dated)'!$B$2:$B$53,'Share Values'!AF$11,'Transactions (Dated)'!$C$2:$C$53,"Sell")</f>
        <v>0</v>
      </c>
      <c r="AG105" s="40">
        <f ca="1">AG104+SUMIFS('Transactions (Dated)'!$E$2:$E$53,'Transactions (Dated)'!$D$2:$D$53,'Share Values'!$V105,'Transactions (Dated)'!$B$2:$B$53,'Share Values'!AG$11,'Transactions (Dated)'!$C$2:$C$53,"Buy")-SUMIFS('Transactions (Dated)'!$E$2:$E$53,'Transactions (Dated)'!$D$2:$D$53,'Share Values'!$V105,'Transactions (Dated)'!$B$2:$B$53,'Share Values'!AG$11,'Transactions (Dated)'!$C$2:$C$53,"Sell")</f>
        <v>0</v>
      </c>
      <c r="AH105" s="40">
        <f ca="1">AH104+SUMIFS('Transactions (Dated)'!$E$2:$E$53,'Transactions (Dated)'!$D$2:$D$53,'Share Values'!$V105,'Transactions (Dated)'!$B$2:$B$53,'Share Values'!AH$11,'Transactions (Dated)'!$C$2:$C$53,"Buy")-SUMIFS('Transactions (Dated)'!$E$2:$E$53,'Transactions (Dated)'!$D$2:$D$53,'Share Values'!$V105,'Transactions (Dated)'!$B$2:$B$53,'Share Values'!AH$11,'Transactions (Dated)'!$C$2:$C$53,"Sell")</f>
        <v>0</v>
      </c>
      <c r="AI105" s="40">
        <f ca="1">AI104+SUMIFS('Transactions (Dated)'!$E$2:$E$53,'Transactions (Dated)'!$D$2:$D$53,'Share Values'!$V105,'Transactions (Dated)'!$B$2:$B$53,'Share Values'!AI$11,'Transactions (Dated)'!$C$2:$C$53,"Buy")-SUMIFS('Transactions (Dated)'!$E$2:$E$53,'Transactions (Dated)'!$D$2:$D$53,'Share Values'!$V105,'Transactions (Dated)'!$B$2:$B$53,'Share Values'!AI$11,'Transactions (Dated)'!$C$2:$C$53,"Sell")</f>
        <v>0</v>
      </c>
      <c r="AJ105" s="40">
        <f ca="1">AJ104+SUMIFS('Transactions (Dated)'!$E$2:$E$53,'Transactions (Dated)'!$D$2:$D$53,'Share Values'!$V105,'Transactions (Dated)'!$B$2:$B$53,'Share Values'!AJ$11,'Transactions (Dated)'!$C$2:$C$53,"Buy")-SUMIFS('Transactions (Dated)'!$E$2:$E$53,'Transactions (Dated)'!$D$2:$D$53,'Share Values'!$V105,'Transactions (Dated)'!$B$2:$B$53,'Share Values'!AJ$11,'Transactions (Dated)'!$C$2:$C$53,"Sell")</f>
        <v>0</v>
      </c>
      <c r="AK105" s="40"/>
      <c r="AM105" s="3">
        <f t="shared" si="33"/>
        <v>42048</v>
      </c>
      <c r="AN105" s="6">
        <f t="shared" ca="1" si="34"/>
        <v>58090</v>
      </c>
      <c r="AO105" s="6">
        <f t="shared" ca="1" si="35"/>
        <v>51375.000000000007</v>
      </c>
      <c r="AP105" s="6">
        <f t="shared" ca="1" si="36"/>
        <v>0</v>
      </c>
      <c r="AQ105" s="6">
        <f t="shared" ca="1" si="37"/>
        <v>60789.960000000006</v>
      </c>
      <c r="AR105" s="6">
        <f t="shared" ca="1" si="38"/>
        <v>0</v>
      </c>
      <c r="AS105" s="6">
        <f t="shared" ca="1" si="39"/>
        <v>0</v>
      </c>
      <c r="AT105" s="6">
        <f t="shared" ca="1" si="40"/>
        <v>0</v>
      </c>
      <c r="AU105" s="6">
        <f t="shared" ca="1" si="41"/>
        <v>0</v>
      </c>
      <c r="AV105" s="6">
        <f t="shared" ca="1" si="42"/>
        <v>0</v>
      </c>
      <c r="AW105" s="6">
        <f t="shared" ca="1" si="43"/>
        <v>0</v>
      </c>
      <c r="AX105" s="6">
        <f t="shared" ca="1" si="44"/>
        <v>0</v>
      </c>
      <c r="AY105" s="6">
        <f t="shared" ca="1" si="45"/>
        <v>0</v>
      </c>
      <c r="AZ105" s="6">
        <f t="shared" ca="1" si="46"/>
        <v>0</v>
      </c>
      <c r="BA105" s="6">
        <f t="shared" ca="1" si="47"/>
        <v>0</v>
      </c>
      <c r="BB105" s="6"/>
      <c r="BD105" s="4">
        <f t="shared" ca="1" si="48"/>
        <v>170254.96000000002</v>
      </c>
      <c r="BF105" s="3">
        <f t="shared" si="49"/>
        <v>42048</v>
      </c>
      <c r="BG105" s="6">
        <f>BG104+SUMIFS('Transactions (Dated)'!H:H,'Transactions (Dated)'!D:D,'Share Values'!AM105)</f>
        <v>839713.55</v>
      </c>
      <c r="BH105" s="6">
        <f ca="1">BH104+SUMIFS('Transactions (Dated)'!$F:$F,'Transactions (Dated)'!$D:$D,$BF105,'Transactions (Dated)'!$B:$B,BH$11,'Transactions (Dated)'!$C:$C,"Dividend (paid to cash)")*W105</f>
        <v>0</v>
      </c>
      <c r="BI105" s="6">
        <f ca="1">BI104+SUMIFS('Transactions (Dated)'!$F:$F,'Transactions (Dated)'!$D:$D,$BF105,'Transactions (Dated)'!$B:$B,BI$11,'Transactions (Dated)'!$C:$C,"Dividend (paid to cash)")*X105</f>
        <v>625</v>
      </c>
      <c r="BJ105" s="6">
        <f ca="1">BJ104+SUMIFS('Transactions (Dated)'!$F:$F,'Transactions (Dated)'!$D:$D,$BF105,'Transactions (Dated)'!$B:$B,BJ$11,'Transactions (Dated)'!$C:$C,"Dividend (paid to cash)")*Y105</f>
        <v>0</v>
      </c>
      <c r="BK105" s="6">
        <f ca="1">BK104+SUMIFS('Transactions (Dated)'!$F:$F,'Transactions (Dated)'!$D:$D,$BF105,'Transactions (Dated)'!$B:$B,BK$11,'Transactions (Dated)'!$C:$C,"Dividend (paid to cash)")*Z105</f>
        <v>0</v>
      </c>
      <c r="BL105" s="6">
        <f ca="1">BL104+SUMIFS('Transactions (Dated)'!$F:$F,'Transactions (Dated)'!$D:$D,$BF105,'Transactions (Dated)'!$B:$B,BL$11,'Transactions (Dated)'!$C:$C,"Dividend (paid to cash)")*AA105</f>
        <v>0</v>
      </c>
      <c r="BM105" s="6">
        <f ca="1">BM104+SUMIFS('Transactions (Dated)'!$F:$F,'Transactions (Dated)'!$D:$D,$BF105,'Transactions (Dated)'!$B:$B,BM$11,'Transactions (Dated)'!$C:$C,"Dividend (paid to cash)")*AB105</f>
        <v>0</v>
      </c>
      <c r="BN105" s="6">
        <f ca="1">BN104+SUMIFS('Transactions (Dated)'!$F:$F,'Transactions (Dated)'!$D:$D,$BF105,'Transactions (Dated)'!$B:$B,BN$11,'Transactions (Dated)'!$C:$C,"Dividend (paid to cash)")*AC105</f>
        <v>0</v>
      </c>
      <c r="BO105" s="6">
        <f ca="1">BO104+SUMIFS('Transactions (Dated)'!$F:$F,'Transactions (Dated)'!$D:$D,$BF105,'Transactions (Dated)'!$B:$B,BO$11,'Transactions (Dated)'!$C:$C,"Dividend (paid to cash)")*AD105</f>
        <v>0</v>
      </c>
      <c r="BP105" s="6">
        <f ca="1">BP104+SUMIFS('Transactions (Dated)'!$F:$F,'Transactions (Dated)'!$D:$D,$BF105,'Transactions (Dated)'!$B:$B,BP$11,'Transactions (Dated)'!$C:$C,"Dividend (paid to cash)")*AE105</f>
        <v>0</v>
      </c>
      <c r="BQ105" s="6">
        <f ca="1">BQ104+SUMIFS('Transactions (Dated)'!$F:$F,'Transactions (Dated)'!$D:$D,$BF105,'Transactions (Dated)'!$B:$B,BQ$11,'Transactions (Dated)'!$C:$C,"Dividend (paid to cash)")*AF105</f>
        <v>0</v>
      </c>
      <c r="BR105" s="6">
        <f ca="1">BR104+SUMIFS('Transactions (Dated)'!$F:$F,'Transactions (Dated)'!$D:$D,$BF105,'Transactions (Dated)'!$B:$B,BR$11,'Transactions (Dated)'!$C:$C,"Dividend (paid to cash)")*AG105</f>
        <v>0</v>
      </c>
      <c r="BS105" s="6">
        <f ca="1">BS104+SUMIFS('Transactions (Dated)'!$F:$F,'Transactions (Dated)'!$D:$D,$BF105,'Transactions (Dated)'!$B:$B,BS$11,'Transactions (Dated)'!$C:$C,"Dividend (paid to cash)")*AH105</f>
        <v>0</v>
      </c>
      <c r="BT105" s="6">
        <f ca="1">BT104+SUMIFS('Transactions (Dated)'!$F:$F,'Transactions (Dated)'!$D:$D,$BF105,'Transactions (Dated)'!$B:$B,BT$11,'Transactions (Dated)'!$C:$C,"Dividend (paid to cash)")*AI105</f>
        <v>0</v>
      </c>
      <c r="BU105" s="6">
        <f ca="1">BU104+SUMIFS('Transactions (Dated)'!$F:$F,'Transactions (Dated)'!$D:$D,$BF105,'Transactions (Dated)'!$B:$B,BU$11,'Transactions (Dated)'!$C:$C,"Dividend (paid to cash)")*AJ105</f>
        <v>0</v>
      </c>
      <c r="BV105" s="6"/>
      <c r="BX105" s="6">
        <f t="shared" ca="1" si="54"/>
        <v>840338.55</v>
      </c>
      <c r="BZ105" s="3">
        <f t="shared" si="55"/>
        <v>42048</v>
      </c>
      <c r="CA105" s="4">
        <f t="shared" ca="1" si="50"/>
        <v>170254.96000000002</v>
      </c>
      <c r="CB105" s="4">
        <f t="shared" ca="1" si="51"/>
        <v>840338.55</v>
      </c>
      <c r="CD105" s="4">
        <f t="shared" ca="1" si="52"/>
        <v>1010593.51</v>
      </c>
    </row>
    <row r="106" spans="2:82">
      <c r="B106" s="3">
        <f t="shared" si="53"/>
        <v>42052</v>
      </c>
      <c r="C106" s="2">
        <v>15284.6</v>
      </c>
      <c r="E106" s="70">
        <v>42052</v>
      </c>
      <c r="F106" s="69">
        <v>12.82</v>
      </c>
      <c r="G106" s="69">
        <v>4.03</v>
      </c>
      <c r="H106" s="69">
        <v>20.71</v>
      </c>
      <c r="I106" s="69">
        <v>32.17</v>
      </c>
      <c r="J106" s="69">
        <v>23.9</v>
      </c>
      <c r="K106" s="69">
        <v>12.88</v>
      </c>
      <c r="L106" s="69">
        <v>27.52</v>
      </c>
      <c r="M106" s="69">
        <v>2.59</v>
      </c>
      <c r="N106" s="69">
        <v>9.1999999999999993</v>
      </c>
      <c r="O106" s="69">
        <v>5.2832999999999997</v>
      </c>
      <c r="P106" s="69">
        <v>33.42</v>
      </c>
      <c r="Q106" s="69">
        <v>1.22</v>
      </c>
      <c r="R106" s="69">
        <v>10.49</v>
      </c>
      <c r="S106" s="69">
        <v>39.03</v>
      </c>
      <c r="T106" s="4"/>
      <c r="V106" s="3">
        <f t="shared" si="32"/>
        <v>42052</v>
      </c>
      <c r="W106" s="40">
        <f ca="1">W105+SUMIFS('Transactions (Dated)'!$E$2:$E$53,'Transactions (Dated)'!$D$2:$D$53,'Share Values'!$V106,'Transactions (Dated)'!$B$2:$B$53,'Share Values'!W$11,'Transactions (Dated)'!$C$2:$C$53,"Buy")-SUMIFS('Transactions (Dated)'!$E$2:$E$53,'Transactions (Dated)'!$D$2:$D$53,'Share Values'!$V106,'Transactions (Dated)'!$B$2:$B$53,'Share Values'!W$11,'Transactions (Dated)'!$C$2:$C$53,"Sell")</f>
        <v>4625</v>
      </c>
      <c r="X106" s="40">
        <f ca="1">X105+SUMIFS('Transactions (Dated)'!$E$2:$E$53,'Transactions (Dated)'!$D$2:$D$53,'Share Values'!$V106,'Transactions (Dated)'!$B$2:$B$53,'Share Values'!X$11,'Transactions (Dated)'!$C$2:$C$53,"Buy")-SUMIFS('Transactions (Dated)'!$E$2:$E$53,'Transactions (Dated)'!$D$2:$D$53,'Share Values'!$V106,'Transactions (Dated)'!$B$2:$B$53,'Share Values'!X$11,'Transactions (Dated)'!$C$2:$C$53,"Sell")</f>
        <v>12500</v>
      </c>
      <c r="Y106" s="40">
        <f ca="1">Y105+SUMIFS('Transactions (Dated)'!$E$2:$E$53,'Transactions (Dated)'!$D$2:$D$53,'Share Values'!$V106,'Transactions (Dated)'!$B$2:$B$53,'Share Values'!Y$11,'Transactions (Dated)'!$C$2:$C$53,"Buy")-SUMIFS('Transactions (Dated)'!$E$2:$E$53,'Transactions (Dated)'!$D$2:$D$53,'Share Values'!$V106,'Transactions (Dated)'!$B$2:$B$53,'Share Values'!Y$11,'Transactions (Dated)'!$C$2:$C$53,"Sell")</f>
        <v>0</v>
      </c>
      <c r="Z106" s="40">
        <f ca="1">Z105+SUMIFS('Transactions (Dated)'!$E$2:$E$53,'Transactions (Dated)'!$D$2:$D$53,'Share Values'!$V106,'Transactions (Dated)'!$B$2:$B$53,'Share Values'!Z$11,'Transactions (Dated)'!$C$2:$C$53,"Buy")-SUMIFS('Transactions (Dated)'!$E$2:$E$53,'Transactions (Dated)'!$D$2:$D$53,'Share Values'!$V106,'Transactions (Dated)'!$B$2:$B$53,'Share Values'!Z$11,'Transactions (Dated)'!$C$2:$C$53,"Sell")</f>
        <v>1892</v>
      </c>
      <c r="AA106" s="40">
        <f ca="1">AA105+SUMIFS('Transactions (Dated)'!$E$2:$E$53,'Transactions (Dated)'!$D$2:$D$53,'Share Values'!$V106,'Transactions (Dated)'!$B$2:$B$53,'Share Values'!AA$11,'Transactions (Dated)'!$C$2:$C$53,"Buy")-SUMIFS('Transactions (Dated)'!$E$2:$E$53,'Transactions (Dated)'!$D$2:$D$53,'Share Values'!$V106,'Transactions (Dated)'!$B$2:$B$53,'Share Values'!AA$11,'Transactions (Dated)'!$C$2:$C$53,"Sell")</f>
        <v>0</v>
      </c>
      <c r="AB106" s="40">
        <f ca="1">AB105+SUMIFS('Transactions (Dated)'!$E$2:$E$53,'Transactions (Dated)'!$D$2:$D$53,'Share Values'!$V106,'Transactions (Dated)'!$B$2:$B$53,'Share Values'!AB$11,'Transactions (Dated)'!$C$2:$C$53,"Buy")-SUMIFS('Transactions (Dated)'!$E$2:$E$53,'Transactions (Dated)'!$D$2:$D$53,'Share Values'!$V106,'Transactions (Dated)'!$B$2:$B$53,'Share Values'!AB$11,'Transactions (Dated)'!$C$2:$C$53,"Sell")</f>
        <v>0</v>
      </c>
      <c r="AC106" s="40">
        <f ca="1">AC105+SUMIFS('Transactions (Dated)'!$E$2:$E$53,'Transactions (Dated)'!$D$2:$D$53,'Share Values'!$V106,'Transactions (Dated)'!$B$2:$B$53,'Share Values'!AC$11,'Transactions (Dated)'!$C$2:$C$53,"Buy")-SUMIFS('Transactions (Dated)'!$E$2:$E$53,'Transactions (Dated)'!$D$2:$D$53,'Share Values'!$V106,'Transactions (Dated)'!$B$2:$B$53,'Share Values'!AC$11,'Transactions (Dated)'!$C$2:$C$53,"Sell")</f>
        <v>0</v>
      </c>
      <c r="AD106" s="40">
        <f ca="1">AD105+SUMIFS('Transactions (Dated)'!$E$2:$E$53,'Transactions (Dated)'!$D$2:$D$53,'Share Values'!$V106,'Transactions (Dated)'!$B$2:$B$53,'Share Values'!AD$11,'Transactions (Dated)'!$C$2:$C$53,"Buy")-SUMIFS('Transactions (Dated)'!$E$2:$E$53,'Transactions (Dated)'!$D$2:$D$53,'Share Values'!$V106,'Transactions (Dated)'!$B$2:$B$53,'Share Values'!AD$11,'Transactions (Dated)'!$C$2:$C$53,"Sell")</f>
        <v>0</v>
      </c>
      <c r="AE106" s="40">
        <f ca="1">AE105+SUMIFS('Transactions (Dated)'!$E$2:$E$53,'Transactions (Dated)'!$D$2:$D$53,'Share Values'!$V106,'Transactions (Dated)'!$B$2:$B$53,'Share Values'!AE$11,'Transactions (Dated)'!$C$2:$C$53,"Buy")-SUMIFS('Transactions (Dated)'!$E$2:$E$53,'Transactions (Dated)'!$D$2:$D$53,'Share Values'!$V106,'Transactions (Dated)'!$B$2:$B$53,'Share Values'!AE$11,'Transactions (Dated)'!$C$2:$C$53,"Sell")</f>
        <v>0</v>
      </c>
      <c r="AF106" s="40">
        <f ca="1">AF105+SUMIFS('Transactions (Dated)'!$E$2:$E$53,'Transactions (Dated)'!$D$2:$D$53,'Share Values'!$V106,'Transactions (Dated)'!$B$2:$B$53,'Share Values'!AF$11,'Transactions (Dated)'!$C$2:$C$53,"Buy")-SUMIFS('Transactions (Dated)'!$E$2:$E$53,'Transactions (Dated)'!$D$2:$D$53,'Share Values'!$V106,'Transactions (Dated)'!$B$2:$B$53,'Share Values'!AF$11,'Transactions (Dated)'!$C$2:$C$53,"Sell")</f>
        <v>0</v>
      </c>
      <c r="AG106" s="40">
        <f ca="1">AG105+SUMIFS('Transactions (Dated)'!$E$2:$E$53,'Transactions (Dated)'!$D$2:$D$53,'Share Values'!$V106,'Transactions (Dated)'!$B$2:$B$53,'Share Values'!AG$11,'Transactions (Dated)'!$C$2:$C$53,"Buy")-SUMIFS('Transactions (Dated)'!$E$2:$E$53,'Transactions (Dated)'!$D$2:$D$53,'Share Values'!$V106,'Transactions (Dated)'!$B$2:$B$53,'Share Values'!AG$11,'Transactions (Dated)'!$C$2:$C$53,"Sell")</f>
        <v>0</v>
      </c>
      <c r="AH106" s="40">
        <f ca="1">AH105+SUMIFS('Transactions (Dated)'!$E$2:$E$53,'Transactions (Dated)'!$D$2:$D$53,'Share Values'!$V106,'Transactions (Dated)'!$B$2:$B$53,'Share Values'!AH$11,'Transactions (Dated)'!$C$2:$C$53,"Buy")-SUMIFS('Transactions (Dated)'!$E$2:$E$53,'Transactions (Dated)'!$D$2:$D$53,'Share Values'!$V106,'Transactions (Dated)'!$B$2:$B$53,'Share Values'!AH$11,'Transactions (Dated)'!$C$2:$C$53,"Sell")</f>
        <v>0</v>
      </c>
      <c r="AI106" s="40">
        <f ca="1">AI105+SUMIFS('Transactions (Dated)'!$E$2:$E$53,'Transactions (Dated)'!$D$2:$D$53,'Share Values'!$V106,'Transactions (Dated)'!$B$2:$B$53,'Share Values'!AI$11,'Transactions (Dated)'!$C$2:$C$53,"Buy")-SUMIFS('Transactions (Dated)'!$E$2:$E$53,'Transactions (Dated)'!$D$2:$D$53,'Share Values'!$V106,'Transactions (Dated)'!$B$2:$B$53,'Share Values'!AI$11,'Transactions (Dated)'!$C$2:$C$53,"Sell")</f>
        <v>0</v>
      </c>
      <c r="AJ106" s="40">
        <f ca="1">AJ105+SUMIFS('Transactions (Dated)'!$E$2:$E$53,'Transactions (Dated)'!$D$2:$D$53,'Share Values'!$V106,'Transactions (Dated)'!$B$2:$B$53,'Share Values'!AJ$11,'Transactions (Dated)'!$C$2:$C$53,"Buy")-SUMIFS('Transactions (Dated)'!$E$2:$E$53,'Transactions (Dated)'!$D$2:$D$53,'Share Values'!$V106,'Transactions (Dated)'!$B$2:$B$53,'Share Values'!AJ$11,'Transactions (Dated)'!$C$2:$C$53,"Sell")</f>
        <v>0</v>
      </c>
      <c r="AK106" s="40"/>
      <c r="AM106" s="3">
        <f t="shared" si="33"/>
        <v>42052</v>
      </c>
      <c r="AN106" s="6">
        <f t="shared" ca="1" si="34"/>
        <v>59292.5</v>
      </c>
      <c r="AO106" s="6">
        <f t="shared" ca="1" si="35"/>
        <v>50375</v>
      </c>
      <c r="AP106" s="6">
        <f t="shared" ca="1" si="36"/>
        <v>0</v>
      </c>
      <c r="AQ106" s="6">
        <f t="shared" ca="1" si="37"/>
        <v>60865.640000000007</v>
      </c>
      <c r="AR106" s="6">
        <f t="shared" ca="1" si="38"/>
        <v>0</v>
      </c>
      <c r="AS106" s="6">
        <f t="shared" ca="1" si="39"/>
        <v>0</v>
      </c>
      <c r="AT106" s="6">
        <f t="shared" ca="1" si="40"/>
        <v>0</v>
      </c>
      <c r="AU106" s="6">
        <f t="shared" ca="1" si="41"/>
        <v>0</v>
      </c>
      <c r="AV106" s="6">
        <f t="shared" ca="1" si="42"/>
        <v>0</v>
      </c>
      <c r="AW106" s="6">
        <f t="shared" ca="1" si="43"/>
        <v>0</v>
      </c>
      <c r="AX106" s="6">
        <f t="shared" ca="1" si="44"/>
        <v>0</v>
      </c>
      <c r="AY106" s="6">
        <f t="shared" ca="1" si="45"/>
        <v>0</v>
      </c>
      <c r="AZ106" s="6">
        <f t="shared" ca="1" si="46"/>
        <v>0</v>
      </c>
      <c r="BA106" s="6">
        <f t="shared" ca="1" si="47"/>
        <v>0</v>
      </c>
      <c r="BB106" s="6"/>
      <c r="BD106" s="4">
        <f t="shared" ca="1" si="48"/>
        <v>170533.14</v>
      </c>
      <c r="BF106" s="3">
        <f t="shared" si="49"/>
        <v>42052</v>
      </c>
      <c r="BG106" s="6">
        <f>BG105+SUMIFS('Transactions (Dated)'!H:H,'Transactions (Dated)'!D:D,'Share Values'!AM106)</f>
        <v>839713.55</v>
      </c>
      <c r="BH106" s="6">
        <f ca="1">BH105+SUMIFS('Transactions (Dated)'!$F:$F,'Transactions (Dated)'!$D:$D,$BF106,'Transactions (Dated)'!$B:$B,BH$11,'Transactions (Dated)'!$C:$C,"Dividend (paid to cash)")*W106</f>
        <v>0</v>
      </c>
      <c r="BI106" s="6">
        <f ca="1">BI105+SUMIFS('Transactions (Dated)'!$F:$F,'Transactions (Dated)'!$D:$D,$BF106,'Transactions (Dated)'!$B:$B,BI$11,'Transactions (Dated)'!$C:$C,"Dividend (paid to cash)")*X106</f>
        <v>625</v>
      </c>
      <c r="BJ106" s="6">
        <f ca="1">BJ105+SUMIFS('Transactions (Dated)'!$F:$F,'Transactions (Dated)'!$D:$D,$BF106,'Transactions (Dated)'!$B:$B,BJ$11,'Transactions (Dated)'!$C:$C,"Dividend (paid to cash)")*Y106</f>
        <v>0</v>
      </c>
      <c r="BK106" s="6">
        <f ca="1">BK105+SUMIFS('Transactions (Dated)'!$F:$F,'Transactions (Dated)'!$D:$D,$BF106,'Transactions (Dated)'!$B:$B,BK$11,'Transactions (Dated)'!$C:$C,"Dividend (paid to cash)")*Z106</f>
        <v>0</v>
      </c>
      <c r="BL106" s="6">
        <f ca="1">BL105+SUMIFS('Transactions (Dated)'!$F:$F,'Transactions (Dated)'!$D:$D,$BF106,'Transactions (Dated)'!$B:$B,BL$11,'Transactions (Dated)'!$C:$C,"Dividend (paid to cash)")*AA106</f>
        <v>0</v>
      </c>
      <c r="BM106" s="6">
        <f ca="1">BM105+SUMIFS('Transactions (Dated)'!$F:$F,'Transactions (Dated)'!$D:$D,$BF106,'Transactions (Dated)'!$B:$B,BM$11,'Transactions (Dated)'!$C:$C,"Dividend (paid to cash)")*AB106</f>
        <v>0</v>
      </c>
      <c r="BN106" s="6">
        <f ca="1">BN105+SUMIFS('Transactions (Dated)'!$F:$F,'Transactions (Dated)'!$D:$D,$BF106,'Transactions (Dated)'!$B:$B,BN$11,'Transactions (Dated)'!$C:$C,"Dividend (paid to cash)")*AC106</f>
        <v>0</v>
      </c>
      <c r="BO106" s="6">
        <f ca="1">BO105+SUMIFS('Transactions (Dated)'!$F:$F,'Transactions (Dated)'!$D:$D,$BF106,'Transactions (Dated)'!$B:$B,BO$11,'Transactions (Dated)'!$C:$C,"Dividend (paid to cash)")*AD106</f>
        <v>0</v>
      </c>
      <c r="BP106" s="6">
        <f ca="1">BP105+SUMIFS('Transactions (Dated)'!$F:$F,'Transactions (Dated)'!$D:$D,$BF106,'Transactions (Dated)'!$B:$B,BP$11,'Transactions (Dated)'!$C:$C,"Dividend (paid to cash)")*AE106</f>
        <v>0</v>
      </c>
      <c r="BQ106" s="6">
        <f ca="1">BQ105+SUMIFS('Transactions (Dated)'!$F:$F,'Transactions (Dated)'!$D:$D,$BF106,'Transactions (Dated)'!$B:$B,BQ$11,'Transactions (Dated)'!$C:$C,"Dividend (paid to cash)")*AF106</f>
        <v>0</v>
      </c>
      <c r="BR106" s="6">
        <f ca="1">BR105+SUMIFS('Transactions (Dated)'!$F:$F,'Transactions (Dated)'!$D:$D,$BF106,'Transactions (Dated)'!$B:$B,BR$11,'Transactions (Dated)'!$C:$C,"Dividend (paid to cash)")*AG106</f>
        <v>0</v>
      </c>
      <c r="BS106" s="6">
        <f ca="1">BS105+SUMIFS('Transactions (Dated)'!$F:$F,'Transactions (Dated)'!$D:$D,$BF106,'Transactions (Dated)'!$B:$B,BS$11,'Transactions (Dated)'!$C:$C,"Dividend (paid to cash)")*AH106</f>
        <v>0</v>
      </c>
      <c r="BT106" s="6">
        <f ca="1">BT105+SUMIFS('Transactions (Dated)'!$F:$F,'Transactions (Dated)'!$D:$D,$BF106,'Transactions (Dated)'!$B:$B,BT$11,'Transactions (Dated)'!$C:$C,"Dividend (paid to cash)")*AI106</f>
        <v>0</v>
      </c>
      <c r="BU106" s="6">
        <f ca="1">BU105+SUMIFS('Transactions (Dated)'!$F:$F,'Transactions (Dated)'!$D:$D,$BF106,'Transactions (Dated)'!$B:$B,BU$11,'Transactions (Dated)'!$C:$C,"Dividend (paid to cash)")*AJ106</f>
        <v>0</v>
      </c>
      <c r="BV106" s="6"/>
      <c r="BX106" s="6">
        <f t="shared" ca="1" si="54"/>
        <v>840338.55</v>
      </c>
      <c r="BZ106" s="3">
        <f t="shared" si="55"/>
        <v>42052</v>
      </c>
      <c r="CA106" s="4">
        <f t="shared" ca="1" si="50"/>
        <v>170533.14</v>
      </c>
      <c r="CB106" s="4">
        <f t="shared" ca="1" si="51"/>
        <v>840338.55</v>
      </c>
      <c r="CD106" s="4">
        <f t="shared" ca="1" si="52"/>
        <v>1010871.6900000001</v>
      </c>
    </row>
    <row r="107" spans="2:82">
      <c r="B107" s="3">
        <f t="shared" si="53"/>
        <v>42053</v>
      </c>
      <c r="C107" s="2">
        <v>15212.8</v>
      </c>
      <c r="E107" s="70">
        <v>42053</v>
      </c>
      <c r="F107" s="69">
        <v>12.88</v>
      </c>
      <c r="G107" s="69">
        <v>3.93</v>
      </c>
      <c r="H107" s="69">
        <v>20.57</v>
      </c>
      <c r="I107" s="69">
        <v>32.42</v>
      </c>
      <c r="J107" s="69">
        <v>23.36</v>
      </c>
      <c r="K107" s="69">
        <v>12.8</v>
      </c>
      <c r="L107" s="69">
        <v>27.36</v>
      </c>
      <c r="M107" s="69">
        <v>2.58</v>
      </c>
      <c r="N107" s="69">
        <v>8.89</v>
      </c>
      <c r="O107" s="69">
        <v>5.3266999999999998</v>
      </c>
      <c r="P107" s="69">
        <v>33.56</v>
      </c>
      <c r="Q107" s="69">
        <v>1.23</v>
      </c>
      <c r="R107" s="69">
        <v>10.62</v>
      </c>
      <c r="S107" s="69">
        <v>39.299999999999997</v>
      </c>
      <c r="T107" s="4"/>
      <c r="V107" s="3">
        <f t="shared" si="32"/>
        <v>42053</v>
      </c>
      <c r="W107" s="40">
        <f ca="1">W106+SUMIFS('Transactions (Dated)'!$E$2:$E$53,'Transactions (Dated)'!$D$2:$D$53,'Share Values'!$V107,'Transactions (Dated)'!$B$2:$B$53,'Share Values'!W$11,'Transactions (Dated)'!$C$2:$C$53,"Buy")-SUMIFS('Transactions (Dated)'!$E$2:$E$53,'Transactions (Dated)'!$D$2:$D$53,'Share Values'!$V107,'Transactions (Dated)'!$B$2:$B$53,'Share Values'!W$11,'Transactions (Dated)'!$C$2:$C$53,"Sell")</f>
        <v>4625</v>
      </c>
      <c r="X107" s="40">
        <f ca="1">X106+SUMIFS('Transactions (Dated)'!$E$2:$E$53,'Transactions (Dated)'!$D$2:$D$53,'Share Values'!$V107,'Transactions (Dated)'!$B$2:$B$53,'Share Values'!X$11,'Transactions (Dated)'!$C$2:$C$53,"Buy")-SUMIFS('Transactions (Dated)'!$E$2:$E$53,'Transactions (Dated)'!$D$2:$D$53,'Share Values'!$V107,'Transactions (Dated)'!$B$2:$B$53,'Share Values'!X$11,'Transactions (Dated)'!$C$2:$C$53,"Sell")</f>
        <v>12500</v>
      </c>
      <c r="Y107" s="40">
        <f ca="1">Y106+SUMIFS('Transactions (Dated)'!$E$2:$E$53,'Transactions (Dated)'!$D$2:$D$53,'Share Values'!$V107,'Transactions (Dated)'!$B$2:$B$53,'Share Values'!Y$11,'Transactions (Dated)'!$C$2:$C$53,"Buy")-SUMIFS('Transactions (Dated)'!$E$2:$E$53,'Transactions (Dated)'!$D$2:$D$53,'Share Values'!$V107,'Transactions (Dated)'!$B$2:$B$53,'Share Values'!Y$11,'Transactions (Dated)'!$C$2:$C$53,"Sell")</f>
        <v>0</v>
      </c>
      <c r="Z107" s="40">
        <f ca="1">Z106+SUMIFS('Transactions (Dated)'!$E$2:$E$53,'Transactions (Dated)'!$D$2:$D$53,'Share Values'!$V107,'Transactions (Dated)'!$B$2:$B$53,'Share Values'!Z$11,'Transactions (Dated)'!$C$2:$C$53,"Buy")-SUMIFS('Transactions (Dated)'!$E$2:$E$53,'Transactions (Dated)'!$D$2:$D$53,'Share Values'!$V107,'Transactions (Dated)'!$B$2:$B$53,'Share Values'!Z$11,'Transactions (Dated)'!$C$2:$C$53,"Sell")</f>
        <v>1892</v>
      </c>
      <c r="AA107" s="40">
        <f ca="1">AA106+SUMIFS('Transactions (Dated)'!$E$2:$E$53,'Transactions (Dated)'!$D$2:$D$53,'Share Values'!$V107,'Transactions (Dated)'!$B$2:$B$53,'Share Values'!AA$11,'Transactions (Dated)'!$C$2:$C$53,"Buy")-SUMIFS('Transactions (Dated)'!$E$2:$E$53,'Transactions (Dated)'!$D$2:$D$53,'Share Values'!$V107,'Transactions (Dated)'!$B$2:$B$53,'Share Values'!AA$11,'Transactions (Dated)'!$C$2:$C$53,"Sell")</f>
        <v>0</v>
      </c>
      <c r="AB107" s="40">
        <f ca="1">AB106+SUMIFS('Transactions (Dated)'!$E$2:$E$53,'Transactions (Dated)'!$D$2:$D$53,'Share Values'!$V107,'Transactions (Dated)'!$B$2:$B$53,'Share Values'!AB$11,'Transactions (Dated)'!$C$2:$C$53,"Buy")-SUMIFS('Transactions (Dated)'!$E$2:$E$53,'Transactions (Dated)'!$D$2:$D$53,'Share Values'!$V107,'Transactions (Dated)'!$B$2:$B$53,'Share Values'!AB$11,'Transactions (Dated)'!$C$2:$C$53,"Sell")</f>
        <v>0</v>
      </c>
      <c r="AC107" s="40">
        <f ca="1">AC106+SUMIFS('Transactions (Dated)'!$E$2:$E$53,'Transactions (Dated)'!$D$2:$D$53,'Share Values'!$V107,'Transactions (Dated)'!$B$2:$B$53,'Share Values'!AC$11,'Transactions (Dated)'!$C$2:$C$53,"Buy")-SUMIFS('Transactions (Dated)'!$E$2:$E$53,'Transactions (Dated)'!$D$2:$D$53,'Share Values'!$V107,'Transactions (Dated)'!$B$2:$B$53,'Share Values'!AC$11,'Transactions (Dated)'!$C$2:$C$53,"Sell")</f>
        <v>0</v>
      </c>
      <c r="AD107" s="40">
        <f ca="1">AD106+SUMIFS('Transactions (Dated)'!$E$2:$E$53,'Transactions (Dated)'!$D$2:$D$53,'Share Values'!$V107,'Transactions (Dated)'!$B$2:$B$53,'Share Values'!AD$11,'Transactions (Dated)'!$C$2:$C$53,"Buy")-SUMIFS('Transactions (Dated)'!$E$2:$E$53,'Transactions (Dated)'!$D$2:$D$53,'Share Values'!$V107,'Transactions (Dated)'!$B$2:$B$53,'Share Values'!AD$11,'Transactions (Dated)'!$C$2:$C$53,"Sell")</f>
        <v>0</v>
      </c>
      <c r="AE107" s="40">
        <f ca="1">AE106+SUMIFS('Transactions (Dated)'!$E$2:$E$53,'Transactions (Dated)'!$D$2:$D$53,'Share Values'!$V107,'Transactions (Dated)'!$B$2:$B$53,'Share Values'!AE$11,'Transactions (Dated)'!$C$2:$C$53,"Buy")-SUMIFS('Transactions (Dated)'!$E$2:$E$53,'Transactions (Dated)'!$D$2:$D$53,'Share Values'!$V107,'Transactions (Dated)'!$B$2:$B$53,'Share Values'!AE$11,'Transactions (Dated)'!$C$2:$C$53,"Sell")</f>
        <v>0</v>
      </c>
      <c r="AF107" s="40">
        <f ca="1">AF106+SUMIFS('Transactions (Dated)'!$E$2:$E$53,'Transactions (Dated)'!$D$2:$D$53,'Share Values'!$V107,'Transactions (Dated)'!$B$2:$B$53,'Share Values'!AF$11,'Transactions (Dated)'!$C$2:$C$53,"Buy")-SUMIFS('Transactions (Dated)'!$E$2:$E$53,'Transactions (Dated)'!$D$2:$D$53,'Share Values'!$V107,'Transactions (Dated)'!$B$2:$B$53,'Share Values'!AF$11,'Transactions (Dated)'!$C$2:$C$53,"Sell")</f>
        <v>0</v>
      </c>
      <c r="AG107" s="40">
        <f ca="1">AG106+SUMIFS('Transactions (Dated)'!$E$2:$E$53,'Transactions (Dated)'!$D$2:$D$53,'Share Values'!$V107,'Transactions (Dated)'!$B$2:$B$53,'Share Values'!AG$11,'Transactions (Dated)'!$C$2:$C$53,"Buy")-SUMIFS('Transactions (Dated)'!$E$2:$E$53,'Transactions (Dated)'!$D$2:$D$53,'Share Values'!$V107,'Transactions (Dated)'!$B$2:$B$53,'Share Values'!AG$11,'Transactions (Dated)'!$C$2:$C$53,"Sell")</f>
        <v>0</v>
      </c>
      <c r="AH107" s="40">
        <f ca="1">AH106+SUMIFS('Transactions (Dated)'!$E$2:$E$53,'Transactions (Dated)'!$D$2:$D$53,'Share Values'!$V107,'Transactions (Dated)'!$B$2:$B$53,'Share Values'!AH$11,'Transactions (Dated)'!$C$2:$C$53,"Buy")-SUMIFS('Transactions (Dated)'!$E$2:$E$53,'Transactions (Dated)'!$D$2:$D$53,'Share Values'!$V107,'Transactions (Dated)'!$B$2:$B$53,'Share Values'!AH$11,'Transactions (Dated)'!$C$2:$C$53,"Sell")</f>
        <v>0</v>
      </c>
      <c r="AI107" s="40">
        <f ca="1">AI106+SUMIFS('Transactions (Dated)'!$E$2:$E$53,'Transactions (Dated)'!$D$2:$D$53,'Share Values'!$V107,'Transactions (Dated)'!$B$2:$B$53,'Share Values'!AI$11,'Transactions (Dated)'!$C$2:$C$53,"Buy")-SUMIFS('Transactions (Dated)'!$E$2:$E$53,'Transactions (Dated)'!$D$2:$D$53,'Share Values'!$V107,'Transactions (Dated)'!$B$2:$B$53,'Share Values'!AI$11,'Transactions (Dated)'!$C$2:$C$53,"Sell")</f>
        <v>0</v>
      </c>
      <c r="AJ107" s="40">
        <f ca="1">AJ106+SUMIFS('Transactions (Dated)'!$E$2:$E$53,'Transactions (Dated)'!$D$2:$D$53,'Share Values'!$V107,'Transactions (Dated)'!$B$2:$B$53,'Share Values'!AJ$11,'Transactions (Dated)'!$C$2:$C$53,"Buy")-SUMIFS('Transactions (Dated)'!$E$2:$E$53,'Transactions (Dated)'!$D$2:$D$53,'Share Values'!$V107,'Transactions (Dated)'!$B$2:$B$53,'Share Values'!AJ$11,'Transactions (Dated)'!$C$2:$C$53,"Sell")</f>
        <v>0</v>
      </c>
      <c r="AK107" s="40"/>
      <c r="AM107" s="3">
        <f t="shared" si="33"/>
        <v>42053</v>
      </c>
      <c r="AN107" s="6">
        <f t="shared" ca="1" si="34"/>
        <v>59570</v>
      </c>
      <c r="AO107" s="6">
        <f t="shared" ca="1" si="35"/>
        <v>49125</v>
      </c>
      <c r="AP107" s="6">
        <f t="shared" ca="1" si="36"/>
        <v>0</v>
      </c>
      <c r="AQ107" s="6">
        <f t="shared" ca="1" si="37"/>
        <v>61338.640000000007</v>
      </c>
      <c r="AR107" s="6">
        <f t="shared" ca="1" si="38"/>
        <v>0</v>
      </c>
      <c r="AS107" s="6">
        <f t="shared" ca="1" si="39"/>
        <v>0</v>
      </c>
      <c r="AT107" s="6">
        <f t="shared" ca="1" si="40"/>
        <v>0</v>
      </c>
      <c r="AU107" s="6">
        <f t="shared" ca="1" si="41"/>
        <v>0</v>
      </c>
      <c r="AV107" s="6">
        <f t="shared" ca="1" si="42"/>
        <v>0</v>
      </c>
      <c r="AW107" s="6">
        <f t="shared" ca="1" si="43"/>
        <v>0</v>
      </c>
      <c r="AX107" s="6">
        <f t="shared" ca="1" si="44"/>
        <v>0</v>
      </c>
      <c r="AY107" s="6">
        <f t="shared" ca="1" si="45"/>
        <v>0</v>
      </c>
      <c r="AZ107" s="6">
        <f t="shared" ca="1" si="46"/>
        <v>0</v>
      </c>
      <c r="BA107" s="6">
        <f t="shared" ca="1" si="47"/>
        <v>0</v>
      </c>
      <c r="BB107" s="6"/>
      <c r="BD107" s="4">
        <f t="shared" ca="1" si="48"/>
        <v>170033.64</v>
      </c>
      <c r="BF107" s="3">
        <f t="shared" si="49"/>
        <v>42053</v>
      </c>
      <c r="BG107" s="6">
        <f>BG106+SUMIFS('Transactions (Dated)'!H:H,'Transactions (Dated)'!D:D,'Share Values'!AM107)</f>
        <v>839713.55</v>
      </c>
      <c r="BH107" s="6">
        <f ca="1">BH106+SUMIFS('Transactions (Dated)'!$F:$F,'Transactions (Dated)'!$D:$D,$BF107,'Transactions (Dated)'!$B:$B,BH$11,'Transactions (Dated)'!$C:$C,"Dividend (paid to cash)")*W107</f>
        <v>0</v>
      </c>
      <c r="BI107" s="6">
        <f ca="1">BI106+SUMIFS('Transactions (Dated)'!$F:$F,'Transactions (Dated)'!$D:$D,$BF107,'Transactions (Dated)'!$B:$B,BI$11,'Transactions (Dated)'!$C:$C,"Dividend (paid to cash)")*X107</f>
        <v>625</v>
      </c>
      <c r="BJ107" s="6">
        <f ca="1">BJ106+SUMIFS('Transactions (Dated)'!$F:$F,'Transactions (Dated)'!$D:$D,$BF107,'Transactions (Dated)'!$B:$B,BJ$11,'Transactions (Dated)'!$C:$C,"Dividend (paid to cash)")*Y107</f>
        <v>0</v>
      </c>
      <c r="BK107" s="6">
        <f ca="1">BK106+SUMIFS('Transactions (Dated)'!$F:$F,'Transactions (Dated)'!$D:$D,$BF107,'Transactions (Dated)'!$B:$B,BK$11,'Transactions (Dated)'!$C:$C,"Dividend (paid to cash)")*Z107</f>
        <v>0</v>
      </c>
      <c r="BL107" s="6">
        <f ca="1">BL106+SUMIFS('Transactions (Dated)'!$F:$F,'Transactions (Dated)'!$D:$D,$BF107,'Transactions (Dated)'!$B:$B,BL$11,'Transactions (Dated)'!$C:$C,"Dividend (paid to cash)")*AA107</f>
        <v>0</v>
      </c>
      <c r="BM107" s="6">
        <f ca="1">BM106+SUMIFS('Transactions (Dated)'!$F:$F,'Transactions (Dated)'!$D:$D,$BF107,'Transactions (Dated)'!$B:$B,BM$11,'Transactions (Dated)'!$C:$C,"Dividend (paid to cash)")*AB107</f>
        <v>0</v>
      </c>
      <c r="BN107" s="6">
        <f ca="1">BN106+SUMIFS('Transactions (Dated)'!$F:$F,'Transactions (Dated)'!$D:$D,$BF107,'Transactions (Dated)'!$B:$B,BN$11,'Transactions (Dated)'!$C:$C,"Dividend (paid to cash)")*AC107</f>
        <v>0</v>
      </c>
      <c r="BO107" s="6">
        <f ca="1">BO106+SUMIFS('Transactions (Dated)'!$F:$F,'Transactions (Dated)'!$D:$D,$BF107,'Transactions (Dated)'!$B:$B,BO$11,'Transactions (Dated)'!$C:$C,"Dividend (paid to cash)")*AD107</f>
        <v>0</v>
      </c>
      <c r="BP107" s="6">
        <f ca="1">BP106+SUMIFS('Transactions (Dated)'!$F:$F,'Transactions (Dated)'!$D:$D,$BF107,'Transactions (Dated)'!$B:$B,BP$11,'Transactions (Dated)'!$C:$C,"Dividend (paid to cash)")*AE107</f>
        <v>0</v>
      </c>
      <c r="BQ107" s="6">
        <f ca="1">BQ106+SUMIFS('Transactions (Dated)'!$F:$F,'Transactions (Dated)'!$D:$D,$BF107,'Transactions (Dated)'!$B:$B,BQ$11,'Transactions (Dated)'!$C:$C,"Dividend (paid to cash)")*AF107</f>
        <v>0</v>
      </c>
      <c r="BR107" s="6">
        <f ca="1">BR106+SUMIFS('Transactions (Dated)'!$F:$F,'Transactions (Dated)'!$D:$D,$BF107,'Transactions (Dated)'!$B:$B,BR$11,'Transactions (Dated)'!$C:$C,"Dividend (paid to cash)")*AG107</f>
        <v>0</v>
      </c>
      <c r="BS107" s="6">
        <f ca="1">BS106+SUMIFS('Transactions (Dated)'!$F:$F,'Transactions (Dated)'!$D:$D,$BF107,'Transactions (Dated)'!$B:$B,BS$11,'Transactions (Dated)'!$C:$C,"Dividend (paid to cash)")*AH107</f>
        <v>0</v>
      </c>
      <c r="BT107" s="6">
        <f ca="1">BT106+SUMIFS('Transactions (Dated)'!$F:$F,'Transactions (Dated)'!$D:$D,$BF107,'Transactions (Dated)'!$B:$B,BT$11,'Transactions (Dated)'!$C:$C,"Dividend (paid to cash)")*AI107</f>
        <v>0</v>
      </c>
      <c r="BU107" s="6">
        <f ca="1">BU106+SUMIFS('Transactions (Dated)'!$F:$F,'Transactions (Dated)'!$D:$D,$BF107,'Transactions (Dated)'!$B:$B,BU$11,'Transactions (Dated)'!$C:$C,"Dividend (paid to cash)")*AJ107</f>
        <v>0</v>
      </c>
      <c r="BV107" s="6"/>
      <c r="BX107" s="6">
        <f t="shared" ca="1" si="54"/>
        <v>840338.55</v>
      </c>
      <c r="BZ107" s="3">
        <f t="shared" si="55"/>
        <v>42053</v>
      </c>
      <c r="CA107" s="4">
        <f t="shared" ca="1" si="50"/>
        <v>170033.64</v>
      </c>
      <c r="CB107" s="4">
        <f t="shared" ca="1" si="51"/>
        <v>840338.55</v>
      </c>
      <c r="CD107" s="4">
        <f t="shared" ca="1" si="52"/>
        <v>1010372.1900000001</v>
      </c>
    </row>
    <row r="108" spans="2:82">
      <c r="B108" s="3">
        <f t="shared" si="53"/>
        <v>42054</v>
      </c>
      <c r="C108" s="2">
        <v>15180.3</v>
      </c>
      <c r="E108" s="70">
        <v>42054</v>
      </c>
      <c r="F108" s="69">
        <v>12.96</v>
      </c>
      <c r="G108" s="69">
        <v>3.9</v>
      </c>
      <c r="H108" s="69">
        <v>20.54</v>
      </c>
      <c r="I108" s="69">
        <v>32.659999999999997</v>
      </c>
      <c r="J108" s="69">
        <v>23.89</v>
      </c>
      <c r="K108" s="69">
        <v>12.6</v>
      </c>
      <c r="L108" s="69">
        <v>27.48</v>
      </c>
      <c r="M108" s="69">
        <v>2.59</v>
      </c>
      <c r="N108" s="69">
        <v>8.4</v>
      </c>
      <c r="O108" s="69">
        <v>5.4032999999999998</v>
      </c>
      <c r="P108" s="69">
        <v>33.159999999999997</v>
      </c>
      <c r="Q108" s="69">
        <v>1.26</v>
      </c>
      <c r="R108" s="69">
        <v>10.55</v>
      </c>
      <c r="S108" s="69">
        <v>39.409999999999997</v>
      </c>
      <c r="T108" s="4"/>
      <c r="V108" s="3">
        <f t="shared" si="32"/>
        <v>42054</v>
      </c>
      <c r="W108" s="40">
        <f ca="1">W107+SUMIFS('Transactions (Dated)'!$E$2:$E$53,'Transactions (Dated)'!$D$2:$D$53,'Share Values'!$V108,'Transactions (Dated)'!$B$2:$B$53,'Share Values'!W$11,'Transactions (Dated)'!$C$2:$C$53,"Buy")-SUMIFS('Transactions (Dated)'!$E$2:$E$53,'Transactions (Dated)'!$D$2:$D$53,'Share Values'!$V108,'Transactions (Dated)'!$B$2:$B$53,'Share Values'!W$11,'Transactions (Dated)'!$C$2:$C$53,"Sell")</f>
        <v>4625</v>
      </c>
      <c r="X108" s="40">
        <f ca="1">X107+SUMIFS('Transactions (Dated)'!$E$2:$E$53,'Transactions (Dated)'!$D$2:$D$53,'Share Values'!$V108,'Transactions (Dated)'!$B$2:$B$53,'Share Values'!X$11,'Transactions (Dated)'!$C$2:$C$53,"Buy")-SUMIFS('Transactions (Dated)'!$E$2:$E$53,'Transactions (Dated)'!$D$2:$D$53,'Share Values'!$V108,'Transactions (Dated)'!$B$2:$B$53,'Share Values'!X$11,'Transactions (Dated)'!$C$2:$C$53,"Sell")</f>
        <v>12500</v>
      </c>
      <c r="Y108" s="40">
        <f ca="1">Y107+SUMIFS('Transactions (Dated)'!$E$2:$E$53,'Transactions (Dated)'!$D$2:$D$53,'Share Values'!$V108,'Transactions (Dated)'!$B$2:$B$53,'Share Values'!Y$11,'Transactions (Dated)'!$C$2:$C$53,"Buy")-SUMIFS('Transactions (Dated)'!$E$2:$E$53,'Transactions (Dated)'!$D$2:$D$53,'Share Values'!$V108,'Transactions (Dated)'!$B$2:$B$53,'Share Values'!Y$11,'Transactions (Dated)'!$C$2:$C$53,"Sell")</f>
        <v>0</v>
      </c>
      <c r="Z108" s="40">
        <f ca="1">Z107+SUMIFS('Transactions (Dated)'!$E$2:$E$53,'Transactions (Dated)'!$D$2:$D$53,'Share Values'!$V108,'Transactions (Dated)'!$B$2:$B$53,'Share Values'!Z$11,'Transactions (Dated)'!$C$2:$C$53,"Buy")-SUMIFS('Transactions (Dated)'!$E$2:$E$53,'Transactions (Dated)'!$D$2:$D$53,'Share Values'!$V108,'Transactions (Dated)'!$B$2:$B$53,'Share Values'!Z$11,'Transactions (Dated)'!$C$2:$C$53,"Sell")</f>
        <v>1892</v>
      </c>
      <c r="AA108" s="40">
        <f ca="1">AA107+SUMIFS('Transactions (Dated)'!$E$2:$E$53,'Transactions (Dated)'!$D$2:$D$53,'Share Values'!$V108,'Transactions (Dated)'!$B$2:$B$53,'Share Values'!AA$11,'Transactions (Dated)'!$C$2:$C$53,"Buy")-SUMIFS('Transactions (Dated)'!$E$2:$E$53,'Transactions (Dated)'!$D$2:$D$53,'Share Values'!$V108,'Transactions (Dated)'!$B$2:$B$53,'Share Values'!AA$11,'Transactions (Dated)'!$C$2:$C$53,"Sell")</f>
        <v>0</v>
      </c>
      <c r="AB108" s="40">
        <f ca="1">AB107+SUMIFS('Transactions (Dated)'!$E$2:$E$53,'Transactions (Dated)'!$D$2:$D$53,'Share Values'!$V108,'Transactions (Dated)'!$B$2:$B$53,'Share Values'!AB$11,'Transactions (Dated)'!$C$2:$C$53,"Buy")-SUMIFS('Transactions (Dated)'!$E$2:$E$53,'Transactions (Dated)'!$D$2:$D$53,'Share Values'!$V108,'Transactions (Dated)'!$B$2:$B$53,'Share Values'!AB$11,'Transactions (Dated)'!$C$2:$C$53,"Sell")</f>
        <v>0</v>
      </c>
      <c r="AC108" s="40">
        <f ca="1">AC107+SUMIFS('Transactions (Dated)'!$E$2:$E$53,'Transactions (Dated)'!$D$2:$D$53,'Share Values'!$V108,'Transactions (Dated)'!$B$2:$B$53,'Share Values'!AC$11,'Transactions (Dated)'!$C$2:$C$53,"Buy")-SUMIFS('Transactions (Dated)'!$E$2:$E$53,'Transactions (Dated)'!$D$2:$D$53,'Share Values'!$V108,'Transactions (Dated)'!$B$2:$B$53,'Share Values'!AC$11,'Transactions (Dated)'!$C$2:$C$53,"Sell")</f>
        <v>0</v>
      </c>
      <c r="AD108" s="40">
        <f ca="1">AD107+SUMIFS('Transactions (Dated)'!$E$2:$E$53,'Transactions (Dated)'!$D$2:$D$53,'Share Values'!$V108,'Transactions (Dated)'!$B$2:$B$53,'Share Values'!AD$11,'Transactions (Dated)'!$C$2:$C$53,"Buy")-SUMIFS('Transactions (Dated)'!$E$2:$E$53,'Transactions (Dated)'!$D$2:$D$53,'Share Values'!$V108,'Transactions (Dated)'!$B$2:$B$53,'Share Values'!AD$11,'Transactions (Dated)'!$C$2:$C$53,"Sell")</f>
        <v>0</v>
      </c>
      <c r="AE108" s="40">
        <f ca="1">AE107+SUMIFS('Transactions (Dated)'!$E$2:$E$53,'Transactions (Dated)'!$D$2:$D$53,'Share Values'!$V108,'Transactions (Dated)'!$B$2:$B$53,'Share Values'!AE$11,'Transactions (Dated)'!$C$2:$C$53,"Buy")-SUMIFS('Transactions (Dated)'!$E$2:$E$53,'Transactions (Dated)'!$D$2:$D$53,'Share Values'!$V108,'Transactions (Dated)'!$B$2:$B$53,'Share Values'!AE$11,'Transactions (Dated)'!$C$2:$C$53,"Sell")</f>
        <v>0</v>
      </c>
      <c r="AF108" s="40">
        <f ca="1">AF107+SUMIFS('Transactions (Dated)'!$E$2:$E$53,'Transactions (Dated)'!$D$2:$D$53,'Share Values'!$V108,'Transactions (Dated)'!$B$2:$B$53,'Share Values'!AF$11,'Transactions (Dated)'!$C$2:$C$53,"Buy")-SUMIFS('Transactions (Dated)'!$E$2:$E$53,'Transactions (Dated)'!$D$2:$D$53,'Share Values'!$V108,'Transactions (Dated)'!$B$2:$B$53,'Share Values'!AF$11,'Transactions (Dated)'!$C$2:$C$53,"Sell")</f>
        <v>0</v>
      </c>
      <c r="AG108" s="40">
        <f ca="1">AG107+SUMIFS('Transactions (Dated)'!$E$2:$E$53,'Transactions (Dated)'!$D$2:$D$53,'Share Values'!$V108,'Transactions (Dated)'!$B$2:$B$53,'Share Values'!AG$11,'Transactions (Dated)'!$C$2:$C$53,"Buy")-SUMIFS('Transactions (Dated)'!$E$2:$E$53,'Transactions (Dated)'!$D$2:$D$53,'Share Values'!$V108,'Transactions (Dated)'!$B$2:$B$53,'Share Values'!AG$11,'Transactions (Dated)'!$C$2:$C$53,"Sell")</f>
        <v>0</v>
      </c>
      <c r="AH108" s="40">
        <f ca="1">AH107+SUMIFS('Transactions (Dated)'!$E$2:$E$53,'Transactions (Dated)'!$D$2:$D$53,'Share Values'!$V108,'Transactions (Dated)'!$B$2:$B$53,'Share Values'!AH$11,'Transactions (Dated)'!$C$2:$C$53,"Buy")-SUMIFS('Transactions (Dated)'!$E$2:$E$53,'Transactions (Dated)'!$D$2:$D$53,'Share Values'!$V108,'Transactions (Dated)'!$B$2:$B$53,'Share Values'!AH$11,'Transactions (Dated)'!$C$2:$C$53,"Sell")</f>
        <v>0</v>
      </c>
      <c r="AI108" s="40">
        <f ca="1">AI107+SUMIFS('Transactions (Dated)'!$E$2:$E$53,'Transactions (Dated)'!$D$2:$D$53,'Share Values'!$V108,'Transactions (Dated)'!$B$2:$B$53,'Share Values'!AI$11,'Transactions (Dated)'!$C$2:$C$53,"Buy")-SUMIFS('Transactions (Dated)'!$E$2:$E$53,'Transactions (Dated)'!$D$2:$D$53,'Share Values'!$V108,'Transactions (Dated)'!$B$2:$B$53,'Share Values'!AI$11,'Transactions (Dated)'!$C$2:$C$53,"Sell")</f>
        <v>0</v>
      </c>
      <c r="AJ108" s="40">
        <f ca="1">AJ107+SUMIFS('Transactions (Dated)'!$E$2:$E$53,'Transactions (Dated)'!$D$2:$D$53,'Share Values'!$V108,'Transactions (Dated)'!$B$2:$B$53,'Share Values'!AJ$11,'Transactions (Dated)'!$C$2:$C$53,"Buy")-SUMIFS('Transactions (Dated)'!$E$2:$E$53,'Transactions (Dated)'!$D$2:$D$53,'Share Values'!$V108,'Transactions (Dated)'!$B$2:$B$53,'Share Values'!AJ$11,'Transactions (Dated)'!$C$2:$C$53,"Sell")</f>
        <v>0</v>
      </c>
      <c r="AK108" s="40"/>
      <c r="AM108" s="3">
        <f t="shared" si="33"/>
        <v>42054</v>
      </c>
      <c r="AN108" s="6">
        <f t="shared" ca="1" si="34"/>
        <v>59940.000000000007</v>
      </c>
      <c r="AO108" s="6">
        <f t="shared" ca="1" si="35"/>
        <v>48750</v>
      </c>
      <c r="AP108" s="6">
        <f t="shared" ca="1" si="36"/>
        <v>0</v>
      </c>
      <c r="AQ108" s="6">
        <f t="shared" ca="1" si="37"/>
        <v>61792.719999999994</v>
      </c>
      <c r="AR108" s="6">
        <f t="shared" ca="1" si="38"/>
        <v>0</v>
      </c>
      <c r="AS108" s="6">
        <f t="shared" ca="1" si="39"/>
        <v>0</v>
      </c>
      <c r="AT108" s="6">
        <f t="shared" ca="1" si="40"/>
        <v>0</v>
      </c>
      <c r="AU108" s="6">
        <f t="shared" ca="1" si="41"/>
        <v>0</v>
      </c>
      <c r="AV108" s="6">
        <f t="shared" ca="1" si="42"/>
        <v>0</v>
      </c>
      <c r="AW108" s="6">
        <f t="shared" ca="1" si="43"/>
        <v>0</v>
      </c>
      <c r="AX108" s="6">
        <f t="shared" ca="1" si="44"/>
        <v>0</v>
      </c>
      <c r="AY108" s="6">
        <f t="shared" ca="1" si="45"/>
        <v>0</v>
      </c>
      <c r="AZ108" s="6">
        <f t="shared" ca="1" si="46"/>
        <v>0</v>
      </c>
      <c r="BA108" s="6">
        <f t="shared" ca="1" si="47"/>
        <v>0</v>
      </c>
      <c r="BB108" s="6"/>
      <c r="BD108" s="4">
        <f t="shared" ca="1" si="48"/>
        <v>170482.72</v>
      </c>
      <c r="BF108" s="3">
        <f t="shared" si="49"/>
        <v>42054</v>
      </c>
      <c r="BG108" s="6">
        <f>BG107+SUMIFS('Transactions (Dated)'!H:H,'Transactions (Dated)'!D:D,'Share Values'!AM108)</f>
        <v>839713.55</v>
      </c>
      <c r="BH108" s="6">
        <f ca="1">BH107+SUMIFS('Transactions (Dated)'!$F:$F,'Transactions (Dated)'!$D:$D,$BF108,'Transactions (Dated)'!$B:$B,BH$11,'Transactions (Dated)'!$C:$C,"Dividend (paid to cash)")*W108</f>
        <v>0</v>
      </c>
      <c r="BI108" s="6">
        <f ca="1">BI107+SUMIFS('Transactions (Dated)'!$F:$F,'Transactions (Dated)'!$D:$D,$BF108,'Transactions (Dated)'!$B:$B,BI$11,'Transactions (Dated)'!$C:$C,"Dividend (paid to cash)")*X108</f>
        <v>625</v>
      </c>
      <c r="BJ108" s="6">
        <f ca="1">BJ107+SUMIFS('Transactions (Dated)'!$F:$F,'Transactions (Dated)'!$D:$D,$BF108,'Transactions (Dated)'!$B:$B,BJ$11,'Transactions (Dated)'!$C:$C,"Dividend (paid to cash)")*Y108</f>
        <v>0</v>
      </c>
      <c r="BK108" s="6">
        <f ca="1">BK107+SUMIFS('Transactions (Dated)'!$F:$F,'Transactions (Dated)'!$D:$D,$BF108,'Transactions (Dated)'!$B:$B,BK$11,'Transactions (Dated)'!$C:$C,"Dividend (paid to cash)")*Z108</f>
        <v>0</v>
      </c>
      <c r="BL108" s="6">
        <f ca="1">BL107+SUMIFS('Transactions (Dated)'!$F:$F,'Transactions (Dated)'!$D:$D,$BF108,'Transactions (Dated)'!$B:$B,BL$11,'Transactions (Dated)'!$C:$C,"Dividend (paid to cash)")*AA108</f>
        <v>0</v>
      </c>
      <c r="BM108" s="6">
        <f ca="1">BM107+SUMIFS('Transactions (Dated)'!$F:$F,'Transactions (Dated)'!$D:$D,$BF108,'Transactions (Dated)'!$B:$B,BM$11,'Transactions (Dated)'!$C:$C,"Dividend (paid to cash)")*AB108</f>
        <v>0</v>
      </c>
      <c r="BN108" s="6">
        <f ca="1">BN107+SUMIFS('Transactions (Dated)'!$F:$F,'Transactions (Dated)'!$D:$D,$BF108,'Transactions (Dated)'!$B:$B,BN$11,'Transactions (Dated)'!$C:$C,"Dividend (paid to cash)")*AC108</f>
        <v>0</v>
      </c>
      <c r="BO108" s="6">
        <f ca="1">BO107+SUMIFS('Transactions (Dated)'!$F:$F,'Transactions (Dated)'!$D:$D,$BF108,'Transactions (Dated)'!$B:$B,BO$11,'Transactions (Dated)'!$C:$C,"Dividend (paid to cash)")*AD108</f>
        <v>0</v>
      </c>
      <c r="BP108" s="6">
        <f ca="1">BP107+SUMIFS('Transactions (Dated)'!$F:$F,'Transactions (Dated)'!$D:$D,$BF108,'Transactions (Dated)'!$B:$B,BP$11,'Transactions (Dated)'!$C:$C,"Dividend (paid to cash)")*AE108</f>
        <v>0</v>
      </c>
      <c r="BQ108" s="6">
        <f ca="1">BQ107+SUMIFS('Transactions (Dated)'!$F:$F,'Transactions (Dated)'!$D:$D,$BF108,'Transactions (Dated)'!$B:$B,BQ$11,'Transactions (Dated)'!$C:$C,"Dividend (paid to cash)")*AF108</f>
        <v>0</v>
      </c>
      <c r="BR108" s="6">
        <f ca="1">BR107+SUMIFS('Transactions (Dated)'!$F:$F,'Transactions (Dated)'!$D:$D,$BF108,'Transactions (Dated)'!$B:$B,BR$11,'Transactions (Dated)'!$C:$C,"Dividend (paid to cash)")*AG108</f>
        <v>0</v>
      </c>
      <c r="BS108" s="6">
        <f ca="1">BS107+SUMIFS('Transactions (Dated)'!$F:$F,'Transactions (Dated)'!$D:$D,$BF108,'Transactions (Dated)'!$B:$B,BS$11,'Transactions (Dated)'!$C:$C,"Dividend (paid to cash)")*AH108</f>
        <v>0</v>
      </c>
      <c r="BT108" s="6">
        <f ca="1">BT107+SUMIFS('Transactions (Dated)'!$F:$F,'Transactions (Dated)'!$D:$D,$BF108,'Transactions (Dated)'!$B:$B,BT$11,'Transactions (Dated)'!$C:$C,"Dividend (paid to cash)")*AI108</f>
        <v>0</v>
      </c>
      <c r="BU108" s="6">
        <f ca="1">BU107+SUMIFS('Transactions (Dated)'!$F:$F,'Transactions (Dated)'!$D:$D,$BF108,'Transactions (Dated)'!$B:$B,BU$11,'Transactions (Dated)'!$C:$C,"Dividend (paid to cash)")*AJ108</f>
        <v>0</v>
      </c>
      <c r="BV108" s="6"/>
      <c r="BX108" s="6">
        <f t="shared" ca="1" si="54"/>
        <v>840338.55</v>
      </c>
      <c r="BZ108" s="3">
        <f t="shared" si="55"/>
        <v>42054</v>
      </c>
      <c r="CA108" s="4">
        <f t="shared" ca="1" si="50"/>
        <v>170482.72</v>
      </c>
      <c r="CB108" s="4">
        <f t="shared" ca="1" si="51"/>
        <v>840338.55</v>
      </c>
      <c r="CD108" s="4">
        <f t="shared" ca="1" si="52"/>
        <v>1010821.27</v>
      </c>
    </row>
    <row r="109" spans="2:82">
      <c r="B109" s="3">
        <f t="shared" si="53"/>
        <v>42055</v>
      </c>
      <c r="C109" s="2">
        <v>15172.2</v>
      </c>
      <c r="E109" s="70">
        <v>42055</v>
      </c>
      <c r="F109" s="69">
        <v>12.87</v>
      </c>
      <c r="G109" s="69">
        <v>3.79</v>
      </c>
      <c r="H109" s="69">
        <v>20.524999999999999</v>
      </c>
      <c r="I109" s="69">
        <v>33.06</v>
      </c>
      <c r="J109" s="69">
        <v>24.22</v>
      </c>
      <c r="K109" s="69">
        <v>12.65</v>
      </c>
      <c r="L109" s="69">
        <v>27.77</v>
      </c>
      <c r="M109" s="69">
        <v>2.6</v>
      </c>
      <c r="N109" s="69">
        <v>8.5</v>
      </c>
      <c r="O109" s="69">
        <v>5.0999999999999996</v>
      </c>
      <c r="P109" s="69">
        <v>32.89</v>
      </c>
      <c r="Q109" s="69">
        <v>1.2</v>
      </c>
      <c r="R109" s="69">
        <v>10.43</v>
      </c>
      <c r="S109" s="69">
        <v>39.71</v>
      </c>
      <c r="T109" s="4"/>
      <c r="V109" s="3">
        <f t="shared" si="32"/>
        <v>42055</v>
      </c>
      <c r="W109" s="40">
        <f ca="1">W108+SUMIFS('Transactions (Dated)'!$E$2:$E$53,'Transactions (Dated)'!$D$2:$D$53,'Share Values'!$V109,'Transactions (Dated)'!$B$2:$B$53,'Share Values'!W$11,'Transactions (Dated)'!$C$2:$C$53,"Buy")-SUMIFS('Transactions (Dated)'!$E$2:$E$53,'Transactions (Dated)'!$D$2:$D$53,'Share Values'!$V109,'Transactions (Dated)'!$B$2:$B$53,'Share Values'!W$11,'Transactions (Dated)'!$C$2:$C$53,"Sell")</f>
        <v>4625</v>
      </c>
      <c r="X109" s="40">
        <f ca="1">X108+SUMIFS('Transactions (Dated)'!$E$2:$E$53,'Transactions (Dated)'!$D$2:$D$53,'Share Values'!$V109,'Transactions (Dated)'!$B$2:$B$53,'Share Values'!X$11,'Transactions (Dated)'!$C$2:$C$53,"Buy")-SUMIFS('Transactions (Dated)'!$E$2:$E$53,'Transactions (Dated)'!$D$2:$D$53,'Share Values'!$V109,'Transactions (Dated)'!$B$2:$B$53,'Share Values'!X$11,'Transactions (Dated)'!$C$2:$C$53,"Sell")</f>
        <v>12500</v>
      </c>
      <c r="Y109" s="40">
        <f ca="1">Y108+SUMIFS('Transactions (Dated)'!$E$2:$E$53,'Transactions (Dated)'!$D$2:$D$53,'Share Values'!$V109,'Transactions (Dated)'!$B$2:$B$53,'Share Values'!Y$11,'Transactions (Dated)'!$C$2:$C$53,"Buy")-SUMIFS('Transactions (Dated)'!$E$2:$E$53,'Transactions (Dated)'!$D$2:$D$53,'Share Values'!$V109,'Transactions (Dated)'!$B$2:$B$53,'Share Values'!Y$11,'Transactions (Dated)'!$C$2:$C$53,"Sell")</f>
        <v>0</v>
      </c>
      <c r="Z109" s="40">
        <f ca="1">Z108+SUMIFS('Transactions (Dated)'!$E$2:$E$53,'Transactions (Dated)'!$D$2:$D$53,'Share Values'!$V109,'Transactions (Dated)'!$B$2:$B$53,'Share Values'!Z$11,'Transactions (Dated)'!$C$2:$C$53,"Buy")-SUMIFS('Transactions (Dated)'!$E$2:$E$53,'Transactions (Dated)'!$D$2:$D$53,'Share Values'!$V109,'Transactions (Dated)'!$B$2:$B$53,'Share Values'!Z$11,'Transactions (Dated)'!$C$2:$C$53,"Sell")</f>
        <v>1892</v>
      </c>
      <c r="AA109" s="40">
        <f ca="1">AA108+SUMIFS('Transactions (Dated)'!$E$2:$E$53,'Transactions (Dated)'!$D$2:$D$53,'Share Values'!$V109,'Transactions (Dated)'!$B$2:$B$53,'Share Values'!AA$11,'Transactions (Dated)'!$C$2:$C$53,"Buy")-SUMIFS('Transactions (Dated)'!$E$2:$E$53,'Transactions (Dated)'!$D$2:$D$53,'Share Values'!$V109,'Transactions (Dated)'!$B$2:$B$53,'Share Values'!AA$11,'Transactions (Dated)'!$C$2:$C$53,"Sell")</f>
        <v>0</v>
      </c>
      <c r="AB109" s="40">
        <f ca="1">AB108+SUMIFS('Transactions (Dated)'!$E$2:$E$53,'Transactions (Dated)'!$D$2:$D$53,'Share Values'!$V109,'Transactions (Dated)'!$B$2:$B$53,'Share Values'!AB$11,'Transactions (Dated)'!$C$2:$C$53,"Buy")-SUMIFS('Transactions (Dated)'!$E$2:$E$53,'Transactions (Dated)'!$D$2:$D$53,'Share Values'!$V109,'Transactions (Dated)'!$B$2:$B$53,'Share Values'!AB$11,'Transactions (Dated)'!$C$2:$C$53,"Sell")</f>
        <v>0</v>
      </c>
      <c r="AC109" s="40">
        <f ca="1">AC108+SUMIFS('Transactions (Dated)'!$E$2:$E$53,'Transactions (Dated)'!$D$2:$D$53,'Share Values'!$V109,'Transactions (Dated)'!$B$2:$B$53,'Share Values'!AC$11,'Transactions (Dated)'!$C$2:$C$53,"Buy")-SUMIFS('Transactions (Dated)'!$E$2:$E$53,'Transactions (Dated)'!$D$2:$D$53,'Share Values'!$V109,'Transactions (Dated)'!$B$2:$B$53,'Share Values'!AC$11,'Transactions (Dated)'!$C$2:$C$53,"Sell")</f>
        <v>0</v>
      </c>
      <c r="AD109" s="40">
        <f ca="1">AD108+SUMIFS('Transactions (Dated)'!$E$2:$E$53,'Transactions (Dated)'!$D$2:$D$53,'Share Values'!$V109,'Transactions (Dated)'!$B$2:$B$53,'Share Values'!AD$11,'Transactions (Dated)'!$C$2:$C$53,"Buy")-SUMIFS('Transactions (Dated)'!$E$2:$E$53,'Transactions (Dated)'!$D$2:$D$53,'Share Values'!$V109,'Transactions (Dated)'!$B$2:$B$53,'Share Values'!AD$11,'Transactions (Dated)'!$C$2:$C$53,"Sell")</f>
        <v>0</v>
      </c>
      <c r="AE109" s="40">
        <f ca="1">AE108+SUMIFS('Transactions (Dated)'!$E$2:$E$53,'Transactions (Dated)'!$D$2:$D$53,'Share Values'!$V109,'Transactions (Dated)'!$B$2:$B$53,'Share Values'!AE$11,'Transactions (Dated)'!$C$2:$C$53,"Buy")-SUMIFS('Transactions (Dated)'!$E$2:$E$53,'Transactions (Dated)'!$D$2:$D$53,'Share Values'!$V109,'Transactions (Dated)'!$B$2:$B$53,'Share Values'!AE$11,'Transactions (Dated)'!$C$2:$C$53,"Sell")</f>
        <v>0</v>
      </c>
      <c r="AF109" s="40">
        <f ca="1">AF108+SUMIFS('Transactions (Dated)'!$E$2:$E$53,'Transactions (Dated)'!$D$2:$D$53,'Share Values'!$V109,'Transactions (Dated)'!$B$2:$B$53,'Share Values'!AF$11,'Transactions (Dated)'!$C$2:$C$53,"Buy")-SUMIFS('Transactions (Dated)'!$E$2:$E$53,'Transactions (Dated)'!$D$2:$D$53,'Share Values'!$V109,'Transactions (Dated)'!$B$2:$B$53,'Share Values'!AF$11,'Transactions (Dated)'!$C$2:$C$53,"Sell")</f>
        <v>0</v>
      </c>
      <c r="AG109" s="40">
        <f ca="1">AG108+SUMIFS('Transactions (Dated)'!$E$2:$E$53,'Transactions (Dated)'!$D$2:$D$53,'Share Values'!$V109,'Transactions (Dated)'!$B$2:$B$53,'Share Values'!AG$11,'Transactions (Dated)'!$C$2:$C$53,"Buy")-SUMIFS('Transactions (Dated)'!$E$2:$E$53,'Transactions (Dated)'!$D$2:$D$53,'Share Values'!$V109,'Transactions (Dated)'!$B$2:$B$53,'Share Values'!AG$11,'Transactions (Dated)'!$C$2:$C$53,"Sell")</f>
        <v>0</v>
      </c>
      <c r="AH109" s="40">
        <f ca="1">AH108+SUMIFS('Transactions (Dated)'!$E$2:$E$53,'Transactions (Dated)'!$D$2:$D$53,'Share Values'!$V109,'Transactions (Dated)'!$B$2:$B$53,'Share Values'!AH$11,'Transactions (Dated)'!$C$2:$C$53,"Buy")-SUMIFS('Transactions (Dated)'!$E$2:$E$53,'Transactions (Dated)'!$D$2:$D$53,'Share Values'!$V109,'Transactions (Dated)'!$B$2:$B$53,'Share Values'!AH$11,'Transactions (Dated)'!$C$2:$C$53,"Sell")</f>
        <v>0</v>
      </c>
      <c r="AI109" s="40">
        <f ca="1">AI108+SUMIFS('Transactions (Dated)'!$E$2:$E$53,'Transactions (Dated)'!$D$2:$D$53,'Share Values'!$V109,'Transactions (Dated)'!$B$2:$B$53,'Share Values'!AI$11,'Transactions (Dated)'!$C$2:$C$53,"Buy")-SUMIFS('Transactions (Dated)'!$E$2:$E$53,'Transactions (Dated)'!$D$2:$D$53,'Share Values'!$V109,'Transactions (Dated)'!$B$2:$B$53,'Share Values'!AI$11,'Transactions (Dated)'!$C$2:$C$53,"Sell")</f>
        <v>0</v>
      </c>
      <c r="AJ109" s="40">
        <f ca="1">AJ108+SUMIFS('Transactions (Dated)'!$E$2:$E$53,'Transactions (Dated)'!$D$2:$D$53,'Share Values'!$V109,'Transactions (Dated)'!$B$2:$B$53,'Share Values'!AJ$11,'Transactions (Dated)'!$C$2:$C$53,"Buy")-SUMIFS('Transactions (Dated)'!$E$2:$E$53,'Transactions (Dated)'!$D$2:$D$53,'Share Values'!$V109,'Transactions (Dated)'!$B$2:$B$53,'Share Values'!AJ$11,'Transactions (Dated)'!$C$2:$C$53,"Sell")</f>
        <v>0</v>
      </c>
      <c r="AK109" s="40"/>
      <c r="AM109" s="3">
        <f t="shared" si="33"/>
        <v>42055</v>
      </c>
      <c r="AN109" s="6">
        <f t="shared" ca="1" si="34"/>
        <v>59523.75</v>
      </c>
      <c r="AO109" s="6">
        <f t="shared" ca="1" si="35"/>
        <v>47375</v>
      </c>
      <c r="AP109" s="6">
        <f t="shared" ca="1" si="36"/>
        <v>0</v>
      </c>
      <c r="AQ109" s="6">
        <f t="shared" ca="1" si="37"/>
        <v>62549.520000000004</v>
      </c>
      <c r="AR109" s="6">
        <f t="shared" ca="1" si="38"/>
        <v>0</v>
      </c>
      <c r="AS109" s="6">
        <f t="shared" ca="1" si="39"/>
        <v>0</v>
      </c>
      <c r="AT109" s="6">
        <f t="shared" ca="1" si="40"/>
        <v>0</v>
      </c>
      <c r="AU109" s="6">
        <f t="shared" ca="1" si="41"/>
        <v>0</v>
      </c>
      <c r="AV109" s="6">
        <f t="shared" ca="1" si="42"/>
        <v>0</v>
      </c>
      <c r="AW109" s="6">
        <f t="shared" ca="1" si="43"/>
        <v>0</v>
      </c>
      <c r="AX109" s="6">
        <f t="shared" ca="1" si="44"/>
        <v>0</v>
      </c>
      <c r="AY109" s="6">
        <f t="shared" ca="1" si="45"/>
        <v>0</v>
      </c>
      <c r="AZ109" s="6">
        <f t="shared" ca="1" si="46"/>
        <v>0</v>
      </c>
      <c r="BA109" s="6">
        <f t="shared" ca="1" si="47"/>
        <v>0</v>
      </c>
      <c r="BB109" s="6"/>
      <c r="BD109" s="4">
        <f t="shared" ca="1" si="48"/>
        <v>169448.27000000002</v>
      </c>
      <c r="BF109" s="3">
        <f t="shared" si="49"/>
        <v>42055</v>
      </c>
      <c r="BG109" s="6">
        <f>BG108+SUMIFS('Transactions (Dated)'!H:H,'Transactions (Dated)'!D:D,'Share Values'!AM109)</f>
        <v>839713.55</v>
      </c>
      <c r="BH109" s="6">
        <f ca="1">BH108+SUMIFS('Transactions (Dated)'!$F:$F,'Transactions (Dated)'!$D:$D,$BF109,'Transactions (Dated)'!$B:$B,BH$11,'Transactions (Dated)'!$C:$C,"Dividend (paid to cash)")*W109</f>
        <v>0</v>
      </c>
      <c r="BI109" s="6">
        <f ca="1">BI108+SUMIFS('Transactions (Dated)'!$F:$F,'Transactions (Dated)'!$D:$D,$BF109,'Transactions (Dated)'!$B:$B,BI$11,'Transactions (Dated)'!$C:$C,"Dividend (paid to cash)")*X109</f>
        <v>625</v>
      </c>
      <c r="BJ109" s="6">
        <f ca="1">BJ108+SUMIFS('Transactions (Dated)'!$F:$F,'Transactions (Dated)'!$D:$D,$BF109,'Transactions (Dated)'!$B:$B,BJ$11,'Transactions (Dated)'!$C:$C,"Dividend (paid to cash)")*Y109</f>
        <v>0</v>
      </c>
      <c r="BK109" s="6">
        <f ca="1">BK108+SUMIFS('Transactions (Dated)'!$F:$F,'Transactions (Dated)'!$D:$D,$BF109,'Transactions (Dated)'!$B:$B,BK$11,'Transactions (Dated)'!$C:$C,"Dividend (paid to cash)")*Z109</f>
        <v>0</v>
      </c>
      <c r="BL109" s="6">
        <f ca="1">BL108+SUMIFS('Transactions (Dated)'!$F:$F,'Transactions (Dated)'!$D:$D,$BF109,'Transactions (Dated)'!$B:$B,BL$11,'Transactions (Dated)'!$C:$C,"Dividend (paid to cash)")*AA109</f>
        <v>0</v>
      </c>
      <c r="BM109" s="6">
        <f ca="1">BM108+SUMIFS('Transactions (Dated)'!$F:$F,'Transactions (Dated)'!$D:$D,$BF109,'Transactions (Dated)'!$B:$B,BM$11,'Transactions (Dated)'!$C:$C,"Dividend (paid to cash)")*AB109</f>
        <v>0</v>
      </c>
      <c r="BN109" s="6">
        <f ca="1">BN108+SUMIFS('Transactions (Dated)'!$F:$F,'Transactions (Dated)'!$D:$D,$BF109,'Transactions (Dated)'!$B:$B,BN$11,'Transactions (Dated)'!$C:$C,"Dividend (paid to cash)")*AC109</f>
        <v>0</v>
      </c>
      <c r="BO109" s="6">
        <f ca="1">BO108+SUMIFS('Transactions (Dated)'!$F:$F,'Transactions (Dated)'!$D:$D,$BF109,'Transactions (Dated)'!$B:$B,BO$11,'Transactions (Dated)'!$C:$C,"Dividend (paid to cash)")*AD109</f>
        <v>0</v>
      </c>
      <c r="BP109" s="6">
        <f ca="1">BP108+SUMIFS('Transactions (Dated)'!$F:$F,'Transactions (Dated)'!$D:$D,$BF109,'Transactions (Dated)'!$B:$B,BP$11,'Transactions (Dated)'!$C:$C,"Dividend (paid to cash)")*AE109</f>
        <v>0</v>
      </c>
      <c r="BQ109" s="6">
        <f ca="1">BQ108+SUMIFS('Transactions (Dated)'!$F:$F,'Transactions (Dated)'!$D:$D,$BF109,'Transactions (Dated)'!$B:$B,BQ$11,'Transactions (Dated)'!$C:$C,"Dividend (paid to cash)")*AF109</f>
        <v>0</v>
      </c>
      <c r="BR109" s="6">
        <f ca="1">BR108+SUMIFS('Transactions (Dated)'!$F:$F,'Transactions (Dated)'!$D:$D,$BF109,'Transactions (Dated)'!$B:$B,BR$11,'Transactions (Dated)'!$C:$C,"Dividend (paid to cash)")*AG109</f>
        <v>0</v>
      </c>
      <c r="BS109" s="6">
        <f ca="1">BS108+SUMIFS('Transactions (Dated)'!$F:$F,'Transactions (Dated)'!$D:$D,$BF109,'Transactions (Dated)'!$B:$B,BS$11,'Transactions (Dated)'!$C:$C,"Dividend (paid to cash)")*AH109</f>
        <v>0</v>
      </c>
      <c r="BT109" s="6">
        <f ca="1">BT108+SUMIFS('Transactions (Dated)'!$F:$F,'Transactions (Dated)'!$D:$D,$BF109,'Transactions (Dated)'!$B:$B,BT$11,'Transactions (Dated)'!$C:$C,"Dividend (paid to cash)")*AI109</f>
        <v>0</v>
      </c>
      <c r="BU109" s="6">
        <f ca="1">BU108+SUMIFS('Transactions (Dated)'!$F:$F,'Transactions (Dated)'!$D:$D,$BF109,'Transactions (Dated)'!$B:$B,BU$11,'Transactions (Dated)'!$C:$C,"Dividend (paid to cash)")*AJ109</f>
        <v>0</v>
      </c>
      <c r="BV109" s="6"/>
      <c r="BX109" s="6">
        <f t="shared" ca="1" si="54"/>
        <v>840338.55</v>
      </c>
      <c r="BZ109" s="3">
        <f t="shared" si="55"/>
        <v>42055</v>
      </c>
      <c r="CA109" s="4">
        <f t="shared" ca="1" si="50"/>
        <v>169448.27000000002</v>
      </c>
      <c r="CB109" s="4">
        <f t="shared" ca="1" si="51"/>
        <v>840338.55</v>
      </c>
      <c r="CD109" s="4">
        <f t="shared" ca="1" si="52"/>
        <v>1009786.8200000001</v>
      </c>
    </row>
    <row r="110" spans="2:82">
      <c r="B110" s="3">
        <f t="shared" si="53"/>
        <v>42058</v>
      </c>
      <c r="C110" s="2">
        <v>15200.3</v>
      </c>
      <c r="E110" s="70">
        <v>42058</v>
      </c>
      <c r="F110" s="69">
        <v>12.7</v>
      </c>
      <c r="G110" s="69">
        <v>3.68</v>
      </c>
      <c r="H110" s="69">
        <v>20.56</v>
      </c>
      <c r="I110" s="69">
        <v>32.89</v>
      </c>
      <c r="J110" s="69">
        <v>24.01</v>
      </c>
      <c r="K110" s="69">
        <v>12.9</v>
      </c>
      <c r="L110" s="69">
        <v>27.26</v>
      </c>
      <c r="M110" s="69">
        <v>2.5099999999999998</v>
      </c>
      <c r="N110" s="69">
        <v>8.1999999999999993</v>
      </c>
      <c r="O110" s="69">
        <v>5.2533000000000003</v>
      </c>
      <c r="P110" s="69">
        <v>32.58</v>
      </c>
      <c r="Q110" s="69">
        <v>1.19</v>
      </c>
      <c r="R110" s="69">
        <v>10.119999999999999</v>
      </c>
      <c r="S110" s="69">
        <v>39.950000000000003</v>
      </c>
      <c r="T110" s="4"/>
      <c r="V110" s="3">
        <f t="shared" si="32"/>
        <v>42058</v>
      </c>
      <c r="W110" s="40">
        <f ca="1">W109+SUMIFS('Transactions (Dated)'!$E$2:$E$53,'Transactions (Dated)'!$D$2:$D$53,'Share Values'!$V110,'Transactions (Dated)'!$B$2:$B$53,'Share Values'!W$11,'Transactions (Dated)'!$C$2:$C$53,"Buy")-SUMIFS('Transactions (Dated)'!$E$2:$E$53,'Transactions (Dated)'!$D$2:$D$53,'Share Values'!$V110,'Transactions (Dated)'!$B$2:$B$53,'Share Values'!W$11,'Transactions (Dated)'!$C$2:$C$53,"Sell")</f>
        <v>4625</v>
      </c>
      <c r="X110" s="40">
        <f ca="1">X109+SUMIFS('Transactions (Dated)'!$E$2:$E$53,'Transactions (Dated)'!$D$2:$D$53,'Share Values'!$V110,'Transactions (Dated)'!$B$2:$B$53,'Share Values'!X$11,'Transactions (Dated)'!$C$2:$C$53,"Buy")-SUMIFS('Transactions (Dated)'!$E$2:$E$53,'Transactions (Dated)'!$D$2:$D$53,'Share Values'!$V110,'Transactions (Dated)'!$B$2:$B$53,'Share Values'!X$11,'Transactions (Dated)'!$C$2:$C$53,"Sell")</f>
        <v>12500</v>
      </c>
      <c r="Y110" s="40">
        <f ca="1">Y109+SUMIFS('Transactions (Dated)'!$E$2:$E$53,'Transactions (Dated)'!$D$2:$D$53,'Share Values'!$V110,'Transactions (Dated)'!$B$2:$B$53,'Share Values'!Y$11,'Transactions (Dated)'!$C$2:$C$53,"Buy")-SUMIFS('Transactions (Dated)'!$E$2:$E$53,'Transactions (Dated)'!$D$2:$D$53,'Share Values'!$V110,'Transactions (Dated)'!$B$2:$B$53,'Share Values'!Y$11,'Transactions (Dated)'!$C$2:$C$53,"Sell")</f>
        <v>0</v>
      </c>
      <c r="Z110" s="40">
        <f ca="1">Z109+SUMIFS('Transactions (Dated)'!$E$2:$E$53,'Transactions (Dated)'!$D$2:$D$53,'Share Values'!$V110,'Transactions (Dated)'!$B$2:$B$53,'Share Values'!Z$11,'Transactions (Dated)'!$C$2:$C$53,"Buy")-SUMIFS('Transactions (Dated)'!$E$2:$E$53,'Transactions (Dated)'!$D$2:$D$53,'Share Values'!$V110,'Transactions (Dated)'!$B$2:$B$53,'Share Values'!Z$11,'Transactions (Dated)'!$C$2:$C$53,"Sell")</f>
        <v>1892</v>
      </c>
      <c r="AA110" s="40">
        <f ca="1">AA109+SUMIFS('Transactions (Dated)'!$E$2:$E$53,'Transactions (Dated)'!$D$2:$D$53,'Share Values'!$V110,'Transactions (Dated)'!$B$2:$B$53,'Share Values'!AA$11,'Transactions (Dated)'!$C$2:$C$53,"Buy")-SUMIFS('Transactions (Dated)'!$E$2:$E$53,'Transactions (Dated)'!$D$2:$D$53,'Share Values'!$V110,'Transactions (Dated)'!$B$2:$B$53,'Share Values'!AA$11,'Transactions (Dated)'!$C$2:$C$53,"Sell")</f>
        <v>0</v>
      </c>
      <c r="AB110" s="40">
        <f ca="1">AB109+SUMIFS('Transactions (Dated)'!$E$2:$E$53,'Transactions (Dated)'!$D$2:$D$53,'Share Values'!$V110,'Transactions (Dated)'!$B$2:$B$53,'Share Values'!AB$11,'Transactions (Dated)'!$C$2:$C$53,"Buy")-SUMIFS('Transactions (Dated)'!$E$2:$E$53,'Transactions (Dated)'!$D$2:$D$53,'Share Values'!$V110,'Transactions (Dated)'!$B$2:$B$53,'Share Values'!AB$11,'Transactions (Dated)'!$C$2:$C$53,"Sell")</f>
        <v>0</v>
      </c>
      <c r="AC110" s="40">
        <f ca="1">AC109+SUMIFS('Transactions (Dated)'!$E$2:$E$53,'Transactions (Dated)'!$D$2:$D$53,'Share Values'!$V110,'Transactions (Dated)'!$B$2:$B$53,'Share Values'!AC$11,'Transactions (Dated)'!$C$2:$C$53,"Buy")-SUMIFS('Transactions (Dated)'!$E$2:$E$53,'Transactions (Dated)'!$D$2:$D$53,'Share Values'!$V110,'Transactions (Dated)'!$B$2:$B$53,'Share Values'!AC$11,'Transactions (Dated)'!$C$2:$C$53,"Sell")</f>
        <v>0</v>
      </c>
      <c r="AD110" s="40">
        <f ca="1">AD109+SUMIFS('Transactions (Dated)'!$E$2:$E$53,'Transactions (Dated)'!$D$2:$D$53,'Share Values'!$V110,'Transactions (Dated)'!$B$2:$B$53,'Share Values'!AD$11,'Transactions (Dated)'!$C$2:$C$53,"Buy")-SUMIFS('Transactions (Dated)'!$E$2:$E$53,'Transactions (Dated)'!$D$2:$D$53,'Share Values'!$V110,'Transactions (Dated)'!$B$2:$B$53,'Share Values'!AD$11,'Transactions (Dated)'!$C$2:$C$53,"Sell")</f>
        <v>0</v>
      </c>
      <c r="AE110" s="40">
        <f ca="1">AE109+SUMIFS('Transactions (Dated)'!$E$2:$E$53,'Transactions (Dated)'!$D$2:$D$53,'Share Values'!$V110,'Transactions (Dated)'!$B$2:$B$53,'Share Values'!AE$11,'Transactions (Dated)'!$C$2:$C$53,"Buy")-SUMIFS('Transactions (Dated)'!$E$2:$E$53,'Transactions (Dated)'!$D$2:$D$53,'Share Values'!$V110,'Transactions (Dated)'!$B$2:$B$53,'Share Values'!AE$11,'Transactions (Dated)'!$C$2:$C$53,"Sell")</f>
        <v>0</v>
      </c>
      <c r="AF110" s="40">
        <f ca="1">AF109+SUMIFS('Transactions (Dated)'!$E$2:$E$53,'Transactions (Dated)'!$D$2:$D$53,'Share Values'!$V110,'Transactions (Dated)'!$B$2:$B$53,'Share Values'!AF$11,'Transactions (Dated)'!$C$2:$C$53,"Buy")-SUMIFS('Transactions (Dated)'!$E$2:$E$53,'Transactions (Dated)'!$D$2:$D$53,'Share Values'!$V110,'Transactions (Dated)'!$B$2:$B$53,'Share Values'!AF$11,'Transactions (Dated)'!$C$2:$C$53,"Sell")</f>
        <v>0</v>
      </c>
      <c r="AG110" s="40">
        <f ca="1">AG109+SUMIFS('Transactions (Dated)'!$E$2:$E$53,'Transactions (Dated)'!$D$2:$D$53,'Share Values'!$V110,'Transactions (Dated)'!$B$2:$B$53,'Share Values'!AG$11,'Transactions (Dated)'!$C$2:$C$53,"Buy")-SUMIFS('Transactions (Dated)'!$E$2:$E$53,'Transactions (Dated)'!$D$2:$D$53,'Share Values'!$V110,'Transactions (Dated)'!$B$2:$B$53,'Share Values'!AG$11,'Transactions (Dated)'!$C$2:$C$53,"Sell")</f>
        <v>0</v>
      </c>
      <c r="AH110" s="40">
        <f ca="1">AH109+SUMIFS('Transactions (Dated)'!$E$2:$E$53,'Transactions (Dated)'!$D$2:$D$53,'Share Values'!$V110,'Transactions (Dated)'!$B$2:$B$53,'Share Values'!AH$11,'Transactions (Dated)'!$C$2:$C$53,"Buy")-SUMIFS('Transactions (Dated)'!$E$2:$E$53,'Transactions (Dated)'!$D$2:$D$53,'Share Values'!$V110,'Transactions (Dated)'!$B$2:$B$53,'Share Values'!AH$11,'Transactions (Dated)'!$C$2:$C$53,"Sell")</f>
        <v>0</v>
      </c>
      <c r="AI110" s="40">
        <f ca="1">AI109+SUMIFS('Transactions (Dated)'!$E$2:$E$53,'Transactions (Dated)'!$D$2:$D$53,'Share Values'!$V110,'Transactions (Dated)'!$B$2:$B$53,'Share Values'!AI$11,'Transactions (Dated)'!$C$2:$C$53,"Buy")-SUMIFS('Transactions (Dated)'!$E$2:$E$53,'Transactions (Dated)'!$D$2:$D$53,'Share Values'!$V110,'Transactions (Dated)'!$B$2:$B$53,'Share Values'!AI$11,'Transactions (Dated)'!$C$2:$C$53,"Sell")</f>
        <v>0</v>
      </c>
      <c r="AJ110" s="40">
        <f ca="1">AJ109+SUMIFS('Transactions (Dated)'!$E$2:$E$53,'Transactions (Dated)'!$D$2:$D$53,'Share Values'!$V110,'Transactions (Dated)'!$B$2:$B$53,'Share Values'!AJ$11,'Transactions (Dated)'!$C$2:$C$53,"Buy")-SUMIFS('Transactions (Dated)'!$E$2:$E$53,'Transactions (Dated)'!$D$2:$D$53,'Share Values'!$V110,'Transactions (Dated)'!$B$2:$B$53,'Share Values'!AJ$11,'Transactions (Dated)'!$C$2:$C$53,"Sell")</f>
        <v>0</v>
      </c>
      <c r="AK110" s="40"/>
      <c r="AM110" s="3">
        <f t="shared" si="33"/>
        <v>42058</v>
      </c>
      <c r="AN110" s="6">
        <f t="shared" ca="1" si="34"/>
        <v>58737.5</v>
      </c>
      <c r="AO110" s="6">
        <f t="shared" ca="1" si="35"/>
        <v>46000</v>
      </c>
      <c r="AP110" s="6">
        <f t="shared" ca="1" si="36"/>
        <v>0</v>
      </c>
      <c r="AQ110" s="6">
        <f t="shared" ca="1" si="37"/>
        <v>62227.880000000005</v>
      </c>
      <c r="AR110" s="6">
        <f t="shared" ca="1" si="38"/>
        <v>0</v>
      </c>
      <c r="AS110" s="6">
        <f t="shared" ca="1" si="39"/>
        <v>0</v>
      </c>
      <c r="AT110" s="6">
        <f t="shared" ca="1" si="40"/>
        <v>0</v>
      </c>
      <c r="AU110" s="6">
        <f t="shared" ca="1" si="41"/>
        <v>0</v>
      </c>
      <c r="AV110" s="6">
        <f t="shared" ca="1" si="42"/>
        <v>0</v>
      </c>
      <c r="AW110" s="6">
        <f t="shared" ca="1" si="43"/>
        <v>0</v>
      </c>
      <c r="AX110" s="6">
        <f t="shared" ca="1" si="44"/>
        <v>0</v>
      </c>
      <c r="AY110" s="6">
        <f t="shared" ca="1" si="45"/>
        <v>0</v>
      </c>
      <c r="AZ110" s="6">
        <f t="shared" ca="1" si="46"/>
        <v>0</v>
      </c>
      <c r="BA110" s="6">
        <f t="shared" ca="1" si="47"/>
        <v>0</v>
      </c>
      <c r="BB110" s="6"/>
      <c r="BD110" s="4">
        <f t="shared" ca="1" si="48"/>
        <v>166965.38</v>
      </c>
      <c r="BF110" s="3">
        <f t="shared" si="49"/>
        <v>42058</v>
      </c>
      <c r="BG110" s="6">
        <f>BG109+SUMIFS('Transactions (Dated)'!H:H,'Transactions (Dated)'!D:D,'Share Values'!AM110)</f>
        <v>839713.55</v>
      </c>
      <c r="BH110" s="6">
        <f ca="1">BH109+SUMIFS('Transactions (Dated)'!$F:$F,'Transactions (Dated)'!$D:$D,$BF110,'Transactions (Dated)'!$B:$B,BH$11,'Transactions (Dated)'!$C:$C,"Dividend (paid to cash)")*W110</f>
        <v>0</v>
      </c>
      <c r="BI110" s="6">
        <f ca="1">BI109+SUMIFS('Transactions (Dated)'!$F:$F,'Transactions (Dated)'!$D:$D,$BF110,'Transactions (Dated)'!$B:$B,BI$11,'Transactions (Dated)'!$C:$C,"Dividend (paid to cash)")*X110</f>
        <v>625</v>
      </c>
      <c r="BJ110" s="6">
        <f ca="1">BJ109+SUMIFS('Transactions (Dated)'!$F:$F,'Transactions (Dated)'!$D:$D,$BF110,'Transactions (Dated)'!$B:$B,BJ$11,'Transactions (Dated)'!$C:$C,"Dividend (paid to cash)")*Y110</f>
        <v>0</v>
      </c>
      <c r="BK110" s="6">
        <f ca="1">BK109+SUMIFS('Transactions (Dated)'!$F:$F,'Transactions (Dated)'!$D:$D,$BF110,'Transactions (Dated)'!$B:$B,BK$11,'Transactions (Dated)'!$C:$C,"Dividend (paid to cash)")*Z110</f>
        <v>0</v>
      </c>
      <c r="BL110" s="6">
        <f ca="1">BL109+SUMIFS('Transactions (Dated)'!$F:$F,'Transactions (Dated)'!$D:$D,$BF110,'Transactions (Dated)'!$B:$B,BL$11,'Transactions (Dated)'!$C:$C,"Dividend (paid to cash)")*AA110</f>
        <v>0</v>
      </c>
      <c r="BM110" s="6">
        <f ca="1">BM109+SUMIFS('Transactions (Dated)'!$F:$F,'Transactions (Dated)'!$D:$D,$BF110,'Transactions (Dated)'!$B:$B,BM$11,'Transactions (Dated)'!$C:$C,"Dividend (paid to cash)")*AB110</f>
        <v>0</v>
      </c>
      <c r="BN110" s="6">
        <f ca="1">BN109+SUMIFS('Transactions (Dated)'!$F:$F,'Transactions (Dated)'!$D:$D,$BF110,'Transactions (Dated)'!$B:$B,BN$11,'Transactions (Dated)'!$C:$C,"Dividend (paid to cash)")*AC110</f>
        <v>0</v>
      </c>
      <c r="BO110" s="6">
        <f ca="1">BO109+SUMIFS('Transactions (Dated)'!$F:$F,'Transactions (Dated)'!$D:$D,$BF110,'Transactions (Dated)'!$B:$B,BO$11,'Transactions (Dated)'!$C:$C,"Dividend (paid to cash)")*AD110</f>
        <v>0</v>
      </c>
      <c r="BP110" s="6">
        <f ca="1">BP109+SUMIFS('Transactions (Dated)'!$F:$F,'Transactions (Dated)'!$D:$D,$BF110,'Transactions (Dated)'!$B:$B,BP$11,'Transactions (Dated)'!$C:$C,"Dividend (paid to cash)")*AE110</f>
        <v>0</v>
      </c>
      <c r="BQ110" s="6">
        <f ca="1">BQ109+SUMIFS('Transactions (Dated)'!$F:$F,'Transactions (Dated)'!$D:$D,$BF110,'Transactions (Dated)'!$B:$B,BQ$11,'Transactions (Dated)'!$C:$C,"Dividend (paid to cash)")*AF110</f>
        <v>0</v>
      </c>
      <c r="BR110" s="6">
        <f ca="1">BR109+SUMIFS('Transactions (Dated)'!$F:$F,'Transactions (Dated)'!$D:$D,$BF110,'Transactions (Dated)'!$B:$B,BR$11,'Transactions (Dated)'!$C:$C,"Dividend (paid to cash)")*AG110</f>
        <v>0</v>
      </c>
      <c r="BS110" s="6">
        <f ca="1">BS109+SUMIFS('Transactions (Dated)'!$F:$F,'Transactions (Dated)'!$D:$D,$BF110,'Transactions (Dated)'!$B:$B,BS$11,'Transactions (Dated)'!$C:$C,"Dividend (paid to cash)")*AH110</f>
        <v>0</v>
      </c>
      <c r="BT110" s="6">
        <f ca="1">BT109+SUMIFS('Transactions (Dated)'!$F:$F,'Transactions (Dated)'!$D:$D,$BF110,'Transactions (Dated)'!$B:$B,BT$11,'Transactions (Dated)'!$C:$C,"Dividend (paid to cash)")*AI110</f>
        <v>0</v>
      </c>
      <c r="BU110" s="6">
        <f ca="1">BU109+SUMIFS('Transactions (Dated)'!$F:$F,'Transactions (Dated)'!$D:$D,$BF110,'Transactions (Dated)'!$B:$B,BU$11,'Transactions (Dated)'!$C:$C,"Dividend (paid to cash)")*AJ110</f>
        <v>0</v>
      </c>
      <c r="BV110" s="6"/>
      <c r="BX110" s="6">
        <f t="shared" ca="1" si="54"/>
        <v>840338.55</v>
      </c>
      <c r="BZ110" s="3">
        <f t="shared" si="55"/>
        <v>42058</v>
      </c>
      <c r="CA110" s="4">
        <f t="shared" ca="1" si="50"/>
        <v>166965.38</v>
      </c>
      <c r="CB110" s="4">
        <f t="shared" ca="1" si="51"/>
        <v>840338.55</v>
      </c>
      <c r="CD110" s="4">
        <f t="shared" ca="1" si="52"/>
        <v>1007303.93</v>
      </c>
    </row>
    <row r="111" spans="2:82">
      <c r="B111" s="3">
        <f t="shared" si="53"/>
        <v>42059</v>
      </c>
      <c r="C111" s="2">
        <v>15165</v>
      </c>
      <c r="E111" s="70">
        <v>42059</v>
      </c>
      <c r="F111" s="69">
        <v>12.81</v>
      </c>
      <c r="G111" s="69">
        <v>3.57</v>
      </c>
      <c r="H111" s="69">
        <v>20.56</v>
      </c>
      <c r="I111" s="69">
        <v>32.869999999999997</v>
      </c>
      <c r="J111" s="69">
        <v>24.3</v>
      </c>
      <c r="K111" s="69">
        <v>13.15</v>
      </c>
      <c r="L111" s="69">
        <v>28.6</v>
      </c>
      <c r="M111" s="69">
        <v>2.5499999999999998</v>
      </c>
      <c r="N111" s="69">
        <v>8.19</v>
      </c>
      <c r="O111" s="69">
        <v>5.2667000000000002</v>
      </c>
      <c r="P111" s="69">
        <v>32.9</v>
      </c>
      <c r="Q111" s="69">
        <v>1.19</v>
      </c>
      <c r="R111" s="69">
        <v>10.47</v>
      </c>
      <c r="S111" s="69">
        <v>39.43</v>
      </c>
      <c r="T111" s="4"/>
      <c r="V111" s="3">
        <f t="shared" si="32"/>
        <v>42059</v>
      </c>
      <c r="W111" s="40">
        <f ca="1">W110+SUMIFS('Transactions (Dated)'!$E$2:$E$53,'Transactions (Dated)'!$D$2:$D$53,'Share Values'!$V111,'Transactions (Dated)'!$B$2:$B$53,'Share Values'!W$11,'Transactions (Dated)'!$C$2:$C$53,"Buy")-SUMIFS('Transactions (Dated)'!$E$2:$E$53,'Transactions (Dated)'!$D$2:$D$53,'Share Values'!$V111,'Transactions (Dated)'!$B$2:$B$53,'Share Values'!W$11,'Transactions (Dated)'!$C$2:$C$53,"Sell")</f>
        <v>4625</v>
      </c>
      <c r="X111" s="40">
        <f ca="1">X110+SUMIFS('Transactions (Dated)'!$E$2:$E$53,'Transactions (Dated)'!$D$2:$D$53,'Share Values'!$V111,'Transactions (Dated)'!$B$2:$B$53,'Share Values'!X$11,'Transactions (Dated)'!$C$2:$C$53,"Buy")-SUMIFS('Transactions (Dated)'!$E$2:$E$53,'Transactions (Dated)'!$D$2:$D$53,'Share Values'!$V111,'Transactions (Dated)'!$B$2:$B$53,'Share Values'!X$11,'Transactions (Dated)'!$C$2:$C$53,"Sell")</f>
        <v>12500</v>
      </c>
      <c r="Y111" s="40">
        <f ca="1">Y110+SUMIFS('Transactions (Dated)'!$E$2:$E$53,'Transactions (Dated)'!$D$2:$D$53,'Share Values'!$V111,'Transactions (Dated)'!$B$2:$B$53,'Share Values'!Y$11,'Transactions (Dated)'!$C$2:$C$53,"Buy")-SUMIFS('Transactions (Dated)'!$E$2:$E$53,'Transactions (Dated)'!$D$2:$D$53,'Share Values'!$V111,'Transactions (Dated)'!$B$2:$B$53,'Share Values'!Y$11,'Transactions (Dated)'!$C$2:$C$53,"Sell")</f>
        <v>0</v>
      </c>
      <c r="Z111" s="40">
        <f ca="1">Z110+SUMIFS('Transactions (Dated)'!$E$2:$E$53,'Transactions (Dated)'!$D$2:$D$53,'Share Values'!$V111,'Transactions (Dated)'!$B$2:$B$53,'Share Values'!Z$11,'Transactions (Dated)'!$C$2:$C$53,"Buy")-SUMIFS('Transactions (Dated)'!$E$2:$E$53,'Transactions (Dated)'!$D$2:$D$53,'Share Values'!$V111,'Transactions (Dated)'!$B$2:$B$53,'Share Values'!Z$11,'Transactions (Dated)'!$C$2:$C$53,"Sell")</f>
        <v>1892</v>
      </c>
      <c r="AA111" s="40">
        <f ca="1">AA110+SUMIFS('Transactions (Dated)'!$E$2:$E$53,'Transactions (Dated)'!$D$2:$D$53,'Share Values'!$V111,'Transactions (Dated)'!$B$2:$B$53,'Share Values'!AA$11,'Transactions (Dated)'!$C$2:$C$53,"Buy")-SUMIFS('Transactions (Dated)'!$E$2:$E$53,'Transactions (Dated)'!$D$2:$D$53,'Share Values'!$V111,'Transactions (Dated)'!$B$2:$B$53,'Share Values'!AA$11,'Transactions (Dated)'!$C$2:$C$53,"Sell")</f>
        <v>0</v>
      </c>
      <c r="AB111" s="40">
        <f ca="1">AB110+SUMIFS('Transactions (Dated)'!$E$2:$E$53,'Transactions (Dated)'!$D$2:$D$53,'Share Values'!$V111,'Transactions (Dated)'!$B$2:$B$53,'Share Values'!AB$11,'Transactions (Dated)'!$C$2:$C$53,"Buy")-SUMIFS('Transactions (Dated)'!$E$2:$E$53,'Transactions (Dated)'!$D$2:$D$53,'Share Values'!$V111,'Transactions (Dated)'!$B$2:$B$53,'Share Values'!AB$11,'Transactions (Dated)'!$C$2:$C$53,"Sell")</f>
        <v>0</v>
      </c>
      <c r="AC111" s="40">
        <f ca="1">AC110+SUMIFS('Transactions (Dated)'!$E$2:$E$53,'Transactions (Dated)'!$D$2:$D$53,'Share Values'!$V111,'Transactions (Dated)'!$B$2:$B$53,'Share Values'!AC$11,'Transactions (Dated)'!$C$2:$C$53,"Buy")-SUMIFS('Transactions (Dated)'!$E$2:$E$53,'Transactions (Dated)'!$D$2:$D$53,'Share Values'!$V111,'Transactions (Dated)'!$B$2:$B$53,'Share Values'!AC$11,'Transactions (Dated)'!$C$2:$C$53,"Sell")</f>
        <v>0</v>
      </c>
      <c r="AD111" s="40">
        <f ca="1">AD110+SUMIFS('Transactions (Dated)'!$E$2:$E$53,'Transactions (Dated)'!$D$2:$D$53,'Share Values'!$V111,'Transactions (Dated)'!$B$2:$B$53,'Share Values'!AD$11,'Transactions (Dated)'!$C$2:$C$53,"Buy")-SUMIFS('Transactions (Dated)'!$E$2:$E$53,'Transactions (Dated)'!$D$2:$D$53,'Share Values'!$V111,'Transactions (Dated)'!$B$2:$B$53,'Share Values'!AD$11,'Transactions (Dated)'!$C$2:$C$53,"Sell")</f>
        <v>0</v>
      </c>
      <c r="AE111" s="40">
        <f ca="1">AE110+SUMIFS('Transactions (Dated)'!$E$2:$E$53,'Transactions (Dated)'!$D$2:$D$53,'Share Values'!$V111,'Transactions (Dated)'!$B$2:$B$53,'Share Values'!AE$11,'Transactions (Dated)'!$C$2:$C$53,"Buy")-SUMIFS('Transactions (Dated)'!$E$2:$E$53,'Transactions (Dated)'!$D$2:$D$53,'Share Values'!$V111,'Transactions (Dated)'!$B$2:$B$53,'Share Values'!AE$11,'Transactions (Dated)'!$C$2:$C$53,"Sell")</f>
        <v>0</v>
      </c>
      <c r="AF111" s="40">
        <f ca="1">AF110+SUMIFS('Transactions (Dated)'!$E$2:$E$53,'Transactions (Dated)'!$D$2:$D$53,'Share Values'!$V111,'Transactions (Dated)'!$B$2:$B$53,'Share Values'!AF$11,'Transactions (Dated)'!$C$2:$C$53,"Buy")-SUMIFS('Transactions (Dated)'!$E$2:$E$53,'Transactions (Dated)'!$D$2:$D$53,'Share Values'!$V111,'Transactions (Dated)'!$B$2:$B$53,'Share Values'!AF$11,'Transactions (Dated)'!$C$2:$C$53,"Sell")</f>
        <v>0</v>
      </c>
      <c r="AG111" s="40">
        <f ca="1">AG110+SUMIFS('Transactions (Dated)'!$E$2:$E$53,'Transactions (Dated)'!$D$2:$D$53,'Share Values'!$V111,'Transactions (Dated)'!$B$2:$B$53,'Share Values'!AG$11,'Transactions (Dated)'!$C$2:$C$53,"Buy")-SUMIFS('Transactions (Dated)'!$E$2:$E$53,'Transactions (Dated)'!$D$2:$D$53,'Share Values'!$V111,'Transactions (Dated)'!$B$2:$B$53,'Share Values'!AG$11,'Transactions (Dated)'!$C$2:$C$53,"Sell")</f>
        <v>0</v>
      </c>
      <c r="AH111" s="40">
        <f ca="1">AH110+SUMIFS('Transactions (Dated)'!$E$2:$E$53,'Transactions (Dated)'!$D$2:$D$53,'Share Values'!$V111,'Transactions (Dated)'!$B$2:$B$53,'Share Values'!AH$11,'Transactions (Dated)'!$C$2:$C$53,"Buy")-SUMIFS('Transactions (Dated)'!$E$2:$E$53,'Transactions (Dated)'!$D$2:$D$53,'Share Values'!$V111,'Transactions (Dated)'!$B$2:$B$53,'Share Values'!AH$11,'Transactions (Dated)'!$C$2:$C$53,"Sell")</f>
        <v>0</v>
      </c>
      <c r="AI111" s="40">
        <f ca="1">AI110+SUMIFS('Transactions (Dated)'!$E$2:$E$53,'Transactions (Dated)'!$D$2:$D$53,'Share Values'!$V111,'Transactions (Dated)'!$B$2:$B$53,'Share Values'!AI$11,'Transactions (Dated)'!$C$2:$C$53,"Buy")-SUMIFS('Transactions (Dated)'!$E$2:$E$53,'Transactions (Dated)'!$D$2:$D$53,'Share Values'!$V111,'Transactions (Dated)'!$B$2:$B$53,'Share Values'!AI$11,'Transactions (Dated)'!$C$2:$C$53,"Sell")</f>
        <v>0</v>
      </c>
      <c r="AJ111" s="40">
        <f ca="1">AJ110+SUMIFS('Transactions (Dated)'!$E$2:$E$53,'Transactions (Dated)'!$D$2:$D$53,'Share Values'!$V111,'Transactions (Dated)'!$B$2:$B$53,'Share Values'!AJ$11,'Transactions (Dated)'!$C$2:$C$53,"Buy")-SUMIFS('Transactions (Dated)'!$E$2:$E$53,'Transactions (Dated)'!$D$2:$D$53,'Share Values'!$V111,'Transactions (Dated)'!$B$2:$B$53,'Share Values'!AJ$11,'Transactions (Dated)'!$C$2:$C$53,"Sell")</f>
        <v>0</v>
      </c>
      <c r="AK111" s="40"/>
      <c r="AM111" s="3">
        <f t="shared" si="33"/>
        <v>42059</v>
      </c>
      <c r="AN111" s="6">
        <f t="shared" ca="1" si="34"/>
        <v>59246.25</v>
      </c>
      <c r="AO111" s="6">
        <f t="shared" ca="1" si="35"/>
        <v>44625</v>
      </c>
      <c r="AP111" s="6">
        <f t="shared" ca="1" si="36"/>
        <v>0</v>
      </c>
      <c r="AQ111" s="6">
        <f t="shared" ca="1" si="37"/>
        <v>62190.039999999994</v>
      </c>
      <c r="AR111" s="6">
        <f t="shared" ca="1" si="38"/>
        <v>0</v>
      </c>
      <c r="AS111" s="6">
        <f t="shared" ca="1" si="39"/>
        <v>0</v>
      </c>
      <c r="AT111" s="6">
        <f t="shared" ca="1" si="40"/>
        <v>0</v>
      </c>
      <c r="AU111" s="6">
        <f t="shared" ca="1" si="41"/>
        <v>0</v>
      </c>
      <c r="AV111" s="6">
        <f t="shared" ca="1" si="42"/>
        <v>0</v>
      </c>
      <c r="AW111" s="6">
        <f t="shared" ca="1" si="43"/>
        <v>0</v>
      </c>
      <c r="AX111" s="6">
        <f t="shared" ca="1" si="44"/>
        <v>0</v>
      </c>
      <c r="AY111" s="6">
        <f t="shared" ca="1" si="45"/>
        <v>0</v>
      </c>
      <c r="AZ111" s="6">
        <f t="shared" ca="1" si="46"/>
        <v>0</v>
      </c>
      <c r="BA111" s="6">
        <f t="shared" ca="1" si="47"/>
        <v>0</v>
      </c>
      <c r="BB111" s="6"/>
      <c r="BD111" s="4">
        <f t="shared" ca="1" si="48"/>
        <v>166061.28999999998</v>
      </c>
      <c r="BF111" s="3">
        <f t="shared" si="49"/>
        <v>42059</v>
      </c>
      <c r="BG111" s="6">
        <f>BG110+SUMIFS('Transactions (Dated)'!H:H,'Transactions (Dated)'!D:D,'Share Values'!AM111)</f>
        <v>839713.55</v>
      </c>
      <c r="BH111" s="6">
        <f ca="1">BH110+SUMIFS('Transactions (Dated)'!$F:$F,'Transactions (Dated)'!$D:$D,$BF111,'Transactions (Dated)'!$B:$B,BH$11,'Transactions (Dated)'!$C:$C,"Dividend (paid to cash)")*W111</f>
        <v>0</v>
      </c>
      <c r="BI111" s="6">
        <f ca="1">BI110+SUMIFS('Transactions (Dated)'!$F:$F,'Transactions (Dated)'!$D:$D,$BF111,'Transactions (Dated)'!$B:$B,BI$11,'Transactions (Dated)'!$C:$C,"Dividend (paid to cash)")*X111</f>
        <v>625</v>
      </c>
      <c r="BJ111" s="6">
        <f ca="1">BJ110+SUMIFS('Transactions (Dated)'!$F:$F,'Transactions (Dated)'!$D:$D,$BF111,'Transactions (Dated)'!$B:$B,BJ$11,'Transactions (Dated)'!$C:$C,"Dividend (paid to cash)")*Y111</f>
        <v>0</v>
      </c>
      <c r="BK111" s="6">
        <f ca="1">BK110+SUMIFS('Transactions (Dated)'!$F:$F,'Transactions (Dated)'!$D:$D,$BF111,'Transactions (Dated)'!$B:$B,BK$11,'Transactions (Dated)'!$C:$C,"Dividend (paid to cash)")*Z111</f>
        <v>0</v>
      </c>
      <c r="BL111" s="6">
        <f ca="1">BL110+SUMIFS('Transactions (Dated)'!$F:$F,'Transactions (Dated)'!$D:$D,$BF111,'Transactions (Dated)'!$B:$B,BL$11,'Transactions (Dated)'!$C:$C,"Dividend (paid to cash)")*AA111</f>
        <v>0</v>
      </c>
      <c r="BM111" s="6">
        <f ca="1">BM110+SUMIFS('Transactions (Dated)'!$F:$F,'Transactions (Dated)'!$D:$D,$BF111,'Transactions (Dated)'!$B:$B,BM$11,'Transactions (Dated)'!$C:$C,"Dividend (paid to cash)")*AB111</f>
        <v>0</v>
      </c>
      <c r="BN111" s="6">
        <f ca="1">BN110+SUMIFS('Transactions (Dated)'!$F:$F,'Transactions (Dated)'!$D:$D,$BF111,'Transactions (Dated)'!$B:$B,BN$11,'Transactions (Dated)'!$C:$C,"Dividend (paid to cash)")*AC111</f>
        <v>0</v>
      </c>
      <c r="BO111" s="6">
        <f ca="1">BO110+SUMIFS('Transactions (Dated)'!$F:$F,'Transactions (Dated)'!$D:$D,$BF111,'Transactions (Dated)'!$B:$B,BO$11,'Transactions (Dated)'!$C:$C,"Dividend (paid to cash)")*AD111</f>
        <v>0</v>
      </c>
      <c r="BP111" s="6">
        <f ca="1">BP110+SUMIFS('Transactions (Dated)'!$F:$F,'Transactions (Dated)'!$D:$D,$BF111,'Transactions (Dated)'!$B:$B,BP$11,'Transactions (Dated)'!$C:$C,"Dividend (paid to cash)")*AE111</f>
        <v>0</v>
      </c>
      <c r="BQ111" s="6">
        <f ca="1">BQ110+SUMIFS('Transactions (Dated)'!$F:$F,'Transactions (Dated)'!$D:$D,$BF111,'Transactions (Dated)'!$B:$B,BQ$11,'Transactions (Dated)'!$C:$C,"Dividend (paid to cash)")*AF111</f>
        <v>0</v>
      </c>
      <c r="BR111" s="6">
        <f ca="1">BR110+SUMIFS('Transactions (Dated)'!$F:$F,'Transactions (Dated)'!$D:$D,$BF111,'Transactions (Dated)'!$B:$B,BR$11,'Transactions (Dated)'!$C:$C,"Dividend (paid to cash)")*AG111</f>
        <v>0</v>
      </c>
      <c r="BS111" s="6">
        <f ca="1">BS110+SUMIFS('Transactions (Dated)'!$F:$F,'Transactions (Dated)'!$D:$D,$BF111,'Transactions (Dated)'!$B:$B,BS$11,'Transactions (Dated)'!$C:$C,"Dividend (paid to cash)")*AH111</f>
        <v>0</v>
      </c>
      <c r="BT111" s="6">
        <f ca="1">BT110+SUMIFS('Transactions (Dated)'!$F:$F,'Transactions (Dated)'!$D:$D,$BF111,'Transactions (Dated)'!$B:$B,BT$11,'Transactions (Dated)'!$C:$C,"Dividend (paid to cash)")*AI111</f>
        <v>0</v>
      </c>
      <c r="BU111" s="6">
        <f ca="1">BU110+SUMIFS('Transactions (Dated)'!$F:$F,'Transactions (Dated)'!$D:$D,$BF111,'Transactions (Dated)'!$B:$B,BU$11,'Transactions (Dated)'!$C:$C,"Dividend (paid to cash)")*AJ111</f>
        <v>0</v>
      </c>
      <c r="BV111" s="6"/>
      <c r="BX111" s="6">
        <f t="shared" ca="1" si="54"/>
        <v>840338.55</v>
      </c>
      <c r="BZ111" s="3">
        <f t="shared" si="55"/>
        <v>42059</v>
      </c>
      <c r="CA111" s="4">
        <f t="shared" ca="1" si="50"/>
        <v>166061.28999999998</v>
      </c>
      <c r="CB111" s="4">
        <f t="shared" ca="1" si="51"/>
        <v>840338.55</v>
      </c>
      <c r="CD111" s="4">
        <f t="shared" ca="1" si="52"/>
        <v>1006399.8400000001</v>
      </c>
    </row>
    <row r="112" spans="2:82">
      <c r="B112" s="3">
        <f t="shared" si="53"/>
        <v>42060</v>
      </c>
      <c r="C112" s="2">
        <v>15228.6</v>
      </c>
      <c r="E112" s="70">
        <v>42060</v>
      </c>
      <c r="F112" s="69">
        <v>13.02</v>
      </c>
      <c r="G112" s="69">
        <v>3.74</v>
      </c>
      <c r="H112" s="69">
        <v>20.64</v>
      </c>
      <c r="I112" s="69">
        <v>32.5</v>
      </c>
      <c r="J112" s="69">
        <v>24.83</v>
      </c>
      <c r="K112" s="69">
        <v>13.18</v>
      </c>
      <c r="L112" s="69">
        <v>28.35</v>
      </c>
      <c r="M112" s="69">
        <v>2.58</v>
      </c>
      <c r="N112" s="69">
        <v>7.98</v>
      </c>
      <c r="O112" s="69">
        <v>5.2</v>
      </c>
      <c r="P112" s="69">
        <v>32.33</v>
      </c>
      <c r="Q112" s="69">
        <v>1.17</v>
      </c>
      <c r="R112" s="69">
        <v>10.59</v>
      </c>
      <c r="S112" s="69">
        <v>38.549999999999997</v>
      </c>
      <c r="T112" s="4"/>
      <c r="V112" s="3">
        <f t="shared" si="32"/>
        <v>42060</v>
      </c>
      <c r="W112" s="40">
        <f ca="1">W111+SUMIFS('Transactions (Dated)'!$E$2:$E$53,'Transactions (Dated)'!$D$2:$D$53,'Share Values'!$V112,'Transactions (Dated)'!$B$2:$B$53,'Share Values'!W$11,'Transactions (Dated)'!$C$2:$C$53,"Buy")-SUMIFS('Transactions (Dated)'!$E$2:$E$53,'Transactions (Dated)'!$D$2:$D$53,'Share Values'!$V112,'Transactions (Dated)'!$B$2:$B$53,'Share Values'!W$11,'Transactions (Dated)'!$C$2:$C$53,"Sell")</f>
        <v>4625</v>
      </c>
      <c r="X112" s="40">
        <f ca="1">X111+SUMIFS('Transactions (Dated)'!$E$2:$E$53,'Transactions (Dated)'!$D$2:$D$53,'Share Values'!$V112,'Transactions (Dated)'!$B$2:$B$53,'Share Values'!X$11,'Transactions (Dated)'!$C$2:$C$53,"Buy")-SUMIFS('Transactions (Dated)'!$E$2:$E$53,'Transactions (Dated)'!$D$2:$D$53,'Share Values'!$V112,'Transactions (Dated)'!$B$2:$B$53,'Share Values'!X$11,'Transactions (Dated)'!$C$2:$C$53,"Sell")</f>
        <v>12500</v>
      </c>
      <c r="Y112" s="40">
        <f ca="1">Y111+SUMIFS('Transactions (Dated)'!$E$2:$E$53,'Transactions (Dated)'!$D$2:$D$53,'Share Values'!$V112,'Transactions (Dated)'!$B$2:$B$53,'Share Values'!Y$11,'Transactions (Dated)'!$C$2:$C$53,"Buy")-SUMIFS('Transactions (Dated)'!$E$2:$E$53,'Transactions (Dated)'!$D$2:$D$53,'Share Values'!$V112,'Transactions (Dated)'!$B$2:$B$53,'Share Values'!Y$11,'Transactions (Dated)'!$C$2:$C$53,"Sell")</f>
        <v>0</v>
      </c>
      <c r="Z112" s="40">
        <f ca="1">Z111+SUMIFS('Transactions (Dated)'!$E$2:$E$53,'Transactions (Dated)'!$D$2:$D$53,'Share Values'!$V112,'Transactions (Dated)'!$B$2:$B$53,'Share Values'!Z$11,'Transactions (Dated)'!$C$2:$C$53,"Buy")-SUMIFS('Transactions (Dated)'!$E$2:$E$53,'Transactions (Dated)'!$D$2:$D$53,'Share Values'!$V112,'Transactions (Dated)'!$B$2:$B$53,'Share Values'!Z$11,'Transactions (Dated)'!$C$2:$C$53,"Sell")</f>
        <v>1892</v>
      </c>
      <c r="AA112" s="40">
        <f ca="1">AA111+SUMIFS('Transactions (Dated)'!$E$2:$E$53,'Transactions (Dated)'!$D$2:$D$53,'Share Values'!$V112,'Transactions (Dated)'!$B$2:$B$53,'Share Values'!AA$11,'Transactions (Dated)'!$C$2:$C$53,"Buy")-SUMIFS('Transactions (Dated)'!$E$2:$E$53,'Transactions (Dated)'!$D$2:$D$53,'Share Values'!$V112,'Transactions (Dated)'!$B$2:$B$53,'Share Values'!AA$11,'Transactions (Dated)'!$C$2:$C$53,"Sell")</f>
        <v>0</v>
      </c>
      <c r="AB112" s="40">
        <f ca="1">AB111+SUMIFS('Transactions (Dated)'!$E$2:$E$53,'Transactions (Dated)'!$D$2:$D$53,'Share Values'!$V112,'Transactions (Dated)'!$B$2:$B$53,'Share Values'!AB$11,'Transactions (Dated)'!$C$2:$C$53,"Buy")-SUMIFS('Transactions (Dated)'!$E$2:$E$53,'Transactions (Dated)'!$D$2:$D$53,'Share Values'!$V112,'Transactions (Dated)'!$B$2:$B$53,'Share Values'!AB$11,'Transactions (Dated)'!$C$2:$C$53,"Sell")</f>
        <v>0</v>
      </c>
      <c r="AC112" s="40">
        <f ca="1">AC111+SUMIFS('Transactions (Dated)'!$E$2:$E$53,'Transactions (Dated)'!$D$2:$D$53,'Share Values'!$V112,'Transactions (Dated)'!$B$2:$B$53,'Share Values'!AC$11,'Transactions (Dated)'!$C$2:$C$53,"Buy")-SUMIFS('Transactions (Dated)'!$E$2:$E$53,'Transactions (Dated)'!$D$2:$D$53,'Share Values'!$V112,'Transactions (Dated)'!$B$2:$B$53,'Share Values'!AC$11,'Transactions (Dated)'!$C$2:$C$53,"Sell")</f>
        <v>0</v>
      </c>
      <c r="AD112" s="40">
        <f ca="1">AD111+SUMIFS('Transactions (Dated)'!$E$2:$E$53,'Transactions (Dated)'!$D$2:$D$53,'Share Values'!$V112,'Transactions (Dated)'!$B$2:$B$53,'Share Values'!AD$11,'Transactions (Dated)'!$C$2:$C$53,"Buy")-SUMIFS('Transactions (Dated)'!$E$2:$E$53,'Transactions (Dated)'!$D$2:$D$53,'Share Values'!$V112,'Transactions (Dated)'!$B$2:$B$53,'Share Values'!AD$11,'Transactions (Dated)'!$C$2:$C$53,"Sell")</f>
        <v>0</v>
      </c>
      <c r="AE112" s="40">
        <f ca="1">AE111+SUMIFS('Transactions (Dated)'!$E$2:$E$53,'Transactions (Dated)'!$D$2:$D$53,'Share Values'!$V112,'Transactions (Dated)'!$B$2:$B$53,'Share Values'!AE$11,'Transactions (Dated)'!$C$2:$C$53,"Buy")-SUMIFS('Transactions (Dated)'!$E$2:$E$53,'Transactions (Dated)'!$D$2:$D$53,'Share Values'!$V112,'Transactions (Dated)'!$B$2:$B$53,'Share Values'!AE$11,'Transactions (Dated)'!$C$2:$C$53,"Sell")</f>
        <v>0</v>
      </c>
      <c r="AF112" s="40">
        <f ca="1">AF111+SUMIFS('Transactions (Dated)'!$E$2:$E$53,'Transactions (Dated)'!$D$2:$D$53,'Share Values'!$V112,'Transactions (Dated)'!$B$2:$B$53,'Share Values'!AF$11,'Transactions (Dated)'!$C$2:$C$53,"Buy")-SUMIFS('Transactions (Dated)'!$E$2:$E$53,'Transactions (Dated)'!$D$2:$D$53,'Share Values'!$V112,'Transactions (Dated)'!$B$2:$B$53,'Share Values'!AF$11,'Transactions (Dated)'!$C$2:$C$53,"Sell")</f>
        <v>0</v>
      </c>
      <c r="AG112" s="40">
        <f ca="1">AG111+SUMIFS('Transactions (Dated)'!$E$2:$E$53,'Transactions (Dated)'!$D$2:$D$53,'Share Values'!$V112,'Transactions (Dated)'!$B$2:$B$53,'Share Values'!AG$11,'Transactions (Dated)'!$C$2:$C$53,"Buy")-SUMIFS('Transactions (Dated)'!$E$2:$E$53,'Transactions (Dated)'!$D$2:$D$53,'Share Values'!$V112,'Transactions (Dated)'!$B$2:$B$53,'Share Values'!AG$11,'Transactions (Dated)'!$C$2:$C$53,"Sell")</f>
        <v>0</v>
      </c>
      <c r="AH112" s="40">
        <f ca="1">AH111+SUMIFS('Transactions (Dated)'!$E$2:$E$53,'Transactions (Dated)'!$D$2:$D$53,'Share Values'!$V112,'Transactions (Dated)'!$B$2:$B$53,'Share Values'!AH$11,'Transactions (Dated)'!$C$2:$C$53,"Buy")-SUMIFS('Transactions (Dated)'!$E$2:$E$53,'Transactions (Dated)'!$D$2:$D$53,'Share Values'!$V112,'Transactions (Dated)'!$B$2:$B$53,'Share Values'!AH$11,'Transactions (Dated)'!$C$2:$C$53,"Sell")</f>
        <v>0</v>
      </c>
      <c r="AI112" s="40">
        <f ca="1">AI111+SUMIFS('Transactions (Dated)'!$E$2:$E$53,'Transactions (Dated)'!$D$2:$D$53,'Share Values'!$V112,'Transactions (Dated)'!$B$2:$B$53,'Share Values'!AI$11,'Transactions (Dated)'!$C$2:$C$53,"Buy")-SUMIFS('Transactions (Dated)'!$E$2:$E$53,'Transactions (Dated)'!$D$2:$D$53,'Share Values'!$V112,'Transactions (Dated)'!$B$2:$B$53,'Share Values'!AI$11,'Transactions (Dated)'!$C$2:$C$53,"Sell")</f>
        <v>0</v>
      </c>
      <c r="AJ112" s="40">
        <f ca="1">AJ111+SUMIFS('Transactions (Dated)'!$E$2:$E$53,'Transactions (Dated)'!$D$2:$D$53,'Share Values'!$V112,'Transactions (Dated)'!$B$2:$B$53,'Share Values'!AJ$11,'Transactions (Dated)'!$C$2:$C$53,"Buy")-SUMIFS('Transactions (Dated)'!$E$2:$E$53,'Transactions (Dated)'!$D$2:$D$53,'Share Values'!$V112,'Transactions (Dated)'!$B$2:$B$53,'Share Values'!AJ$11,'Transactions (Dated)'!$C$2:$C$53,"Sell")</f>
        <v>0</v>
      </c>
      <c r="AK112" s="40"/>
      <c r="AM112" s="3">
        <f t="shared" si="33"/>
        <v>42060</v>
      </c>
      <c r="AN112" s="6">
        <f t="shared" ca="1" si="34"/>
        <v>60217.5</v>
      </c>
      <c r="AO112" s="6">
        <f t="shared" ca="1" si="35"/>
        <v>46750</v>
      </c>
      <c r="AP112" s="6">
        <f t="shared" ca="1" si="36"/>
        <v>0</v>
      </c>
      <c r="AQ112" s="6">
        <f t="shared" ca="1" si="37"/>
        <v>61490</v>
      </c>
      <c r="AR112" s="6">
        <f t="shared" ca="1" si="38"/>
        <v>0</v>
      </c>
      <c r="AS112" s="6">
        <f t="shared" ca="1" si="39"/>
        <v>0</v>
      </c>
      <c r="AT112" s="6">
        <f t="shared" ca="1" si="40"/>
        <v>0</v>
      </c>
      <c r="AU112" s="6">
        <f t="shared" ca="1" si="41"/>
        <v>0</v>
      </c>
      <c r="AV112" s="6">
        <f t="shared" ca="1" si="42"/>
        <v>0</v>
      </c>
      <c r="AW112" s="6">
        <f t="shared" ca="1" si="43"/>
        <v>0</v>
      </c>
      <c r="AX112" s="6">
        <f t="shared" ca="1" si="44"/>
        <v>0</v>
      </c>
      <c r="AY112" s="6">
        <f t="shared" ca="1" si="45"/>
        <v>0</v>
      </c>
      <c r="AZ112" s="6">
        <f t="shared" ca="1" si="46"/>
        <v>0</v>
      </c>
      <c r="BA112" s="6">
        <f t="shared" ca="1" si="47"/>
        <v>0</v>
      </c>
      <c r="BB112" s="6"/>
      <c r="BD112" s="4">
        <f t="shared" ca="1" si="48"/>
        <v>168457.5</v>
      </c>
      <c r="BF112" s="3">
        <f t="shared" si="49"/>
        <v>42060</v>
      </c>
      <c r="BG112" s="6">
        <f>BG111+SUMIFS('Transactions (Dated)'!H:H,'Transactions (Dated)'!D:D,'Share Values'!AM112)</f>
        <v>839713.55</v>
      </c>
      <c r="BH112" s="6">
        <f ca="1">BH111+SUMIFS('Transactions (Dated)'!$F:$F,'Transactions (Dated)'!$D:$D,$BF112,'Transactions (Dated)'!$B:$B,BH$11,'Transactions (Dated)'!$C:$C,"Dividend (paid to cash)")*W112</f>
        <v>0</v>
      </c>
      <c r="BI112" s="6">
        <f ca="1">BI111+SUMIFS('Transactions (Dated)'!$F:$F,'Transactions (Dated)'!$D:$D,$BF112,'Transactions (Dated)'!$B:$B,BI$11,'Transactions (Dated)'!$C:$C,"Dividend (paid to cash)")*X112</f>
        <v>625</v>
      </c>
      <c r="BJ112" s="6">
        <f ca="1">BJ111+SUMIFS('Transactions (Dated)'!$F:$F,'Transactions (Dated)'!$D:$D,$BF112,'Transactions (Dated)'!$B:$B,BJ$11,'Transactions (Dated)'!$C:$C,"Dividend (paid to cash)")*Y112</f>
        <v>0</v>
      </c>
      <c r="BK112" s="6">
        <f ca="1">BK111+SUMIFS('Transactions (Dated)'!$F:$F,'Transactions (Dated)'!$D:$D,$BF112,'Transactions (Dated)'!$B:$B,BK$11,'Transactions (Dated)'!$C:$C,"Dividend (paid to cash)")*Z112</f>
        <v>0</v>
      </c>
      <c r="BL112" s="6">
        <f ca="1">BL111+SUMIFS('Transactions (Dated)'!$F:$F,'Transactions (Dated)'!$D:$D,$BF112,'Transactions (Dated)'!$B:$B,BL$11,'Transactions (Dated)'!$C:$C,"Dividend (paid to cash)")*AA112</f>
        <v>0</v>
      </c>
      <c r="BM112" s="6">
        <f ca="1">BM111+SUMIFS('Transactions (Dated)'!$F:$F,'Transactions (Dated)'!$D:$D,$BF112,'Transactions (Dated)'!$B:$B,BM$11,'Transactions (Dated)'!$C:$C,"Dividend (paid to cash)")*AB112</f>
        <v>0</v>
      </c>
      <c r="BN112" s="6">
        <f ca="1">BN111+SUMIFS('Transactions (Dated)'!$F:$F,'Transactions (Dated)'!$D:$D,$BF112,'Transactions (Dated)'!$B:$B,BN$11,'Transactions (Dated)'!$C:$C,"Dividend (paid to cash)")*AC112</f>
        <v>0</v>
      </c>
      <c r="BO112" s="6">
        <f ca="1">BO111+SUMIFS('Transactions (Dated)'!$F:$F,'Transactions (Dated)'!$D:$D,$BF112,'Transactions (Dated)'!$B:$B,BO$11,'Transactions (Dated)'!$C:$C,"Dividend (paid to cash)")*AD112</f>
        <v>0</v>
      </c>
      <c r="BP112" s="6">
        <f ca="1">BP111+SUMIFS('Transactions (Dated)'!$F:$F,'Transactions (Dated)'!$D:$D,$BF112,'Transactions (Dated)'!$B:$B,BP$11,'Transactions (Dated)'!$C:$C,"Dividend (paid to cash)")*AE112</f>
        <v>0</v>
      </c>
      <c r="BQ112" s="6">
        <f ca="1">BQ111+SUMIFS('Transactions (Dated)'!$F:$F,'Transactions (Dated)'!$D:$D,$BF112,'Transactions (Dated)'!$B:$B,BQ$11,'Transactions (Dated)'!$C:$C,"Dividend (paid to cash)")*AF112</f>
        <v>0</v>
      </c>
      <c r="BR112" s="6">
        <f ca="1">BR111+SUMIFS('Transactions (Dated)'!$F:$F,'Transactions (Dated)'!$D:$D,$BF112,'Transactions (Dated)'!$B:$B,BR$11,'Transactions (Dated)'!$C:$C,"Dividend (paid to cash)")*AG112</f>
        <v>0</v>
      </c>
      <c r="BS112" s="6">
        <f ca="1">BS111+SUMIFS('Transactions (Dated)'!$F:$F,'Transactions (Dated)'!$D:$D,$BF112,'Transactions (Dated)'!$B:$B,BS$11,'Transactions (Dated)'!$C:$C,"Dividend (paid to cash)")*AH112</f>
        <v>0</v>
      </c>
      <c r="BT112" s="6">
        <f ca="1">BT111+SUMIFS('Transactions (Dated)'!$F:$F,'Transactions (Dated)'!$D:$D,$BF112,'Transactions (Dated)'!$B:$B,BT$11,'Transactions (Dated)'!$C:$C,"Dividend (paid to cash)")*AI112</f>
        <v>0</v>
      </c>
      <c r="BU112" s="6">
        <f ca="1">BU111+SUMIFS('Transactions (Dated)'!$F:$F,'Transactions (Dated)'!$D:$D,$BF112,'Transactions (Dated)'!$B:$B,BU$11,'Transactions (Dated)'!$C:$C,"Dividend (paid to cash)")*AJ112</f>
        <v>0</v>
      </c>
      <c r="BV112" s="6"/>
      <c r="BX112" s="6">
        <f t="shared" ca="1" si="54"/>
        <v>840338.55</v>
      </c>
      <c r="BZ112" s="3">
        <f t="shared" si="55"/>
        <v>42060</v>
      </c>
      <c r="CA112" s="4">
        <f t="shared" ca="1" si="50"/>
        <v>168457.5</v>
      </c>
      <c r="CB112" s="4">
        <f t="shared" ca="1" si="51"/>
        <v>840338.55</v>
      </c>
      <c r="CD112" s="4">
        <f t="shared" ca="1" si="52"/>
        <v>1008796.05</v>
      </c>
    </row>
    <row r="113" spans="2:82">
      <c r="B113" s="3">
        <f t="shared" si="53"/>
        <v>42061</v>
      </c>
      <c r="C113" s="2">
        <v>15241.2</v>
      </c>
      <c r="E113" s="70">
        <v>42061</v>
      </c>
      <c r="F113" s="69">
        <v>13.48</v>
      </c>
      <c r="G113" s="69">
        <v>3.63</v>
      </c>
      <c r="H113" s="69">
        <v>20.65</v>
      </c>
      <c r="I113" s="69">
        <v>32.5</v>
      </c>
      <c r="J113" s="69">
        <v>24.6</v>
      </c>
      <c r="K113" s="69">
        <v>12.99</v>
      </c>
      <c r="L113" s="69">
        <v>28.5</v>
      </c>
      <c r="M113" s="69">
        <v>2.63</v>
      </c>
      <c r="N113" s="69">
        <v>8.56</v>
      </c>
      <c r="O113" s="69">
        <v>5.15</v>
      </c>
      <c r="P113" s="69">
        <v>32.61</v>
      </c>
      <c r="Q113" s="69">
        <v>1.17</v>
      </c>
      <c r="R113" s="69">
        <v>10.46</v>
      </c>
      <c r="S113" s="69">
        <v>38.909999999999997</v>
      </c>
      <c r="T113" s="4"/>
      <c r="V113" s="3">
        <f t="shared" si="32"/>
        <v>42061</v>
      </c>
      <c r="W113" s="40">
        <f ca="1">W112+SUMIFS('Transactions (Dated)'!$E$2:$E$53,'Transactions (Dated)'!$D$2:$D$53,'Share Values'!$V113,'Transactions (Dated)'!$B$2:$B$53,'Share Values'!W$11,'Transactions (Dated)'!$C$2:$C$53,"Buy")-SUMIFS('Transactions (Dated)'!$E$2:$E$53,'Transactions (Dated)'!$D$2:$D$53,'Share Values'!$V113,'Transactions (Dated)'!$B$2:$B$53,'Share Values'!W$11,'Transactions (Dated)'!$C$2:$C$53,"Sell")</f>
        <v>4625</v>
      </c>
      <c r="X113" s="40">
        <f ca="1">X112+SUMIFS('Transactions (Dated)'!$E$2:$E$53,'Transactions (Dated)'!$D$2:$D$53,'Share Values'!$V113,'Transactions (Dated)'!$B$2:$B$53,'Share Values'!X$11,'Transactions (Dated)'!$C$2:$C$53,"Buy")-SUMIFS('Transactions (Dated)'!$E$2:$E$53,'Transactions (Dated)'!$D$2:$D$53,'Share Values'!$V113,'Transactions (Dated)'!$B$2:$B$53,'Share Values'!X$11,'Transactions (Dated)'!$C$2:$C$53,"Sell")</f>
        <v>12500</v>
      </c>
      <c r="Y113" s="40">
        <f ca="1">Y112+SUMIFS('Transactions (Dated)'!$E$2:$E$53,'Transactions (Dated)'!$D$2:$D$53,'Share Values'!$V113,'Transactions (Dated)'!$B$2:$B$53,'Share Values'!Y$11,'Transactions (Dated)'!$C$2:$C$53,"Buy")-SUMIFS('Transactions (Dated)'!$E$2:$E$53,'Transactions (Dated)'!$D$2:$D$53,'Share Values'!$V113,'Transactions (Dated)'!$B$2:$B$53,'Share Values'!Y$11,'Transactions (Dated)'!$C$2:$C$53,"Sell")</f>
        <v>0</v>
      </c>
      <c r="Z113" s="40">
        <f ca="1">Z112+SUMIFS('Transactions (Dated)'!$E$2:$E$53,'Transactions (Dated)'!$D$2:$D$53,'Share Values'!$V113,'Transactions (Dated)'!$B$2:$B$53,'Share Values'!Z$11,'Transactions (Dated)'!$C$2:$C$53,"Buy")-SUMIFS('Transactions (Dated)'!$E$2:$E$53,'Transactions (Dated)'!$D$2:$D$53,'Share Values'!$V113,'Transactions (Dated)'!$B$2:$B$53,'Share Values'!Z$11,'Transactions (Dated)'!$C$2:$C$53,"Sell")</f>
        <v>1892</v>
      </c>
      <c r="AA113" s="40">
        <f ca="1">AA112+SUMIFS('Transactions (Dated)'!$E$2:$E$53,'Transactions (Dated)'!$D$2:$D$53,'Share Values'!$V113,'Transactions (Dated)'!$B$2:$B$53,'Share Values'!AA$11,'Transactions (Dated)'!$C$2:$C$53,"Buy")-SUMIFS('Transactions (Dated)'!$E$2:$E$53,'Transactions (Dated)'!$D$2:$D$53,'Share Values'!$V113,'Transactions (Dated)'!$B$2:$B$53,'Share Values'!AA$11,'Transactions (Dated)'!$C$2:$C$53,"Sell")</f>
        <v>0</v>
      </c>
      <c r="AB113" s="40">
        <f ca="1">AB112+SUMIFS('Transactions (Dated)'!$E$2:$E$53,'Transactions (Dated)'!$D$2:$D$53,'Share Values'!$V113,'Transactions (Dated)'!$B$2:$B$53,'Share Values'!AB$11,'Transactions (Dated)'!$C$2:$C$53,"Buy")-SUMIFS('Transactions (Dated)'!$E$2:$E$53,'Transactions (Dated)'!$D$2:$D$53,'Share Values'!$V113,'Transactions (Dated)'!$B$2:$B$53,'Share Values'!AB$11,'Transactions (Dated)'!$C$2:$C$53,"Sell")</f>
        <v>0</v>
      </c>
      <c r="AC113" s="40">
        <f ca="1">AC112+SUMIFS('Transactions (Dated)'!$E$2:$E$53,'Transactions (Dated)'!$D$2:$D$53,'Share Values'!$V113,'Transactions (Dated)'!$B$2:$B$53,'Share Values'!AC$11,'Transactions (Dated)'!$C$2:$C$53,"Buy")-SUMIFS('Transactions (Dated)'!$E$2:$E$53,'Transactions (Dated)'!$D$2:$D$53,'Share Values'!$V113,'Transactions (Dated)'!$B$2:$B$53,'Share Values'!AC$11,'Transactions (Dated)'!$C$2:$C$53,"Sell")</f>
        <v>0</v>
      </c>
      <c r="AD113" s="40">
        <f ca="1">AD112+SUMIFS('Transactions (Dated)'!$E$2:$E$53,'Transactions (Dated)'!$D$2:$D$53,'Share Values'!$V113,'Transactions (Dated)'!$B$2:$B$53,'Share Values'!AD$11,'Transactions (Dated)'!$C$2:$C$53,"Buy")-SUMIFS('Transactions (Dated)'!$E$2:$E$53,'Transactions (Dated)'!$D$2:$D$53,'Share Values'!$V113,'Transactions (Dated)'!$B$2:$B$53,'Share Values'!AD$11,'Transactions (Dated)'!$C$2:$C$53,"Sell")</f>
        <v>0</v>
      </c>
      <c r="AE113" s="40">
        <f ca="1">AE112+SUMIFS('Transactions (Dated)'!$E$2:$E$53,'Transactions (Dated)'!$D$2:$D$53,'Share Values'!$V113,'Transactions (Dated)'!$B$2:$B$53,'Share Values'!AE$11,'Transactions (Dated)'!$C$2:$C$53,"Buy")-SUMIFS('Transactions (Dated)'!$E$2:$E$53,'Transactions (Dated)'!$D$2:$D$53,'Share Values'!$V113,'Transactions (Dated)'!$B$2:$B$53,'Share Values'!AE$11,'Transactions (Dated)'!$C$2:$C$53,"Sell")</f>
        <v>0</v>
      </c>
      <c r="AF113" s="40">
        <f ca="1">AF112+SUMIFS('Transactions (Dated)'!$E$2:$E$53,'Transactions (Dated)'!$D$2:$D$53,'Share Values'!$V113,'Transactions (Dated)'!$B$2:$B$53,'Share Values'!AF$11,'Transactions (Dated)'!$C$2:$C$53,"Buy")-SUMIFS('Transactions (Dated)'!$E$2:$E$53,'Transactions (Dated)'!$D$2:$D$53,'Share Values'!$V113,'Transactions (Dated)'!$B$2:$B$53,'Share Values'!AF$11,'Transactions (Dated)'!$C$2:$C$53,"Sell")</f>
        <v>0</v>
      </c>
      <c r="AG113" s="40">
        <f ca="1">AG112+SUMIFS('Transactions (Dated)'!$E$2:$E$53,'Transactions (Dated)'!$D$2:$D$53,'Share Values'!$V113,'Transactions (Dated)'!$B$2:$B$53,'Share Values'!AG$11,'Transactions (Dated)'!$C$2:$C$53,"Buy")-SUMIFS('Transactions (Dated)'!$E$2:$E$53,'Transactions (Dated)'!$D$2:$D$53,'Share Values'!$V113,'Transactions (Dated)'!$B$2:$B$53,'Share Values'!AG$11,'Transactions (Dated)'!$C$2:$C$53,"Sell")</f>
        <v>0</v>
      </c>
      <c r="AH113" s="40">
        <f ca="1">AH112+SUMIFS('Transactions (Dated)'!$E$2:$E$53,'Transactions (Dated)'!$D$2:$D$53,'Share Values'!$V113,'Transactions (Dated)'!$B$2:$B$53,'Share Values'!AH$11,'Transactions (Dated)'!$C$2:$C$53,"Buy")-SUMIFS('Transactions (Dated)'!$E$2:$E$53,'Transactions (Dated)'!$D$2:$D$53,'Share Values'!$V113,'Transactions (Dated)'!$B$2:$B$53,'Share Values'!AH$11,'Transactions (Dated)'!$C$2:$C$53,"Sell")</f>
        <v>0</v>
      </c>
      <c r="AI113" s="40">
        <f ca="1">AI112+SUMIFS('Transactions (Dated)'!$E$2:$E$53,'Transactions (Dated)'!$D$2:$D$53,'Share Values'!$V113,'Transactions (Dated)'!$B$2:$B$53,'Share Values'!AI$11,'Transactions (Dated)'!$C$2:$C$53,"Buy")-SUMIFS('Transactions (Dated)'!$E$2:$E$53,'Transactions (Dated)'!$D$2:$D$53,'Share Values'!$V113,'Transactions (Dated)'!$B$2:$B$53,'Share Values'!AI$11,'Transactions (Dated)'!$C$2:$C$53,"Sell")</f>
        <v>0</v>
      </c>
      <c r="AJ113" s="40">
        <f ca="1">AJ112+SUMIFS('Transactions (Dated)'!$E$2:$E$53,'Transactions (Dated)'!$D$2:$D$53,'Share Values'!$V113,'Transactions (Dated)'!$B$2:$B$53,'Share Values'!AJ$11,'Transactions (Dated)'!$C$2:$C$53,"Buy")-SUMIFS('Transactions (Dated)'!$E$2:$E$53,'Transactions (Dated)'!$D$2:$D$53,'Share Values'!$V113,'Transactions (Dated)'!$B$2:$B$53,'Share Values'!AJ$11,'Transactions (Dated)'!$C$2:$C$53,"Sell")</f>
        <v>0</v>
      </c>
      <c r="AK113" s="40"/>
      <c r="AM113" s="3">
        <f t="shared" si="33"/>
        <v>42061</v>
      </c>
      <c r="AN113" s="6">
        <f t="shared" ca="1" si="34"/>
        <v>62345</v>
      </c>
      <c r="AO113" s="6">
        <f t="shared" ca="1" si="35"/>
        <v>45375</v>
      </c>
      <c r="AP113" s="6">
        <f t="shared" ca="1" si="36"/>
        <v>0</v>
      </c>
      <c r="AQ113" s="6">
        <f t="shared" ca="1" si="37"/>
        <v>61490</v>
      </c>
      <c r="AR113" s="6">
        <f t="shared" ca="1" si="38"/>
        <v>0</v>
      </c>
      <c r="AS113" s="6">
        <f t="shared" ca="1" si="39"/>
        <v>0</v>
      </c>
      <c r="AT113" s="6">
        <f t="shared" ca="1" si="40"/>
        <v>0</v>
      </c>
      <c r="AU113" s="6">
        <f t="shared" ca="1" si="41"/>
        <v>0</v>
      </c>
      <c r="AV113" s="6">
        <f t="shared" ca="1" si="42"/>
        <v>0</v>
      </c>
      <c r="AW113" s="6">
        <f t="shared" ca="1" si="43"/>
        <v>0</v>
      </c>
      <c r="AX113" s="6">
        <f t="shared" ca="1" si="44"/>
        <v>0</v>
      </c>
      <c r="AY113" s="6">
        <f t="shared" ca="1" si="45"/>
        <v>0</v>
      </c>
      <c r="AZ113" s="6">
        <f t="shared" ca="1" si="46"/>
        <v>0</v>
      </c>
      <c r="BA113" s="6">
        <f t="shared" ca="1" si="47"/>
        <v>0</v>
      </c>
      <c r="BB113" s="6"/>
      <c r="BD113" s="4">
        <f t="shared" ca="1" si="48"/>
        <v>169210</v>
      </c>
      <c r="BF113" s="3">
        <f t="shared" si="49"/>
        <v>42061</v>
      </c>
      <c r="BG113" s="6">
        <f>BG112+SUMIFS('Transactions (Dated)'!H:H,'Transactions (Dated)'!D:D,'Share Values'!AM113)</f>
        <v>839713.55</v>
      </c>
      <c r="BH113" s="6">
        <f ca="1">BH112+SUMIFS('Transactions (Dated)'!$F:$F,'Transactions (Dated)'!$D:$D,$BF113,'Transactions (Dated)'!$B:$B,BH$11,'Transactions (Dated)'!$C:$C,"Dividend (paid to cash)")*W113</f>
        <v>0</v>
      </c>
      <c r="BI113" s="6">
        <f ca="1">BI112+SUMIFS('Transactions (Dated)'!$F:$F,'Transactions (Dated)'!$D:$D,$BF113,'Transactions (Dated)'!$B:$B,BI$11,'Transactions (Dated)'!$C:$C,"Dividend (paid to cash)")*X113</f>
        <v>625</v>
      </c>
      <c r="BJ113" s="6">
        <f ca="1">BJ112+SUMIFS('Transactions (Dated)'!$F:$F,'Transactions (Dated)'!$D:$D,$BF113,'Transactions (Dated)'!$B:$B,BJ$11,'Transactions (Dated)'!$C:$C,"Dividend (paid to cash)")*Y113</f>
        <v>0</v>
      </c>
      <c r="BK113" s="6">
        <f ca="1">BK112+SUMIFS('Transactions (Dated)'!$F:$F,'Transactions (Dated)'!$D:$D,$BF113,'Transactions (Dated)'!$B:$B,BK$11,'Transactions (Dated)'!$C:$C,"Dividend (paid to cash)")*Z113</f>
        <v>0</v>
      </c>
      <c r="BL113" s="6">
        <f ca="1">BL112+SUMIFS('Transactions (Dated)'!$F:$F,'Transactions (Dated)'!$D:$D,$BF113,'Transactions (Dated)'!$B:$B,BL$11,'Transactions (Dated)'!$C:$C,"Dividend (paid to cash)")*AA113</f>
        <v>0</v>
      </c>
      <c r="BM113" s="6">
        <f ca="1">BM112+SUMIFS('Transactions (Dated)'!$F:$F,'Transactions (Dated)'!$D:$D,$BF113,'Transactions (Dated)'!$B:$B,BM$11,'Transactions (Dated)'!$C:$C,"Dividend (paid to cash)")*AB113</f>
        <v>0</v>
      </c>
      <c r="BN113" s="6">
        <f ca="1">BN112+SUMIFS('Transactions (Dated)'!$F:$F,'Transactions (Dated)'!$D:$D,$BF113,'Transactions (Dated)'!$B:$B,BN$11,'Transactions (Dated)'!$C:$C,"Dividend (paid to cash)")*AC113</f>
        <v>0</v>
      </c>
      <c r="BO113" s="6">
        <f ca="1">BO112+SUMIFS('Transactions (Dated)'!$F:$F,'Transactions (Dated)'!$D:$D,$BF113,'Transactions (Dated)'!$B:$B,BO$11,'Transactions (Dated)'!$C:$C,"Dividend (paid to cash)")*AD113</f>
        <v>0</v>
      </c>
      <c r="BP113" s="6">
        <f ca="1">BP112+SUMIFS('Transactions (Dated)'!$F:$F,'Transactions (Dated)'!$D:$D,$BF113,'Transactions (Dated)'!$B:$B,BP$11,'Transactions (Dated)'!$C:$C,"Dividend (paid to cash)")*AE113</f>
        <v>0</v>
      </c>
      <c r="BQ113" s="6">
        <f ca="1">BQ112+SUMIFS('Transactions (Dated)'!$F:$F,'Transactions (Dated)'!$D:$D,$BF113,'Transactions (Dated)'!$B:$B,BQ$11,'Transactions (Dated)'!$C:$C,"Dividend (paid to cash)")*AF113</f>
        <v>0</v>
      </c>
      <c r="BR113" s="6">
        <f ca="1">BR112+SUMIFS('Transactions (Dated)'!$F:$F,'Transactions (Dated)'!$D:$D,$BF113,'Transactions (Dated)'!$B:$B,BR$11,'Transactions (Dated)'!$C:$C,"Dividend (paid to cash)")*AG113</f>
        <v>0</v>
      </c>
      <c r="BS113" s="6">
        <f ca="1">BS112+SUMIFS('Transactions (Dated)'!$F:$F,'Transactions (Dated)'!$D:$D,$BF113,'Transactions (Dated)'!$B:$B,BS$11,'Transactions (Dated)'!$C:$C,"Dividend (paid to cash)")*AH113</f>
        <v>0</v>
      </c>
      <c r="BT113" s="6">
        <f ca="1">BT112+SUMIFS('Transactions (Dated)'!$F:$F,'Transactions (Dated)'!$D:$D,$BF113,'Transactions (Dated)'!$B:$B,BT$11,'Transactions (Dated)'!$C:$C,"Dividend (paid to cash)")*AI113</f>
        <v>0</v>
      </c>
      <c r="BU113" s="6">
        <f ca="1">BU112+SUMIFS('Transactions (Dated)'!$F:$F,'Transactions (Dated)'!$D:$D,$BF113,'Transactions (Dated)'!$B:$B,BU$11,'Transactions (Dated)'!$C:$C,"Dividend (paid to cash)")*AJ113</f>
        <v>0</v>
      </c>
      <c r="BV113" s="6"/>
      <c r="BX113" s="6">
        <f t="shared" ca="1" si="54"/>
        <v>840338.55</v>
      </c>
      <c r="BZ113" s="3">
        <f t="shared" si="55"/>
        <v>42061</v>
      </c>
      <c r="CA113" s="4">
        <f t="shared" ca="1" si="50"/>
        <v>169210</v>
      </c>
      <c r="CB113" s="4">
        <f t="shared" ca="1" si="51"/>
        <v>840338.55</v>
      </c>
      <c r="CD113" s="4">
        <f t="shared" ca="1" si="52"/>
        <v>1009548.55</v>
      </c>
    </row>
    <row r="114" spans="2:82">
      <c r="B114" s="3">
        <f t="shared" si="53"/>
        <v>42062</v>
      </c>
      <c r="C114" s="2">
        <v>15234.3</v>
      </c>
      <c r="E114" s="70">
        <v>42062</v>
      </c>
      <c r="F114" s="69">
        <v>13.54</v>
      </c>
      <c r="G114" s="69">
        <v>3.65</v>
      </c>
      <c r="H114" s="69">
        <v>20.67</v>
      </c>
      <c r="I114" s="69">
        <v>32.159999999999997</v>
      </c>
      <c r="J114" s="69">
        <v>24.88</v>
      </c>
      <c r="K114" s="69">
        <v>13.13</v>
      </c>
      <c r="L114" s="69">
        <v>28.62</v>
      </c>
      <c r="M114" s="69">
        <v>2.7</v>
      </c>
      <c r="N114" s="69">
        <v>8.4600000000000009</v>
      </c>
      <c r="O114" s="69">
        <v>5.27</v>
      </c>
      <c r="P114" s="69">
        <v>32.36</v>
      </c>
      <c r="Q114" s="69">
        <v>1.22</v>
      </c>
      <c r="R114" s="69">
        <v>10.9</v>
      </c>
      <c r="S114" s="69">
        <v>39.58</v>
      </c>
      <c r="T114" s="4"/>
      <c r="V114" s="3">
        <f t="shared" si="32"/>
        <v>42062</v>
      </c>
      <c r="W114" s="40">
        <f ca="1">W113+SUMIFS('Transactions (Dated)'!$E$2:$E$53,'Transactions (Dated)'!$D$2:$D$53,'Share Values'!$V114,'Transactions (Dated)'!$B$2:$B$53,'Share Values'!W$11,'Transactions (Dated)'!$C$2:$C$53,"Buy")-SUMIFS('Transactions (Dated)'!$E$2:$E$53,'Transactions (Dated)'!$D$2:$D$53,'Share Values'!$V114,'Transactions (Dated)'!$B$2:$B$53,'Share Values'!W$11,'Transactions (Dated)'!$C$2:$C$53,"Sell")</f>
        <v>4625</v>
      </c>
      <c r="X114" s="40">
        <f ca="1">X113+SUMIFS('Transactions (Dated)'!$E$2:$E$53,'Transactions (Dated)'!$D$2:$D$53,'Share Values'!$V114,'Transactions (Dated)'!$B$2:$B$53,'Share Values'!X$11,'Transactions (Dated)'!$C$2:$C$53,"Buy")-SUMIFS('Transactions (Dated)'!$E$2:$E$53,'Transactions (Dated)'!$D$2:$D$53,'Share Values'!$V114,'Transactions (Dated)'!$B$2:$B$53,'Share Values'!X$11,'Transactions (Dated)'!$C$2:$C$53,"Sell")</f>
        <v>12500</v>
      </c>
      <c r="Y114" s="40">
        <f ca="1">Y113+SUMIFS('Transactions (Dated)'!$E$2:$E$53,'Transactions (Dated)'!$D$2:$D$53,'Share Values'!$V114,'Transactions (Dated)'!$B$2:$B$53,'Share Values'!Y$11,'Transactions (Dated)'!$C$2:$C$53,"Buy")-SUMIFS('Transactions (Dated)'!$E$2:$E$53,'Transactions (Dated)'!$D$2:$D$53,'Share Values'!$V114,'Transactions (Dated)'!$B$2:$B$53,'Share Values'!Y$11,'Transactions (Dated)'!$C$2:$C$53,"Sell")</f>
        <v>0</v>
      </c>
      <c r="Z114" s="40">
        <f ca="1">Z113+SUMIFS('Transactions (Dated)'!$E$2:$E$53,'Transactions (Dated)'!$D$2:$D$53,'Share Values'!$V114,'Transactions (Dated)'!$B$2:$B$53,'Share Values'!Z$11,'Transactions (Dated)'!$C$2:$C$53,"Buy")-SUMIFS('Transactions (Dated)'!$E$2:$E$53,'Transactions (Dated)'!$D$2:$D$53,'Share Values'!$V114,'Transactions (Dated)'!$B$2:$B$53,'Share Values'!Z$11,'Transactions (Dated)'!$C$2:$C$53,"Sell")</f>
        <v>1892</v>
      </c>
      <c r="AA114" s="40">
        <f ca="1">AA113+SUMIFS('Transactions (Dated)'!$E$2:$E$53,'Transactions (Dated)'!$D$2:$D$53,'Share Values'!$V114,'Transactions (Dated)'!$B$2:$B$53,'Share Values'!AA$11,'Transactions (Dated)'!$C$2:$C$53,"Buy")-SUMIFS('Transactions (Dated)'!$E$2:$E$53,'Transactions (Dated)'!$D$2:$D$53,'Share Values'!$V114,'Transactions (Dated)'!$B$2:$B$53,'Share Values'!AA$11,'Transactions (Dated)'!$C$2:$C$53,"Sell")</f>
        <v>0</v>
      </c>
      <c r="AB114" s="40">
        <f ca="1">AB113+SUMIFS('Transactions (Dated)'!$E$2:$E$53,'Transactions (Dated)'!$D$2:$D$53,'Share Values'!$V114,'Transactions (Dated)'!$B$2:$B$53,'Share Values'!AB$11,'Transactions (Dated)'!$C$2:$C$53,"Buy")-SUMIFS('Transactions (Dated)'!$E$2:$E$53,'Transactions (Dated)'!$D$2:$D$53,'Share Values'!$V114,'Transactions (Dated)'!$B$2:$B$53,'Share Values'!AB$11,'Transactions (Dated)'!$C$2:$C$53,"Sell")</f>
        <v>0</v>
      </c>
      <c r="AC114" s="40">
        <f ca="1">AC113+SUMIFS('Transactions (Dated)'!$E$2:$E$53,'Transactions (Dated)'!$D$2:$D$53,'Share Values'!$V114,'Transactions (Dated)'!$B$2:$B$53,'Share Values'!AC$11,'Transactions (Dated)'!$C$2:$C$53,"Buy")-SUMIFS('Transactions (Dated)'!$E$2:$E$53,'Transactions (Dated)'!$D$2:$D$53,'Share Values'!$V114,'Transactions (Dated)'!$B$2:$B$53,'Share Values'!AC$11,'Transactions (Dated)'!$C$2:$C$53,"Sell")</f>
        <v>0</v>
      </c>
      <c r="AD114" s="40">
        <f ca="1">AD113+SUMIFS('Transactions (Dated)'!$E$2:$E$53,'Transactions (Dated)'!$D$2:$D$53,'Share Values'!$V114,'Transactions (Dated)'!$B$2:$B$53,'Share Values'!AD$11,'Transactions (Dated)'!$C$2:$C$53,"Buy")-SUMIFS('Transactions (Dated)'!$E$2:$E$53,'Transactions (Dated)'!$D$2:$D$53,'Share Values'!$V114,'Transactions (Dated)'!$B$2:$B$53,'Share Values'!AD$11,'Transactions (Dated)'!$C$2:$C$53,"Sell")</f>
        <v>0</v>
      </c>
      <c r="AE114" s="40">
        <f ca="1">AE113+SUMIFS('Transactions (Dated)'!$E$2:$E$53,'Transactions (Dated)'!$D$2:$D$53,'Share Values'!$V114,'Transactions (Dated)'!$B$2:$B$53,'Share Values'!AE$11,'Transactions (Dated)'!$C$2:$C$53,"Buy")-SUMIFS('Transactions (Dated)'!$E$2:$E$53,'Transactions (Dated)'!$D$2:$D$53,'Share Values'!$V114,'Transactions (Dated)'!$B$2:$B$53,'Share Values'!AE$11,'Transactions (Dated)'!$C$2:$C$53,"Sell")</f>
        <v>0</v>
      </c>
      <c r="AF114" s="40">
        <f ca="1">AF113+SUMIFS('Transactions (Dated)'!$E$2:$E$53,'Transactions (Dated)'!$D$2:$D$53,'Share Values'!$V114,'Transactions (Dated)'!$B$2:$B$53,'Share Values'!AF$11,'Transactions (Dated)'!$C$2:$C$53,"Buy")-SUMIFS('Transactions (Dated)'!$E$2:$E$53,'Transactions (Dated)'!$D$2:$D$53,'Share Values'!$V114,'Transactions (Dated)'!$B$2:$B$53,'Share Values'!AF$11,'Transactions (Dated)'!$C$2:$C$53,"Sell")</f>
        <v>0</v>
      </c>
      <c r="AG114" s="40">
        <f ca="1">AG113+SUMIFS('Transactions (Dated)'!$E$2:$E$53,'Transactions (Dated)'!$D$2:$D$53,'Share Values'!$V114,'Transactions (Dated)'!$B$2:$B$53,'Share Values'!AG$11,'Transactions (Dated)'!$C$2:$C$53,"Buy")-SUMIFS('Transactions (Dated)'!$E$2:$E$53,'Transactions (Dated)'!$D$2:$D$53,'Share Values'!$V114,'Transactions (Dated)'!$B$2:$B$53,'Share Values'!AG$11,'Transactions (Dated)'!$C$2:$C$53,"Sell")</f>
        <v>0</v>
      </c>
      <c r="AH114" s="40">
        <f ca="1">AH113+SUMIFS('Transactions (Dated)'!$E$2:$E$53,'Transactions (Dated)'!$D$2:$D$53,'Share Values'!$V114,'Transactions (Dated)'!$B$2:$B$53,'Share Values'!AH$11,'Transactions (Dated)'!$C$2:$C$53,"Buy")-SUMIFS('Transactions (Dated)'!$E$2:$E$53,'Transactions (Dated)'!$D$2:$D$53,'Share Values'!$V114,'Transactions (Dated)'!$B$2:$B$53,'Share Values'!AH$11,'Transactions (Dated)'!$C$2:$C$53,"Sell")</f>
        <v>0</v>
      </c>
      <c r="AI114" s="40">
        <f ca="1">AI113+SUMIFS('Transactions (Dated)'!$E$2:$E$53,'Transactions (Dated)'!$D$2:$D$53,'Share Values'!$V114,'Transactions (Dated)'!$B$2:$B$53,'Share Values'!AI$11,'Transactions (Dated)'!$C$2:$C$53,"Buy")-SUMIFS('Transactions (Dated)'!$E$2:$E$53,'Transactions (Dated)'!$D$2:$D$53,'Share Values'!$V114,'Transactions (Dated)'!$B$2:$B$53,'Share Values'!AI$11,'Transactions (Dated)'!$C$2:$C$53,"Sell")</f>
        <v>0</v>
      </c>
      <c r="AJ114" s="40">
        <f ca="1">AJ113+SUMIFS('Transactions (Dated)'!$E$2:$E$53,'Transactions (Dated)'!$D$2:$D$53,'Share Values'!$V114,'Transactions (Dated)'!$B$2:$B$53,'Share Values'!AJ$11,'Transactions (Dated)'!$C$2:$C$53,"Buy")-SUMIFS('Transactions (Dated)'!$E$2:$E$53,'Transactions (Dated)'!$D$2:$D$53,'Share Values'!$V114,'Transactions (Dated)'!$B$2:$B$53,'Share Values'!AJ$11,'Transactions (Dated)'!$C$2:$C$53,"Sell")</f>
        <v>0</v>
      </c>
      <c r="AK114" s="40"/>
      <c r="AM114" s="3">
        <f t="shared" si="33"/>
        <v>42062</v>
      </c>
      <c r="AN114" s="6">
        <f t="shared" ca="1" si="34"/>
        <v>62622.499999999993</v>
      </c>
      <c r="AO114" s="6">
        <f t="shared" ca="1" si="35"/>
        <v>45625</v>
      </c>
      <c r="AP114" s="6">
        <f t="shared" ca="1" si="36"/>
        <v>0</v>
      </c>
      <c r="AQ114" s="6">
        <f t="shared" ca="1" si="37"/>
        <v>60846.719999999994</v>
      </c>
      <c r="AR114" s="6">
        <f t="shared" ca="1" si="38"/>
        <v>0</v>
      </c>
      <c r="AS114" s="6">
        <f t="shared" ca="1" si="39"/>
        <v>0</v>
      </c>
      <c r="AT114" s="6">
        <f t="shared" ca="1" si="40"/>
        <v>0</v>
      </c>
      <c r="AU114" s="6">
        <f t="shared" ca="1" si="41"/>
        <v>0</v>
      </c>
      <c r="AV114" s="6">
        <f t="shared" ca="1" si="42"/>
        <v>0</v>
      </c>
      <c r="AW114" s="6">
        <f t="shared" ca="1" si="43"/>
        <v>0</v>
      </c>
      <c r="AX114" s="6">
        <f t="shared" ca="1" si="44"/>
        <v>0</v>
      </c>
      <c r="AY114" s="6">
        <f t="shared" ca="1" si="45"/>
        <v>0</v>
      </c>
      <c r="AZ114" s="6">
        <f t="shared" ca="1" si="46"/>
        <v>0</v>
      </c>
      <c r="BA114" s="6">
        <f t="shared" ca="1" si="47"/>
        <v>0</v>
      </c>
      <c r="BB114" s="6"/>
      <c r="BD114" s="4">
        <f t="shared" ca="1" si="48"/>
        <v>169094.22</v>
      </c>
      <c r="BF114" s="3">
        <f t="shared" si="49"/>
        <v>42062</v>
      </c>
      <c r="BG114" s="6">
        <f>BG113+SUMIFS('Transactions (Dated)'!H:H,'Transactions (Dated)'!D:D,'Share Values'!AM114)</f>
        <v>839713.55</v>
      </c>
      <c r="BH114" s="6">
        <f ca="1">BH113+SUMIFS('Transactions (Dated)'!$F:$F,'Transactions (Dated)'!$D:$D,$BF114,'Transactions (Dated)'!$B:$B,BH$11,'Transactions (Dated)'!$C:$C,"Dividend (paid to cash)")*W114</f>
        <v>0</v>
      </c>
      <c r="BI114" s="6">
        <f ca="1">BI113+SUMIFS('Transactions (Dated)'!$F:$F,'Transactions (Dated)'!$D:$D,$BF114,'Transactions (Dated)'!$B:$B,BI$11,'Transactions (Dated)'!$C:$C,"Dividend (paid to cash)")*X114</f>
        <v>625</v>
      </c>
      <c r="BJ114" s="6">
        <f ca="1">BJ113+SUMIFS('Transactions (Dated)'!$F:$F,'Transactions (Dated)'!$D:$D,$BF114,'Transactions (Dated)'!$B:$B,BJ$11,'Transactions (Dated)'!$C:$C,"Dividend (paid to cash)")*Y114</f>
        <v>0</v>
      </c>
      <c r="BK114" s="6">
        <f ca="1">BK113+SUMIFS('Transactions (Dated)'!$F:$F,'Transactions (Dated)'!$D:$D,$BF114,'Transactions (Dated)'!$B:$B,BK$11,'Transactions (Dated)'!$C:$C,"Dividend (paid to cash)")*Z114</f>
        <v>0</v>
      </c>
      <c r="BL114" s="6">
        <f ca="1">BL113+SUMIFS('Transactions (Dated)'!$F:$F,'Transactions (Dated)'!$D:$D,$BF114,'Transactions (Dated)'!$B:$B,BL$11,'Transactions (Dated)'!$C:$C,"Dividend (paid to cash)")*AA114</f>
        <v>0</v>
      </c>
      <c r="BM114" s="6">
        <f ca="1">BM113+SUMIFS('Transactions (Dated)'!$F:$F,'Transactions (Dated)'!$D:$D,$BF114,'Transactions (Dated)'!$B:$B,BM$11,'Transactions (Dated)'!$C:$C,"Dividend (paid to cash)")*AB114</f>
        <v>0</v>
      </c>
      <c r="BN114" s="6">
        <f ca="1">BN113+SUMIFS('Transactions (Dated)'!$F:$F,'Transactions (Dated)'!$D:$D,$BF114,'Transactions (Dated)'!$B:$B,BN$11,'Transactions (Dated)'!$C:$C,"Dividend (paid to cash)")*AC114</f>
        <v>0</v>
      </c>
      <c r="BO114" s="6">
        <f ca="1">BO113+SUMIFS('Transactions (Dated)'!$F:$F,'Transactions (Dated)'!$D:$D,$BF114,'Transactions (Dated)'!$B:$B,BO$11,'Transactions (Dated)'!$C:$C,"Dividend (paid to cash)")*AD114</f>
        <v>0</v>
      </c>
      <c r="BP114" s="6">
        <f ca="1">BP113+SUMIFS('Transactions (Dated)'!$F:$F,'Transactions (Dated)'!$D:$D,$BF114,'Transactions (Dated)'!$B:$B,BP$11,'Transactions (Dated)'!$C:$C,"Dividend (paid to cash)")*AE114</f>
        <v>0</v>
      </c>
      <c r="BQ114" s="6">
        <f ca="1">BQ113+SUMIFS('Transactions (Dated)'!$F:$F,'Transactions (Dated)'!$D:$D,$BF114,'Transactions (Dated)'!$B:$B,BQ$11,'Transactions (Dated)'!$C:$C,"Dividend (paid to cash)")*AF114</f>
        <v>0</v>
      </c>
      <c r="BR114" s="6">
        <f ca="1">BR113+SUMIFS('Transactions (Dated)'!$F:$F,'Transactions (Dated)'!$D:$D,$BF114,'Transactions (Dated)'!$B:$B,BR$11,'Transactions (Dated)'!$C:$C,"Dividend (paid to cash)")*AG114</f>
        <v>0</v>
      </c>
      <c r="BS114" s="6">
        <f ca="1">BS113+SUMIFS('Transactions (Dated)'!$F:$F,'Transactions (Dated)'!$D:$D,$BF114,'Transactions (Dated)'!$B:$B,BS$11,'Transactions (Dated)'!$C:$C,"Dividend (paid to cash)")*AH114</f>
        <v>0</v>
      </c>
      <c r="BT114" s="6">
        <f ca="1">BT113+SUMIFS('Transactions (Dated)'!$F:$F,'Transactions (Dated)'!$D:$D,$BF114,'Transactions (Dated)'!$B:$B,BT$11,'Transactions (Dated)'!$C:$C,"Dividend (paid to cash)")*AI114</f>
        <v>0</v>
      </c>
      <c r="BU114" s="6">
        <f ca="1">BU113+SUMIFS('Transactions (Dated)'!$F:$F,'Transactions (Dated)'!$D:$D,$BF114,'Transactions (Dated)'!$B:$B,BU$11,'Transactions (Dated)'!$C:$C,"Dividend (paid to cash)")*AJ114</f>
        <v>0</v>
      </c>
      <c r="BV114" s="6"/>
      <c r="BX114" s="6">
        <f t="shared" ca="1" si="54"/>
        <v>840338.55</v>
      </c>
      <c r="BZ114" s="3">
        <f t="shared" si="55"/>
        <v>42062</v>
      </c>
      <c r="CA114" s="4">
        <f t="shared" ca="1" si="50"/>
        <v>169094.22</v>
      </c>
      <c r="CB114" s="4">
        <f t="shared" ca="1" si="51"/>
        <v>840338.55</v>
      </c>
      <c r="CD114" s="4">
        <f t="shared" ca="1" si="52"/>
        <v>1009432.77</v>
      </c>
    </row>
    <row r="115" spans="2:82">
      <c r="B115" s="3">
        <f t="shared" si="53"/>
        <v>42065</v>
      </c>
      <c r="C115" s="2">
        <v>15264.1</v>
      </c>
      <c r="E115" s="70">
        <v>42065</v>
      </c>
      <c r="F115" s="69">
        <v>13.86</v>
      </c>
      <c r="G115" s="69">
        <v>3.71</v>
      </c>
      <c r="H115" s="69">
        <v>20.66</v>
      </c>
      <c r="I115" s="69">
        <v>32.42</v>
      </c>
      <c r="J115" s="69">
        <v>25.26</v>
      </c>
      <c r="K115" s="69">
        <v>13.09</v>
      </c>
      <c r="L115" s="69">
        <v>28.71</v>
      </c>
      <c r="M115" s="69">
        <v>2.72</v>
      </c>
      <c r="N115" s="69">
        <v>8.4600000000000009</v>
      </c>
      <c r="O115" s="69">
        <v>5.27</v>
      </c>
      <c r="P115" s="69">
        <v>33</v>
      </c>
      <c r="Q115" s="69">
        <v>1.22</v>
      </c>
      <c r="R115" s="69">
        <v>10.42</v>
      </c>
      <c r="S115" s="69">
        <v>39.06</v>
      </c>
      <c r="T115" s="4"/>
      <c r="V115" s="3">
        <f t="shared" si="32"/>
        <v>42065</v>
      </c>
      <c r="W115" s="40">
        <f ca="1">W114+SUMIFS('Transactions (Dated)'!$E$2:$E$53,'Transactions (Dated)'!$D$2:$D$53,'Share Values'!$V115,'Transactions (Dated)'!$B$2:$B$53,'Share Values'!W$11,'Transactions (Dated)'!$C$2:$C$53,"Buy")-SUMIFS('Transactions (Dated)'!$E$2:$E$53,'Transactions (Dated)'!$D$2:$D$53,'Share Values'!$V115,'Transactions (Dated)'!$B$2:$B$53,'Share Values'!W$11,'Transactions (Dated)'!$C$2:$C$53,"Sell")</f>
        <v>4625</v>
      </c>
      <c r="X115" s="40">
        <f ca="1">X114+SUMIFS('Transactions (Dated)'!$E$2:$E$53,'Transactions (Dated)'!$D$2:$D$53,'Share Values'!$V115,'Transactions (Dated)'!$B$2:$B$53,'Share Values'!X$11,'Transactions (Dated)'!$C$2:$C$53,"Buy")-SUMIFS('Transactions (Dated)'!$E$2:$E$53,'Transactions (Dated)'!$D$2:$D$53,'Share Values'!$V115,'Transactions (Dated)'!$B$2:$B$53,'Share Values'!X$11,'Transactions (Dated)'!$C$2:$C$53,"Sell")</f>
        <v>12500</v>
      </c>
      <c r="Y115" s="40">
        <f ca="1">Y114+SUMIFS('Transactions (Dated)'!$E$2:$E$53,'Transactions (Dated)'!$D$2:$D$53,'Share Values'!$V115,'Transactions (Dated)'!$B$2:$B$53,'Share Values'!Y$11,'Transactions (Dated)'!$C$2:$C$53,"Buy")-SUMIFS('Transactions (Dated)'!$E$2:$E$53,'Transactions (Dated)'!$D$2:$D$53,'Share Values'!$V115,'Transactions (Dated)'!$B$2:$B$53,'Share Values'!Y$11,'Transactions (Dated)'!$C$2:$C$53,"Sell")</f>
        <v>0</v>
      </c>
      <c r="Z115" s="40">
        <f ca="1">Z114+SUMIFS('Transactions (Dated)'!$E$2:$E$53,'Transactions (Dated)'!$D$2:$D$53,'Share Values'!$V115,'Transactions (Dated)'!$B$2:$B$53,'Share Values'!Z$11,'Transactions (Dated)'!$C$2:$C$53,"Buy")-SUMIFS('Transactions (Dated)'!$E$2:$E$53,'Transactions (Dated)'!$D$2:$D$53,'Share Values'!$V115,'Transactions (Dated)'!$B$2:$B$53,'Share Values'!Z$11,'Transactions (Dated)'!$C$2:$C$53,"Sell")</f>
        <v>1892</v>
      </c>
      <c r="AA115" s="40">
        <f ca="1">AA114+SUMIFS('Transactions (Dated)'!$E$2:$E$53,'Transactions (Dated)'!$D$2:$D$53,'Share Values'!$V115,'Transactions (Dated)'!$B$2:$B$53,'Share Values'!AA$11,'Transactions (Dated)'!$C$2:$C$53,"Buy")-SUMIFS('Transactions (Dated)'!$E$2:$E$53,'Transactions (Dated)'!$D$2:$D$53,'Share Values'!$V115,'Transactions (Dated)'!$B$2:$B$53,'Share Values'!AA$11,'Transactions (Dated)'!$C$2:$C$53,"Sell")</f>
        <v>0</v>
      </c>
      <c r="AB115" s="40">
        <f ca="1">AB114+SUMIFS('Transactions (Dated)'!$E$2:$E$53,'Transactions (Dated)'!$D$2:$D$53,'Share Values'!$V115,'Transactions (Dated)'!$B$2:$B$53,'Share Values'!AB$11,'Transactions (Dated)'!$C$2:$C$53,"Buy")-SUMIFS('Transactions (Dated)'!$E$2:$E$53,'Transactions (Dated)'!$D$2:$D$53,'Share Values'!$V115,'Transactions (Dated)'!$B$2:$B$53,'Share Values'!AB$11,'Transactions (Dated)'!$C$2:$C$53,"Sell")</f>
        <v>0</v>
      </c>
      <c r="AC115" s="40">
        <f ca="1">AC114+SUMIFS('Transactions (Dated)'!$E$2:$E$53,'Transactions (Dated)'!$D$2:$D$53,'Share Values'!$V115,'Transactions (Dated)'!$B$2:$B$53,'Share Values'!AC$11,'Transactions (Dated)'!$C$2:$C$53,"Buy")-SUMIFS('Transactions (Dated)'!$E$2:$E$53,'Transactions (Dated)'!$D$2:$D$53,'Share Values'!$V115,'Transactions (Dated)'!$B$2:$B$53,'Share Values'!AC$11,'Transactions (Dated)'!$C$2:$C$53,"Sell")</f>
        <v>0</v>
      </c>
      <c r="AD115" s="40">
        <f ca="1">AD114+SUMIFS('Transactions (Dated)'!$E$2:$E$53,'Transactions (Dated)'!$D$2:$D$53,'Share Values'!$V115,'Transactions (Dated)'!$B$2:$B$53,'Share Values'!AD$11,'Transactions (Dated)'!$C$2:$C$53,"Buy")-SUMIFS('Transactions (Dated)'!$E$2:$E$53,'Transactions (Dated)'!$D$2:$D$53,'Share Values'!$V115,'Transactions (Dated)'!$B$2:$B$53,'Share Values'!AD$11,'Transactions (Dated)'!$C$2:$C$53,"Sell")</f>
        <v>0</v>
      </c>
      <c r="AE115" s="40">
        <f ca="1">AE114+SUMIFS('Transactions (Dated)'!$E$2:$E$53,'Transactions (Dated)'!$D$2:$D$53,'Share Values'!$V115,'Transactions (Dated)'!$B$2:$B$53,'Share Values'!AE$11,'Transactions (Dated)'!$C$2:$C$53,"Buy")-SUMIFS('Transactions (Dated)'!$E$2:$E$53,'Transactions (Dated)'!$D$2:$D$53,'Share Values'!$V115,'Transactions (Dated)'!$B$2:$B$53,'Share Values'!AE$11,'Transactions (Dated)'!$C$2:$C$53,"Sell")</f>
        <v>0</v>
      </c>
      <c r="AF115" s="40">
        <f ca="1">AF114+SUMIFS('Transactions (Dated)'!$E$2:$E$53,'Transactions (Dated)'!$D$2:$D$53,'Share Values'!$V115,'Transactions (Dated)'!$B$2:$B$53,'Share Values'!AF$11,'Transactions (Dated)'!$C$2:$C$53,"Buy")-SUMIFS('Transactions (Dated)'!$E$2:$E$53,'Transactions (Dated)'!$D$2:$D$53,'Share Values'!$V115,'Transactions (Dated)'!$B$2:$B$53,'Share Values'!AF$11,'Transactions (Dated)'!$C$2:$C$53,"Sell")</f>
        <v>0</v>
      </c>
      <c r="AG115" s="40">
        <f ca="1">AG114+SUMIFS('Transactions (Dated)'!$E$2:$E$53,'Transactions (Dated)'!$D$2:$D$53,'Share Values'!$V115,'Transactions (Dated)'!$B$2:$B$53,'Share Values'!AG$11,'Transactions (Dated)'!$C$2:$C$53,"Buy")-SUMIFS('Transactions (Dated)'!$E$2:$E$53,'Transactions (Dated)'!$D$2:$D$53,'Share Values'!$V115,'Transactions (Dated)'!$B$2:$B$53,'Share Values'!AG$11,'Transactions (Dated)'!$C$2:$C$53,"Sell")</f>
        <v>0</v>
      </c>
      <c r="AH115" s="40">
        <f ca="1">AH114+SUMIFS('Transactions (Dated)'!$E$2:$E$53,'Transactions (Dated)'!$D$2:$D$53,'Share Values'!$V115,'Transactions (Dated)'!$B$2:$B$53,'Share Values'!AH$11,'Transactions (Dated)'!$C$2:$C$53,"Buy")-SUMIFS('Transactions (Dated)'!$E$2:$E$53,'Transactions (Dated)'!$D$2:$D$53,'Share Values'!$V115,'Transactions (Dated)'!$B$2:$B$53,'Share Values'!AH$11,'Transactions (Dated)'!$C$2:$C$53,"Sell")</f>
        <v>0</v>
      </c>
      <c r="AI115" s="40">
        <f ca="1">AI114+SUMIFS('Transactions (Dated)'!$E$2:$E$53,'Transactions (Dated)'!$D$2:$D$53,'Share Values'!$V115,'Transactions (Dated)'!$B$2:$B$53,'Share Values'!AI$11,'Transactions (Dated)'!$C$2:$C$53,"Buy")-SUMIFS('Transactions (Dated)'!$E$2:$E$53,'Transactions (Dated)'!$D$2:$D$53,'Share Values'!$V115,'Transactions (Dated)'!$B$2:$B$53,'Share Values'!AI$11,'Transactions (Dated)'!$C$2:$C$53,"Sell")</f>
        <v>0</v>
      </c>
      <c r="AJ115" s="40">
        <f ca="1">AJ114+SUMIFS('Transactions (Dated)'!$E$2:$E$53,'Transactions (Dated)'!$D$2:$D$53,'Share Values'!$V115,'Transactions (Dated)'!$B$2:$B$53,'Share Values'!AJ$11,'Transactions (Dated)'!$C$2:$C$53,"Buy")-SUMIFS('Transactions (Dated)'!$E$2:$E$53,'Transactions (Dated)'!$D$2:$D$53,'Share Values'!$V115,'Transactions (Dated)'!$B$2:$B$53,'Share Values'!AJ$11,'Transactions (Dated)'!$C$2:$C$53,"Sell")</f>
        <v>0</v>
      </c>
      <c r="AK115" s="40"/>
      <c r="AM115" s="3">
        <f t="shared" si="33"/>
        <v>42065</v>
      </c>
      <c r="AN115" s="6">
        <f t="shared" ca="1" si="34"/>
        <v>64102.5</v>
      </c>
      <c r="AO115" s="6">
        <f t="shared" ca="1" si="35"/>
        <v>46375</v>
      </c>
      <c r="AP115" s="6">
        <f t="shared" ca="1" si="36"/>
        <v>0</v>
      </c>
      <c r="AQ115" s="6">
        <f t="shared" ca="1" si="37"/>
        <v>61338.640000000007</v>
      </c>
      <c r="AR115" s="6">
        <f t="shared" ca="1" si="38"/>
        <v>0</v>
      </c>
      <c r="AS115" s="6">
        <f t="shared" ca="1" si="39"/>
        <v>0</v>
      </c>
      <c r="AT115" s="6">
        <f t="shared" ca="1" si="40"/>
        <v>0</v>
      </c>
      <c r="AU115" s="6">
        <f t="shared" ca="1" si="41"/>
        <v>0</v>
      </c>
      <c r="AV115" s="6">
        <f t="shared" ca="1" si="42"/>
        <v>0</v>
      </c>
      <c r="AW115" s="6">
        <f t="shared" ca="1" si="43"/>
        <v>0</v>
      </c>
      <c r="AX115" s="6">
        <f t="shared" ca="1" si="44"/>
        <v>0</v>
      </c>
      <c r="AY115" s="6">
        <f t="shared" ca="1" si="45"/>
        <v>0</v>
      </c>
      <c r="AZ115" s="6">
        <f t="shared" ca="1" si="46"/>
        <v>0</v>
      </c>
      <c r="BA115" s="6">
        <f t="shared" ca="1" si="47"/>
        <v>0</v>
      </c>
      <c r="BB115" s="6"/>
      <c r="BD115" s="4">
        <f t="shared" ca="1" si="48"/>
        <v>171816.14</v>
      </c>
      <c r="BF115" s="3">
        <f t="shared" si="49"/>
        <v>42065</v>
      </c>
      <c r="BG115" s="6">
        <f>BG114+SUMIFS('Transactions (Dated)'!H:H,'Transactions (Dated)'!D:D,'Share Values'!AM115)</f>
        <v>839713.55</v>
      </c>
      <c r="BH115" s="6">
        <f ca="1">BH114+SUMIFS('Transactions (Dated)'!$F:$F,'Transactions (Dated)'!$D:$D,$BF115,'Transactions (Dated)'!$B:$B,BH$11,'Transactions (Dated)'!$C:$C,"Dividend (paid to cash)")*W115</f>
        <v>0</v>
      </c>
      <c r="BI115" s="6">
        <f ca="1">BI114+SUMIFS('Transactions (Dated)'!$F:$F,'Transactions (Dated)'!$D:$D,$BF115,'Transactions (Dated)'!$B:$B,BI$11,'Transactions (Dated)'!$C:$C,"Dividend (paid to cash)")*X115</f>
        <v>625</v>
      </c>
      <c r="BJ115" s="6">
        <f ca="1">BJ114+SUMIFS('Transactions (Dated)'!$F:$F,'Transactions (Dated)'!$D:$D,$BF115,'Transactions (Dated)'!$B:$B,BJ$11,'Transactions (Dated)'!$C:$C,"Dividend (paid to cash)")*Y115</f>
        <v>0</v>
      </c>
      <c r="BK115" s="6">
        <f ca="1">BK114+SUMIFS('Transactions (Dated)'!$F:$F,'Transactions (Dated)'!$D:$D,$BF115,'Transactions (Dated)'!$B:$B,BK$11,'Transactions (Dated)'!$C:$C,"Dividend (paid to cash)")*Z115</f>
        <v>0</v>
      </c>
      <c r="BL115" s="6">
        <f ca="1">BL114+SUMIFS('Transactions (Dated)'!$F:$F,'Transactions (Dated)'!$D:$D,$BF115,'Transactions (Dated)'!$B:$B,BL$11,'Transactions (Dated)'!$C:$C,"Dividend (paid to cash)")*AA115</f>
        <v>0</v>
      </c>
      <c r="BM115" s="6">
        <f ca="1">BM114+SUMIFS('Transactions (Dated)'!$F:$F,'Transactions (Dated)'!$D:$D,$BF115,'Transactions (Dated)'!$B:$B,BM$11,'Transactions (Dated)'!$C:$C,"Dividend (paid to cash)")*AB115</f>
        <v>0</v>
      </c>
      <c r="BN115" s="6">
        <f ca="1">BN114+SUMIFS('Transactions (Dated)'!$F:$F,'Transactions (Dated)'!$D:$D,$BF115,'Transactions (Dated)'!$B:$B,BN$11,'Transactions (Dated)'!$C:$C,"Dividend (paid to cash)")*AC115</f>
        <v>0</v>
      </c>
      <c r="BO115" s="6">
        <f ca="1">BO114+SUMIFS('Transactions (Dated)'!$F:$F,'Transactions (Dated)'!$D:$D,$BF115,'Transactions (Dated)'!$B:$B,BO$11,'Transactions (Dated)'!$C:$C,"Dividend (paid to cash)")*AD115</f>
        <v>0</v>
      </c>
      <c r="BP115" s="6">
        <f ca="1">BP114+SUMIFS('Transactions (Dated)'!$F:$F,'Transactions (Dated)'!$D:$D,$BF115,'Transactions (Dated)'!$B:$B,BP$11,'Transactions (Dated)'!$C:$C,"Dividend (paid to cash)")*AE115</f>
        <v>0</v>
      </c>
      <c r="BQ115" s="6">
        <f ca="1">BQ114+SUMIFS('Transactions (Dated)'!$F:$F,'Transactions (Dated)'!$D:$D,$BF115,'Transactions (Dated)'!$B:$B,BQ$11,'Transactions (Dated)'!$C:$C,"Dividend (paid to cash)")*AF115</f>
        <v>0</v>
      </c>
      <c r="BR115" s="6">
        <f ca="1">BR114+SUMIFS('Transactions (Dated)'!$F:$F,'Transactions (Dated)'!$D:$D,$BF115,'Transactions (Dated)'!$B:$B,BR$11,'Transactions (Dated)'!$C:$C,"Dividend (paid to cash)")*AG115</f>
        <v>0</v>
      </c>
      <c r="BS115" s="6">
        <f ca="1">BS114+SUMIFS('Transactions (Dated)'!$F:$F,'Transactions (Dated)'!$D:$D,$BF115,'Transactions (Dated)'!$B:$B,BS$11,'Transactions (Dated)'!$C:$C,"Dividend (paid to cash)")*AH115</f>
        <v>0</v>
      </c>
      <c r="BT115" s="6">
        <f ca="1">BT114+SUMIFS('Transactions (Dated)'!$F:$F,'Transactions (Dated)'!$D:$D,$BF115,'Transactions (Dated)'!$B:$B,BT$11,'Transactions (Dated)'!$C:$C,"Dividend (paid to cash)")*AI115</f>
        <v>0</v>
      </c>
      <c r="BU115" s="6">
        <f ca="1">BU114+SUMIFS('Transactions (Dated)'!$F:$F,'Transactions (Dated)'!$D:$D,$BF115,'Transactions (Dated)'!$B:$B,BU$11,'Transactions (Dated)'!$C:$C,"Dividend (paid to cash)")*AJ115</f>
        <v>0</v>
      </c>
      <c r="BV115" s="6"/>
      <c r="BX115" s="6">
        <f t="shared" ca="1" si="54"/>
        <v>840338.55</v>
      </c>
      <c r="BZ115" s="3">
        <f t="shared" si="55"/>
        <v>42065</v>
      </c>
      <c r="CA115" s="4">
        <f t="shared" ca="1" si="50"/>
        <v>171816.14</v>
      </c>
      <c r="CB115" s="4">
        <f t="shared" ca="1" si="51"/>
        <v>840338.55</v>
      </c>
      <c r="CD115" s="4">
        <f t="shared" ca="1" si="52"/>
        <v>1012154.6900000001</v>
      </c>
    </row>
    <row r="116" spans="2:82">
      <c r="B116" s="3">
        <f t="shared" si="53"/>
        <v>42066</v>
      </c>
      <c r="C116" s="2">
        <v>15133.9</v>
      </c>
      <c r="E116" s="70">
        <v>42066</v>
      </c>
      <c r="F116" s="69">
        <v>13.69</v>
      </c>
      <c r="G116" s="69">
        <v>3.77</v>
      </c>
      <c r="H116" s="69">
        <v>20.51</v>
      </c>
      <c r="I116" s="69">
        <v>32.56</v>
      </c>
      <c r="J116" s="69">
        <v>24.78</v>
      </c>
      <c r="K116" s="69">
        <v>12.93</v>
      </c>
      <c r="L116" s="69">
        <v>28.21</v>
      </c>
      <c r="M116" s="69">
        <v>2.66</v>
      </c>
      <c r="N116" s="69">
        <v>8.25</v>
      </c>
      <c r="O116" s="69">
        <v>5.05</v>
      </c>
      <c r="P116" s="69">
        <v>33.08</v>
      </c>
      <c r="Q116" s="69">
        <v>1.22</v>
      </c>
      <c r="R116" s="69">
        <v>10.01</v>
      </c>
      <c r="S116" s="69">
        <v>39.25</v>
      </c>
      <c r="T116" s="4"/>
      <c r="V116" s="3">
        <f t="shared" si="32"/>
        <v>42066</v>
      </c>
      <c r="W116" s="40">
        <f ca="1">W115+SUMIFS('Transactions (Dated)'!$E$2:$E$53,'Transactions (Dated)'!$D$2:$D$53,'Share Values'!$V116,'Transactions (Dated)'!$B$2:$B$53,'Share Values'!W$11,'Transactions (Dated)'!$C$2:$C$53,"Buy")-SUMIFS('Transactions (Dated)'!$E$2:$E$53,'Transactions (Dated)'!$D$2:$D$53,'Share Values'!$V116,'Transactions (Dated)'!$B$2:$B$53,'Share Values'!W$11,'Transactions (Dated)'!$C$2:$C$53,"Sell")</f>
        <v>4625</v>
      </c>
      <c r="X116" s="40">
        <f ca="1">X115+SUMIFS('Transactions (Dated)'!$E$2:$E$53,'Transactions (Dated)'!$D$2:$D$53,'Share Values'!$V116,'Transactions (Dated)'!$B$2:$B$53,'Share Values'!X$11,'Transactions (Dated)'!$C$2:$C$53,"Buy")-SUMIFS('Transactions (Dated)'!$E$2:$E$53,'Transactions (Dated)'!$D$2:$D$53,'Share Values'!$V116,'Transactions (Dated)'!$B$2:$B$53,'Share Values'!X$11,'Transactions (Dated)'!$C$2:$C$53,"Sell")</f>
        <v>12500</v>
      </c>
      <c r="Y116" s="40">
        <f ca="1">Y115+SUMIFS('Transactions (Dated)'!$E$2:$E$53,'Transactions (Dated)'!$D$2:$D$53,'Share Values'!$V116,'Transactions (Dated)'!$B$2:$B$53,'Share Values'!Y$11,'Transactions (Dated)'!$C$2:$C$53,"Buy")-SUMIFS('Transactions (Dated)'!$E$2:$E$53,'Transactions (Dated)'!$D$2:$D$53,'Share Values'!$V116,'Transactions (Dated)'!$B$2:$B$53,'Share Values'!Y$11,'Transactions (Dated)'!$C$2:$C$53,"Sell")</f>
        <v>0</v>
      </c>
      <c r="Z116" s="40">
        <f ca="1">Z115+SUMIFS('Transactions (Dated)'!$E$2:$E$53,'Transactions (Dated)'!$D$2:$D$53,'Share Values'!$V116,'Transactions (Dated)'!$B$2:$B$53,'Share Values'!Z$11,'Transactions (Dated)'!$C$2:$C$53,"Buy")-SUMIFS('Transactions (Dated)'!$E$2:$E$53,'Transactions (Dated)'!$D$2:$D$53,'Share Values'!$V116,'Transactions (Dated)'!$B$2:$B$53,'Share Values'!Z$11,'Transactions (Dated)'!$C$2:$C$53,"Sell")</f>
        <v>1892</v>
      </c>
      <c r="AA116" s="40">
        <f ca="1">AA115+SUMIFS('Transactions (Dated)'!$E$2:$E$53,'Transactions (Dated)'!$D$2:$D$53,'Share Values'!$V116,'Transactions (Dated)'!$B$2:$B$53,'Share Values'!AA$11,'Transactions (Dated)'!$C$2:$C$53,"Buy")-SUMIFS('Transactions (Dated)'!$E$2:$E$53,'Transactions (Dated)'!$D$2:$D$53,'Share Values'!$V116,'Transactions (Dated)'!$B$2:$B$53,'Share Values'!AA$11,'Transactions (Dated)'!$C$2:$C$53,"Sell")</f>
        <v>0</v>
      </c>
      <c r="AB116" s="40">
        <f ca="1">AB115+SUMIFS('Transactions (Dated)'!$E$2:$E$53,'Transactions (Dated)'!$D$2:$D$53,'Share Values'!$V116,'Transactions (Dated)'!$B$2:$B$53,'Share Values'!AB$11,'Transactions (Dated)'!$C$2:$C$53,"Buy")-SUMIFS('Transactions (Dated)'!$E$2:$E$53,'Transactions (Dated)'!$D$2:$D$53,'Share Values'!$V116,'Transactions (Dated)'!$B$2:$B$53,'Share Values'!AB$11,'Transactions (Dated)'!$C$2:$C$53,"Sell")</f>
        <v>0</v>
      </c>
      <c r="AC116" s="40">
        <f ca="1">AC115+SUMIFS('Transactions (Dated)'!$E$2:$E$53,'Transactions (Dated)'!$D$2:$D$53,'Share Values'!$V116,'Transactions (Dated)'!$B$2:$B$53,'Share Values'!AC$11,'Transactions (Dated)'!$C$2:$C$53,"Buy")-SUMIFS('Transactions (Dated)'!$E$2:$E$53,'Transactions (Dated)'!$D$2:$D$53,'Share Values'!$V116,'Transactions (Dated)'!$B$2:$B$53,'Share Values'!AC$11,'Transactions (Dated)'!$C$2:$C$53,"Sell")</f>
        <v>0</v>
      </c>
      <c r="AD116" s="40">
        <f ca="1">AD115+SUMIFS('Transactions (Dated)'!$E$2:$E$53,'Transactions (Dated)'!$D$2:$D$53,'Share Values'!$V116,'Transactions (Dated)'!$B$2:$B$53,'Share Values'!AD$11,'Transactions (Dated)'!$C$2:$C$53,"Buy")-SUMIFS('Transactions (Dated)'!$E$2:$E$53,'Transactions (Dated)'!$D$2:$D$53,'Share Values'!$V116,'Transactions (Dated)'!$B$2:$B$53,'Share Values'!AD$11,'Transactions (Dated)'!$C$2:$C$53,"Sell")</f>
        <v>0</v>
      </c>
      <c r="AE116" s="40">
        <f ca="1">AE115+SUMIFS('Transactions (Dated)'!$E$2:$E$53,'Transactions (Dated)'!$D$2:$D$53,'Share Values'!$V116,'Transactions (Dated)'!$B$2:$B$53,'Share Values'!AE$11,'Transactions (Dated)'!$C$2:$C$53,"Buy")-SUMIFS('Transactions (Dated)'!$E$2:$E$53,'Transactions (Dated)'!$D$2:$D$53,'Share Values'!$V116,'Transactions (Dated)'!$B$2:$B$53,'Share Values'!AE$11,'Transactions (Dated)'!$C$2:$C$53,"Sell")</f>
        <v>0</v>
      </c>
      <c r="AF116" s="40">
        <f ca="1">AF115+SUMIFS('Transactions (Dated)'!$E$2:$E$53,'Transactions (Dated)'!$D$2:$D$53,'Share Values'!$V116,'Transactions (Dated)'!$B$2:$B$53,'Share Values'!AF$11,'Transactions (Dated)'!$C$2:$C$53,"Buy")-SUMIFS('Transactions (Dated)'!$E$2:$E$53,'Transactions (Dated)'!$D$2:$D$53,'Share Values'!$V116,'Transactions (Dated)'!$B$2:$B$53,'Share Values'!AF$11,'Transactions (Dated)'!$C$2:$C$53,"Sell")</f>
        <v>0</v>
      </c>
      <c r="AG116" s="40">
        <f ca="1">AG115+SUMIFS('Transactions (Dated)'!$E$2:$E$53,'Transactions (Dated)'!$D$2:$D$53,'Share Values'!$V116,'Transactions (Dated)'!$B$2:$B$53,'Share Values'!AG$11,'Transactions (Dated)'!$C$2:$C$53,"Buy")-SUMIFS('Transactions (Dated)'!$E$2:$E$53,'Transactions (Dated)'!$D$2:$D$53,'Share Values'!$V116,'Transactions (Dated)'!$B$2:$B$53,'Share Values'!AG$11,'Transactions (Dated)'!$C$2:$C$53,"Sell")</f>
        <v>0</v>
      </c>
      <c r="AH116" s="40">
        <f ca="1">AH115+SUMIFS('Transactions (Dated)'!$E$2:$E$53,'Transactions (Dated)'!$D$2:$D$53,'Share Values'!$V116,'Transactions (Dated)'!$B$2:$B$53,'Share Values'!AH$11,'Transactions (Dated)'!$C$2:$C$53,"Buy")-SUMIFS('Transactions (Dated)'!$E$2:$E$53,'Transactions (Dated)'!$D$2:$D$53,'Share Values'!$V116,'Transactions (Dated)'!$B$2:$B$53,'Share Values'!AH$11,'Transactions (Dated)'!$C$2:$C$53,"Sell")</f>
        <v>0</v>
      </c>
      <c r="AI116" s="40">
        <f ca="1">AI115+SUMIFS('Transactions (Dated)'!$E$2:$E$53,'Transactions (Dated)'!$D$2:$D$53,'Share Values'!$V116,'Transactions (Dated)'!$B$2:$B$53,'Share Values'!AI$11,'Transactions (Dated)'!$C$2:$C$53,"Buy")-SUMIFS('Transactions (Dated)'!$E$2:$E$53,'Transactions (Dated)'!$D$2:$D$53,'Share Values'!$V116,'Transactions (Dated)'!$B$2:$B$53,'Share Values'!AI$11,'Transactions (Dated)'!$C$2:$C$53,"Sell")</f>
        <v>0</v>
      </c>
      <c r="AJ116" s="40">
        <f ca="1">AJ115+SUMIFS('Transactions (Dated)'!$E$2:$E$53,'Transactions (Dated)'!$D$2:$D$53,'Share Values'!$V116,'Transactions (Dated)'!$B$2:$B$53,'Share Values'!AJ$11,'Transactions (Dated)'!$C$2:$C$53,"Buy")-SUMIFS('Transactions (Dated)'!$E$2:$E$53,'Transactions (Dated)'!$D$2:$D$53,'Share Values'!$V116,'Transactions (Dated)'!$B$2:$B$53,'Share Values'!AJ$11,'Transactions (Dated)'!$C$2:$C$53,"Sell")</f>
        <v>0</v>
      </c>
      <c r="AK116" s="40"/>
      <c r="AM116" s="3">
        <f t="shared" si="33"/>
        <v>42066</v>
      </c>
      <c r="AN116" s="6">
        <f t="shared" ca="1" si="34"/>
        <v>63316.25</v>
      </c>
      <c r="AO116" s="6">
        <f t="shared" ca="1" si="35"/>
        <v>47125</v>
      </c>
      <c r="AP116" s="6">
        <f t="shared" ca="1" si="36"/>
        <v>0</v>
      </c>
      <c r="AQ116" s="6">
        <f t="shared" ca="1" si="37"/>
        <v>61603.520000000004</v>
      </c>
      <c r="AR116" s="6">
        <f t="shared" ca="1" si="38"/>
        <v>0</v>
      </c>
      <c r="AS116" s="6">
        <f t="shared" ca="1" si="39"/>
        <v>0</v>
      </c>
      <c r="AT116" s="6">
        <f t="shared" ca="1" si="40"/>
        <v>0</v>
      </c>
      <c r="AU116" s="6">
        <f t="shared" ca="1" si="41"/>
        <v>0</v>
      </c>
      <c r="AV116" s="6">
        <f t="shared" ca="1" si="42"/>
        <v>0</v>
      </c>
      <c r="AW116" s="6">
        <f t="shared" ca="1" si="43"/>
        <v>0</v>
      </c>
      <c r="AX116" s="6">
        <f t="shared" ca="1" si="44"/>
        <v>0</v>
      </c>
      <c r="AY116" s="6">
        <f t="shared" ca="1" si="45"/>
        <v>0</v>
      </c>
      <c r="AZ116" s="6">
        <f t="shared" ca="1" si="46"/>
        <v>0</v>
      </c>
      <c r="BA116" s="6">
        <f t="shared" ca="1" si="47"/>
        <v>0</v>
      </c>
      <c r="BB116" s="6"/>
      <c r="BD116" s="4">
        <f t="shared" ca="1" si="48"/>
        <v>172044.77000000002</v>
      </c>
      <c r="BF116" s="3">
        <f t="shared" si="49"/>
        <v>42066</v>
      </c>
      <c r="BG116" s="6">
        <f>BG115+SUMIFS('Transactions (Dated)'!H:H,'Transactions (Dated)'!D:D,'Share Values'!AM116)</f>
        <v>839713.55</v>
      </c>
      <c r="BH116" s="6">
        <f ca="1">BH115+SUMIFS('Transactions (Dated)'!$F:$F,'Transactions (Dated)'!$D:$D,$BF116,'Transactions (Dated)'!$B:$B,BH$11,'Transactions (Dated)'!$C:$C,"Dividend (paid to cash)")*W116</f>
        <v>0</v>
      </c>
      <c r="BI116" s="6">
        <f ca="1">BI115+SUMIFS('Transactions (Dated)'!$F:$F,'Transactions (Dated)'!$D:$D,$BF116,'Transactions (Dated)'!$B:$B,BI$11,'Transactions (Dated)'!$C:$C,"Dividend (paid to cash)")*X116</f>
        <v>625</v>
      </c>
      <c r="BJ116" s="6">
        <f ca="1">BJ115+SUMIFS('Transactions (Dated)'!$F:$F,'Transactions (Dated)'!$D:$D,$BF116,'Transactions (Dated)'!$B:$B,BJ$11,'Transactions (Dated)'!$C:$C,"Dividend (paid to cash)")*Y116</f>
        <v>0</v>
      </c>
      <c r="BK116" s="6">
        <f ca="1">BK115+SUMIFS('Transactions (Dated)'!$F:$F,'Transactions (Dated)'!$D:$D,$BF116,'Transactions (Dated)'!$B:$B,BK$11,'Transactions (Dated)'!$C:$C,"Dividend (paid to cash)")*Z116</f>
        <v>0</v>
      </c>
      <c r="BL116" s="6">
        <f ca="1">BL115+SUMIFS('Transactions (Dated)'!$F:$F,'Transactions (Dated)'!$D:$D,$BF116,'Transactions (Dated)'!$B:$B,BL$11,'Transactions (Dated)'!$C:$C,"Dividend (paid to cash)")*AA116</f>
        <v>0</v>
      </c>
      <c r="BM116" s="6">
        <f ca="1">BM115+SUMIFS('Transactions (Dated)'!$F:$F,'Transactions (Dated)'!$D:$D,$BF116,'Transactions (Dated)'!$B:$B,BM$11,'Transactions (Dated)'!$C:$C,"Dividend (paid to cash)")*AB116</f>
        <v>0</v>
      </c>
      <c r="BN116" s="6">
        <f ca="1">BN115+SUMIFS('Transactions (Dated)'!$F:$F,'Transactions (Dated)'!$D:$D,$BF116,'Transactions (Dated)'!$B:$B,BN$11,'Transactions (Dated)'!$C:$C,"Dividend (paid to cash)")*AC116</f>
        <v>0</v>
      </c>
      <c r="BO116" s="6">
        <f ca="1">BO115+SUMIFS('Transactions (Dated)'!$F:$F,'Transactions (Dated)'!$D:$D,$BF116,'Transactions (Dated)'!$B:$B,BO$11,'Transactions (Dated)'!$C:$C,"Dividend (paid to cash)")*AD116</f>
        <v>0</v>
      </c>
      <c r="BP116" s="6">
        <f ca="1">BP115+SUMIFS('Transactions (Dated)'!$F:$F,'Transactions (Dated)'!$D:$D,$BF116,'Transactions (Dated)'!$B:$B,BP$11,'Transactions (Dated)'!$C:$C,"Dividend (paid to cash)")*AE116</f>
        <v>0</v>
      </c>
      <c r="BQ116" s="6">
        <f ca="1">BQ115+SUMIFS('Transactions (Dated)'!$F:$F,'Transactions (Dated)'!$D:$D,$BF116,'Transactions (Dated)'!$B:$B,BQ$11,'Transactions (Dated)'!$C:$C,"Dividend (paid to cash)")*AF116</f>
        <v>0</v>
      </c>
      <c r="BR116" s="6">
        <f ca="1">BR115+SUMIFS('Transactions (Dated)'!$F:$F,'Transactions (Dated)'!$D:$D,$BF116,'Transactions (Dated)'!$B:$B,BR$11,'Transactions (Dated)'!$C:$C,"Dividend (paid to cash)")*AG116</f>
        <v>0</v>
      </c>
      <c r="BS116" s="6">
        <f ca="1">BS115+SUMIFS('Transactions (Dated)'!$F:$F,'Transactions (Dated)'!$D:$D,$BF116,'Transactions (Dated)'!$B:$B,BS$11,'Transactions (Dated)'!$C:$C,"Dividend (paid to cash)")*AH116</f>
        <v>0</v>
      </c>
      <c r="BT116" s="6">
        <f ca="1">BT115+SUMIFS('Transactions (Dated)'!$F:$F,'Transactions (Dated)'!$D:$D,$BF116,'Transactions (Dated)'!$B:$B,BT$11,'Transactions (Dated)'!$C:$C,"Dividend (paid to cash)")*AI116</f>
        <v>0</v>
      </c>
      <c r="BU116" s="6">
        <f ca="1">BU115+SUMIFS('Transactions (Dated)'!$F:$F,'Transactions (Dated)'!$D:$D,$BF116,'Transactions (Dated)'!$B:$B,BU$11,'Transactions (Dated)'!$C:$C,"Dividend (paid to cash)")*AJ116</f>
        <v>0</v>
      </c>
      <c r="BV116" s="6"/>
      <c r="BX116" s="6">
        <f t="shared" ca="1" si="54"/>
        <v>840338.55</v>
      </c>
      <c r="BZ116" s="3">
        <f t="shared" si="55"/>
        <v>42066</v>
      </c>
      <c r="CA116" s="4">
        <f t="shared" ca="1" si="50"/>
        <v>172044.77000000002</v>
      </c>
      <c r="CB116" s="4">
        <f t="shared" ca="1" si="51"/>
        <v>840338.55</v>
      </c>
      <c r="CD116" s="4">
        <f t="shared" ca="1" si="52"/>
        <v>1012383.3200000001</v>
      </c>
    </row>
    <row r="117" spans="2:82">
      <c r="B117" s="3">
        <f t="shared" si="53"/>
        <v>42067</v>
      </c>
      <c r="C117" s="2">
        <v>15082.8</v>
      </c>
      <c r="E117" s="70">
        <v>42067</v>
      </c>
      <c r="F117" s="69">
        <v>13.47</v>
      </c>
      <c r="G117" s="69">
        <v>3.91</v>
      </c>
      <c r="H117" s="69">
        <v>20.43</v>
      </c>
      <c r="I117" s="69">
        <v>32.67</v>
      </c>
      <c r="J117" s="69">
        <v>20.88</v>
      </c>
      <c r="K117" s="69">
        <v>13</v>
      </c>
      <c r="L117" s="69">
        <v>27.96</v>
      </c>
      <c r="M117" s="69">
        <v>2.56</v>
      </c>
      <c r="N117" s="69">
        <v>8.32</v>
      </c>
      <c r="O117" s="69">
        <v>5.0332999999999997</v>
      </c>
      <c r="P117" s="69">
        <v>32.840000000000003</v>
      </c>
      <c r="Q117" s="69">
        <v>1.24</v>
      </c>
      <c r="R117" s="69">
        <v>9.85</v>
      </c>
      <c r="S117" s="69">
        <v>39.25</v>
      </c>
      <c r="T117" s="4"/>
      <c r="V117" s="3">
        <f t="shared" si="32"/>
        <v>42067</v>
      </c>
      <c r="W117" s="40">
        <f ca="1">W116+SUMIFS('Transactions (Dated)'!$E$2:$E$53,'Transactions (Dated)'!$D$2:$D$53,'Share Values'!$V117,'Transactions (Dated)'!$B$2:$B$53,'Share Values'!W$11,'Transactions (Dated)'!$C$2:$C$53,"Buy")-SUMIFS('Transactions (Dated)'!$E$2:$E$53,'Transactions (Dated)'!$D$2:$D$53,'Share Values'!$V117,'Transactions (Dated)'!$B$2:$B$53,'Share Values'!W$11,'Transactions (Dated)'!$C$2:$C$53,"Sell")</f>
        <v>4625</v>
      </c>
      <c r="X117" s="40">
        <f ca="1">X116+SUMIFS('Transactions (Dated)'!$E$2:$E$53,'Transactions (Dated)'!$D$2:$D$53,'Share Values'!$V117,'Transactions (Dated)'!$B$2:$B$53,'Share Values'!X$11,'Transactions (Dated)'!$C$2:$C$53,"Buy")-SUMIFS('Transactions (Dated)'!$E$2:$E$53,'Transactions (Dated)'!$D$2:$D$53,'Share Values'!$V117,'Transactions (Dated)'!$B$2:$B$53,'Share Values'!X$11,'Transactions (Dated)'!$C$2:$C$53,"Sell")</f>
        <v>12500</v>
      </c>
      <c r="Y117" s="40">
        <f ca="1">Y116+SUMIFS('Transactions (Dated)'!$E$2:$E$53,'Transactions (Dated)'!$D$2:$D$53,'Share Values'!$V117,'Transactions (Dated)'!$B$2:$B$53,'Share Values'!Y$11,'Transactions (Dated)'!$C$2:$C$53,"Buy")-SUMIFS('Transactions (Dated)'!$E$2:$E$53,'Transactions (Dated)'!$D$2:$D$53,'Share Values'!$V117,'Transactions (Dated)'!$B$2:$B$53,'Share Values'!Y$11,'Transactions (Dated)'!$C$2:$C$53,"Sell")</f>
        <v>0</v>
      </c>
      <c r="Z117" s="40">
        <f ca="1">Z116+SUMIFS('Transactions (Dated)'!$E$2:$E$53,'Transactions (Dated)'!$D$2:$D$53,'Share Values'!$V117,'Transactions (Dated)'!$B$2:$B$53,'Share Values'!Z$11,'Transactions (Dated)'!$C$2:$C$53,"Buy")-SUMIFS('Transactions (Dated)'!$E$2:$E$53,'Transactions (Dated)'!$D$2:$D$53,'Share Values'!$V117,'Transactions (Dated)'!$B$2:$B$53,'Share Values'!Z$11,'Transactions (Dated)'!$C$2:$C$53,"Sell")</f>
        <v>1892</v>
      </c>
      <c r="AA117" s="40">
        <f ca="1">AA116+SUMIFS('Transactions (Dated)'!$E$2:$E$53,'Transactions (Dated)'!$D$2:$D$53,'Share Values'!$V117,'Transactions (Dated)'!$B$2:$B$53,'Share Values'!AA$11,'Transactions (Dated)'!$C$2:$C$53,"Buy")-SUMIFS('Transactions (Dated)'!$E$2:$E$53,'Transactions (Dated)'!$D$2:$D$53,'Share Values'!$V117,'Transactions (Dated)'!$B$2:$B$53,'Share Values'!AA$11,'Transactions (Dated)'!$C$2:$C$53,"Sell")</f>
        <v>0</v>
      </c>
      <c r="AB117" s="40">
        <f ca="1">AB116+SUMIFS('Transactions (Dated)'!$E$2:$E$53,'Transactions (Dated)'!$D$2:$D$53,'Share Values'!$V117,'Transactions (Dated)'!$B$2:$B$53,'Share Values'!AB$11,'Transactions (Dated)'!$C$2:$C$53,"Buy")-SUMIFS('Transactions (Dated)'!$E$2:$E$53,'Transactions (Dated)'!$D$2:$D$53,'Share Values'!$V117,'Transactions (Dated)'!$B$2:$B$53,'Share Values'!AB$11,'Transactions (Dated)'!$C$2:$C$53,"Sell")</f>
        <v>0</v>
      </c>
      <c r="AC117" s="40">
        <f ca="1">AC116+SUMIFS('Transactions (Dated)'!$E$2:$E$53,'Transactions (Dated)'!$D$2:$D$53,'Share Values'!$V117,'Transactions (Dated)'!$B$2:$B$53,'Share Values'!AC$11,'Transactions (Dated)'!$C$2:$C$53,"Buy")-SUMIFS('Transactions (Dated)'!$E$2:$E$53,'Transactions (Dated)'!$D$2:$D$53,'Share Values'!$V117,'Transactions (Dated)'!$B$2:$B$53,'Share Values'!AC$11,'Transactions (Dated)'!$C$2:$C$53,"Sell")</f>
        <v>0</v>
      </c>
      <c r="AD117" s="40">
        <f ca="1">AD116+SUMIFS('Transactions (Dated)'!$E$2:$E$53,'Transactions (Dated)'!$D$2:$D$53,'Share Values'!$V117,'Transactions (Dated)'!$B$2:$B$53,'Share Values'!AD$11,'Transactions (Dated)'!$C$2:$C$53,"Buy")-SUMIFS('Transactions (Dated)'!$E$2:$E$53,'Transactions (Dated)'!$D$2:$D$53,'Share Values'!$V117,'Transactions (Dated)'!$B$2:$B$53,'Share Values'!AD$11,'Transactions (Dated)'!$C$2:$C$53,"Sell")</f>
        <v>0</v>
      </c>
      <c r="AE117" s="40">
        <f ca="1">AE116+SUMIFS('Transactions (Dated)'!$E$2:$E$53,'Transactions (Dated)'!$D$2:$D$53,'Share Values'!$V117,'Transactions (Dated)'!$B$2:$B$53,'Share Values'!AE$11,'Transactions (Dated)'!$C$2:$C$53,"Buy")-SUMIFS('Transactions (Dated)'!$E$2:$E$53,'Transactions (Dated)'!$D$2:$D$53,'Share Values'!$V117,'Transactions (Dated)'!$B$2:$B$53,'Share Values'!AE$11,'Transactions (Dated)'!$C$2:$C$53,"Sell")</f>
        <v>0</v>
      </c>
      <c r="AF117" s="40">
        <f ca="1">AF116+SUMIFS('Transactions (Dated)'!$E$2:$E$53,'Transactions (Dated)'!$D$2:$D$53,'Share Values'!$V117,'Transactions (Dated)'!$B$2:$B$53,'Share Values'!AF$11,'Transactions (Dated)'!$C$2:$C$53,"Buy")-SUMIFS('Transactions (Dated)'!$E$2:$E$53,'Transactions (Dated)'!$D$2:$D$53,'Share Values'!$V117,'Transactions (Dated)'!$B$2:$B$53,'Share Values'!AF$11,'Transactions (Dated)'!$C$2:$C$53,"Sell")</f>
        <v>0</v>
      </c>
      <c r="AG117" s="40">
        <f ca="1">AG116+SUMIFS('Transactions (Dated)'!$E$2:$E$53,'Transactions (Dated)'!$D$2:$D$53,'Share Values'!$V117,'Transactions (Dated)'!$B$2:$B$53,'Share Values'!AG$11,'Transactions (Dated)'!$C$2:$C$53,"Buy")-SUMIFS('Transactions (Dated)'!$E$2:$E$53,'Transactions (Dated)'!$D$2:$D$53,'Share Values'!$V117,'Transactions (Dated)'!$B$2:$B$53,'Share Values'!AG$11,'Transactions (Dated)'!$C$2:$C$53,"Sell")</f>
        <v>0</v>
      </c>
      <c r="AH117" s="40">
        <f ca="1">AH116+SUMIFS('Transactions (Dated)'!$E$2:$E$53,'Transactions (Dated)'!$D$2:$D$53,'Share Values'!$V117,'Transactions (Dated)'!$B$2:$B$53,'Share Values'!AH$11,'Transactions (Dated)'!$C$2:$C$53,"Buy")-SUMIFS('Transactions (Dated)'!$E$2:$E$53,'Transactions (Dated)'!$D$2:$D$53,'Share Values'!$V117,'Transactions (Dated)'!$B$2:$B$53,'Share Values'!AH$11,'Transactions (Dated)'!$C$2:$C$53,"Sell")</f>
        <v>0</v>
      </c>
      <c r="AI117" s="40">
        <f ca="1">AI116+SUMIFS('Transactions (Dated)'!$E$2:$E$53,'Transactions (Dated)'!$D$2:$D$53,'Share Values'!$V117,'Transactions (Dated)'!$B$2:$B$53,'Share Values'!AI$11,'Transactions (Dated)'!$C$2:$C$53,"Buy")-SUMIFS('Transactions (Dated)'!$E$2:$E$53,'Transactions (Dated)'!$D$2:$D$53,'Share Values'!$V117,'Transactions (Dated)'!$B$2:$B$53,'Share Values'!AI$11,'Transactions (Dated)'!$C$2:$C$53,"Sell")</f>
        <v>0</v>
      </c>
      <c r="AJ117" s="40">
        <f ca="1">AJ116+SUMIFS('Transactions (Dated)'!$E$2:$E$53,'Transactions (Dated)'!$D$2:$D$53,'Share Values'!$V117,'Transactions (Dated)'!$B$2:$B$53,'Share Values'!AJ$11,'Transactions (Dated)'!$C$2:$C$53,"Buy")-SUMIFS('Transactions (Dated)'!$E$2:$E$53,'Transactions (Dated)'!$D$2:$D$53,'Share Values'!$V117,'Transactions (Dated)'!$B$2:$B$53,'Share Values'!AJ$11,'Transactions (Dated)'!$C$2:$C$53,"Sell")</f>
        <v>0</v>
      </c>
      <c r="AK117" s="40"/>
      <c r="AM117" s="3">
        <f t="shared" si="33"/>
        <v>42067</v>
      </c>
      <c r="AN117" s="6">
        <f t="shared" ca="1" si="34"/>
        <v>62298.75</v>
      </c>
      <c r="AO117" s="6">
        <f t="shared" ca="1" si="35"/>
        <v>48875</v>
      </c>
      <c r="AP117" s="6">
        <f t="shared" ca="1" si="36"/>
        <v>0</v>
      </c>
      <c r="AQ117" s="6">
        <f t="shared" ca="1" si="37"/>
        <v>61811.640000000007</v>
      </c>
      <c r="AR117" s="6">
        <f t="shared" ca="1" si="38"/>
        <v>0</v>
      </c>
      <c r="AS117" s="6">
        <f t="shared" ca="1" si="39"/>
        <v>0</v>
      </c>
      <c r="AT117" s="6">
        <f t="shared" ca="1" si="40"/>
        <v>0</v>
      </c>
      <c r="AU117" s="6">
        <f t="shared" ca="1" si="41"/>
        <v>0</v>
      </c>
      <c r="AV117" s="6">
        <f t="shared" ca="1" si="42"/>
        <v>0</v>
      </c>
      <c r="AW117" s="6">
        <f t="shared" ca="1" si="43"/>
        <v>0</v>
      </c>
      <c r="AX117" s="6">
        <f t="shared" ca="1" si="44"/>
        <v>0</v>
      </c>
      <c r="AY117" s="6">
        <f t="shared" ca="1" si="45"/>
        <v>0</v>
      </c>
      <c r="AZ117" s="6">
        <f t="shared" ca="1" si="46"/>
        <v>0</v>
      </c>
      <c r="BA117" s="6">
        <f t="shared" ca="1" si="47"/>
        <v>0</v>
      </c>
      <c r="BB117" s="6"/>
      <c r="BD117" s="4">
        <f t="shared" ca="1" si="48"/>
        <v>172985.39</v>
      </c>
      <c r="BF117" s="3">
        <f t="shared" si="49"/>
        <v>42067</v>
      </c>
      <c r="BG117" s="6">
        <f>BG116+SUMIFS('Transactions (Dated)'!H:H,'Transactions (Dated)'!D:D,'Share Values'!AM117)</f>
        <v>839713.55</v>
      </c>
      <c r="BH117" s="6">
        <f ca="1">BH116+SUMIFS('Transactions (Dated)'!$F:$F,'Transactions (Dated)'!$D:$D,$BF117,'Transactions (Dated)'!$B:$B,BH$11,'Transactions (Dated)'!$C:$C,"Dividend (paid to cash)")*W117</f>
        <v>0</v>
      </c>
      <c r="BI117" s="6">
        <f ca="1">BI116+SUMIFS('Transactions (Dated)'!$F:$F,'Transactions (Dated)'!$D:$D,$BF117,'Transactions (Dated)'!$B:$B,BI$11,'Transactions (Dated)'!$C:$C,"Dividend (paid to cash)")*X117</f>
        <v>625</v>
      </c>
      <c r="BJ117" s="6">
        <f ca="1">BJ116+SUMIFS('Transactions (Dated)'!$F:$F,'Transactions (Dated)'!$D:$D,$BF117,'Transactions (Dated)'!$B:$B,BJ$11,'Transactions (Dated)'!$C:$C,"Dividend (paid to cash)")*Y117</f>
        <v>0</v>
      </c>
      <c r="BK117" s="6">
        <f ca="1">BK116+SUMIFS('Transactions (Dated)'!$F:$F,'Transactions (Dated)'!$D:$D,$BF117,'Transactions (Dated)'!$B:$B,BK$11,'Transactions (Dated)'!$C:$C,"Dividend (paid to cash)")*Z117</f>
        <v>0</v>
      </c>
      <c r="BL117" s="6">
        <f ca="1">BL116+SUMIFS('Transactions (Dated)'!$F:$F,'Transactions (Dated)'!$D:$D,$BF117,'Transactions (Dated)'!$B:$B,BL$11,'Transactions (Dated)'!$C:$C,"Dividend (paid to cash)")*AA117</f>
        <v>0</v>
      </c>
      <c r="BM117" s="6">
        <f ca="1">BM116+SUMIFS('Transactions (Dated)'!$F:$F,'Transactions (Dated)'!$D:$D,$BF117,'Transactions (Dated)'!$B:$B,BM$11,'Transactions (Dated)'!$C:$C,"Dividend (paid to cash)")*AB117</f>
        <v>0</v>
      </c>
      <c r="BN117" s="6">
        <f ca="1">BN116+SUMIFS('Transactions (Dated)'!$F:$F,'Transactions (Dated)'!$D:$D,$BF117,'Transactions (Dated)'!$B:$B,BN$11,'Transactions (Dated)'!$C:$C,"Dividend (paid to cash)")*AC117</f>
        <v>0</v>
      </c>
      <c r="BO117" s="6">
        <f ca="1">BO116+SUMIFS('Transactions (Dated)'!$F:$F,'Transactions (Dated)'!$D:$D,$BF117,'Transactions (Dated)'!$B:$B,BO$11,'Transactions (Dated)'!$C:$C,"Dividend (paid to cash)")*AD117</f>
        <v>0</v>
      </c>
      <c r="BP117" s="6">
        <f ca="1">BP116+SUMIFS('Transactions (Dated)'!$F:$F,'Transactions (Dated)'!$D:$D,$BF117,'Transactions (Dated)'!$B:$B,BP$11,'Transactions (Dated)'!$C:$C,"Dividend (paid to cash)")*AE117</f>
        <v>0</v>
      </c>
      <c r="BQ117" s="6">
        <f ca="1">BQ116+SUMIFS('Transactions (Dated)'!$F:$F,'Transactions (Dated)'!$D:$D,$BF117,'Transactions (Dated)'!$B:$B,BQ$11,'Transactions (Dated)'!$C:$C,"Dividend (paid to cash)")*AF117</f>
        <v>0</v>
      </c>
      <c r="BR117" s="6">
        <f ca="1">BR116+SUMIFS('Transactions (Dated)'!$F:$F,'Transactions (Dated)'!$D:$D,$BF117,'Transactions (Dated)'!$B:$B,BR$11,'Transactions (Dated)'!$C:$C,"Dividend (paid to cash)")*AG117</f>
        <v>0</v>
      </c>
      <c r="BS117" s="6">
        <f ca="1">BS116+SUMIFS('Transactions (Dated)'!$F:$F,'Transactions (Dated)'!$D:$D,$BF117,'Transactions (Dated)'!$B:$B,BS$11,'Transactions (Dated)'!$C:$C,"Dividend (paid to cash)")*AH117</f>
        <v>0</v>
      </c>
      <c r="BT117" s="6">
        <f ca="1">BT116+SUMIFS('Transactions (Dated)'!$F:$F,'Transactions (Dated)'!$D:$D,$BF117,'Transactions (Dated)'!$B:$B,BT$11,'Transactions (Dated)'!$C:$C,"Dividend (paid to cash)")*AI117</f>
        <v>0</v>
      </c>
      <c r="BU117" s="6">
        <f ca="1">BU116+SUMIFS('Transactions (Dated)'!$F:$F,'Transactions (Dated)'!$D:$D,$BF117,'Transactions (Dated)'!$B:$B,BU$11,'Transactions (Dated)'!$C:$C,"Dividend (paid to cash)")*AJ117</f>
        <v>0</v>
      </c>
      <c r="BV117" s="6"/>
      <c r="BX117" s="6">
        <f t="shared" ca="1" si="54"/>
        <v>840338.55</v>
      </c>
      <c r="BZ117" s="3">
        <f t="shared" si="55"/>
        <v>42067</v>
      </c>
      <c r="CA117" s="4">
        <f t="shared" ca="1" si="50"/>
        <v>172985.39</v>
      </c>
      <c r="CB117" s="4">
        <f t="shared" ca="1" si="51"/>
        <v>840338.55</v>
      </c>
      <c r="CD117" s="4">
        <f t="shared" ca="1" si="52"/>
        <v>1013323.9400000001</v>
      </c>
    </row>
    <row r="118" spans="2:82">
      <c r="B118" s="3">
        <f t="shared" si="53"/>
        <v>42068</v>
      </c>
      <c r="C118" s="2">
        <v>15103.1</v>
      </c>
      <c r="E118" s="70">
        <v>42068</v>
      </c>
      <c r="F118" s="69">
        <v>13.61</v>
      </c>
      <c r="G118" s="69">
        <v>3.78</v>
      </c>
      <c r="H118" s="69">
        <v>20.46</v>
      </c>
      <c r="I118" s="69">
        <v>32.92</v>
      </c>
      <c r="J118" s="69">
        <v>19.68</v>
      </c>
      <c r="K118" s="69">
        <v>12.98</v>
      </c>
      <c r="L118" s="69">
        <v>28.11</v>
      </c>
      <c r="M118" s="69">
        <v>2.5499999999999998</v>
      </c>
      <c r="N118" s="69">
        <v>8.31</v>
      </c>
      <c r="O118" s="69">
        <v>5.1266999999999996</v>
      </c>
      <c r="P118" s="69">
        <v>33.090000000000003</v>
      </c>
      <c r="Q118" s="69">
        <v>1.32</v>
      </c>
      <c r="R118" s="69">
        <v>9.75</v>
      </c>
      <c r="S118" s="69">
        <v>39.83</v>
      </c>
      <c r="T118" s="4"/>
      <c r="V118" s="3">
        <f t="shared" si="32"/>
        <v>42068</v>
      </c>
      <c r="W118" s="40">
        <f ca="1">W117+SUMIFS('Transactions (Dated)'!$E$2:$E$53,'Transactions (Dated)'!$D$2:$D$53,'Share Values'!$V118,'Transactions (Dated)'!$B$2:$B$53,'Share Values'!W$11,'Transactions (Dated)'!$C$2:$C$53,"Buy")-SUMIFS('Transactions (Dated)'!$E$2:$E$53,'Transactions (Dated)'!$D$2:$D$53,'Share Values'!$V118,'Transactions (Dated)'!$B$2:$B$53,'Share Values'!W$11,'Transactions (Dated)'!$C$2:$C$53,"Sell")</f>
        <v>4625</v>
      </c>
      <c r="X118" s="40">
        <f ca="1">X117+SUMIFS('Transactions (Dated)'!$E$2:$E$53,'Transactions (Dated)'!$D$2:$D$53,'Share Values'!$V118,'Transactions (Dated)'!$B$2:$B$53,'Share Values'!X$11,'Transactions (Dated)'!$C$2:$C$53,"Buy")-SUMIFS('Transactions (Dated)'!$E$2:$E$53,'Transactions (Dated)'!$D$2:$D$53,'Share Values'!$V118,'Transactions (Dated)'!$B$2:$B$53,'Share Values'!X$11,'Transactions (Dated)'!$C$2:$C$53,"Sell")</f>
        <v>12500</v>
      </c>
      <c r="Y118" s="40">
        <f ca="1">Y117+SUMIFS('Transactions (Dated)'!$E$2:$E$53,'Transactions (Dated)'!$D$2:$D$53,'Share Values'!$V118,'Transactions (Dated)'!$B$2:$B$53,'Share Values'!Y$11,'Transactions (Dated)'!$C$2:$C$53,"Buy")-SUMIFS('Transactions (Dated)'!$E$2:$E$53,'Transactions (Dated)'!$D$2:$D$53,'Share Values'!$V118,'Transactions (Dated)'!$B$2:$B$53,'Share Values'!Y$11,'Transactions (Dated)'!$C$2:$C$53,"Sell")</f>
        <v>0</v>
      </c>
      <c r="Z118" s="40">
        <f ca="1">Z117+SUMIFS('Transactions (Dated)'!$E$2:$E$53,'Transactions (Dated)'!$D$2:$D$53,'Share Values'!$V118,'Transactions (Dated)'!$B$2:$B$53,'Share Values'!Z$11,'Transactions (Dated)'!$C$2:$C$53,"Buy")-SUMIFS('Transactions (Dated)'!$E$2:$E$53,'Transactions (Dated)'!$D$2:$D$53,'Share Values'!$V118,'Transactions (Dated)'!$B$2:$B$53,'Share Values'!Z$11,'Transactions (Dated)'!$C$2:$C$53,"Sell")</f>
        <v>1892</v>
      </c>
      <c r="AA118" s="40">
        <f ca="1">AA117+SUMIFS('Transactions (Dated)'!$E$2:$E$53,'Transactions (Dated)'!$D$2:$D$53,'Share Values'!$V118,'Transactions (Dated)'!$B$2:$B$53,'Share Values'!AA$11,'Transactions (Dated)'!$C$2:$C$53,"Buy")-SUMIFS('Transactions (Dated)'!$E$2:$E$53,'Transactions (Dated)'!$D$2:$D$53,'Share Values'!$V118,'Transactions (Dated)'!$B$2:$B$53,'Share Values'!AA$11,'Transactions (Dated)'!$C$2:$C$53,"Sell")</f>
        <v>0</v>
      </c>
      <c r="AB118" s="40">
        <f ca="1">AB117+SUMIFS('Transactions (Dated)'!$E$2:$E$53,'Transactions (Dated)'!$D$2:$D$53,'Share Values'!$V118,'Transactions (Dated)'!$B$2:$B$53,'Share Values'!AB$11,'Transactions (Dated)'!$C$2:$C$53,"Buy")-SUMIFS('Transactions (Dated)'!$E$2:$E$53,'Transactions (Dated)'!$D$2:$D$53,'Share Values'!$V118,'Transactions (Dated)'!$B$2:$B$53,'Share Values'!AB$11,'Transactions (Dated)'!$C$2:$C$53,"Sell")</f>
        <v>0</v>
      </c>
      <c r="AC118" s="40">
        <f ca="1">AC117+SUMIFS('Transactions (Dated)'!$E$2:$E$53,'Transactions (Dated)'!$D$2:$D$53,'Share Values'!$V118,'Transactions (Dated)'!$B$2:$B$53,'Share Values'!AC$11,'Transactions (Dated)'!$C$2:$C$53,"Buy")-SUMIFS('Transactions (Dated)'!$E$2:$E$53,'Transactions (Dated)'!$D$2:$D$53,'Share Values'!$V118,'Transactions (Dated)'!$B$2:$B$53,'Share Values'!AC$11,'Transactions (Dated)'!$C$2:$C$53,"Sell")</f>
        <v>0</v>
      </c>
      <c r="AD118" s="40">
        <f ca="1">AD117+SUMIFS('Transactions (Dated)'!$E$2:$E$53,'Transactions (Dated)'!$D$2:$D$53,'Share Values'!$V118,'Transactions (Dated)'!$B$2:$B$53,'Share Values'!AD$11,'Transactions (Dated)'!$C$2:$C$53,"Buy")-SUMIFS('Transactions (Dated)'!$E$2:$E$53,'Transactions (Dated)'!$D$2:$D$53,'Share Values'!$V118,'Transactions (Dated)'!$B$2:$B$53,'Share Values'!AD$11,'Transactions (Dated)'!$C$2:$C$53,"Sell")</f>
        <v>0</v>
      </c>
      <c r="AE118" s="40">
        <f ca="1">AE117+SUMIFS('Transactions (Dated)'!$E$2:$E$53,'Transactions (Dated)'!$D$2:$D$53,'Share Values'!$V118,'Transactions (Dated)'!$B$2:$B$53,'Share Values'!AE$11,'Transactions (Dated)'!$C$2:$C$53,"Buy")-SUMIFS('Transactions (Dated)'!$E$2:$E$53,'Transactions (Dated)'!$D$2:$D$53,'Share Values'!$V118,'Transactions (Dated)'!$B$2:$B$53,'Share Values'!AE$11,'Transactions (Dated)'!$C$2:$C$53,"Sell")</f>
        <v>0</v>
      </c>
      <c r="AF118" s="40">
        <f ca="1">AF117+SUMIFS('Transactions (Dated)'!$E$2:$E$53,'Transactions (Dated)'!$D$2:$D$53,'Share Values'!$V118,'Transactions (Dated)'!$B$2:$B$53,'Share Values'!AF$11,'Transactions (Dated)'!$C$2:$C$53,"Buy")-SUMIFS('Transactions (Dated)'!$E$2:$E$53,'Transactions (Dated)'!$D$2:$D$53,'Share Values'!$V118,'Transactions (Dated)'!$B$2:$B$53,'Share Values'!AF$11,'Transactions (Dated)'!$C$2:$C$53,"Sell")</f>
        <v>0</v>
      </c>
      <c r="AG118" s="40">
        <f ca="1">AG117+SUMIFS('Transactions (Dated)'!$E$2:$E$53,'Transactions (Dated)'!$D$2:$D$53,'Share Values'!$V118,'Transactions (Dated)'!$B$2:$B$53,'Share Values'!AG$11,'Transactions (Dated)'!$C$2:$C$53,"Buy")-SUMIFS('Transactions (Dated)'!$E$2:$E$53,'Transactions (Dated)'!$D$2:$D$53,'Share Values'!$V118,'Transactions (Dated)'!$B$2:$B$53,'Share Values'!AG$11,'Transactions (Dated)'!$C$2:$C$53,"Sell")</f>
        <v>0</v>
      </c>
      <c r="AH118" s="40">
        <f ca="1">AH117+SUMIFS('Transactions (Dated)'!$E$2:$E$53,'Transactions (Dated)'!$D$2:$D$53,'Share Values'!$V118,'Transactions (Dated)'!$B$2:$B$53,'Share Values'!AH$11,'Transactions (Dated)'!$C$2:$C$53,"Buy")-SUMIFS('Transactions (Dated)'!$E$2:$E$53,'Transactions (Dated)'!$D$2:$D$53,'Share Values'!$V118,'Transactions (Dated)'!$B$2:$B$53,'Share Values'!AH$11,'Transactions (Dated)'!$C$2:$C$53,"Sell")</f>
        <v>0</v>
      </c>
      <c r="AI118" s="40">
        <f ca="1">AI117+SUMIFS('Transactions (Dated)'!$E$2:$E$53,'Transactions (Dated)'!$D$2:$D$53,'Share Values'!$V118,'Transactions (Dated)'!$B$2:$B$53,'Share Values'!AI$11,'Transactions (Dated)'!$C$2:$C$53,"Buy")-SUMIFS('Transactions (Dated)'!$E$2:$E$53,'Transactions (Dated)'!$D$2:$D$53,'Share Values'!$V118,'Transactions (Dated)'!$B$2:$B$53,'Share Values'!AI$11,'Transactions (Dated)'!$C$2:$C$53,"Sell")</f>
        <v>0</v>
      </c>
      <c r="AJ118" s="40">
        <f ca="1">AJ117+SUMIFS('Transactions (Dated)'!$E$2:$E$53,'Transactions (Dated)'!$D$2:$D$53,'Share Values'!$V118,'Transactions (Dated)'!$B$2:$B$53,'Share Values'!AJ$11,'Transactions (Dated)'!$C$2:$C$53,"Buy")-SUMIFS('Transactions (Dated)'!$E$2:$E$53,'Transactions (Dated)'!$D$2:$D$53,'Share Values'!$V118,'Transactions (Dated)'!$B$2:$B$53,'Share Values'!AJ$11,'Transactions (Dated)'!$C$2:$C$53,"Sell")</f>
        <v>0</v>
      </c>
      <c r="AK118" s="40"/>
      <c r="AM118" s="3">
        <f t="shared" si="33"/>
        <v>42068</v>
      </c>
      <c r="AN118" s="6">
        <f t="shared" ca="1" si="34"/>
        <v>62946.25</v>
      </c>
      <c r="AO118" s="6">
        <f t="shared" ca="1" si="35"/>
        <v>47250</v>
      </c>
      <c r="AP118" s="6">
        <f t="shared" ca="1" si="36"/>
        <v>0</v>
      </c>
      <c r="AQ118" s="6">
        <f t="shared" ca="1" si="37"/>
        <v>62284.640000000007</v>
      </c>
      <c r="AR118" s="6">
        <f t="shared" ca="1" si="38"/>
        <v>0</v>
      </c>
      <c r="AS118" s="6">
        <f t="shared" ca="1" si="39"/>
        <v>0</v>
      </c>
      <c r="AT118" s="6">
        <f t="shared" ca="1" si="40"/>
        <v>0</v>
      </c>
      <c r="AU118" s="6">
        <f t="shared" ca="1" si="41"/>
        <v>0</v>
      </c>
      <c r="AV118" s="6">
        <f t="shared" ca="1" si="42"/>
        <v>0</v>
      </c>
      <c r="AW118" s="6">
        <f t="shared" ca="1" si="43"/>
        <v>0</v>
      </c>
      <c r="AX118" s="6">
        <f t="shared" ca="1" si="44"/>
        <v>0</v>
      </c>
      <c r="AY118" s="6">
        <f t="shared" ca="1" si="45"/>
        <v>0</v>
      </c>
      <c r="AZ118" s="6">
        <f t="shared" ca="1" si="46"/>
        <v>0</v>
      </c>
      <c r="BA118" s="6">
        <f t="shared" ca="1" si="47"/>
        <v>0</v>
      </c>
      <c r="BB118" s="6"/>
      <c r="BD118" s="4">
        <f t="shared" ca="1" si="48"/>
        <v>172480.89</v>
      </c>
      <c r="BF118" s="3">
        <f t="shared" si="49"/>
        <v>42068</v>
      </c>
      <c r="BG118" s="6">
        <f>BG117+SUMIFS('Transactions (Dated)'!H:H,'Transactions (Dated)'!D:D,'Share Values'!AM118)</f>
        <v>839713.55</v>
      </c>
      <c r="BH118" s="6">
        <f ca="1">BH117+SUMIFS('Transactions (Dated)'!$F:$F,'Transactions (Dated)'!$D:$D,$BF118,'Transactions (Dated)'!$B:$B,BH$11,'Transactions (Dated)'!$C:$C,"Dividend (paid to cash)")*W118</f>
        <v>0</v>
      </c>
      <c r="BI118" s="6">
        <f ca="1">BI117+SUMIFS('Transactions (Dated)'!$F:$F,'Transactions (Dated)'!$D:$D,$BF118,'Transactions (Dated)'!$B:$B,BI$11,'Transactions (Dated)'!$C:$C,"Dividend (paid to cash)")*X118</f>
        <v>625</v>
      </c>
      <c r="BJ118" s="6">
        <f ca="1">BJ117+SUMIFS('Transactions (Dated)'!$F:$F,'Transactions (Dated)'!$D:$D,$BF118,'Transactions (Dated)'!$B:$B,BJ$11,'Transactions (Dated)'!$C:$C,"Dividend (paid to cash)")*Y118</f>
        <v>0</v>
      </c>
      <c r="BK118" s="6">
        <f ca="1">BK117+SUMIFS('Transactions (Dated)'!$F:$F,'Transactions (Dated)'!$D:$D,$BF118,'Transactions (Dated)'!$B:$B,BK$11,'Transactions (Dated)'!$C:$C,"Dividend (paid to cash)")*Z118</f>
        <v>0</v>
      </c>
      <c r="BL118" s="6">
        <f ca="1">BL117+SUMIFS('Transactions (Dated)'!$F:$F,'Transactions (Dated)'!$D:$D,$BF118,'Transactions (Dated)'!$B:$B,BL$11,'Transactions (Dated)'!$C:$C,"Dividend (paid to cash)")*AA118</f>
        <v>0</v>
      </c>
      <c r="BM118" s="6">
        <f ca="1">BM117+SUMIFS('Transactions (Dated)'!$F:$F,'Transactions (Dated)'!$D:$D,$BF118,'Transactions (Dated)'!$B:$B,BM$11,'Transactions (Dated)'!$C:$C,"Dividend (paid to cash)")*AB118</f>
        <v>0</v>
      </c>
      <c r="BN118" s="6">
        <f ca="1">BN117+SUMIFS('Transactions (Dated)'!$F:$F,'Transactions (Dated)'!$D:$D,$BF118,'Transactions (Dated)'!$B:$B,BN$11,'Transactions (Dated)'!$C:$C,"Dividend (paid to cash)")*AC118</f>
        <v>0</v>
      </c>
      <c r="BO118" s="6">
        <f ca="1">BO117+SUMIFS('Transactions (Dated)'!$F:$F,'Transactions (Dated)'!$D:$D,$BF118,'Transactions (Dated)'!$B:$B,BO$11,'Transactions (Dated)'!$C:$C,"Dividend (paid to cash)")*AD118</f>
        <v>0</v>
      </c>
      <c r="BP118" s="6">
        <f ca="1">BP117+SUMIFS('Transactions (Dated)'!$F:$F,'Transactions (Dated)'!$D:$D,$BF118,'Transactions (Dated)'!$B:$B,BP$11,'Transactions (Dated)'!$C:$C,"Dividend (paid to cash)")*AE118</f>
        <v>0</v>
      </c>
      <c r="BQ118" s="6">
        <f ca="1">BQ117+SUMIFS('Transactions (Dated)'!$F:$F,'Transactions (Dated)'!$D:$D,$BF118,'Transactions (Dated)'!$B:$B,BQ$11,'Transactions (Dated)'!$C:$C,"Dividend (paid to cash)")*AF118</f>
        <v>0</v>
      </c>
      <c r="BR118" s="6">
        <f ca="1">BR117+SUMIFS('Transactions (Dated)'!$F:$F,'Transactions (Dated)'!$D:$D,$BF118,'Transactions (Dated)'!$B:$B,BR$11,'Transactions (Dated)'!$C:$C,"Dividend (paid to cash)")*AG118</f>
        <v>0</v>
      </c>
      <c r="BS118" s="6">
        <f ca="1">BS117+SUMIFS('Transactions (Dated)'!$F:$F,'Transactions (Dated)'!$D:$D,$BF118,'Transactions (Dated)'!$B:$B,BS$11,'Transactions (Dated)'!$C:$C,"Dividend (paid to cash)")*AH118</f>
        <v>0</v>
      </c>
      <c r="BT118" s="6">
        <f ca="1">BT117+SUMIFS('Transactions (Dated)'!$F:$F,'Transactions (Dated)'!$D:$D,$BF118,'Transactions (Dated)'!$B:$B,BT$11,'Transactions (Dated)'!$C:$C,"Dividend (paid to cash)")*AI118</f>
        <v>0</v>
      </c>
      <c r="BU118" s="6">
        <f ca="1">BU117+SUMIFS('Transactions (Dated)'!$F:$F,'Transactions (Dated)'!$D:$D,$BF118,'Transactions (Dated)'!$B:$B,BU$11,'Transactions (Dated)'!$C:$C,"Dividend (paid to cash)")*AJ118</f>
        <v>0</v>
      </c>
      <c r="BV118" s="6"/>
      <c r="BX118" s="6">
        <f t="shared" ca="1" si="54"/>
        <v>840338.55</v>
      </c>
      <c r="BZ118" s="3">
        <f t="shared" si="55"/>
        <v>42068</v>
      </c>
      <c r="CA118" s="4">
        <f t="shared" ca="1" si="50"/>
        <v>172480.89</v>
      </c>
      <c r="CB118" s="4">
        <f t="shared" ca="1" si="51"/>
        <v>840338.55</v>
      </c>
      <c r="CD118" s="4">
        <f t="shared" ca="1" si="52"/>
        <v>1012819.4400000001</v>
      </c>
    </row>
    <row r="119" spans="2:82">
      <c r="B119" s="3">
        <f t="shared" si="53"/>
        <v>42069</v>
      </c>
      <c r="C119" s="2">
        <v>14952.5</v>
      </c>
      <c r="E119" s="70">
        <v>42069</v>
      </c>
      <c r="F119" s="69">
        <v>13.44</v>
      </c>
      <c r="G119" s="69">
        <v>3.77</v>
      </c>
      <c r="H119" s="69">
        <v>20.260000000000002</v>
      </c>
      <c r="I119" s="69">
        <v>32.909999999999997</v>
      </c>
      <c r="J119" s="69">
        <v>19.309999999999999</v>
      </c>
      <c r="K119" s="69">
        <v>13.1</v>
      </c>
      <c r="L119" s="69">
        <v>27.82</v>
      </c>
      <c r="M119" s="69">
        <v>2.46</v>
      </c>
      <c r="N119" s="69">
        <v>8.25</v>
      </c>
      <c r="O119" s="69">
        <v>5.0999999999999996</v>
      </c>
      <c r="P119" s="69">
        <v>32.6</v>
      </c>
      <c r="Q119" s="69">
        <v>1.34</v>
      </c>
      <c r="R119" s="69">
        <v>9.73</v>
      </c>
      <c r="S119" s="69">
        <v>38.700000000000003</v>
      </c>
      <c r="T119" s="4"/>
      <c r="V119" s="3">
        <f t="shared" si="32"/>
        <v>42069</v>
      </c>
      <c r="W119" s="40">
        <f ca="1">W118+SUMIFS('Transactions (Dated)'!$E$2:$E$53,'Transactions (Dated)'!$D$2:$D$53,'Share Values'!$V119,'Transactions (Dated)'!$B$2:$B$53,'Share Values'!W$11,'Transactions (Dated)'!$C$2:$C$53,"Buy")-SUMIFS('Transactions (Dated)'!$E$2:$E$53,'Transactions (Dated)'!$D$2:$D$53,'Share Values'!$V119,'Transactions (Dated)'!$B$2:$B$53,'Share Values'!W$11,'Transactions (Dated)'!$C$2:$C$53,"Sell")</f>
        <v>4625</v>
      </c>
      <c r="X119" s="40">
        <f ca="1">X118+SUMIFS('Transactions (Dated)'!$E$2:$E$53,'Transactions (Dated)'!$D$2:$D$53,'Share Values'!$V119,'Transactions (Dated)'!$B$2:$B$53,'Share Values'!X$11,'Transactions (Dated)'!$C$2:$C$53,"Buy")-SUMIFS('Transactions (Dated)'!$E$2:$E$53,'Transactions (Dated)'!$D$2:$D$53,'Share Values'!$V119,'Transactions (Dated)'!$B$2:$B$53,'Share Values'!X$11,'Transactions (Dated)'!$C$2:$C$53,"Sell")</f>
        <v>12500</v>
      </c>
      <c r="Y119" s="40">
        <f ca="1">Y118+SUMIFS('Transactions (Dated)'!$E$2:$E$53,'Transactions (Dated)'!$D$2:$D$53,'Share Values'!$V119,'Transactions (Dated)'!$B$2:$B$53,'Share Values'!Y$11,'Transactions (Dated)'!$C$2:$C$53,"Buy")-SUMIFS('Transactions (Dated)'!$E$2:$E$53,'Transactions (Dated)'!$D$2:$D$53,'Share Values'!$V119,'Transactions (Dated)'!$B$2:$B$53,'Share Values'!Y$11,'Transactions (Dated)'!$C$2:$C$53,"Sell")</f>
        <v>0</v>
      </c>
      <c r="Z119" s="40">
        <f ca="1">Z118+SUMIFS('Transactions (Dated)'!$E$2:$E$53,'Transactions (Dated)'!$D$2:$D$53,'Share Values'!$V119,'Transactions (Dated)'!$B$2:$B$53,'Share Values'!Z$11,'Transactions (Dated)'!$C$2:$C$53,"Buy")-SUMIFS('Transactions (Dated)'!$E$2:$E$53,'Transactions (Dated)'!$D$2:$D$53,'Share Values'!$V119,'Transactions (Dated)'!$B$2:$B$53,'Share Values'!Z$11,'Transactions (Dated)'!$C$2:$C$53,"Sell")</f>
        <v>1892</v>
      </c>
      <c r="AA119" s="40">
        <f ca="1">AA118+SUMIFS('Transactions (Dated)'!$E$2:$E$53,'Transactions (Dated)'!$D$2:$D$53,'Share Values'!$V119,'Transactions (Dated)'!$B$2:$B$53,'Share Values'!AA$11,'Transactions (Dated)'!$C$2:$C$53,"Buy")-SUMIFS('Transactions (Dated)'!$E$2:$E$53,'Transactions (Dated)'!$D$2:$D$53,'Share Values'!$V119,'Transactions (Dated)'!$B$2:$B$53,'Share Values'!AA$11,'Transactions (Dated)'!$C$2:$C$53,"Sell")</f>
        <v>0</v>
      </c>
      <c r="AB119" s="40">
        <f ca="1">AB118+SUMIFS('Transactions (Dated)'!$E$2:$E$53,'Transactions (Dated)'!$D$2:$D$53,'Share Values'!$V119,'Transactions (Dated)'!$B$2:$B$53,'Share Values'!AB$11,'Transactions (Dated)'!$C$2:$C$53,"Buy")-SUMIFS('Transactions (Dated)'!$E$2:$E$53,'Transactions (Dated)'!$D$2:$D$53,'Share Values'!$V119,'Transactions (Dated)'!$B$2:$B$53,'Share Values'!AB$11,'Transactions (Dated)'!$C$2:$C$53,"Sell")</f>
        <v>0</v>
      </c>
      <c r="AC119" s="40">
        <f ca="1">AC118+SUMIFS('Transactions (Dated)'!$E$2:$E$53,'Transactions (Dated)'!$D$2:$D$53,'Share Values'!$V119,'Transactions (Dated)'!$B$2:$B$53,'Share Values'!AC$11,'Transactions (Dated)'!$C$2:$C$53,"Buy")-SUMIFS('Transactions (Dated)'!$E$2:$E$53,'Transactions (Dated)'!$D$2:$D$53,'Share Values'!$V119,'Transactions (Dated)'!$B$2:$B$53,'Share Values'!AC$11,'Transactions (Dated)'!$C$2:$C$53,"Sell")</f>
        <v>0</v>
      </c>
      <c r="AD119" s="40">
        <f ca="1">AD118+SUMIFS('Transactions (Dated)'!$E$2:$E$53,'Transactions (Dated)'!$D$2:$D$53,'Share Values'!$V119,'Transactions (Dated)'!$B$2:$B$53,'Share Values'!AD$11,'Transactions (Dated)'!$C$2:$C$53,"Buy")-SUMIFS('Transactions (Dated)'!$E$2:$E$53,'Transactions (Dated)'!$D$2:$D$53,'Share Values'!$V119,'Transactions (Dated)'!$B$2:$B$53,'Share Values'!AD$11,'Transactions (Dated)'!$C$2:$C$53,"Sell")</f>
        <v>0</v>
      </c>
      <c r="AE119" s="40">
        <f ca="1">AE118+SUMIFS('Transactions (Dated)'!$E$2:$E$53,'Transactions (Dated)'!$D$2:$D$53,'Share Values'!$V119,'Transactions (Dated)'!$B$2:$B$53,'Share Values'!AE$11,'Transactions (Dated)'!$C$2:$C$53,"Buy")-SUMIFS('Transactions (Dated)'!$E$2:$E$53,'Transactions (Dated)'!$D$2:$D$53,'Share Values'!$V119,'Transactions (Dated)'!$B$2:$B$53,'Share Values'!AE$11,'Transactions (Dated)'!$C$2:$C$53,"Sell")</f>
        <v>0</v>
      </c>
      <c r="AF119" s="40">
        <f ca="1">AF118+SUMIFS('Transactions (Dated)'!$E$2:$E$53,'Transactions (Dated)'!$D$2:$D$53,'Share Values'!$V119,'Transactions (Dated)'!$B$2:$B$53,'Share Values'!AF$11,'Transactions (Dated)'!$C$2:$C$53,"Buy")-SUMIFS('Transactions (Dated)'!$E$2:$E$53,'Transactions (Dated)'!$D$2:$D$53,'Share Values'!$V119,'Transactions (Dated)'!$B$2:$B$53,'Share Values'!AF$11,'Transactions (Dated)'!$C$2:$C$53,"Sell")</f>
        <v>0</v>
      </c>
      <c r="AG119" s="40">
        <f ca="1">AG118+SUMIFS('Transactions (Dated)'!$E$2:$E$53,'Transactions (Dated)'!$D$2:$D$53,'Share Values'!$V119,'Transactions (Dated)'!$B$2:$B$53,'Share Values'!AG$11,'Transactions (Dated)'!$C$2:$C$53,"Buy")-SUMIFS('Transactions (Dated)'!$E$2:$E$53,'Transactions (Dated)'!$D$2:$D$53,'Share Values'!$V119,'Transactions (Dated)'!$B$2:$B$53,'Share Values'!AG$11,'Transactions (Dated)'!$C$2:$C$53,"Sell")</f>
        <v>0</v>
      </c>
      <c r="AH119" s="40">
        <f ca="1">AH118+SUMIFS('Transactions (Dated)'!$E$2:$E$53,'Transactions (Dated)'!$D$2:$D$53,'Share Values'!$V119,'Transactions (Dated)'!$B$2:$B$53,'Share Values'!AH$11,'Transactions (Dated)'!$C$2:$C$53,"Buy")-SUMIFS('Transactions (Dated)'!$E$2:$E$53,'Transactions (Dated)'!$D$2:$D$53,'Share Values'!$V119,'Transactions (Dated)'!$B$2:$B$53,'Share Values'!AH$11,'Transactions (Dated)'!$C$2:$C$53,"Sell")</f>
        <v>0</v>
      </c>
      <c r="AI119" s="40">
        <f ca="1">AI118+SUMIFS('Transactions (Dated)'!$E$2:$E$53,'Transactions (Dated)'!$D$2:$D$53,'Share Values'!$V119,'Transactions (Dated)'!$B$2:$B$53,'Share Values'!AI$11,'Transactions (Dated)'!$C$2:$C$53,"Buy")-SUMIFS('Transactions (Dated)'!$E$2:$E$53,'Transactions (Dated)'!$D$2:$D$53,'Share Values'!$V119,'Transactions (Dated)'!$B$2:$B$53,'Share Values'!AI$11,'Transactions (Dated)'!$C$2:$C$53,"Sell")</f>
        <v>0</v>
      </c>
      <c r="AJ119" s="40">
        <f ca="1">AJ118+SUMIFS('Transactions (Dated)'!$E$2:$E$53,'Transactions (Dated)'!$D$2:$D$53,'Share Values'!$V119,'Transactions (Dated)'!$B$2:$B$53,'Share Values'!AJ$11,'Transactions (Dated)'!$C$2:$C$53,"Buy")-SUMIFS('Transactions (Dated)'!$E$2:$E$53,'Transactions (Dated)'!$D$2:$D$53,'Share Values'!$V119,'Transactions (Dated)'!$B$2:$B$53,'Share Values'!AJ$11,'Transactions (Dated)'!$C$2:$C$53,"Sell")</f>
        <v>0</v>
      </c>
      <c r="AK119" s="40"/>
      <c r="AM119" s="3">
        <f t="shared" si="33"/>
        <v>42069</v>
      </c>
      <c r="AN119" s="6">
        <f t="shared" ca="1" si="34"/>
        <v>62160</v>
      </c>
      <c r="AO119" s="6">
        <f t="shared" ca="1" si="35"/>
        <v>47125</v>
      </c>
      <c r="AP119" s="6">
        <f t="shared" ca="1" si="36"/>
        <v>0</v>
      </c>
      <c r="AQ119" s="6">
        <f t="shared" ca="1" si="37"/>
        <v>62265.719999999994</v>
      </c>
      <c r="AR119" s="6">
        <f t="shared" ca="1" si="38"/>
        <v>0</v>
      </c>
      <c r="AS119" s="6">
        <f t="shared" ca="1" si="39"/>
        <v>0</v>
      </c>
      <c r="AT119" s="6">
        <f t="shared" ca="1" si="40"/>
        <v>0</v>
      </c>
      <c r="AU119" s="6">
        <f t="shared" ca="1" si="41"/>
        <v>0</v>
      </c>
      <c r="AV119" s="6">
        <f t="shared" ca="1" si="42"/>
        <v>0</v>
      </c>
      <c r="AW119" s="6">
        <f t="shared" ca="1" si="43"/>
        <v>0</v>
      </c>
      <c r="AX119" s="6">
        <f t="shared" ca="1" si="44"/>
        <v>0</v>
      </c>
      <c r="AY119" s="6">
        <f t="shared" ca="1" si="45"/>
        <v>0</v>
      </c>
      <c r="AZ119" s="6">
        <f t="shared" ca="1" si="46"/>
        <v>0</v>
      </c>
      <c r="BA119" s="6">
        <f t="shared" ca="1" si="47"/>
        <v>0</v>
      </c>
      <c r="BB119" s="6"/>
      <c r="BD119" s="4">
        <f t="shared" ca="1" si="48"/>
        <v>171550.72</v>
      </c>
      <c r="BF119" s="3">
        <f t="shared" si="49"/>
        <v>42069</v>
      </c>
      <c r="BG119" s="6">
        <f>BG118+SUMIFS('Transactions (Dated)'!H:H,'Transactions (Dated)'!D:D,'Share Values'!AM119)</f>
        <v>839713.55</v>
      </c>
      <c r="BH119" s="6">
        <f ca="1">BH118+SUMIFS('Transactions (Dated)'!$F:$F,'Transactions (Dated)'!$D:$D,$BF119,'Transactions (Dated)'!$B:$B,BH$11,'Transactions (Dated)'!$C:$C,"Dividend (paid to cash)")*W119</f>
        <v>0</v>
      </c>
      <c r="BI119" s="6">
        <f ca="1">BI118+SUMIFS('Transactions (Dated)'!$F:$F,'Transactions (Dated)'!$D:$D,$BF119,'Transactions (Dated)'!$B:$B,BI$11,'Transactions (Dated)'!$C:$C,"Dividend (paid to cash)")*X119</f>
        <v>625</v>
      </c>
      <c r="BJ119" s="6">
        <f ca="1">BJ118+SUMIFS('Transactions (Dated)'!$F:$F,'Transactions (Dated)'!$D:$D,$BF119,'Transactions (Dated)'!$B:$B,BJ$11,'Transactions (Dated)'!$C:$C,"Dividend (paid to cash)")*Y119</f>
        <v>0</v>
      </c>
      <c r="BK119" s="6">
        <f ca="1">BK118+SUMIFS('Transactions (Dated)'!$F:$F,'Transactions (Dated)'!$D:$D,$BF119,'Transactions (Dated)'!$B:$B,BK$11,'Transactions (Dated)'!$C:$C,"Dividend (paid to cash)")*Z119</f>
        <v>0</v>
      </c>
      <c r="BL119" s="6">
        <f ca="1">BL118+SUMIFS('Transactions (Dated)'!$F:$F,'Transactions (Dated)'!$D:$D,$BF119,'Transactions (Dated)'!$B:$B,BL$11,'Transactions (Dated)'!$C:$C,"Dividend (paid to cash)")*AA119</f>
        <v>0</v>
      </c>
      <c r="BM119" s="6">
        <f ca="1">BM118+SUMIFS('Transactions (Dated)'!$F:$F,'Transactions (Dated)'!$D:$D,$BF119,'Transactions (Dated)'!$B:$B,BM$11,'Transactions (Dated)'!$C:$C,"Dividend (paid to cash)")*AB119</f>
        <v>0</v>
      </c>
      <c r="BN119" s="6">
        <f ca="1">BN118+SUMIFS('Transactions (Dated)'!$F:$F,'Transactions (Dated)'!$D:$D,$BF119,'Transactions (Dated)'!$B:$B,BN$11,'Transactions (Dated)'!$C:$C,"Dividend (paid to cash)")*AC119</f>
        <v>0</v>
      </c>
      <c r="BO119" s="6">
        <f ca="1">BO118+SUMIFS('Transactions (Dated)'!$F:$F,'Transactions (Dated)'!$D:$D,$BF119,'Transactions (Dated)'!$B:$B,BO$11,'Transactions (Dated)'!$C:$C,"Dividend (paid to cash)")*AD119</f>
        <v>0</v>
      </c>
      <c r="BP119" s="6">
        <f ca="1">BP118+SUMIFS('Transactions (Dated)'!$F:$F,'Transactions (Dated)'!$D:$D,$BF119,'Transactions (Dated)'!$B:$B,BP$11,'Transactions (Dated)'!$C:$C,"Dividend (paid to cash)")*AE119</f>
        <v>0</v>
      </c>
      <c r="BQ119" s="6">
        <f ca="1">BQ118+SUMIFS('Transactions (Dated)'!$F:$F,'Transactions (Dated)'!$D:$D,$BF119,'Transactions (Dated)'!$B:$B,BQ$11,'Transactions (Dated)'!$C:$C,"Dividend (paid to cash)")*AF119</f>
        <v>0</v>
      </c>
      <c r="BR119" s="6">
        <f ca="1">BR118+SUMIFS('Transactions (Dated)'!$F:$F,'Transactions (Dated)'!$D:$D,$BF119,'Transactions (Dated)'!$B:$B,BR$11,'Transactions (Dated)'!$C:$C,"Dividend (paid to cash)")*AG119</f>
        <v>0</v>
      </c>
      <c r="BS119" s="6">
        <f ca="1">BS118+SUMIFS('Transactions (Dated)'!$F:$F,'Transactions (Dated)'!$D:$D,$BF119,'Transactions (Dated)'!$B:$B,BS$11,'Transactions (Dated)'!$C:$C,"Dividend (paid to cash)")*AH119</f>
        <v>0</v>
      </c>
      <c r="BT119" s="6">
        <f ca="1">BT118+SUMIFS('Transactions (Dated)'!$F:$F,'Transactions (Dated)'!$D:$D,$BF119,'Transactions (Dated)'!$B:$B,BT$11,'Transactions (Dated)'!$C:$C,"Dividend (paid to cash)")*AI119</f>
        <v>0</v>
      </c>
      <c r="BU119" s="6">
        <f ca="1">BU118+SUMIFS('Transactions (Dated)'!$F:$F,'Transactions (Dated)'!$D:$D,$BF119,'Transactions (Dated)'!$B:$B,BU$11,'Transactions (Dated)'!$C:$C,"Dividend (paid to cash)")*AJ119</f>
        <v>0</v>
      </c>
      <c r="BV119" s="6"/>
      <c r="BX119" s="6">
        <f t="shared" ca="1" si="54"/>
        <v>840338.55</v>
      </c>
      <c r="BZ119" s="3">
        <f t="shared" si="55"/>
        <v>42069</v>
      </c>
      <c r="CA119" s="4">
        <f t="shared" ca="1" si="50"/>
        <v>171550.72</v>
      </c>
      <c r="CB119" s="4">
        <f t="shared" ca="1" si="51"/>
        <v>840338.55</v>
      </c>
      <c r="CD119" s="4">
        <f t="shared" ca="1" si="52"/>
        <v>1011889.27</v>
      </c>
    </row>
    <row r="120" spans="2:82">
      <c r="B120" s="3">
        <f t="shared" si="53"/>
        <v>42072</v>
      </c>
      <c r="C120" s="2">
        <v>14854.5</v>
      </c>
      <c r="E120" s="70">
        <v>42072</v>
      </c>
      <c r="F120" s="69">
        <v>12.44</v>
      </c>
      <c r="G120" s="69">
        <v>3.76</v>
      </c>
      <c r="H120" s="69">
        <v>20.16</v>
      </c>
      <c r="I120" s="69">
        <v>32.869999999999997</v>
      </c>
      <c r="J120" s="69">
        <v>19.68</v>
      </c>
      <c r="K120" s="69">
        <v>12.83</v>
      </c>
      <c r="L120" s="69">
        <v>27.48</v>
      </c>
      <c r="M120" s="69">
        <v>2.39</v>
      </c>
      <c r="N120" s="69">
        <v>8.25</v>
      </c>
      <c r="O120" s="69">
        <v>5.0667</v>
      </c>
      <c r="P120" s="69">
        <v>33.35</v>
      </c>
      <c r="Q120" s="69">
        <v>1.29</v>
      </c>
      <c r="R120" s="69">
        <v>9.61</v>
      </c>
      <c r="S120" s="69">
        <v>38.68</v>
      </c>
      <c r="T120" s="4"/>
      <c r="V120" s="3">
        <f t="shared" si="32"/>
        <v>42072</v>
      </c>
      <c r="W120" s="40">
        <f ca="1">W119+SUMIFS('Transactions (Dated)'!$E$2:$E$53,'Transactions (Dated)'!$D$2:$D$53,'Share Values'!$V120,'Transactions (Dated)'!$B$2:$B$53,'Share Values'!W$11,'Transactions (Dated)'!$C$2:$C$53,"Buy")-SUMIFS('Transactions (Dated)'!$E$2:$E$53,'Transactions (Dated)'!$D$2:$D$53,'Share Values'!$V120,'Transactions (Dated)'!$B$2:$B$53,'Share Values'!W$11,'Transactions (Dated)'!$C$2:$C$53,"Sell")</f>
        <v>4625</v>
      </c>
      <c r="X120" s="40">
        <f ca="1">X119+SUMIFS('Transactions (Dated)'!$E$2:$E$53,'Transactions (Dated)'!$D$2:$D$53,'Share Values'!$V120,'Transactions (Dated)'!$B$2:$B$53,'Share Values'!X$11,'Transactions (Dated)'!$C$2:$C$53,"Buy")-SUMIFS('Transactions (Dated)'!$E$2:$E$53,'Transactions (Dated)'!$D$2:$D$53,'Share Values'!$V120,'Transactions (Dated)'!$B$2:$B$53,'Share Values'!X$11,'Transactions (Dated)'!$C$2:$C$53,"Sell")</f>
        <v>12500</v>
      </c>
      <c r="Y120" s="40">
        <f ca="1">Y119+SUMIFS('Transactions (Dated)'!$E$2:$E$53,'Transactions (Dated)'!$D$2:$D$53,'Share Values'!$V120,'Transactions (Dated)'!$B$2:$B$53,'Share Values'!Y$11,'Transactions (Dated)'!$C$2:$C$53,"Buy")-SUMIFS('Transactions (Dated)'!$E$2:$E$53,'Transactions (Dated)'!$D$2:$D$53,'Share Values'!$V120,'Transactions (Dated)'!$B$2:$B$53,'Share Values'!Y$11,'Transactions (Dated)'!$C$2:$C$53,"Sell")</f>
        <v>0</v>
      </c>
      <c r="Z120" s="40">
        <f ca="1">Z119+SUMIFS('Transactions (Dated)'!$E$2:$E$53,'Transactions (Dated)'!$D$2:$D$53,'Share Values'!$V120,'Transactions (Dated)'!$B$2:$B$53,'Share Values'!Z$11,'Transactions (Dated)'!$C$2:$C$53,"Buy")-SUMIFS('Transactions (Dated)'!$E$2:$E$53,'Transactions (Dated)'!$D$2:$D$53,'Share Values'!$V120,'Transactions (Dated)'!$B$2:$B$53,'Share Values'!Z$11,'Transactions (Dated)'!$C$2:$C$53,"Sell")</f>
        <v>1892</v>
      </c>
      <c r="AA120" s="40">
        <f ca="1">AA119+SUMIFS('Transactions (Dated)'!$E$2:$E$53,'Transactions (Dated)'!$D$2:$D$53,'Share Values'!$V120,'Transactions (Dated)'!$B$2:$B$53,'Share Values'!AA$11,'Transactions (Dated)'!$C$2:$C$53,"Buy")-SUMIFS('Transactions (Dated)'!$E$2:$E$53,'Transactions (Dated)'!$D$2:$D$53,'Share Values'!$V120,'Transactions (Dated)'!$B$2:$B$53,'Share Values'!AA$11,'Transactions (Dated)'!$C$2:$C$53,"Sell")</f>
        <v>0</v>
      </c>
      <c r="AB120" s="40">
        <f ca="1">AB119+SUMIFS('Transactions (Dated)'!$E$2:$E$53,'Transactions (Dated)'!$D$2:$D$53,'Share Values'!$V120,'Transactions (Dated)'!$B$2:$B$53,'Share Values'!AB$11,'Transactions (Dated)'!$C$2:$C$53,"Buy")-SUMIFS('Transactions (Dated)'!$E$2:$E$53,'Transactions (Dated)'!$D$2:$D$53,'Share Values'!$V120,'Transactions (Dated)'!$B$2:$B$53,'Share Values'!AB$11,'Transactions (Dated)'!$C$2:$C$53,"Sell")</f>
        <v>0</v>
      </c>
      <c r="AC120" s="40">
        <f ca="1">AC119+SUMIFS('Transactions (Dated)'!$E$2:$E$53,'Transactions (Dated)'!$D$2:$D$53,'Share Values'!$V120,'Transactions (Dated)'!$B$2:$B$53,'Share Values'!AC$11,'Transactions (Dated)'!$C$2:$C$53,"Buy")-SUMIFS('Transactions (Dated)'!$E$2:$E$53,'Transactions (Dated)'!$D$2:$D$53,'Share Values'!$V120,'Transactions (Dated)'!$B$2:$B$53,'Share Values'!AC$11,'Transactions (Dated)'!$C$2:$C$53,"Sell")</f>
        <v>0</v>
      </c>
      <c r="AD120" s="40">
        <f ca="1">AD119+SUMIFS('Transactions (Dated)'!$E$2:$E$53,'Transactions (Dated)'!$D$2:$D$53,'Share Values'!$V120,'Transactions (Dated)'!$B$2:$B$53,'Share Values'!AD$11,'Transactions (Dated)'!$C$2:$C$53,"Buy")-SUMIFS('Transactions (Dated)'!$E$2:$E$53,'Transactions (Dated)'!$D$2:$D$53,'Share Values'!$V120,'Transactions (Dated)'!$B$2:$B$53,'Share Values'!AD$11,'Transactions (Dated)'!$C$2:$C$53,"Sell")</f>
        <v>0</v>
      </c>
      <c r="AE120" s="40">
        <f ca="1">AE119+SUMIFS('Transactions (Dated)'!$E$2:$E$53,'Transactions (Dated)'!$D$2:$D$53,'Share Values'!$V120,'Transactions (Dated)'!$B$2:$B$53,'Share Values'!AE$11,'Transactions (Dated)'!$C$2:$C$53,"Buy")-SUMIFS('Transactions (Dated)'!$E$2:$E$53,'Transactions (Dated)'!$D$2:$D$53,'Share Values'!$V120,'Transactions (Dated)'!$B$2:$B$53,'Share Values'!AE$11,'Transactions (Dated)'!$C$2:$C$53,"Sell")</f>
        <v>0</v>
      </c>
      <c r="AF120" s="40">
        <f ca="1">AF119+SUMIFS('Transactions (Dated)'!$E$2:$E$53,'Transactions (Dated)'!$D$2:$D$53,'Share Values'!$V120,'Transactions (Dated)'!$B$2:$B$53,'Share Values'!AF$11,'Transactions (Dated)'!$C$2:$C$53,"Buy")-SUMIFS('Transactions (Dated)'!$E$2:$E$53,'Transactions (Dated)'!$D$2:$D$53,'Share Values'!$V120,'Transactions (Dated)'!$B$2:$B$53,'Share Values'!AF$11,'Transactions (Dated)'!$C$2:$C$53,"Sell")</f>
        <v>0</v>
      </c>
      <c r="AG120" s="40">
        <f ca="1">AG119+SUMIFS('Transactions (Dated)'!$E$2:$E$53,'Transactions (Dated)'!$D$2:$D$53,'Share Values'!$V120,'Transactions (Dated)'!$B$2:$B$53,'Share Values'!AG$11,'Transactions (Dated)'!$C$2:$C$53,"Buy")-SUMIFS('Transactions (Dated)'!$E$2:$E$53,'Transactions (Dated)'!$D$2:$D$53,'Share Values'!$V120,'Transactions (Dated)'!$B$2:$B$53,'Share Values'!AG$11,'Transactions (Dated)'!$C$2:$C$53,"Sell")</f>
        <v>0</v>
      </c>
      <c r="AH120" s="40">
        <f ca="1">AH119+SUMIFS('Transactions (Dated)'!$E$2:$E$53,'Transactions (Dated)'!$D$2:$D$53,'Share Values'!$V120,'Transactions (Dated)'!$B$2:$B$53,'Share Values'!AH$11,'Transactions (Dated)'!$C$2:$C$53,"Buy")-SUMIFS('Transactions (Dated)'!$E$2:$E$53,'Transactions (Dated)'!$D$2:$D$53,'Share Values'!$V120,'Transactions (Dated)'!$B$2:$B$53,'Share Values'!AH$11,'Transactions (Dated)'!$C$2:$C$53,"Sell")</f>
        <v>0</v>
      </c>
      <c r="AI120" s="40">
        <f ca="1">AI119+SUMIFS('Transactions (Dated)'!$E$2:$E$53,'Transactions (Dated)'!$D$2:$D$53,'Share Values'!$V120,'Transactions (Dated)'!$B$2:$B$53,'Share Values'!AI$11,'Transactions (Dated)'!$C$2:$C$53,"Buy")-SUMIFS('Transactions (Dated)'!$E$2:$E$53,'Transactions (Dated)'!$D$2:$D$53,'Share Values'!$V120,'Transactions (Dated)'!$B$2:$B$53,'Share Values'!AI$11,'Transactions (Dated)'!$C$2:$C$53,"Sell")</f>
        <v>0</v>
      </c>
      <c r="AJ120" s="40">
        <f ca="1">AJ119+SUMIFS('Transactions (Dated)'!$E$2:$E$53,'Transactions (Dated)'!$D$2:$D$53,'Share Values'!$V120,'Transactions (Dated)'!$B$2:$B$53,'Share Values'!AJ$11,'Transactions (Dated)'!$C$2:$C$53,"Buy")-SUMIFS('Transactions (Dated)'!$E$2:$E$53,'Transactions (Dated)'!$D$2:$D$53,'Share Values'!$V120,'Transactions (Dated)'!$B$2:$B$53,'Share Values'!AJ$11,'Transactions (Dated)'!$C$2:$C$53,"Sell")</f>
        <v>0</v>
      </c>
      <c r="AK120" s="40"/>
      <c r="AM120" s="3">
        <f t="shared" si="33"/>
        <v>42072</v>
      </c>
      <c r="AN120" s="6">
        <f t="shared" ca="1" si="34"/>
        <v>57535</v>
      </c>
      <c r="AO120" s="6">
        <f t="shared" ca="1" si="35"/>
        <v>47000</v>
      </c>
      <c r="AP120" s="6">
        <f t="shared" ca="1" si="36"/>
        <v>0</v>
      </c>
      <c r="AQ120" s="6">
        <f t="shared" ca="1" si="37"/>
        <v>62190.039999999994</v>
      </c>
      <c r="AR120" s="6">
        <f t="shared" ca="1" si="38"/>
        <v>0</v>
      </c>
      <c r="AS120" s="6">
        <f t="shared" ca="1" si="39"/>
        <v>0</v>
      </c>
      <c r="AT120" s="6">
        <f t="shared" ca="1" si="40"/>
        <v>0</v>
      </c>
      <c r="AU120" s="6">
        <f t="shared" ca="1" si="41"/>
        <v>0</v>
      </c>
      <c r="AV120" s="6">
        <f t="shared" ca="1" si="42"/>
        <v>0</v>
      </c>
      <c r="AW120" s="6">
        <f t="shared" ca="1" si="43"/>
        <v>0</v>
      </c>
      <c r="AX120" s="6">
        <f t="shared" ca="1" si="44"/>
        <v>0</v>
      </c>
      <c r="AY120" s="6">
        <f t="shared" ca="1" si="45"/>
        <v>0</v>
      </c>
      <c r="AZ120" s="6">
        <f t="shared" ca="1" si="46"/>
        <v>0</v>
      </c>
      <c r="BA120" s="6">
        <f t="shared" ca="1" si="47"/>
        <v>0</v>
      </c>
      <c r="BB120" s="6"/>
      <c r="BD120" s="4">
        <f t="shared" ca="1" si="48"/>
        <v>166725.03999999998</v>
      </c>
      <c r="BF120" s="3">
        <f t="shared" si="49"/>
        <v>42072</v>
      </c>
      <c r="BG120" s="6">
        <f>BG119+SUMIFS('Transactions (Dated)'!H:H,'Transactions (Dated)'!D:D,'Share Values'!AM120)</f>
        <v>839713.55</v>
      </c>
      <c r="BH120" s="6">
        <f ca="1">BH119+SUMIFS('Transactions (Dated)'!$F:$F,'Transactions (Dated)'!$D:$D,$BF120,'Transactions (Dated)'!$B:$B,BH$11,'Transactions (Dated)'!$C:$C,"Dividend (paid to cash)")*W120</f>
        <v>0</v>
      </c>
      <c r="BI120" s="6">
        <f ca="1">BI119+SUMIFS('Transactions (Dated)'!$F:$F,'Transactions (Dated)'!$D:$D,$BF120,'Transactions (Dated)'!$B:$B,BI$11,'Transactions (Dated)'!$C:$C,"Dividend (paid to cash)")*X120</f>
        <v>625</v>
      </c>
      <c r="BJ120" s="6">
        <f ca="1">BJ119+SUMIFS('Transactions (Dated)'!$F:$F,'Transactions (Dated)'!$D:$D,$BF120,'Transactions (Dated)'!$B:$B,BJ$11,'Transactions (Dated)'!$C:$C,"Dividend (paid to cash)")*Y120</f>
        <v>0</v>
      </c>
      <c r="BK120" s="6">
        <f ca="1">BK119+SUMIFS('Transactions (Dated)'!$F:$F,'Transactions (Dated)'!$D:$D,$BF120,'Transactions (Dated)'!$B:$B,BK$11,'Transactions (Dated)'!$C:$C,"Dividend (paid to cash)")*Z120</f>
        <v>0</v>
      </c>
      <c r="BL120" s="6">
        <f ca="1">BL119+SUMIFS('Transactions (Dated)'!$F:$F,'Transactions (Dated)'!$D:$D,$BF120,'Transactions (Dated)'!$B:$B,BL$11,'Transactions (Dated)'!$C:$C,"Dividend (paid to cash)")*AA120</f>
        <v>0</v>
      </c>
      <c r="BM120" s="6">
        <f ca="1">BM119+SUMIFS('Transactions (Dated)'!$F:$F,'Transactions (Dated)'!$D:$D,$BF120,'Transactions (Dated)'!$B:$B,BM$11,'Transactions (Dated)'!$C:$C,"Dividend (paid to cash)")*AB120</f>
        <v>0</v>
      </c>
      <c r="BN120" s="6">
        <f ca="1">BN119+SUMIFS('Transactions (Dated)'!$F:$F,'Transactions (Dated)'!$D:$D,$BF120,'Transactions (Dated)'!$B:$B,BN$11,'Transactions (Dated)'!$C:$C,"Dividend (paid to cash)")*AC120</f>
        <v>0</v>
      </c>
      <c r="BO120" s="6">
        <f ca="1">BO119+SUMIFS('Transactions (Dated)'!$F:$F,'Transactions (Dated)'!$D:$D,$BF120,'Transactions (Dated)'!$B:$B,BO$11,'Transactions (Dated)'!$C:$C,"Dividend (paid to cash)")*AD120</f>
        <v>0</v>
      </c>
      <c r="BP120" s="6">
        <f ca="1">BP119+SUMIFS('Transactions (Dated)'!$F:$F,'Transactions (Dated)'!$D:$D,$BF120,'Transactions (Dated)'!$B:$B,BP$11,'Transactions (Dated)'!$C:$C,"Dividend (paid to cash)")*AE120</f>
        <v>0</v>
      </c>
      <c r="BQ120" s="6">
        <f ca="1">BQ119+SUMIFS('Transactions (Dated)'!$F:$F,'Transactions (Dated)'!$D:$D,$BF120,'Transactions (Dated)'!$B:$B,BQ$11,'Transactions (Dated)'!$C:$C,"Dividend (paid to cash)")*AF120</f>
        <v>0</v>
      </c>
      <c r="BR120" s="6">
        <f ca="1">BR119+SUMIFS('Transactions (Dated)'!$F:$F,'Transactions (Dated)'!$D:$D,$BF120,'Transactions (Dated)'!$B:$B,BR$11,'Transactions (Dated)'!$C:$C,"Dividend (paid to cash)")*AG120</f>
        <v>0</v>
      </c>
      <c r="BS120" s="6">
        <f ca="1">BS119+SUMIFS('Transactions (Dated)'!$F:$F,'Transactions (Dated)'!$D:$D,$BF120,'Transactions (Dated)'!$B:$B,BS$11,'Transactions (Dated)'!$C:$C,"Dividend (paid to cash)")*AH120</f>
        <v>0</v>
      </c>
      <c r="BT120" s="6">
        <f ca="1">BT119+SUMIFS('Transactions (Dated)'!$F:$F,'Transactions (Dated)'!$D:$D,$BF120,'Transactions (Dated)'!$B:$B,BT$11,'Transactions (Dated)'!$C:$C,"Dividend (paid to cash)")*AI120</f>
        <v>0</v>
      </c>
      <c r="BU120" s="6">
        <f ca="1">BU119+SUMIFS('Transactions (Dated)'!$F:$F,'Transactions (Dated)'!$D:$D,$BF120,'Transactions (Dated)'!$B:$B,BU$11,'Transactions (Dated)'!$C:$C,"Dividend (paid to cash)")*AJ120</f>
        <v>0</v>
      </c>
      <c r="BV120" s="6"/>
      <c r="BX120" s="6">
        <f t="shared" ca="1" si="54"/>
        <v>840338.55</v>
      </c>
      <c r="BZ120" s="3">
        <f t="shared" si="55"/>
        <v>42072</v>
      </c>
      <c r="CA120" s="4">
        <f t="shared" ca="1" si="50"/>
        <v>166725.03999999998</v>
      </c>
      <c r="CB120" s="4">
        <f t="shared" ca="1" si="51"/>
        <v>840338.55</v>
      </c>
      <c r="CD120" s="4">
        <f t="shared" ca="1" si="52"/>
        <v>1007063.5900000001</v>
      </c>
    </row>
    <row r="121" spans="2:82">
      <c r="B121" s="3">
        <f t="shared" si="53"/>
        <v>42073</v>
      </c>
      <c r="C121" s="2">
        <v>14641.8</v>
      </c>
      <c r="E121" s="70">
        <v>42073</v>
      </c>
      <c r="F121" s="69">
        <v>12.39</v>
      </c>
      <c r="G121" s="69">
        <v>3.68</v>
      </c>
      <c r="H121" s="69">
        <v>19.86</v>
      </c>
      <c r="I121" s="69">
        <v>33.729999999999997</v>
      </c>
      <c r="J121" s="69">
        <v>19.45</v>
      </c>
      <c r="K121" s="69">
        <v>12.57</v>
      </c>
      <c r="L121" s="69">
        <v>26.75</v>
      </c>
      <c r="M121" s="69">
        <v>2.3199999999999998</v>
      </c>
      <c r="N121" s="69">
        <v>8.25</v>
      </c>
      <c r="O121" s="69">
        <v>5.0332999999999997</v>
      </c>
      <c r="P121" s="69">
        <v>32.21</v>
      </c>
      <c r="Q121" s="69">
        <v>1.3</v>
      </c>
      <c r="R121" s="69">
        <v>9.41</v>
      </c>
      <c r="S121" s="69">
        <v>38.76</v>
      </c>
      <c r="T121" s="4"/>
      <c r="V121" s="3">
        <f t="shared" si="32"/>
        <v>42073</v>
      </c>
      <c r="W121" s="40">
        <f ca="1">W120+SUMIFS('Transactions (Dated)'!$E$2:$E$53,'Transactions (Dated)'!$D$2:$D$53,'Share Values'!$V121,'Transactions (Dated)'!$B$2:$B$53,'Share Values'!W$11,'Transactions (Dated)'!$C$2:$C$53,"Buy")-SUMIFS('Transactions (Dated)'!$E$2:$E$53,'Transactions (Dated)'!$D$2:$D$53,'Share Values'!$V121,'Transactions (Dated)'!$B$2:$B$53,'Share Values'!W$11,'Transactions (Dated)'!$C$2:$C$53,"Sell")</f>
        <v>4625</v>
      </c>
      <c r="X121" s="40">
        <f ca="1">X120+SUMIFS('Transactions (Dated)'!$E$2:$E$53,'Transactions (Dated)'!$D$2:$D$53,'Share Values'!$V121,'Transactions (Dated)'!$B$2:$B$53,'Share Values'!X$11,'Transactions (Dated)'!$C$2:$C$53,"Buy")-SUMIFS('Transactions (Dated)'!$E$2:$E$53,'Transactions (Dated)'!$D$2:$D$53,'Share Values'!$V121,'Transactions (Dated)'!$B$2:$B$53,'Share Values'!X$11,'Transactions (Dated)'!$C$2:$C$53,"Sell")</f>
        <v>12500</v>
      </c>
      <c r="Y121" s="40">
        <f ca="1">Y120+SUMIFS('Transactions (Dated)'!$E$2:$E$53,'Transactions (Dated)'!$D$2:$D$53,'Share Values'!$V121,'Transactions (Dated)'!$B$2:$B$53,'Share Values'!Y$11,'Transactions (Dated)'!$C$2:$C$53,"Buy")-SUMIFS('Transactions (Dated)'!$E$2:$E$53,'Transactions (Dated)'!$D$2:$D$53,'Share Values'!$V121,'Transactions (Dated)'!$B$2:$B$53,'Share Values'!Y$11,'Transactions (Dated)'!$C$2:$C$53,"Sell")</f>
        <v>0</v>
      </c>
      <c r="Z121" s="40">
        <f ca="1">Z120+SUMIFS('Transactions (Dated)'!$E$2:$E$53,'Transactions (Dated)'!$D$2:$D$53,'Share Values'!$V121,'Transactions (Dated)'!$B$2:$B$53,'Share Values'!Z$11,'Transactions (Dated)'!$C$2:$C$53,"Buy")-SUMIFS('Transactions (Dated)'!$E$2:$E$53,'Transactions (Dated)'!$D$2:$D$53,'Share Values'!$V121,'Transactions (Dated)'!$B$2:$B$53,'Share Values'!Z$11,'Transactions (Dated)'!$C$2:$C$53,"Sell")</f>
        <v>1892</v>
      </c>
      <c r="AA121" s="40">
        <f ca="1">AA120+SUMIFS('Transactions (Dated)'!$E$2:$E$53,'Transactions (Dated)'!$D$2:$D$53,'Share Values'!$V121,'Transactions (Dated)'!$B$2:$B$53,'Share Values'!AA$11,'Transactions (Dated)'!$C$2:$C$53,"Buy")-SUMIFS('Transactions (Dated)'!$E$2:$E$53,'Transactions (Dated)'!$D$2:$D$53,'Share Values'!$V121,'Transactions (Dated)'!$B$2:$B$53,'Share Values'!AA$11,'Transactions (Dated)'!$C$2:$C$53,"Sell")</f>
        <v>0</v>
      </c>
      <c r="AB121" s="40">
        <f ca="1">AB120+SUMIFS('Transactions (Dated)'!$E$2:$E$53,'Transactions (Dated)'!$D$2:$D$53,'Share Values'!$V121,'Transactions (Dated)'!$B$2:$B$53,'Share Values'!AB$11,'Transactions (Dated)'!$C$2:$C$53,"Buy")-SUMIFS('Transactions (Dated)'!$E$2:$E$53,'Transactions (Dated)'!$D$2:$D$53,'Share Values'!$V121,'Transactions (Dated)'!$B$2:$B$53,'Share Values'!AB$11,'Transactions (Dated)'!$C$2:$C$53,"Sell")</f>
        <v>0</v>
      </c>
      <c r="AC121" s="40">
        <f ca="1">AC120+SUMIFS('Transactions (Dated)'!$E$2:$E$53,'Transactions (Dated)'!$D$2:$D$53,'Share Values'!$V121,'Transactions (Dated)'!$B$2:$B$53,'Share Values'!AC$11,'Transactions (Dated)'!$C$2:$C$53,"Buy")-SUMIFS('Transactions (Dated)'!$E$2:$E$53,'Transactions (Dated)'!$D$2:$D$53,'Share Values'!$V121,'Transactions (Dated)'!$B$2:$B$53,'Share Values'!AC$11,'Transactions (Dated)'!$C$2:$C$53,"Sell")</f>
        <v>0</v>
      </c>
      <c r="AD121" s="40">
        <f ca="1">AD120+SUMIFS('Transactions (Dated)'!$E$2:$E$53,'Transactions (Dated)'!$D$2:$D$53,'Share Values'!$V121,'Transactions (Dated)'!$B$2:$B$53,'Share Values'!AD$11,'Transactions (Dated)'!$C$2:$C$53,"Buy")-SUMIFS('Transactions (Dated)'!$E$2:$E$53,'Transactions (Dated)'!$D$2:$D$53,'Share Values'!$V121,'Transactions (Dated)'!$B$2:$B$53,'Share Values'!AD$11,'Transactions (Dated)'!$C$2:$C$53,"Sell")</f>
        <v>0</v>
      </c>
      <c r="AE121" s="40">
        <f ca="1">AE120+SUMIFS('Transactions (Dated)'!$E$2:$E$53,'Transactions (Dated)'!$D$2:$D$53,'Share Values'!$V121,'Transactions (Dated)'!$B$2:$B$53,'Share Values'!AE$11,'Transactions (Dated)'!$C$2:$C$53,"Buy")-SUMIFS('Transactions (Dated)'!$E$2:$E$53,'Transactions (Dated)'!$D$2:$D$53,'Share Values'!$V121,'Transactions (Dated)'!$B$2:$B$53,'Share Values'!AE$11,'Transactions (Dated)'!$C$2:$C$53,"Sell")</f>
        <v>0</v>
      </c>
      <c r="AF121" s="40">
        <f ca="1">AF120+SUMIFS('Transactions (Dated)'!$E$2:$E$53,'Transactions (Dated)'!$D$2:$D$53,'Share Values'!$V121,'Transactions (Dated)'!$B$2:$B$53,'Share Values'!AF$11,'Transactions (Dated)'!$C$2:$C$53,"Buy")-SUMIFS('Transactions (Dated)'!$E$2:$E$53,'Transactions (Dated)'!$D$2:$D$53,'Share Values'!$V121,'Transactions (Dated)'!$B$2:$B$53,'Share Values'!AF$11,'Transactions (Dated)'!$C$2:$C$53,"Sell")</f>
        <v>0</v>
      </c>
      <c r="AG121" s="40">
        <f ca="1">AG120+SUMIFS('Transactions (Dated)'!$E$2:$E$53,'Transactions (Dated)'!$D$2:$D$53,'Share Values'!$V121,'Transactions (Dated)'!$B$2:$B$53,'Share Values'!AG$11,'Transactions (Dated)'!$C$2:$C$53,"Buy")-SUMIFS('Transactions (Dated)'!$E$2:$E$53,'Transactions (Dated)'!$D$2:$D$53,'Share Values'!$V121,'Transactions (Dated)'!$B$2:$B$53,'Share Values'!AG$11,'Transactions (Dated)'!$C$2:$C$53,"Sell")</f>
        <v>0</v>
      </c>
      <c r="AH121" s="40">
        <f ca="1">AH120+SUMIFS('Transactions (Dated)'!$E$2:$E$53,'Transactions (Dated)'!$D$2:$D$53,'Share Values'!$V121,'Transactions (Dated)'!$B$2:$B$53,'Share Values'!AH$11,'Transactions (Dated)'!$C$2:$C$53,"Buy")-SUMIFS('Transactions (Dated)'!$E$2:$E$53,'Transactions (Dated)'!$D$2:$D$53,'Share Values'!$V121,'Transactions (Dated)'!$B$2:$B$53,'Share Values'!AH$11,'Transactions (Dated)'!$C$2:$C$53,"Sell")</f>
        <v>0</v>
      </c>
      <c r="AI121" s="40">
        <f ca="1">AI120+SUMIFS('Transactions (Dated)'!$E$2:$E$53,'Transactions (Dated)'!$D$2:$D$53,'Share Values'!$V121,'Transactions (Dated)'!$B$2:$B$53,'Share Values'!AI$11,'Transactions (Dated)'!$C$2:$C$53,"Buy")-SUMIFS('Transactions (Dated)'!$E$2:$E$53,'Transactions (Dated)'!$D$2:$D$53,'Share Values'!$V121,'Transactions (Dated)'!$B$2:$B$53,'Share Values'!AI$11,'Transactions (Dated)'!$C$2:$C$53,"Sell")</f>
        <v>0</v>
      </c>
      <c r="AJ121" s="40">
        <f ca="1">AJ120+SUMIFS('Transactions (Dated)'!$E$2:$E$53,'Transactions (Dated)'!$D$2:$D$53,'Share Values'!$V121,'Transactions (Dated)'!$B$2:$B$53,'Share Values'!AJ$11,'Transactions (Dated)'!$C$2:$C$53,"Buy")-SUMIFS('Transactions (Dated)'!$E$2:$E$53,'Transactions (Dated)'!$D$2:$D$53,'Share Values'!$V121,'Transactions (Dated)'!$B$2:$B$53,'Share Values'!AJ$11,'Transactions (Dated)'!$C$2:$C$53,"Sell")</f>
        <v>0</v>
      </c>
      <c r="AK121" s="40"/>
      <c r="AM121" s="3">
        <f t="shared" si="33"/>
        <v>42073</v>
      </c>
      <c r="AN121" s="6">
        <f t="shared" ca="1" si="34"/>
        <v>57303.75</v>
      </c>
      <c r="AO121" s="6">
        <f t="shared" ca="1" si="35"/>
        <v>46000</v>
      </c>
      <c r="AP121" s="6">
        <f t="shared" ca="1" si="36"/>
        <v>0</v>
      </c>
      <c r="AQ121" s="6">
        <f t="shared" ca="1" si="37"/>
        <v>63817.159999999996</v>
      </c>
      <c r="AR121" s="6">
        <f t="shared" ca="1" si="38"/>
        <v>0</v>
      </c>
      <c r="AS121" s="6">
        <f t="shared" ca="1" si="39"/>
        <v>0</v>
      </c>
      <c r="AT121" s="6">
        <f t="shared" ca="1" si="40"/>
        <v>0</v>
      </c>
      <c r="AU121" s="6">
        <f t="shared" ca="1" si="41"/>
        <v>0</v>
      </c>
      <c r="AV121" s="6">
        <f t="shared" ca="1" si="42"/>
        <v>0</v>
      </c>
      <c r="AW121" s="6">
        <f t="shared" ca="1" si="43"/>
        <v>0</v>
      </c>
      <c r="AX121" s="6">
        <f t="shared" ca="1" si="44"/>
        <v>0</v>
      </c>
      <c r="AY121" s="6">
        <f t="shared" ca="1" si="45"/>
        <v>0</v>
      </c>
      <c r="AZ121" s="6">
        <f t="shared" ca="1" si="46"/>
        <v>0</v>
      </c>
      <c r="BA121" s="6">
        <f t="shared" ca="1" si="47"/>
        <v>0</v>
      </c>
      <c r="BB121" s="6"/>
      <c r="BD121" s="4">
        <f t="shared" ca="1" si="48"/>
        <v>167120.91</v>
      </c>
      <c r="BF121" s="3">
        <f t="shared" si="49"/>
        <v>42073</v>
      </c>
      <c r="BG121" s="6">
        <f>BG120+SUMIFS('Transactions (Dated)'!H:H,'Transactions (Dated)'!D:D,'Share Values'!AM121)</f>
        <v>839713.55</v>
      </c>
      <c r="BH121" s="6">
        <f ca="1">BH120+SUMIFS('Transactions (Dated)'!$F:$F,'Transactions (Dated)'!$D:$D,$BF121,'Transactions (Dated)'!$B:$B,BH$11,'Transactions (Dated)'!$C:$C,"Dividend (paid to cash)")*W121</f>
        <v>0</v>
      </c>
      <c r="BI121" s="6">
        <f ca="1">BI120+SUMIFS('Transactions (Dated)'!$F:$F,'Transactions (Dated)'!$D:$D,$BF121,'Transactions (Dated)'!$B:$B,BI$11,'Transactions (Dated)'!$C:$C,"Dividend (paid to cash)")*X121</f>
        <v>625</v>
      </c>
      <c r="BJ121" s="6">
        <f ca="1">BJ120+SUMIFS('Transactions (Dated)'!$F:$F,'Transactions (Dated)'!$D:$D,$BF121,'Transactions (Dated)'!$B:$B,BJ$11,'Transactions (Dated)'!$C:$C,"Dividend (paid to cash)")*Y121</f>
        <v>0</v>
      </c>
      <c r="BK121" s="6">
        <f ca="1">BK120+SUMIFS('Transactions (Dated)'!$F:$F,'Transactions (Dated)'!$D:$D,$BF121,'Transactions (Dated)'!$B:$B,BK$11,'Transactions (Dated)'!$C:$C,"Dividend (paid to cash)")*Z121</f>
        <v>0</v>
      </c>
      <c r="BL121" s="6">
        <f ca="1">BL120+SUMIFS('Transactions (Dated)'!$F:$F,'Transactions (Dated)'!$D:$D,$BF121,'Transactions (Dated)'!$B:$B,BL$11,'Transactions (Dated)'!$C:$C,"Dividend (paid to cash)")*AA121</f>
        <v>0</v>
      </c>
      <c r="BM121" s="6">
        <f ca="1">BM120+SUMIFS('Transactions (Dated)'!$F:$F,'Transactions (Dated)'!$D:$D,$BF121,'Transactions (Dated)'!$B:$B,BM$11,'Transactions (Dated)'!$C:$C,"Dividend (paid to cash)")*AB121</f>
        <v>0</v>
      </c>
      <c r="BN121" s="6">
        <f ca="1">BN120+SUMIFS('Transactions (Dated)'!$F:$F,'Transactions (Dated)'!$D:$D,$BF121,'Transactions (Dated)'!$B:$B,BN$11,'Transactions (Dated)'!$C:$C,"Dividend (paid to cash)")*AC121</f>
        <v>0</v>
      </c>
      <c r="BO121" s="6">
        <f ca="1">BO120+SUMIFS('Transactions (Dated)'!$F:$F,'Transactions (Dated)'!$D:$D,$BF121,'Transactions (Dated)'!$B:$B,BO$11,'Transactions (Dated)'!$C:$C,"Dividend (paid to cash)")*AD121</f>
        <v>0</v>
      </c>
      <c r="BP121" s="6">
        <f ca="1">BP120+SUMIFS('Transactions (Dated)'!$F:$F,'Transactions (Dated)'!$D:$D,$BF121,'Transactions (Dated)'!$B:$B,BP$11,'Transactions (Dated)'!$C:$C,"Dividend (paid to cash)")*AE121</f>
        <v>0</v>
      </c>
      <c r="BQ121" s="6">
        <f ca="1">BQ120+SUMIFS('Transactions (Dated)'!$F:$F,'Transactions (Dated)'!$D:$D,$BF121,'Transactions (Dated)'!$B:$B,BQ$11,'Transactions (Dated)'!$C:$C,"Dividend (paid to cash)")*AF121</f>
        <v>0</v>
      </c>
      <c r="BR121" s="6">
        <f ca="1">BR120+SUMIFS('Transactions (Dated)'!$F:$F,'Transactions (Dated)'!$D:$D,$BF121,'Transactions (Dated)'!$B:$B,BR$11,'Transactions (Dated)'!$C:$C,"Dividend (paid to cash)")*AG121</f>
        <v>0</v>
      </c>
      <c r="BS121" s="6">
        <f ca="1">BS120+SUMIFS('Transactions (Dated)'!$F:$F,'Transactions (Dated)'!$D:$D,$BF121,'Transactions (Dated)'!$B:$B,BS$11,'Transactions (Dated)'!$C:$C,"Dividend (paid to cash)")*AH121</f>
        <v>0</v>
      </c>
      <c r="BT121" s="6">
        <f ca="1">BT120+SUMIFS('Transactions (Dated)'!$F:$F,'Transactions (Dated)'!$D:$D,$BF121,'Transactions (Dated)'!$B:$B,BT$11,'Transactions (Dated)'!$C:$C,"Dividend (paid to cash)")*AI121</f>
        <v>0</v>
      </c>
      <c r="BU121" s="6">
        <f ca="1">BU120+SUMIFS('Transactions (Dated)'!$F:$F,'Transactions (Dated)'!$D:$D,$BF121,'Transactions (Dated)'!$B:$B,BU$11,'Transactions (Dated)'!$C:$C,"Dividend (paid to cash)")*AJ121</f>
        <v>0</v>
      </c>
      <c r="BV121" s="6"/>
      <c r="BX121" s="6">
        <f t="shared" ca="1" si="54"/>
        <v>840338.55</v>
      </c>
      <c r="BZ121" s="3">
        <f t="shared" si="55"/>
        <v>42073</v>
      </c>
      <c r="CA121" s="4">
        <f t="shared" ca="1" si="50"/>
        <v>167120.91</v>
      </c>
      <c r="CB121" s="4">
        <f t="shared" ca="1" si="51"/>
        <v>840338.55</v>
      </c>
      <c r="CD121" s="4">
        <f t="shared" ca="1" si="52"/>
        <v>1007459.4600000001</v>
      </c>
    </row>
    <row r="122" spans="2:82">
      <c r="B122" s="3">
        <f t="shared" si="53"/>
        <v>42074</v>
      </c>
      <c r="C122" s="2">
        <v>14739.2</v>
      </c>
      <c r="E122" s="70">
        <v>42074</v>
      </c>
      <c r="F122" s="69">
        <v>12.64</v>
      </c>
      <c r="G122" s="69">
        <v>3.78</v>
      </c>
      <c r="H122" s="69">
        <v>19.98</v>
      </c>
      <c r="I122" s="69">
        <v>33.29</v>
      </c>
      <c r="J122" s="69">
        <v>19.91</v>
      </c>
      <c r="K122" s="69">
        <v>12.96</v>
      </c>
      <c r="L122" s="69">
        <v>26.69</v>
      </c>
      <c r="M122" s="69">
        <v>2.4</v>
      </c>
      <c r="N122" s="69">
        <v>8.35</v>
      </c>
      <c r="O122" s="69">
        <v>5.0199999999999996</v>
      </c>
      <c r="P122" s="69">
        <v>32.83</v>
      </c>
      <c r="Q122" s="69">
        <v>1.26</v>
      </c>
      <c r="R122" s="69">
        <v>9.2799999999999994</v>
      </c>
      <c r="S122" s="69">
        <v>38.869999999999997</v>
      </c>
      <c r="T122" s="4"/>
      <c r="V122" s="3">
        <f t="shared" si="32"/>
        <v>42074</v>
      </c>
      <c r="W122" s="40">
        <f ca="1">W121+SUMIFS('Transactions (Dated)'!$E$2:$E$53,'Transactions (Dated)'!$D$2:$D$53,'Share Values'!$V122,'Transactions (Dated)'!$B$2:$B$53,'Share Values'!W$11,'Transactions (Dated)'!$C$2:$C$53,"Buy")-SUMIFS('Transactions (Dated)'!$E$2:$E$53,'Transactions (Dated)'!$D$2:$D$53,'Share Values'!$V122,'Transactions (Dated)'!$B$2:$B$53,'Share Values'!W$11,'Transactions (Dated)'!$C$2:$C$53,"Sell")</f>
        <v>4625</v>
      </c>
      <c r="X122" s="40">
        <f ca="1">X121+SUMIFS('Transactions (Dated)'!$E$2:$E$53,'Transactions (Dated)'!$D$2:$D$53,'Share Values'!$V122,'Transactions (Dated)'!$B$2:$B$53,'Share Values'!X$11,'Transactions (Dated)'!$C$2:$C$53,"Buy")-SUMIFS('Transactions (Dated)'!$E$2:$E$53,'Transactions (Dated)'!$D$2:$D$53,'Share Values'!$V122,'Transactions (Dated)'!$B$2:$B$53,'Share Values'!X$11,'Transactions (Dated)'!$C$2:$C$53,"Sell")</f>
        <v>12500</v>
      </c>
      <c r="Y122" s="40">
        <f ca="1">Y121+SUMIFS('Transactions (Dated)'!$E$2:$E$53,'Transactions (Dated)'!$D$2:$D$53,'Share Values'!$V122,'Transactions (Dated)'!$B$2:$B$53,'Share Values'!Y$11,'Transactions (Dated)'!$C$2:$C$53,"Buy")-SUMIFS('Transactions (Dated)'!$E$2:$E$53,'Transactions (Dated)'!$D$2:$D$53,'Share Values'!$V122,'Transactions (Dated)'!$B$2:$B$53,'Share Values'!Y$11,'Transactions (Dated)'!$C$2:$C$53,"Sell")</f>
        <v>0</v>
      </c>
      <c r="Z122" s="40">
        <f ca="1">Z121+SUMIFS('Transactions (Dated)'!$E$2:$E$53,'Transactions (Dated)'!$D$2:$D$53,'Share Values'!$V122,'Transactions (Dated)'!$B$2:$B$53,'Share Values'!Z$11,'Transactions (Dated)'!$C$2:$C$53,"Buy")-SUMIFS('Transactions (Dated)'!$E$2:$E$53,'Transactions (Dated)'!$D$2:$D$53,'Share Values'!$V122,'Transactions (Dated)'!$B$2:$B$53,'Share Values'!Z$11,'Transactions (Dated)'!$C$2:$C$53,"Sell")</f>
        <v>1892</v>
      </c>
      <c r="AA122" s="40">
        <f ca="1">AA121+SUMIFS('Transactions (Dated)'!$E$2:$E$53,'Transactions (Dated)'!$D$2:$D$53,'Share Values'!$V122,'Transactions (Dated)'!$B$2:$B$53,'Share Values'!AA$11,'Transactions (Dated)'!$C$2:$C$53,"Buy")-SUMIFS('Transactions (Dated)'!$E$2:$E$53,'Transactions (Dated)'!$D$2:$D$53,'Share Values'!$V122,'Transactions (Dated)'!$B$2:$B$53,'Share Values'!AA$11,'Transactions (Dated)'!$C$2:$C$53,"Sell")</f>
        <v>0</v>
      </c>
      <c r="AB122" s="40">
        <f ca="1">AB121+SUMIFS('Transactions (Dated)'!$E$2:$E$53,'Transactions (Dated)'!$D$2:$D$53,'Share Values'!$V122,'Transactions (Dated)'!$B$2:$B$53,'Share Values'!AB$11,'Transactions (Dated)'!$C$2:$C$53,"Buy")-SUMIFS('Transactions (Dated)'!$E$2:$E$53,'Transactions (Dated)'!$D$2:$D$53,'Share Values'!$V122,'Transactions (Dated)'!$B$2:$B$53,'Share Values'!AB$11,'Transactions (Dated)'!$C$2:$C$53,"Sell")</f>
        <v>0</v>
      </c>
      <c r="AC122" s="40">
        <f ca="1">AC121+SUMIFS('Transactions (Dated)'!$E$2:$E$53,'Transactions (Dated)'!$D$2:$D$53,'Share Values'!$V122,'Transactions (Dated)'!$B$2:$B$53,'Share Values'!AC$11,'Transactions (Dated)'!$C$2:$C$53,"Buy")-SUMIFS('Transactions (Dated)'!$E$2:$E$53,'Transactions (Dated)'!$D$2:$D$53,'Share Values'!$V122,'Transactions (Dated)'!$B$2:$B$53,'Share Values'!AC$11,'Transactions (Dated)'!$C$2:$C$53,"Sell")</f>
        <v>0</v>
      </c>
      <c r="AD122" s="40">
        <f ca="1">AD121+SUMIFS('Transactions (Dated)'!$E$2:$E$53,'Transactions (Dated)'!$D$2:$D$53,'Share Values'!$V122,'Transactions (Dated)'!$B$2:$B$53,'Share Values'!AD$11,'Transactions (Dated)'!$C$2:$C$53,"Buy")-SUMIFS('Transactions (Dated)'!$E$2:$E$53,'Transactions (Dated)'!$D$2:$D$53,'Share Values'!$V122,'Transactions (Dated)'!$B$2:$B$53,'Share Values'!AD$11,'Transactions (Dated)'!$C$2:$C$53,"Sell")</f>
        <v>0</v>
      </c>
      <c r="AE122" s="40">
        <f ca="1">AE121+SUMIFS('Transactions (Dated)'!$E$2:$E$53,'Transactions (Dated)'!$D$2:$D$53,'Share Values'!$V122,'Transactions (Dated)'!$B$2:$B$53,'Share Values'!AE$11,'Transactions (Dated)'!$C$2:$C$53,"Buy")-SUMIFS('Transactions (Dated)'!$E$2:$E$53,'Transactions (Dated)'!$D$2:$D$53,'Share Values'!$V122,'Transactions (Dated)'!$B$2:$B$53,'Share Values'!AE$11,'Transactions (Dated)'!$C$2:$C$53,"Sell")</f>
        <v>0</v>
      </c>
      <c r="AF122" s="40">
        <f ca="1">AF121+SUMIFS('Transactions (Dated)'!$E$2:$E$53,'Transactions (Dated)'!$D$2:$D$53,'Share Values'!$V122,'Transactions (Dated)'!$B$2:$B$53,'Share Values'!AF$11,'Transactions (Dated)'!$C$2:$C$53,"Buy")-SUMIFS('Transactions (Dated)'!$E$2:$E$53,'Transactions (Dated)'!$D$2:$D$53,'Share Values'!$V122,'Transactions (Dated)'!$B$2:$B$53,'Share Values'!AF$11,'Transactions (Dated)'!$C$2:$C$53,"Sell")</f>
        <v>0</v>
      </c>
      <c r="AG122" s="40">
        <f ca="1">AG121+SUMIFS('Transactions (Dated)'!$E$2:$E$53,'Transactions (Dated)'!$D$2:$D$53,'Share Values'!$V122,'Transactions (Dated)'!$B$2:$B$53,'Share Values'!AG$11,'Transactions (Dated)'!$C$2:$C$53,"Buy")-SUMIFS('Transactions (Dated)'!$E$2:$E$53,'Transactions (Dated)'!$D$2:$D$53,'Share Values'!$V122,'Transactions (Dated)'!$B$2:$B$53,'Share Values'!AG$11,'Transactions (Dated)'!$C$2:$C$53,"Sell")</f>
        <v>0</v>
      </c>
      <c r="AH122" s="40">
        <f ca="1">AH121+SUMIFS('Transactions (Dated)'!$E$2:$E$53,'Transactions (Dated)'!$D$2:$D$53,'Share Values'!$V122,'Transactions (Dated)'!$B$2:$B$53,'Share Values'!AH$11,'Transactions (Dated)'!$C$2:$C$53,"Buy")-SUMIFS('Transactions (Dated)'!$E$2:$E$53,'Transactions (Dated)'!$D$2:$D$53,'Share Values'!$V122,'Transactions (Dated)'!$B$2:$B$53,'Share Values'!AH$11,'Transactions (Dated)'!$C$2:$C$53,"Sell")</f>
        <v>0</v>
      </c>
      <c r="AI122" s="40">
        <f ca="1">AI121+SUMIFS('Transactions (Dated)'!$E$2:$E$53,'Transactions (Dated)'!$D$2:$D$53,'Share Values'!$V122,'Transactions (Dated)'!$B$2:$B$53,'Share Values'!AI$11,'Transactions (Dated)'!$C$2:$C$53,"Buy")-SUMIFS('Transactions (Dated)'!$E$2:$E$53,'Transactions (Dated)'!$D$2:$D$53,'Share Values'!$V122,'Transactions (Dated)'!$B$2:$B$53,'Share Values'!AI$11,'Transactions (Dated)'!$C$2:$C$53,"Sell")</f>
        <v>0</v>
      </c>
      <c r="AJ122" s="40">
        <f ca="1">AJ121+SUMIFS('Transactions (Dated)'!$E$2:$E$53,'Transactions (Dated)'!$D$2:$D$53,'Share Values'!$V122,'Transactions (Dated)'!$B$2:$B$53,'Share Values'!AJ$11,'Transactions (Dated)'!$C$2:$C$53,"Buy")-SUMIFS('Transactions (Dated)'!$E$2:$E$53,'Transactions (Dated)'!$D$2:$D$53,'Share Values'!$V122,'Transactions (Dated)'!$B$2:$B$53,'Share Values'!AJ$11,'Transactions (Dated)'!$C$2:$C$53,"Sell")</f>
        <v>0</v>
      </c>
      <c r="AK122" s="40"/>
      <c r="AM122" s="3">
        <f t="shared" si="33"/>
        <v>42074</v>
      </c>
      <c r="AN122" s="6">
        <f t="shared" ca="1" si="34"/>
        <v>58460</v>
      </c>
      <c r="AO122" s="6">
        <f t="shared" ca="1" si="35"/>
        <v>47250</v>
      </c>
      <c r="AP122" s="6">
        <f t="shared" ca="1" si="36"/>
        <v>0</v>
      </c>
      <c r="AQ122" s="6">
        <f t="shared" ca="1" si="37"/>
        <v>62984.68</v>
      </c>
      <c r="AR122" s="6">
        <f t="shared" ca="1" si="38"/>
        <v>0</v>
      </c>
      <c r="AS122" s="6">
        <f t="shared" ca="1" si="39"/>
        <v>0</v>
      </c>
      <c r="AT122" s="6">
        <f t="shared" ca="1" si="40"/>
        <v>0</v>
      </c>
      <c r="AU122" s="6">
        <f t="shared" ca="1" si="41"/>
        <v>0</v>
      </c>
      <c r="AV122" s="6">
        <f t="shared" ca="1" si="42"/>
        <v>0</v>
      </c>
      <c r="AW122" s="6">
        <f t="shared" ca="1" si="43"/>
        <v>0</v>
      </c>
      <c r="AX122" s="6">
        <f t="shared" ca="1" si="44"/>
        <v>0</v>
      </c>
      <c r="AY122" s="6">
        <f t="shared" ca="1" si="45"/>
        <v>0</v>
      </c>
      <c r="AZ122" s="6">
        <f t="shared" ca="1" si="46"/>
        <v>0</v>
      </c>
      <c r="BA122" s="6">
        <f t="shared" ca="1" si="47"/>
        <v>0</v>
      </c>
      <c r="BB122" s="6"/>
      <c r="BD122" s="4">
        <f t="shared" ca="1" si="48"/>
        <v>168694.68</v>
      </c>
      <c r="BF122" s="3">
        <f t="shared" si="49"/>
        <v>42074</v>
      </c>
      <c r="BG122" s="6">
        <f>BG121+SUMIFS('Transactions (Dated)'!H:H,'Transactions (Dated)'!D:D,'Share Values'!AM122)</f>
        <v>839713.55</v>
      </c>
      <c r="BH122" s="6">
        <f ca="1">BH121+SUMIFS('Transactions (Dated)'!$F:$F,'Transactions (Dated)'!$D:$D,$BF122,'Transactions (Dated)'!$B:$B,BH$11,'Transactions (Dated)'!$C:$C,"Dividend (paid to cash)")*W122</f>
        <v>0</v>
      </c>
      <c r="BI122" s="6">
        <f ca="1">BI121+SUMIFS('Transactions (Dated)'!$F:$F,'Transactions (Dated)'!$D:$D,$BF122,'Transactions (Dated)'!$B:$B,BI$11,'Transactions (Dated)'!$C:$C,"Dividend (paid to cash)")*X122</f>
        <v>625</v>
      </c>
      <c r="BJ122" s="6">
        <f ca="1">BJ121+SUMIFS('Transactions (Dated)'!$F:$F,'Transactions (Dated)'!$D:$D,$BF122,'Transactions (Dated)'!$B:$B,BJ$11,'Transactions (Dated)'!$C:$C,"Dividend (paid to cash)")*Y122</f>
        <v>0</v>
      </c>
      <c r="BK122" s="6">
        <f ca="1">BK121+SUMIFS('Transactions (Dated)'!$F:$F,'Transactions (Dated)'!$D:$D,$BF122,'Transactions (Dated)'!$B:$B,BK$11,'Transactions (Dated)'!$C:$C,"Dividend (paid to cash)")*Z122</f>
        <v>0</v>
      </c>
      <c r="BL122" s="6">
        <f ca="1">BL121+SUMIFS('Transactions (Dated)'!$F:$F,'Transactions (Dated)'!$D:$D,$BF122,'Transactions (Dated)'!$B:$B,BL$11,'Transactions (Dated)'!$C:$C,"Dividend (paid to cash)")*AA122</f>
        <v>0</v>
      </c>
      <c r="BM122" s="6">
        <f ca="1">BM121+SUMIFS('Transactions (Dated)'!$F:$F,'Transactions (Dated)'!$D:$D,$BF122,'Transactions (Dated)'!$B:$B,BM$11,'Transactions (Dated)'!$C:$C,"Dividend (paid to cash)")*AB122</f>
        <v>0</v>
      </c>
      <c r="BN122" s="6">
        <f ca="1">BN121+SUMIFS('Transactions (Dated)'!$F:$F,'Transactions (Dated)'!$D:$D,$BF122,'Transactions (Dated)'!$B:$B,BN$11,'Transactions (Dated)'!$C:$C,"Dividend (paid to cash)")*AC122</f>
        <v>0</v>
      </c>
      <c r="BO122" s="6">
        <f ca="1">BO121+SUMIFS('Transactions (Dated)'!$F:$F,'Transactions (Dated)'!$D:$D,$BF122,'Transactions (Dated)'!$B:$B,BO$11,'Transactions (Dated)'!$C:$C,"Dividend (paid to cash)")*AD122</f>
        <v>0</v>
      </c>
      <c r="BP122" s="6">
        <f ca="1">BP121+SUMIFS('Transactions (Dated)'!$F:$F,'Transactions (Dated)'!$D:$D,$BF122,'Transactions (Dated)'!$B:$B,BP$11,'Transactions (Dated)'!$C:$C,"Dividend (paid to cash)")*AE122</f>
        <v>0</v>
      </c>
      <c r="BQ122" s="6">
        <f ca="1">BQ121+SUMIFS('Transactions (Dated)'!$F:$F,'Transactions (Dated)'!$D:$D,$BF122,'Transactions (Dated)'!$B:$B,BQ$11,'Transactions (Dated)'!$C:$C,"Dividend (paid to cash)")*AF122</f>
        <v>0</v>
      </c>
      <c r="BR122" s="6">
        <f ca="1">BR121+SUMIFS('Transactions (Dated)'!$F:$F,'Transactions (Dated)'!$D:$D,$BF122,'Transactions (Dated)'!$B:$B,BR$11,'Transactions (Dated)'!$C:$C,"Dividend (paid to cash)")*AG122</f>
        <v>0</v>
      </c>
      <c r="BS122" s="6">
        <f ca="1">BS121+SUMIFS('Transactions (Dated)'!$F:$F,'Transactions (Dated)'!$D:$D,$BF122,'Transactions (Dated)'!$B:$B,BS$11,'Transactions (Dated)'!$C:$C,"Dividend (paid to cash)")*AH122</f>
        <v>0</v>
      </c>
      <c r="BT122" s="6">
        <f ca="1">BT121+SUMIFS('Transactions (Dated)'!$F:$F,'Transactions (Dated)'!$D:$D,$BF122,'Transactions (Dated)'!$B:$B,BT$11,'Transactions (Dated)'!$C:$C,"Dividend (paid to cash)")*AI122</f>
        <v>0</v>
      </c>
      <c r="BU122" s="6">
        <f ca="1">BU121+SUMIFS('Transactions (Dated)'!$F:$F,'Transactions (Dated)'!$D:$D,$BF122,'Transactions (Dated)'!$B:$B,BU$11,'Transactions (Dated)'!$C:$C,"Dividend (paid to cash)")*AJ122</f>
        <v>0</v>
      </c>
      <c r="BV122" s="6"/>
      <c r="BX122" s="6">
        <f t="shared" ca="1" si="54"/>
        <v>840338.55</v>
      </c>
      <c r="BZ122" s="3">
        <f t="shared" si="55"/>
        <v>42074</v>
      </c>
      <c r="CA122" s="4">
        <f t="shared" ca="1" si="50"/>
        <v>168694.68</v>
      </c>
      <c r="CB122" s="4">
        <f t="shared" ca="1" si="51"/>
        <v>840338.55</v>
      </c>
      <c r="CD122" s="4">
        <f t="shared" ca="1" si="52"/>
        <v>1009033.23</v>
      </c>
    </row>
    <row r="123" spans="2:82">
      <c r="B123" s="3">
        <f t="shared" si="53"/>
        <v>42075</v>
      </c>
      <c r="C123" s="2">
        <v>14770.7</v>
      </c>
      <c r="E123" s="70">
        <v>42075</v>
      </c>
      <c r="F123" s="69">
        <v>12.62</v>
      </c>
      <c r="G123" s="69">
        <v>3.64</v>
      </c>
      <c r="H123" s="69">
        <v>20.04</v>
      </c>
      <c r="I123" s="69">
        <v>34.200000000000003</v>
      </c>
      <c r="J123" s="69">
        <v>20.7</v>
      </c>
      <c r="K123" s="69">
        <v>12.92</v>
      </c>
      <c r="L123" s="69">
        <v>26.47</v>
      </c>
      <c r="M123" s="69">
        <v>2.42</v>
      </c>
      <c r="N123" s="69">
        <v>8.5</v>
      </c>
      <c r="O123" s="69">
        <v>5.0332999999999997</v>
      </c>
      <c r="P123" s="69">
        <v>32.520000000000003</v>
      </c>
      <c r="Q123" s="69">
        <v>1.25</v>
      </c>
      <c r="R123" s="69">
        <v>9.66</v>
      </c>
      <c r="S123" s="69">
        <v>39.380000000000003</v>
      </c>
      <c r="T123" s="4"/>
      <c r="V123" s="3">
        <f t="shared" si="32"/>
        <v>42075</v>
      </c>
      <c r="W123" s="40">
        <f ca="1">W122+SUMIFS('Transactions (Dated)'!$E$2:$E$53,'Transactions (Dated)'!$D$2:$D$53,'Share Values'!$V123,'Transactions (Dated)'!$B$2:$B$53,'Share Values'!W$11,'Transactions (Dated)'!$C$2:$C$53,"Buy")-SUMIFS('Transactions (Dated)'!$E$2:$E$53,'Transactions (Dated)'!$D$2:$D$53,'Share Values'!$V123,'Transactions (Dated)'!$B$2:$B$53,'Share Values'!W$11,'Transactions (Dated)'!$C$2:$C$53,"Sell")</f>
        <v>4625</v>
      </c>
      <c r="X123" s="40">
        <f ca="1">X122+SUMIFS('Transactions (Dated)'!$E$2:$E$53,'Transactions (Dated)'!$D$2:$D$53,'Share Values'!$V123,'Transactions (Dated)'!$B$2:$B$53,'Share Values'!X$11,'Transactions (Dated)'!$C$2:$C$53,"Buy")-SUMIFS('Transactions (Dated)'!$E$2:$E$53,'Transactions (Dated)'!$D$2:$D$53,'Share Values'!$V123,'Transactions (Dated)'!$B$2:$B$53,'Share Values'!X$11,'Transactions (Dated)'!$C$2:$C$53,"Sell")</f>
        <v>12500</v>
      </c>
      <c r="Y123" s="40">
        <f ca="1">Y122+SUMIFS('Transactions (Dated)'!$E$2:$E$53,'Transactions (Dated)'!$D$2:$D$53,'Share Values'!$V123,'Transactions (Dated)'!$B$2:$B$53,'Share Values'!Y$11,'Transactions (Dated)'!$C$2:$C$53,"Buy")-SUMIFS('Transactions (Dated)'!$E$2:$E$53,'Transactions (Dated)'!$D$2:$D$53,'Share Values'!$V123,'Transactions (Dated)'!$B$2:$B$53,'Share Values'!Y$11,'Transactions (Dated)'!$C$2:$C$53,"Sell")</f>
        <v>0</v>
      </c>
      <c r="Z123" s="40">
        <f ca="1">Z122+SUMIFS('Transactions (Dated)'!$E$2:$E$53,'Transactions (Dated)'!$D$2:$D$53,'Share Values'!$V123,'Transactions (Dated)'!$B$2:$B$53,'Share Values'!Z$11,'Transactions (Dated)'!$C$2:$C$53,"Buy")-SUMIFS('Transactions (Dated)'!$E$2:$E$53,'Transactions (Dated)'!$D$2:$D$53,'Share Values'!$V123,'Transactions (Dated)'!$B$2:$B$53,'Share Values'!Z$11,'Transactions (Dated)'!$C$2:$C$53,"Sell")</f>
        <v>1892</v>
      </c>
      <c r="AA123" s="40">
        <f ca="1">AA122+SUMIFS('Transactions (Dated)'!$E$2:$E$53,'Transactions (Dated)'!$D$2:$D$53,'Share Values'!$V123,'Transactions (Dated)'!$B$2:$B$53,'Share Values'!AA$11,'Transactions (Dated)'!$C$2:$C$53,"Buy")-SUMIFS('Transactions (Dated)'!$E$2:$E$53,'Transactions (Dated)'!$D$2:$D$53,'Share Values'!$V123,'Transactions (Dated)'!$B$2:$B$53,'Share Values'!AA$11,'Transactions (Dated)'!$C$2:$C$53,"Sell")</f>
        <v>0</v>
      </c>
      <c r="AB123" s="40">
        <f ca="1">AB122+SUMIFS('Transactions (Dated)'!$E$2:$E$53,'Transactions (Dated)'!$D$2:$D$53,'Share Values'!$V123,'Transactions (Dated)'!$B$2:$B$53,'Share Values'!AB$11,'Transactions (Dated)'!$C$2:$C$53,"Buy")-SUMIFS('Transactions (Dated)'!$E$2:$E$53,'Transactions (Dated)'!$D$2:$D$53,'Share Values'!$V123,'Transactions (Dated)'!$B$2:$B$53,'Share Values'!AB$11,'Transactions (Dated)'!$C$2:$C$53,"Sell")</f>
        <v>0</v>
      </c>
      <c r="AC123" s="40">
        <f ca="1">AC122+SUMIFS('Transactions (Dated)'!$E$2:$E$53,'Transactions (Dated)'!$D$2:$D$53,'Share Values'!$V123,'Transactions (Dated)'!$B$2:$B$53,'Share Values'!AC$11,'Transactions (Dated)'!$C$2:$C$53,"Buy")-SUMIFS('Transactions (Dated)'!$E$2:$E$53,'Transactions (Dated)'!$D$2:$D$53,'Share Values'!$V123,'Transactions (Dated)'!$B$2:$B$53,'Share Values'!AC$11,'Transactions (Dated)'!$C$2:$C$53,"Sell")</f>
        <v>0</v>
      </c>
      <c r="AD123" s="40">
        <f ca="1">AD122+SUMIFS('Transactions (Dated)'!$E$2:$E$53,'Transactions (Dated)'!$D$2:$D$53,'Share Values'!$V123,'Transactions (Dated)'!$B$2:$B$53,'Share Values'!AD$11,'Transactions (Dated)'!$C$2:$C$53,"Buy")-SUMIFS('Transactions (Dated)'!$E$2:$E$53,'Transactions (Dated)'!$D$2:$D$53,'Share Values'!$V123,'Transactions (Dated)'!$B$2:$B$53,'Share Values'!AD$11,'Transactions (Dated)'!$C$2:$C$53,"Sell")</f>
        <v>0</v>
      </c>
      <c r="AE123" s="40">
        <f ca="1">AE122+SUMIFS('Transactions (Dated)'!$E$2:$E$53,'Transactions (Dated)'!$D$2:$D$53,'Share Values'!$V123,'Transactions (Dated)'!$B$2:$B$53,'Share Values'!AE$11,'Transactions (Dated)'!$C$2:$C$53,"Buy")-SUMIFS('Transactions (Dated)'!$E$2:$E$53,'Transactions (Dated)'!$D$2:$D$53,'Share Values'!$V123,'Transactions (Dated)'!$B$2:$B$53,'Share Values'!AE$11,'Transactions (Dated)'!$C$2:$C$53,"Sell")</f>
        <v>0</v>
      </c>
      <c r="AF123" s="40">
        <f ca="1">AF122+SUMIFS('Transactions (Dated)'!$E$2:$E$53,'Transactions (Dated)'!$D$2:$D$53,'Share Values'!$V123,'Transactions (Dated)'!$B$2:$B$53,'Share Values'!AF$11,'Transactions (Dated)'!$C$2:$C$53,"Buy")-SUMIFS('Transactions (Dated)'!$E$2:$E$53,'Transactions (Dated)'!$D$2:$D$53,'Share Values'!$V123,'Transactions (Dated)'!$B$2:$B$53,'Share Values'!AF$11,'Transactions (Dated)'!$C$2:$C$53,"Sell")</f>
        <v>0</v>
      </c>
      <c r="AG123" s="40">
        <f ca="1">AG122+SUMIFS('Transactions (Dated)'!$E$2:$E$53,'Transactions (Dated)'!$D$2:$D$53,'Share Values'!$V123,'Transactions (Dated)'!$B$2:$B$53,'Share Values'!AG$11,'Transactions (Dated)'!$C$2:$C$53,"Buy")-SUMIFS('Transactions (Dated)'!$E$2:$E$53,'Transactions (Dated)'!$D$2:$D$53,'Share Values'!$V123,'Transactions (Dated)'!$B$2:$B$53,'Share Values'!AG$11,'Transactions (Dated)'!$C$2:$C$53,"Sell")</f>
        <v>0</v>
      </c>
      <c r="AH123" s="40">
        <f ca="1">AH122+SUMIFS('Transactions (Dated)'!$E$2:$E$53,'Transactions (Dated)'!$D$2:$D$53,'Share Values'!$V123,'Transactions (Dated)'!$B$2:$B$53,'Share Values'!AH$11,'Transactions (Dated)'!$C$2:$C$53,"Buy")-SUMIFS('Transactions (Dated)'!$E$2:$E$53,'Transactions (Dated)'!$D$2:$D$53,'Share Values'!$V123,'Transactions (Dated)'!$B$2:$B$53,'Share Values'!AH$11,'Transactions (Dated)'!$C$2:$C$53,"Sell")</f>
        <v>0</v>
      </c>
      <c r="AI123" s="40">
        <f ca="1">AI122+SUMIFS('Transactions (Dated)'!$E$2:$E$53,'Transactions (Dated)'!$D$2:$D$53,'Share Values'!$V123,'Transactions (Dated)'!$B$2:$B$53,'Share Values'!AI$11,'Transactions (Dated)'!$C$2:$C$53,"Buy")-SUMIFS('Transactions (Dated)'!$E$2:$E$53,'Transactions (Dated)'!$D$2:$D$53,'Share Values'!$V123,'Transactions (Dated)'!$B$2:$B$53,'Share Values'!AI$11,'Transactions (Dated)'!$C$2:$C$53,"Sell")</f>
        <v>0</v>
      </c>
      <c r="AJ123" s="40">
        <f ca="1">AJ122+SUMIFS('Transactions (Dated)'!$E$2:$E$53,'Transactions (Dated)'!$D$2:$D$53,'Share Values'!$V123,'Transactions (Dated)'!$B$2:$B$53,'Share Values'!AJ$11,'Transactions (Dated)'!$C$2:$C$53,"Buy")-SUMIFS('Transactions (Dated)'!$E$2:$E$53,'Transactions (Dated)'!$D$2:$D$53,'Share Values'!$V123,'Transactions (Dated)'!$B$2:$B$53,'Share Values'!AJ$11,'Transactions (Dated)'!$C$2:$C$53,"Sell")</f>
        <v>0</v>
      </c>
      <c r="AK123" s="40"/>
      <c r="AM123" s="3">
        <f t="shared" si="33"/>
        <v>42075</v>
      </c>
      <c r="AN123" s="6">
        <f t="shared" ca="1" si="34"/>
        <v>58367.5</v>
      </c>
      <c r="AO123" s="6">
        <f t="shared" ca="1" si="35"/>
        <v>45500</v>
      </c>
      <c r="AP123" s="6">
        <f t="shared" ca="1" si="36"/>
        <v>0</v>
      </c>
      <c r="AQ123" s="6">
        <f t="shared" ca="1" si="37"/>
        <v>64706.400000000009</v>
      </c>
      <c r="AR123" s="6">
        <f t="shared" ca="1" si="38"/>
        <v>0</v>
      </c>
      <c r="AS123" s="6">
        <f t="shared" ca="1" si="39"/>
        <v>0</v>
      </c>
      <c r="AT123" s="6">
        <f t="shared" ca="1" si="40"/>
        <v>0</v>
      </c>
      <c r="AU123" s="6">
        <f t="shared" ca="1" si="41"/>
        <v>0</v>
      </c>
      <c r="AV123" s="6">
        <f t="shared" ca="1" si="42"/>
        <v>0</v>
      </c>
      <c r="AW123" s="6">
        <f t="shared" ca="1" si="43"/>
        <v>0</v>
      </c>
      <c r="AX123" s="6">
        <f t="shared" ca="1" si="44"/>
        <v>0</v>
      </c>
      <c r="AY123" s="6">
        <f t="shared" ca="1" si="45"/>
        <v>0</v>
      </c>
      <c r="AZ123" s="6">
        <f t="shared" ca="1" si="46"/>
        <v>0</v>
      </c>
      <c r="BA123" s="6">
        <f t="shared" ca="1" si="47"/>
        <v>0</v>
      </c>
      <c r="BB123" s="6"/>
      <c r="BD123" s="4">
        <f t="shared" ca="1" si="48"/>
        <v>168573.90000000002</v>
      </c>
      <c r="BF123" s="3">
        <f t="shared" si="49"/>
        <v>42075</v>
      </c>
      <c r="BG123" s="6">
        <f>BG122+SUMIFS('Transactions (Dated)'!H:H,'Transactions (Dated)'!D:D,'Share Values'!AM123)</f>
        <v>839713.55</v>
      </c>
      <c r="BH123" s="6">
        <f ca="1">BH122+SUMIFS('Transactions (Dated)'!$F:$F,'Transactions (Dated)'!$D:$D,$BF123,'Transactions (Dated)'!$B:$B,BH$11,'Transactions (Dated)'!$C:$C,"Dividend (paid to cash)")*W123</f>
        <v>0</v>
      </c>
      <c r="BI123" s="6">
        <f ca="1">BI122+SUMIFS('Transactions (Dated)'!$F:$F,'Transactions (Dated)'!$D:$D,$BF123,'Transactions (Dated)'!$B:$B,BI$11,'Transactions (Dated)'!$C:$C,"Dividend (paid to cash)")*X123</f>
        <v>1250</v>
      </c>
      <c r="BJ123" s="6">
        <f ca="1">BJ122+SUMIFS('Transactions (Dated)'!$F:$F,'Transactions (Dated)'!$D:$D,$BF123,'Transactions (Dated)'!$B:$B,BJ$11,'Transactions (Dated)'!$C:$C,"Dividend (paid to cash)")*Y123</f>
        <v>0</v>
      </c>
      <c r="BK123" s="6">
        <f ca="1">BK122+SUMIFS('Transactions (Dated)'!$F:$F,'Transactions (Dated)'!$D:$D,$BF123,'Transactions (Dated)'!$B:$B,BK$11,'Transactions (Dated)'!$C:$C,"Dividend (paid to cash)")*Z123</f>
        <v>0</v>
      </c>
      <c r="BL123" s="6">
        <f ca="1">BL122+SUMIFS('Transactions (Dated)'!$F:$F,'Transactions (Dated)'!$D:$D,$BF123,'Transactions (Dated)'!$B:$B,BL$11,'Transactions (Dated)'!$C:$C,"Dividend (paid to cash)")*AA123</f>
        <v>0</v>
      </c>
      <c r="BM123" s="6">
        <f ca="1">BM122+SUMIFS('Transactions (Dated)'!$F:$F,'Transactions (Dated)'!$D:$D,$BF123,'Transactions (Dated)'!$B:$B,BM$11,'Transactions (Dated)'!$C:$C,"Dividend (paid to cash)")*AB123</f>
        <v>0</v>
      </c>
      <c r="BN123" s="6">
        <f ca="1">BN122+SUMIFS('Transactions (Dated)'!$F:$F,'Transactions (Dated)'!$D:$D,$BF123,'Transactions (Dated)'!$B:$B,BN$11,'Transactions (Dated)'!$C:$C,"Dividend (paid to cash)")*AC123</f>
        <v>0</v>
      </c>
      <c r="BO123" s="6">
        <f ca="1">BO122+SUMIFS('Transactions (Dated)'!$F:$F,'Transactions (Dated)'!$D:$D,$BF123,'Transactions (Dated)'!$B:$B,BO$11,'Transactions (Dated)'!$C:$C,"Dividend (paid to cash)")*AD123</f>
        <v>0</v>
      </c>
      <c r="BP123" s="6">
        <f ca="1">BP122+SUMIFS('Transactions (Dated)'!$F:$F,'Transactions (Dated)'!$D:$D,$BF123,'Transactions (Dated)'!$B:$B,BP$11,'Transactions (Dated)'!$C:$C,"Dividend (paid to cash)")*AE123</f>
        <v>0</v>
      </c>
      <c r="BQ123" s="6">
        <f ca="1">BQ122+SUMIFS('Transactions (Dated)'!$F:$F,'Transactions (Dated)'!$D:$D,$BF123,'Transactions (Dated)'!$B:$B,BQ$11,'Transactions (Dated)'!$C:$C,"Dividend (paid to cash)")*AF123</f>
        <v>0</v>
      </c>
      <c r="BR123" s="6">
        <f ca="1">BR122+SUMIFS('Transactions (Dated)'!$F:$F,'Transactions (Dated)'!$D:$D,$BF123,'Transactions (Dated)'!$B:$B,BR$11,'Transactions (Dated)'!$C:$C,"Dividend (paid to cash)")*AG123</f>
        <v>0</v>
      </c>
      <c r="BS123" s="6">
        <f ca="1">BS122+SUMIFS('Transactions (Dated)'!$F:$F,'Transactions (Dated)'!$D:$D,$BF123,'Transactions (Dated)'!$B:$B,BS$11,'Transactions (Dated)'!$C:$C,"Dividend (paid to cash)")*AH123</f>
        <v>0</v>
      </c>
      <c r="BT123" s="6">
        <f ca="1">BT122+SUMIFS('Transactions (Dated)'!$F:$F,'Transactions (Dated)'!$D:$D,$BF123,'Transactions (Dated)'!$B:$B,BT$11,'Transactions (Dated)'!$C:$C,"Dividend (paid to cash)")*AI123</f>
        <v>0</v>
      </c>
      <c r="BU123" s="6">
        <f ca="1">BU122+SUMIFS('Transactions (Dated)'!$F:$F,'Transactions (Dated)'!$D:$D,$BF123,'Transactions (Dated)'!$B:$B,BU$11,'Transactions (Dated)'!$C:$C,"Dividend (paid to cash)")*AJ123</f>
        <v>0</v>
      </c>
      <c r="BV123" s="6"/>
      <c r="BX123" s="6">
        <f t="shared" ca="1" si="54"/>
        <v>840963.55</v>
      </c>
      <c r="BZ123" s="3">
        <f t="shared" si="55"/>
        <v>42075</v>
      </c>
      <c r="CA123" s="4">
        <f t="shared" ca="1" si="50"/>
        <v>168573.90000000002</v>
      </c>
      <c r="CB123" s="4">
        <f t="shared" ca="1" si="51"/>
        <v>840963.55</v>
      </c>
      <c r="CD123" s="4">
        <f t="shared" ca="1" si="52"/>
        <v>1009537.4500000001</v>
      </c>
    </row>
    <row r="124" spans="2:82">
      <c r="B124" s="3">
        <f t="shared" si="53"/>
        <v>42076</v>
      </c>
      <c r="C124" s="2">
        <v>14731.5</v>
      </c>
      <c r="E124" s="70">
        <v>42076</v>
      </c>
      <c r="F124" s="69">
        <v>12.52</v>
      </c>
      <c r="G124" s="69">
        <v>3.62</v>
      </c>
      <c r="H124" s="69">
        <v>19.96</v>
      </c>
      <c r="I124" s="69">
        <v>33.74</v>
      </c>
      <c r="J124" s="69">
        <v>20.420000000000002</v>
      </c>
      <c r="K124" s="69">
        <v>12.8</v>
      </c>
      <c r="L124" s="69">
        <v>26.19</v>
      </c>
      <c r="M124" s="69">
        <v>2.42</v>
      </c>
      <c r="N124" s="69">
        <v>8.58</v>
      </c>
      <c r="O124" s="69">
        <v>5.0332999999999997</v>
      </c>
      <c r="P124" s="69">
        <v>32.44</v>
      </c>
      <c r="Q124" s="69">
        <v>1.25</v>
      </c>
      <c r="R124" s="69">
        <v>9.43</v>
      </c>
      <c r="S124" s="69">
        <v>39.36</v>
      </c>
      <c r="T124" s="4"/>
      <c r="V124" s="3">
        <f t="shared" si="32"/>
        <v>42076</v>
      </c>
      <c r="W124" s="40">
        <f ca="1">W123+SUMIFS('Transactions (Dated)'!$E$2:$E$53,'Transactions (Dated)'!$D$2:$D$53,'Share Values'!$V124,'Transactions (Dated)'!$B$2:$B$53,'Share Values'!W$11,'Transactions (Dated)'!$C$2:$C$53,"Buy")-SUMIFS('Transactions (Dated)'!$E$2:$E$53,'Transactions (Dated)'!$D$2:$D$53,'Share Values'!$V124,'Transactions (Dated)'!$B$2:$B$53,'Share Values'!W$11,'Transactions (Dated)'!$C$2:$C$53,"Sell")</f>
        <v>4625</v>
      </c>
      <c r="X124" s="40">
        <f ca="1">X123+SUMIFS('Transactions (Dated)'!$E$2:$E$53,'Transactions (Dated)'!$D$2:$D$53,'Share Values'!$V124,'Transactions (Dated)'!$B$2:$B$53,'Share Values'!X$11,'Transactions (Dated)'!$C$2:$C$53,"Buy")-SUMIFS('Transactions (Dated)'!$E$2:$E$53,'Transactions (Dated)'!$D$2:$D$53,'Share Values'!$V124,'Transactions (Dated)'!$B$2:$B$53,'Share Values'!X$11,'Transactions (Dated)'!$C$2:$C$53,"Sell")</f>
        <v>12500</v>
      </c>
      <c r="Y124" s="40">
        <f ca="1">Y123+SUMIFS('Transactions (Dated)'!$E$2:$E$53,'Transactions (Dated)'!$D$2:$D$53,'Share Values'!$V124,'Transactions (Dated)'!$B$2:$B$53,'Share Values'!Y$11,'Transactions (Dated)'!$C$2:$C$53,"Buy")-SUMIFS('Transactions (Dated)'!$E$2:$E$53,'Transactions (Dated)'!$D$2:$D$53,'Share Values'!$V124,'Transactions (Dated)'!$B$2:$B$53,'Share Values'!Y$11,'Transactions (Dated)'!$C$2:$C$53,"Sell")</f>
        <v>0</v>
      </c>
      <c r="Z124" s="40">
        <f ca="1">Z123+SUMIFS('Transactions (Dated)'!$E$2:$E$53,'Transactions (Dated)'!$D$2:$D$53,'Share Values'!$V124,'Transactions (Dated)'!$B$2:$B$53,'Share Values'!Z$11,'Transactions (Dated)'!$C$2:$C$53,"Buy")-SUMIFS('Transactions (Dated)'!$E$2:$E$53,'Transactions (Dated)'!$D$2:$D$53,'Share Values'!$V124,'Transactions (Dated)'!$B$2:$B$53,'Share Values'!Z$11,'Transactions (Dated)'!$C$2:$C$53,"Sell")</f>
        <v>1892</v>
      </c>
      <c r="AA124" s="40">
        <f ca="1">AA123+SUMIFS('Transactions (Dated)'!$E$2:$E$53,'Transactions (Dated)'!$D$2:$D$53,'Share Values'!$V124,'Transactions (Dated)'!$B$2:$B$53,'Share Values'!AA$11,'Transactions (Dated)'!$C$2:$C$53,"Buy")-SUMIFS('Transactions (Dated)'!$E$2:$E$53,'Transactions (Dated)'!$D$2:$D$53,'Share Values'!$V124,'Transactions (Dated)'!$B$2:$B$53,'Share Values'!AA$11,'Transactions (Dated)'!$C$2:$C$53,"Sell")</f>
        <v>0</v>
      </c>
      <c r="AB124" s="40">
        <f ca="1">AB123+SUMIFS('Transactions (Dated)'!$E$2:$E$53,'Transactions (Dated)'!$D$2:$D$53,'Share Values'!$V124,'Transactions (Dated)'!$B$2:$B$53,'Share Values'!AB$11,'Transactions (Dated)'!$C$2:$C$53,"Buy")-SUMIFS('Transactions (Dated)'!$E$2:$E$53,'Transactions (Dated)'!$D$2:$D$53,'Share Values'!$V124,'Transactions (Dated)'!$B$2:$B$53,'Share Values'!AB$11,'Transactions (Dated)'!$C$2:$C$53,"Sell")</f>
        <v>0</v>
      </c>
      <c r="AC124" s="40">
        <f ca="1">AC123+SUMIFS('Transactions (Dated)'!$E$2:$E$53,'Transactions (Dated)'!$D$2:$D$53,'Share Values'!$V124,'Transactions (Dated)'!$B$2:$B$53,'Share Values'!AC$11,'Transactions (Dated)'!$C$2:$C$53,"Buy")-SUMIFS('Transactions (Dated)'!$E$2:$E$53,'Transactions (Dated)'!$D$2:$D$53,'Share Values'!$V124,'Transactions (Dated)'!$B$2:$B$53,'Share Values'!AC$11,'Transactions (Dated)'!$C$2:$C$53,"Sell")</f>
        <v>0</v>
      </c>
      <c r="AD124" s="40">
        <f ca="1">AD123+SUMIFS('Transactions (Dated)'!$E$2:$E$53,'Transactions (Dated)'!$D$2:$D$53,'Share Values'!$V124,'Transactions (Dated)'!$B$2:$B$53,'Share Values'!AD$11,'Transactions (Dated)'!$C$2:$C$53,"Buy")-SUMIFS('Transactions (Dated)'!$E$2:$E$53,'Transactions (Dated)'!$D$2:$D$53,'Share Values'!$V124,'Transactions (Dated)'!$B$2:$B$53,'Share Values'!AD$11,'Transactions (Dated)'!$C$2:$C$53,"Sell")</f>
        <v>0</v>
      </c>
      <c r="AE124" s="40">
        <f ca="1">AE123+SUMIFS('Transactions (Dated)'!$E$2:$E$53,'Transactions (Dated)'!$D$2:$D$53,'Share Values'!$V124,'Transactions (Dated)'!$B$2:$B$53,'Share Values'!AE$11,'Transactions (Dated)'!$C$2:$C$53,"Buy")-SUMIFS('Transactions (Dated)'!$E$2:$E$53,'Transactions (Dated)'!$D$2:$D$53,'Share Values'!$V124,'Transactions (Dated)'!$B$2:$B$53,'Share Values'!AE$11,'Transactions (Dated)'!$C$2:$C$53,"Sell")</f>
        <v>0</v>
      </c>
      <c r="AF124" s="40">
        <f ca="1">AF123+SUMIFS('Transactions (Dated)'!$E$2:$E$53,'Transactions (Dated)'!$D$2:$D$53,'Share Values'!$V124,'Transactions (Dated)'!$B$2:$B$53,'Share Values'!AF$11,'Transactions (Dated)'!$C$2:$C$53,"Buy")-SUMIFS('Transactions (Dated)'!$E$2:$E$53,'Transactions (Dated)'!$D$2:$D$53,'Share Values'!$V124,'Transactions (Dated)'!$B$2:$B$53,'Share Values'!AF$11,'Transactions (Dated)'!$C$2:$C$53,"Sell")</f>
        <v>0</v>
      </c>
      <c r="AG124" s="40">
        <f ca="1">AG123+SUMIFS('Transactions (Dated)'!$E$2:$E$53,'Transactions (Dated)'!$D$2:$D$53,'Share Values'!$V124,'Transactions (Dated)'!$B$2:$B$53,'Share Values'!AG$11,'Transactions (Dated)'!$C$2:$C$53,"Buy")-SUMIFS('Transactions (Dated)'!$E$2:$E$53,'Transactions (Dated)'!$D$2:$D$53,'Share Values'!$V124,'Transactions (Dated)'!$B$2:$B$53,'Share Values'!AG$11,'Transactions (Dated)'!$C$2:$C$53,"Sell")</f>
        <v>0</v>
      </c>
      <c r="AH124" s="40">
        <f ca="1">AH123+SUMIFS('Transactions (Dated)'!$E$2:$E$53,'Transactions (Dated)'!$D$2:$D$53,'Share Values'!$V124,'Transactions (Dated)'!$B$2:$B$53,'Share Values'!AH$11,'Transactions (Dated)'!$C$2:$C$53,"Buy")-SUMIFS('Transactions (Dated)'!$E$2:$E$53,'Transactions (Dated)'!$D$2:$D$53,'Share Values'!$V124,'Transactions (Dated)'!$B$2:$B$53,'Share Values'!AH$11,'Transactions (Dated)'!$C$2:$C$53,"Sell")</f>
        <v>0</v>
      </c>
      <c r="AI124" s="40">
        <f ca="1">AI123+SUMIFS('Transactions (Dated)'!$E$2:$E$53,'Transactions (Dated)'!$D$2:$D$53,'Share Values'!$V124,'Transactions (Dated)'!$B$2:$B$53,'Share Values'!AI$11,'Transactions (Dated)'!$C$2:$C$53,"Buy")-SUMIFS('Transactions (Dated)'!$E$2:$E$53,'Transactions (Dated)'!$D$2:$D$53,'Share Values'!$V124,'Transactions (Dated)'!$B$2:$B$53,'Share Values'!AI$11,'Transactions (Dated)'!$C$2:$C$53,"Sell")</f>
        <v>0</v>
      </c>
      <c r="AJ124" s="40">
        <f ca="1">AJ123+SUMIFS('Transactions (Dated)'!$E$2:$E$53,'Transactions (Dated)'!$D$2:$D$53,'Share Values'!$V124,'Transactions (Dated)'!$B$2:$B$53,'Share Values'!AJ$11,'Transactions (Dated)'!$C$2:$C$53,"Buy")-SUMIFS('Transactions (Dated)'!$E$2:$E$53,'Transactions (Dated)'!$D$2:$D$53,'Share Values'!$V124,'Transactions (Dated)'!$B$2:$B$53,'Share Values'!AJ$11,'Transactions (Dated)'!$C$2:$C$53,"Sell")</f>
        <v>0</v>
      </c>
      <c r="AK124" s="40"/>
      <c r="AM124" s="3">
        <f t="shared" si="33"/>
        <v>42076</v>
      </c>
      <c r="AN124" s="6">
        <f t="shared" ca="1" si="34"/>
        <v>57905</v>
      </c>
      <c r="AO124" s="6">
        <f t="shared" ca="1" si="35"/>
        <v>45250</v>
      </c>
      <c r="AP124" s="6">
        <f t="shared" ca="1" si="36"/>
        <v>0</v>
      </c>
      <c r="AQ124" s="6">
        <f t="shared" ca="1" si="37"/>
        <v>63836.08</v>
      </c>
      <c r="AR124" s="6">
        <f t="shared" ca="1" si="38"/>
        <v>0</v>
      </c>
      <c r="AS124" s="6">
        <f t="shared" ca="1" si="39"/>
        <v>0</v>
      </c>
      <c r="AT124" s="6">
        <f t="shared" ca="1" si="40"/>
        <v>0</v>
      </c>
      <c r="AU124" s="6">
        <f t="shared" ca="1" si="41"/>
        <v>0</v>
      </c>
      <c r="AV124" s="6">
        <f t="shared" ca="1" si="42"/>
        <v>0</v>
      </c>
      <c r="AW124" s="6">
        <f t="shared" ca="1" si="43"/>
        <v>0</v>
      </c>
      <c r="AX124" s="6">
        <f t="shared" ca="1" si="44"/>
        <v>0</v>
      </c>
      <c r="AY124" s="6">
        <f t="shared" ca="1" si="45"/>
        <v>0</v>
      </c>
      <c r="AZ124" s="6">
        <f t="shared" ca="1" si="46"/>
        <v>0</v>
      </c>
      <c r="BA124" s="6">
        <f t="shared" ca="1" si="47"/>
        <v>0</v>
      </c>
      <c r="BB124" s="6"/>
      <c r="BD124" s="4">
        <f t="shared" ca="1" si="48"/>
        <v>166991.08000000002</v>
      </c>
      <c r="BF124" s="3">
        <f t="shared" si="49"/>
        <v>42076</v>
      </c>
      <c r="BG124" s="6">
        <f>BG123+SUMIFS('Transactions (Dated)'!H:H,'Transactions (Dated)'!D:D,'Share Values'!AM124)</f>
        <v>839713.55</v>
      </c>
      <c r="BH124" s="6">
        <f ca="1">BH123+SUMIFS('Transactions (Dated)'!$F:$F,'Transactions (Dated)'!$D:$D,$BF124,'Transactions (Dated)'!$B:$B,BH$11,'Transactions (Dated)'!$C:$C,"Dividend (paid to cash)")*W124</f>
        <v>0</v>
      </c>
      <c r="BI124" s="6">
        <f ca="1">BI123+SUMIFS('Transactions (Dated)'!$F:$F,'Transactions (Dated)'!$D:$D,$BF124,'Transactions (Dated)'!$B:$B,BI$11,'Transactions (Dated)'!$C:$C,"Dividend (paid to cash)")*X124</f>
        <v>1250</v>
      </c>
      <c r="BJ124" s="6">
        <f ca="1">BJ123+SUMIFS('Transactions (Dated)'!$F:$F,'Transactions (Dated)'!$D:$D,$BF124,'Transactions (Dated)'!$B:$B,BJ$11,'Transactions (Dated)'!$C:$C,"Dividend (paid to cash)")*Y124</f>
        <v>0</v>
      </c>
      <c r="BK124" s="6">
        <f ca="1">BK123+SUMIFS('Transactions (Dated)'!$F:$F,'Transactions (Dated)'!$D:$D,$BF124,'Transactions (Dated)'!$B:$B,BK$11,'Transactions (Dated)'!$C:$C,"Dividend (paid to cash)")*Z124</f>
        <v>0</v>
      </c>
      <c r="BL124" s="6">
        <f ca="1">BL123+SUMIFS('Transactions (Dated)'!$F:$F,'Transactions (Dated)'!$D:$D,$BF124,'Transactions (Dated)'!$B:$B,BL$11,'Transactions (Dated)'!$C:$C,"Dividend (paid to cash)")*AA124</f>
        <v>0</v>
      </c>
      <c r="BM124" s="6">
        <f ca="1">BM123+SUMIFS('Transactions (Dated)'!$F:$F,'Transactions (Dated)'!$D:$D,$BF124,'Transactions (Dated)'!$B:$B,BM$11,'Transactions (Dated)'!$C:$C,"Dividend (paid to cash)")*AB124</f>
        <v>0</v>
      </c>
      <c r="BN124" s="6">
        <f ca="1">BN123+SUMIFS('Transactions (Dated)'!$F:$F,'Transactions (Dated)'!$D:$D,$BF124,'Transactions (Dated)'!$B:$B,BN$11,'Transactions (Dated)'!$C:$C,"Dividend (paid to cash)")*AC124</f>
        <v>0</v>
      </c>
      <c r="BO124" s="6">
        <f ca="1">BO123+SUMIFS('Transactions (Dated)'!$F:$F,'Transactions (Dated)'!$D:$D,$BF124,'Transactions (Dated)'!$B:$B,BO$11,'Transactions (Dated)'!$C:$C,"Dividend (paid to cash)")*AD124</f>
        <v>0</v>
      </c>
      <c r="BP124" s="6">
        <f ca="1">BP123+SUMIFS('Transactions (Dated)'!$F:$F,'Transactions (Dated)'!$D:$D,$BF124,'Transactions (Dated)'!$B:$B,BP$11,'Transactions (Dated)'!$C:$C,"Dividend (paid to cash)")*AE124</f>
        <v>0</v>
      </c>
      <c r="BQ124" s="6">
        <f ca="1">BQ123+SUMIFS('Transactions (Dated)'!$F:$F,'Transactions (Dated)'!$D:$D,$BF124,'Transactions (Dated)'!$B:$B,BQ$11,'Transactions (Dated)'!$C:$C,"Dividend (paid to cash)")*AF124</f>
        <v>0</v>
      </c>
      <c r="BR124" s="6">
        <f ca="1">BR123+SUMIFS('Transactions (Dated)'!$F:$F,'Transactions (Dated)'!$D:$D,$BF124,'Transactions (Dated)'!$B:$B,BR$11,'Transactions (Dated)'!$C:$C,"Dividend (paid to cash)")*AG124</f>
        <v>0</v>
      </c>
      <c r="BS124" s="6">
        <f ca="1">BS123+SUMIFS('Transactions (Dated)'!$F:$F,'Transactions (Dated)'!$D:$D,$BF124,'Transactions (Dated)'!$B:$B,BS$11,'Transactions (Dated)'!$C:$C,"Dividend (paid to cash)")*AH124</f>
        <v>0</v>
      </c>
      <c r="BT124" s="6">
        <f ca="1">BT123+SUMIFS('Transactions (Dated)'!$F:$F,'Transactions (Dated)'!$D:$D,$BF124,'Transactions (Dated)'!$B:$B,BT$11,'Transactions (Dated)'!$C:$C,"Dividend (paid to cash)")*AI124</f>
        <v>0</v>
      </c>
      <c r="BU124" s="6">
        <f ca="1">BU123+SUMIFS('Transactions (Dated)'!$F:$F,'Transactions (Dated)'!$D:$D,$BF124,'Transactions (Dated)'!$B:$B,BU$11,'Transactions (Dated)'!$C:$C,"Dividend (paid to cash)")*AJ124</f>
        <v>0</v>
      </c>
      <c r="BV124" s="6"/>
      <c r="BX124" s="6">
        <f t="shared" ca="1" si="54"/>
        <v>840963.55</v>
      </c>
      <c r="BZ124" s="3">
        <f t="shared" si="55"/>
        <v>42076</v>
      </c>
      <c r="CA124" s="4">
        <f t="shared" ca="1" si="50"/>
        <v>166991.08000000002</v>
      </c>
      <c r="CB124" s="4">
        <f t="shared" ca="1" si="51"/>
        <v>840963.55</v>
      </c>
      <c r="CD124" s="4">
        <f t="shared" ca="1" si="52"/>
        <v>1007954.6300000001</v>
      </c>
    </row>
    <row r="125" spans="2:82">
      <c r="B125" s="3">
        <f t="shared" si="53"/>
        <v>42079</v>
      </c>
      <c r="C125" s="2">
        <v>14862.8</v>
      </c>
      <c r="E125" s="70">
        <v>42079</v>
      </c>
      <c r="F125" s="69">
        <v>12.4</v>
      </c>
      <c r="G125" s="69">
        <v>3.5</v>
      </c>
      <c r="H125" s="69">
        <v>20.18</v>
      </c>
      <c r="I125" s="69">
        <v>33.86</v>
      </c>
      <c r="J125" s="69">
        <v>20.239999999999998</v>
      </c>
      <c r="K125" s="69">
        <v>12.76</v>
      </c>
      <c r="L125" s="69">
        <v>26.02</v>
      </c>
      <c r="M125" s="69">
        <v>2.4500000000000002</v>
      </c>
      <c r="N125" s="69">
        <v>8.58</v>
      </c>
      <c r="O125" s="69">
        <v>5.1683000000000003</v>
      </c>
      <c r="P125" s="69">
        <v>31.85</v>
      </c>
      <c r="Q125" s="69">
        <v>1.21</v>
      </c>
      <c r="R125" s="69">
        <v>9.68</v>
      </c>
      <c r="S125" s="69">
        <v>39.56</v>
      </c>
      <c r="T125" s="4"/>
      <c r="V125" s="3">
        <f t="shared" si="32"/>
        <v>42079</v>
      </c>
      <c r="W125" s="40">
        <f ca="1">W124+SUMIFS('Transactions (Dated)'!$E$2:$E$53,'Transactions (Dated)'!$D$2:$D$53,'Share Values'!$V125,'Transactions (Dated)'!$B$2:$B$53,'Share Values'!W$11,'Transactions (Dated)'!$C$2:$C$53,"Buy")-SUMIFS('Transactions (Dated)'!$E$2:$E$53,'Transactions (Dated)'!$D$2:$D$53,'Share Values'!$V125,'Transactions (Dated)'!$B$2:$B$53,'Share Values'!W$11,'Transactions (Dated)'!$C$2:$C$53,"Sell")</f>
        <v>4625</v>
      </c>
      <c r="X125" s="40">
        <f ca="1">X124+SUMIFS('Transactions (Dated)'!$E$2:$E$53,'Transactions (Dated)'!$D$2:$D$53,'Share Values'!$V125,'Transactions (Dated)'!$B$2:$B$53,'Share Values'!X$11,'Transactions (Dated)'!$C$2:$C$53,"Buy")-SUMIFS('Transactions (Dated)'!$E$2:$E$53,'Transactions (Dated)'!$D$2:$D$53,'Share Values'!$V125,'Transactions (Dated)'!$B$2:$B$53,'Share Values'!X$11,'Transactions (Dated)'!$C$2:$C$53,"Sell")</f>
        <v>12500</v>
      </c>
      <c r="Y125" s="40">
        <f ca="1">Y124+SUMIFS('Transactions (Dated)'!$E$2:$E$53,'Transactions (Dated)'!$D$2:$D$53,'Share Values'!$V125,'Transactions (Dated)'!$B$2:$B$53,'Share Values'!Y$11,'Transactions (Dated)'!$C$2:$C$53,"Buy")-SUMIFS('Transactions (Dated)'!$E$2:$E$53,'Transactions (Dated)'!$D$2:$D$53,'Share Values'!$V125,'Transactions (Dated)'!$B$2:$B$53,'Share Values'!Y$11,'Transactions (Dated)'!$C$2:$C$53,"Sell")</f>
        <v>0</v>
      </c>
      <c r="Z125" s="40">
        <f ca="1">Z124+SUMIFS('Transactions (Dated)'!$E$2:$E$53,'Transactions (Dated)'!$D$2:$D$53,'Share Values'!$V125,'Transactions (Dated)'!$B$2:$B$53,'Share Values'!Z$11,'Transactions (Dated)'!$C$2:$C$53,"Buy")-SUMIFS('Transactions (Dated)'!$E$2:$E$53,'Transactions (Dated)'!$D$2:$D$53,'Share Values'!$V125,'Transactions (Dated)'!$B$2:$B$53,'Share Values'!Z$11,'Transactions (Dated)'!$C$2:$C$53,"Sell")</f>
        <v>1892</v>
      </c>
      <c r="AA125" s="40">
        <f ca="1">AA124+SUMIFS('Transactions (Dated)'!$E$2:$E$53,'Transactions (Dated)'!$D$2:$D$53,'Share Values'!$V125,'Transactions (Dated)'!$B$2:$B$53,'Share Values'!AA$11,'Transactions (Dated)'!$C$2:$C$53,"Buy")-SUMIFS('Transactions (Dated)'!$E$2:$E$53,'Transactions (Dated)'!$D$2:$D$53,'Share Values'!$V125,'Transactions (Dated)'!$B$2:$B$53,'Share Values'!AA$11,'Transactions (Dated)'!$C$2:$C$53,"Sell")</f>
        <v>0</v>
      </c>
      <c r="AB125" s="40">
        <f ca="1">AB124+SUMIFS('Transactions (Dated)'!$E$2:$E$53,'Transactions (Dated)'!$D$2:$D$53,'Share Values'!$V125,'Transactions (Dated)'!$B$2:$B$53,'Share Values'!AB$11,'Transactions (Dated)'!$C$2:$C$53,"Buy")-SUMIFS('Transactions (Dated)'!$E$2:$E$53,'Transactions (Dated)'!$D$2:$D$53,'Share Values'!$V125,'Transactions (Dated)'!$B$2:$B$53,'Share Values'!AB$11,'Transactions (Dated)'!$C$2:$C$53,"Sell")</f>
        <v>0</v>
      </c>
      <c r="AC125" s="40">
        <f ca="1">AC124+SUMIFS('Transactions (Dated)'!$E$2:$E$53,'Transactions (Dated)'!$D$2:$D$53,'Share Values'!$V125,'Transactions (Dated)'!$B$2:$B$53,'Share Values'!AC$11,'Transactions (Dated)'!$C$2:$C$53,"Buy")-SUMIFS('Transactions (Dated)'!$E$2:$E$53,'Transactions (Dated)'!$D$2:$D$53,'Share Values'!$V125,'Transactions (Dated)'!$B$2:$B$53,'Share Values'!AC$11,'Transactions (Dated)'!$C$2:$C$53,"Sell")</f>
        <v>0</v>
      </c>
      <c r="AD125" s="40">
        <f ca="1">AD124+SUMIFS('Transactions (Dated)'!$E$2:$E$53,'Transactions (Dated)'!$D$2:$D$53,'Share Values'!$V125,'Transactions (Dated)'!$B$2:$B$53,'Share Values'!AD$11,'Transactions (Dated)'!$C$2:$C$53,"Buy")-SUMIFS('Transactions (Dated)'!$E$2:$E$53,'Transactions (Dated)'!$D$2:$D$53,'Share Values'!$V125,'Transactions (Dated)'!$B$2:$B$53,'Share Values'!AD$11,'Transactions (Dated)'!$C$2:$C$53,"Sell")</f>
        <v>0</v>
      </c>
      <c r="AE125" s="40">
        <f ca="1">AE124+SUMIFS('Transactions (Dated)'!$E$2:$E$53,'Transactions (Dated)'!$D$2:$D$53,'Share Values'!$V125,'Transactions (Dated)'!$B$2:$B$53,'Share Values'!AE$11,'Transactions (Dated)'!$C$2:$C$53,"Buy")-SUMIFS('Transactions (Dated)'!$E$2:$E$53,'Transactions (Dated)'!$D$2:$D$53,'Share Values'!$V125,'Transactions (Dated)'!$B$2:$B$53,'Share Values'!AE$11,'Transactions (Dated)'!$C$2:$C$53,"Sell")</f>
        <v>0</v>
      </c>
      <c r="AF125" s="40">
        <f ca="1">AF124+SUMIFS('Transactions (Dated)'!$E$2:$E$53,'Transactions (Dated)'!$D$2:$D$53,'Share Values'!$V125,'Transactions (Dated)'!$B$2:$B$53,'Share Values'!AF$11,'Transactions (Dated)'!$C$2:$C$53,"Buy")-SUMIFS('Transactions (Dated)'!$E$2:$E$53,'Transactions (Dated)'!$D$2:$D$53,'Share Values'!$V125,'Transactions (Dated)'!$B$2:$B$53,'Share Values'!AF$11,'Transactions (Dated)'!$C$2:$C$53,"Sell")</f>
        <v>0</v>
      </c>
      <c r="AG125" s="40">
        <f ca="1">AG124+SUMIFS('Transactions (Dated)'!$E$2:$E$53,'Transactions (Dated)'!$D$2:$D$53,'Share Values'!$V125,'Transactions (Dated)'!$B$2:$B$53,'Share Values'!AG$11,'Transactions (Dated)'!$C$2:$C$53,"Buy")-SUMIFS('Transactions (Dated)'!$E$2:$E$53,'Transactions (Dated)'!$D$2:$D$53,'Share Values'!$V125,'Transactions (Dated)'!$B$2:$B$53,'Share Values'!AG$11,'Transactions (Dated)'!$C$2:$C$53,"Sell")</f>
        <v>0</v>
      </c>
      <c r="AH125" s="40">
        <f ca="1">AH124+SUMIFS('Transactions (Dated)'!$E$2:$E$53,'Transactions (Dated)'!$D$2:$D$53,'Share Values'!$V125,'Transactions (Dated)'!$B$2:$B$53,'Share Values'!AH$11,'Transactions (Dated)'!$C$2:$C$53,"Buy")-SUMIFS('Transactions (Dated)'!$E$2:$E$53,'Transactions (Dated)'!$D$2:$D$53,'Share Values'!$V125,'Transactions (Dated)'!$B$2:$B$53,'Share Values'!AH$11,'Transactions (Dated)'!$C$2:$C$53,"Sell")</f>
        <v>0</v>
      </c>
      <c r="AI125" s="40">
        <f ca="1">AI124+SUMIFS('Transactions (Dated)'!$E$2:$E$53,'Transactions (Dated)'!$D$2:$D$53,'Share Values'!$V125,'Transactions (Dated)'!$B$2:$B$53,'Share Values'!AI$11,'Transactions (Dated)'!$C$2:$C$53,"Buy")-SUMIFS('Transactions (Dated)'!$E$2:$E$53,'Transactions (Dated)'!$D$2:$D$53,'Share Values'!$V125,'Transactions (Dated)'!$B$2:$B$53,'Share Values'!AI$11,'Transactions (Dated)'!$C$2:$C$53,"Sell")</f>
        <v>0</v>
      </c>
      <c r="AJ125" s="40">
        <f ca="1">AJ124+SUMIFS('Transactions (Dated)'!$E$2:$E$53,'Transactions (Dated)'!$D$2:$D$53,'Share Values'!$V125,'Transactions (Dated)'!$B$2:$B$53,'Share Values'!AJ$11,'Transactions (Dated)'!$C$2:$C$53,"Buy")-SUMIFS('Transactions (Dated)'!$E$2:$E$53,'Transactions (Dated)'!$D$2:$D$53,'Share Values'!$V125,'Transactions (Dated)'!$B$2:$B$53,'Share Values'!AJ$11,'Transactions (Dated)'!$C$2:$C$53,"Sell")</f>
        <v>0</v>
      </c>
      <c r="AK125" s="40"/>
      <c r="AM125" s="3">
        <f t="shared" si="33"/>
        <v>42079</v>
      </c>
      <c r="AN125" s="6">
        <f t="shared" ca="1" si="34"/>
        <v>57350</v>
      </c>
      <c r="AO125" s="6">
        <f t="shared" ca="1" si="35"/>
        <v>43750</v>
      </c>
      <c r="AP125" s="6">
        <f t="shared" ca="1" si="36"/>
        <v>0</v>
      </c>
      <c r="AQ125" s="6">
        <f t="shared" ca="1" si="37"/>
        <v>64063.119999999995</v>
      </c>
      <c r="AR125" s="6">
        <f t="shared" ca="1" si="38"/>
        <v>0</v>
      </c>
      <c r="AS125" s="6">
        <f t="shared" ca="1" si="39"/>
        <v>0</v>
      </c>
      <c r="AT125" s="6">
        <f t="shared" ca="1" si="40"/>
        <v>0</v>
      </c>
      <c r="AU125" s="6">
        <f t="shared" ca="1" si="41"/>
        <v>0</v>
      </c>
      <c r="AV125" s="6">
        <f t="shared" ca="1" si="42"/>
        <v>0</v>
      </c>
      <c r="AW125" s="6">
        <f t="shared" ca="1" si="43"/>
        <v>0</v>
      </c>
      <c r="AX125" s="6">
        <f t="shared" ca="1" si="44"/>
        <v>0</v>
      </c>
      <c r="AY125" s="6">
        <f t="shared" ca="1" si="45"/>
        <v>0</v>
      </c>
      <c r="AZ125" s="6">
        <f t="shared" ca="1" si="46"/>
        <v>0</v>
      </c>
      <c r="BA125" s="6">
        <f t="shared" ca="1" si="47"/>
        <v>0</v>
      </c>
      <c r="BB125" s="6"/>
      <c r="BD125" s="4">
        <f t="shared" ca="1" si="48"/>
        <v>165163.12</v>
      </c>
      <c r="BF125" s="3">
        <f t="shared" si="49"/>
        <v>42079</v>
      </c>
      <c r="BG125" s="6">
        <f>BG124+SUMIFS('Transactions (Dated)'!H:H,'Transactions (Dated)'!D:D,'Share Values'!AM125)</f>
        <v>839713.55</v>
      </c>
      <c r="BH125" s="6">
        <f ca="1">BH124+SUMIFS('Transactions (Dated)'!$F:$F,'Transactions (Dated)'!$D:$D,$BF125,'Transactions (Dated)'!$B:$B,BH$11,'Transactions (Dated)'!$C:$C,"Dividend (paid to cash)")*W125</f>
        <v>0</v>
      </c>
      <c r="BI125" s="6">
        <f ca="1">BI124+SUMIFS('Transactions (Dated)'!$F:$F,'Transactions (Dated)'!$D:$D,$BF125,'Transactions (Dated)'!$B:$B,BI$11,'Transactions (Dated)'!$C:$C,"Dividend (paid to cash)")*X125</f>
        <v>1250</v>
      </c>
      <c r="BJ125" s="6">
        <f ca="1">BJ124+SUMIFS('Transactions (Dated)'!$F:$F,'Transactions (Dated)'!$D:$D,$BF125,'Transactions (Dated)'!$B:$B,BJ$11,'Transactions (Dated)'!$C:$C,"Dividend (paid to cash)")*Y125</f>
        <v>0</v>
      </c>
      <c r="BK125" s="6">
        <f ca="1">BK124+SUMIFS('Transactions (Dated)'!$F:$F,'Transactions (Dated)'!$D:$D,$BF125,'Transactions (Dated)'!$B:$B,BK$11,'Transactions (Dated)'!$C:$C,"Dividend (paid to cash)")*Z125</f>
        <v>0</v>
      </c>
      <c r="BL125" s="6">
        <f ca="1">BL124+SUMIFS('Transactions (Dated)'!$F:$F,'Transactions (Dated)'!$D:$D,$BF125,'Transactions (Dated)'!$B:$B,BL$11,'Transactions (Dated)'!$C:$C,"Dividend (paid to cash)")*AA125</f>
        <v>0</v>
      </c>
      <c r="BM125" s="6">
        <f ca="1">BM124+SUMIFS('Transactions (Dated)'!$F:$F,'Transactions (Dated)'!$D:$D,$BF125,'Transactions (Dated)'!$B:$B,BM$11,'Transactions (Dated)'!$C:$C,"Dividend (paid to cash)")*AB125</f>
        <v>0</v>
      </c>
      <c r="BN125" s="6">
        <f ca="1">BN124+SUMIFS('Transactions (Dated)'!$F:$F,'Transactions (Dated)'!$D:$D,$BF125,'Transactions (Dated)'!$B:$B,BN$11,'Transactions (Dated)'!$C:$C,"Dividend (paid to cash)")*AC125</f>
        <v>0</v>
      </c>
      <c r="BO125" s="6">
        <f ca="1">BO124+SUMIFS('Transactions (Dated)'!$F:$F,'Transactions (Dated)'!$D:$D,$BF125,'Transactions (Dated)'!$B:$B,BO$11,'Transactions (Dated)'!$C:$C,"Dividend (paid to cash)")*AD125</f>
        <v>0</v>
      </c>
      <c r="BP125" s="6">
        <f ca="1">BP124+SUMIFS('Transactions (Dated)'!$F:$F,'Transactions (Dated)'!$D:$D,$BF125,'Transactions (Dated)'!$B:$B,BP$11,'Transactions (Dated)'!$C:$C,"Dividend (paid to cash)")*AE125</f>
        <v>0</v>
      </c>
      <c r="BQ125" s="6">
        <f ca="1">BQ124+SUMIFS('Transactions (Dated)'!$F:$F,'Transactions (Dated)'!$D:$D,$BF125,'Transactions (Dated)'!$B:$B,BQ$11,'Transactions (Dated)'!$C:$C,"Dividend (paid to cash)")*AF125</f>
        <v>0</v>
      </c>
      <c r="BR125" s="6">
        <f ca="1">BR124+SUMIFS('Transactions (Dated)'!$F:$F,'Transactions (Dated)'!$D:$D,$BF125,'Transactions (Dated)'!$B:$B,BR$11,'Transactions (Dated)'!$C:$C,"Dividend (paid to cash)")*AG125</f>
        <v>0</v>
      </c>
      <c r="BS125" s="6">
        <f ca="1">BS124+SUMIFS('Transactions (Dated)'!$F:$F,'Transactions (Dated)'!$D:$D,$BF125,'Transactions (Dated)'!$B:$B,BS$11,'Transactions (Dated)'!$C:$C,"Dividend (paid to cash)")*AH125</f>
        <v>0</v>
      </c>
      <c r="BT125" s="6">
        <f ca="1">BT124+SUMIFS('Transactions (Dated)'!$F:$F,'Transactions (Dated)'!$D:$D,$BF125,'Transactions (Dated)'!$B:$B,BT$11,'Transactions (Dated)'!$C:$C,"Dividend (paid to cash)")*AI125</f>
        <v>0</v>
      </c>
      <c r="BU125" s="6">
        <f ca="1">BU124+SUMIFS('Transactions (Dated)'!$F:$F,'Transactions (Dated)'!$D:$D,$BF125,'Transactions (Dated)'!$B:$B,BU$11,'Transactions (Dated)'!$C:$C,"Dividend (paid to cash)")*AJ125</f>
        <v>0</v>
      </c>
      <c r="BV125" s="6"/>
      <c r="BX125" s="6">
        <f t="shared" ca="1" si="54"/>
        <v>840963.55</v>
      </c>
      <c r="BZ125" s="3">
        <f t="shared" si="55"/>
        <v>42079</v>
      </c>
      <c r="CA125" s="4">
        <f t="shared" ca="1" si="50"/>
        <v>165163.12</v>
      </c>
      <c r="CB125" s="4">
        <f t="shared" ca="1" si="51"/>
        <v>840963.55</v>
      </c>
      <c r="CD125" s="4">
        <f t="shared" ca="1" si="52"/>
        <v>1006126.67</v>
      </c>
    </row>
    <row r="126" spans="2:82">
      <c r="B126" s="3">
        <f t="shared" si="53"/>
        <v>42080</v>
      </c>
      <c r="C126" s="2">
        <v>14898.5</v>
      </c>
      <c r="E126" s="70">
        <v>42080</v>
      </c>
      <c r="F126" s="69">
        <v>12.42</v>
      </c>
      <c r="G126" s="69">
        <v>3.63</v>
      </c>
      <c r="H126" s="69">
        <v>20.23</v>
      </c>
      <c r="I126" s="69">
        <v>33.880000000000003</v>
      </c>
      <c r="J126" s="69">
        <v>20.5</v>
      </c>
      <c r="K126" s="69">
        <v>12.81</v>
      </c>
      <c r="L126" s="69">
        <v>26.26</v>
      </c>
      <c r="M126" s="69">
        <v>2.4300000000000002</v>
      </c>
      <c r="N126" s="69">
        <v>8.61</v>
      </c>
      <c r="O126" s="69">
        <v>5.19</v>
      </c>
      <c r="P126" s="69">
        <v>31</v>
      </c>
      <c r="Q126" s="69">
        <v>1.2</v>
      </c>
      <c r="R126" s="69">
        <v>9.6199999999999992</v>
      </c>
      <c r="S126" s="69">
        <v>39.61</v>
      </c>
      <c r="T126" s="4"/>
      <c r="V126" s="3">
        <f t="shared" si="32"/>
        <v>42080</v>
      </c>
      <c r="W126" s="40">
        <f ca="1">W125+SUMIFS('Transactions (Dated)'!$E$2:$E$53,'Transactions (Dated)'!$D$2:$D$53,'Share Values'!$V126,'Transactions (Dated)'!$B$2:$B$53,'Share Values'!W$11,'Transactions (Dated)'!$C$2:$C$53,"Buy")-SUMIFS('Transactions (Dated)'!$E$2:$E$53,'Transactions (Dated)'!$D$2:$D$53,'Share Values'!$V126,'Transactions (Dated)'!$B$2:$B$53,'Share Values'!W$11,'Transactions (Dated)'!$C$2:$C$53,"Sell")</f>
        <v>4625</v>
      </c>
      <c r="X126" s="40">
        <f ca="1">X125+SUMIFS('Transactions (Dated)'!$E$2:$E$53,'Transactions (Dated)'!$D$2:$D$53,'Share Values'!$V126,'Transactions (Dated)'!$B$2:$B$53,'Share Values'!X$11,'Transactions (Dated)'!$C$2:$C$53,"Buy")-SUMIFS('Transactions (Dated)'!$E$2:$E$53,'Transactions (Dated)'!$D$2:$D$53,'Share Values'!$V126,'Transactions (Dated)'!$B$2:$B$53,'Share Values'!X$11,'Transactions (Dated)'!$C$2:$C$53,"Sell")</f>
        <v>12500</v>
      </c>
      <c r="Y126" s="40">
        <f ca="1">Y125+SUMIFS('Transactions (Dated)'!$E$2:$E$53,'Transactions (Dated)'!$D$2:$D$53,'Share Values'!$V126,'Transactions (Dated)'!$B$2:$B$53,'Share Values'!Y$11,'Transactions (Dated)'!$C$2:$C$53,"Buy")-SUMIFS('Transactions (Dated)'!$E$2:$E$53,'Transactions (Dated)'!$D$2:$D$53,'Share Values'!$V126,'Transactions (Dated)'!$B$2:$B$53,'Share Values'!Y$11,'Transactions (Dated)'!$C$2:$C$53,"Sell")</f>
        <v>0</v>
      </c>
      <c r="Z126" s="40">
        <f ca="1">Z125+SUMIFS('Transactions (Dated)'!$E$2:$E$53,'Transactions (Dated)'!$D$2:$D$53,'Share Values'!$V126,'Transactions (Dated)'!$B$2:$B$53,'Share Values'!Z$11,'Transactions (Dated)'!$C$2:$C$53,"Buy")-SUMIFS('Transactions (Dated)'!$E$2:$E$53,'Transactions (Dated)'!$D$2:$D$53,'Share Values'!$V126,'Transactions (Dated)'!$B$2:$B$53,'Share Values'!Z$11,'Transactions (Dated)'!$C$2:$C$53,"Sell")</f>
        <v>1892</v>
      </c>
      <c r="AA126" s="40">
        <f ca="1">AA125+SUMIFS('Transactions (Dated)'!$E$2:$E$53,'Transactions (Dated)'!$D$2:$D$53,'Share Values'!$V126,'Transactions (Dated)'!$B$2:$B$53,'Share Values'!AA$11,'Transactions (Dated)'!$C$2:$C$53,"Buy")-SUMIFS('Transactions (Dated)'!$E$2:$E$53,'Transactions (Dated)'!$D$2:$D$53,'Share Values'!$V126,'Transactions (Dated)'!$B$2:$B$53,'Share Values'!AA$11,'Transactions (Dated)'!$C$2:$C$53,"Sell")</f>
        <v>0</v>
      </c>
      <c r="AB126" s="40">
        <f ca="1">AB125+SUMIFS('Transactions (Dated)'!$E$2:$E$53,'Transactions (Dated)'!$D$2:$D$53,'Share Values'!$V126,'Transactions (Dated)'!$B$2:$B$53,'Share Values'!AB$11,'Transactions (Dated)'!$C$2:$C$53,"Buy")-SUMIFS('Transactions (Dated)'!$E$2:$E$53,'Transactions (Dated)'!$D$2:$D$53,'Share Values'!$V126,'Transactions (Dated)'!$B$2:$B$53,'Share Values'!AB$11,'Transactions (Dated)'!$C$2:$C$53,"Sell")</f>
        <v>0</v>
      </c>
      <c r="AC126" s="40">
        <f ca="1">AC125+SUMIFS('Transactions (Dated)'!$E$2:$E$53,'Transactions (Dated)'!$D$2:$D$53,'Share Values'!$V126,'Transactions (Dated)'!$B$2:$B$53,'Share Values'!AC$11,'Transactions (Dated)'!$C$2:$C$53,"Buy")-SUMIFS('Transactions (Dated)'!$E$2:$E$53,'Transactions (Dated)'!$D$2:$D$53,'Share Values'!$V126,'Transactions (Dated)'!$B$2:$B$53,'Share Values'!AC$11,'Transactions (Dated)'!$C$2:$C$53,"Sell")</f>
        <v>0</v>
      </c>
      <c r="AD126" s="40">
        <f ca="1">AD125+SUMIFS('Transactions (Dated)'!$E$2:$E$53,'Transactions (Dated)'!$D$2:$D$53,'Share Values'!$V126,'Transactions (Dated)'!$B$2:$B$53,'Share Values'!AD$11,'Transactions (Dated)'!$C$2:$C$53,"Buy")-SUMIFS('Transactions (Dated)'!$E$2:$E$53,'Transactions (Dated)'!$D$2:$D$53,'Share Values'!$V126,'Transactions (Dated)'!$B$2:$B$53,'Share Values'!AD$11,'Transactions (Dated)'!$C$2:$C$53,"Sell")</f>
        <v>0</v>
      </c>
      <c r="AE126" s="40">
        <f ca="1">AE125+SUMIFS('Transactions (Dated)'!$E$2:$E$53,'Transactions (Dated)'!$D$2:$D$53,'Share Values'!$V126,'Transactions (Dated)'!$B$2:$B$53,'Share Values'!AE$11,'Transactions (Dated)'!$C$2:$C$53,"Buy")-SUMIFS('Transactions (Dated)'!$E$2:$E$53,'Transactions (Dated)'!$D$2:$D$53,'Share Values'!$V126,'Transactions (Dated)'!$B$2:$B$53,'Share Values'!AE$11,'Transactions (Dated)'!$C$2:$C$53,"Sell")</f>
        <v>0</v>
      </c>
      <c r="AF126" s="40">
        <f ca="1">AF125+SUMIFS('Transactions (Dated)'!$E$2:$E$53,'Transactions (Dated)'!$D$2:$D$53,'Share Values'!$V126,'Transactions (Dated)'!$B$2:$B$53,'Share Values'!AF$11,'Transactions (Dated)'!$C$2:$C$53,"Buy")-SUMIFS('Transactions (Dated)'!$E$2:$E$53,'Transactions (Dated)'!$D$2:$D$53,'Share Values'!$V126,'Transactions (Dated)'!$B$2:$B$53,'Share Values'!AF$11,'Transactions (Dated)'!$C$2:$C$53,"Sell")</f>
        <v>0</v>
      </c>
      <c r="AG126" s="40">
        <f ca="1">AG125+SUMIFS('Transactions (Dated)'!$E$2:$E$53,'Transactions (Dated)'!$D$2:$D$53,'Share Values'!$V126,'Transactions (Dated)'!$B$2:$B$53,'Share Values'!AG$11,'Transactions (Dated)'!$C$2:$C$53,"Buy")-SUMIFS('Transactions (Dated)'!$E$2:$E$53,'Transactions (Dated)'!$D$2:$D$53,'Share Values'!$V126,'Transactions (Dated)'!$B$2:$B$53,'Share Values'!AG$11,'Transactions (Dated)'!$C$2:$C$53,"Sell")</f>
        <v>0</v>
      </c>
      <c r="AH126" s="40">
        <f ca="1">AH125+SUMIFS('Transactions (Dated)'!$E$2:$E$53,'Transactions (Dated)'!$D$2:$D$53,'Share Values'!$V126,'Transactions (Dated)'!$B$2:$B$53,'Share Values'!AH$11,'Transactions (Dated)'!$C$2:$C$53,"Buy")-SUMIFS('Transactions (Dated)'!$E$2:$E$53,'Transactions (Dated)'!$D$2:$D$53,'Share Values'!$V126,'Transactions (Dated)'!$B$2:$B$53,'Share Values'!AH$11,'Transactions (Dated)'!$C$2:$C$53,"Sell")</f>
        <v>0</v>
      </c>
      <c r="AI126" s="40">
        <f ca="1">AI125+SUMIFS('Transactions (Dated)'!$E$2:$E$53,'Transactions (Dated)'!$D$2:$D$53,'Share Values'!$V126,'Transactions (Dated)'!$B$2:$B$53,'Share Values'!AI$11,'Transactions (Dated)'!$C$2:$C$53,"Buy")-SUMIFS('Transactions (Dated)'!$E$2:$E$53,'Transactions (Dated)'!$D$2:$D$53,'Share Values'!$V126,'Transactions (Dated)'!$B$2:$B$53,'Share Values'!AI$11,'Transactions (Dated)'!$C$2:$C$53,"Sell")</f>
        <v>0</v>
      </c>
      <c r="AJ126" s="40">
        <f ca="1">AJ125+SUMIFS('Transactions (Dated)'!$E$2:$E$53,'Transactions (Dated)'!$D$2:$D$53,'Share Values'!$V126,'Transactions (Dated)'!$B$2:$B$53,'Share Values'!AJ$11,'Transactions (Dated)'!$C$2:$C$53,"Buy")-SUMIFS('Transactions (Dated)'!$E$2:$E$53,'Transactions (Dated)'!$D$2:$D$53,'Share Values'!$V126,'Transactions (Dated)'!$B$2:$B$53,'Share Values'!AJ$11,'Transactions (Dated)'!$C$2:$C$53,"Sell")</f>
        <v>0</v>
      </c>
      <c r="AK126" s="40"/>
      <c r="AM126" s="3">
        <f t="shared" si="33"/>
        <v>42080</v>
      </c>
      <c r="AN126" s="6">
        <f t="shared" ca="1" si="34"/>
        <v>57442.5</v>
      </c>
      <c r="AO126" s="6">
        <f t="shared" ca="1" si="35"/>
        <v>45375</v>
      </c>
      <c r="AP126" s="6">
        <f t="shared" ca="1" si="36"/>
        <v>0</v>
      </c>
      <c r="AQ126" s="6">
        <f t="shared" ca="1" si="37"/>
        <v>64100.960000000006</v>
      </c>
      <c r="AR126" s="6">
        <f t="shared" ca="1" si="38"/>
        <v>0</v>
      </c>
      <c r="AS126" s="6">
        <f t="shared" ca="1" si="39"/>
        <v>0</v>
      </c>
      <c r="AT126" s="6">
        <f t="shared" ca="1" si="40"/>
        <v>0</v>
      </c>
      <c r="AU126" s="6">
        <f t="shared" ca="1" si="41"/>
        <v>0</v>
      </c>
      <c r="AV126" s="6">
        <f t="shared" ca="1" si="42"/>
        <v>0</v>
      </c>
      <c r="AW126" s="6">
        <f t="shared" ca="1" si="43"/>
        <v>0</v>
      </c>
      <c r="AX126" s="6">
        <f t="shared" ca="1" si="44"/>
        <v>0</v>
      </c>
      <c r="AY126" s="6">
        <f t="shared" ca="1" si="45"/>
        <v>0</v>
      </c>
      <c r="AZ126" s="6">
        <f t="shared" ca="1" si="46"/>
        <v>0</v>
      </c>
      <c r="BA126" s="6">
        <f t="shared" ca="1" si="47"/>
        <v>0</v>
      </c>
      <c r="BB126" s="6"/>
      <c r="BD126" s="4">
        <f t="shared" ca="1" si="48"/>
        <v>166918.46000000002</v>
      </c>
      <c r="BF126" s="3">
        <f t="shared" si="49"/>
        <v>42080</v>
      </c>
      <c r="BG126" s="6">
        <f>BG125+SUMIFS('Transactions (Dated)'!H:H,'Transactions (Dated)'!D:D,'Share Values'!AM126)</f>
        <v>839713.55</v>
      </c>
      <c r="BH126" s="6">
        <f ca="1">BH125+SUMIFS('Transactions (Dated)'!$F:$F,'Transactions (Dated)'!$D:$D,$BF126,'Transactions (Dated)'!$B:$B,BH$11,'Transactions (Dated)'!$C:$C,"Dividend (paid to cash)")*W126</f>
        <v>0</v>
      </c>
      <c r="BI126" s="6">
        <f ca="1">BI125+SUMIFS('Transactions (Dated)'!$F:$F,'Transactions (Dated)'!$D:$D,$BF126,'Transactions (Dated)'!$B:$B,BI$11,'Transactions (Dated)'!$C:$C,"Dividend (paid to cash)")*X126</f>
        <v>1250</v>
      </c>
      <c r="BJ126" s="6">
        <f ca="1">BJ125+SUMIFS('Transactions (Dated)'!$F:$F,'Transactions (Dated)'!$D:$D,$BF126,'Transactions (Dated)'!$B:$B,BJ$11,'Transactions (Dated)'!$C:$C,"Dividend (paid to cash)")*Y126</f>
        <v>0</v>
      </c>
      <c r="BK126" s="6">
        <f ca="1">BK125+SUMIFS('Transactions (Dated)'!$F:$F,'Transactions (Dated)'!$D:$D,$BF126,'Transactions (Dated)'!$B:$B,BK$11,'Transactions (Dated)'!$C:$C,"Dividend (paid to cash)")*Z126</f>
        <v>0</v>
      </c>
      <c r="BL126" s="6">
        <f ca="1">BL125+SUMIFS('Transactions (Dated)'!$F:$F,'Transactions (Dated)'!$D:$D,$BF126,'Transactions (Dated)'!$B:$B,BL$11,'Transactions (Dated)'!$C:$C,"Dividend (paid to cash)")*AA126</f>
        <v>0</v>
      </c>
      <c r="BM126" s="6">
        <f ca="1">BM125+SUMIFS('Transactions (Dated)'!$F:$F,'Transactions (Dated)'!$D:$D,$BF126,'Transactions (Dated)'!$B:$B,BM$11,'Transactions (Dated)'!$C:$C,"Dividend (paid to cash)")*AB126</f>
        <v>0</v>
      </c>
      <c r="BN126" s="6">
        <f ca="1">BN125+SUMIFS('Transactions (Dated)'!$F:$F,'Transactions (Dated)'!$D:$D,$BF126,'Transactions (Dated)'!$B:$B,BN$11,'Transactions (Dated)'!$C:$C,"Dividend (paid to cash)")*AC126</f>
        <v>0</v>
      </c>
      <c r="BO126" s="6">
        <f ca="1">BO125+SUMIFS('Transactions (Dated)'!$F:$F,'Transactions (Dated)'!$D:$D,$BF126,'Transactions (Dated)'!$B:$B,BO$11,'Transactions (Dated)'!$C:$C,"Dividend (paid to cash)")*AD126</f>
        <v>0</v>
      </c>
      <c r="BP126" s="6">
        <f ca="1">BP125+SUMIFS('Transactions (Dated)'!$F:$F,'Transactions (Dated)'!$D:$D,$BF126,'Transactions (Dated)'!$B:$B,BP$11,'Transactions (Dated)'!$C:$C,"Dividend (paid to cash)")*AE126</f>
        <v>0</v>
      </c>
      <c r="BQ126" s="6">
        <f ca="1">BQ125+SUMIFS('Transactions (Dated)'!$F:$F,'Transactions (Dated)'!$D:$D,$BF126,'Transactions (Dated)'!$B:$B,BQ$11,'Transactions (Dated)'!$C:$C,"Dividend (paid to cash)")*AF126</f>
        <v>0</v>
      </c>
      <c r="BR126" s="6">
        <f ca="1">BR125+SUMIFS('Transactions (Dated)'!$F:$F,'Transactions (Dated)'!$D:$D,$BF126,'Transactions (Dated)'!$B:$B,BR$11,'Transactions (Dated)'!$C:$C,"Dividend (paid to cash)")*AG126</f>
        <v>0</v>
      </c>
      <c r="BS126" s="6">
        <f ca="1">BS125+SUMIFS('Transactions (Dated)'!$F:$F,'Transactions (Dated)'!$D:$D,$BF126,'Transactions (Dated)'!$B:$B,BS$11,'Transactions (Dated)'!$C:$C,"Dividend (paid to cash)")*AH126</f>
        <v>0</v>
      </c>
      <c r="BT126" s="6">
        <f ca="1">BT125+SUMIFS('Transactions (Dated)'!$F:$F,'Transactions (Dated)'!$D:$D,$BF126,'Transactions (Dated)'!$B:$B,BT$11,'Transactions (Dated)'!$C:$C,"Dividend (paid to cash)")*AI126</f>
        <v>0</v>
      </c>
      <c r="BU126" s="6">
        <f ca="1">BU125+SUMIFS('Transactions (Dated)'!$F:$F,'Transactions (Dated)'!$D:$D,$BF126,'Transactions (Dated)'!$B:$B,BU$11,'Transactions (Dated)'!$C:$C,"Dividend (paid to cash)")*AJ126</f>
        <v>0</v>
      </c>
      <c r="BV126" s="6"/>
      <c r="BX126" s="6">
        <f t="shared" ca="1" si="54"/>
        <v>840963.55</v>
      </c>
      <c r="BZ126" s="3">
        <f t="shared" si="55"/>
        <v>42080</v>
      </c>
      <c r="CA126" s="4">
        <f t="shared" ca="1" si="50"/>
        <v>166918.46000000002</v>
      </c>
      <c r="CB126" s="4">
        <f t="shared" ca="1" si="51"/>
        <v>840963.55</v>
      </c>
      <c r="CD126" s="4">
        <f t="shared" ca="1" si="52"/>
        <v>1007882.01</v>
      </c>
    </row>
    <row r="127" spans="2:82">
      <c r="B127" s="3">
        <f t="shared" si="53"/>
        <v>42081</v>
      </c>
      <c r="C127" s="2">
        <v>14962.2</v>
      </c>
      <c r="E127" s="70">
        <v>42081</v>
      </c>
      <c r="F127" s="69">
        <v>12.23</v>
      </c>
      <c r="G127" s="69">
        <v>3.78</v>
      </c>
      <c r="H127" s="69">
        <v>20.32</v>
      </c>
      <c r="I127" s="69">
        <v>33.450000000000003</v>
      </c>
      <c r="J127" s="69">
        <v>20.58</v>
      </c>
      <c r="K127" s="69">
        <v>12.75</v>
      </c>
      <c r="L127" s="69">
        <v>26.2</v>
      </c>
      <c r="M127" s="69">
        <v>2.48</v>
      </c>
      <c r="N127" s="69">
        <v>8.7100000000000009</v>
      </c>
      <c r="O127" s="69">
        <v>5.1733000000000002</v>
      </c>
      <c r="P127" s="69">
        <v>31.7</v>
      </c>
      <c r="Q127" s="69">
        <v>1.2</v>
      </c>
      <c r="R127" s="69">
        <v>9.6300000000000008</v>
      </c>
      <c r="S127" s="69">
        <v>39.58</v>
      </c>
      <c r="T127" s="4"/>
      <c r="V127" s="3">
        <f t="shared" si="32"/>
        <v>42081</v>
      </c>
      <c r="W127" s="40">
        <f ca="1">W126+SUMIFS('Transactions (Dated)'!$E$2:$E$53,'Transactions (Dated)'!$D$2:$D$53,'Share Values'!$V127,'Transactions (Dated)'!$B$2:$B$53,'Share Values'!W$11,'Transactions (Dated)'!$C$2:$C$53,"Buy")-SUMIFS('Transactions (Dated)'!$E$2:$E$53,'Transactions (Dated)'!$D$2:$D$53,'Share Values'!$V127,'Transactions (Dated)'!$B$2:$B$53,'Share Values'!W$11,'Transactions (Dated)'!$C$2:$C$53,"Sell")</f>
        <v>4625</v>
      </c>
      <c r="X127" s="40">
        <f ca="1">X126+SUMIFS('Transactions (Dated)'!$E$2:$E$53,'Transactions (Dated)'!$D$2:$D$53,'Share Values'!$V127,'Transactions (Dated)'!$B$2:$B$53,'Share Values'!X$11,'Transactions (Dated)'!$C$2:$C$53,"Buy")-SUMIFS('Transactions (Dated)'!$E$2:$E$53,'Transactions (Dated)'!$D$2:$D$53,'Share Values'!$V127,'Transactions (Dated)'!$B$2:$B$53,'Share Values'!X$11,'Transactions (Dated)'!$C$2:$C$53,"Sell")</f>
        <v>12500</v>
      </c>
      <c r="Y127" s="40">
        <f ca="1">Y126+SUMIFS('Transactions (Dated)'!$E$2:$E$53,'Transactions (Dated)'!$D$2:$D$53,'Share Values'!$V127,'Transactions (Dated)'!$B$2:$B$53,'Share Values'!Y$11,'Transactions (Dated)'!$C$2:$C$53,"Buy")-SUMIFS('Transactions (Dated)'!$E$2:$E$53,'Transactions (Dated)'!$D$2:$D$53,'Share Values'!$V127,'Transactions (Dated)'!$B$2:$B$53,'Share Values'!Y$11,'Transactions (Dated)'!$C$2:$C$53,"Sell")</f>
        <v>0</v>
      </c>
      <c r="Z127" s="40">
        <f ca="1">Z126+SUMIFS('Transactions (Dated)'!$E$2:$E$53,'Transactions (Dated)'!$D$2:$D$53,'Share Values'!$V127,'Transactions (Dated)'!$B$2:$B$53,'Share Values'!Z$11,'Transactions (Dated)'!$C$2:$C$53,"Buy")-SUMIFS('Transactions (Dated)'!$E$2:$E$53,'Transactions (Dated)'!$D$2:$D$53,'Share Values'!$V127,'Transactions (Dated)'!$B$2:$B$53,'Share Values'!Z$11,'Transactions (Dated)'!$C$2:$C$53,"Sell")</f>
        <v>1892</v>
      </c>
      <c r="AA127" s="40">
        <f ca="1">AA126+SUMIFS('Transactions (Dated)'!$E$2:$E$53,'Transactions (Dated)'!$D$2:$D$53,'Share Values'!$V127,'Transactions (Dated)'!$B$2:$B$53,'Share Values'!AA$11,'Transactions (Dated)'!$C$2:$C$53,"Buy")-SUMIFS('Transactions (Dated)'!$E$2:$E$53,'Transactions (Dated)'!$D$2:$D$53,'Share Values'!$V127,'Transactions (Dated)'!$B$2:$B$53,'Share Values'!AA$11,'Transactions (Dated)'!$C$2:$C$53,"Sell")</f>
        <v>0</v>
      </c>
      <c r="AB127" s="40">
        <f ca="1">AB126+SUMIFS('Transactions (Dated)'!$E$2:$E$53,'Transactions (Dated)'!$D$2:$D$53,'Share Values'!$V127,'Transactions (Dated)'!$B$2:$B$53,'Share Values'!AB$11,'Transactions (Dated)'!$C$2:$C$53,"Buy")-SUMIFS('Transactions (Dated)'!$E$2:$E$53,'Transactions (Dated)'!$D$2:$D$53,'Share Values'!$V127,'Transactions (Dated)'!$B$2:$B$53,'Share Values'!AB$11,'Transactions (Dated)'!$C$2:$C$53,"Sell")</f>
        <v>0</v>
      </c>
      <c r="AC127" s="40">
        <f ca="1">AC126+SUMIFS('Transactions (Dated)'!$E$2:$E$53,'Transactions (Dated)'!$D$2:$D$53,'Share Values'!$V127,'Transactions (Dated)'!$B$2:$B$53,'Share Values'!AC$11,'Transactions (Dated)'!$C$2:$C$53,"Buy")-SUMIFS('Transactions (Dated)'!$E$2:$E$53,'Transactions (Dated)'!$D$2:$D$53,'Share Values'!$V127,'Transactions (Dated)'!$B$2:$B$53,'Share Values'!AC$11,'Transactions (Dated)'!$C$2:$C$53,"Sell")</f>
        <v>0</v>
      </c>
      <c r="AD127" s="40">
        <f ca="1">AD126+SUMIFS('Transactions (Dated)'!$E$2:$E$53,'Transactions (Dated)'!$D$2:$D$53,'Share Values'!$V127,'Transactions (Dated)'!$B$2:$B$53,'Share Values'!AD$11,'Transactions (Dated)'!$C$2:$C$53,"Buy")-SUMIFS('Transactions (Dated)'!$E$2:$E$53,'Transactions (Dated)'!$D$2:$D$53,'Share Values'!$V127,'Transactions (Dated)'!$B$2:$B$53,'Share Values'!AD$11,'Transactions (Dated)'!$C$2:$C$53,"Sell")</f>
        <v>0</v>
      </c>
      <c r="AE127" s="40">
        <f ca="1">AE126+SUMIFS('Transactions (Dated)'!$E$2:$E$53,'Transactions (Dated)'!$D$2:$D$53,'Share Values'!$V127,'Transactions (Dated)'!$B$2:$B$53,'Share Values'!AE$11,'Transactions (Dated)'!$C$2:$C$53,"Buy")-SUMIFS('Transactions (Dated)'!$E$2:$E$53,'Transactions (Dated)'!$D$2:$D$53,'Share Values'!$V127,'Transactions (Dated)'!$B$2:$B$53,'Share Values'!AE$11,'Transactions (Dated)'!$C$2:$C$53,"Sell")</f>
        <v>0</v>
      </c>
      <c r="AF127" s="40">
        <f ca="1">AF126+SUMIFS('Transactions (Dated)'!$E$2:$E$53,'Transactions (Dated)'!$D$2:$D$53,'Share Values'!$V127,'Transactions (Dated)'!$B$2:$B$53,'Share Values'!AF$11,'Transactions (Dated)'!$C$2:$C$53,"Buy")-SUMIFS('Transactions (Dated)'!$E$2:$E$53,'Transactions (Dated)'!$D$2:$D$53,'Share Values'!$V127,'Transactions (Dated)'!$B$2:$B$53,'Share Values'!AF$11,'Transactions (Dated)'!$C$2:$C$53,"Sell")</f>
        <v>0</v>
      </c>
      <c r="AG127" s="40">
        <f ca="1">AG126+SUMIFS('Transactions (Dated)'!$E$2:$E$53,'Transactions (Dated)'!$D$2:$D$53,'Share Values'!$V127,'Transactions (Dated)'!$B$2:$B$53,'Share Values'!AG$11,'Transactions (Dated)'!$C$2:$C$53,"Buy")-SUMIFS('Transactions (Dated)'!$E$2:$E$53,'Transactions (Dated)'!$D$2:$D$53,'Share Values'!$V127,'Transactions (Dated)'!$B$2:$B$53,'Share Values'!AG$11,'Transactions (Dated)'!$C$2:$C$53,"Sell")</f>
        <v>0</v>
      </c>
      <c r="AH127" s="40">
        <f ca="1">AH126+SUMIFS('Transactions (Dated)'!$E$2:$E$53,'Transactions (Dated)'!$D$2:$D$53,'Share Values'!$V127,'Transactions (Dated)'!$B$2:$B$53,'Share Values'!AH$11,'Transactions (Dated)'!$C$2:$C$53,"Buy")-SUMIFS('Transactions (Dated)'!$E$2:$E$53,'Transactions (Dated)'!$D$2:$D$53,'Share Values'!$V127,'Transactions (Dated)'!$B$2:$B$53,'Share Values'!AH$11,'Transactions (Dated)'!$C$2:$C$53,"Sell")</f>
        <v>0</v>
      </c>
      <c r="AI127" s="40">
        <f ca="1">AI126+SUMIFS('Transactions (Dated)'!$E$2:$E$53,'Transactions (Dated)'!$D$2:$D$53,'Share Values'!$V127,'Transactions (Dated)'!$B$2:$B$53,'Share Values'!AI$11,'Transactions (Dated)'!$C$2:$C$53,"Buy")-SUMIFS('Transactions (Dated)'!$E$2:$E$53,'Transactions (Dated)'!$D$2:$D$53,'Share Values'!$V127,'Transactions (Dated)'!$B$2:$B$53,'Share Values'!AI$11,'Transactions (Dated)'!$C$2:$C$53,"Sell")</f>
        <v>0</v>
      </c>
      <c r="AJ127" s="40">
        <f ca="1">AJ126+SUMIFS('Transactions (Dated)'!$E$2:$E$53,'Transactions (Dated)'!$D$2:$D$53,'Share Values'!$V127,'Transactions (Dated)'!$B$2:$B$53,'Share Values'!AJ$11,'Transactions (Dated)'!$C$2:$C$53,"Buy")-SUMIFS('Transactions (Dated)'!$E$2:$E$53,'Transactions (Dated)'!$D$2:$D$53,'Share Values'!$V127,'Transactions (Dated)'!$B$2:$B$53,'Share Values'!AJ$11,'Transactions (Dated)'!$C$2:$C$53,"Sell")</f>
        <v>0</v>
      </c>
      <c r="AK127" s="40"/>
      <c r="AM127" s="3">
        <f t="shared" si="33"/>
        <v>42081</v>
      </c>
      <c r="AN127" s="6">
        <f t="shared" ca="1" si="34"/>
        <v>56563.75</v>
      </c>
      <c r="AO127" s="6">
        <f t="shared" ca="1" si="35"/>
        <v>47250</v>
      </c>
      <c r="AP127" s="6">
        <f t="shared" ca="1" si="36"/>
        <v>0</v>
      </c>
      <c r="AQ127" s="6">
        <f t="shared" ca="1" si="37"/>
        <v>63287.400000000009</v>
      </c>
      <c r="AR127" s="6">
        <f t="shared" ca="1" si="38"/>
        <v>0</v>
      </c>
      <c r="AS127" s="6">
        <f t="shared" ca="1" si="39"/>
        <v>0</v>
      </c>
      <c r="AT127" s="6">
        <f t="shared" ca="1" si="40"/>
        <v>0</v>
      </c>
      <c r="AU127" s="6">
        <f t="shared" ca="1" si="41"/>
        <v>0</v>
      </c>
      <c r="AV127" s="6">
        <f t="shared" ca="1" si="42"/>
        <v>0</v>
      </c>
      <c r="AW127" s="6">
        <f t="shared" ca="1" si="43"/>
        <v>0</v>
      </c>
      <c r="AX127" s="6">
        <f t="shared" ca="1" si="44"/>
        <v>0</v>
      </c>
      <c r="AY127" s="6">
        <f t="shared" ca="1" si="45"/>
        <v>0</v>
      </c>
      <c r="AZ127" s="6">
        <f t="shared" ca="1" si="46"/>
        <v>0</v>
      </c>
      <c r="BA127" s="6">
        <f t="shared" ca="1" si="47"/>
        <v>0</v>
      </c>
      <c r="BB127" s="6"/>
      <c r="BD127" s="4">
        <f t="shared" ca="1" si="48"/>
        <v>167101.15000000002</v>
      </c>
      <c r="BF127" s="3">
        <f t="shared" si="49"/>
        <v>42081</v>
      </c>
      <c r="BG127" s="6">
        <f>BG126+SUMIFS('Transactions (Dated)'!H:H,'Transactions (Dated)'!D:D,'Share Values'!AM127)</f>
        <v>839713.55</v>
      </c>
      <c r="BH127" s="6">
        <f ca="1">BH126+SUMIFS('Transactions (Dated)'!$F:$F,'Transactions (Dated)'!$D:$D,$BF127,'Transactions (Dated)'!$B:$B,BH$11,'Transactions (Dated)'!$C:$C,"Dividend (paid to cash)")*W127</f>
        <v>0</v>
      </c>
      <c r="BI127" s="6">
        <f ca="1">BI126+SUMIFS('Transactions (Dated)'!$F:$F,'Transactions (Dated)'!$D:$D,$BF127,'Transactions (Dated)'!$B:$B,BI$11,'Transactions (Dated)'!$C:$C,"Dividend (paid to cash)")*X127</f>
        <v>1250</v>
      </c>
      <c r="BJ127" s="6">
        <f ca="1">BJ126+SUMIFS('Transactions (Dated)'!$F:$F,'Transactions (Dated)'!$D:$D,$BF127,'Transactions (Dated)'!$B:$B,BJ$11,'Transactions (Dated)'!$C:$C,"Dividend (paid to cash)")*Y127</f>
        <v>0</v>
      </c>
      <c r="BK127" s="6">
        <f ca="1">BK126+SUMIFS('Transactions (Dated)'!$F:$F,'Transactions (Dated)'!$D:$D,$BF127,'Transactions (Dated)'!$B:$B,BK$11,'Transactions (Dated)'!$C:$C,"Dividend (paid to cash)")*Z127</f>
        <v>0</v>
      </c>
      <c r="BL127" s="6">
        <f ca="1">BL126+SUMIFS('Transactions (Dated)'!$F:$F,'Transactions (Dated)'!$D:$D,$BF127,'Transactions (Dated)'!$B:$B,BL$11,'Transactions (Dated)'!$C:$C,"Dividend (paid to cash)")*AA127</f>
        <v>0</v>
      </c>
      <c r="BM127" s="6">
        <f ca="1">BM126+SUMIFS('Transactions (Dated)'!$F:$F,'Transactions (Dated)'!$D:$D,$BF127,'Transactions (Dated)'!$B:$B,BM$11,'Transactions (Dated)'!$C:$C,"Dividend (paid to cash)")*AB127</f>
        <v>0</v>
      </c>
      <c r="BN127" s="6">
        <f ca="1">BN126+SUMIFS('Transactions (Dated)'!$F:$F,'Transactions (Dated)'!$D:$D,$BF127,'Transactions (Dated)'!$B:$B,BN$11,'Transactions (Dated)'!$C:$C,"Dividend (paid to cash)")*AC127</f>
        <v>0</v>
      </c>
      <c r="BO127" s="6">
        <f ca="1">BO126+SUMIFS('Transactions (Dated)'!$F:$F,'Transactions (Dated)'!$D:$D,$BF127,'Transactions (Dated)'!$B:$B,BO$11,'Transactions (Dated)'!$C:$C,"Dividend (paid to cash)")*AD127</f>
        <v>0</v>
      </c>
      <c r="BP127" s="6">
        <f ca="1">BP126+SUMIFS('Transactions (Dated)'!$F:$F,'Transactions (Dated)'!$D:$D,$BF127,'Transactions (Dated)'!$B:$B,BP$11,'Transactions (Dated)'!$C:$C,"Dividend (paid to cash)")*AE127</f>
        <v>0</v>
      </c>
      <c r="BQ127" s="6">
        <f ca="1">BQ126+SUMIFS('Transactions (Dated)'!$F:$F,'Transactions (Dated)'!$D:$D,$BF127,'Transactions (Dated)'!$B:$B,BQ$11,'Transactions (Dated)'!$C:$C,"Dividend (paid to cash)")*AF127</f>
        <v>0</v>
      </c>
      <c r="BR127" s="6">
        <f ca="1">BR126+SUMIFS('Transactions (Dated)'!$F:$F,'Transactions (Dated)'!$D:$D,$BF127,'Transactions (Dated)'!$B:$B,BR$11,'Transactions (Dated)'!$C:$C,"Dividend (paid to cash)")*AG127</f>
        <v>0</v>
      </c>
      <c r="BS127" s="6">
        <f ca="1">BS126+SUMIFS('Transactions (Dated)'!$F:$F,'Transactions (Dated)'!$D:$D,$BF127,'Transactions (Dated)'!$B:$B,BS$11,'Transactions (Dated)'!$C:$C,"Dividend (paid to cash)")*AH127</f>
        <v>0</v>
      </c>
      <c r="BT127" s="6">
        <f ca="1">BT126+SUMIFS('Transactions (Dated)'!$F:$F,'Transactions (Dated)'!$D:$D,$BF127,'Transactions (Dated)'!$B:$B,BT$11,'Transactions (Dated)'!$C:$C,"Dividend (paid to cash)")*AI127</f>
        <v>0</v>
      </c>
      <c r="BU127" s="6">
        <f ca="1">BU126+SUMIFS('Transactions (Dated)'!$F:$F,'Transactions (Dated)'!$D:$D,$BF127,'Transactions (Dated)'!$B:$B,BU$11,'Transactions (Dated)'!$C:$C,"Dividend (paid to cash)")*AJ127</f>
        <v>0</v>
      </c>
      <c r="BV127" s="6"/>
      <c r="BX127" s="6">
        <f t="shared" ca="1" si="54"/>
        <v>840963.55</v>
      </c>
      <c r="BZ127" s="3">
        <f t="shared" si="55"/>
        <v>42081</v>
      </c>
      <c r="CA127" s="4">
        <f t="shared" ca="1" si="50"/>
        <v>167101.15000000002</v>
      </c>
      <c r="CB127" s="4">
        <f t="shared" ca="1" si="51"/>
        <v>840963.55</v>
      </c>
      <c r="CD127" s="4">
        <f t="shared" ca="1" si="52"/>
        <v>1008064.7000000001</v>
      </c>
    </row>
    <row r="128" spans="2:82">
      <c r="B128" s="3">
        <f t="shared" si="53"/>
        <v>42082</v>
      </c>
      <c r="C128" s="2">
        <v>14873.9</v>
      </c>
      <c r="E128" s="70">
        <v>42082</v>
      </c>
      <c r="F128" s="69">
        <v>12.36</v>
      </c>
      <c r="G128" s="69">
        <v>4.01</v>
      </c>
      <c r="H128" s="69">
        <v>20.11</v>
      </c>
      <c r="I128" s="69">
        <v>32.94</v>
      </c>
      <c r="J128" s="69">
        <v>21.03</v>
      </c>
      <c r="K128" s="69">
        <v>12.89</v>
      </c>
      <c r="L128" s="69">
        <v>25.26</v>
      </c>
      <c r="M128" s="69">
        <v>2.54</v>
      </c>
      <c r="N128" s="69">
        <v>8.61</v>
      </c>
      <c r="O128" s="69">
        <v>5.3333000000000004</v>
      </c>
      <c r="P128" s="69">
        <v>31.5</v>
      </c>
      <c r="Q128" s="69">
        <v>1.2</v>
      </c>
      <c r="R128" s="69">
        <v>9.23</v>
      </c>
      <c r="S128" s="69">
        <v>39.07</v>
      </c>
      <c r="T128" s="4"/>
      <c r="V128" s="3">
        <f t="shared" si="32"/>
        <v>42082</v>
      </c>
      <c r="W128" s="40">
        <f ca="1">W127+SUMIFS('Transactions (Dated)'!$E$2:$E$53,'Transactions (Dated)'!$D$2:$D$53,'Share Values'!$V128,'Transactions (Dated)'!$B$2:$B$53,'Share Values'!W$11,'Transactions (Dated)'!$C$2:$C$53,"Buy")-SUMIFS('Transactions (Dated)'!$E$2:$E$53,'Transactions (Dated)'!$D$2:$D$53,'Share Values'!$V128,'Transactions (Dated)'!$B$2:$B$53,'Share Values'!W$11,'Transactions (Dated)'!$C$2:$C$53,"Sell")</f>
        <v>4625</v>
      </c>
      <c r="X128" s="40">
        <f ca="1">X127+SUMIFS('Transactions (Dated)'!$E$2:$E$53,'Transactions (Dated)'!$D$2:$D$53,'Share Values'!$V128,'Transactions (Dated)'!$B$2:$B$53,'Share Values'!X$11,'Transactions (Dated)'!$C$2:$C$53,"Buy")-SUMIFS('Transactions (Dated)'!$E$2:$E$53,'Transactions (Dated)'!$D$2:$D$53,'Share Values'!$V128,'Transactions (Dated)'!$B$2:$B$53,'Share Values'!X$11,'Transactions (Dated)'!$C$2:$C$53,"Sell")</f>
        <v>12500</v>
      </c>
      <c r="Y128" s="40">
        <f ca="1">Y127+SUMIFS('Transactions (Dated)'!$E$2:$E$53,'Transactions (Dated)'!$D$2:$D$53,'Share Values'!$V128,'Transactions (Dated)'!$B$2:$B$53,'Share Values'!Y$11,'Transactions (Dated)'!$C$2:$C$53,"Buy")-SUMIFS('Transactions (Dated)'!$E$2:$E$53,'Transactions (Dated)'!$D$2:$D$53,'Share Values'!$V128,'Transactions (Dated)'!$B$2:$B$53,'Share Values'!Y$11,'Transactions (Dated)'!$C$2:$C$53,"Sell")</f>
        <v>0</v>
      </c>
      <c r="Z128" s="40">
        <f ca="1">Z127+SUMIFS('Transactions (Dated)'!$E$2:$E$53,'Transactions (Dated)'!$D$2:$D$53,'Share Values'!$V128,'Transactions (Dated)'!$B$2:$B$53,'Share Values'!Z$11,'Transactions (Dated)'!$C$2:$C$53,"Buy")-SUMIFS('Transactions (Dated)'!$E$2:$E$53,'Transactions (Dated)'!$D$2:$D$53,'Share Values'!$V128,'Transactions (Dated)'!$B$2:$B$53,'Share Values'!Z$11,'Transactions (Dated)'!$C$2:$C$53,"Sell")</f>
        <v>1892</v>
      </c>
      <c r="AA128" s="40">
        <f ca="1">AA127+SUMIFS('Transactions (Dated)'!$E$2:$E$53,'Transactions (Dated)'!$D$2:$D$53,'Share Values'!$V128,'Transactions (Dated)'!$B$2:$B$53,'Share Values'!AA$11,'Transactions (Dated)'!$C$2:$C$53,"Buy")-SUMIFS('Transactions (Dated)'!$E$2:$E$53,'Transactions (Dated)'!$D$2:$D$53,'Share Values'!$V128,'Transactions (Dated)'!$B$2:$B$53,'Share Values'!AA$11,'Transactions (Dated)'!$C$2:$C$53,"Sell")</f>
        <v>0</v>
      </c>
      <c r="AB128" s="40">
        <f ca="1">AB127+SUMIFS('Transactions (Dated)'!$E$2:$E$53,'Transactions (Dated)'!$D$2:$D$53,'Share Values'!$V128,'Transactions (Dated)'!$B$2:$B$53,'Share Values'!AB$11,'Transactions (Dated)'!$C$2:$C$53,"Buy")-SUMIFS('Transactions (Dated)'!$E$2:$E$53,'Transactions (Dated)'!$D$2:$D$53,'Share Values'!$V128,'Transactions (Dated)'!$B$2:$B$53,'Share Values'!AB$11,'Transactions (Dated)'!$C$2:$C$53,"Sell")</f>
        <v>0</v>
      </c>
      <c r="AC128" s="40">
        <f ca="1">AC127+SUMIFS('Transactions (Dated)'!$E$2:$E$53,'Transactions (Dated)'!$D$2:$D$53,'Share Values'!$V128,'Transactions (Dated)'!$B$2:$B$53,'Share Values'!AC$11,'Transactions (Dated)'!$C$2:$C$53,"Buy")-SUMIFS('Transactions (Dated)'!$E$2:$E$53,'Transactions (Dated)'!$D$2:$D$53,'Share Values'!$V128,'Transactions (Dated)'!$B$2:$B$53,'Share Values'!AC$11,'Transactions (Dated)'!$C$2:$C$53,"Sell")</f>
        <v>0</v>
      </c>
      <c r="AD128" s="40">
        <f ca="1">AD127+SUMIFS('Transactions (Dated)'!$E$2:$E$53,'Transactions (Dated)'!$D$2:$D$53,'Share Values'!$V128,'Transactions (Dated)'!$B$2:$B$53,'Share Values'!AD$11,'Transactions (Dated)'!$C$2:$C$53,"Buy")-SUMIFS('Transactions (Dated)'!$E$2:$E$53,'Transactions (Dated)'!$D$2:$D$53,'Share Values'!$V128,'Transactions (Dated)'!$B$2:$B$53,'Share Values'!AD$11,'Transactions (Dated)'!$C$2:$C$53,"Sell")</f>
        <v>0</v>
      </c>
      <c r="AE128" s="40">
        <f ca="1">AE127+SUMIFS('Transactions (Dated)'!$E$2:$E$53,'Transactions (Dated)'!$D$2:$D$53,'Share Values'!$V128,'Transactions (Dated)'!$B$2:$B$53,'Share Values'!AE$11,'Transactions (Dated)'!$C$2:$C$53,"Buy")-SUMIFS('Transactions (Dated)'!$E$2:$E$53,'Transactions (Dated)'!$D$2:$D$53,'Share Values'!$V128,'Transactions (Dated)'!$B$2:$B$53,'Share Values'!AE$11,'Transactions (Dated)'!$C$2:$C$53,"Sell")</f>
        <v>0</v>
      </c>
      <c r="AF128" s="40">
        <f ca="1">AF127+SUMIFS('Transactions (Dated)'!$E$2:$E$53,'Transactions (Dated)'!$D$2:$D$53,'Share Values'!$V128,'Transactions (Dated)'!$B$2:$B$53,'Share Values'!AF$11,'Transactions (Dated)'!$C$2:$C$53,"Buy")-SUMIFS('Transactions (Dated)'!$E$2:$E$53,'Transactions (Dated)'!$D$2:$D$53,'Share Values'!$V128,'Transactions (Dated)'!$B$2:$B$53,'Share Values'!AF$11,'Transactions (Dated)'!$C$2:$C$53,"Sell")</f>
        <v>0</v>
      </c>
      <c r="AG128" s="40">
        <f ca="1">AG127+SUMIFS('Transactions (Dated)'!$E$2:$E$53,'Transactions (Dated)'!$D$2:$D$53,'Share Values'!$V128,'Transactions (Dated)'!$B$2:$B$53,'Share Values'!AG$11,'Transactions (Dated)'!$C$2:$C$53,"Buy")-SUMIFS('Transactions (Dated)'!$E$2:$E$53,'Transactions (Dated)'!$D$2:$D$53,'Share Values'!$V128,'Transactions (Dated)'!$B$2:$B$53,'Share Values'!AG$11,'Transactions (Dated)'!$C$2:$C$53,"Sell")</f>
        <v>0</v>
      </c>
      <c r="AH128" s="40">
        <f ca="1">AH127+SUMIFS('Transactions (Dated)'!$E$2:$E$53,'Transactions (Dated)'!$D$2:$D$53,'Share Values'!$V128,'Transactions (Dated)'!$B$2:$B$53,'Share Values'!AH$11,'Transactions (Dated)'!$C$2:$C$53,"Buy")-SUMIFS('Transactions (Dated)'!$E$2:$E$53,'Transactions (Dated)'!$D$2:$D$53,'Share Values'!$V128,'Transactions (Dated)'!$B$2:$B$53,'Share Values'!AH$11,'Transactions (Dated)'!$C$2:$C$53,"Sell")</f>
        <v>0</v>
      </c>
      <c r="AI128" s="40">
        <f ca="1">AI127+SUMIFS('Transactions (Dated)'!$E$2:$E$53,'Transactions (Dated)'!$D$2:$D$53,'Share Values'!$V128,'Transactions (Dated)'!$B$2:$B$53,'Share Values'!AI$11,'Transactions (Dated)'!$C$2:$C$53,"Buy")-SUMIFS('Transactions (Dated)'!$E$2:$E$53,'Transactions (Dated)'!$D$2:$D$53,'Share Values'!$V128,'Transactions (Dated)'!$B$2:$B$53,'Share Values'!AI$11,'Transactions (Dated)'!$C$2:$C$53,"Sell")</f>
        <v>0</v>
      </c>
      <c r="AJ128" s="40">
        <f ca="1">AJ127+SUMIFS('Transactions (Dated)'!$E$2:$E$53,'Transactions (Dated)'!$D$2:$D$53,'Share Values'!$V128,'Transactions (Dated)'!$B$2:$B$53,'Share Values'!AJ$11,'Transactions (Dated)'!$C$2:$C$53,"Buy")-SUMIFS('Transactions (Dated)'!$E$2:$E$53,'Transactions (Dated)'!$D$2:$D$53,'Share Values'!$V128,'Transactions (Dated)'!$B$2:$B$53,'Share Values'!AJ$11,'Transactions (Dated)'!$C$2:$C$53,"Sell")</f>
        <v>0</v>
      </c>
      <c r="AK128" s="40"/>
      <c r="AM128" s="3">
        <f t="shared" si="33"/>
        <v>42082</v>
      </c>
      <c r="AN128" s="6">
        <f t="shared" ca="1" si="34"/>
        <v>57165</v>
      </c>
      <c r="AO128" s="6">
        <f t="shared" ca="1" si="35"/>
        <v>50125</v>
      </c>
      <c r="AP128" s="6">
        <f t="shared" ca="1" si="36"/>
        <v>0</v>
      </c>
      <c r="AQ128" s="6">
        <f t="shared" ca="1" si="37"/>
        <v>62322.479999999996</v>
      </c>
      <c r="AR128" s="6">
        <f t="shared" ca="1" si="38"/>
        <v>0</v>
      </c>
      <c r="AS128" s="6">
        <f t="shared" ca="1" si="39"/>
        <v>0</v>
      </c>
      <c r="AT128" s="6">
        <f t="shared" ca="1" si="40"/>
        <v>0</v>
      </c>
      <c r="AU128" s="6">
        <f t="shared" ca="1" si="41"/>
        <v>0</v>
      </c>
      <c r="AV128" s="6">
        <f t="shared" ca="1" si="42"/>
        <v>0</v>
      </c>
      <c r="AW128" s="6">
        <f t="shared" ca="1" si="43"/>
        <v>0</v>
      </c>
      <c r="AX128" s="6">
        <f t="shared" ca="1" si="44"/>
        <v>0</v>
      </c>
      <c r="AY128" s="6">
        <f t="shared" ca="1" si="45"/>
        <v>0</v>
      </c>
      <c r="AZ128" s="6">
        <f t="shared" ca="1" si="46"/>
        <v>0</v>
      </c>
      <c r="BA128" s="6">
        <f t="shared" ca="1" si="47"/>
        <v>0</v>
      </c>
      <c r="BB128" s="6"/>
      <c r="BD128" s="4">
        <f t="shared" ca="1" si="48"/>
        <v>169612.47999999998</v>
      </c>
      <c r="BF128" s="3">
        <f t="shared" si="49"/>
        <v>42082</v>
      </c>
      <c r="BG128" s="6">
        <f>BG127+SUMIFS('Transactions (Dated)'!H:H,'Transactions (Dated)'!D:D,'Share Values'!AM128)</f>
        <v>839713.55</v>
      </c>
      <c r="BH128" s="6">
        <f ca="1">BH127+SUMIFS('Transactions (Dated)'!$F:$F,'Transactions (Dated)'!$D:$D,$BF128,'Transactions (Dated)'!$B:$B,BH$11,'Transactions (Dated)'!$C:$C,"Dividend (paid to cash)")*W128</f>
        <v>0</v>
      </c>
      <c r="BI128" s="6">
        <f ca="1">BI127+SUMIFS('Transactions (Dated)'!$F:$F,'Transactions (Dated)'!$D:$D,$BF128,'Transactions (Dated)'!$B:$B,BI$11,'Transactions (Dated)'!$C:$C,"Dividend (paid to cash)")*X128</f>
        <v>1250</v>
      </c>
      <c r="BJ128" s="6">
        <f ca="1">BJ127+SUMIFS('Transactions (Dated)'!$F:$F,'Transactions (Dated)'!$D:$D,$BF128,'Transactions (Dated)'!$B:$B,BJ$11,'Transactions (Dated)'!$C:$C,"Dividend (paid to cash)")*Y128</f>
        <v>0</v>
      </c>
      <c r="BK128" s="6">
        <f ca="1">BK127+SUMIFS('Transactions (Dated)'!$F:$F,'Transactions (Dated)'!$D:$D,$BF128,'Transactions (Dated)'!$B:$B,BK$11,'Transactions (Dated)'!$C:$C,"Dividend (paid to cash)")*Z128</f>
        <v>0</v>
      </c>
      <c r="BL128" s="6">
        <f ca="1">BL127+SUMIFS('Transactions (Dated)'!$F:$F,'Transactions (Dated)'!$D:$D,$BF128,'Transactions (Dated)'!$B:$B,BL$11,'Transactions (Dated)'!$C:$C,"Dividend (paid to cash)")*AA128</f>
        <v>0</v>
      </c>
      <c r="BM128" s="6">
        <f ca="1">BM127+SUMIFS('Transactions (Dated)'!$F:$F,'Transactions (Dated)'!$D:$D,$BF128,'Transactions (Dated)'!$B:$B,BM$11,'Transactions (Dated)'!$C:$C,"Dividend (paid to cash)")*AB128</f>
        <v>0</v>
      </c>
      <c r="BN128" s="6">
        <f ca="1">BN127+SUMIFS('Transactions (Dated)'!$F:$F,'Transactions (Dated)'!$D:$D,$BF128,'Transactions (Dated)'!$B:$B,BN$11,'Transactions (Dated)'!$C:$C,"Dividend (paid to cash)")*AC128</f>
        <v>0</v>
      </c>
      <c r="BO128" s="6">
        <f ca="1">BO127+SUMIFS('Transactions (Dated)'!$F:$F,'Transactions (Dated)'!$D:$D,$BF128,'Transactions (Dated)'!$B:$B,BO$11,'Transactions (Dated)'!$C:$C,"Dividend (paid to cash)")*AD128</f>
        <v>0</v>
      </c>
      <c r="BP128" s="6">
        <f ca="1">BP127+SUMIFS('Transactions (Dated)'!$F:$F,'Transactions (Dated)'!$D:$D,$BF128,'Transactions (Dated)'!$B:$B,BP$11,'Transactions (Dated)'!$C:$C,"Dividend (paid to cash)")*AE128</f>
        <v>0</v>
      </c>
      <c r="BQ128" s="6">
        <f ca="1">BQ127+SUMIFS('Transactions (Dated)'!$F:$F,'Transactions (Dated)'!$D:$D,$BF128,'Transactions (Dated)'!$B:$B,BQ$11,'Transactions (Dated)'!$C:$C,"Dividend (paid to cash)")*AF128</f>
        <v>0</v>
      </c>
      <c r="BR128" s="6">
        <f ca="1">BR127+SUMIFS('Transactions (Dated)'!$F:$F,'Transactions (Dated)'!$D:$D,$BF128,'Transactions (Dated)'!$B:$B,BR$11,'Transactions (Dated)'!$C:$C,"Dividend (paid to cash)")*AG128</f>
        <v>0</v>
      </c>
      <c r="BS128" s="6">
        <f ca="1">BS127+SUMIFS('Transactions (Dated)'!$F:$F,'Transactions (Dated)'!$D:$D,$BF128,'Transactions (Dated)'!$B:$B,BS$11,'Transactions (Dated)'!$C:$C,"Dividend (paid to cash)")*AH128</f>
        <v>0</v>
      </c>
      <c r="BT128" s="6">
        <f ca="1">BT127+SUMIFS('Transactions (Dated)'!$F:$F,'Transactions (Dated)'!$D:$D,$BF128,'Transactions (Dated)'!$B:$B,BT$11,'Transactions (Dated)'!$C:$C,"Dividend (paid to cash)")*AI128</f>
        <v>0</v>
      </c>
      <c r="BU128" s="6">
        <f ca="1">BU127+SUMIFS('Transactions (Dated)'!$F:$F,'Transactions (Dated)'!$D:$D,$BF128,'Transactions (Dated)'!$B:$B,BU$11,'Transactions (Dated)'!$C:$C,"Dividend (paid to cash)")*AJ128</f>
        <v>0</v>
      </c>
      <c r="BV128" s="6"/>
      <c r="BX128" s="6">
        <f t="shared" ca="1" si="54"/>
        <v>840963.55</v>
      </c>
      <c r="BZ128" s="3">
        <f t="shared" si="55"/>
        <v>42082</v>
      </c>
      <c r="CA128" s="4">
        <f t="shared" ca="1" si="50"/>
        <v>169612.47999999998</v>
      </c>
      <c r="CB128" s="4">
        <f t="shared" ca="1" si="51"/>
        <v>840963.55</v>
      </c>
      <c r="CD128" s="4">
        <f t="shared" ca="1" si="52"/>
        <v>1010576.03</v>
      </c>
    </row>
    <row r="129" spans="2:82">
      <c r="B129" s="3">
        <f t="shared" si="53"/>
        <v>42083</v>
      </c>
      <c r="C129" s="2">
        <v>14942.4</v>
      </c>
      <c r="E129" s="70">
        <v>42083</v>
      </c>
      <c r="F129" s="69">
        <v>11.95</v>
      </c>
      <c r="G129" s="69">
        <v>4.2300000000000004</v>
      </c>
      <c r="H129" s="69">
        <v>20.3</v>
      </c>
      <c r="I129" s="69">
        <v>33.119999999999997</v>
      </c>
      <c r="J129" s="69">
        <v>21.3</v>
      </c>
      <c r="K129" s="69">
        <v>13.03</v>
      </c>
      <c r="L129" s="69">
        <v>26.6</v>
      </c>
      <c r="M129" s="69">
        <v>2.5499999999999998</v>
      </c>
      <c r="N129" s="69">
        <v>8.6300000000000008</v>
      </c>
      <c r="O129" s="69">
        <v>5.31</v>
      </c>
      <c r="P129" s="69">
        <v>33.64</v>
      </c>
      <c r="Q129" s="69">
        <v>1.18</v>
      </c>
      <c r="R129" s="69">
        <v>9.85</v>
      </c>
      <c r="S129" s="69">
        <v>38.93</v>
      </c>
      <c r="T129" s="4"/>
      <c r="V129" s="3">
        <f t="shared" si="32"/>
        <v>42083</v>
      </c>
      <c r="W129" s="40">
        <f ca="1">W128+SUMIFS('Transactions (Dated)'!$E$2:$E$53,'Transactions (Dated)'!$D$2:$D$53,'Share Values'!$V129,'Transactions (Dated)'!$B$2:$B$53,'Share Values'!W$11,'Transactions (Dated)'!$C$2:$C$53,"Buy")-SUMIFS('Transactions (Dated)'!$E$2:$E$53,'Transactions (Dated)'!$D$2:$D$53,'Share Values'!$V129,'Transactions (Dated)'!$B$2:$B$53,'Share Values'!W$11,'Transactions (Dated)'!$C$2:$C$53,"Sell")</f>
        <v>4625</v>
      </c>
      <c r="X129" s="40">
        <f ca="1">X128+SUMIFS('Transactions (Dated)'!$E$2:$E$53,'Transactions (Dated)'!$D$2:$D$53,'Share Values'!$V129,'Transactions (Dated)'!$B$2:$B$53,'Share Values'!X$11,'Transactions (Dated)'!$C$2:$C$53,"Buy")-SUMIFS('Transactions (Dated)'!$E$2:$E$53,'Transactions (Dated)'!$D$2:$D$53,'Share Values'!$V129,'Transactions (Dated)'!$B$2:$B$53,'Share Values'!X$11,'Transactions (Dated)'!$C$2:$C$53,"Sell")</f>
        <v>12500</v>
      </c>
      <c r="Y129" s="40">
        <f ca="1">Y128+SUMIFS('Transactions (Dated)'!$E$2:$E$53,'Transactions (Dated)'!$D$2:$D$53,'Share Values'!$V129,'Transactions (Dated)'!$B$2:$B$53,'Share Values'!Y$11,'Transactions (Dated)'!$C$2:$C$53,"Buy")-SUMIFS('Transactions (Dated)'!$E$2:$E$53,'Transactions (Dated)'!$D$2:$D$53,'Share Values'!$V129,'Transactions (Dated)'!$B$2:$B$53,'Share Values'!Y$11,'Transactions (Dated)'!$C$2:$C$53,"Sell")</f>
        <v>0</v>
      </c>
      <c r="Z129" s="40">
        <f ca="1">Z128+SUMIFS('Transactions (Dated)'!$E$2:$E$53,'Transactions (Dated)'!$D$2:$D$53,'Share Values'!$V129,'Transactions (Dated)'!$B$2:$B$53,'Share Values'!Z$11,'Transactions (Dated)'!$C$2:$C$53,"Buy")-SUMIFS('Transactions (Dated)'!$E$2:$E$53,'Transactions (Dated)'!$D$2:$D$53,'Share Values'!$V129,'Transactions (Dated)'!$B$2:$B$53,'Share Values'!Z$11,'Transactions (Dated)'!$C$2:$C$53,"Sell")</f>
        <v>1892</v>
      </c>
      <c r="AA129" s="40">
        <f ca="1">AA128+SUMIFS('Transactions (Dated)'!$E$2:$E$53,'Transactions (Dated)'!$D$2:$D$53,'Share Values'!$V129,'Transactions (Dated)'!$B$2:$B$53,'Share Values'!AA$11,'Transactions (Dated)'!$C$2:$C$53,"Buy")-SUMIFS('Transactions (Dated)'!$E$2:$E$53,'Transactions (Dated)'!$D$2:$D$53,'Share Values'!$V129,'Transactions (Dated)'!$B$2:$B$53,'Share Values'!AA$11,'Transactions (Dated)'!$C$2:$C$53,"Sell")</f>
        <v>2348</v>
      </c>
      <c r="AB129" s="40">
        <f ca="1">AB128+SUMIFS('Transactions (Dated)'!$E$2:$E$53,'Transactions (Dated)'!$D$2:$D$53,'Share Values'!$V129,'Transactions (Dated)'!$B$2:$B$53,'Share Values'!AB$11,'Transactions (Dated)'!$C$2:$C$53,"Buy")-SUMIFS('Transactions (Dated)'!$E$2:$E$53,'Transactions (Dated)'!$D$2:$D$53,'Share Values'!$V129,'Transactions (Dated)'!$B$2:$B$53,'Share Values'!AB$11,'Transactions (Dated)'!$C$2:$C$53,"Sell")</f>
        <v>0</v>
      </c>
      <c r="AC129" s="40">
        <f ca="1">AC128+SUMIFS('Transactions (Dated)'!$E$2:$E$53,'Transactions (Dated)'!$D$2:$D$53,'Share Values'!$V129,'Transactions (Dated)'!$B$2:$B$53,'Share Values'!AC$11,'Transactions (Dated)'!$C$2:$C$53,"Buy")-SUMIFS('Transactions (Dated)'!$E$2:$E$53,'Transactions (Dated)'!$D$2:$D$53,'Share Values'!$V129,'Transactions (Dated)'!$B$2:$B$53,'Share Values'!AC$11,'Transactions (Dated)'!$C$2:$C$53,"Sell")</f>
        <v>0</v>
      </c>
      <c r="AD129" s="40">
        <f ca="1">AD128+SUMIFS('Transactions (Dated)'!$E$2:$E$53,'Transactions (Dated)'!$D$2:$D$53,'Share Values'!$V129,'Transactions (Dated)'!$B$2:$B$53,'Share Values'!AD$11,'Transactions (Dated)'!$C$2:$C$53,"Buy")-SUMIFS('Transactions (Dated)'!$E$2:$E$53,'Transactions (Dated)'!$D$2:$D$53,'Share Values'!$V129,'Transactions (Dated)'!$B$2:$B$53,'Share Values'!AD$11,'Transactions (Dated)'!$C$2:$C$53,"Sell")</f>
        <v>0</v>
      </c>
      <c r="AE129" s="40">
        <f ca="1">AE128+SUMIFS('Transactions (Dated)'!$E$2:$E$53,'Transactions (Dated)'!$D$2:$D$53,'Share Values'!$V129,'Transactions (Dated)'!$B$2:$B$53,'Share Values'!AE$11,'Transactions (Dated)'!$C$2:$C$53,"Buy")-SUMIFS('Transactions (Dated)'!$E$2:$E$53,'Transactions (Dated)'!$D$2:$D$53,'Share Values'!$V129,'Transactions (Dated)'!$B$2:$B$53,'Share Values'!AE$11,'Transactions (Dated)'!$C$2:$C$53,"Sell")</f>
        <v>0</v>
      </c>
      <c r="AF129" s="40">
        <f ca="1">AF128+SUMIFS('Transactions (Dated)'!$E$2:$E$53,'Transactions (Dated)'!$D$2:$D$53,'Share Values'!$V129,'Transactions (Dated)'!$B$2:$B$53,'Share Values'!AF$11,'Transactions (Dated)'!$C$2:$C$53,"Buy")-SUMIFS('Transactions (Dated)'!$E$2:$E$53,'Transactions (Dated)'!$D$2:$D$53,'Share Values'!$V129,'Transactions (Dated)'!$B$2:$B$53,'Share Values'!AF$11,'Transactions (Dated)'!$C$2:$C$53,"Sell")</f>
        <v>0</v>
      </c>
      <c r="AG129" s="40">
        <f ca="1">AG128+SUMIFS('Transactions (Dated)'!$E$2:$E$53,'Transactions (Dated)'!$D$2:$D$53,'Share Values'!$V129,'Transactions (Dated)'!$B$2:$B$53,'Share Values'!AG$11,'Transactions (Dated)'!$C$2:$C$53,"Buy")-SUMIFS('Transactions (Dated)'!$E$2:$E$53,'Transactions (Dated)'!$D$2:$D$53,'Share Values'!$V129,'Transactions (Dated)'!$B$2:$B$53,'Share Values'!AG$11,'Transactions (Dated)'!$C$2:$C$53,"Sell")</f>
        <v>0</v>
      </c>
      <c r="AH129" s="40">
        <f ca="1">AH128+SUMIFS('Transactions (Dated)'!$E$2:$E$53,'Transactions (Dated)'!$D$2:$D$53,'Share Values'!$V129,'Transactions (Dated)'!$B$2:$B$53,'Share Values'!AH$11,'Transactions (Dated)'!$C$2:$C$53,"Buy")-SUMIFS('Transactions (Dated)'!$E$2:$E$53,'Transactions (Dated)'!$D$2:$D$53,'Share Values'!$V129,'Transactions (Dated)'!$B$2:$B$53,'Share Values'!AH$11,'Transactions (Dated)'!$C$2:$C$53,"Sell")</f>
        <v>0</v>
      </c>
      <c r="AI129" s="40">
        <f ca="1">AI128+SUMIFS('Transactions (Dated)'!$E$2:$E$53,'Transactions (Dated)'!$D$2:$D$53,'Share Values'!$V129,'Transactions (Dated)'!$B$2:$B$53,'Share Values'!AI$11,'Transactions (Dated)'!$C$2:$C$53,"Buy")-SUMIFS('Transactions (Dated)'!$E$2:$E$53,'Transactions (Dated)'!$D$2:$D$53,'Share Values'!$V129,'Transactions (Dated)'!$B$2:$B$53,'Share Values'!AI$11,'Transactions (Dated)'!$C$2:$C$53,"Sell")</f>
        <v>0</v>
      </c>
      <c r="AJ129" s="40">
        <f ca="1">AJ128+SUMIFS('Transactions (Dated)'!$E$2:$E$53,'Transactions (Dated)'!$D$2:$D$53,'Share Values'!$V129,'Transactions (Dated)'!$B$2:$B$53,'Share Values'!AJ$11,'Transactions (Dated)'!$C$2:$C$53,"Buy")-SUMIFS('Transactions (Dated)'!$E$2:$E$53,'Transactions (Dated)'!$D$2:$D$53,'Share Values'!$V129,'Transactions (Dated)'!$B$2:$B$53,'Share Values'!AJ$11,'Transactions (Dated)'!$C$2:$C$53,"Sell")</f>
        <v>0</v>
      </c>
      <c r="AK129" s="40"/>
      <c r="AM129" s="3">
        <f t="shared" si="33"/>
        <v>42083</v>
      </c>
      <c r="AN129" s="6">
        <f t="shared" ca="1" si="34"/>
        <v>55268.75</v>
      </c>
      <c r="AO129" s="6">
        <f t="shared" ca="1" si="35"/>
        <v>52875.000000000007</v>
      </c>
      <c r="AP129" s="6">
        <f t="shared" ca="1" si="36"/>
        <v>0</v>
      </c>
      <c r="AQ129" s="6">
        <f t="shared" ca="1" si="37"/>
        <v>62663.039999999994</v>
      </c>
      <c r="AR129" s="6">
        <f t="shared" ca="1" si="38"/>
        <v>50012.4</v>
      </c>
      <c r="AS129" s="6">
        <f t="shared" ca="1" si="39"/>
        <v>0</v>
      </c>
      <c r="AT129" s="6">
        <f t="shared" ca="1" si="40"/>
        <v>0</v>
      </c>
      <c r="AU129" s="6">
        <f t="shared" ca="1" si="41"/>
        <v>0</v>
      </c>
      <c r="AV129" s="6">
        <f t="shared" ca="1" si="42"/>
        <v>0</v>
      </c>
      <c r="AW129" s="6">
        <f t="shared" ca="1" si="43"/>
        <v>0</v>
      </c>
      <c r="AX129" s="6">
        <f t="shared" ca="1" si="44"/>
        <v>0</v>
      </c>
      <c r="AY129" s="6">
        <f t="shared" ca="1" si="45"/>
        <v>0</v>
      </c>
      <c r="AZ129" s="6">
        <f t="shared" ca="1" si="46"/>
        <v>0</v>
      </c>
      <c r="BA129" s="6">
        <f t="shared" ca="1" si="47"/>
        <v>0</v>
      </c>
      <c r="BB129" s="6"/>
      <c r="BD129" s="4">
        <f t="shared" ca="1" si="48"/>
        <v>220819.18999999997</v>
      </c>
      <c r="BF129" s="3">
        <f t="shared" si="49"/>
        <v>42083</v>
      </c>
      <c r="BG129" s="6">
        <f>BG128+SUMIFS('Transactions (Dated)'!H:H,'Transactions (Dated)'!D:D,'Share Values'!AM129)</f>
        <v>789691.15</v>
      </c>
      <c r="BH129" s="6">
        <f ca="1">BH128+SUMIFS('Transactions (Dated)'!$F:$F,'Transactions (Dated)'!$D:$D,$BF129,'Transactions (Dated)'!$B:$B,BH$11,'Transactions (Dated)'!$C:$C,"Dividend (paid to cash)")*W129</f>
        <v>0</v>
      </c>
      <c r="BI129" s="6">
        <f ca="1">BI128+SUMIFS('Transactions (Dated)'!$F:$F,'Transactions (Dated)'!$D:$D,$BF129,'Transactions (Dated)'!$B:$B,BI$11,'Transactions (Dated)'!$C:$C,"Dividend (paid to cash)")*X129</f>
        <v>1250</v>
      </c>
      <c r="BJ129" s="6">
        <f ca="1">BJ128+SUMIFS('Transactions (Dated)'!$F:$F,'Transactions (Dated)'!$D:$D,$BF129,'Transactions (Dated)'!$B:$B,BJ$11,'Transactions (Dated)'!$C:$C,"Dividend (paid to cash)")*Y129</f>
        <v>0</v>
      </c>
      <c r="BK129" s="6">
        <f ca="1">BK128+SUMIFS('Transactions (Dated)'!$F:$F,'Transactions (Dated)'!$D:$D,$BF129,'Transactions (Dated)'!$B:$B,BK$11,'Transactions (Dated)'!$C:$C,"Dividend (paid to cash)")*Z129</f>
        <v>0</v>
      </c>
      <c r="BL129" s="6">
        <f ca="1">BL128+SUMIFS('Transactions (Dated)'!$F:$F,'Transactions (Dated)'!$D:$D,$BF129,'Transactions (Dated)'!$B:$B,BL$11,'Transactions (Dated)'!$C:$C,"Dividend (paid to cash)")*AA129</f>
        <v>0</v>
      </c>
      <c r="BM129" s="6">
        <f ca="1">BM128+SUMIFS('Transactions (Dated)'!$F:$F,'Transactions (Dated)'!$D:$D,$BF129,'Transactions (Dated)'!$B:$B,BM$11,'Transactions (Dated)'!$C:$C,"Dividend (paid to cash)")*AB129</f>
        <v>0</v>
      </c>
      <c r="BN129" s="6">
        <f ca="1">BN128+SUMIFS('Transactions (Dated)'!$F:$F,'Transactions (Dated)'!$D:$D,$BF129,'Transactions (Dated)'!$B:$B,BN$11,'Transactions (Dated)'!$C:$C,"Dividend (paid to cash)")*AC129</f>
        <v>0</v>
      </c>
      <c r="BO129" s="6">
        <f ca="1">BO128+SUMIFS('Transactions (Dated)'!$F:$F,'Transactions (Dated)'!$D:$D,$BF129,'Transactions (Dated)'!$B:$B,BO$11,'Transactions (Dated)'!$C:$C,"Dividend (paid to cash)")*AD129</f>
        <v>0</v>
      </c>
      <c r="BP129" s="6">
        <f ca="1">BP128+SUMIFS('Transactions (Dated)'!$F:$F,'Transactions (Dated)'!$D:$D,$BF129,'Transactions (Dated)'!$B:$B,BP$11,'Transactions (Dated)'!$C:$C,"Dividend (paid to cash)")*AE129</f>
        <v>0</v>
      </c>
      <c r="BQ129" s="6">
        <f ca="1">BQ128+SUMIFS('Transactions (Dated)'!$F:$F,'Transactions (Dated)'!$D:$D,$BF129,'Transactions (Dated)'!$B:$B,BQ$11,'Transactions (Dated)'!$C:$C,"Dividend (paid to cash)")*AF129</f>
        <v>0</v>
      </c>
      <c r="BR129" s="6">
        <f ca="1">BR128+SUMIFS('Transactions (Dated)'!$F:$F,'Transactions (Dated)'!$D:$D,$BF129,'Transactions (Dated)'!$B:$B,BR$11,'Transactions (Dated)'!$C:$C,"Dividend (paid to cash)")*AG129</f>
        <v>0</v>
      </c>
      <c r="BS129" s="6">
        <f ca="1">BS128+SUMIFS('Transactions (Dated)'!$F:$F,'Transactions (Dated)'!$D:$D,$BF129,'Transactions (Dated)'!$B:$B,BS$11,'Transactions (Dated)'!$C:$C,"Dividend (paid to cash)")*AH129</f>
        <v>0</v>
      </c>
      <c r="BT129" s="6">
        <f ca="1">BT128+SUMIFS('Transactions (Dated)'!$F:$F,'Transactions (Dated)'!$D:$D,$BF129,'Transactions (Dated)'!$B:$B,BT$11,'Transactions (Dated)'!$C:$C,"Dividend (paid to cash)")*AI129</f>
        <v>0</v>
      </c>
      <c r="BU129" s="6">
        <f ca="1">BU128+SUMIFS('Transactions (Dated)'!$F:$F,'Transactions (Dated)'!$D:$D,$BF129,'Transactions (Dated)'!$B:$B,BU$11,'Transactions (Dated)'!$C:$C,"Dividend (paid to cash)")*AJ129</f>
        <v>0</v>
      </c>
      <c r="BV129" s="6"/>
      <c r="BX129" s="6">
        <f t="shared" ca="1" si="54"/>
        <v>790941.15</v>
      </c>
      <c r="BZ129" s="3">
        <f t="shared" si="55"/>
        <v>42083</v>
      </c>
      <c r="CA129" s="4">
        <f t="shared" ca="1" si="50"/>
        <v>220819.18999999997</v>
      </c>
      <c r="CB129" s="4">
        <f t="shared" ca="1" si="51"/>
        <v>790941.15</v>
      </c>
      <c r="CD129" s="4">
        <f t="shared" ca="1" si="52"/>
        <v>1011760.34</v>
      </c>
    </row>
    <row r="130" spans="2:82">
      <c r="B130" s="3">
        <f t="shared" si="53"/>
        <v>42086</v>
      </c>
      <c r="C130" s="2">
        <v>14957.2</v>
      </c>
      <c r="E130" s="70">
        <v>42086</v>
      </c>
      <c r="F130" s="69">
        <v>11.9</v>
      </c>
      <c r="G130" s="69">
        <v>4.17</v>
      </c>
      <c r="H130" s="69">
        <v>20.309999999999999</v>
      </c>
      <c r="I130" s="69">
        <v>33</v>
      </c>
      <c r="J130" s="69">
        <v>21.04</v>
      </c>
      <c r="K130" s="69">
        <v>13.02</v>
      </c>
      <c r="L130" s="69">
        <v>26.25</v>
      </c>
      <c r="M130" s="69">
        <v>2.62</v>
      </c>
      <c r="N130" s="69">
        <v>8.6300000000000008</v>
      </c>
      <c r="O130" s="69">
        <v>5.2332999999999998</v>
      </c>
      <c r="P130" s="69">
        <v>33.36</v>
      </c>
      <c r="Q130" s="69">
        <v>1.19</v>
      </c>
      <c r="R130" s="69">
        <v>10.48</v>
      </c>
      <c r="S130" s="69">
        <v>39.22</v>
      </c>
      <c r="T130" s="4"/>
      <c r="V130" s="3">
        <f t="shared" si="32"/>
        <v>42086</v>
      </c>
      <c r="W130" s="40">
        <f ca="1">W129+SUMIFS('Transactions (Dated)'!$E$2:$E$53,'Transactions (Dated)'!$D$2:$D$53,'Share Values'!$V130,'Transactions (Dated)'!$B$2:$B$53,'Share Values'!W$11,'Transactions (Dated)'!$C$2:$C$53,"Buy")-SUMIFS('Transactions (Dated)'!$E$2:$E$53,'Transactions (Dated)'!$D$2:$D$53,'Share Values'!$V130,'Transactions (Dated)'!$B$2:$B$53,'Share Values'!W$11,'Transactions (Dated)'!$C$2:$C$53,"Sell")</f>
        <v>4625</v>
      </c>
      <c r="X130" s="40">
        <f ca="1">X129+SUMIFS('Transactions (Dated)'!$E$2:$E$53,'Transactions (Dated)'!$D$2:$D$53,'Share Values'!$V130,'Transactions (Dated)'!$B$2:$B$53,'Share Values'!X$11,'Transactions (Dated)'!$C$2:$C$53,"Buy")-SUMIFS('Transactions (Dated)'!$E$2:$E$53,'Transactions (Dated)'!$D$2:$D$53,'Share Values'!$V130,'Transactions (Dated)'!$B$2:$B$53,'Share Values'!X$11,'Transactions (Dated)'!$C$2:$C$53,"Sell")</f>
        <v>12500</v>
      </c>
      <c r="Y130" s="40">
        <f ca="1">Y129+SUMIFS('Transactions (Dated)'!$E$2:$E$53,'Transactions (Dated)'!$D$2:$D$53,'Share Values'!$V130,'Transactions (Dated)'!$B$2:$B$53,'Share Values'!Y$11,'Transactions (Dated)'!$C$2:$C$53,"Buy")-SUMIFS('Transactions (Dated)'!$E$2:$E$53,'Transactions (Dated)'!$D$2:$D$53,'Share Values'!$V130,'Transactions (Dated)'!$B$2:$B$53,'Share Values'!Y$11,'Transactions (Dated)'!$C$2:$C$53,"Sell")</f>
        <v>0</v>
      </c>
      <c r="Z130" s="40">
        <f ca="1">Z129+SUMIFS('Transactions (Dated)'!$E$2:$E$53,'Transactions (Dated)'!$D$2:$D$53,'Share Values'!$V130,'Transactions (Dated)'!$B$2:$B$53,'Share Values'!Z$11,'Transactions (Dated)'!$C$2:$C$53,"Buy")-SUMIFS('Transactions (Dated)'!$E$2:$E$53,'Transactions (Dated)'!$D$2:$D$53,'Share Values'!$V130,'Transactions (Dated)'!$B$2:$B$53,'Share Values'!Z$11,'Transactions (Dated)'!$C$2:$C$53,"Sell")</f>
        <v>1892</v>
      </c>
      <c r="AA130" s="40">
        <f ca="1">AA129+SUMIFS('Transactions (Dated)'!$E$2:$E$53,'Transactions (Dated)'!$D$2:$D$53,'Share Values'!$V130,'Transactions (Dated)'!$B$2:$B$53,'Share Values'!AA$11,'Transactions (Dated)'!$C$2:$C$53,"Buy")-SUMIFS('Transactions (Dated)'!$E$2:$E$53,'Transactions (Dated)'!$D$2:$D$53,'Share Values'!$V130,'Transactions (Dated)'!$B$2:$B$53,'Share Values'!AA$11,'Transactions (Dated)'!$C$2:$C$53,"Sell")</f>
        <v>2348</v>
      </c>
      <c r="AB130" s="40">
        <f ca="1">AB129+SUMIFS('Transactions (Dated)'!$E$2:$E$53,'Transactions (Dated)'!$D$2:$D$53,'Share Values'!$V130,'Transactions (Dated)'!$B$2:$B$53,'Share Values'!AB$11,'Transactions (Dated)'!$C$2:$C$53,"Buy")-SUMIFS('Transactions (Dated)'!$E$2:$E$53,'Transactions (Dated)'!$D$2:$D$53,'Share Values'!$V130,'Transactions (Dated)'!$B$2:$B$53,'Share Values'!AB$11,'Transactions (Dated)'!$C$2:$C$53,"Sell")</f>
        <v>0</v>
      </c>
      <c r="AC130" s="40">
        <f ca="1">AC129+SUMIFS('Transactions (Dated)'!$E$2:$E$53,'Transactions (Dated)'!$D$2:$D$53,'Share Values'!$V130,'Transactions (Dated)'!$B$2:$B$53,'Share Values'!AC$11,'Transactions (Dated)'!$C$2:$C$53,"Buy")-SUMIFS('Transactions (Dated)'!$E$2:$E$53,'Transactions (Dated)'!$D$2:$D$53,'Share Values'!$V130,'Transactions (Dated)'!$B$2:$B$53,'Share Values'!AC$11,'Transactions (Dated)'!$C$2:$C$53,"Sell")</f>
        <v>0</v>
      </c>
      <c r="AD130" s="40">
        <f ca="1">AD129+SUMIFS('Transactions (Dated)'!$E$2:$E$53,'Transactions (Dated)'!$D$2:$D$53,'Share Values'!$V130,'Transactions (Dated)'!$B$2:$B$53,'Share Values'!AD$11,'Transactions (Dated)'!$C$2:$C$53,"Buy")-SUMIFS('Transactions (Dated)'!$E$2:$E$53,'Transactions (Dated)'!$D$2:$D$53,'Share Values'!$V130,'Transactions (Dated)'!$B$2:$B$53,'Share Values'!AD$11,'Transactions (Dated)'!$C$2:$C$53,"Sell")</f>
        <v>0</v>
      </c>
      <c r="AE130" s="40">
        <f ca="1">AE129+SUMIFS('Transactions (Dated)'!$E$2:$E$53,'Transactions (Dated)'!$D$2:$D$53,'Share Values'!$V130,'Transactions (Dated)'!$B$2:$B$53,'Share Values'!AE$11,'Transactions (Dated)'!$C$2:$C$53,"Buy")-SUMIFS('Transactions (Dated)'!$E$2:$E$53,'Transactions (Dated)'!$D$2:$D$53,'Share Values'!$V130,'Transactions (Dated)'!$B$2:$B$53,'Share Values'!AE$11,'Transactions (Dated)'!$C$2:$C$53,"Sell")</f>
        <v>0</v>
      </c>
      <c r="AF130" s="40">
        <f ca="1">AF129+SUMIFS('Transactions (Dated)'!$E$2:$E$53,'Transactions (Dated)'!$D$2:$D$53,'Share Values'!$V130,'Transactions (Dated)'!$B$2:$B$53,'Share Values'!AF$11,'Transactions (Dated)'!$C$2:$C$53,"Buy")-SUMIFS('Transactions (Dated)'!$E$2:$E$53,'Transactions (Dated)'!$D$2:$D$53,'Share Values'!$V130,'Transactions (Dated)'!$B$2:$B$53,'Share Values'!AF$11,'Transactions (Dated)'!$C$2:$C$53,"Sell")</f>
        <v>0</v>
      </c>
      <c r="AG130" s="40">
        <f ca="1">AG129+SUMIFS('Transactions (Dated)'!$E$2:$E$53,'Transactions (Dated)'!$D$2:$D$53,'Share Values'!$V130,'Transactions (Dated)'!$B$2:$B$53,'Share Values'!AG$11,'Transactions (Dated)'!$C$2:$C$53,"Buy")-SUMIFS('Transactions (Dated)'!$E$2:$E$53,'Transactions (Dated)'!$D$2:$D$53,'Share Values'!$V130,'Transactions (Dated)'!$B$2:$B$53,'Share Values'!AG$11,'Transactions (Dated)'!$C$2:$C$53,"Sell")</f>
        <v>0</v>
      </c>
      <c r="AH130" s="40">
        <f ca="1">AH129+SUMIFS('Transactions (Dated)'!$E$2:$E$53,'Transactions (Dated)'!$D$2:$D$53,'Share Values'!$V130,'Transactions (Dated)'!$B$2:$B$53,'Share Values'!AH$11,'Transactions (Dated)'!$C$2:$C$53,"Buy")-SUMIFS('Transactions (Dated)'!$E$2:$E$53,'Transactions (Dated)'!$D$2:$D$53,'Share Values'!$V130,'Transactions (Dated)'!$B$2:$B$53,'Share Values'!AH$11,'Transactions (Dated)'!$C$2:$C$53,"Sell")</f>
        <v>0</v>
      </c>
      <c r="AI130" s="40">
        <f ca="1">AI129+SUMIFS('Transactions (Dated)'!$E$2:$E$53,'Transactions (Dated)'!$D$2:$D$53,'Share Values'!$V130,'Transactions (Dated)'!$B$2:$B$53,'Share Values'!AI$11,'Transactions (Dated)'!$C$2:$C$53,"Buy")-SUMIFS('Transactions (Dated)'!$E$2:$E$53,'Transactions (Dated)'!$D$2:$D$53,'Share Values'!$V130,'Transactions (Dated)'!$B$2:$B$53,'Share Values'!AI$11,'Transactions (Dated)'!$C$2:$C$53,"Sell")</f>
        <v>0</v>
      </c>
      <c r="AJ130" s="40">
        <f ca="1">AJ129+SUMIFS('Transactions (Dated)'!$E$2:$E$53,'Transactions (Dated)'!$D$2:$D$53,'Share Values'!$V130,'Transactions (Dated)'!$B$2:$B$53,'Share Values'!AJ$11,'Transactions (Dated)'!$C$2:$C$53,"Buy")-SUMIFS('Transactions (Dated)'!$E$2:$E$53,'Transactions (Dated)'!$D$2:$D$53,'Share Values'!$V130,'Transactions (Dated)'!$B$2:$B$53,'Share Values'!AJ$11,'Transactions (Dated)'!$C$2:$C$53,"Sell")</f>
        <v>0</v>
      </c>
      <c r="AK130" s="40"/>
      <c r="AM130" s="3">
        <f t="shared" si="33"/>
        <v>42086</v>
      </c>
      <c r="AN130" s="6">
        <f t="shared" ca="1" si="34"/>
        <v>55037.5</v>
      </c>
      <c r="AO130" s="6">
        <f t="shared" ca="1" si="35"/>
        <v>52125</v>
      </c>
      <c r="AP130" s="6">
        <f t="shared" ca="1" si="36"/>
        <v>0</v>
      </c>
      <c r="AQ130" s="6">
        <f t="shared" ca="1" si="37"/>
        <v>62436</v>
      </c>
      <c r="AR130" s="6">
        <f t="shared" ca="1" si="38"/>
        <v>49401.919999999998</v>
      </c>
      <c r="AS130" s="6">
        <f t="shared" ca="1" si="39"/>
        <v>0</v>
      </c>
      <c r="AT130" s="6">
        <f t="shared" ca="1" si="40"/>
        <v>0</v>
      </c>
      <c r="AU130" s="6">
        <f t="shared" ca="1" si="41"/>
        <v>0</v>
      </c>
      <c r="AV130" s="6">
        <f t="shared" ca="1" si="42"/>
        <v>0</v>
      </c>
      <c r="AW130" s="6">
        <f t="shared" ca="1" si="43"/>
        <v>0</v>
      </c>
      <c r="AX130" s="6">
        <f t="shared" ca="1" si="44"/>
        <v>0</v>
      </c>
      <c r="AY130" s="6">
        <f t="shared" ca="1" si="45"/>
        <v>0</v>
      </c>
      <c r="AZ130" s="6">
        <f t="shared" ca="1" si="46"/>
        <v>0</v>
      </c>
      <c r="BA130" s="6">
        <f t="shared" ca="1" si="47"/>
        <v>0</v>
      </c>
      <c r="BB130" s="6"/>
      <c r="BD130" s="4">
        <f t="shared" ca="1" si="48"/>
        <v>219000.41999999998</v>
      </c>
      <c r="BF130" s="3">
        <f t="shared" si="49"/>
        <v>42086</v>
      </c>
      <c r="BG130" s="6">
        <f>BG129+SUMIFS('Transactions (Dated)'!H:H,'Transactions (Dated)'!D:D,'Share Values'!AM130)</f>
        <v>789691.15</v>
      </c>
      <c r="BH130" s="6">
        <f ca="1">BH129+SUMIFS('Transactions (Dated)'!$F:$F,'Transactions (Dated)'!$D:$D,$BF130,'Transactions (Dated)'!$B:$B,BH$11,'Transactions (Dated)'!$C:$C,"Dividend (paid to cash)")*W130</f>
        <v>0</v>
      </c>
      <c r="BI130" s="6">
        <f ca="1">BI129+SUMIFS('Transactions (Dated)'!$F:$F,'Transactions (Dated)'!$D:$D,$BF130,'Transactions (Dated)'!$B:$B,BI$11,'Transactions (Dated)'!$C:$C,"Dividend (paid to cash)")*X130</f>
        <v>1250</v>
      </c>
      <c r="BJ130" s="6">
        <f ca="1">BJ129+SUMIFS('Transactions (Dated)'!$F:$F,'Transactions (Dated)'!$D:$D,$BF130,'Transactions (Dated)'!$B:$B,BJ$11,'Transactions (Dated)'!$C:$C,"Dividend (paid to cash)")*Y130</f>
        <v>0</v>
      </c>
      <c r="BK130" s="6">
        <f ca="1">BK129+SUMIFS('Transactions (Dated)'!$F:$F,'Transactions (Dated)'!$D:$D,$BF130,'Transactions (Dated)'!$B:$B,BK$11,'Transactions (Dated)'!$C:$C,"Dividend (paid to cash)")*Z130</f>
        <v>0</v>
      </c>
      <c r="BL130" s="6">
        <f ca="1">BL129+SUMIFS('Transactions (Dated)'!$F:$F,'Transactions (Dated)'!$D:$D,$BF130,'Transactions (Dated)'!$B:$B,BL$11,'Transactions (Dated)'!$C:$C,"Dividend (paid to cash)")*AA130</f>
        <v>0</v>
      </c>
      <c r="BM130" s="6">
        <f ca="1">BM129+SUMIFS('Transactions (Dated)'!$F:$F,'Transactions (Dated)'!$D:$D,$BF130,'Transactions (Dated)'!$B:$B,BM$11,'Transactions (Dated)'!$C:$C,"Dividend (paid to cash)")*AB130</f>
        <v>0</v>
      </c>
      <c r="BN130" s="6">
        <f ca="1">BN129+SUMIFS('Transactions (Dated)'!$F:$F,'Transactions (Dated)'!$D:$D,$BF130,'Transactions (Dated)'!$B:$B,BN$11,'Transactions (Dated)'!$C:$C,"Dividend (paid to cash)")*AC130</f>
        <v>0</v>
      </c>
      <c r="BO130" s="6">
        <f ca="1">BO129+SUMIFS('Transactions (Dated)'!$F:$F,'Transactions (Dated)'!$D:$D,$BF130,'Transactions (Dated)'!$B:$B,BO$11,'Transactions (Dated)'!$C:$C,"Dividend (paid to cash)")*AD130</f>
        <v>0</v>
      </c>
      <c r="BP130" s="6">
        <f ca="1">BP129+SUMIFS('Transactions (Dated)'!$F:$F,'Transactions (Dated)'!$D:$D,$BF130,'Transactions (Dated)'!$B:$B,BP$11,'Transactions (Dated)'!$C:$C,"Dividend (paid to cash)")*AE130</f>
        <v>0</v>
      </c>
      <c r="BQ130" s="6">
        <f ca="1">BQ129+SUMIFS('Transactions (Dated)'!$F:$F,'Transactions (Dated)'!$D:$D,$BF130,'Transactions (Dated)'!$B:$B,BQ$11,'Transactions (Dated)'!$C:$C,"Dividend (paid to cash)")*AF130</f>
        <v>0</v>
      </c>
      <c r="BR130" s="6">
        <f ca="1">BR129+SUMIFS('Transactions (Dated)'!$F:$F,'Transactions (Dated)'!$D:$D,$BF130,'Transactions (Dated)'!$B:$B,BR$11,'Transactions (Dated)'!$C:$C,"Dividend (paid to cash)")*AG130</f>
        <v>0</v>
      </c>
      <c r="BS130" s="6">
        <f ca="1">BS129+SUMIFS('Transactions (Dated)'!$F:$F,'Transactions (Dated)'!$D:$D,$BF130,'Transactions (Dated)'!$B:$B,BS$11,'Transactions (Dated)'!$C:$C,"Dividend (paid to cash)")*AH130</f>
        <v>0</v>
      </c>
      <c r="BT130" s="6">
        <f ca="1">BT129+SUMIFS('Transactions (Dated)'!$F:$F,'Transactions (Dated)'!$D:$D,$BF130,'Transactions (Dated)'!$B:$B,BT$11,'Transactions (Dated)'!$C:$C,"Dividend (paid to cash)")*AI130</f>
        <v>0</v>
      </c>
      <c r="BU130" s="6">
        <f ca="1">BU129+SUMIFS('Transactions (Dated)'!$F:$F,'Transactions (Dated)'!$D:$D,$BF130,'Transactions (Dated)'!$B:$B,BU$11,'Transactions (Dated)'!$C:$C,"Dividend (paid to cash)")*AJ130</f>
        <v>0</v>
      </c>
      <c r="BV130" s="6"/>
      <c r="BX130" s="6">
        <f t="shared" ca="1" si="54"/>
        <v>790941.15</v>
      </c>
      <c r="BZ130" s="3">
        <f t="shared" si="55"/>
        <v>42086</v>
      </c>
      <c r="CA130" s="4">
        <f t="shared" ca="1" si="50"/>
        <v>219000.41999999998</v>
      </c>
      <c r="CB130" s="4">
        <f t="shared" ca="1" si="51"/>
        <v>790941.15</v>
      </c>
      <c r="CD130" s="4">
        <f t="shared" ca="1" si="52"/>
        <v>1009941.5700000001</v>
      </c>
    </row>
    <row r="131" spans="2:82">
      <c r="B131" s="3">
        <f t="shared" si="53"/>
        <v>42087</v>
      </c>
      <c r="C131" s="2">
        <v>15081.3</v>
      </c>
      <c r="E131" s="70">
        <v>42087</v>
      </c>
      <c r="F131" s="69">
        <v>11.92</v>
      </c>
      <c r="G131" s="69">
        <v>4.12</v>
      </c>
      <c r="H131" s="69">
        <v>20.47</v>
      </c>
      <c r="I131" s="69">
        <v>33.340000000000003</v>
      </c>
      <c r="J131" s="69">
        <v>21.2</v>
      </c>
      <c r="K131" s="69">
        <v>12.66</v>
      </c>
      <c r="L131" s="69">
        <v>26.49</v>
      </c>
      <c r="M131" s="69">
        <v>2.74</v>
      </c>
      <c r="N131" s="69">
        <v>8.0500000000000007</v>
      </c>
      <c r="O131" s="69">
        <v>5.2366999999999999</v>
      </c>
      <c r="P131" s="69">
        <v>33.44</v>
      </c>
      <c r="Q131" s="69">
        <v>1.2</v>
      </c>
      <c r="R131" s="69">
        <v>10.51</v>
      </c>
      <c r="S131" s="69">
        <v>40.18</v>
      </c>
      <c r="T131" s="4"/>
      <c r="V131" s="3">
        <f t="shared" si="32"/>
        <v>42087</v>
      </c>
      <c r="W131" s="40">
        <f ca="1">W130+SUMIFS('Transactions (Dated)'!$E$2:$E$53,'Transactions (Dated)'!$D$2:$D$53,'Share Values'!$V131,'Transactions (Dated)'!$B$2:$B$53,'Share Values'!W$11,'Transactions (Dated)'!$C$2:$C$53,"Buy")-SUMIFS('Transactions (Dated)'!$E$2:$E$53,'Transactions (Dated)'!$D$2:$D$53,'Share Values'!$V131,'Transactions (Dated)'!$B$2:$B$53,'Share Values'!W$11,'Transactions (Dated)'!$C$2:$C$53,"Sell")</f>
        <v>4625</v>
      </c>
      <c r="X131" s="40">
        <f ca="1">X130+SUMIFS('Transactions (Dated)'!$E$2:$E$53,'Transactions (Dated)'!$D$2:$D$53,'Share Values'!$V131,'Transactions (Dated)'!$B$2:$B$53,'Share Values'!X$11,'Transactions (Dated)'!$C$2:$C$53,"Buy")-SUMIFS('Transactions (Dated)'!$E$2:$E$53,'Transactions (Dated)'!$D$2:$D$53,'Share Values'!$V131,'Transactions (Dated)'!$B$2:$B$53,'Share Values'!X$11,'Transactions (Dated)'!$C$2:$C$53,"Sell")</f>
        <v>12500</v>
      </c>
      <c r="Y131" s="40">
        <f ca="1">Y130+SUMIFS('Transactions (Dated)'!$E$2:$E$53,'Transactions (Dated)'!$D$2:$D$53,'Share Values'!$V131,'Transactions (Dated)'!$B$2:$B$53,'Share Values'!Y$11,'Transactions (Dated)'!$C$2:$C$53,"Buy")-SUMIFS('Transactions (Dated)'!$E$2:$E$53,'Transactions (Dated)'!$D$2:$D$53,'Share Values'!$V131,'Transactions (Dated)'!$B$2:$B$53,'Share Values'!Y$11,'Transactions (Dated)'!$C$2:$C$53,"Sell")</f>
        <v>0</v>
      </c>
      <c r="Z131" s="40">
        <f ca="1">Z130+SUMIFS('Transactions (Dated)'!$E$2:$E$53,'Transactions (Dated)'!$D$2:$D$53,'Share Values'!$V131,'Transactions (Dated)'!$B$2:$B$53,'Share Values'!Z$11,'Transactions (Dated)'!$C$2:$C$53,"Buy")-SUMIFS('Transactions (Dated)'!$E$2:$E$53,'Transactions (Dated)'!$D$2:$D$53,'Share Values'!$V131,'Transactions (Dated)'!$B$2:$B$53,'Share Values'!Z$11,'Transactions (Dated)'!$C$2:$C$53,"Sell")</f>
        <v>1892</v>
      </c>
      <c r="AA131" s="40">
        <f ca="1">AA130+SUMIFS('Transactions (Dated)'!$E$2:$E$53,'Transactions (Dated)'!$D$2:$D$53,'Share Values'!$V131,'Transactions (Dated)'!$B$2:$B$53,'Share Values'!AA$11,'Transactions (Dated)'!$C$2:$C$53,"Buy")-SUMIFS('Transactions (Dated)'!$E$2:$E$53,'Transactions (Dated)'!$D$2:$D$53,'Share Values'!$V131,'Transactions (Dated)'!$B$2:$B$53,'Share Values'!AA$11,'Transactions (Dated)'!$C$2:$C$53,"Sell")</f>
        <v>2348</v>
      </c>
      <c r="AB131" s="40">
        <f ca="1">AB130+SUMIFS('Transactions (Dated)'!$E$2:$E$53,'Transactions (Dated)'!$D$2:$D$53,'Share Values'!$V131,'Transactions (Dated)'!$B$2:$B$53,'Share Values'!AB$11,'Transactions (Dated)'!$C$2:$C$53,"Buy")-SUMIFS('Transactions (Dated)'!$E$2:$E$53,'Transactions (Dated)'!$D$2:$D$53,'Share Values'!$V131,'Transactions (Dated)'!$B$2:$B$53,'Share Values'!AB$11,'Transactions (Dated)'!$C$2:$C$53,"Sell")</f>
        <v>0</v>
      </c>
      <c r="AC131" s="40">
        <f ca="1">AC130+SUMIFS('Transactions (Dated)'!$E$2:$E$53,'Transactions (Dated)'!$D$2:$D$53,'Share Values'!$V131,'Transactions (Dated)'!$B$2:$B$53,'Share Values'!AC$11,'Transactions (Dated)'!$C$2:$C$53,"Buy")-SUMIFS('Transactions (Dated)'!$E$2:$E$53,'Transactions (Dated)'!$D$2:$D$53,'Share Values'!$V131,'Transactions (Dated)'!$B$2:$B$53,'Share Values'!AC$11,'Transactions (Dated)'!$C$2:$C$53,"Sell")</f>
        <v>0</v>
      </c>
      <c r="AD131" s="40">
        <f ca="1">AD130+SUMIFS('Transactions (Dated)'!$E$2:$E$53,'Transactions (Dated)'!$D$2:$D$53,'Share Values'!$V131,'Transactions (Dated)'!$B$2:$B$53,'Share Values'!AD$11,'Transactions (Dated)'!$C$2:$C$53,"Buy")-SUMIFS('Transactions (Dated)'!$E$2:$E$53,'Transactions (Dated)'!$D$2:$D$53,'Share Values'!$V131,'Transactions (Dated)'!$B$2:$B$53,'Share Values'!AD$11,'Transactions (Dated)'!$C$2:$C$53,"Sell")</f>
        <v>0</v>
      </c>
      <c r="AE131" s="40">
        <f ca="1">AE130+SUMIFS('Transactions (Dated)'!$E$2:$E$53,'Transactions (Dated)'!$D$2:$D$53,'Share Values'!$V131,'Transactions (Dated)'!$B$2:$B$53,'Share Values'!AE$11,'Transactions (Dated)'!$C$2:$C$53,"Buy")-SUMIFS('Transactions (Dated)'!$E$2:$E$53,'Transactions (Dated)'!$D$2:$D$53,'Share Values'!$V131,'Transactions (Dated)'!$B$2:$B$53,'Share Values'!AE$11,'Transactions (Dated)'!$C$2:$C$53,"Sell")</f>
        <v>0</v>
      </c>
      <c r="AF131" s="40">
        <f ca="1">AF130+SUMIFS('Transactions (Dated)'!$E$2:$E$53,'Transactions (Dated)'!$D$2:$D$53,'Share Values'!$V131,'Transactions (Dated)'!$B$2:$B$53,'Share Values'!AF$11,'Transactions (Dated)'!$C$2:$C$53,"Buy")-SUMIFS('Transactions (Dated)'!$E$2:$E$53,'Transactions (Dated)'!$D$2:$D$53,'Share Values'!$V131,'Transactions (Dated)'!$B$2:$B$53,'Share Values'!AF$11,'Transactions (Dated)'!$C$2:$C$53,"Sell")</f>
        <v>0</v>
      </c>
      <c r="AG131" s="40">
        <f ca="1">AG130+SUMIFS('Transactions (Dated)'!$E$2:$E$53,'Transactions (Dated)'!$D$2:$D$53,'Share Values'!$V131,'Transactions (Dated)'!$B$2:$B$53,'Share Values'!AG$11,'Transactions (Dated)'!$C$2:$C$53,"Buy")-SUMIFS('Transactions (Dated)'!$E$2:$E$53,'Transactions (Dated)'!$D$2:$D$53,'Share Values'!$V131,'Transactions (Dated)'!$B$2:$B$53,'Share Values'!AG$11,'Transactions (Dated)'!$C$2:$C$53,"Sell")</f>
        <v>0</v>
      </c>
      <c r="AH131" s="40">
        <f ca="1">AH130+SUMIFS('Transactions (Dated)'!$E$2:$E$53,'Transactions (Dated)'!$D$2:$D$53,'Share Values'!$V131,'Transactions (Dated)'!$B$2:$B$53,'Share Values'!AH$11,'Transactions (Dated)'!$C$2:$C$53,"Buy")-SUMIFS('Transactions (Dated)'!$E$2:$E$53,'Transactions (Dated)'!$D$2:$D$53,'Share Values'!$V131,'Transactions (Dated)'!$B$2:$B$53,'Share Values'!AH$11,'Transactions (Dated)'!$C$2:$C$53,"Sell")</f>
        <v>0</v>
      </c>
      <c r="AI131" s="40">
        <f ca="1">AI130+SUMIFS('Transactions (Dated)'!$E$2:$E$53,'Transactions (Dated)'!$D$2:$D$53,'Share Values'!$V131,'Transactions (Dated)'!$B$2:$B$53,'Share Values'!AI$11,'Transactions (Dated)'!$C$2:$C$53,"Buy")-SUMIFS('Transactions (Dated)'!$E$2:$E$53,'Transactions (Dated)'!$D$2:$D$53,'Share Values'!$V131,'Transactions (Dated)'!$B$2:$B$53,'Share Values'!AI$11,'Transactions (Dated)'!$C$2:$C$53,"Sell")</f>
        <v>0</v>
      </c>
      <c r="AJ131" s="40">
        <f ca="1">AJ130+SUMIFS('Transactions (Dated)'!$E$2:$E$53,'Transactions (Dated)'!$D$2:$D$53,'Share Values'!$V131,'Transactions (Dated)'!$B$2:$B$53,'Share Values'!AJ$11,'Transactions (Dated)'!$C$2:$C$53,"Buy")-SUMIFS('Transactions (Dated)'!$E$2:$E$53,'Transactions (Dated)'!$D$2:$D$53,'Share Values'!$V131,'Transactions (Dated)'!$B$2:$B$53,'Share Values'!AJ$11,'Transactions (Dated)'!$C$2:$C$53,"Sell")</f>
        <v>0</v>
      </c>
      <c r="AK131" s="40"/>
      <c r="AM131" s="3">
        <f t="shared" si="33"/>
        <v>42087</v>
      </c>
      <c r="AN131" s="6">
        <f t="shared" ca="1" si="34"/>
        <v>55130</v>
      </c>
      <c r="AO131" s="6">
        <f t="shared" ca="1" si="35"/>
        <v>51500</v>
      </c>
      <c r="AP131" s="6">
        <f t="shared" ca="1" si="36"/>
        <v>0</v>
      </c>
      <c r="AQ131" s="6">
        <f t="shared" ca="1" si="37"/>
        <v>63079.280000000006</v>
      </c>
      <c r="AR131" s="6">
        <f t="shared" ca="1" si="38"/>
        <v>49777.599999999999</v>
      </c>
      <c r="AS131" s="6">
        <f t="shared" ca="1" si="39"/>
        <v>0</v>
      </c>
      <c r="AT131" s="6">
        <f t="shared" ca="1" si="40"/>
        <v>0</v>
      </c>
      <c r="AU131" s="6">
        <f t="shared" ca="1" si="41"/>
        <v>0</v>
      </c>
      <c r="AV131" s="6">
        <f t="shared" ca="1" si="42"/>
        <v>0</v>
      </c>
      <c r="AW131" s="6">
        <f t="shared" ca="1" si="43"/>
        <v>0</v>
      </c>
      <c r="AX131" s="6">
        <f t="shared" ca="1" si="44"/>
        <v>0</v>
      </c>
      <c r="AY131" s="6">
        <f t="shared" ca="1" si="45"/>
        <v>0</v>
      </c>
      <c r="AZ131" s="6">
        <f t="shared" ca="1" si="46"/>
        <v>0</v>
      </c>
      <c r="BA131" s="6">
        <f t="shared" ca="1" si="47"/>
        <v>0</v>
      </c>
      <c r="BB131" s="6"/>
      <c r="BD131" s="4">
        <f t="shared" ca="1" si="48"/>
        <v>219486.88</v>
      </c>
      <c r="BF131" s="3">
        <f t="shared" si="49"/>
        <v>42087</v>
      </c>
      <c r="BG131" s="6">
        <f>BG130+SUMIFS('Transactions (Dated)'!H:H,'Transactions (Dated)'!D:D,'Share Values'!AM131)</f>
        <v>789691.15</v>
      </c>
      <c r="BH131" s="6">
        <f ca="1">BH130+SUMIFS('Transactions (Dated)'!$F:$F,'Transactions (Dated)'!$D:$D,$BF131,'Transactions (Dated)'!$B:$B,BH$11,'Transactions (Dated)'!$C:$C,"Dividend (paid to cash)")*W131</f>
        <v>0</v>
      </c>
      <c r="BI131" s="6">
        <f ca="1">BI130+SUMIFS('Transactions (Dated)'!$F:$F,'Transactions (Dated)'!$D:$D,$BF131,'Transactions (Dated)'!$B:$B,BI$11,'Transactions (Dated)'!$C:$C,"Dividend (paid to cash)")*X131</f>
        <v>1250</v>
      </c>
      <c r="BJ131" s="6">
        <f ca="1">BJ130+SUMIFS('Transactions (Dated)'!$F:$F,'Transactions (Dated)'!$D:$D,$BF131,'Transactions (Dated)'!$B:$B,BJ$11,'Transactions (Dated)'!$C:$C,"Dividend (paid to cash)")*Y131</f>
        <v>0</v>
      </c>
      <c r="BK131" s="6">
        <f ca="1">BK130+SUMIFS('Transactions (Dated)'!$F:$F,'Transactions (Dated)'!$D:$D,$BF131,'Transactions (Dated)'!$B:$B,BK$11,'Transactions (Dated)'!$C:$C,"Dividend (paid to cash)")*Z131</f>
        <v>0</v>
      </c>
      <c r="BL131" s="6">
        <f ca="1">BL130+SUMIFS('Transactions (Dated)'!$F:$F,'Transactions (Dated)'!$D:$D,$BF131,'Transactions (Dated)'!$B:$B,BL$11,'Transactions (Dated)'!$C:$C,"Dividend (paid to cash)")*AA131</f>
        <v>0</v>
      </c>
      <c r="BM131" s="6">
        <f ca="1">BM130+SUMIFS('Transactions (Dated)'!$F:$F,'Transactions (Dated)'!$D:$D,$BF131,'Transactions (Dated)'!$B:$B,BM$11,'Transactions (Dated)'!$C:$C,"Dividend (paid to cash)")*AB131</f>
        <v>0</v>
      </c>
      <c r="BN131" s="6">
        <f ca="1">BN130+SUMIFS('Transactions (Dated)'!$F:$F,'Transactions (Dated)'!$D:$D,$BF131,'Transactions (Dated)'!$B:$B,BN$11,'Transactions (Dated)'!$C:$C,"Dividend (paid to cash)")*AC131</f>
        <v>0</v>
      </c>
      <c r="BO131" s="6">
        <f ca="1">BO130+SUMIFS('Transactions (Dated)'!$F:$F,'Transactions (Dated)'!$D:$D,$BF131,'Transactions (Dated)'!$B:$B,BO$11,'Transactions (Dated)'!$C:$C,"Dividend (paid to cash)")*AD131</f>
        <v>0</v>
      </c>
      <c r="BP131" s="6">
        <f ca="1">BP130+SUMIFS('Transactions (Dated)'!$F:$F,'Transactions (Dated)'!$D:$D,$BF131,'Transactions (Dated)'!$B:$B,BP$11,'Transactions (Dated)'!$C:$C,"Dividend (paid to cash)")*AE131</f>
        <v>0</v>
      </c>
      <c r="BQ131" s="6">
        <f ca="1">BQ130+SUMIFS('Transactions (Dated)'!$F:$F,'Transactions (Dated)'!$D:$D,$BF131,'Transactions (Dated)'!$B:$B,BQ$11,'Transactions (Dated)'!$C:$C,"Dividend (paid to cash)")*AF131</f>
        <v>0</v>
      </c>
      <c r="BR131" s="6">
        <f ca="1">BR130+SUMIFS('Transactions (Dated)'!$F:$F,'Transactions (Dated)'!$D:$D,$BF131,'Transactions (Dated)'!$B:$B,BR$11,'Transactions (Dated)'!$C:$C,"Dividend (paid to cash)")*AG131</f>
        <v>0</v>
      </c>
      <c r="BS131" s="6">
        <f ca="1">BS130+SUMIFS('Transactions (Dated)'!$F:$F,'Transactions (Dated)'!$D:$D,$BF131,'Transactions (Dated)'!$B:$B,BS$11,'Transactions (Dated)'!$C:$C,"Dividend (paid to cash)")*AH131</f>
        <v>0</v>
      </c>
      <c r="BT131" s="6">
        <f ca="1">BT130+SUMIFS('Transactions (Dated)'!$F:$F,'Transactions (Dated)'!$D:$D,$BF131,'Transactions (Dated)'!$B:$B,BT$11,'Transactions (Dated)'!$C:$C,"Dividend (paid to cash)")*AI131</f>
        <v>0</v>
      </c>
      <c r="BU131" s="6">
        <f ca="1">BU130+SUMIFS('Transactions (Dated)'!$F:$F,'Transactions (Dated)'!$D:$D,$BF131,'Transactions (Dated)'!$B:$B,BU$11,'Transactions (Dated)'!$C:$C,"Dividend (paid to cash)")*AJ131</f>
        <v>0</v>
      </c>
      <c r="BV131" s="6"/>
      <c r="BX131" s="6">
        <f t="shared" ca="1" si="54"/>
        <v>790941.15</v>
      </c>
      <c r="BZ131" s="3">
        <f t="shared" si="55"/>
        <v>42087</v>
      </c>
      <c r="CA131" s="4">
        <f t="shared" ca="1" si="50"/>
        <v>219486.88</v>
      </c>
      <c r="CB131" s="4">
        <f t="shared" ca="1" si="51"/>
        <v>790941.15</v>
      </c>
      <c r="CD131" s="4">
        <f t="shared" ca="1" si="52"/>
        <v>1010428.03</v>
      </c>
    </row>
    <row r="132" spans="2:82">
      <c r="B132" s="3">
        <f t="shared" si="53"/>
        <v>42088</v>
      </c>
      <c r="C132" s="2">
        <v>14929.4</v>
      </c>
      <c r="E132" s="70">
        <v>42088</v>
      </c>
      <c r="F132" s="69">
        <v>11.61</v>
      </c>
      <c r="G132" s="69">
        <v>4.4000000000000004</v>
      </c>
      <c r="H132" s="69">
        <v>20.285</v>
      </c>
      <c r="I132" s="69">
        <v>33.68</v>
      </c>
      <c r="J132" s="69">
        <v>20.98</v>
      </c>
      <c r="K132" s="69">
        <v>12.66</v>
      </c>
      <c r="L132" s="69">
        <v>26.25</v>
      </c>
      <c r="M132" s="69">
        <v>2.7</v>
      </c>
      <c r="N132" s="69">
        <v>8.6300000000000008</v>
      </c>
      <c r="O132" s="69">
        <v>5.2633000000000001</v>
      </c>
      <c r="P132" s="69">
        <v>33.11</v>
      </c>
      <c r="Q132" s="69">
        <v>1.19</v>
      </c>
      <c r="R132" s="69">
        <v>10.43</v>
      </c>
      <c r="S132" s="69">
        <v>39.799999999999997</v>
      </c>
      <c r="T132" s="4"/>
      <c r="V132" s="3">
        <f t="shared" si="32"/>
        <v>42088</v>
      </c>
      <c r="W132" s="40">
        <f ca="1">W131+SUMIFS('Transactions (Dated)'!$E$2:$E$53,'Transactions (Dated)'!$D$2:$D$53,'Share Values'!$V132,'Transactions (Dated)'!$B$2:$B$53,'Share Values'!W$11,'Transactions (Dated)'!$C$2:$C$53,"Buy")-SUMIFS('Transactions (Dated)'!$E$2:$E$53,'Transactions (Dated)'!$D$2:$D$53,'Share Values'!$V132,'Transactions (Dated)'!$B$2:$B$53,'Share Values'!W$11,'Transactions (Dated)'!$C$2:$C$53,"Sell")</f>
        <v>4625</v>
      </c>
      <c r="X132" s="40">
        <f ca="1">X131+SUMIFS('Transactions (Dated)'!$E$2:$E$53,'Transactions (Dated)'!$D$2:$D$53,'Share Values'!$V132,'Transactions (Dated)'!$B$2:$B$53,'Share Values'!X$11,'Transactions (Dated)'!$C$2:$C$53,"Buy")-SUMIFS('Transactions (Dated)'!$E$2:$E$53,'Transactions (Dated)'!$D$2:$D$53,'Share Values'!$V132,'Transactions (Dated)'!$B$2:$B$53,'Share Values'!X$11,'Transactions (Dated)'!$C$2:$C$53,"Sell")</f>
        <v>12500</v>
      </c>
      <c r="Y132" s="40">
        <f ca="1">Y131+SUMIFS('Transactions (Dated)'!$E$2:$E$53,'Transactions (Dated)'!$D$2:$D$53,'Share Values'!$V132,'Transactions (Dated)'!$B$2:$B$53,'Share Values'!Y$11,'Transactions (Dated)'!$C$2:$C$53,"Buy")-SUMIFS('Transactions (Dated)'!$E$2:$E$53,'Transactions (Dated)'!$D$2:$D$53,'Share Values'!$V132,'Transactions (Dated)'!$B$2:$B$53,'Share Values'!Y$11,'Transactions (Dated)'!$C$2:$C$53,"Sell")</f>
        <v>0</v>
      </c>
      <c r="Z132" s="40">
        <f ca="1">Z131+SUMIFS('Transactions (Dated)'!$E$2:$E$53,'Transactions (Dated)'!$D$2:$D$53,'Share Values'!$V132,'Transactions (Dated)'!$B$2:$B$53,'Share Values'!Z$11,'Transactions (Dated)'!$C$2:$C$53,"Buy")-SUMIFS('Transactions (Dated)'!$E$2:$E$53,'Transactions (Dated)'!$D$2:$D$53,'Share Values'!$V132,'Transactions (Dated)'!$B$2:$B$53,'Share Values'!Z$11,'Transactions (Dated)'!$C$2:$C$53,"Sell")</f>
        <v>1892</v>
      </c>
      <c r="AA132" s="40">
        <f ca="1">AA131+SUMIFS('Transactions (Dated)'!$E$2:$E$53,'Transactions (Dated)'!$D$2:$D$53,'Share Values'!$V132,'Transactions (Dated)'!$B$2:$B$53,'Share Values'!AA$11,'Transactions (Dated)'!$C$2:$C$53,"Buy")-SUMIFS('Transactions (Dated)'!$E$2:$E$53,'Transactions (Dated)'!$D$2:$D$53,'Share Values'!$V132,'Transactions (Dated)'!$B$2:$B$53,'Share Values'!AA$11,'Transactions (Dated)'!$C$2:$C$53,"Sell")</f>
        <v>2348</v>
      </c>
      <c r="AB132" s="40">
        <f ca="1">AB131+SUMIFS('Transactions (Dated)'!$E$2:$E$53,'Transactions (Dated)'!$D$2:$D$53,'Share Values'!$V132,'Transactions (Dated)'!$B$2:$B$53,'Share Values'!AB$11,'Transactions (Dated)'!$C$2:$C$53,"Buy")-SUMIFS('Transactions (Dated)'!$E$2:$E$53,'Transactions (Dated)'!$D$2:$D$53,'Share Values'!$V132,'Transactions (Dated)'!$B$2:$B$53,'Share Values'!AB$11,'Transactions (Dated)'!$C$2:$C$53,"Sell")</f>
        <v>0</v>
      </c>
      <c r="AC132" s="40">
        <f ca="1">AC131+SUMIFS('Transactions (Dated)'!$E$2:$E$53,'Transactions (Dated)'!$D$2:$D$53,'Share Values'!$V132,'Transactions (Dated)'!$B$2:$B$53,'Share Values'!AC$11,'Transactions (Dated)'!$C$2:$C$53,"Buy")-SUMIFS('Transactions (Dated)'!$E$2:$E$53,'Transactions (Dated)'!$D$2:$D$53,'Share Values'!$V132,'Transactions (Dated)'!$B$2:$B$53,'Share Values'!AC$11,'Transactions (Dated)'!$C$2:$C$53,"Sell")</f>
        <v>0</v>
      </c>
      <c r="AD132" s="40">
        <f ca="1">AD131+SUMIFS('Transactions (Dated)'!$E$2:$E$53,'Transactions (Dated)'!$D$2:$D$53,'Share Values'!$V132,'Transactions (Dated)'!$B$2:$B$53,'Share Values'!AD$11,'Transactions (Dated)'!$C$2:$C$53,"Buy")-SUMIFS('Transactions (Dated)'!$E$2:$E$53,'Transactions (Dated)'!$D$2:$D$53,'Share Values'!$V132,'Transactions (Dated)'!$B$2:$B$53,'Share Values'!AD$11,'Transactions (Dated)'!$C$2:$C$53,"Sell")</f>
        <v>0</v>
      </c>
      <c r="AE132" s="40">
        <f ca="1">AE131+SUMIFS('Transactions (Dated)'!$E$2:$E$53,'Transactions (Dated)'!$D$2:$D$53,'Share Values'!$V132,'Transactions (Dated)'!$B$2:$B$53,'Share Values'!AE$11,'Transactions (Dated)'!$C$2:$C$53,"Buy")-SUMIFS('Transactions (Dated)'!$E$2:$E$53,'Transactions (Dated)'!$D$2:$D$53,'Share Values'!$V132,'Transactions (Dated)'!$B$2:$B$53,'Share Values'!AE$11,'Transactions (Dated)'!$C$2:$C$53,"Sell")</f>
        <v>0</v>
      </c>
      <c r="AF132" s="40">
        <f ca="1">AF131+SUMIFS('Transactions (Dated)'!$E$2:$E$53,'Transactions (Dated)'!$D$2:$D$53,'Share Values'!$V132,'Transactions (Dated)'!$B$2:$B$53,'Share Values'!AF$11,'Transactions (Dated)'!$C$2:$C$53,"Buy")-SUMIFS('Transactions (Dated)'!$E$2:$E$53,'Transactions (Dated)'!$D$2:$D$53,'Share Values'!$V132,'Transactions (Dated)'!$B$2:$B$53,'Share Values'!AF$11,'Transactions (Dated)'!$C$2:$C$53,"Sell")</f>
        <v>0</v>
      </c>
      <c r="AG132" s="40">
        <f ca="1">AG131+SUMIFS('Transactions (Dated)'!$E$2:$E$53,'Transactions (Dated)'!$D$2:$D$53,'Share Values'!$V132,'Transactions (Dated)'!$B$2:$B$53,'Share Values'!AG$11,'Transactions (Dated)'!$C$2:$C$53,"Buy")-SUMIFS('Transactions (Dated)'!$E$2:$E$53,'Transactions (Dated)'!$D$2:$D$53,'Share Values'!$V132,'Transactions (Dated)'!$B$2:$B$53,'Share Values'!AG$11,'Transactions (Dated)'!$C$2:$C$53,"Sell")</f>
        <v>0</v>
      </c>
      <c r="AH132" s="40">
        <f ca="1">AH131+SUMIFS('Transactions (Dated)'!$E$2:$E$53,'Transactions (Dated)'!$D$2:$D$53,'Share Values'!$V132,'Transactions (Dated)'!$B$2:$B$53,'Share Values'!AH$11,'Transactions (Dated)'!$C$2:$C$53,"Buy")-SUMIFS('Transactions (Dated)'!$E$2:$E$53,'Transactions (Dated)'!$D$2:$D$53,'Share Values'!$V132,'Transactions (Dated)'!$B$2:$B$53,'Share Values'!AH$11,'Transactions (Dated)'!$C$2:$C$53,"Sell")</f>
        <v>0</v>
      </c>
      <c r="AI132" s="40">
        <f ca="1">AI131+SUMIFS('Transactions (Dated)'!$E$2:$E$53,'Transactions (Dated)'!$D$2:$D$53,'Share Values'!$V132,'Transactions (Dated)'!$B$2:$B$53,'Share Values'!AI$11,'Transactions (Dated)'!$C$2:$C$53,"Buy")-SUMIFS('Transactions (Dated)'!$E$2:$E$53,'Transactions (Dated)'!$D$2:$D$53,'Share Values'!$V132,'Transactions (Dated)'!$B$2:$B$53,'Share Values'!AI$11,'Transactions (Dated)'!$C$2:$C$53,"Sell")</f>
        <v>0</v>
      </c>
      <c r="AJ132" s="40">
        <f ca="1">AJ131+SUMIFS('Transactions (Dated)'!$E$2:$E$53,'Transactions (Dated)'!$D$2:$D$53,'Share Values'!$V132,'Transactions (Dated)'!$B$2:$B$53,'Share Values'!AJ$11,'Transactions (Dated)'!$C$2:$C$53,"Buy")-SUMIFS('Transactions (Dated)'!$E$2:$E$53,'Transactions (Dated)'!$D$2:$D$53,'Share Values'!$V132,'Transactions (Dated)'!$B$2:$B$53,'Share Values'!AJ$11,'Transactions (Dated)'!$C$2:$C$53,"Sell")</f>
        <v>0</v>
      </c>
      <c r="AK132" s="40"/>
      <c r="AM132" s="3">
        <f t="shared" si="33"/>
        <v>42088</v>
      </c>
      <c r="AN132" s="6">
        <f t="shared" ca="1" si="34"/>
        <v>53696.25</v>
      </c>
      <c r="AO132" s="6">
        <f t="shared" ca="1" si="35"/>
        <v>55000.000000000007</v>
      </c>
      <c r="AP132" s="6">
        <f t="shared" ca="1" si="36"/>
        <v>0</v>
      </c>
      <c r="AQ132" s="6">
        <f t="shared" ca="1" si="37"/>
        <v>63722.559999999998</v>
      </c>
      <c r="AR132" s="6">
        <f t="shared" ca="1" si="38"/>
        <v>49261.04</v>
      </c>
      <c r="AS132" s="6">
        <f t="shared" ca="1" si="39"/>
        <v>0</v>
      </c>
      <c r="AT132" s="6">
        <f t="shared" ca="1" si="40"/>
        <v>0</v>
      </c>
      <c r="AU132" s="6">
        <f t="shared" ca="1" si="41"/>
        <v>0</v>
      </c>
      <c r="AV132" s="6">
        <f t="shared" ca="1" si="42"/>
        <v>0</v>
      </c>
      <c r="AW132" s="6">
        <f t="shared" ca="1" si="43"/>
        <v>0</v>
      </c>
      <c r="AX132" s="6">
        <f t="shared" ca="1" si="44"/>
        <v>0</v>
      </c>
      <c r="AY132" s="6">
        <f t="shared" ca="1" si="45"/>
        <v>0</v>
      </c>
      <c r="AZ132" s="6">
        <f t="shared" ca="1" si="46"/>
        <v>0</v>
      </c>
      <c r="BA132" s="6">
        <f t="shared" ca="1" si="47"/>
        <v>0</v>
      </c>
      <c r="BB132" s="6"/>
      <c r="BD132" s="4">
        <f t="shared" ca="1" si="48"/>
        <v>221679.85</v>
      </c>
      <c r="BF132" s="3">
        <f t="shared" si="49"/>
        <v>42088</v>
      </c>
      <c r="BG132" s="6">
        <f>BG131+SUMIFS('Transactions (Dated)'!H:H,'Transactions (Dated)'!D:D,'Share Values'!AM132)</f>
        <v>789691.15</v>
      </c>
      <c r="BH132" s="6">
        <f ca="1">BH131+SUMIFS('Transactions (Dated)'!$F:$F,'Transactions (Dated)'!$D:$D,$BF132,'Transactions (Dated)'!$B:$B,BH$11,'Transactions (Dated)'!$C:$C,"Dividend (paid to cash)")*W132</f>
        <v>0</v>
      </c>
      <c r="BI132" s="6">
        <f ca="1">BI131+SUMIFS('Transactions (Dated)'!$F:$F,'Transactions (Dated)'!$D:$D,$BF132,'Transactions (Dated)'!$B:$B,BI$11,'Transactions (Dated)'!$C:$C,"Dividend (paid to cash)")*X132</f>
        <v>1250</v>
      </c>
      <c r="BJ132" s="6">
        <f ca="1">BJ131+SUMIFS('Transactions (Dated)'!$F:$F,'Transactions (Dated)'!$D:$D,$BF132,'Transactions (Dated)'!$B:$B,BJ$11,'Transactions (Dated)'!$C:$C,"Dividend (paid to cash)")*Y132</f>
        <v>0</v>
      </c>
      <c r="BK132" s="6">
        <f ca="1">BK131+SUMIFS('Transactions (Dated)'!$F:$F,'Transactions (Dated)'!$D:$D,$BF132,'Transactions (Dated)'!$B:$B,BK$11,'Transactions (Dated)'!$C:$C,"Dividend (paid to cash)")*Z132</f>
        <v>47.300000000000004</v>
      </c>
      <c r="BL132" s="6">
        <f ca="1">BL131+SUMIFS('Transactions (Dated)'!$F:$F,'Transactions (Dated)'!$D:$D,$BF132,'Transactions (Dated)'!$B:$B,BL$11,'Transactions (Dated)'!$C:$C,"Dividend (paid to cash)")*AA132</f>
        <v>0</v>
      </c>
      <c r="BM132" s="6">
        <f ca="1">BM131+SUMIFS('Transactions (Dated)'!$F:$F,'Transactions (Dated)'!$D:$D,$BF132,'Transactions (Dated)'!$B:$B,BM$11,'Transactions (Dated)'!$C:$C,"Dividend (paid to cash)")*AB132</f>
        <v>0</v>
      </c>
      <c r="BN132" s="6">
        <f ca="1">BN131+SUMIFS('Transactions (Dated)'!$F:$F,'Transactions (Dated)'!$D:$D,$BF132,'Transactions (Dated)'!$B:$B,BN$11,'Transactions (Dated)'!$C:$C,"Dividend (paid to cash)")*AC132</f>
        <v>0</v>
      </c>
      <c r="BO132" s="6">
        <f ca="1">BO131+SUMIFS('Transactions (Dated)'!$F:$F,'Transactions (Dated)'!$D:$D,$BF132,'Transactions (Dated)'!$B:$B,BO$11,'Transactions (Dated)'!$C:$C,"Dividend (paid to cash)")*AD132</f>
        <v>0</v>
      </c>
      <c r="BP132" s="6">
        <f ca="1">BP131+SUMIFS('Transactions (Dated)'!$F:$F,'Transactions (Dated)'!$D:$D,$BF132,'Transactions (Dated)'!$B:$B,BP$11,'Transactions (Dated)'!$C:$C,"Dividend (paid to cash)")*AE132</f>
        <v>0</v>
      </c>
      <c r="BQ132" s="6">
        <f ca="1">BQ131+SUMIFS('Transactions (Dated)'!$F:$F,'Transactions (Dated)'!$D:$D,$BF132,'Transactions (Dated)'!$B:$B,BQ$11,'Transactions (Dated)'!$C:$C,"Dividend (paid to cash)")*AF132</f>
        <v>0</v>
      </c>
      <c r="BR132" s="6">
        <f ca="1">BR131+SUMIFS('Transactions (Dated)'!$F:$F,'Transactions (Dated)'!$D:$D,$BF132,'Transactions (Dated)'!$B:$B,BR$11,'Transactions (Dated)'!$C:$C,"Dividend (paid to cash)")*AG132</f>
        <v>0</v>
      </c>
      <c r="BS132" s="6">
        <f ca="1">BS131+SUMIFS('Transactions (Dated)'!$F:$F,'Transactions (Dated)'!$D:$D,$BF132,'Transactions (Dated)'!$B:$B,BS$11,'Transactions (Dated)'!$C:$C,"Dividend (paid to cash)")*AH132</f>
        <v>0</v>
      </c>
      <c r="BT132" s="6">
        <f ca="1">BT131+SUMIFS('Transactions (Dated)'!$F:$F,'Transactions (Dated)'!$D:$D,$BF132,'Transactions (Dated)'!$B:$B,BT$11,'Transactions (Dated)'!$C:$C,"Dividend (paid to cash)")*AI132</f>
        <v>0</v>
      </c>
      <c r="BU132" s="6">
        <f ca="1">BU131+SUMIFS('Transactions (Dated)'!$F:$F,'Transactions (Dated)'!$D:$D,$BF132,'Transactions (Dated)'!$B:$B,BU$11,'Transactions (Dated)'!$C:$C,"Dividend (paid to cash)")*AJ132</f>
        <v>0</v>
      </c>
      <c r="BV132" s="6"/>
      <c r="BX132" s="6">
        <f t="shared" ca="1" si="54"/>
        <v>790988.45000000007</v>
      </c>
      <c r="BZ132" s="3">
        <f t="shared" si="55"/>
        <v>42088</v>
      </c>
      <c r="CA132" s="4">
        <f t="shared" ca="1" si="50"/>
        <v>221679.85</v>
      </c>
      <c r="CB132" s="4">
        <f t="shared" ca="1" si="51"/>
        <v>790988.45000000007</v>
      </c>
      <c r="CD132" s="4">
        <f t="shared" ca="1" si="52"/>
        <v>1012668.3</v>
      </c>
    </row>
    <row r="133" spans="2:82">
      <c r="B133" s="3">
        <f t="shared" si="53"/>
        <v>42089</v>
      </c>
      <c r="C133" s="2">
        <v>14869.8</v>
      </c>
      <c r="E133" s="70">
        <v>42089</v>
      </c>
      <c r="F133" s="69">
        <v>11.6</v>
      </c>
      <c r="G133" s="69">
        <v>4.54</v>
      </c>
      <c r="H133" s="69">
        <v>20.055</v>
      </c>
      <c r="I133" s="69">
        <v>34.03</v>
      </c>
      <c r="J133" s="69">
        <v>21.26</v>
      </c>
      <c r="K133" s="69">
        <v>12.63</v>
      </c>
      <c r="L133" s="69">
        <v>26.27</v>
      </c>
      <c r="M133" s="69">
        <v>2.5299999999999998</v>
      </c>
      <c r="N133" s="69">
        <v>9</v>
      </c>
      <c r="O133" s="69">
        <v>5.2233000000000001</v>
      </c>
      <c r="P133" s="69">
        <v>33.200000000000003</v>
      </c>
      <c r="Q133" s="69">
        <v>1.2</v>
      </c>
      <c r="R133" s="69">
        <v>10.32</v>
      </c>
      <c r="S133" s="69">
        <v>39.17</v>
      </c>
      <c r="T133" s="4"/>
      <c r="V133" s="3">
        <f t="shared" si="32"/>
        <v>42089</v>
      </c>
      <c r="W133" s="40">
        <f ca="1">W132+SUMIFS('Transactions (Dated)'!$E$2:$E$53,'Transactions (Dated)'!$D$2:$D$53,'Share Values'!$V133,'Transactions (Dated)'!$B$2:$B$53,'Share Values'!W$11,'Transactions (Dated)'!$C$2:$C$53,"Buy")-SUMIFS('Transactions (Dated)'!$E$2:$E$53,'Transactions (Dated)'!$D$2:$D$53,'Share Values'!$V133,'Transactions (Dated)'!$B$2:$B$53,'Share Values'!W$11,'Transactions (Dated)'!$C$2:$C$53,"Sell")</f>
        <v>4625</v>
      </c>
      <c r="X133" s="40">
        <f ca="1">X132+SUMIFS('Transactions (Dated)'!$E$2:$E$53,'Transactions (Dated)'!$D$2:$D$53,'Share Values'!$V133,'Transactions (Dated)'!$B$2:$B$53,'Share Values'!X$11,'Transactions (Dated)'!$C$2:$C$53,"Buy")-SUMIFS('Transactions (Dated)'!$E$2:$E$53,'Transactions (Dated)'!$D$2:$D$53,'Share Values'!$V133,'Transactions (Dated)'!$B$2:$B$53,'Share Values'!X$11,'Transactions (Dated)'!$C$2:$C$53,"Sell")</f>
        <v>12500</v>
      </c>
      <c r="Y133" s="40">
        <f ca="1">Y132+SUMIFS('Transactions (Dated)'!$E$2:$E$53,'Transactions (Dated)'!$D$2:$D$53,'Share Values'!$V133,'Transactions (Dated)'!$B$2:$B$53,'Share Values'!Y$11,'Transactions (Dated)'!$C$2:$C$53,"Buy")-SUMIFS('Transactions (Dated)'!$E$2:$E$53,'Transactions (Dated)'!$D$2:$D$53,'Share Values'!$V133,'Transactions (Dated)'!$B$2:$B$53,'Share Values'!Y$11,'Transactions (Dated)'!$C$2:$C$53,"Sell")</f>
        <v>0</v>
      </c>
      <c r="Z133" s="40">
        <f ca="1">Z132+SUMIFS('Transactions (Dated)'!$E$2:$E$53,'Transactions (Dated)'!$D$2:$D$53,'Share Values'!$V133,'Transactions (Dated)'!$B$2:$B$53,'Share Values'!Z$11,'Transactions (Dated)'!$C$2:$C$53,"Buy")-SUMIFS('Transactions (Dated)'!$E$2:$E$53,'Transactions (Dated)'!$D$2:$D$53,'Share Values'!$V133,'Transactions (Dated)'!$B$2:$B$53,'Share Values'!Z$11,'Transactions (Dated)'!$C$2:$C$53,"Sell")</f>
        <v>1892</v>
      </c>
      <c r="AA133" s="40">
        <f ca="1">AA132+SUMIFS('Transactions (Dated)'!$E$2:$E$53,'Transactions (Dated)'!$D$2:$D$53,'Share Values'!$V133,'Transactions (Dated)'!$B$2:$B$53,'Share Values'!AA$11,'Transactions (Dated)'!$C$2:$C$53,"Buy")-SUMIFS('Transactions (Dated)'!$E$2:$E$53,'Transactions (Dated)'!$D$2:$D$53,'Share Values'!$V133,'Transactions (Dated)'!$B$2:$B$53,'Share Values'!AA$11,'Transactions (Dated)'!$C$2:$C$53,"Sell")</f>
        <v>2348</v>
      </c>
      <c r="AB133" s="40">
        <f ca="1">AB132+SUMIFS('Transactions (Dated)'!$E$2:$E$53,'Transactions (Dated)'!$D$2:$D$53,'Share Values'!$V133,'Transactions (Dated)'!$B$2:$B$53,'Share Values'!AB$11,'Transactions (Dated)'!$C$2:$C$53,"Buy")-SUMIFS('Transactions (Dated)'!$E$2:$E$53,'Transactions (Dated)'!$D$2:$D$53,'Share Values'!$V133,'Transactions (Dated)'!$B$2:$B$53,'Share Values'!AB$11,'Transactions (Dated)'!$C$2:$C$53,"Sell")</f>
        <v>0</v>
      </c>
      <c r="AC133" s="40">
        <f ca="1">AC132+SUMIFS('Transactions (Dated)'!$E$2:$E$53,'Transactions (Dated)'!$D$2:$D$53,'Share Values'!$V133,'Transactions (Dated)'!$B$2:$B$53,'Share Values'!AC$11,'Transactions (Dated)'!$C$2:$C$53,"Buy")-SUMIFS('Transactions (Dated)'!$E$2:$E$53,'Transactions (Dated)'!$D$2:$D$53,'Share Values'!$V133,'Transactions (Dated)'!$B$2:$B$53,'Share Values'!AC$11,'Transactions (Dated)'!$C$2:$C$53,"Sell")</f>
        <v>0</v>
      </c>
      <c r="AD133" s="40">
        <f ca="1">AD132+SUMIFS('Transactions (Dated)'!$E$2:$E$53,'Transactions (Dated)'!$D$2:$D$53,'Share Values'!$V133,'Transactions (Dated)'!$B$2:$B$53,'Share Values'!AD$11,'Transactions (Dated)'!$C$2:$C$53,"Buy")-SUMIFS('Transactions (Dated)'!$E$2:$E$53,'Transactions (Dated)'!$D$2:$D$53,'Share Values'!$V133,'Transactions (Dated)'!$B$2:$B$53,'Share Values'!AD$11,'Transactions (Dated)'!$C$2:$C$53,"Sell")</f>
        <v>0</v>
      </c>
      <c r="AE133" s="40">
        <f ca="1">AE132+SUMIFS('Transactions (Dated)'!$E$2:$E$53,'Transactions (Dated)'!$D$2:$D$53,'Share Values'!$V133,'Transactions (Dated)'!$B$2:$B$53,'Share Values'!AE$11,'Transactions (Dated)'!$C$2:$C$53,"Buy")-SUMIFS('Transactions (Dated)'!$E$2:$E$53,'Transactions (Dated)'!$D$2:$D$53,'Share Values'!$V133,'Transactions (Dated)'!$B$2:$B$53,'Share Values'!AE$11,'Transactions (Dated)'!$C$2:$C$53,"Sell")</f>
        <v>0</v>
      </c>
      <c r="AF133" s="40">
        <f ca="1">AF132+SUMIFS('Transactions (Dated)'!$E$2:$E$53,'Transactions (Dated)'!$D$2:$D$53,'Share Values'!$V133,'Transactions (Dated)'!$B$2:$B$53,'Share Values'!AF$11,'Transactions (Dated)'!$C$2:$C$53,"Buy")-SUMIFS('Transactions (Dated)'!$E$2:$E$53,'Transactions (Dated)'!$D$2:$D$53,'Share Values'!$V133,'Transactions (Dated)'!$B$2:$B$53,'Share Values'!AF$11,'Transactions (Dated)'!$C$2:$C$53,"Sell")</f>
        <v>0</v>
      </c>
      <c r="AG133" s="40">
        <f ca="1">AG132+SUMIFS('Transactions (Dated)'!$E$2:$E$53,'Transactions (Dated)'!$D$2:$D$53,'Share Values'!$V133,'Transactions (Dated)'!$B$2:$B$53,'Share Values'!AG$11,'Transactions (Dated)'!$C$2:$C$53,"Buy")-SUMIFS('Transactions (Dated)'!$E$2:$E$53,'Transactions (Dated)'!$D$2:$D$53,'Share Values'!$V133,'Transactions (Dated)'!$B$2:$B$53,'Share Values'!AG$11,'Transactions (Dated)'!$C$2:$C$53,"Sell")</f>
        <v>0</v>
      </c>
      <c r="AH133" s="40">
        <f ca="1">AH132+SUMIFS('Transactions (Dated)'!$E$2:$E$53,'Transactions (Dated)'!$D$2:$D$53,'Share Values'!$V133,'Transactions (Dated)'!$B$2:$B$53,'Share Values'!AH$11,'Transactions (Dated)'!$C$2:$C$53,"Buy")-SUMIFS('Transactions (Dated)'!$E$2:$E$53,'Transactions (Dated)'!$D$2:$D$53,'Share Values'!$V133,'Transactions (Dated)'!$B$2:$B$53,'Share Values'!AH$11,'Transactions (Dated)'!$C$2:$C$53,"Sell")</f>
        <v>0</v>
      </c>
      <c r="AI133" s="40">
        <f ca="1">AI132+SUMIFS('Transactions (Dated)'!$E$2:$E$53,'Transactions (Dated)'!$D$2:$D$53,'Share Values'!$V133,'Transactions (Dated)'!$B$2:$B$53,'Share Values'!AI$11,'Transactions (Dated)'!$C$2:$C$53,"Buy")-SUMIFS('Transactions (Dated)'!$E$2:$E$53,'Transactions (Dated)'!$D$2:$D$53,'Share Values'!$V133,'Transactions (Dated)'!$B$2:$B$53,'Share Values'!AI$11,'Transactions (Dated)'!$C$2:$C$53,"Sell")</f>
        <v>0</v>
      </c>
      <c r="AJ133" s="40">
        <f ca="1">AJ132+SUMIFS('Transactions (Dated)'!$E$2:$E$53,'Transactions (Dated)'!$D$2:$D$53,'Share Values'!$V133,'Transactions (Dated)'!$B$2:$B$53,'Share Values'!AJ$11,'Transactions (Dated)'!$C$2:$C$53,"Buy")-SUMIFS('Transactions (Dated)'!$E$2:$E$53,'Transactions (Dated)'!$D$2:$D$53,'Share Values'!$V133,'Transactions (Dated)'!$B$2:$B$53,'Share Values'!AJ$11,'Transactions (Dated)'!$C$2:$C$53,"Sell")</f>
        <v>0</v>
      </c>
      <c r="AK133" s="40"/>
      <c r="AM133" s="3">
        <f t="shared" si="33"/>
        <v>42089</v>
      </c>
      <c r="AN133" s="6">
        <f t="shared" ca="1" si="34"/>
        <v>53650</v>
      </c>
      <c r="AO133" s="6">
        <f t="shared" ca="1" si="35"/>
        <v>56750</v>
      </c>
      <c r="AP133" s="6">
        <f t="shared" ca="1" si="36"/>
        <v>0</v>
      </c>
      <c r="AQ133" s="6">
        <f t="shared" ca="1" si="37"/>
        <v>64384.76</v>
      </c>
      <c r="AR133" s="6">
        <f t="shared" ca="1" si="38"/>
        <v>49918.48</v>
      </c>
      <c r="AS133" s="6">
        <f t="shared" ca="1" si="39"/>
        <v>0</v>
      </c>
      <c r="AT133" s="6">
        <f t="shared" ca="1" si="40"/>
        <v>0</v>
      </c>
      <c r="AU133" s="6">
        <f t="shared" ca="1" si="41"/>
        <v>0</v>
      </c>
      <c r="AV133" s="6">
        <f t="shared" ca="1" si="42"/>
        <v>0</v>
      </c>
      <c r="AW133" s="6">
        <f t="shared" ca="1" si="43"/>
        <v>0</v>
      </c>
      <c r="AX133" s="6">
        <f t="shared" ca="1" si="44"/>
        <v>0</v>
      </c>
      <c r="AY133" s="6">
        <f t="shared" ca="1" si="45"/>
        <v>0</v>
      </c>
      <c r="AZ133" s="6">
        <f t="shared" ca="1" si="46"/>
        <v>0</v>
      </c>
      <c r="BA133" s="6">
        <f t="shared" ca="1" si="47"/>
        <v>0</v>
      </c>
      <c r="BB133" s="6"/>
      <c r="BD133" s="4">
        <f t="shared" ca="1" si="48"/>
        <v>224703.24000000002</v>
      </c>
      <c r="BF133" s="3">
        <f t="shared" si="49"/>
        <v>42089</v>
      </c>
      <c r="BG133" s="6">
        <f>BG132+SUMIFS('Transactions (Dated)'!H:H,'Transactions (Dated)'!D:D,'Share Values'!AM133)</f>
        <v>789691.15</v>
      </c>
      <c r="BH133" s="6">
        <f ca="1">BH132+SUMIFS('Transactions (Dated)'!$F:$F,'Transactions (Dated)'!$D:$D,$BF133,'Transactions (Dated)'!$B:$B,BH$11,'Transactions (Dated)'!$C:$C,"Dividend (paid to cash)")*W133</f>
        <v>0</v>
      </c>
      <c r="BI133" s="6">
        <f ca="1">BI132+SUMIFS('Transactions (Dated)'!$F:$F,'Transactions (Dated)'!$D:$D,$BF133,'Transactions (Dated)'!$B:$B,BI$11,'Transactions (Dated)'!$C:$C,"Dividend (paid to cash)")*X133</f>
        <v>1250</v>
      </c>
      <c r="BJ133" s="6">
        <f ca="1">BJ132+SUMIFS('Transactions (Dated)'!$F:$F,'Transactions (Dated)'!$D:$D,$BF133,'Transactions (Dated)'!$B:$B,BJ$11,'Transactions (Dated)'!$C:$C,"Dividend (paid to cash)")*Y133</f>
        <v>0</v>
      </c>
      <c r="BK133" s="6">
        <f ca="1">BK132+SUMIFS('Transactions (Dated)'!$F:$F,'Transactions (Dated)'!$D:$D,$BF133,'Transactions (Dated)'!$B:$B,BK$11,'Transactions (Dated)'!$C:$C,"Dividend (paid to cash)")*Z133</f>
        <v>47.300000000000004</v>
      </c>
      <c r="BL133" s="6">
        <f ca="1">BL132+SUMIFS('Transactions (Dated)'!$F:$F,'Transactions (Dated)'!$D:$D,$BF133,'Transactions (Dated)'!$B:$B,BL$11,'Transactions (Dated)'!$C:$C,"Dividend (paid to cash)")*AA133</f>
        <v>0</v>
      </c>
      <c r="BM133" s="6">
        <f ca="1">BM132+SUMIFS('Transactions (Dated)'!$F:$F,'Transactions (Dated)'!$D:$D,$BF133,'Transactions (Dated)'!$B:$B,BM$11,'Transactions (Dated)'!$C:$C,"Dividend (paid to cash)")*AB133</f>
        <v>0</v>
      </c>
      <c r="BN133" s="6">
        <f ca="1">BN132+SUMIFS('Transactions (Dated)'!$F:$F,'Transactions (Dated)'!$D:$D,$BF133,'Transactions (Dated)'!$B:$B,BN$11,'Transactions (Dated)'!$C:$C,"Dividend (paid to cash)")*AC133</f>
        <v>0</v>
      </c>
      <c r="BO133" s="6">
        <f ca="1">BO132+SUMIFS('Transactions (Dated)'!$F:$F,'Transactions (Dated)'!$D:$D,$BF133,'Transactions (Dated)'!$B:$B,BO$11,'Transactions (Dated)'!$C:$C,"Dividend (paid to cash)")*AD133</f>
        <v>0</v>
      </c>
      <c r="BP133" s="6">
        <f ca="1">BP132+SUMIFS('Transactions (Dated)'!$F:$F,'Transactions (Dated)'!$D:$D,$BF133,'Transactions (Dated)'!$B:$B,BP$11,'Transactions (Dated)'!$C:$C,"Dividend (paid to cash)")*AE133</f>
        <v>0</v>
      </c>
      <c r="BQ133" s="6">
        <f ca="1">BQ132+SUMIFS('Transactions (Dated)'!$F:$F,'Transactions (Dated)'!$D:$D,$BF133,'Transactions (Dated)'!$B:$B,BQ$11,'Transactions (Dated)'!$C:$C,"Dividend (paid to cash)")*AF133</f>
        <v>0</v>
      </c>
      <c r="BR133" s="6">
        <f ca="1">BR132+SUMIFS('Transactions (Dated)'!$F:$F,'Transactions (Dated)'!$D:$D,$BF133,'Transactions (Dated)'!$B:$B,BR$11,'Transactions (Dated)'!$C:$C,"Dividend (paid to cash)")*AG133</f>
        <v>0</v>
      </c>
      <c r="BS133" s="6">
        <f ca="1">BS132+SUMIFS('Transactions (Dated)'!$F:$F,'Transactions (Dated)'!$D:$D,$BF133,'Transactions (Dated)'!$B:$B,BS$11,'Transactions (Dated)'!$C:$C,"Dividend (paid to cash)")*AH133</f>
        <v>0</v>
      </c>
      <c r="BT133" s="6">
        <f ca="1">BT132+SUMIFS('Transactions (Dated)'!$F:$F,'Transactions (Dated)'!$D:$D,$BF133,'Transactions (Dated)'!$B:$B,BT$11,'Transactions (Dated)'!$C:$C,"Dividend (paid to cash)")*AI133</f>
        <v>0</v>
      </c>
      <c r="BU133" s="6">
        <f ca="1">BU132+SUMIFS('Transactions (Dated)'!$F:$F,'Transactions (Dated)'!$D:$D,$BF133,'Transactions (Dated)'!$B:$B,BU$11,'Transactions (Dated)'!$C:$C,"Dividend (paid to cash)")*AJ133</f>
        <v>0</v>
      </c>
      <c r="BV133" s="6"/>
      <c r="BX133" s="6">
        <f t="shared" ca="1" si="54"/>
        <v>790988.45000000007</v>
      </c>
      <c r="BZ133" s="3">
        <f t="shared" si="55"/>
        <v>42089</v>
      </c>
      <c r="CA133" s="4">
        <f t="shared" ca="1" si="50"/>
        <v>224703.24000000002</v>
      </c>
      <c r="CB133" s="4">
        <f t="shared" ca="1" si="51"/>
        <v>790988.45000000007</v>
      </c>
      <c r="CD133" s="4">
        <f t="shared" ca="1" si="52"/>
        <v>1015691.6900000001</v>
      </c>
    </row>
    <row r="134" spans="2:82">
      <c r="B134" s="3">
        <f t="shared" si="53"/>
        <v>42090</v>
      </c>
      <c r="C134" s="2">
        <v>14812.4</v>
      </c>
      <c r="E134" s="70">
        <v>42090</v>
      </c>
      <c r="F134" s="69">
        <v>11.89</v>
      </c>
      <c r="G134" s="69">
        <v>4.4800000000000004</v>
      </c>
      <c r="H134" s="69">
        <v>20</v>
      </c>
      <c r="I134" s="69">
        <v>33.85</v>
      </c>
      <c r="J134" s="69">
        <v>21.3</v>
      </c>
      <c r="K134" s="69">
        <v>12.67</v>
      </c>
      <c r="L134" s="69">
        <v>26.37</v>
      </c>
      <c r="M134" s="69">
        <v>2.61</v>
      </c>
      <c r="N134" s="69">
        <v>9</v>
      </c>
      <c r="O134" s="69">
        <v>5.3532999999999999</v>
      </c>
      <c r="P134" s="69">
        <v>32.65</v>
      </c>
      <c r="Q134" s="69">
        <v>1.19</v>
      </c>
      <c r="R134" s="69">
        <v>10.41</v>
      </c>
      <c r="S134" s="69">
        <v>38.840000000000003</v>
      </c>
      <c r="T134" s="4"/>
      <c r="V134" s="3">
        <f t="shared" si="32"/>
        <v>42090</v>
      </c>
      <c r="W134" s="40">
        <f ca="1">W133+SUMIFS('Transactions (Dated)'!$E$2:$E$53,'Transactions (Dated)'!$D$2:$D$53,'Share Values'!$V134,'Transactions (Dated)'!$B$2:$B$53,'Share Values'!W$11,'Transactions (Dated)'!$C$2:$C$53,"Buy")-SUMIFS('Transactions (Dated)'!$E$2:$E$53,'Transactions (Dated)'!$D$2:$D$53,'Share Values'!$V134,'Transactions (Dated)'!$B$2:$B$53,'Share Values'!W$11,'Transactions (Dated)'!$C$2:$C$53,"Sell")</f>
        <v>4625</v>
      </c>
      <c r="X134" s="40">
        <f ca="1">X133+SUMIFS('Transactions (Dated)'!$E$2:$E$53,'Transactions (Dated)'!$D$2:$D$53,'Share Values'!$V134,'Transactions (Dated)'!$B$2:$B$53,'Share Values'!X$11,'Transactions (Dated)'!$C$2:$C$53,"Buy")-SUMIFS('Transactions (Dated)'!$E$2:$E$53,'Transactions (Dated)'!$D$2:$D$53,'Share Values'!$V134,'Transactions (Dated)'!$B$2:$B$53,'Share Values'!X$11,'Transactions (Dated)'!$C$2:$C$53,"Sell")</f>
        <v>12500</v>
      </c>
      <c r="Y134" s="40">
        <f ca="1">Y133+SUMIFS('Transactions (Dated)'!$E$2:$E$53,'Transactions (Dated)'!$D$2:$D$53,'Share Values'!$V134,'Transactions (Dated)'!$B$2:$B$53,'Share Values'!Y$11,'Transactions (Dated)'!$C$2:$C$53,"Buy")-SUMIFS('Transactions (Dated)'!$E$2:$E$53,'Transactions (Dated)'!$D$2:$D$53,'Share Values'!$V134,'Transactions (Dated)'!$B$2:$B$53,'Share Values'!Y$11,'Transactions (Dated)'!$C$2:$C$53,"Sell")</f>
        <v>0</v>
      </c>
      <c r="Z134" s="40">
        <f ca="1">Z133+SUMIFS('Transactions (Dated)'!$E$2:$E$53,'Transactions (Dated)'!$D$2:$D$53,'Share Values'!$V134,'Transactions (Dated)'!$B$2:$B$53,'Share Values'!Z$11,'Transactions (Dated)'!$C$2:$C$53,"Buy")-SUMIFS('Transactions (Dated)'!$E$2:$E$53,'Transactions (Dated)'!$D$2:$D$53,'Share Values'!$V134,'Transactions (Dated)'!$B$2:$B$53,'Share Values'!Z$11,'Transactions (Dated)'!$C$2:$C$53,"Sell")</f>
        <v>1892</v>
      </c>
      <c r="AA134" s="40">
        <f ca="1">AA133+SUMIFS('Transactions (Dated)'!$E$2:$E$53,'Transactions (Dated)'!$D$2:$D$53,'Share Values'!$V134,'Transactions (Dated)'!$B$2:$B$53,'Share Values'!AA$11,'Transactions (Dated)'!$C$2:$C$53,"Buy")-SUMIFS('Transactions (Dated)'!$E$2:$E$53,'Transactions (Dated)'!$D$2:$D$53,'Share Values'!$V134,'Transactions (Dated)'!$B$2:$B$53,'Share Values'!AA$11,'Transactions (Dated)'!$C$2:$C$53,"Sell")</f>
        <v>2348</v>
      </c>
      <c r="AB134" s="40">
        <f ca="1">AB133+SUMIFS('Transactions (Dated)'!$E$2:$E$53,'Transactions (Dated)'!$D$2:$D$53,'Share Values'!$V134,'Transactions (Dated)'!$B$2:$B$53,'Share Values'!AB$11,'Transactions (Dated)'!$C$2:$C$53,"Buy")-SUMIFS('Transactions (Dated)'!$E$2:$E$53,'Transactions (Dated)'!$D$2:$D$53,'Share Values'!$V134,'Transactions (Dated)'!$B$2:$B$53,'Share Values'!AB$11,'Transactions (Dated)'!$C$2:$C$53,"Sell")</f>
        <v>0</v>
      </c>
      <c r="AC134" s="40">
        <f ca="1">AC133+SUMIFS('Transactions (Dated)'!$E$2:$E$53,'Transactions (Dated)'!$D$2:$D$53,'Share Values'!$V134,'Transactions (Dated)'!$B$2:$B$53,'Share Values'!AC$11,'Transactions (Dated)'!$C$2:$C$53,"Buy")-SUMIFS('Transactions (Dated)'!$E$2:$E$53,'Transactions (Dated)'!$D$2:$D$53,'Share Values'!$V134,'Transactions (Dated)'!$B$2:$B$53,'Share Values'!AC$11,'Transactions (Dated)'!$C$2:$C$53,"Sell")</f>
        <v>0</v>
      </c>
      <c r="AD134" s="40">
        <f ca="1">AD133+SUMIFS('Transactions (Dated)'!$E$2:$E$53,'Transactions (Dated)'!$D$2:$D$53,'Share Values'!$V134,'Transactions (Dated)'!$B$2:$B$53,'Share Values'!AD$11,'Transactions (Dated)'!$C$2:$C$53,"Buy")-SUMIFS('Transactions (Dated)'!$E$2:$E$53,'Transactions (Dated)'!$D$2:$D$53,'Share Values'!$V134,'Transactions (Dated)'!$B$2:$B$53,'Share Values'!AD$11,'Transactions (Dated)'!$C$2:$C$53,"Sell")</f>
        <v>0</v>
      </c>
      <c r="AE134" s="40">
        <f ca="1">AE133+SUMIFS('Transactions (Dated)'!$E$2:$E$53,'Transactions (Dated)'!$D$2:$D$53,'Share Values'!$V134,'Transactions (Dated)'!$B$2:$B$53,'Share Values'!AE$11,'Transactions (Dated)'!$C$2:$C$53,"Buy")-SUMIFS('Transactions (Dated)'!$E$2:$E$53,'Transactions (Dated)'!$D$2:$D$53,'Share Values'!$V134,'Transactions (Dated)'!$B$2:$B$53,'Share Values'!AE$11,'Transactions (Dated)'!$C$2:$C$53,"Sell")</f>
        <v>0</v>
      </c>
      <c r="AF134" s="40">
        <f ca="1">AF133+SUMIFS('Transactions (Dated)'!$E$2:$E$53,'Transactions (Dated)'!$D$2:$D$53,'Share Values'!$V134,'Transactions (Dated)'!$B$2:$B$53,'Share Values'!AF$11,'Transactions (Dated)'!$C$2:$C$53,"Buy")-SUMIFS('Transactions (Dated)'!$E$2:$E$53,'Transactions (Dated)'!$D$2:$D$53,'Share Values'!$V134,'Transactions (Dated)'!$B$2:$B$53,'Share Values'!AF$11,'Transactions (Dated)'!$C$2:$C$53,"Sell")</f>
        <v>0</v>
      </c>
      <c r="AG134" s="40">
        <f ca="1">AG133+SUMIFS('Transactions (Dated)'!$E$2:$E$53,'Transactions (Dated)'!$D$2:$D$53,'Share Values'!$V134,'Transactions (Dated)'!$B$2:$B$53,'Share Values'!AG$11,'Transactions (Dated)'!$C$2:$C$53,"Buy")-SUMIFS('Transactions (Dated)'!$E$2:$E$53,'Transactions (Dated)'!$D$2:$D$53,'Share Values'!$V134,'Transactions (Dated)'!$B$2:$B$53,'Share Values'!AG$11,'Transactions (Dated)'!$C$2:$C$53,"Sell")</f>
        <v>0</v>
      </c>
      <c r="AH134" s="40">
        <f ca="1">AH133+SUMIFS('Transactions (Dated)'!$E$2:$E$53,'Transactions (Dated)'!$D$2:$D$53,'Share Values'!$V134,'Transactions (Dated)'!$B$2:$B$53,'Share Values'!AH$11,'Transactions (Dated)'!$C$2:$C$53,"Buy")-SUMIFS('Transactions (Dated)'!$E$2:$E$53,'Transactions (Dated)'!$D$2:$D$53,'Share Values'!$V134,'Transactions (Dated)'!$B$2:$B$53,'Share Values'!AH$11,'Transactions (Dated)'!$C$2:$C$53,"Sell")</f>
        <v>0</v>
      </c>
      <c r="AI134" s="40">
        <f ca="1">AI133+SUMIFS('Transactions (Dated)'!$E$2:$E$53,'Transactions (Dated)'!$D$2:$D$53,'Share Values'!$V134,'Transactions (Dated)'!$B$2:$B$53,'Share Values'!AI$11,'Transactions (Dated)'!$C$2:$C$53,"Buy")-SUMIFS('Transactions (Dated)'!$E$2:$E$53,'Transactions (Dated)'!$D$2:$D$53,'Share Values'!$V134,'Transactions (Dated)'!$B$2:$B$53,'Share Values'!AI$11,'Transactions (Dated)'!$C$2:$C$53,"Sell")</f>
        <v>0</v>
      </c>
      <c r="AJ134" s="40">
        <f ca="1">AJ133+SUMIFS('Transactions (Dated)'!$E$2:$E$53,'Transactions (Dated)'!$D$2:$D$53,'Share Values'!$V134,'Transactions (Dated)'!$B$2:$B$53,'Share Values'!AJ$11,'Transactions (Dated)'!$C$2:$C$53,"Buy")-SUMIFS('Transactions (Dated)'!$E$2:$E$53,'Transactions (Dated)'!$D$2:$D$53,'Share Values'!$V134,'Transactions (Dated)'!$B$2:$B$53,'Share Values'!AJ$11,'Transactions (Dated)'!$C$2:$C$53,"Sell")</f>
        <v>0</v>
      </c>
      <c r="AK134" s="40"/>
      <c r="AM134" s="3">
        <f t="shared" si="33"/>
        <v>42090</v>
      </c>
      <c r="AN134" s="6">
        <f t="shared" ca="1" si="34"/>
        <v>54991.25</v>
      </c>
      <c r="AO134" s="6">
        <f t="shared" ca="1" si="35"/>
        <v>56000.000000000007</v>
      </c>
      <c r="AP134" s="6">
        <f t="shared" ca="1" si="36"/>
        <v>0</v>
      </c>
      <c r="AQ134" s="6">
        <f t="shared" ca="1" si="37"/>
        <v>64044.200000000004</v>
      </c>
      <c r="AR134" s="6">
        <f t="shared" ca="1" si="38"/>
        <v>50012.4</v>
      </c>
      <c r="AS134" s="6">
        <f t="shared" ca="1" si="39"/>
        <v>0</v>
      </c>
      <c r="AT134" s="6">
        <f t="shared" ca="1" si="40"/>
        <v>0</v>
      </c>
      <c r="AU134" s="6">
        <f t="shared" ca="1" si="41"/>
        <v>0</v>
      </c>
      <c r="AV134" s="6">
        <f t="shared" ca="1" si="42"/>
        <v>0</v>
      </c>
      <c r="AW134" s="6">
        <f t="shared" ca="1" si="43"/>
        <v>0</v>
      </c>
      <c r="AX134" s="6">
        <f t="shared" ca="1" si="44"/>
        <v>0</v>
      </c>
      <c r="AY134" s="6">
        <f t="shared" ca="1" si="45"/>
        <v>0</v>
      </c>
      <c r="AZ134" s="6">
        <f t="shared" ca="1" si="46"/>
        <v>0</v>
      </c>
      <c r="BA134" s="6">
        <f t="shared" ca="1" si="47"/>
        <v>0</v>
      </c>
      <c r="BB134" s="6"/>
      <c r="BD134" s="4">
        <f t="shared" ca="1" si="48"/>
        <v>225047.85</v>
      </c>
      <c r="BF134" s="3">
        <f t="shared" si="49"/>
        <v>42090</v>
      </c>
      <c r="BG134" s="6">
        <f>BG133+SUMIFS('Transactions (Dated)'!H:H,'Transactions (Dated)'!D:D,'Share Values'!AM134)</f>
        <v>789691.15</v>
      </c>
      <c r="BH134" s="6">
        <f ca="1">BH133+SUMIFS('Transactions (Dated)'!$F:$F,'Transactions (Dated)'!$D:$D,$BF134,'Transactions (Dated)'!$B:$B,BH$11,'Transactions (Dated)'!$C:$C,"Dividend (paid to cash)")*W134</f>
        <v>0</v>
      </c>
      <c r="BI134" s="6">
        <f ca="1">BI133+SUMIFS('Transactions (Dated)'!$F:$F,'Transactions (Dated)'!$D:$D,$BF134,'Transactions (Dated)'!$B:$B,BI$11,'Transactions (Dated)'!$C:$C,"Dividend (paid to cash)")*X134</f>
        <v>1250</v>
      </c>
      <c r="BJ134" s="6">
        <f ca="1">BJ133+SUMIFS('Transactions (Dated)'!$F:$F,'Transactions (Dated)'!$D:$D,$BF134,'Transactions (Dated)'!$B:$B,BJ$11,'Transactions (Dated)'!$C:$C,"Dividend (paid to cash)")*Y134</f>
        <v>0</v>
      </c>
      <c r="BK134" s="6">
        <f ca="1">BK133+SUMIFS('Transactions (Dated)'!$F:$F,'Transactions (Dated)'!$D:$D,$BF134,'Transactions (Dated)'!$B:$B,BK$11,'Transactions (Dated)'!$C:$C,"Dividend (paid to cash)")*Z134</f>
        <v>47.300000000000004</v>
      </c>
      <c r="BL134" s="6">
        <f ca="1">BL133+SUMIFS('Transactions (Dated)'!$F:$F,'Transactions (Dated)'!$D:$D,$BF134,'Transactions (Dated)'!$B:$B,BL$11,'Transactions (Dated)'!$C:$C,"Dividend (paid to cash)")*AA134</f>
        <v>0</v>
      </c>
      <c r="BM134" s="6">
        <f ca="1">BM133+SUMIFS('Transactions (Dated)'!$F:$F,'Transactions (Dated)'!$D:$D,$BF134,'Transactions (Dated)'!$B:$B,BM$11,'Transactions (Dated)'!$C:$C,"Dividend (paid to cash)")*AB134</f>
        <v>0</v>
      </c>
      <c r="BN134" s="6">
        <f ca="1">BN133+SUMIFS('Transactions (Dated)'!$F:$F,'Transactions (Dated)'!$D:$D,$BF134,'Transactions (Dated)'!$B:$B,BN$11,'Transactions (Dated)'!$C:$C,"Dividend (paid to cash)")*AC134</f>
        <v>0</v>
      </c>
      <c r="BO134" s="6">
        <f ca="1">BO133+SUMIFS('Transactions (Dated)'!$F:$F,'Transactions (Dated)'!$D:$D,$BF134,'Transactions (Dated)'!$B:$B,BO$11,'Transactions (Dated)'!$C:$C,"Dividend (paid to cash)")*AD134</f>
        <v>0</v>
      </c>
      <c r="BP134" s="6">
        <f ca="1">BP133+SUMIFS('Transactions (Dated)'!$F:$F,'Transactions (Dated)'!$D:$D,$BF134,'Transactions (Dated)'!$B:$B,BP$11,'Transactions (Dated)'!$C:$C,"Dividend (paid to cash)")*AE134</f>
        <v>0</v>
      </c>
      <c r="BQ134" s="6">
        <f ca="1">BQ133+SUMIFS('Transactions (Dated)'!$F:$F,'Transactions (Dated)'!$D:$D,$BF134,'Transactions (Dated)'!$B:$B,BQ$11,'Transactions (Dated)'!$C:$C,"Dividend (paid to cash)")*AF134</f>
        <v>0</v>
      </c>
      <c r="BR134" s="6">
        <f ca="1">BR133+SUMIFS('Transactions (Dated)'!$F:$F,'Transactions (Dated)'!$D:$D,$BF134,'Transactions (Dated)'!$B:$B,BR$11,'Transactions (Dated)'!$C:$C,"Dividend (paid to cash)")*AG134</f>
        <v>0</v>
      </c>
      <c r="BS134" s="6">
        <f ca="1">BS133+SUMIFS('Transactions (Dated)'!$F:$F,'Transactions (Dated)'!$D:$D,$BF134,'Transactions (Dated)'!$B:$B,BS$11,'Transactions (Dated)'!$C:$C,"Dividend (paid to cash)")*AH134</f>
        <v>0</v>
      </c>
      <c r="BT134" s="6">
        <f ca="1">BT133+SUMIFS('Transactions (Dated)'!$F:$F,'Transactions (Dated)'!$D:$D,$BF134,'Transactions (Dated)'!$B:$B,BT$11,'Transactions (Dated)'!$C:$C,"Dividend (paid to cash)")*AI134</f>
        <v>0</v>
      </c>
      <c r="BU134" s="6">
        <f ca="1">BU133+SUMIFS('Transactions (Dated)'!$F:$F,'Transactions (Dated)'!$D:$D,$BF134,'Transactions (Dated)'!$B:$B,BU$11,'Transactions (Dated)'!$C:$C,"Dividend (paid to cash)")*AJ134</f>
        <v>0</v>
      </c>
      <c r="BV134" s="6"/>
      <c r="BX134" s="6">
        <f t="shared" ca="1" si="54"/>
        <v>790988.45000000007</v>
      </c>
      <c r="BZ134" s="3">
        <f t="shared" si="55"/>
        <v>42090</v>
      </c>
      <c r="CA134" s="4">
        <f t="shared" ca="1" si="50"/>
        <v>225047.85</v>
      </c>
      <c r="CB134" s="4">
        <f t="shared" ca="1" si="51"/>
        <v>790988.45000000007</v>
      </c>
      <c r="CD134" s="4">
        <f t="shared" ca="1" si="52"/>
        <v>1016036.3</v>
      </c>
    </row>
    <row r="135" spans="2:82">
      <c r="B135" s="3">
        <f t="shared" si="53"/>
        <v>42093</v>
      </c>
      <c r="C135" s="2">
        <v>14908.4</v>
      </c>
      <c r="E135" s="70">
        <v>42093</v>
      </c>
      <c r="F135" s="69">
        <v>11.17</v>
      </c>
      <c r="G135" s="69">
        <v>4.43</v>
      </c>
      <c r="H135" s="69">
        <v>20.12</v>
      </c>
      <c r="I135" s="69">
        <v>34.03</v>
      </c>
      <c r="J135" s="69">
        <v>21.19</v>
      </c>
      <c r="K135" s="69">
        <v>12.63</v>
      </c>
      <c r="L135" s="69">
        <v>26.52</v>
      </c>
      <c r="M135" s="69">
        <v>2.65</v>
      </c>
      <c r="N135" s="69">
        <v>9</v>
      </c>
      <c r="O135" s="69">
        <v>5.3867000000000003</v>
      </c>
      <c r="P135" s="69">
        <v>32.799999999999997</v>
      </c>
      <c r="Q135" s="69">
        <v>1.2</v>
      </c>
      <c r="R135" s="69">
        <v>10.63</v>
      </c>
      <c r="S135" s="69">
        <v>38.979999999999997</v>
      </c>
      <c r="T135" s="4"/>
      <c r="V135" s="3">
        <f t="shared" si="32"/>
        <v>42093</v>
      </c>
      <c r="W135" s="40">
        <f ca="1">W134+SUMIFS('Transactions (Dated)'!$E$2:$E$53,'Transactions (Dated)'!$D$2:$D$53,'Share Values'!$V135,'Transactions (Dated)'!$B$2:$B$53,'Share Values'!W$11,'Transactions (Dated)'!$C$2:$C$53,"Buy")-SUMIFS('Transactions (Dated)'!$E$2:$E$53,'Transactions (Dated)'!$D$2:$D$53,'Share Values'!$V135,'Transactions (Dated)'!$B$2:$B$53,'Share Values'!W$11,'Transactions (Dated)'!$C$2:$C$53,"Sell")</f>
        <v>4625</v>
      </c>
      <c r="X135" s="40">
        <f ca="1">X134+SUMIFS('Transactions (Dated)'!$E$2:$E$53,'Transactions (Dated)'!$D$2:$D$53,'Share Values'!$V135,'Transactions (Dated)'!$B$2:$B$53,'Share Values'!X$11,'Transactions (Dated)'!$C$2:$C$53,"Buy")-SUMIFS('Transactions (Dated)'!$E$2:$E$53,'Transactions (Dated)'!$D$2:$D$53,'Share Values'!$V135,'Transactions (Dated)'!$B$2:$B$53,'Share Values'!X$11,'Transactions (Dated)'!$C$2:$C$53,"Sell")</f>
        <v>12500</v>
      </c>
      <c r="Y135" s="40">
        <f ca="1">Y134+SUMIFS('Transactions (Dated)'!$E$2:$E$53,'Transactions (Dated)'!$D$2:$D$53,'Share Values'!$V135,'Transactions (Dated)'!$B$2:$B$53,'Share Values'!Y$11,'Transactions (Dated)'!$C$2:$C$53,"Buy")-SUMIFS('Transactions (Dated)'!$E$2:$E$53,'Transactions (Dated)'!$D$2:$D$53,'Share Values'!$V135,'Transactions (Dated)'!$B$2:$B$53,'Share Values'!Y$11,'Transactions (Dated)'!$C$2:$C$53,"Sell")</f>
        <v>0</v>
      </c>
      <c r="Z135" s="40">
        <f ca="1">Z134+SUMIFS('Transactions (Dated)'!$E$2:$E$53,'Transactions (Dated)'!$D$2:$D$53,'Share Values'!$V135,'Transactions (Dated)'!$B$2:$B$53,'Share Values'!Z$11,'Transactions (Dated)'!$C$2:$C$53,"Buy")-SUMIFS('Transactions (Dated)'!$E$2:$E$53,'Transactions (Dated)'!$D$2:$D$53,'Share Values'!$V135,'Transactions (Dated)'!$B$2:$B$53,'Share Values'!Z$11,'Transactions (Dated)'!$C$2:$C$53,"Sell")</f>
        <v>1892</v>
      </c>
      <c r="AA135" s="40">
        <f ca="1">AA134+SUMIFS('Transactions (Dated)'!$E$2:$E$53,'Transactions (Dated)'!$D$2:$D$53,'Share Values'!$V135,'Transactions (Dated)'!$B$2:$B$53,'Share Values'!AA$11,'Transactions (Dated)'!$C$2:$C$53,"Buy")-SUMIFS('Transactions (Dated)'!$E$2:$E$53,'Transactions (Dated)'!$D$2:$D$53,'Share Values'!$V135,'Transactions (Dated)'!$B$2:$B$53,'Share Values'!AA$11,'Transactions (Dated)'!$C$2:$C$53,"Sell")</f>
        <v>2348</v>
      </c>
      <c r="AB135" s="40">
        <f ca="1">AB134+SUMIFS('Transactions (Dated)'!$E$2:$E$53,'Transactions (Dated)'!$D$2:$D$53,'Share Values'!$V135,'Transactions (Dated)'!$B$2:$B$53,'Share Values'!AB$11,'Transactions (Dated)'!$C$2:$C$53,"Buy")-SUMIFS('Transactions (Dated)'!$E$2:$E$53,'Transactions (Dated)'!$D$2:$D$53,'Share Values'!$V135,'Transactions (Dated)'!$B$2:$B$53,'Share Values'!AB$11,'Transactions (Dated)'!$C$2:$C$53,"Sell")</f>
        <v>0</v>
      </c>
      <c r="AC135" s="40">
        <f ca="1">AC134+SUMIFS('Transactions (Dated)'!$E$2:$E$53,'Transactions (Dated)'!$D$2:$D$53,'Share Values'!$V135,'Transactions (Dated)'!$B$2:$B$53,'Share Values'!AC$11,'Transactions (Dated)'!$C$2:$C$53,"Buy")-SUMIFS('Transactions (Dated)'!$E$2:$E$53,'Transactions (Dated)'!$D$2:$D$53,'Share Values'!$V135,'Transactions (Dated)'!$B$2:$B$53,'Share Values'!AC$11,'Transactions (Dated)'!$C$2:$C$53,"Sell")</f>
        <v>0</v>
      </c>
      <c r="AD135" s="40">
        <f ca="1">AD134+SUMIFS('Transactions (Dated)'!$E$2:$E$53,'Transactions (Dated)'!$D$2:$D$53,'Share Values'!$V135,'Transactions (Dated)'!$B$2:$B$53,'Share Values'!AD$11,'Transactions (Dated)'!$C$2:$C$53,"Buy")-SUMIFS('Transactions (Dated)'!$E$2:$E$53,'Transactions (Dated)'!$D$2:$D$53,'Share Values'!$V135,'Transactions (Dated)'!$B$2:$B$53,'Share Values'!AD$11,'Transactions (Dated)'!$C$2:$C$53,"Sell")</f>
        <v>0</v>
      </c>
      <c r="AE135" s="40">
        <f ca="1">AE134+SUMIFS('Transactions (Dated)'!$E$2:$E$53,'Transactions (Dated)'!$D$2:$D$53,'Share Values'!$V135,'Transactions (Dated)'!$B$2:$B$53,'Share Values'!AE$11,'Transactions (Dated)'!$C$2:$C$53,"Buy")-SUMIFS('Transactions (Dated)'!$E$2:$E$53,'Transactions (Dated)'!$D$2:$D$53,'Share Values'!$V135,'Transactions (Dated)'!$B$2:$B$53,'Share Values'!AE$11,'Transactions (Dated)'!$C$2:$C$53,"Sell")</f>
        <v>0</v>
      </c>
      <c r="AF135" s="40">
        <f ca="1">AF134+SUMIFS('Transactions (Dated)'!$E$2:$E$53,'Transactions (Dated)'!$D$2:$D$53,'Share Values'!$V135,'Transactions (Dated)'!$B$2:$B$53,'Share Values'!AF$11,'Transactions (Dated)'!$C$2:$C$53,"Buy")-SUMIFS('Transactions (Dated)'!$E$2:$E$53,'Transactions (Dated)'!$D$2:$D$53,'Share Values'!$V135,'Transactions (Dated)'!$B$2:$B$53,'Share Values'!AF$11,'Transactions (Dated)'!$C$2:$C$53,"Sell")</f>
        <v>0</v>
      </c>
      <c r="AG135" s="40">
        <f ca="1">AG134+SUMIFS('Transactions (Dated)'!$E$2:$E$53,'Transactions (Dated)'!$D$2:$D$53,'Share Values'!$V135,'Transactions (Dated)'!$B$2:$B$53,'Share Values'!AG$11,'Transactions (Dated)'!$C$2:$C$53,"Buy")-SUMIFS('Transactions (Dated)'!$E$2:$E$53,'Transactions (Dated)'!$D$2:$D$53,'Share Values'!$V135,'Transactions (Dated)'!$B$2:$B$53,'Share Values'!AG$11,'Transactions (Dated)'!$C$2:$C$53,"Sell")</f>
        <v>0</v>
      </c>
      <c r="AH135" s="40">
        <f ca="1">AH134+SUMIFS('Transactions (Dated)'!$E$2:$E$53,'Transactions (Dated)'!$D$2:$D$53,'Share Values'!$V135,'Transactions (Dated)'!$B$2:$B$53,'Share Values'!AH$11,'Transactions (Dated)'!$C$2:$C$53,"Buy")-SUMIFS('Transactions (Dated)'!$E$2:$E$53,'Transactions (Dated)'!$D$2:$D$53,'Share Values'!$V135,'Transactions (Dated)'!$B$2:$B$53,'Share Values'!AH$11,'Transactions (Dated)'!$C$2:$C$53,"Sell")</f>
        <v>0</v>
      </c>
      <c r="AI135" s="40">
        <f ca="1">AI134+SUMIFS('Transactions (Dated)'!$E$2:$E$53,'Transactions (Dated)'!$D$2:$D$53,'Share Values'!$V135,'Transactions (Dated)'!$B$2:$B$53,'Share Values'!AI$11,'Transactions (Dated)'!$C$2:$C$53,"Buy")-SUMIFS('Transactions (Dated)'!$E$2:$E$53,'Transactions (Dated)'!$D$2:$D$53,'Share Values'!$V135,'Transactions (Dated)'!$B$2:$B$53,'Share Values'!AI$11,'Transactions (Dated)'!$C$2:$C$53,"Sell")</f>
        <v>0</v>
      </c>
      <c r="AJ135" s="40">
        <f ca="1">AJ134+SUMIFS('Transactions (Dated)'!$E$2:$E$53,'Transactions (Dated)'!$D$2:$D$53,'Share Values'!$V135,'Transactions (Dated)'!$B$2:$B$53,'Share Values'!AJ$11,'Transactions (Dated)'!$C$2:$C$53,"Buy")-SUMIFS('Transactions (Dated)'!$E$2:$E$53,'Transactions (Dated)'!$D$2:$D$53,'Share Values'!$V135,'Transactions (Dated)'!$B$2:$B$53,'Share Values'!AJ$11,'Transactions (Dated)'!$C$2:$C$53,"Sell")</f>
        <v>0</v>
      </c>
      <c r="AK135" s="40"/>
      <c r="AM135" s="3">
        <f t="shared" si="33"/>
        <v>42093</v>
      </c>
      <c r="AN135" s="6">
        <f t="shared" ca="1" si="34"/>
        <v>51661.25</v>
      </c>
      <c r="AO135" s="6">
        <f t="shared" ca="1" si="35"/>
        <v>55375</v>
      </c>
      <c r="AP135" s="6">
        <f t="shared" ca="1" si="36"/>
        <v>0</v>
      </c>
      <c r="AQ135" s="6">
        <f t="shared" ca="1" si="37"/>
        <v>64384.76</v>
      </c>
      <c r="AR135" s="6">
        <f t="shared" ca="1" si="38"/>
        <v>49754.12</v>
      </c>
      <c r="AS135" s="6">
        <f t="shared" ca="1" si="39"/>
        <v>0</v>
      </c>
      <c r="AT135" s="6">
        <f t="shared" ca="1" si="40"/>
        <v>0</v>
      </c>
      <c r="AU135" s="6">
        <f t="shared" ca="1" si="41"/>
        <v>0</v>
      </c>
      <c r="AV135" s="6">
        <f t="shared" ca="1" si="42"/>
        <v>0</v>
      </c>
      <c r="AW135" s="6">
        <f t="shared" ca="1" si="43"/>
        <v>0</v>
      </c>
      <c r="AX135" s="6">
        <f t="shared" ca="1" si="44"/>
        <v>0</v>
      </c>
      <c r="AY135" s="6">
        <f t="shared" ca="1" si="45"/>
        <v>0</v>
      </c>
      <c r="AZ135" s="6">
        <f t="shared" ca="1" si="46"/>
        <v>0</v>
      </c>
      <c r="BA135" s="6">
        <f t="shared" ca="1" si="47"/>
        <v>0</v>
      </c>
      <c r="BB135" s="6"/>
      <c r="BD135" s="4">
        <f t="shared" ca="1" si="48"/>
        <v>221175.13</v>
      </c>
      <c r="BF135" s="3">
        <f t="shared" si="49"/>
        <v>42093</v>
      </c>
      <c r="BG135" s="6">
        <f>BG134+SUMIFS('Transactions (Dated)'!H:H,'Transactions (Dated)'!D:D,'Share Values'!AM135)</f>
        <v>789691.15</v>
      </c>
      <c r="BH135" s="6">
        <f ca="1">BH134+SUMIFS('Transactions (Dated)'!$F:$F,'Transactions (Dated)'!$D:$D,$BF135,'Transactions (Dated)'!$B:$B,BH$11,'Transactions (Dated)'!$C:$C,"Dividend (paid to cash)")*W135</f>
        <v>0</v>
      </c>
      <c r="BI135" s="6">
        <f ca="1">BI134+SUMIFS('Transactions (Dated)'!$F:$F,'Transactions (Dated)'!$D:$D,$BF135,'Transactions (Dated)'!$B:$B,BI$11,'Transactions (Dated)'!$C:$C,"Dividend (paid to cash)")*X135</f>
        <v>1250</v>
      </c>
      <c r="BJ135" s="6">
        <f ca="1">BJ134+SUMIFS('Transactions (Dated)'!$F:$F,'Transactions (Dated)'!$D:$D,$BF135,'Transactions (Dated)'!$B:$B,BJ$11,'Transactions (Dated)'!$C:$C,"Dividend (paid to cash)")*Y135</f>
        <v>0</v>
      </c>
      <c r="BK135" s="6">
        <f ca="1">BK134+SUMIFS('Transactions (Dated)'!$F:$F,'Transactions (Dated)'!$D:$D,$BF135,'Transactions (Dated)'!$B:$B,BK$11,'Transactions (Dated)'!$C:$C,"Dividend (paid to cash)")*Z135</f>
        <v>47.300000000000004</v>
      </c>
      <c r="BL135" s="6">
        <f ca="1">BL134+SUMIFS('Transactions (Dated)'!$F:$F,'Transactions (Dated)'!$D:$D,$BF135,'Transactions (Dated)'!$B:$B,BL$11,'Transactions (Dated)'!$C:$C,"Dividend (paid to cash)")*AA135</f>
        <v>0</v>
      </c>
      <c r="BM135" s="6">
        <f ca="1">BM134+SUMIFS('Transactions (Dated)'!$F:$F,'Transactions (Dated)'!$D:$D,$BF135,'Transactions (Dated)'!$B:$B,BM$11,'Transactions (Dated)'!$C:$C,"Dividend (paid to cash)")*AB135</f>
        <v>0</v>
      </c>
      <c r="BN135" s="6">
        <f ca="1">BN134+SUMIFS('Transactions (Dated)'!$F:$F,'Transactions (Dated)'!$D:$D,$BF135,'Transactions (Dated)'!$B:$B,BN$11,'Transactions (Dated)'!$C:$C,"Dividend (paid to cash)")*AC135</f>
        <v>0</v>
      </c>
      <c r="BO135" s="6">
        <f ca="1">BO134+SUMIFS('Transactions (Dated)'!$F:$F,'Transactions (Dated)'!$D:$D,$BF135,'Transactions (Dated)'!$B:$B,BO$11,'Transactions (Dated)'!$C:$C,"Dividend (paid to cash)")*AD135</f>
        <v>0</v>
      </c>
      <c r="BP135" s="6">
        <f ca="1">BP134+SUMIFS('Transactions (Dated)'!$F:$F,'Transactions (Dated)'!$D:$D,$BF135,'Transactions (Dated)'!$B:$B,BP$11,'Transactions (Dated)'!$C:$C,"Dividend (paid to cash)")*AE135</f>
        <v>0</v>
      </c>
      <c r="BQ135" s="6">
        <f ca="1">BQ134+SUMIFS('Transactions (Dated)'!$F:$F,'Transactions (Dated)'!$D:$D,$BF135,'Transactions (Dated)'!$B:$B,BQ$11,'Transactions (Dated)'!$C:$C,"Dividend (paid to cash)")*AF135</f>
        <v>0</v>
      </c>
      <c r="BR135" s="6">
        <f ca="1">BR134+SUMIFS('Transactions (Dated)'!$F:$F,'Transactions (Dated)'!$D:$D,$BF135,'Transactions (Dated)'!$B:$B,BR$11,'Transactions (Dated)'!$C:$C,"Dividend (paid to cash)")*AG135</f>
        <v>0</v>
      </c>
      <c r="BS135" s="6">
        <f ca="1">BS134+SUMIFS('Transactions (Dated)'!$F:$F,'Transactions (Dated)'!$D:$D,$BF135,'Transactions (Dated)'!$B:$B,BS$11,'Transactions (Dated)'!$C:$C,"Dividend (paid to cash)")*AH135</f>
        <v>0</v>
      </c>
      <c r="BT135" s="6">
        <f ca="1">BT134+SUMIFS('Transactions (Dated)'!$F:$F,'Transactions (Dated)'!$D:$D,$BF135,'Transactions (Dated)'!$B:$B,BT$11,'Transactions (Dated)'!$C:$C,"Dividend (paid to cash)")*AI135</f>
        <v>0</v>
      </c>
      <c r="BU135" s="6">
        <f ca="1">BU134+SUMIFS('Transactions (Dated)'!$F:$F,'Transactions (Dated)'!$D:$D,$BF135,'Transactions (Dated)'!$B:$B,BU$11,'Transactions (Dated)'!$C:$C,"Dividend (paid to cash)")*AJ135</f>
        <v>0</v>
      </c>
      <c r="BV135" s="6"/>
      <c r="BX135" s="6">
        <f t="shared" ca="1" si="54"/>
        <v>790988.45000000007</v>
      </c>
      <c r="BZ135" s="3">
        <f t="shared" si="55"/>
        <v>42093</v>
      </c>
      <c r="CA135" s="4">
        <f t="shared" ca="1" si="50"/>
        <v>221175.13</v>
      </c>
      <c r="CB135" s="4">
        <f t="shared" ca="1" si="51"/>
        <v>790988.45000000007</v>
      </c>
      <c r="CD135" s="4">
        <f t="shared" ca="1" si="52"/>
        <v>1012163.5800000001</v>
      </c>
    </row>
    <row r="136" spans="2:82">
      <c r="B136" s="3">
        <f t="shared" si="53"/>
        <v>42094</v>
      </c>
      <c r="C136" s="2">
        <v>14902.4</v>
      </c>
      <c r="E136" s="70">
        <v>42094</v>
      </c>
      <c r="F136" s="69">
        <v>11.29</v>
      </c>
      <c r="G136" s="69">
        <v>4.51</v>
      </c>
      <c r="H136" s="69">
        <v>20.12</v>
      </c>
      <c r="I136" s="69">
        <v>33.880000000000003</v>
      </c>
      <c r="J136" s="69">
        <v>21.07</v>
      </c>
      <c r="K136" s="69">
        <v>12.55</v>
      </c>
      <c r="L136" s="69">
        <v>26.76</v>
      </c>
      <c r="M136" s="69">
        <v>2.62</v>
      </c>
      <c r="N136" s="69">
        <v>9.18</v>
      </c>
      <c r="O136" s="69">
        <v>5.3333000000000004</v>
      </c>
      <c r="P136" s="69">
        <v>33.020000000000003</v>
      </c>
      <c r="Q136" s="69">
        <v>1.1599999999999999</v>
      </c>
      <c r="R136" s="69">
        <v>10.36</v>
      </c>
      <c r="S136" s="69">
        <v>38.58</v>
      </c>
      <c r="T136" s="4"/>
      <c r="V136" s="3">
        <f t="shared" si="32"/>
        <v>42094</v>
      </c>
      <c r="W136" s="40">
        <f ca="1">W135+SUMIFS('Transactions (Dated)'!$E$2:$E$53,'Transactions (Dated)'!$D$2:$D$53,'Share Values'!$V136,'Transactions (Dated)'!$B$2:$B$53,'Share Values'!W$11,'Transactions (Dated)'!$C$2:$C$53,"Buy")-SUMIFS('Transactions (Dated)'!$E$2:$E$53,'Transactions (Dated)'!$D$2:$D$53,'Share Values'!$V136,'Transactions (Dated)'!$B$2:$B$53,'Share Values'!W$11,'Transactions (Dated)'!$C$2:$C$53,"Sell")</f>
        <v>4625</v>
      </c>
      <c r="X136" s="40">
        <f ca="1">X135+SUMIFS('Transactions (Dated)'!$E$2:$E$53,'Transactions (Dated)'!$D$2:$D$53,'Share Values'!$V136,'Transactions (Dated)'!$B$2:$B$53,'Share Values'!X$11,'Transactions (Dated)'!$C$2:$C$53,"Buy")-SUMIFS('Transactions (Dated)'!$E$2:$E$53,'Transactions (Dated)'!$D$2:$D$53,'Share Values'!$V136,'Transactions (Dated)'!$B$2:$B$53,'Share Values'!X$11,'Transactions (Dated)'!$C$2:$C$53,"Sell")</f>
        <v>12500</v>
      </c>
      <c r="Y136" s="40">
        <f ca="1">Y135+SUMIFS('Transactions (Dated)'!$E$2:$E$53,'Transactions (Dated)'!$D$2:$D$53,'Share Values'!$V136,'Transactions (Dated)'!$B$2:$B$53,'Share Values'!Y$11,'Transactions (Dated)'!$C$2:$C$53,"Buy")-SUMIFS('Transactions (Dated)'!$E$2:$E$53,'Transactions (Dated)'!$D$2:$D$53,'Share Values'!$V136,'Transactions (Dated)'!$B$2:$B$53,'Share Values'!Y$11,'Transactions (Dated)'!$C$2:$C$53,"Sell")</f>
        <v>0</v>
      </c>
      <c r="Z136" s="40">
        <f ca="1">Z135+SUMIFS('Transactions (Dated)'!$E$2:$E$53,'Transactions (Dated)'!$D$2:$D$53,'Share Values'!$V136,'Transactions (Dated)'!$B$2:$B$53,'Share Values'!Z$11,'Transactions (Dated)'!$C$2:$C$53,"Buy")-SUMIFS('Transactions (Dated)'!$E$2:$E$53,'Transactions (Dated)'!$D$2:$D$53,'Share Values'!$V136,'Transactions (Dated)'!$B$2:$B$53,'Share Values'!Z$11,'Transactions (Dated)'!$C$2:$C$53,"Sell")</f>
        <v>1892</v>
      </c>
      <c r="AA136" s="40">
        <f ca="1">AA135+SUMIFS('Transactions (Dated)'!$E$2:$E$53,'Transactions (Dated)'!$D$2:$D$53,'Share Values'!$V136,'Transactions (Dated)'!$B$2:$B$53,'Share Values'!AA$11,'Transactions (Dated)'!$C$2:$C$53,"Buy")-SUMIFS('Transactions (Dated)'!$E$2:$E$53,'Transactions (Dated)'!$D$2:$D$53,'Share Values'!$V136,'Transactions (Dated)'!$B$2:$B$53,'Share Values'!AA$11,'Transactions (Dated)'!$C$2:$C$53,"Sell")</f>
        <v>2348</v>
      </c>
      <c r="AB136" s="40">
        <f ca="1">AB135+SUMIFS('Transactions (Dated)'!$E$2:$E$53,'Transactions (Dated)'!$D$2:$D$53,'Share Values'!$V136,'Transactions (Dated)'!$B$2:$B$53,'Share Values'!AB$11,'Transactions (Dated)'!$C$2:$C$53,"Buy")-SUMIFS('Transactions (Dated)'!$E$2:$E$53,'Transactions (Dated)'!$D$2:$D$53,'Share Values'!$V136,'Transactions (Dated)'!$B$2:$B$53,'Share Values'!AB$11,'Transactions (Dated)'!$C$2:$C$53,"Sell")</f>
        <v>0</v>
      </c>
      <c r="AC136" s="40">
        <f ca="1">AC135+SUMIFS('Transactions (Dated)'!$E$2:$E$53,'Transactions (Dated)'!$D$2:$D$53,'Share Values'!$V136,'Transactions (Dated)'!$B$2:$B$53,'Share Values'!AC$11,'Transactions (Dated)'!$C$2:$C$53,"Buy")-SUMIFS('Transactions (Dated)'!$E$2:$E$53,'Transactions (Dated)'!$D$2:$D$53,'Share Values'!$V136,'Transactions (Dated)'!$B$2:$B$53,'Share Values'!AC$11,'Transactions (Dated)'!$C$2:$C$53,"Sell")</f>
        <v>0</v>
      </c>
      <c r="AD136" s="40">
        <f ca="1">AD135+SUMIFS('Transactions (Dated)'!$E$2:$E$53,'Transactions (Dated)'!$D$2:$D$53,'Share Values'!$V136,'Transactions (Dated)'!$B$2:$B$53,'Share Values'!AD$11,'Transactions (Dated)'!$C$2:$C$53,"Buy")-SUMIFS('Transactions (Dated)'!$E$2:$E$53,'Transactions (Dated)'!$D$2:$D$53,'Share Values'!$V136,'Transactions (Dated)'!$B$2:$B$53,'Share Values'!AD$11,'Transactions (Dated)'!$C$2:$C$53,"Sell")</f>
        <v>0</v>
      </c>
      <c r="AE136" s="40">
        <f ca="1">AE135+SUMIFS('Transactions (Dated)'!$E$2:$E$53,'Transactions (Dated)'!$D$2:$D$53,'Share Values'!$V136,'Transactions (Dated)'!$B$2:$B$53,'Share Values'!AE$11,'Transactions (Dated)'!$C$2:$C$53,"Buy")-SUMIFS('Transactions (Dated)'!$E$2:$E$53,'Transactions (Dated)'!$D$2:$D$53,'Share Values'!$V136,'Transactions (Dated)'!$B$2:$B$53,'Share Values'!AE$11,'Transactions (Dated)'!$C$2:$C$53,"Sell")</f>
        <v>0</v>
      </c>
      <c r="AF136" s="40">
        <f ca="1">AF135+SUMIFS('Transactions (Dated)'!$E$2:$E$53,'Transactions (Dated)'!$D$2:$D$53,'Share Values'!$V136,'Transactions (Dated)'!$B$2:$B$53,'Share Values'!AF$11,'Transactions (Dated)'!$C$2:$C$53,"Buy")-SUMIFS('Transactions (Dated)'!$E$2:$E$53,'Transactions (Dated)'!$D$2:$D$53,'Share Values'!$V136,'Transactions (Dated)'!$B$2:$B$53,'Share Values'!AF$11,'Transactions (Dated)'!$C$2:$C$53,"Sell")</f>
        <v>0</v>
      </c>
      <c r="AG136" s="40">
        <f ca="1">AG135+SUMIFS('Transactions (Dated)'!$E$2:$E$53,'Transactions (Dated)'!$D$2:$D$53,'Share Values'!$V136,'Transactions (Dated)'!$B$2:$B$53,'Share Values'!AG$11,'Transactions (Dated)'!$C$2:$C$53,"Buy")-SUMIFS('Transactions (Dated)'!$E$2:$E$53,'Transactions (Dated)'!$D$2:$D$53,'Share Values'!$V136,'Transactions (Dated)'!$B$2:$B$53,'Share Values'!AG$11,'Transactions (Dated)'!$C$2:$C$53,"Sell")</f>
        <v>0</v>
      </c>
      <c r="AH136" s="40">
        <f ca="1">AH135+SUMIFS('Transactions (Dated)'!$E$2:$E$53,'Transactions (Dated)'!$D$2:$D$53,'Share Values'!$V136,'Transactions (Dated)'!$B$2:$B$53,'Share Values'!AH$11,'Transactions (Dated)'!$C$2:$C$53,"Buy")-SUMIFS('Transactions (Dated)'!$E$2:$E$53,'Transactions (Dated)'!$D$2:$D$53,'Share Values'!$V136,'Transactions (Dated)'!$B$2:$B$53,'Share Values'!AH$11,'Transactions (Dated)'!$C$2:$C$53,"Sell")</f>
        <v>0</v>
      </c>
      <c r="AI136" s="40">
        <f ca="1">AI135+SUMIFS('Transactions (Dated)'!$E$2:$E$53,'Transactions (Dated)'!$D$2:$D$53,'Share Values'!$V136,'Transactions (Dated)'!$B$2:$B$53,'Share Values'!AI$11,'Transactions (Dated)'!$C$2:$C$53,"Buy")-SUMIFS('Transactions (Dated)'!$E$2:$E$53,'Transactions (Dated)'!$D$2:$D$53,'Share Values'!$V136,'Transactions (Dated)'!$B$2:$B$53,'Share Values'!AI$11,'Transactions (Dated)'!$C$2:$C$53,"Sell")</f>
        <v>0</v>
      </c>
      <c r="AJ136" s="40">
        <f ca="1">AJ135+SUMIFS('Transactions (Dated)'!$E$2:$E$53,'Transactions (Dated)'!$D$2:$D$53,'Share Values'!$V136,'Transactions (Dated)'!$B$2:$B$53,'Share Values'!AJ$11,'Transactions (Dated)'!$C$2:$C$53,"Buy")-SUMIFS('Transactions (Dated)'!$E$2:$E$53,'Transactions (Dated)'!$D$2:$D$53,'Share Values'!$V136,'Transactions (Dated)'!$B$2:$B$53,'Share Values'!AJ$11,'Transactions (Dated)'!$C$2:$C$53,"Sell")</f>
        <v>0</v>
      </c>
      <c r="AK136" s="40"/>
      <c r="AM136" s="3">
        <f t="shared" si="33"/>
        <v>42094</v>
      </c>
      <c r="AN136" s="6">
        <f t="shared" ca="1" si="34"/>
        <v>52216.249999999993</v>
      </c>
      <c r="AO136" s="6">
        <f t="shared" ca="1" si="35"/>
        <v>56375</v>
      </c>
      <c r="AP136" s="6">
        <f t="shared" ca="1" si="36"/>
        <v>0</v>
      </c>
      <c r="AQ136" s="6">
        <f t="shared" ca="1" si="37"/>
        <v>64100.960000000006</v>
      </c>
      <c r="AR136" s="6">
        <f t="shared" ca="1" si="38"/>
        <v>49472.36</v>
      </c>
      <c r="AS136" s="6">
        <f t="shared" ca="1" si="39"/>
        <v>0</v>
      </c>
      <c r="AT136" s="6">
        <f t="shared" ca="1" si="40"/>
        <v>0</v>
      </c>
      <c r="AU136" s="6">
        <f t="shared" ca="1" si="41"/>
        <v>0</v>
      </c>
      <c r="AV136" s="6">
        <f t="shared" ca="1" si="42"/>
        <v>0</v>
      </c>
      <c r="AW136" s="6">
        <f t="shared" ca="1" si="43"/>
        <v>0</v>
      </c>
      <c r="AX136" s="6">
        <f t="shared" ca="1" si="44"/>
        <v>0</v>
      </c>
      <c r="AY136" s="6">
        <f t="shared" ca="1" si="45"/>
        <v>0</v>
      </c>
      <c r="AZ136" s="6">
        <f t="shared" ca="1" si="46"/>
        <v>0</v>
      </c>
      <c r="BA136" s="6">
        <f t="shared" ca="1" si="47"/>
        <v>0</v>
      </c>
      <c r="BB136" s="6"/>
      <c r="BD136" s="4">
        <f t="shared" ca="1" si="48"/>
        <v>222164.57</v>
      </c>
      <c r="BF136" s="3">
        <f t="shared" si="49"/>
        <v>42094</v>
      </c>
      <c r="BG136" s="6">
        <f>BG135+SUMIFS('Transactions (Dated)'!H:H,'Transactions (Dated)'!D:D,'Share Values'!AM136)</f>
        <v>789691.15</v>
      </c>
      <c r="BH136" s="6">
        <f ca="1">BH135+SUMIFS('Transactions (Dated)'!$F:$F,'Transactions (Dated)'!$D:$D,$BF136,'Transactions (Dated)'!$B:$B,BH$11,'Transactions (Dated)'!$C:$C,"Dividend (paid to cash)")*W136</f>
        <v>0</v>
      </c>
      <c r="BI136" s="6">
        <f ca="1">BI135+SUMIFS('Transactions (Dated)'!$F:$F,'Transactions (Dated)'!$D:$D,$BF136,'Transactions (Dated)'!$B:$B,BI$11,'Transactions (Dated)'!$C:$C,"Dividend (paid to cash)")*X136</f>
        <v>1250</v>
      </c>
      <c r="BJ136" s="6">
        <f ca="1">BJ135+SUMIFS('Transactions (Dated)'!$F:$F,'Transactions (Dated)'!$D:$D,$BF136,'Transactions (Dated)'!$B:$B,BJ$11,'Transactions (Dated)'!$C:$C,"Dividend (paid to cash)")*Y136</f>
        <v>0</v>
      </c>
      <c r="BK136" s="6">
        <f ca="1">BK135+SUMIFS('Transactions (Dated)'!$F:$F,'Transactions (Dated)'!$D:$D,$BF136,'Transactions (Dated)'!$B:$B,BK$11,'Transactions (Dated)'!$C:$C,"Dividend (paid to cash)")*Z136</f>
        <v>47.300000000000004</v>
      </c>
      <c r="BL136" s="6">
        <f ca="1">BL135+SUMIFS('Transactions (Dated)'!$F:$F,'Transactions (Dated)'!$D:$D,$BF136,'Transactions (Dated)'!$B:$B,BL$11,'Transactions (Dated)'!$C:$C,"Dividend (paid to cash)")*AA136</f>
        <v>0</v>
      </c>
      <c r="BM136" s="6">
        <f ca="1">BM135+SUMIFS('Transactions (Dated)'!$F:$F,'Transactions (Dated)'!$D:$D,$BF136,'Transactions (Dated)'!$B:$B,BM$11,'Transactions (Dated)'!$C:$C,"Dividend (paid to cash)")*AB136</f>
        <v>0</v>
      </c>
      <c r="BN136" s="6">
        <f ca="1">BN135+SUMIFS('Transactions (Dated)'!$F:$F,'Transactions (Dated)'!$D:$D,$BF136,'Transactions (Dated)'!$B:$B,BN$11,'Transactions (Dated)'!$C:$C,"Dividend (paid to cash)")*AC136</f>
        <v>0</v>
      </c>
      <c r="BO136" s="6">
        <f ca="1">BO135+SUMIFS('Transactions (Dated)'!$F:$F,'Transactions (Dated)'!$D:$D,$BF136,'Transactions (Dated)'!$B:$B,BO$11,'Transactions (Dated)'!$C:$C,"Dividend (paid to cash)")*AD136</f>
        <v>0</v>
      </c>
      <c r="BP136" s="6">
        <f ca="1">BP135+SUMIFS('Transactions (Dated)'!$F:$F,'Transactions (Dated)'!$D:$D,$BF136,'Transactions (Dated)'!$B:$B,BP$11,'Transactions (Dated)'!$C:$C,"Dividend (paid to cash)")*AE136</f>
        <v>0</v>
      </c>
      <c r="BQ136" s="6">
        <f ca="1">BQ135+SUMIFS('Transactions (Dated)'!$F:$F,'Transactions (Dated)'!$D:$D,$BF136,'Transactions (Dated)'!$B:$B,BQ$11,'Transactions (Dated)'!$C:$C,"Dividend (paid to cash)")*AF136</f>
        <v>0</v>
      </c>
      <c r="BR136" s="6">
        <f ca="1">BR135+SUMIFS('Transactions (Dated)'!$F:$F,'Transactions (Dated)'!$D:$D,$BF136,'Transactions (Dated)'!$B:$B,BR$11,'Transactions (Dated)'!$C:$C,"Dividend (paid to cash)")*AG136</f>
        <v>0</v>
      </c>
      <c r="BS136" s="6">
        <f ca="1">BS135+SUMIFS('Transactions (Dated)'!$F:$F,'Transactions (Dated)'!$D:$D,$BF136,'Transactions (Dated)'!$B:$B,BS$11,'Transactions (Dated)'!$C:$C,"Dividend (paid to cash)")*AH136</f>
        <v>0</v>
      </c>
      <c r="BT136" s="6">
        <f ca="1">BT135+SUMIFS('Transactions (Dated)'!$F:$F,'Transactions (Dated)'!$D:$D,$BF136,'Transactions (Dated)'!$B:$B,BT$11,'Transactions (Dated)'!$C:$C,"Dividend (paid to cash)")*AI136</f>
        <v>0</v>
      </c>
      <c r="BU136" s="6">
        <f ca="1">BU135+SUMIFS('Transactions (Dated)'!$F:$F,'Transactions (Dated)'!$D:$D,$BF136,'Transactions (Dated)'!$B:$B,BU$11,'Transactions (Dated)'!$C:$C,"Dividend (paid to cash)")*AJ136</f>
        <v>0</v>
      </c>
      <c r="BV136" s="6"/>
      <c r="BX136" s="6">
        <f t="shared" ca="1" si="54"/>
        <v>790988.45000000007</v>
      </c>
      <c r="BZ136" s="3">
        <f t="shared" si="55"/>
        <v>42094</v>
      </c>
      <c r="CA136" s="4">
        <f t="shared" ca="1" si="50"/>
        <v>222164.57</v>
      </c>
      <c r="CB136" s="4">
        <f t="shared" ca="1" si="51"/>
        <v>790988.45000000007</v>
      </c>
      <c r="CD136" s="4">
        <f t="shared" ca="1" si="52"/>
        <v>1013153.02</v>
      </c>
    </row>
    <row r="137" spans="2:82">
      <c r="B137" s="3">
        <f t="shared" si="53"/>
        <v>42095</v>
      </c>
      <c r="C137" s="2">
        <v>14942.6</v>
      </c>
      <c r="E137" s="70">
        <v>42095</v>
      </c>
      <c r="F137" s="69">
        <v>11.23</v>
      </c>
      <c r="G137" s="69">
        <v>4.68</v>
      </c>
      <c r="H137" s="69">
        <v>20.190000000000001</v>
      </c>
      <c r="I137" s="69">
        <v>33.869999999999997</v>
      </c>
      <c r="J137" s="69">
        <v>21.12</v>
      </c>
      <c r="K137" s="69">
        <v>12.63</v>
      </c>
      <c r="L137" s="69">
        <v>26.62</v>
      </c>
      <c r="M137" s="69">
        <v>2.5499999999999998</v>
      </c>
      <c r="N137" s="69">
        <v>9.5</v>
      </c>
      <c r="O137" s="69">
        <v>5.27</v>
      </c>
      <c r="P137" s="69">
        <v>33.5</v>
      </c>
      <c r="Q137" s="69">
        <v>1.1000000000000001</v>
      </c>
      <c r="R137" s="69">
        <v>10.46</v>
      </c>
      <c r="S137" s="69">
        <v>38.369999999999997</v>
      </c>
      <c r="T137" s="4"/>
      <c r="V137" s="3">
        <f t="shared" si="32"/>
        <v>42095</v>
      </c>
      <c r="W137" s="40">
        <f ca="1">W136+SUMIFS('Transactions (Dated)'!$E$2:$E$53,'Transactions (Dated)'!$D$2:$D$53,'Share Values'!$V137,'Transactions (Dated)'!$B$2:$B$53,'Share Values'!W$11,'Transactions (Dated)'!$C$2:$C$53,"Buy")-SUMIFS('Transactions (Dated)'!$E$2:$E$53,'Transactions (Dated)'!$D$2:$D$53,'Share Values'!$V137,'Transactions (Dated)'!$B$2:$B$53,'Share Values'!W$11,'Transactions (Dated)'!$C$2:$C$53,"Sell")</f>
        <v>4625</v>
      </c>
      <c r="X137" s="40">
        <f ca="1">X136+SUMIFS('Transactions (Dated)'!$E$2:$E$53,'Transactions (Dated)'!$D$2:$D$53,'Share Values'!$V137,'Transactions (Dated)'!$B$2:$B$53,'Share Values'!X$11,'Transactions (Dated)'!$C$2:$C$53,"Buy")-SUMIFS('Transactions (Dated)'!$E$2:$E$53,'Transactions (Dated)'!$D$2:$D$53,'Share Values'!$V137,'Transactions (Dated)'!$B$2:$B$53,'Share Values'!X$11,'Transactions (Dated)'!$C$2:$C$53,"Sell")</f>
        <v>12500</v>
      </c>
      <c r="Y137" s="40">
        <f ca="1">Y136+SUMIFS('Transactions (Dated)'!$E$2:$E$53,'Transactions (Dated)'!$D$2:$D$53,'Share Values'!$V137,'Transactions (Dated)'!$B$2:$B$53,'Share Values'!Y$11,'Transactions (Dated)'!$C$2:$C$53,"Buy")-SUMIFS('Transactions (Dated)'!$E$2:$E$53,'Transactions (Dated)'!$D$2:$D$53,'Share Values'!$V137,'Transactions (Dated)'!$B$2:$B$53,'Share Values'!Y$11,'Transactions (Dated)'!$C$2:$C$53,"Sell")</f>
        <v>0</v>
      </c>
      <c r="Z137" s="40">
        <f ca="1">Z136+SUMIFS('Transactions (Dated)'!$E$2:$E$53,'Transactions (Dated)'!$D$2:$D$53,'Share Values'!$V137,'Transactions (Dated)'!$B$2:$B$53,'Share Values'!Z$11,'Transactions (Dated)'!$C$2:$C$53,"Buy")-SUMIFS('Transactions (Dated)'!$E$2:$E$53,'Transactions (Dated)'!$D$2:$D$53,'Share Values'!$V137,'Transactions (Dated)'!$B$2:$B$53,'Share Values'!Z$11,'Transactions (Dated)'!$C$2:$C$53,"Sell")</f>
        <v>1892</v>
      </c>
      <c r="AA137" s="40">
        <f ca="1">AA136+SUMIFS('Transactions (Dated)'!$E$2:$E$53,'Transactions (Dated)'!$D$2:$D$53,'Share Values'!$V137,'Transactions (Dated)'!$B$2:$B$53,'Share Values'!AA$11,'Transactions (Dated)'!$C$2:$C$53,"Buy")-SUMIFS('Transactions (Dated)'!$E$2:$E$53,'Transactions (Dated)'!$D$2:$D$53,'Share Values'!$V137,'Transactions (Dated)'!$B$2:$B$53,'Share Values'!AA$11,'Transactions (Dated)'!$C$2:$C$53,"Sell")</f>
        <v>2348</v>
      </c>
      <c r="AB137" s="40">
        <f ca="1">AB136+SUMIFS('Transactions (Dated)'!$E$2:$E$53,'Transactions (Dated)'!$D$2:$D$53,'Share Values'!$V137,'Transactions (Dated)'!$B$2:$B$53,'Share Values'!AB$11,'Transactions (Dated)'!$C$2:$C$53,"Buy")-SUMIFS('Transactions (Dated)'!$E$2:$E$53,'Transactions (Dated)'!$D$2:$D$53,'Share Values'!$V137,'Transactions (Dated)'!$B$2:$B$53,'Share Values'!AB$11,'Transactions (Dated)'!$C$2:$C$53,"Sell")</f>
        <v>0</v>
      </c>
      <c r="AC137" s="40">
        <f ca="1">AC136+SUMIFS('Transactions (Dated)'!$E$2:$E$53,'Transactions (Dated)'!$D$2:$D$53,'Share Values'!$V137,'Transactions (Dated)'!$B$2:$B$53,'Share Values'!AC$11,'Transactions (Dated)'!$C$2:$C$53,"Buy")-SUMIFS('Transactions (Dated)'!$E$2:$E$53,'Transactions (Dated)'!$D$2:$D$53,'Share Values'!$V137,'Transactions (Dated)'!$B$2:$B$53,'Share Values'!AC$11,'Transactions (Dated)'!$C$2:$C$53,"Sell")</f>
        <v>0</v>
      </c>
      <c r="AD137" s="40">
        <f ca="1">AD136+SUMIFS('Transactions (Dated)'!$E$2:$E$53,'Transactions (Dated)'!$D$2:$D$53,'Share Values'!$V137,'Transactions (Dated)'!$B$2:$B$53,'Share Values'!AD$11,'Transactions (Dated)'!$C$2:$C$53,"Buy")-SUMIFS('Transactions (Dated)'!$E$2:$E$53,'Transactions (Dated)'!$D$2:$D$53,'Share Values'!$V137,'Transactions (Dated)'!$B$2:$B$53,'Share Values'!AD$11,'Transactions (Dated)'!$C$2:$C$53,"Sell")</f>
        <v>0</v>
      </c>
      <c r="AE137" s="40">
        <f ca="1">AE136+SUMIFS('Transactions (Dated)'!$E$2:$E$53,'Transactions (Dated)'!$D$2:$D$53,'Share Values'!$V137,'Transactions (Dated)'!$B$2:$B$53,'Share Values'!AE$11,'Transactions (Dated)'!$C$2:$C$53,"Buy")-SUMIFS('Transactions (Dated)'!$E$2:$E$53,'Transactions (Dated)'!$D$2:$D$53,'Share Values'!$V137,'Transactions (Dated)'!$B$2:$B$53,'Share Values'!AE$11,'Transactions (Dated)'!$C$2:$C$53,"Sell")</f>
        <v>0</v>
      </c>
      <c r="AF137" s="40">
        <f ca="1">AF136+SUMIFS('Transactions (Dated)'!$E$2:$E$53,'Transactions (Dated)'!$D$2:$D$53,'Share Values'!$V137,'Transactions (Dated)'!$B$2:$B$53,'Share Values'!AF$11,'Transactions (Dated)'!$C$2:$C$53,"Buy")-SUMIFS('Transactions (Dated)'!$E$2:$E$53,'Transactions (Dated)'!$D$2:$D$53,'Share Values'!$V137,'Transactions (Dated)'!$B$2:$B$53,'Share Values'!AF$11,'Transactions (Dated)'!$C$2:$C$53,"Sell")</f>
        <v>0</v>
      </c>
      <c r="AG137" s="40">
        <f ca="1">AG136+SUMIFS('Transactions (Dated)'!$E$2:$E$53,'Transactions (Dated)'!$D$2:$D$53,'Share Values'!$V137,'Transactions (Dated)'!$B$2:$B$53,'Share Values'!AG$11,'Transactions (Dated)'!$C$2:$C$53,"Buy")-SUMIFS('Transactions (Dated)'!$E$2:$E$53,'Transactions (Dated)'!$D$2:$D$53,'Share Values'!$V137,'Transactions (Dated)'!$B$2:$B$53,'Share Values'!AG$11,'Transactions (Dated)'!$C$2:$C$53,"Sell")</f>
        <v>0</v>
      </c>
      <c r="AH137" s="40">
        <f ca="1">AH136+SUMIFS('Transactions (Dated)'!$E$2:$E$53,'Transactions (Dated)'!$D$2:$D$53,'Share Values'!$V137,'Transactions (Dated)'!$B$2:$B$53,'Share Values'!AH$11,'Transactions (Dated)'!$C$2:$C$53,"Buy")-SUMIFS('Transactions (Dated)'!$E$2:$E$53,'Transactions (Dated)'!$D$2:$D$53,'Share Values'!$V137,'Transactions (Dated)'!$B$2:$B$53,'Share Values'!AH$11,'Transactions (Dated)'!$C$2:$C$53,"Sell")</f>
        <v>0</v>
      </c>
      <c r="AI137" s="40">
        <f ca="1">AI136+SUMIFS('Transactions (Dated)'!$E$2:$E$53,'Transactions (Dated)'!$D$2:$D$53,'Share Values'!$V137,'Transactions (Dated)'!$B$2:$B$53,'Share Values'!AI$11,'Transactions (Dated)'!$C$2:$C$53,"Buy")-SUMIFS('Transactions (Dated)'!$E$2:$E$53,'Transactions (Dated)'!$D$2:$D$53,'Share Values'!$V137,'Transactions (Dated)'!$B$2:$B$53,'Share Values'!AI$11,'Transactions (Dated)'!$C$2:$C$53,"Sell")</f>
        <v>0</v>
      </c>
      <c r="AJ137" s="40">
        <f ca="1">AJ136+SUMIFS('Transactions (Dated)'!$E$2:$E$53,'Transactions (Dated)'!$D$2:$D$53,'Share Values'!$V137,'Transactions (Dated)'!$B$2:$B$53,'Share Values'!AJ$11,'Transactions (Dated)'!$C$2:$C$53,"Buy")-SUMIFS('Transactions (Dated)'!$E$2:$E$53,'Transactions (Dated)'!$D$2:$D$53,'Share Values'!$V137,'Transactions (Dated)'!$B$2:$B$53,'Share Values'!AJ$11,'Transactions (Dated)'!$C$2:$C$53,"Sell")</f>
        <v>0</v>
      </c>
      <c r="AK137" s="40"/>
      <c r="AM137" s="3">
        <f t="shared" si="33"/>
        <v>42095</v>
      </c>
      <c r="AN137" s="6">
        <f t="shared" ca="1" si="34"/>
        <v>51938.75</v>
      </c>
      <c r="AO137" s="6">
        <f t="shared" ca="1" si="35"/>
        <v>58500</v>
      </c>
      <c r="AP137" s="6">
        <f t="shared" ca="1" si="36"/>
        <v>0</v>
      </c>
      <c r="AQ137" s="6">
        <f t="shared" ca="1" si="37"/>
        <v>64082.039999999994</v>
      </c>
      <c r="AR137" s="6">
        <f t="shared" ca="1" si="38"/>
        <v>49589.760000000002</v>
      </c>
      <c r="AS137" s="6">
        <f t="shared" ca="1" si="39"/>
        <v>0</v>
      </c>
      <c r="AT137" s="6">
        <f t="shared" ca="1" si="40"/>
        <v>0</v>
      </c>
      <c r="AU137" s="6">
        <f t="shared" ca="1" si="41"/>
        <v>0</v>
      </c>
      <c r="AV137" s="6">
        <f t="shared" ca="1" si="42"/>
        <v>0</v>
      </c>
      <c r="AW137" s="6">
        <f t="shared" ca="1" si="43"/>
        <v>0</v>
      </c>
      <c r="AX137" s="6">
        <f t="shared" ca="1" si="44"/>
        <v>0</v>
      </c>
      <c r="AY137" s="6">
        <f t="shared" ca="1" si="45"/>
        <v>0</v>
      </c>
      <c r="AZ137" s="6">
        <f t="shared" ca="1" si="46"/>
        <v>0</v>
      </c>
      <c r="BA137" s="6">
        <f t="shared" ca="1" si="47"/>
        <v>0</v>
      </c>
      <c r="BB137" s="6"/>
      <c r="BD137" s="4">
        <f t="shared" ca="1" si="48"/>
        <v>224110.55</v>
      </c>
      <c r="BF137" s="3">
        <f t="shared" si="49"/>
        <v>42095</v>
      </c>
      <c r="BG137" s="6">
        <f>BG136+SUMIFS('Transactions (Dated)'!H:H,'Transactions (Dated)'!D:D,'Share Values'!AM137)</f>
        <v>789691.15</v>
      </c>
      <c r="BH137" s="6">
        <f ca="1">BH136+SUMIFS('Transactions (Dated)'!$F:$F,'Transactions (Dated)'!$D:$D,$BF137,'Transactions (Dated)'!$B:$B,BH$11,'Transactions (Dated)'!$C:$C,"Dividend (paid to cash)")*W137</f>
        <v>0</v>
      </c>
      <c r="BI137" s="6">
        <f ca="1">BI136+SUMIFS('Transactions (Dated)'!$F:$F,'Transactions (Dated)'!$D:$D,$BF137,'Transactions (Dated)'!$B:$B,BI$11,'Transactions (Dated)'!$C:$C,"Dividend (paid to cash)")*X137</f>
        <v>1250</v>
      </c>
      <c r="BJ137" s="6">
        <f ca="1">BJ136+SUMIFS('Transactions (Dated)'!$F:$F,'Transactions (Dated)'!$D:$D,$BF137,'Transactions (Dated)'!$B:$B,BJ$11,'Transactions (Dated)'!$C:$C,"Dividend (paid to cash)")*Y137</f>
        <v>0</v>
      </c>
      <c r="BK137" s="6">
        <f ca="1">BK136+SUMIFS('Transactions (Dated)'!$F:$F,'Transactions (Dated)'!$D:$D,$BF137,'Transactions (Dated)'!$B:$B,BK$11,'Transactions (Dated)'!$C:$C,"Dividend (paid to cash)")*Z137</f>
        <v>47.300000000000004</v>
      </c>
      <c r="BL137" s="6">
        <f ca="1">BL136+SUMIFS('Transactions (Dated)'!$F:$F,'Transactions (Dated)'!$D:$D,$BF137,'Transactions (Dated)'!$B:$B,BL$11,'Transactions (Dated)'!$C:$C,"Dividend (paid to cash)")*AA137</f>
        <v>0</v>
      </c>
      <c r="BM137" s="6">
        <f ca="1">BM136+SUMIFS('Transactions (Dated)'!$F:$F,'Transactions (Dated)'!$D:$D,$BF137,'Transactions (Dated)'!$B:$B,BM$11,'Transactions (Dated)'!$C:$C,"Dividend (paid to cash)")*AB137</f>
        <v>0</v>
      </c>
      <c r="BN137" s="6">
        <f ca="1">BN136+SUMIFS('Transactions (Dated)'!$F:$F,'Transactions (Dated)'!$D:$D,$BF137,'Transactions (Dated)'!$B:$B,BN$11,'Transactions (Dated)'!$C:$C,"Dividend (paid to cash)")*AC137</f>
        <v>0</v>
      </c>
      <c r="BO137" s="6">
        <f ca="1">BO136+SUMIFS('Transactions (Dated)'!$F:$F,'Transactions (Dated)'!$D:$D,$BF137,'Transactions (Dated)'!$B:$B,BO$11,'Transactions (Dated)'!$C:$C,"Dividend (paid to cash)")*AD137</f>
        <v>0</v>
      </c>
      <c r="BP137" s="6">
        <f ca="1">BP136+SUMIFS('Transactions (Dated)'!$F:$F,'Transactions (Dated)'!$D:$D,$BF137,'Transactions (Dated)'!$B:$B,BP$11,'Transactions (Dated)'!$C:$C,"Dividend (paid to cash)")*AE137</f>
        <v>0</v>
      </c>
      <c r="BQ137" s="6">
        <f ca="1">BQ136+SUMIFS('Transactions (Dated)'!$F:$F,'Transactions (Dated)'!$D:$D,$BF137,'Transactions (Dated)'!$B:$B,BQ$11,'Transactions (Dated)'!$C:$C,"Dividend (paid to cash)")*AF137</f>
        <v>0</v>
      </c>
      <c r="BR137" s="6">
        <f ca="1">BR136+SUMIFS('Transactions (Dated)'!$F:$F,'Transactions (Dated)'!$D:$D,$BF137,'Transactions (Dated)'!$B:$B,BR$11,'Transactions (Dated)'!$C:$C,"Dividend (paid to cash)")*AG137</f>
        <v>0</v>
      </c>
      <c r="BS137" s="6">
        <f ca="1">BS136+SUMIFS('Transactions (Dated)'!$F:$F,'Transactions (Dated)'!$D:$D,$BF137,'Transactions (Dated)'!$B:$B,BS$11,'Transactions (Dated)'!$C:$C,"Dividend (paid to cash)")*AH137</f>
        <v>0</v>
      </c>
      <c r="BT137" s="6">
        <f ca="1">BT136+SUMIFS('Transactions (Dated)'!$F:$F,'Transactions (Dated)'!$D:$D,$BF137,'Transactions (Dated)'!$B:$B,BT$11,'Transactions (Dated)'!$C:$C,"Dividend (paid to cash)")*AI137</f>
        <v>0</v>
      </c>
      <c r="BU137" s="6">
        <f ca="1">BU136+SUMIFS('Transactions (Dated)'!$F:$F,'Transactions (Dated)'!$D:$D,$BF137,'Transactions (Dated)'!$B:$B,BU$11,'Transactions (Dated)'!$C:$C,"Dividend (paid to cash)")*AJ137</f>
        <v>0</v>
      </c>
      <c r="BV137" s="6"/>
      <c r="BX137" s="6">
        <f t="shared" ca="1" si="54"/>
        <v>790988.45000000007</v>
      </c>
      <c r="BZ137" s="3">
        <f t="shared" si="55"/>
        <v>42095</v>
      </c>
      <c r="CA137" s="4">
        <f t="shared" ca="1" si="50"/>
        <v>224110.55</v>
      </c>
      <c r="CB137" s="4">
        <f t="shared" ca="1" si="51"/>
        <v>790988.45000000007</v>
      </c>
      <c r="CD137" s="4">
        <f t="shared" ca="1" si="52"/>
        <v>1015099</v>
      </c>
    </row>
    <row r="138" spans="2:82">
      <c r="B138" s="3">
        <f t="shared" si="53"/>
        <v>42096</v>
      </c>
      <c r="C138" s="2">
        <v>15026.6</v>
      </c>
      <c r="E138" s="70">
        <v>42096</v>
      </c>
      <c r="F138" s="69">
        <v>11.35</v>
      </c>
      <c r="G138" s="69">
        <v>4.7300000000000004</v>
      </c>
      <c r="H138" s="69">
        <v>20.295000000000002</v>
      </c>
      <c r="I138" s="69">
        <v>34.1</v>
      </c>
      <c r="J138" s="69">
        <v>20.99</v>
      </c>
      <c r="K138" s="69">
        <v>12.58</v>
      </c>
      <c r="L138" s="69">
        <v>26.67</v>
      </c>
      <c r="M138" s="69">
        <v>2.58</v>
      </c>
      <c r="N138" s="69">
        <v>9.15</v>
      </c>
      <c r="O138" s="69">
        <v>5.2967000000000004</v>
      </c>
      <c r="P138" s="69">
        <v>34</v>
      </c>
      <c r="Q138" s="69">
        <v>1</v>
      </c>
      <c r="R138" s="69">
        <v>10.48</v>
      </c>
      <c r="S138" s="69">
        <v>38.92</v>
      </c>
      <c r="T138" s="4"/>
      <c r="V138" s="3">
        <f t="shared" si="32"/>
        <v>42096</v>
      </c>
      <c r="W138" s="40">
        <f ca="1">W137+SUMIFS('Transactions (Dated)'!$E$2:$E$53,'Transactions (Dated)'!$D$2:$D$53,'Share Values'!$V138,'Transactions (Dated)'!$B$2:$B$53,'Share Values'!W$11,'Transactions (Dated)'!$C$2:$C$53,"Buy")-SUMIFS('Transactions (Dated)'!$E$2:$E$53,'Transactions (Dated)'!$D$2:$D$53,'Share Values'!$V138,'Transactions (Dated)'!$B$2:$B$53,'Share Values'!W$11,'Transactions (Dated)'!$C$2:$C$53,"Sell")</f>
        <v>4625</v>
      </c>
      <c r="X138" s="40">
        <f ca="1">X137+SUMIFS('Transactions (Dated)'!$E$2:$E$53,'Transactions (Dated)'!$D$2:$D$53,'Share Values'!$V138,'Transactions (Dated)'!$B$2:$B$53,'Share Values'!X$11,'Transactions (Dated)'!$C$2:$C$53,"Buy")-SUMIFS('Transactions (Dated)'!$E$2:$E$53,'Transactions (Dated)'!$D$2:$D$53,'Share Values'!$V138,'Transactions (Dated)'!$B$2:$B$53,'Share Values'!X$11,'Transactions (Dated)'!$C$2:$C$53,"Sell")</f>
        <v>12500</v>
      </c>
      <c r="Y138" s="40">
        <f ca="1">Y137+SUMIFS('Transactions (Dated)'!$E$2:$E$53,'Transactions (Dated)'!$D$2:$D$53,'Share Values'!$V138,'Transactions (Dated)'!$B$2:$B$53,'Share Values'!Y$11,'Transactions (Dated)'!$C$2:$C$53,"Buy")-SUMIFS('Transactions (Dated)'!$E$2:$E$53,'Transactions (Dated)'!$D$2:$D$53,'Share Values'!$V138,'Transactions (Dated)'!$B$2:$B$53,'Share Values'!Y$11,'Transactions (Dated)'!$C$2:$C$53,"Sell")</f>
        <v>0</v>
      </c>
      <c r="Z138" s="40">
        <f ca="1">Z137+SUMIFS('Transactions (Dated)'!$E$2:$E$53,'Transactions (Dated)'!$D$2:$D$53,'Share Values'!$V138,'Transactions (Dated)'!$B$2:$B$53,'Share Values'!Z$11,'Transactions (Dated)'!$C$2:$C$53,"Buy")-SUMIFS('Transactions (Dated)'!$E$2:$E$53,'Transactions (Dated)'!$D$2:$D$53,'Share Values'!$V138,'Transactions (Dated)'!$B$2:$B$53,'Share Values'!Z$11,'Transactions (Dated)'!$C$2:$C$53,"Sell")</f>
        <v>1892</v>
      </c>
      <c r="AA138" s="40">
        <f ca="1">AA137+SUMIFS('Transactions (Dated)'!$E$2:$E$53,'Transactions (Dated)'!$D$2:$D$53,'Share Values'!$V138,'Transactions (Dated)'!$B$2:$B$53,'Share Values'!AA$11,'Transactions (Dated)'!$C$2:$C$53,"Buy")-SUMIFS('Transactions (Dated)'!$E$2:$E$53,'Transactions (Dated)'!$D$2:$D$53,'Share Values'!$V138,'Transactions (Dated)'!$B$2:$B$53,'Share Values'!AA$11,'Transactions (Dated)'!$C$2:$C$53,"Sell")</f>
        <v>2348</v>
      </c>
      <c r="AB138" s="40">
        <f ca="1">AB137+SUMIFS('Transactions (Dated)'!$E$2:$E$53,'Transactions (Dated)'!$D$2:$D$53,'Share Values'!$V138,'Transactions (Dated)'!$B$2:$B$53,'Share Values'!AB$11,'Transactions (Dated)'!$C$2:$C$53,"Buy")-SUMIFS('Transactions (Dated)'!$E$2:$E$53,'Transactions (Dated)'!$D$2:$D$53,'Share Values'!$V138,'Transactions (Dated)'!$B$2:$B$53,'Share Values'!AB$11,'Transactions (Dated)'!$C$2:$C$53,"Sell")</f>
        <v>0</v>
      </c>
      <c r="AC138" s="40">
        <f ca="1">AC137+SUMIFS('Transactions (Dated)'!$E$2:$E$53,'Transactions (Dated)'!$D$2:$D$53,'Share Values'!$V138,'Transactions (Dated)'!$B$2:$B$53,'Share Values'!AC$11,'Transactions (Dated)'!$C$2:$C$53,"Buy")-SUMIFS('Transactions (Dated)'!$E$2:$E$53,'Transactions (Dated)'!$D$2:$D$53,'Share Values'!$V138,'Transactions (Dated)'!$B$2:$B$53,'Share Values'!AC$11,'Transactions (Dated)'!$C$2:$C$53,"Sell")</f>
        <v>0</v>
      </c>
      <c r="AD138" s="40">
        <f ca="1">AD137+SUMIFS('Transactions (Dated)'!$E$2:$E$53,'Transactions (Dated)'!$D$2:$D$53,'Share Values'!$V138,'Transactions (Dated)'!$B$2:$B$53,'Share Values'!AD$11,'Transactions (Dated)'!$C$2:$C$53,"Buy")-SUMIFS('Transactions (Dated)'!$E$2:$E$53,'Transactions (Dated)'!$D$2:$D$53,'Share Values'!$V138,'Transactions (Dated)'!$B$2:$B$53,'Share Values'!AD$11,'Transactions (Dated)'!$C$2:$C$53,"Sell")</f>
        <v>0</v>
      </c>
      <c r="AE138" s="40">
        <f ca="1">AE137+SUMIFS('Transactions (Dated)'!$E$2:$E$53,'Transactions (Dated)'!$D$2:$D$53,'Share Values'!$V138,'Transactions (Dated)'!$B$2:$B$53,'Share Values'!AE$11,'Transactions (Dated)'!$C$2:$C$53,"Buy")-SUMIFS('Transactions (Dated)'!$E$2:$E$53,'Transactions (Dated)'!$D$2:$D$53,'Share Values'!$V138,'Transactions (Dated)'!$B$2:$B$53,'Share Values'!AE$11,'Transactions (Dated)'!$C$2:$C$53,"Sell")</f>
        <v>0</v>
      </c>
      <c r="AF138" s="40">
        <f ca="1">AF137+SUMIFS('Transactions (Dated)'!$E$2:$E$53,'Transactions (Dated)'!$D$2:$D$53,'Share Values'!$V138,'Transactions (Dated)'!$B$2:$B$53,'Share Values'!AF$11,'Transactions (Dated)'!$C$2:$C$53,"Buy")-SUMIFS('Transactions (Dated)'!$E$2:$E$53,'Transactions (Dated)'!$D$2:$D$53,'Share Values'!$V138,'Transactions (Dated)'!$B$2:$B$53,'Share Values'!AF$11,'Transactions (Dated)'!$C$2:$C$53,"Sell")</f>
        <v>0</v>
      </c>
      <c r="AG138" s="40">
        <f ca="1">AG137+SUMIFS('Transactions (Dated)'!$E$2:$E$53,'Transactions (Dated)'!$D$2:$D$53,'Share Values'!$V138,'Transactions (Dated)'!$B$2:$B$53,'Share Values'!AG$11,'Transactions (Dated)'!$C$2:$C$53,"Buy")-SUMIFS('Transactions (Dated)'!$E$2:$E$53,'Transactions (Dated)'!$D$2:$D$53,'Share Values'!$V138,'Transactions (Dated)'!$B$2:$B$53,'Share Values'!AG$11,'Transactions (Dated)'!$C$2:$C$53,"Sell")</f>
        <v>0</v>
      </c>
      <c r="AH138" s="40">
        <f ca="1">AH137+SUMIFS('Transactions (Dated)'!$E$2:$E$53,'Transactions (Dated)'!$D$2:$D$53,'Share Values'!$V138,'Transactions (Dated)'!$B$2:$B$53,'Share Values'!AH$11,'Transactions (Dated)'!$C$2:$C$53,"Buy")-SUMIFS('Transactions (Dated)'!$E$2:$E$53,'Transactions (Dated)'!$D$2:$D$53,'Share Values'!$V138,'Transactions (Dated)'!$B$2:$B$53,'Share Values'!AH$11,'Transactions (Dated)'!$C$2:$C$53,"Sell")</f>
        <v>0</v>
      </c>
      <c r="AI138" s="40">
        <f ca="1">AI137+SUMIFS('Transactions (Dated)'!$E$2:$E$53,'Transactions (Dated)'!$D$2:$D$53,'Share Values'!$V138,'Transactions (Dated)'!$B$2:$B$53,'Share Values'!AI$11,'Transactions (Dated)'!$C$2:$C$53,"Buy")-SUMIFS('Transactions (Dated)'!$E$2:$E$53,'Transactions (Dated)'!$D$2:$D$53,'Share Values'!$V138,'Transactions (Dated)'!$B$2:$B$53,'Share Values'!AI$11,'Transactions (Dated)'!$C$2:$C$53,"Sell")</f>
        <v>0</v>
      </c>
      <c r="AJ138" s="40">
        <f ca="1">AJ137+SUMIFS('Transactions (Dated)'!$E$2:$E$53,'Transactions (Dated)'!$D$2:$D$53,'Share Values'!$V138,'Transactions (Dated)'!$B$2:$B$53,'Share Values'!AJ$11,'Transactions (Dated)'!$C$2:$C$53,"Buy")-SUMIFS('Transactions (Dated)'!$E$2:$E$53,'Transactions (Dated)'!$D$2:$D$53,'Share Values'!$V138,'Transactions (Dated)'!$B$2:$B$53,'Share Values'!AJ$11,'Transactions (Dated)'!$C$2:$C$53,"Sell")</f>
        <v>0</v>
      </c>
      <c r="AK138" s="40"/>
      <c r="AM138" s="3">
        <f t="shared" si="33"/>
        <v>42096</v>
      </c>
      <c r="AN138" s="6">
        <f t="shared" ca="1" si="34"/>
        <v>52493.75</v>
      </c>
      <c r="AO138" s="6">
        <f t="shared" ca="1" si="35"/>
        <v>59125.000000000007</v>
      </c>
      <c r="AP138" s="6">
        <f t="shared" ca="1" si="36"/>
        <v>0</v>
      </c>
      <c r="AQ138" s="6">
        <f t="shared" ca="1" si="37"/>
        <v>64517.200000000004</v>
      </c>
      <c r="AR138" s="6">
        <f t="shared" ca="1" si="38"/>
        <v>49284.52</v>
      </c>
      <c r="AS138" s="6">
        <f t="shared" ca="1" si="39"/>
        <v>0</v>
      </c>
      <c r="AT138" s="6">
        <f t="shared" ca="1" si="40"/>
        <v>0</v>
      </c>
      <c r="AU138" s="6">
        <f t="shared" ca="1" si="41"/>
        <v>0</v>
      </c>
      <c r="AV138" s="6">
        <f t="shared" ca="1" si="42"/>
        <v>0</v>
      </c>
      <c r="AW138" s="6">
        <f t="shared" ca="1" si="43"/>
        <v>0</v>
      </c>
      <c r="AX138" s="6">
        <f t="shared" ca="1" si="44"/>
        <v>0</v>
      </c>
      <c r="AY138" s="6">
        <f t="shared" ca="1" si="45"/>
        <v>0</v>
      </c>
      <c r="AZ138" s="6">
        <f t="shared" ca="1" si="46"/>
        <v>0</v>
      </c>
      <c r="BA138" s="6">
        <f t="shared" ca="1" si="47"/>
        <v>0</v>
      </c>
      <c r="BB138" s="6"/>
      <c r="BD138" s="4">
        <f t="shared" ca="1" si="48"/>
        <v>225420.47</v>
      </c>
      <c r="BF138" s="3">
        <f t="shared" si="49"/>
        <v>42096</v>
      </c>
      <c r="BG138" s="6">
        <f>BG137+SUMIFS('Transactions (Dated)'!H:H,'Transactions (Dated)'!D:D,'Share Values'!AM138)</f>
        <v>789691.15</v>
      </c>
      <c r="BH138" s="6">
        <f ca="1">BH137+SUMIFS('Transactions (Dated)'!$F:$F,'Transactions (Dated)'!$D:$D,$BF138,'Transactions (Dated)'!$B:$B,BH$11,'Transactions (Dated)'!$C:$C,"Dividend (paid to cash)")*W138</f>
        <v>0</v>
      </c>
      <c r="BI138" s="6">
        <f ca="1">BI137+SUMIFS('Transactions (Dated)'!$F:$F,'Transactions (Dated)'!$D:$D,$BF138,'Transactions (Dated)'!$B:$B,BI$11,'Transactions (Dated)'!$C:$C,"Dividend (paid to cash)")*X138</f>
        <v>1250</v>
      </c>
      <c r="BJ138" s="6">
        <f ca="1">BJ137+SUMIFS('Transactions (Dated)'!$F:$F,'Transactions (Dated)'!$D:$D,$BF138,'Transactions (Dated)'!$B:$B,BJ$11,'Transactions (Dated)'!$C:$C,"Dividend (paid to cash)")*Y138</f>
        <v>0</v>
      </c>
      <c r="BK138" s="6">
        <f ca="1">BK137+SUMIFS('Transactions (Dated)'!$F:$F,'Transactions (Dated)'!$D:$D,$BF138,'Transactions (Dated)'!$B:$B,BK$11,'Transactions (Dated)'!$C:$C,"Dividend (paid to cash)")*Z138</f>
        <v>47.300000000000004</v>
      </c>
      <c r="BL138" s="6">
        <f ca="1">BL137+SUMIFS('Transactions (Dated)'!$F:$F,'Transactions (Dated)'!$D:$D,$BF138,'Transactions (Dated)'!$B:$B,BL$11,'Transactions (Dated)'!$C:$C,"Dividend (paid to cash)")*AA138</f>
        <v>0</v>
      </c>
      <c r="BM138" s="6">
        <f ca="1">BM137+SUMIFS('Transactions (Dated)'!$F:$F,'Transactions (Dated)'!$D:$D,$BF138,'Transactions (Dated)'!$B:$B,BM$11,'Transactions (Dated)'!$C:$C,"Dividend (paid to cash)")*AB138</f>
        <v>0</v>
      </c>
      <c r="BN138" s="6">
        <f ca="1">BN137+SUMIFS('Transactions (Dated)'!$F:$F,'Transactions (Dated)'!$D:$D,$BF138,'Transactions (Dated)'!$B:$B,BN$11,'Transactions (Dated)'!$C:$C,"Dividend (paid to cash)")*AC138</f>
        <v>0</v>
      </c>
      <c r="BO138" s="6">
        <f ca="1">BO137+SUMIFS('Transactions (Dated)'!$F:$F,'Transactions (Dated)'!$D:$D,$BF138,'Transactions (Dated)'!$B:$B,BO$11,'Transactions (Dated)'!$C:$C,"Dividend (paid to cash)")*AD138</f>
        <v>0</v>
      </c>
      <c r="BP138" s="6">
        <f ca="1">BP137+SUMIFS('Transactions (Dated)'!$F:$F,'Transactions (Dated)'!$D:$D,$BF138,'Transactions (Dated)'!$B:$B,BP$11,'Transactions (Dated)'!$C:$C,"Dividend (paid to cash)")*AE138</f>
        <v>0</v>
      </c>
      <c r="BQ138" s="6">
        <f ca="1">BQ137+SUMIFS('Transactions (Dated)'!$F:$F,'Transactions (Dated)'!$D:$D,$BF138,'Transactions (Dated)'!$B:$B,BQ$11,'Transactions (Dated)'!$C:$C,"Dividend (paid to cash)")*AF138</f>
        <v>0</v>
      </c>
      <c r="BR138" s="6">
        <f ca="1">BR137+SUMIFS('Transactions (Dated)'!$F:$F,'Transactions (Dated)'!$D:$D,$BF138,'Transactions (Dated)'!$B:$B,BR$11,'Transactions (Dated)'!$C:$C,"Dividend (paid to cash)")*AG138</f>
        <v>0</v>
      </c>
      <c r="BS138" s="6">
        <f ca="1">BS137+SUMIFS('Transactions (Dated)'!$F:$F,'Transactions (Dated)'!$D:$D,$BF138,'Transactions (Dated)'!$B:$B,BS$11,'Transactions (Dated)'!$C:$C,"Dividend (paid to cash)")*AH138</f>
        <v>0</v>
      </c>
      <c r="BT138" s="6">
        <f ca="1">BT137+SUMIFS('Transactions (Dated)'!$F:$F,'Transactions (Dated)'!$D:$D,$BF138,'Transactions (Dated)'!$B:$B,BT$11,'Transactions (Dated)'!$C:$C,"Dividend (paid to cash)")*AI138</f>
        <v>0</v>
      </c>
      <c r="BU138" s="6">
        <f ca="1">BU137+SUMIFS('Transactions (Dated)'!$F:$F,'Transactions (Dated)'!$D:$D,$BF138,'Transactions (Dated)'!$B:$B,BU$11,'Transactions (Dated)'!$C:$C,"Dividend (paid to cash)")*AJ138</f>
        <v>0</v>
      </c>
      <c r="BV138" s="6"/>
      <c r="BX138" s="6">
        <f t="shared" ca="1" si="54"/>
        <v>790988.45000000007</v>
      </c>
      <c r="BZ138" s="3">
        <f t="shared" si="55"/>
        <v>42096</v>
      </c>
      <c r="CA138" s="4">
        <f t="shared" ca="1" si="50"/>
        <v>225420.47</v>
      </c>
      <c r="CB138" s="4">
        <f t="shared" ca="1" si="51"/>
        <v>790988.45000000007</v>
      </c>
      <c r="CD138" s="4">
        <f t="shared" ca="1" si="52"/>
        <v>1016408.92</v>
      </c>
    </row>
    <row r="139" spans="2:82">
      <c r="B139" s="3">
        <f t="shared" si="53"/>
        <v>42100</v>
      </c>
      <c r="C139" s="2">
        <v>15100.7</v>
      </c>
      <c r="E139" s="70">
        <v>42100</v>
      </c>
      <c r="F139" s="69">
        <v>11.65</v>
      </c>
      <c r="G139" s="69">
        <v>5.0199999999999996</v>
      </c>
      <c r="H139" s="69">
        <v>20.420000000000002</v>
      </c>
      <c r="I139" s="69">
        <v>33.770000000000003</v>
      </c>
      <c r="J139" s="69">
        <v>21.3</v>
      </c>
      <c r="K139" s="69">
        <v>12.65</v>
      </c>
      <c r="L139" s="69">
        <v>26.78</v>
      </c>
      <c r="M139" s="69">
        <v>2.63</v>
      </c>
      <c r="N139" s="69">
        <v>9.26</v>
      </c>
      <c r="O139" s="69">
        <v>5.3666999999999998</v>
      </c>
      <c r="P139" s="69">
        <v>33.4</v>
      </c>
      <c r="Q139" s="69">
        <v>0.99</v>
      </c>
      <c r="R139" s="69">
        <v>10.74</v>
      </c>
      <c r="S139" s="69">
        <v>39</v>
      </c>
      <c r="T139" s="4"/>
      <c r="V139" s="3">
        <f t="shared" si="32"/>
        <v>42100</v>
      </c>
      <c r="W139" s="40">
        <f ca="1">W138+SUMIFS('Transactions (Dated)'!$E$2:$E$53,'Transactions (Dated)'!$D$2:$D$53,'Share Values'!$V139,'Transactions (Dated)'!$B$2:$B$53,'Share Values'!W$11,'Transactions (Dated)'!$C$2:$C$53,"Buy")-SUMIFS('Transactions (Dated)'!$E$2:$E$53,'Transactions (Dated)'!$D$2:$D$53,'Share Values'!$V139,'Transactions (Dated)'!$B$2:$B$53,'Share Values'!W$11,'Transactions (Dated)'!$C$2:$C$53,"Sell")</f>
        <v>4625</v>
      </c>
      <c r="X139" s="40">
        <f ca="1">X138+SUMIFS('Transactions (Dated)'!$E$2:$E$53,'Transactions (Dated)'!$D$2:$D$53,'Share Values'!$V139,'Transactions (Dated)'!$B$2:$B$53,'Share Values'!X$11,'Transactions (Dated)'!$C$2:$C$53,"Buy")-SUMIFS('Transactions (Dated)'!$E$2:$E$53,'Transactions (Dated)'!$D$2:$D$53,'Share Values'!$V139,'Transactions (Dated)'!$B$2:$B$53,'Share Values'!X$11,'Transactions (Dated)'!$C$2:$C$53,"Sell")</f>
        <v>12500</v>
      </c>
      <c r="Y139" s="40">
        <f ca="1">Y138+SUMIFS('Transactions (Dated)'!$E$2:$E$53,'Transactions (Dated)'!$D$2:$D$53,'Share Values'!$V139,'Transactions (Dated)'!$B$2:$B$53,'Share Values'!Y$11,'Transactions (Dated)'!$C$2:$C$53,"Buy")-SUMIFS('Transactions (Dated)'!$E$2:$E$53,'Transactions (Dated)'!$D$2:$D$53,'Share Values'!$V139,'Transactions (Dated)'!$B$2:$B$53,'Share Values'!Y$11,'Transactions (Dated)'!$C$2:$C$53,"Sell")</f>
        <v>0</v>
      </c>
      <c r="Z139" s="40">
        <f ca="1">Z138+SUMIFS('Transactions (Dated)'!$E$2:$E$53,'Transactions (Dated)'!$D$2:$D$53,'Share Values'!$V139,'Transactions (Dated)'!$B$2:$B$53,'Share Values'!Z$11,'Transactions (Dated)'!$C$2:$C$53,"Buy")-SUMIFS('Transactions (Dated)'!$E$2:$E$53,'Transactions (Dated)'!$D$2:$D$53,'Share Values'!$V139,'Transactions (Dated)'!$B$2:$B$53,'Share Values'!Z$11,'Transactions (Dated)'!$C$2:$C$53,"Sell")</f>
        <v>1892</v>
      </c>
      <c r="AA139" s="40">
        <f ca="1">AA138+SUMIFS('Transactions (Dated)'!$E$2:$E$53,'Transactions (Dated)'!$D$2:$D$53,'Share Values'!$V139,'Transactions (Dated)'!$B$2:$B$53,'Share Values'!AA$11,'Transactions (Dated)'!$C$2:$C$53,"Buy")-SUMIFS('Transactions (Dated)'!$E$2:$E$53,'Transactions (Dated)'!$D$2:$D$53,'Share Values'!$V139,'Transactions (Dated)'!$B$2:$B$53,'Share Values'!AA$11,'Transactions (Dated)'!$C$2:$C$53,"Sell")</f>
        <v>2348</v>
      </c>
      <c r="AB139" s="40">
        <f ca="1">AB138+SUMIFS('Transactions (Dated)'!$E$2:$E$53,'Transactions (Dated)'!$D$2:$D$53,'Share Values'!$V139,'Transactions (Dated)'!$B$2:$B$53,'Share Values'!AB$11,'Transactions (Dated)'!$C$2:$C$53,"Buy")-SUMIFS('Transactions (Dated)'!$E$2:$E$53,'Transactions (Dated)'!$D$2:$D$53,'Share Values'!$V139,'Transactions (Dated)'!$B$2:$B$53,'Share Values'!AB$11,'Transactions (Dated)'!$C$2:$C$53,"Sell")</f>
        <v>0</v>
      </c>
      <c r="AC139" s="40">
        <f ca="1">AC138+SUMIFS('Transactions (Dated)'!$E$2:$E$53,'Transactions (Dated)'!$D$2:$D$53,'Share Values'!$V139,'Transactions (Dated)'!$B$2:$B$53,'Share Values'!AC$11,'Transactions (Dated)'!$C$2:$C$53,"Buy")-SUMIFS('Transactions (Dated)'!$E$2:$E$53,'Transactions (Dated)'!$D$2:$D$53,'Share Values'!$V139,'Transactions (Dated)'!$B$2:$B$53,'Share Values'!AC$11,'Transactions (Dated)'!$C$2:$C$53,"Sell")</f>
        <v>0</v>
      </c>
      <c r="AD139" s="40">
        <f ca="1">AD138+SUMIFS('Transactions (Dated)'!$E$2:$E$53,'Transactions (Dated)'!$D$2:$D$53,'Share Values'!$V139,'Transactions (Dated)'!$B$2:$B$53,'Share Values'!AD$11,'Transactions (Dated)'!$C$2:$C$53,"Buy")-SUMIFS('Transactions (Dated)'!$E$2:$E$53,'Transactions (Dated)'!$D$2:$D$53,'Share Values'!$V139,'Transactions (Dated)'!$B$2:$B$53,'Share Values'!AD$11,'Transactions (Dated)'!$C$2:$C$53,"Sell")</f>
        <v>0</v>
      </c>
      <c r="AE139" s="40">
        <f ca="1">AE138+SUMIFS('Transactions (Dated)'!$E$2:$E$53,'Transactions (Dated)'!$D$2:$D$53,'Share Values'!$V139,'Transactions (Dated)'!$B$2:$B$53,'Share Values'!AE$11,'Transactions (Dated)'!$C$2:$C$53,"Buy")-SUMIFS('Transactions (Dated)'!$E$2:$E$53,'Transactions (Dated)'!$D$2:$D$53,'Share Values'!$V139,'Transactions (Dated)'!$B$2:$B$53,'Share Values'!AE$11,'Transactions (Dated)'!$C$2:$C$53,"Sell")</f>
        <v>0</v>
      </c>
      <c r="AF139" s="40">
        <f ca="1">AF138+SUMIFS('Transactions (Dated)'!$E$2:$E$53,'Transactions (Dated)'!$D$2:$D$53,'Share Values'!$V139,'Transactions (Dated)'!$B$2:$B$53,'Share Values'!AF$11,'Transactions (Dated)'!$C$2:$C$53,"Buy")-SUMIFS('Transactions (Dated)'!$E$2:$E$53,'Transactions (Dated)'!$D$2:$D$53,'Share Values'!$V139,'Transactions (Dated)'!$B$2:$B$53,'Share Values'!AF$11,'Transactions (Dated)'!$C$2:$C$53,"Sell")</f>
        <v>0</v>
      </c>
      <c r="AG139" s="40">
        <f ca="1">AG138+SUMIFS('Transactions (Dated)'!$E$2:$E$53,'Transactions (Dated)'!$D$2:$D$53,'Share Values'!$V139,'Transactions (Dated)'!$B$2:$B$53,'Share Values'!AG$11,'Transactions (Dated)'!$C$2:$C$53,"Buy")-SUMIFS('Transactions (Dated)'!$E$2:$E$53,'Transactions (Dated)'!$D$2:$D$53,'Share Values'!$V139,'Transactions (Dated)'!$B$2:$B$53,'Share Values'!AG$11,'Transactions (Dated)'!$C$2:$C$53,"Sell")</f>
        <v>0</v>
      </c>
      <c r="AH139" s="40">
        <f ca="1">AH138+SUMIFS('Transactions (Dated)'!$E$2:$E$53,'Transactions (Dated)'!$D$2:$D$53,'Share Values'!$V139,'Transactions (Dated)'!$B$2:$B$53,'Share Values'!AH$11,'Transactions (Dated)'!$C$2:$C$53,"Buy")-SUMIFS('Transactions (Dated)'!$E$2:$E$53,'Transactions (Dated)'!$D$2:$D$53,'Share Values'!$V139,'Transactions (Dated)'!$B$2:$B$53,'Share Values'!AH$11,'Transactions (Dated)'!$C$2:$C$53,"Sell")</f>
        <v>0</v>
      </c>
      <c r="AI139" s="40">
        <f ca="1">AI138+SUMIFS('Transactions (Dated)'!$E$2:$E$53,'Transactions (Dated)'!$D$2:$D$53,'Share Values'!$V139,'Transactions (Dated)'!$B$2:$B$53,'Share Values'!AI$11,'Transactions (Dated)'!$C$2:$C$53,"Buy")-SUMIFS('Transactions (Dated)'!$E$2:$E$53,'Transactions (Dated)'!$D$2:$D$53,'Share Values'!$V139,'Transactions (Dated)'!$B$2:$B$53,'Share Values'!AI$11,'Transactions (Dated)'!$C$2:$C$53,"Sell")</f>
        <v>0</v>
      </c>
      <c r="AJ139" s="40">
        <f ca="1">AJ138+SUMIFS('Transactions (Dated)'!$E$2:$E$53,'Transactions (Dated)'!$D$2:$D$53,'Share Values'!$V139,'Transactions (Dated)'!$B$2:$B$53,'Share Values'!AJ$11,'Transactions (Dated)'!$C$2:$C$53,"Buy")-SUMIFS('Transactions (Dated)'!$E$2:$E$53,'Transactions (Dated)'!$D$2:$D$53,'Share Values'!$V139,'Transactions (Dated)'!$B$2:$B$53,'Share Values'!AJ$11,'Transactions (Dated)'!$C$2:$C$53,"Sell")</f>
        <v>0</v>
      </c>
      <c r="AK139" s="40"/>
      <c r="AM139" s="3">
        <f t="shared" si="33"/>
        <v>42100</v>
      </c>
      <c r="AN139" s="6">
        <f t="shared" ca="1" si="34"/>
        <v>53881.25</v>
      </c>
      <c r="AO139" s="6">
        <f t="shared" ca="1" si="35"/>
        <v>62749.999999999993</v>
      </c>
      <c r="AP139" s="6">
        <f t="shared" ca="1" si="36"/>
        <v>0</v>
      </c>
      <c r="AQ139" s="6">
        <f t="shared" ca="1" si="37"/>
        <v>63892.840000000004</v>
      </c>
      <c r="AR139" s="6">
        <f t="shared" ca="1" si="38"/>
        <v>50012.4</v>
      </c>
      <c r="AS139" s="6">
        <f t="shared" ca="1" si="39"/>
        <v>0</v>
      </c>
      <c r="AT139" s="6">
        <f t="shared" ca="1" si="40"/>
        <v>0</v>
      </c>
      <c r="AU139" s="6">
        <f t="shared" ca="1" si="41"/>
        <v>0</v>
      </c>
      <c r="AV139" s="6">
        <f t="shared" ca="1" si="42"/>
        <v>0</v>
      </c>
      <c r="AW139" s="6">
        <f t="shared" ca="1" si="43"/>
        <v>0</v>
      </c>
      <c r="AX139" s="6">
        <f t="shared" ca="1" si="44"/>
        <v>0</v>
      </c>
      <c r="AY139" s="6">
        <f t="shared" ca="1" si="45"/>
        <v>0</v>
      </c>
      <c r="AZ139" s="6">
        <f t="shared" ca="1" si="46"/>
        <v>0</v>
      </c>
      <c r="BA139" s="6">
        <f t="shared" ca="1" si="47"/>
        <v>0</v>
      </c>
      <c r="BB139" s="6"/>
      <c r="BD139" s="4">
        <f t="shared" ca="1" si="48"/>
        <v>230536.49</v>
      </c>
      <c r="BF139" s="3">
        <f t="shared" si="49"/>
        <v>42100</v>
      </c>
      <c r="BG139" s="6">
        <f>BG138+SUMIFS('Transactions (Dated)'!H:H,'Transactions (Dated)'!D:D,'Share Values'!AM139)</f>
        <v>789691.15</v>
      </c>
      <c r="BH139" s="6">
        <f ca="1">BH138+SUMIFS('Transactions (Dated)'!$F:$F,'Transactions (Dated)'!$D:$D,$BF139,'Transactions (Dated)'!$B:$B,BH$11,'Transactions (Dated)'!$C:$C,"Dividend (paid to cash)")*W139</f>
        <v>0</v>
      </c>
      <c r="BI139" s="6">
        <f ca="1">BI138+SUMIFS('Transactions (Dated)'!$F:$F,'Transactions (Dated)'!$D:$D,$BF139,'Transactions (Dated)'!$B:$B,BI$11,'Transactions (Dated)'!$C:$C,"Dividend (paid to cash)")*X139</f>
        <v>1250</v>
      </c>
      <c r="BJ139" s="6">
        <f ca="1">BJ138+SUMIFS('Transactions (Dated)'!$F:$F,'Transactions (Dated)'!$D:$D,$BF139,'Transactions (Dated)'!$B:$B,BJ$11,'Transactions (Dated)'!$C:$C,"Dividend (paid to cash)")*Y139</f>
        <v>0</v>
      </c>
      <c r="BK139" s="6">
        <f ca="1">BK138+SUMIFS('Transactions (Dated)'!$F:$F,'Transactions (Dated)'!$D:$D,$BF139,'Transactions (Dated)'!$B:$B,BK$11,'Transactions (Dated)'!$C:$C,"Dividend (paid to cash)")*Z139</f>
        <v>47.300000000000004</v>
      </c>
      <c r="BL139" s="6">
        <f ca="1">BL138+SUMIFS('Transactions (Dated)'!$F:$F,'Transactions (Dated)'!$D:$D,$BF139,'Transactions (Dated)'!$B:$B,BL$11,'Transactions (Dated)'!$C:$C,"Dividend (paid to cash)")*AA139</f>
        <v>0</v>
      </c>
      <c r="BM139" s="6">
        <f ca="1">BM138+SUMIFS('Transactions (Dated)'!$F:$F,'Transactions (Dated)'!$D:$D,$BF139,'Transactions (Dated)'!$B:$B,BM$11,'Transactions (Dated)'!$C:$C,"Dividend (paid to cash)")*AB139</f>
        <v>0</v>
      </c>
      <c r="BN139" s="6">
        <f ca="1">BN138+SUMIFS('Transactions (Dated)'!$F:$F,'Transactions (Dated)'!$D:$D,$BF139,'Transactions (Dated)'!$B:$B,BN$11,'Transactions (Dated)'!$C:$C,"Dividend (paid to cash)")*AC139</f>
        <v>0</v>
      </c>
      <c r="BO139" s="6">
        <f ca="1">BO138+SUMIFS('Transactions (Dated)'!$F:$F,'Transactions (Dated)'!$D:$D,$BF139,'Transactions (Dated)'!$B:$B,BO$11,'Transactions (Dated)'!$C:$C,"Dividend (paid to cash)")*AD139</f>
        <v>0</v>
      </c>
      <c r="BP139" s="6">
        <f ca="1">BP138+SUMIFS('Transactions (Dated)'!$F:$F,'Transactions (Dated)'!$D:$D,$BF139,'Transactions (Dated)'!$B:$B,BP$11,'Transactions (Dated)'!$C:$C,"Dividend (paid to cash)")*AE139</f>
        <v>0</v>
      </c>
      <c r="BQ139" s="6">
        <f ca="1">BQ138+SUMIFS('Transactions (Dated)'!$F:$F,'Transactions (Dated)'!$D:$D,$BF139,'Transactions (Dated)'!$B:$B,BQ$11,'Transactions (Dated)'!$C:$C,"Dividend (paid to cash)")*AF139</f>
        <v>0</v>
      </c>
      <c r="BR139" s="6">
        <f ca="1">BR138+SUMIFS('Transactions (Dated)'!$F:$F,'Transactions (Dated)'!$D:$D,$BF139,'Transactions (Dated)'!$B:$B,BR$11,'Transactions (Dated)'!$C:$C,"Dividend (paid to cash)")*AG139</f>
        <v>0</v>
      </c>
      <c r="BS139" s="6">
        <f ca="1">BS138+SUMIFS('Transactions (Dated)'!$F:$F,'Transactions (Dated)'!$D:$D,$BF139,'Transactions (Dated)'!$B:$B,BS$11,'Transactions (Dated)'!$C:$C,"Dividend (paid to cash)")*AH139</f>
        <v>0</v>
      </c>
      <c r="BT139" s="6">
        <f ca="1">BT138+SUMIFS('Transactions (Dated)'!$F:$F,'Transactions (Dated)'!$D:$D,$BF139,'Transactions (Dated)'!$B:$B,BT$11,'Transactions (Dated)'!$C:$C,"Dividend (paid to cash)")*AI139</f>
        <v>0</v>
      </c>
      <c r="BU139" s="6">
        <f ca="1">BU138+SUMIFS('Transactions (Dated)'!$F:$F,'Transactions (Dated)'!$D:$D,$BF139,'Transactions (Dated)'!$B:$B,BU$11,'Transactions (Dated)'!$C:$C,"Dividend (paid to cash)")*AJ139</f>
        <v>0</v>
      </c>
      <c r="BV139" s="6"/>
      <c r="BX139" s="6">
        <f t="shared" ca="1" si="54"/>
        <v>790988.45000000007</v>
      </c>
      <c r="BZ139" s="3">
        <f t="shared" si="55"/>
        <v>42100</v>
      </c>
      <c r="CA139" s="4">
        <f t="shared" ca="1" si="50"/>
        <v>230536.49</v>
      </c>
      <c r="CB139" s="4">
        <f t="shared" ca="1" si="51"/>
        <v>790988.45000000007</v>
      </c>
      <c r="CD139" s="4">
        <f t="shared" ca="1" si="52"/>
        <v>1021524.9400000001</v>
      </c>
    </row>
    <row r="140" spans="2:82">
      <c r="B140" s="3">
        <f t="shared" si="53"/>
        <v>42101</v>
      </c>
      <c r="C140" s="2">
        <v>15188.8</v>
      </c>
      <c r="E140" s="70">
        <v>42101</v>
      </c>
      <c r="F140" s="69">
        <v>11.66</v>
      </c>
      <c r="G140" s="69">
        <v>4.9000000000000004</v>
      </c>
      <c r="H140" s="69">
        <v>20.51</v>
      </c>
      <c r="I140" s="69">
        <v>33.65</v>
      </c>
      <c r="J140" s="69">
        <v>22.11</v>
      </c>
      <c r="K140" s="69">
        <v>12.63</v>
      </c>
      <c r="L140" s="69">
        <v>26.8</v>
      </c>
      <c r="M140" s="69">
        <v>2.65</v>
      </c>
      <c r="N140" s="69">
        <v>9.35</v>
      </c>
      <c r="O140" s="69">
        <v>5.3266999999999998</v>
      </c>
      <c r="P140" s="69">
        <v>33.6</v>
      </c>
      <c r="Q140" s="69">
        <v>1</v>
      </c>
      <c r="R140" s="69">
        <v>10.84</v>
      </c>
      <c r="S140" s="69">
        <v>39.229999999999997</v>
      </c>
      <c r="T140" s="4"/>
      <c r="V140" s="3">
        <f t="shared" ref="V140:V203" si="56">E140</f>
        <v>42101</v>
      </c>
      <c r="W140" s="40">
        <f ca="1">W139+SUMIFS('Transactions (Dated)'!$E$2:$E$53,'Transactions (Dated)'!$D$2:$D$53,'Share Values'!$V140,'Transactions (Dated)'!$B$2:$B$53,'Share Values'!W$11,'Transactions (Dated)'!$C$2:$C$53,"Buy")-SUMIFS('Transactions (Dated)'!$E$2:$E$53,'Transactions (Dated)'!$D$2:$D$53,'Share Values'!$V140,'Transactions (Dated)'!$B$2:$B$53,'Share Values'!W$11,'Transactions (Dated)'!$C$2:$C$53,"Sell")</f>
        <v>4625</v>
      </c>
      <c r="X140" s="40">
        <f ca="1">X139+SUMIFS('Transactions (Dated)'!$E$2:$E$53,'Transactions (Dated)'!$D$2:$D$53,'Share Values'!$V140,'Transactions (Dated)'!$B$2:$B$53,'Share Values'!X$11,'Transactions (Dated)'!$C$2:$C$53,"Buy")-SUMIFS('Transactions (Dated)'!$E$2:$E$53,'Transactions (Dated)'!$D$2:$D$53,'Share Values'!$V140,'Transactions (Dated)'!$B$2:$B$53,'Share Values'!X$11,'Transactions (Dated)'!$C$2:$C$53,"Sell")</f>
        <v>12500</v>
      </c>
      <c r="Y140" s="40">
        <f ca="1">Y139+SUMIFS('Transactions (Dated)'!$E$2:$E$53,'Transactions (Dated)'!$D$2:$D$53,'Share Values'!$V140,'Transactions (Dated)'!$B$2:$B$53,'Share Values'!Y$11,'Transactions (Dated)'!$C$2:$C$53,"Buy")-SUMIFS('Transactions (Dated)'!$E$2:$E$53,'Transactions (Dated)'!$D$2:$D$53,'Share Values'!$V140,'Transactions (Dated)'!$B$2:$B$53,'Share Values'!Y$11,'Transactions (Dated)'!$C$2:$C$53,"Sell")</f>
        <v>0</v>
      </c>
      <c r="Z140" s="40">
        <f ca="1">Z139+SUMIFS('Transactions (Dated)'!$E$2:$E$53,'Transactions (Dated)'!$D$2:$D$53,'Share Values'!$V140,'Transactions (Dated)'!$B$2:$B$53,'Share Values'!Z$11,'Transactions (Dated)'!$C$2:$C$53,"Buy")-SUMIFS('Transactions (Dated)'!$E$2:$E$53,'Transactions (Dated)'!$D$2:$D$53,'Share Values'!$V140,'Transactions (Dated)'!$B$2:$B$53,'Share Values'!Z$11,'Transactions (Dated)'!$C$2:$C$53,"Sell")</f>
        <v>1892</v>
      </c>
      <c r="AA140" s="40">
        <f ca="1">AA139+SUMIFS('Transactions (Dated)'!$E$2:$E$53,'Transactions (Dated)'!$D$2:$D$53,'Share Values'!$V140,'Transactions (Dated)'!$B$2:$B$53,'Share Values'!AA$11,'Transactions (Dated)'!$C$2:$C$53,"Buy")-SUMIFS('Transactions (Dated)'!$E$2:$E$53,'Transactions (Dated)'!$D$2:$D$53,'Share Values'!$V140,'Transactions (Dated)'!$B$2:$B$53,'Share Values'!AA$11,'Transactions (Dated)'!$C$2:$C$53,"Sell")</f>
        <v>2348</v>
      </c>
      <c r="AB140" s="40">
        <f ca="1">AB139+SUMIFS('Transactions (Dated)'!$E$2:$E$53,'Transactions (Dated)'!$D$2:$D$53,'Share Values'!$V140,'Transactions (Dated)'!$B$2:$B$53,'Share Values'!AB$11,'Transactions (Dated)'!$C$2:$C$53,"Buy")-SUMIFS('Transactions (Dated)'!$E$2:$E$53,'Transactions (Dated)'!$D$2:$D$53,'Share Values'!$V140,'Transactions (Dated)'!$B$2:$B$53,'Share Values'!AB$11,'Transactions (Dated)'!$C$2:$C$53,"Sell")</f>
        <v>0</v>
      </c>
      <c r="AC140" s="40">
        <f ca="1">AC139+SUMIFS('Transactions (Dated)'!$E$2:$E$53,'Transactions (Dated)'!$D$2:$D$53,'Share Values'!$V140,'Transactions (Dated)'!$B$2:$B$53,'Share Values'!AC$11,'Transactions (Dated)'!$C$2:$C$53,"Buy")-SUMIFS('Transactions (Dated)'!$E$2:$E$53,'Transactions (Dated)'!$D$2:$D$53,'Share Values'!$V140,'Transactions (Dated)'!$B$2:$B$53,'Share Values'!AC$11,'Transactions (Dated)'!$C$2:$C$53,"Sell")</f>
        <v>0</v>
      </c>
      <c r="AD140" s="40">
        <f ca="1">AD139+SUMIFS('Transactions (Dated)'!$E$2:$E$53,'Transactions (Dated)'!$D$2:$D$53,'Share Values'!$V140,'Transactions (Dated)'!$B$2:$B$53,'Share Values'!AD$11,'Transactions (Dated)'!$C$2:$C$53,"Buy")-SUMIFS('Transactions (Dated)'!$E$2:$E$53,'Transactions (Dated)'!$D$2:$D$53,'Share Values'!$V140,'Transactions (Dated)'!$B$2:$B$53,'Share Values'!AD$11,'Transactions (Dated)'!$C$2:$C$53,"Sell")</f>
        <v>0</v>
      </c>
      <c r="AE140" s="40">
        <f ca="1">AE139+SUMIFS('Transactions (Dated)'!$E$2:$E$53,'Transactions (Dated)'!$D$2:$D$53,'Share Values'!$V140,'Transactions (Dated)'!$B$2:$B$53,'Share Values'!AE$11,'Transactions (Dated)'!$C$2:$C$53,"Buy")-SUMIFS('Transactions (Dated)'!$E$2:$E$53,'Transactions (Dated)'!$D$2:$D$53,'Share Values'!$V140,'Transactions (Dated)'!$B$2:$B$53,'Share Values'!AE$11,'Transactions (Dated)'!$C$2:$C$53,"Sell")</f>
        <v>0</v>
      </c>
      <c r="AF140" s="40">
        <f ca="1">AF139+SUMIFS('Transactions (Dated)'!$E$2:$E$53,'Transactions (Dated)'!$D$2:$D$53,'Share Values'!$V140,'Transactions (Dated)'!$B$2:$B$53,'Share Values'!AF$11,'Transactions (Dated)'!$C$2:$C$53,"Buy")-SUMIFS('Transactions (Dated)'!$E$2:$E$53,'Transactions (Dated)'!$D$2:$D$53,'Share Values'!$V140,'Transactions (Dated)'!$B$2:$B$53,'Share Values'!AF$11,'Transactions (Dated)'!$C$2:$C$53,"Sell")</f>
        <v>0</v>
      </c>
      <c r="AG140" s="40">
        <f ca="1">AG139+SUMIFS('Transactions (Dated)'!$E$2:$E$53,'Transactions (Dated)'!$D$2:$D$53,'Share Values'!$V140,'Transactions (Dated)'!$B$2:$B$53,'Share Values'!AG$11,'Transactions (Dated)'!$C$2:$C$53,"Buy")-SUMIFS('Transactions (Dated)'!$E$2:$E$53,'Transactions (Dated)'!$D$2:$D$53,'Share Values'!$V140,'Transactions (Dated)'!$B$2:$B$53,'Share Values'!AG$11,'Transactions (Dated)'!$C$2:$C$53,"Sell")</f>
        <v>0</v>
      </c>
      <c r="AH140" s="40">
        <f ca="1">AH139+SUMIFS('Transactions (Dated)'!$E$2:$E$53,'Transactions (Dated)'!$D$2:$D$53,'Share Values'!$V140,'Transactions (Dated)'!$B$2:$B$53,'Share Values'!AH$11,'Transactions (Dated)'!$C$2:$C$53,"Buy")-SUMIFS('Transactions (Dated)'!$E$2:$E$53,'Transactions (Dated)'!$D$2:$D$53,'Share Values'!$V140,'Transactions (Dated)'!$B$2:$B$53,'Share Values'!AH$11,'Transactions (Dated)'!$C$2:$C$53,"Sell")</f>
        <v>0</v>
      </c>
      <c r="AI140" s="40">
        <f ca="1">AI139+SUMIFS('Transactions (Dated)'!$E$2:$E$53,'Transactions (Dated)'!$D$2:$D$53,'Share Values'!$V140,'Transactions (Dated)'!$B$2:$B$53,'Share Values'!AI$11,'Transactions (Dated)'!$C$2:$C$53,"Buy")-SUMIFS('Transactions (Dated)'!$E$2:$E$53,'Transactions (Dated)'!$D$2:$D$53,'Share Values'!$V140,'Transactions (Dated)'!$B$2:$B$53,'Share Values'!AI$11,'Transactions (Dated)'!$C$2:$C$53,"Sell")</f>
        <v>0</v>
      </c>
      <c r="AJ140" s="40">
        <f ca="1">AJ139+SUMIFS('Transactions (Dated)'!$E$2:$E$53,'Transactions (Dated)'!$D$2:$D$53,'Share Values'!$V140,'Transactions (Dated)'!$B$2:$B$53,'Share Values'!AJ$11,'Transactions (Dated)'!$C$2:$C$53,"Buy")-SUMIFS('Transactions (Dated)'!$E$2:$E$53,'Transactions (Dated)'!$D$2:$D$53,'Share Values'!$V140,'Transactions (Dated)'!$B$2:$B$53,'Share Values'!AJ$11,'Transactions (Dated)'!$C$2:$C$53,"Sell")</f>
        <v>0</v>
      </c>
      <c r="AK140" s="40"/>
      <c r="AM140" s="3">
        <f t="shared" ref="AM140:AM203" si="57">+V140</f>
        <v>42101</v>
      </c>
      <c r="AN140" s="6">
        <f t="shared" ref="AN140:AN203" ca="1" si="58">+W140*F140</f>
        <v>53927.5</v>
      </c>
      <c r="AO140" s="6">
        <f t="shared" ref="AO140:AO203" ca="1" si="59">+X140*G140</f>
        <v>61250.000000000007</v>
      </c>
      <c r="AP140" s="6">
        <f t="shared" ref="AP140:AP203" ca="1" si="60">+Y140*H140</f>
        <v>0</v>
      </c>
      <c r="AQ140" s="6">
        <f t="shared" ref="AQ140:AQ203" ca="1" si="61">+Z140*I140</f>
        <v>63665.799999999996</v>
      </c>
      <c r="AR140" s="6">
        <f t="shared" ref="AR140:AR203" ca="1" si="62">+AA140*J140</f>
        <v>51914.28</v>
      </c>
      <c r="AS140" s="6">
        <f t="shared" ref="AS140:AS203" ca="1" si="63">+AB140*K140</f>
        <v>0</v>
      </c>
      <c r="AT140" s="6">
        <f t="shared" ref="AT140:AT203" ca="1" si="64">+AC140*L140</f>
        <v>0</v>
      </c>
      <c r="AU140" s="6">
        <f t="shared" ref="AU140:AU203" ca="1" si="65">+AD140*M140</f>
        <v>0</v>
      </c>
      <c r="AV140" s="6">
        <f t="shared" ref="AV140:AV203" ca="1" si="66">+AE140*N140</f>
        <v>0</v>
      </c>
      <c r="AW140" s="6">
        <f t="shared" ref="AW140:AW203" ca="1" si="67">+AF140*O140</f>
        <v>0</v>
      </c>
      <c r="AX140" s="6">
        <f t="shared" ref="AX140:AX203" ca="1" si="68">+AG140*P140</f>
        <v>0</v>
      </c>
      <c r="AY140" s="6">
        <f t="shared" ref="AY140:AY203" ca="1" si="69">+AH140*Q140</f>
        <v>0</v>
      </c>
      <c r="AZ140" s="6">
        <f t="shared" ref="AZ140:AZ203" ca="1" si="70">+AI140*R140</f>
        <v>0</v>
      </c>
      <c r="BA140" s="6">
        <f t="shared" ref="BA140:BA203" ca="1" si="71">+AJ140*S140</f>
        <v>0</v>
      </c>
      <c r="BB140" s="6"/>
      <c r="BD140" s="4">
        <f t="shared" ref="BD140:BD203" ca="1" si="72">SUM(AN140:BC140)</f>
        <v>230757.58</v>
      </c>
      <c r="BF140" s="3">
        <f t="shared" ref="BF140:BF203" si="73">+V140</f>
        <v>42101</v>
      </c>
      <c r="BG140" s="6">
        <f>BG139+SUMIFS('Transactions (Dated)'!H:H,'Transactions (Dated)'!D:D,'Share Values'!AM140)</f>
        <v>789691.15</v>
      </c>
      <c r="BH140" s="6">
        <f ca="1">BH139+SUMIFS('Transactions (Dated)'!$F:$F,'Transactions (Dated)'!$D:$D,$BF140,'Transactions (Dated)'!$B:$B,BH$11,'Transactions (Dated)'!$C:$C,"Dividend (paid to cash)")*W140</f>
        <v>0</v>
      </c>
      <c r="BI140" s="6">
        <f ca="1">BI139+SUMIFS('Transactions (Dated)'!$F:$F,'Transactions (Dated)'!$D:$D,$BF140,'Transactions (Dated)'!$B:$B,BI$11,'Transactions (Dated)'!$C:$C,"Dividend (paid to cash)")*X140</f>
        <v>1250</v>
      </c>
      <c r="BJ140" s="6">
        <f ca="1">BJ139+SUMIFS('Transactions (Dated)'!$F:$F,'Transactions (Dated)'!$D:$D,$BF140,'Transactions (Dated)'!$B:$B,BJ$11,'Transactions (Dated)'!$C:$C,"Dividend (paid to cash)")*Y140</f>
        <v>0</v>
      </c>
      <c r="BK140" s="6">
        <f ca="1">BK139+SUMIFS('Transactions (Dated)'!$F:$F,'Transactions (Dated)'!$D:$D,$BF140,'Transactions (Dated)'!$B:$B,BK$11,'Transactions (Dated)'!$C:$C,"Dividend (paid to cash)")*Z140</f>
        <v>47.300000000000004</v>
      </c>
      <c r="BL140" s="6">
        <f ca="1">BL139+SUMIFS('Transactions (Dated)'!$F:$F,'Transactions (Dated)'!$D:$D,$BF140,'Transactions (Dated)'!$B:$B,BL$11,'Transactions (Dated)'!$C:$C,"Dividend (paid to cash)")*AA140</f>
        <v>0</v>
      </c>
      <c r="BM140" s="6">
        <f ca="1">BM139+SUMIFS('Transactions (Dated)'!$F:$F,'Transactions (Dated)'!$D:$D,$BF140,'Transactions (Dated)'!$B:$B,BM$11,'Transactions (Dated)'!$C:$C,"Dividend (paid to cash)")*AB140</f>
        <v>0</v>
      </c>
      <c r="BN140" s="6">
        <f ca="1">BN139+SUMIFS('Transactions (Dated)'!$F:$F,'Transactions (Dated)'!$D:$D,$BF140,'Transactions (Dated)'!$B:$B,BN$11,'Transactions (Dated)'!$C:$C,"Dividend (paid to cash)")*AC140</f>
        <v>0</v>
      </c>
      <c r="BO140" s="6">
        <f ca="1">BO139+SUMIFS('Transactions (Dated)'!$F:$F,'Transactions (Dated)'!$D:$D,$BF140,'Transactions (Dated)'!$B:$B,BO$11,'Transactions (Dated)'!$C:$C,"Dividend (paid to cash)")*AD140</f>
        <v>0</v>
      </c>
      <c r="BP140" s="6">
        <f ca="1">BP139+SUMIFS('Transactions (Dated)'!$F:$F,'Transactions (Dated)'!$D:$D,$BF140,'Transactions (Dated)'!$B:$B,BP$11,'Transactions (Dated)'!$C:$C,"Dividend (paid to cash)")*AE140</f>
        <v>0</v>
      </c>
      <c r="BQ140" s="6">
        <f ca="1">BQ139+SUMIFS('Transactions (Dated)'!$F:$F,'Transactions (Dated)'!$D:$D,$BF140,'Transactions (Dated)'!$B:$B,BQ$11,'Transactions (Dated)'!$C:$C,"Dividend (paid to cash)")*AF140</f>
        <v>0</v>
      </c>
      <c r="BR140" s="6">
        <f ca="1">BR139+SUMIFS('Transactions (Dated)'!$F:$F,'Transactions (Dated)'!$D:$D,$BF140,'Transactions (Dated)'!$B:$B,BR$11,'Transactions (Dated)'!$C:$C,"Dividend (paid to cash)")*AG140</f>
        <v>0</v>
      </c>
      <c r="BS140" s="6">
        <f ca="1">BS139+SUMIFS('Transactions (Dated)'!$F:$F,'Transactions (Dated)'!$D:$D,$BF140,'Transactions (Dated)'!$B:$B,BS$11,'Transactions (Dated)'!$C:$C,"Dividend (paid to cash)")*AH140</f>
        <v>0</v>
      </c>
      <c r="BT140" s="6">
        <f ca="1">BT139+SUMIFS('Transactions (Dated)'!$F:$F,'Transactions (Dated)'!$D:$D,$BF140,'Transactions (Dated)'!$B:$B,BT$11,'Transactions (Dated)'!$C:$C,"Dividend (paid to cash)")*AI140</f>
        <v>0</v>
      </c>
      <c r="BU140" s="6">
        <f ca="1">BU139+SUMIFS('Transactions (Dated)'!$F:$F,'Transactions (Dated)'!$D:$D,$BF140,'Transactions (Dated)'!$B:$B,BU$11,'Transactions (Dated)'!$C:$C,"Dividend (paid to cash)")*AJ140</f>
        <v>0</v>
      </c>
      <c r="BV140" s="6"/>
      <c r="BX140" s="6">
        <f t="shared" ca="1" si="54"/>
        <v>790988.45000000007</v>
      </c>
      <c r="BZ140" s="3">
        <f t="shared" si="55"/>
        <v>42101</v>
      </c>
      <c r="CA140" s="4">
        <f t="shared" ref="CA140:CA203" ca="1" si="74">SUM(AN140:BC140)</f>
        <v>230757.58</v>
      </c>
      <c r="CB140" s="4">
        <f t="shared" ref="CB140:CB203" ca="1" si="75">+BX140</f>
        <v>790988.45000000007</v>
      </c>
      <c r="CD140" s="4">
        <f t="shared" ref="CD140:CD203" ca="1" si="76">CA140+CB140</f>
        <v>1021746.03</v>
      </c>
    </row>
    <row r="141" spans="2:82">
      <c r="B141" s="3">
        <f t="shared" ref="B141:B204" si="77">+E141</f>
        <v>42102</v>
      </c>
      <c r="C141" s="2">
        <v>15213.6</v>
      </c>
      <c r="E141" s="70">
        <v>42102</v>
      </c>
      <c r="F141" s="69">
        <v>11.68</v>
      </c>
      <c r="G141" s="69">
        <v>4.91</v>
      </c>
      <c r="H141" s="69">
        <v>20.53</v>
      </c>
      <c r="I141" s="69">
        <v>33.840000000000003</v>
      </c>
      <c r="J141" s="69">
        <v>22.37</v>
      </c>
      <c r="K141" s="69">
        <v>12.63</v>
      </c>
      <c r="L141" s="69">
        <v>26.63</v>
      </c>
      <c r="M141" s="69">
        <v>2.74</v>
      </c>
      <c r="N141" s="69">
        <v>9</v>
      </c>
      <c r="O141" s="69">
        <v>5.1767000000000003</v>
      </c>
      <c r="P141" s="69">
        <v>34.03</v>
      </c>
      <c r="Q141" s="69">
        <v>0.97</v>
      </c>
      <c r="R141" s="69">
        <v>10.88</v>
      </c>
      <c r="S141" s="69">
        <v>39.4</v>
      </c>
      <c r="T141" s="4"/>
      <c r="V141" s="3">
        <f t="shared" si="56"/>
        <v>42102</v>
      </c>
      <c r="W141" s="40">
        <f ca="1">W140+SUMIFS('Transactions (Dated)'!$E$2:$E$53,'Transactions (Dated)'!$D$2:$D$53,'Share Values'!$V141,'Transactions (Dated)'!$B$2:$B$53,'Share Values'!W$11,'Transactions (Dated)'!$C$2:$C$53,"Buy")-SUMIFS('Transactions (Dated)'!$E$2:$E$53,'Transactions (Dated)'!$D$2:$D$53,'Share Values'!$V141,'Transactions (Dated)'!$B$2:$B$53,'Share Values'!W$11,'Transactions (Dated)'!$C$2:$C$53,"Sell")</f>
        <v>4625</v>
      </c>
      <c r="X141" s="40">
        <f ca="1">X140+SUMIFS('Transactions (Dated)'!$E$2:$E$53,'Transactions (Dated)'!$D$2:$D$53,'Share Values'!$V141,'Transactions (Dated)'!$B$2:$B$53,'Share Values'!X$11,'Transactions (Dated)'!$C$2:$C$53,"Buy")-SUMIFS('Transactions (Dated)'!$E$2:$E$53,'Transactions (Dated)'!$D$2:$D$53,'Share Values'!$V141,'Transactions (Dated)'!$B$2:$B$53,'Share Values'!X$11,'Transactions (Dated)'!$C$2:$C$53,"Sell")</f>
        <v>12500</v>
      </c>
      <c r="Y141" s="40">
        <f ca="1">Y140+SUMIFS('Transactions (Dated)'!$E$2:$E$53,'Transactions (Dated)'!$D$2:$D$53,'Share Values'!$V141,'Transactions (Dated)'!$B$2:$B$53,'Share Values'!Y$11,'Transactions (Dated)'!$C$2:$C$53,"Buy")-SUMIFS('Transactions (Dated)'!$E$2:$E$53,'Transactions (Dated)'!$D$2:$D$53,'Share Values'!$V141,'Transactions (Dated)'!$B$2:$B$53,'Share Values'!Y$11,'Transactions (Dated)'!$C$2:$C$53,"Sell")</f>
        <v>0</v>
      </c>
      <c r="Z141" s="40">
        <f ca="1">Z140+SUMIFS('Transactions (Dated)'!$E$2:$E$53,'Transactions (Dated)'!$D$2:$D$53,'Share Values'!$V141,'Transactions (Dated)'!$B$2:$B$53,'Share Values'!Z$11,'Transactions (Dated)'!$C$2:$C$53,"Buy")-SUMIFS('Transactions (Dated)'!$E$2:$E$53,'Transactions (Dated)'!$D$2:$D$53,'Share Values'!$V141,'Transactions (Dated)'!$B$2:$B$53,'Share Values'!Z$11,'Transactions (Dated)'!$C$2:$C$53,"Sell")</f>
        <v>1892</v>
      </c>
      <c r="AA141" s="40">
        <f ca="1">AA140+SUMIFS('Transactions (Dated)'!$E$2:$E$53,'Transactions (Dated)'!$D$2:$D$53,'Share Values'!$V141,'Transactions (Dated)'!$B$2:$B$53,'Share Values'!AA$11,'Transactions (Dated)'!$C$2:$C$53,"Buy")-SUMIFS('Transactions (Dated)'!$E$2:$E$53,'Transactions (Dated)'!$D$2:$D$53,'Share Values'!$V141,'Transactions (Dated)'!$B$2:$B$53,'Share Values'!AA$11,'Transactions (Dated)'!$C$2:$C$53,"Sell")</f>
        <v>2348</v>
      </c>
      <c r="AB141" s="40">
        <f ca="1">AB140+SUMIFS('Transactions (Dated)'!$E$2:$E$53,'Transactions (Dated)'!$D$2:$D$53,'Share Values'!$V141,'Transactions (Dated)'!$B$2:$B$53,'Share Values'!AB$11,'Transactions (Dated)'!$C$2:$C$53,"Buy")-SUMIFS('Transactions (Dated)'!$E$2:$E$53,'Transactions (Dated)'!$D$2:$D$53,'Share Values'!$V141,'Transactions (Dated)'!$B$2:$B$53,'Share Values'!AB$11,'Transactions (Dated)'!$C$2:$C$53,"Sell")</f>
        <v>0</v>
      </c>
      <c r="AC141" s="40">
        <f ca="1">AC140+SUMIFS('Transactions (Dated)'!$E$2:$E$53,'Transactions (Dated)'!$D$2:$D$53,'Share Values'!$V141,'Transactions (Dated)'!$B$2:$B$53,'Share Values'!AC$11,'Transactions (Dated)'!$C$2:$C$53,"Buy")-SUMIFS('Transactions (Dated)'!$E$2:$E$53,'Transactions (Dated)'!$D$2:$D$53,'Share Values'!$V141,'Transactions (Dated)'!$B$2:$B$53,'Share Values'!AC$11,'Transactions (Dated)'!$C$2:$C$53,"Sell")</f>
        <v>0</v>
      </c>
      <c r="AD141" s="40">
        <f ca="1">AD140+SUMIFS('Transactions (Dated)'!$E$2:$E$53,'Transactions (Dated)'!$D$2:$D$53,'Share Values'!$V141,'Transactions (Dated)'!$B$2:$B$53,'Share Values'!AD$11,'Transactions (Dated)'!$C$2:$C$53,"Buy")-SUMIFS('Transactions (Dated)'!$E$2:$E$53,'Transactions (Dated)'!$D$2:$D$53,'Share Values'!$V141,'Transactions (Dated)'!$B$2:$B$53,'Share Values'!AD$11,'Transactions (Dated)'!$C$2:$C$53,"Sell")</f>
        <v>0</v>
      </c>
      <c r="AE141" s="40">
        <f ca="1">AE140+SUMIFS('Transactions (Dated)'!$E$2:$E$53,'Transactions (Dated)'!$D$2:$D$53,'Share Values'!$V141,'Transactions (Dated)'!$B$2:$B$53,'Share Values'!AE$11,'Transactions (Dated)'!$C$2:$C$53,"Buy")-SUMIFS('Transactions (Dated)'!$E$2:$E$53,'Transactions (Dated)'!$D$2:$D$53,'Share Values'!$V141,'Transactions (Dated)'!$B$2:$B$53,'Share Values'!AE$11,'Transactions (Dated)'!$C$2:$C$53,"Sell")</f>
        <v>0</v>
      </c>
      <c r="AF141" s="40">
        <f ca="1">AF140+SUMIFS('Transactions (Dated)'!$E$2:$E$53,'Transactions (Dated)'!$D$2:$D$53,'Share Values'!$V141,'Transactions (Dated)'!$B$2:$B$53,'Share Values'!AF$11,'Transactions (Dated)'!$C$2:$C$53,"Buy")-SUMIFS('Transactions (Dated)'!$E$2:$E$53,'Transactions (Dated)'!$D$2:$D$53,'Share Values'!$V141,'Transactions (Dated)'!$B$2:$B$53,'Share Values'!AF$11,'Transactions (Dated)'!$C$2:$C$53,"Sell")</f>
        <v>0</v>
      </c>
      <c r="AG141" s="40">
        <f ca="1">AG140+SUMIFS('Transactions (Dated)'!$E$2:$E$53,'Transactions (Dated)'!$D$2:$D$53,'Share Values'!$V141,'Transactions (Dated)'!$B$2:$B$53,'Share Values'!AG$11,'Transactions (Dated)'!$C$2:$C$53,"Buy")-SUMIFS('Transactions (Dated)'!$E$2:$E$53,'Transactions (Dated)'!$D$2:$D$53,'Share Values'!$V141,'Transactions (Dated)'!$B$2:$B$53,'Share Values'!AG$11,'Transactions (Dated)'!$C$2:$C$53,"Sell")</f>
        <v>0</v>
      </c>
      <c r="AH141" s="40">
        <f ca="1">AH140+SUMIFS('Transactions (Dated)'!$E$2:$E$53,'Transactions (Dated)'!$D$2:$D$53,'Share Values'!$V141,'Transactions (Dated)'!$B$2:$B$53,'Share Values'!AH$11,'Transactions (Dated)'!$C$2:$C$53,"Buy")-SUMIFS('Transactions (Dated)'!$E$2:$E$53,'Transactions (Dated)'!$D$2:$D$53,'Share Values'!$V141,'Transactions (Dated)'!$B$2:$B$53,'Share Values'!AH$11,'Transactions (Dated)'!$C$2:$C$53,"Sell")</f>
        <v>0</v>
      </c>
      <c r="AI141" s="40">
        <f ca="1">AI140+SUMIFS('Transactions (Dated)'!$E$2:$E$53,'Transactions (Dated)'!$D$2:$D$53,'Share Values'!$V141,'Transactions (Dated)'!$B$2:$B$53,'Share Values'!AI$11,'Transactions (Dated)'!$C$2:$C$53,"Buy")-SUMIFS('Transactions (Dated)'!$E$2:$E$53,'Transactions (Dated)'!$D$2:$D$53,'Share Values'!$V141,'Transactions (Dated)'!$B$2:$B$53,'Share Values'!AI$11,'Transactions (Dated)'!$C$2:$C$53,"Sell")</f>
        <v>0</v>
      </c>
      <c r="AJ141" s="40">
        <f ca="1">AJ140+SUMIFS('Transactions (Dated)'!$E$2:$E$53,'Transactions (Dated)'!$D$2:$D$53,'Share Values'!$V141,'Transactions (Dated)'!$B$2:$B$53,'Share Values'!AJ$11,'Transactions (Dated)'!$C$2:$C$53,"Buy")-SUMIFS('Transactions (Dated)'!$E$2:$E$53,'Transactions (Dated)'!$D$2:$D$53,'Share Values'!$V141,'Transactions (Dated)'!$B$2:$B$53,'Share Values'!AJ$11,'Transactions (Dated)'!$C$2:$C$53,"Sell")</f>
        <v>0</v>
      </c>
      <c r="AK141" s="40"/>
      <c r="AM141" s="3">
        <f t="shared" si="57"/>
        <v>42102</v>
      </c>
      <c r="AN141" s="6">
        <f t="shared" ca="1" si="58"/>
        <v>54020</v>
      </c>
      <c r="AO141" s="6">
        <f t="shared" ca="1" si="59"/>
        <v>61375</v>
      </c>
      <c r="AP141" s="6">
        <f t="shared" ca="1" si="60"/>
        <v>0</v>
      </c>
      <c r="AQ141" s="6">
        <f t="shared" ca="1" si="61"/>
        <v>64025.280000000006</v>
      </c>
      <c r="AR141" s="6">
        <f t="shared" ca="1" si="62"/>
        <v>52524.76</v>
      </c>
      <c r="AS141" s="6">
        <f t="shared" ca="1" si="63"/>
        <v>0</v>
      </c>
      <c r="AT141" s="6">
        <f t="shared" ca="1" si="64"/>
        <v>0</v>
      </c>
      <c r="AU141" s="6">
        <f t="shared" ca="1" si="65"/>
        <v>0</v>
      </c>
      <c r="AV141" s="6">
        <f t="shared" ca="1" si="66"/>
        <v>0</v>
      </c>
      <c r="AW141" s="6">
        <f t="shared" ca="1" si="67"/>
        <v>0</v>
      </c>
      <c r="AX141" s="6">
        <f t="shared" ca="1" si="68"/>
        <v>0</v>
      </c>
      <c r="AY141" s="6">
        <f t="shared" ca="1" si="69"/>
        <v>0</v>
      </c>
      <c r="AZ141" s="6">
        <f t="shared" ca="1" si="70"/>
        <v>0</v>
      </c>
      <c r="BA141" s="6">
        <f t="shared" ca="1" si="71"/>
        <v>0</v>
      </c>
      <c r="BB141" s="6"/>
      <c r="BD141" s="4">
        <f t="shared" ca="1" si="72"/>
        <v>231945.04</v>
      </c>
      <c r="BF141" s="3">
        <f t="shared" si="73"/>
        <v>42102</v>
      </c>
      <c r="BG141" s="6">
        <f>BG140+SUMIFS('Transactions (Dated)'!H:H,'Transactions (Dated)'!D:D,'Share Values'!AM141)</f>
        <v>789691.15</v>
      </c>
      <c r="BH141" s="6">
        <f ca="1">BH140+SUMIFS('Transactions (Dated)'!$F:$F,'Transactions (Dated)'!$D:$D,$BF141,'Transactions (Dated)'!$B:$B,BH$11,'Transactions (Dated)'!$C:$C,"Dividend (paid to cash)")*W141</f>
        <v>0</v>
      </c>
      <c r="BI141" s="6">
        <f ca="1">BI140+SUMIFS('Transactions (Dated)'!$F:$F,'Transactions (Dated)'!$D:$D,$BF141,'Transactions (Dated)'!$B:$B,BI$11,'Transactions (Dated)'!$C:$C,"Dividend (paid to cash)")*X141</f>
        <v>1250</v>
      </c>
      <c r="BJ141" s="6">
        <f ca="1">BJ140+SUMIFS('Transactions (Dated)'!$F:$F,'Transactions (Dated)'!$D:$D,$BF141,'Transactions (Dated)'!$B:$B,BJ$11,'Transactions (Dated)'!$C:$C,"Dividend (paid to cash)")*Y141</f>
        <v>0</v>
      </c>
      <c r="BK141" s="6">
        <f ca="1">BK140+SUMIFS('Transactions (Dated)'!$F:$F,'Transactions (Dated)'!$D:$D,$BF141,'Transactions (Dated)'!$B:$B,BK$11,'Transactions (Dated)'!$C:$C,"Dividend (paid to cash)")*Z141</f>
        <v>47.300000000000004</v>
      </c>
      <c r="BL141" s="6">
        <f ca="1">BL140+SUMIFS('Transactions (Dated)'!$F:$F,'Transactions (Dated)'!$D:$D,$BF141,'Transactions (Dated)'!$B:$B,BL$11,'Transactions (Dated)'!$C:$C,"Dividend (paid to cash)")*AA141</f>
        <v>0</v>
      </c>
      <c r="BM141" s="6">
        <f ca="1">BM140+SUMIFS('Transactions (Dated)'!$F:$F,'Transactions (Dated)'!$D:$D,$BF141,'Transactions (Dated)'!$B:$B,BM$11,'Transactions (Dated)'!$C:$C,"Dividend (paid to cash)")*AB141</f>
        <v>0</v>
      </c>
      <c r="BN141" s="6">
        <f ca="1">BN140+SUMIFS('Transactions (Dated)'!$F:$F,'Transactions (Dated)'!$D:$D,$BF141,'Transactions (Dated)'!$B:$B,BN$11,'Transactions (Dated)'!$C:$C,"Dividend (paid to cash)")*AC141</f>
        <v>0</v>
      </c>
      <c r="BO141" s="6">
        <f ca="1">BO140+SUMIFS('Transactions (Dated)'!$F:$F,'Transactions (Dated)'!$D:$D,$BF141,'Transactions (Dated)'!$B:$B,BO$11,'Transactions (Dated)'!$C:$C,"Dividend (paid to cash)")*AD141</f>
        <v>0</v>
      </c>
      <c r="BP141" s="6">
        <f ca="1">BP140+SUMIFS('Transactions (Dated)'!$F:$F,'Transactions (Dated)'!$D:$D,$BF141,'Transactions (Dated)'!$B:$B,BP$11,'Transactions (Dated)'!$C:$C,"Dividend (paid to cash)")*AE141</f>
        <v>0</v>
      </c>
      <c r="BQ141" s="6">
        <f ca="1">BQ140+SUMIFS('Transactions (Dated)'!$F:$F,'Transactions (Dated)'!$D:$D,$BF141,'Transactions (Dated)'!$B:$B,BQ$11,'Transactions (Dated)'!$C:$C,"Dividend (paid to cash)")*AF141</f>
        <v>0</v>
      </c>
      <c r="BR141" s="6">
        <f ca="1">BR140+SUMIFS('Transactions (Dated)'!$F:$F,'Transactions (Dated)'!$D:$D,$BF141,'Transactions (Dated)'!$B:$B,BR$11,'Transactions (Dated)'!$C:$C,"Dividend (paid to cash)")*AG141</f>
        <v>0</v>
      </c>
      <c r="BS141" s="6">
        <f ca="1">BS140+SUMIFS('Transactions (Dated)'!$F:$F,'Transactions (Dated)'!$D:$D,$BF141,'Transactions (Dated)'!$B:$B,BS$11,'Transactions (Dated)'!$C:$C,"Dividend (paid to cash)")*AH141</f>
        <v>0</v>
      </c>
      <c r="BT141" s="6">
        <f ca="1">BT140+SUMIFS('Transactions (Dated)'!$F:$F,'Transactions (Dated)'!$D:$D,$BF141,'Transactions (Dated)'!$B:$B,BT$11,'Transactions (Dated)'!$C:$C,"Dividend (paid to cash)")*AI141</f>
        <v>0</v>
      </c>
      <c r="BU141" s="6">
        <f ca="1">BU140+SUMIFS('Transactions (Dated)'!$F:$F,'Transactions (Dated)'!$D:$D,$BF141,'Transactions (Dated)'!$B:$B,BU$11,'Transactions (Dated)'!$C:$C,"Dividend (paid to cash)")*AJ141</f>
        <v>0</v>
      </c>
      <c r="BV141" s="6"/>
      <c r="BX141" s="6">
        <f t="shared" ref="BX141:BX204" ca="1" si="78">SUM(BG141:BW141)</f>
        <v>790988.45000000007</v>
      </c>
      <c r="BZ141" s="3">
        <f t="shared" ref="BZ141:BZ204" si="79">BF141</f>
        <v>42102</v>
      </c>
      <c r="CA141" s="4">
        <f t="shared" ca="1" si="74"/>
        <v>231945.04</v>
      </c>
      <c r="CB141" s="4">
        <f t="shared" ca="1" si="75"/>
        <v>790988.45000000007</v>
      </c>
      <c r="CD141" s="4">
        <f t="shared" ca="1" si="76"/>
        <v>1022933.4900000001</v>
      </c>
    </row>
    <row r="142" spans="2:82">
      <c r="B142" s="3">
        <f t="shared" si="77"/>
        <v>42103</v>
      </c>
      <c r="C142" s="2">
        <v>15326.3</v>
      </c>
      <c r="E142" s="70">
        <v>42103</v>
      </c>
      <c r="F142" s="69">
        <v>12.01</v>
      </c>
      <c r="G142" s="69">
        <v>4.9800000000000004</v>
      </c>
      <c r="H142" s="69">
        <v>20.69</v>
      </c>
      <c r="I142" s="69">
        <v>33.75</v>
      </c>
      <c r="J142" s="69">
        <v>22.33</v>
      </c>
      <c r="K142" s="69">
        <v>12.59</v>
      </c>
      <c r="L142" s="69">
        <v>26.54</v>
      </c>
      <c r="M142" s="69">
        <v>2.7</v>
      </c>
      <c r="N142" s="69">
        <v>9</v>
      </c>
      <c r="O142" s="69">
        <v>5.2366999999999999</v>
      </c>
      <c r="P142" s="69">
        <v>33.57</v>
      </c>
      <c r="Q142" s="69">
        <v>0.97</v>
      </c>
      <c r="R142" s="69">
        <v>10.76</v>
      </c>
      <c r="S142" s="69">
        <v>39.6</v>
      </c>
      <c r="T142" s="4"/>
      <c r="V142" s="3">
        <f t="shared" si="56"/>
        <v>42103</v>
      </c>
      <c r="W142" s="40">
        <f ca="1">W141+SUMIFS('Transactions (Dated)'!$E$2:$E$53,'Transactions (Dated)'!$D$2:$D$53,'Share Values'!$V142,'Transactions (Dated)'!$B$2:$B$53,'Share Values'!W$11,'Transactions (Dated)'!$C$2:$C$53,"Buy")-SUMIFS('Transactions (Dated)'!$E$2:$E$53,'Transactions (Dated)'!$D$2:$D$53,'Share Values'!$V142,'Transactions (Dated)'!$B$2:$B$53,'Share Values'!W$11,'Transactions (Dated)'!$C$2:$C$53,"Sell")</f>
        <v>4625</v>
      </c>
      <c r="X142" s="40">
        <f ca="1">X141+SUMIFS('Transactions (Dated)'!$E$2:$E$53,'Transactions (Dated)'!$D$2:$D$53,'Share Values'!$V142,'Transactions (Dated)'!$B$2:$B$53,'Share Values'!X$11,'Transactions (Dated)'!$C$2:$C$53,"Buy")-SUMIFS('Transactions (Dated)'!$E$2:$E$53,'Transactions (Dated)'!$D$2:$D$53,'Share Values'!$V142,'Transactions (Dated)'!$B$2:$B$53,'Share Values'!X$11,'Transactions (Dated)'!$C$2:$C$53,"Sell")</f>
        <v>12500</v>
      </c>
      <c r="Y142" s="40">
        <f ca="1">Y141+SUMIFS('Transactions (Dated)'!$E$2:$E$53,'Transactions (Dated)'!$D$2:$D$53,'Share Values'!$V142,'Transactions (Dated)'!$B$2:$B$53,'Share Values'!Y$11,'Transactions (Dated)'!$C$2:$C$53,"Buy")-SUMIFS('Transactions (Dated)'!$E$2:$E$53,'Transactions (Dated)'!$D$2:$D$53,'Share Values'!$V142,'Transactions (Dated)'!$B$2:$B$53,'Share Values'!Y$11,'Transactions (Dated)'!$C$2:$C$53,"Sell")</f>
        <v>0</v>
      </c>
      <c r="Z142" s="40">
        <f ca="1">Z141+SUMIFS('Transactions (Dated)'!$E$2:$E$53,'Transactions (Dated)'!$D$2:$D$53,'Share Values'!$V142,'Transactions (Dated)'!$B$2:$B$53,'Share Values'!Z$11,'Transactions (Dated)'!$C$2:$C$53,"Buy")-SUMIFS('Transactions (Dated)'!$E$2:$E$53,'Transactions (Dated)'!$D$2:$D$53,'Share Values'!$V142,'Transactions (Dated)'!$B$2:$B$53,'Share Values'!Z$11,'Transactions (Dated)'!$C$2:$C$53,"Sell")</f>
        <v>1892</v>
      </c>
      <c r="AA142" s="40">
        <f ca="1">AA141+SUMIFS('Transactions (Dated)'!$E$2:$E$53,'Transactions (Dated)'!$D$2:$D$53,'Share Values'!$V142,'Transactions (Dated)'!$B$2:$B$53,'Share Values'!AA$11,'Transactions (Dated)'!$C$2:$C$53,"Buy")-SUMIFS('Transactions (Dated)'!$E$2:$E$53,'Transactions (Dated)'!$D$2:$D$53,'Share Values'!$V142,'Transactions (Dated)'!$B$2:$B$53,'Share Values'!AA$11,'Transactions (Dated)'!$C$2:$C$53,"Sell")</f>
        <v>2348</v>
      </c>
      <c r="AB142" s="40">
        <f ca="1">AB141+SUMIFS('Transactions (Dated)'!$E$2:$E$53,'Transactions (Dated)'!$D$2:$D$53,'Share Values'!$V142,'Transactions (Dated)'!$B$2:$B$53,'Share Values'!AB$11,'Transactions (Dated)'!$C$2:$C$53,"Buy")-SUMIFS('Transactions (Dated)'!$E$2:$E$53,'Transactions (Dated)'!$D$2:$D$53,'Share Values'!$V142,'Transactions (Dated)'!$B$2:$B$53,'Share Values'!AB$11,'Transactions (Dated)'!$C$2:$C$53,"Sell")</f>
        <v>0</v>
      </c>
      <c r="AC142" s="40">
        <f ca="1">AC141+SUMIFS('Transactions (Dated)'!$E$2:$E$53,'Transactions (Dated)'!$D$2:$D$53,'Share Values'!$V142,'Transactions (Dated)'!$B$2:$B$53,'Share Values'!AC$11,'Transactions (Dated)'!$C$2:$C$53,"Buy")-SUMIFS('Transactions (Dated)'!$E$2:$E$53,'Transactions (Dated)'!$D$2:$D$53,'Share Values'!$V142,'Transactions (Dated)'!$B$2:$B$53,'Share Values'!AC$11,'Transactions (Dated)'!$C$2:$C$53,"Sell")</f>
        <v>0</v>
      </c>
      <c r="AD142" s="40">
        <f ca="1">AD141+SUMIFS('Transactions (Dated)'!$E$2:$E$53,'Transactions (Dated)'!$D$2:$D$53,'Share Values'!$V142,'Transactions (Dated)'!$B$2:$B$53,'Share Values'!AD$11,'Transactions (Dated)'!$C$2:$C$53,"Buy")-SUMIFS('Transactions (Dated)'!$E$2:$E$53,'Transactions (Dated)'!$D$2:$D$53,'Share Values'!$V142,'Transactions (Dated)'!$B$2:$B$53,'Share Values'!AD$11,'Transactions (Dated)'!$C$2:$C$53,"Sell")</f>
        <v>0</v>
      </c>
      <c r="AE142" s="40">
        <f ca="1">AE141+SUMIFS('Transactions (Dated)'!$E$2:$E$53,'Transactions (Dated)'!$D$2:$D$53,'Share Values'!$V142,'Transactions (Dated)'!$B$2:$B$53,'Share Values'!AE$11,'Transactions (Dated)'!$C$2:$C$53,"Buy")-SUMIFS('Transactions (Dated)'!$E$2:$E$53,'Transactions (Dated)'!$D$2:$D$53,'Share Values'!$V142,'Transactions (Dated)'!$B$2:$B$53,'Share Values'!AE$11,'Transactions (Dated)'!$C$2:$C$53,"Sell")</f>
        <v>0</v>
      </c>
      <c r="AF142" s="40">
        <f ca="1">AF141+SUMIFS('Transactions (Dated)'!$E$2:$E$53,'Transactions (Dated)'!$D$2:$D$53,'Share Values'!$V142,'Transactions (Dated)'!$B$2:$B$53,'Share Values'!AF$11,'Transactions (Dated)'!$C$2:$C$53,"Buy")-SUMIFS('Transactions (Dated)'!$E$2:$E$53,'Transactions (Dated)'!$D$2:$D$53,'Share Values'!$V142,'Transactions (Dated)'!$B$2:$B$53,'Share Values'!AF$11,'Transactions (Dated)'!$C$2:$C$53,"Sell")</f>
        <v>0</v>
      </c>
      <c r="AG142" s="40">
        <f ca="1">AG141+SUMIFS('Transactions (Dated)'!$E$2:$E$53,'Transactions (Dated)'!$D$2:$D$53,'Share Values'!$V142,'Transactions (Dated)'!$B$2:$B$53,'Share Values'!AG$11,'Transactions (Dated)'!$C$2:$C$53,"Buy")-SUMIFS('Transactions (Dated)'!$E$2:$E$53,'Transactions (Dated)'!$D$2:$D$53,'Share Values'!$V142,'Transactions (Dated)'!$B$2:$B$53,'Share Values'!AG$11,'Transactions (Dated)'!$C$2:$C$53,"Sell")</f>
        <v>0</v>
      </c>
      <c r="AH142" s="40">
        <f ca="1">AH141+SUMIFS('Transactions (Dated)'!$E$2:$E$53,'Transactions (Dated)'!$D$2:$D$53,'Share Values'!$V142,'Transactions (Dated)'!$B$2:$B$53,'Share Values'!AH$11,'Transactions (Dated)'!$C$2:$C$53,"Buy")-SUMIFS('Transactions (Dated)'!$E$2:$E$53,'Transactions (Dated)'!$D$2:$D$53,'Share Values'!$V142,'Transactions (Dated)'!$B$2:$B$53,'Share Values'!AH$11,'Transactions (Dated)'!$C$2:$C$53,"Sell")</f>
        <v>0</v>
      </c>
      <c r="AI142" s="40">
        <f ca="1">AI141+SUMIFS('Transactions (Dated)'!$E$2:$E$53,'Transactions (Dated)'!$D$2:$D$53,'Share Values'!$V142,'Transactions (Dated)'!$B$2:$B$53,'Share Values'!AI$11,'Transactions (Dated)'!$C$2:$C$53,"Buy")-SUMIFS('Transactions (Dated)'!$E$2:$E$53,'Transactions (Dated)'!$D$2:$D$53,'Share Values'!$V142,'Transactions (Dated)'!$B$2:$B$53,'Share Values'!AI$11,'Transactions (Dated)'!$C$2:$C$53,"Sell")</f>
        <v>0</v>
      </c>
      <c r="AJ142" s="40">
        <f ca="1">AJ141+SUMIFS('Transactions (Dated)'!$E$2:$E$53,'Transactions (Dated)'!$D$2:$D$53,'Share Values'!$V142,'Transactions (Dated)'!$B$2:$B$53,'Share Values'!AJ$11,'Transactions (Dated)'!$C$2:$C$53,"Buy")-SUMIFS('Transactions (Dated)'!$E$2:$E$53,'Transactions (Dated)'!$D$2:$D$53,'Share Values'!$V142,'Transactions (Dated)'!$B$2:$B$53,'Share Values'!AJ$11,'Transactions (Dated)'!$C$2:$C$53,"Sell")</f>
        <v>0</v>
      </c>
      <c r="AK142" s="40"/>
      <c r="AM142" s="3">
        <f t="shared" si="57"/>
        <v>42103</v>
      </c>
      <c r="AN142" s="6">
        <f t="shared" ca="1" si="58"/>
        <v>55546.25</v>
      </c>
      <c r="AO142" s="6">
        <f t="shared" ca="1" si="59"/>
        <v>62250.000000000007</v>
      </c>
      <c r="AP142" s="6">
        <f t="shared" ca="1" si="60"/>
        <v>0</v>
      </c>
      <c r="AQ142" s="6">
        <f t="shared" ca="1" si="61"/>
        <v>63855</v>
      </c>
      <c r="AR142" s="6">
        <f t="shared" ca="1" si="62"/>
        <v>52430.84</v>
      </c>
      <c r="AS142" s="6">
        <f t="shared" ca="1" si="63"/>
        <v>0</v>
      </c>
      <c r="AT142" s="6">
        <f t="shared" ca="1" si="64"/>
        <v>0</v>
      </c>
      <c r="AU142" s="6">
        <f t="shared" ca="1" si="65"/>
        <v>0</v>
      </c>
      <c r="AV142" s="6">
        <f t="shared" ca="1" si="66"/>
        <v>0</v>
      </c>
      <c r="AW142" s="6">
        <f t="shared" ca="1" si="67"/>
        <v>0</v>
      </c>
      <c r="AX142" s="6">
        <f t="shared" ca="1" si="68"/>
        <v>0</v>
      </c>
      <c r="AY142" s="6">
        <f t="shared" ca="1" si="69"/>
        <v>0</v>
      </c>
      <c r="AZ142" s="6">
        <f t="shared" ca="1" si="70"/>
        <v>0</v>
      </c>
      <c r="BA142" s="6">
        <f t="shared" ca="1" si="71"/>
        <v>0</v>
      </c>
      <c r="BB142" s="6"/>
      <c r="BD142" s="4">
        <f t="shared" ca="1" si="72"/>
        <v>234082.09</v>
      </c>
      <c r="BF142" s="3">
        <f t="shared" si="73"/>
        <v>42103</v>
      </c>
      <c r="BG142" s="6">
        <f>BG141+SUMIFS('Transactions (Dated)'!H:H,'Transactions (Dated)'!D:D,'Share Values'!AM142)</f>
        <v>789691.15</v>
      </c>
      <c r="BH142" s="6">
        <f ca="1">BH141+SUMIFS('Transactions (Dated)'!$F:$F,'Transactions (Dated)'!$D:$D,$BF142,'Transactions (Dated)'!$B:$B,BH$11,'Transactions (Dated)'!$C:$C,"Dividend (paid to cash)")*W142</f>
        <v>0</v>
      </c>
      <c r="BI142" s="6">
        <f ca="1">BI141+SUMIFS('Transactions (Dated)'!$F:$F,'Transactions (Dated)'!$D:$D,$BF142,'Transactions (Dated)'!$B:$B,BI$11,'Transactions (Dated)'!$C:$C,"Dividend (paid to cash)")*X142</f>
        <v>1250</v>
      </c>
      <c r="BJ142" s="6">
        <f ca="1">BJ141+SUMIFS('Transactions (Dated)'!$F:$F,'Transactions (Dated)'!$D:$D,$BF142,'Transactions (Dated)'!$B:$B,BJ$11,'Transactions (Dated)'!$C:$C,"Dividend (paid to cash)")*Y142</f>
        <v>0</v>
      </c>
      <c r="BK142" s="6">
        <f ca="1">BK141+SUMIFS('Transactions (Dated)'!$F:$F,'Transactions (Dated)'!$D:$D,$BF142,'Transactions (Dated)'!$B:$B,BK$11,'Transactions (Dated)'!$C:$C,"Dividend (paid to cash)")*Z142</f>
        <v>47.300000000000004</v>
      </c>
      <c r="BL142" s="6">
        <f ca="1">BL141+SUMIFS('Transactions (Dated)'!$F:$F,'Transactions (Dated)'!$D:$D,$BF142,'Transactions (Dated)'!$B:$B,BL$11,'Transactions (Dated)'!$C:$C,"Dividend (paid to cash)")*AA142</f>
        <v>0</v>
      </c>
      <c r="BM142" s="6">
        <f ca="1">BM141+SUMIFS('Transactions (Dated)'!$F:$F,'Transactions (Dated)'!$D:$D,$BF142,'Transactions (Dated)'!$B:$B,BM$11,'Transactions (Dated)'!$C:$C,"Dividend (paid to cash)")*AB142</f>
        <v>0</v>
      </c>
      <c r="BN142" s="6">
        <f ca="1">BN141+SUMIFS('Transactions (Dated)'!$F:$F,'Transactions (Dated)'!$D:$D,$BF142,'Transactions (Dated)'!$B:$B,BN$11,'Transactions (Dated)'!$C:$C,"Dividend (paid to cash)")*AC142</f>
        <v>0</v>
      </c>
      <c r="BO142" s="6">
        <f ca="1">BO141+SUMIFS('Transactions (Dated)'!$F:$F,'Transactions (Dated)'!$D:$D,$BF142,'Transactions (Dated)'!$B:$B,BO$11,'Transactions (Dated)'!$C:$C,"Dividend (paid to cash)")*AD142</f>
        <v>0</v>
      </c>
      <c r="BP142" s="6">
        <f ca="1">BP141+SUMIFS('Transactions (Dated)'!$F:$F,'Transactions (Dated)'!$D:$D,$BF142,'Transactions (Dated)'!$B:$B,BP$11,'Transactions (Dated)'!$C:$C,"Dividend (paid to cash)")*AE142</f>
        <v>0</v>
      </c>
      <c r="BQ142" s="6">
        <f ca="1">BQ141+SUMIFS('Transactions (Dated)'!$F:$F,'Transactions (Dated)'!$D:$D,$BF142,'Transactions (Dated)'!$B:$B,BQ$11,'Transactions (Dated)'!$C:$C,"Dividend (paid to cash)")*AF142</f>
        <v>0</v>
      </c>
      <c r="BR142" s="6">
        <f ca="1">BR141+SUMIFS('Transactions (Dated)'!$F:$F,'Transactions (Dated)'!$D:$D,$BF142,'Transactions (Dated)'!$B:$B,BR$11,'Transactions (Dated)'!$C:$C,"Dividend (paid to cash)")*AG142</f>
        <v>0</v>
      </c>
      <c r="BS142" s="6">
        <f ca="1">BS141+SUMIFS('Transactions (Dated)'!$F:$F,'Transactions (Dated)'!$D:$D,$BF142,'Transactions (Dated)'!$B:$B,BS$11,'Transactions (Dated)'!$C:$C,"Dividend (paid to cash)")*AH142</f>
        <v>0</v>
      </c>
      <c r="BT142" s="6">
        <f ca="1">BT141+SUMIFS('Transactions (Dated)'!$F:$F,'Transactions (Dated)'!$D:$D,$BF142,'Transactions (Dated)'!$B:$B,BT$11,'Transactions (Dated)'!$C:$C,"Dividend (paid to cash)")*AI142</f>
        <v>0</v>
      </c>
      <c r="BU142" s="6">
        <f ca="1">BU141+SUMIFS('Transactions (Dated)'!$F:$F,'Transactions (Dated)'!$D:$D,$BF142,'Transactions (Dated)'!$B:$B,BU$11,'Transactions (Dated)'!$C:$C,"Dividend (paid to cash)")*AJ142</f>
        <v>0</v>
      </c>
      <c r="BV142" s="6"/>
      <c r="BX142" s="6">
        <f t="shared" ca="1" si="78"/>
        <v>790988.45000000007</v>
      </c>
      <c r="BZ142" s="3">
        <f t="shared" si="79"/>
        <v>42103</v>
      </c>
      <c r="CA142" s="4">
        <f t="shared" ca="1" si="74"/>
        <v>234082.09</v>
      </c>
      <c r="CB142" s="4">
        <f t="shared" ca="1" si="75"/>
        <v>790988.45000000007</v>
      </c>
      <c r="CD142" s="4">
        <f t="shared" ca="1" si="76"/>
        <v>1025070.54</v>
      </c>
    </row>
    <row r="143" spans="2:82">
      <c r="B143" s="3">
        <f t="shared" si="77"/>
        <v>42104</v>
      </c>
      <c r="C143" s="2">
        <v>15388.4</v>
      </c>
      <c r="E143" s="70">
        <v>42104</v>
      </c>
      <c r="F143" s="69">
        <v>12.01</v>
      </c>
      <c r="G143" s="69">
        <v>5.15</v>
      </c>
      <c r="H143" s="69">
        <v>20.77</v>
      </c>
      <c r="I143" s="69">
        <v>33.58</v>
      </c>
      <c r="J143" s="69">
        <v>22.6</v>
      </c>
      <c r="K143" s="69">
        <v>12.61</v>
      </c>
      <c r="L143" s="69">
        <v>26.49</v>
      </c>
      <c r="M143" s="69">
        <v>2.75</v>
      </c>
      <c r="N143" s="69">
        <v>8.75</v>
      </c>
      <c r="O143" s="69">
        <v>5.3</v>
      </c>
      <c r="P143" s="69">
        <v>33.880000000000003</v>
      </c>
      <c r="Q143" s="69">
        <v>0.9</v>
      </c>
      <c r="R143" s="69">
        <v>11.06</v>
      </c>
      <c r="S143" s="69">
        <v>39.5</v>
      </c>
      <c r="T143" s="4"/>
      <c r="V143" s="3">
        <f t="shared" si="56"/>
        <v>42104</v>
      </c>
      <c r="W143" s="40">
        <f ca="1">W142+SUMIFS('Transactions (Dated)'!$E$2:$E$53,'Transactions (Dated)'!$D$2:$D$53,'Share Values'!$V143,'Transactions (Dated)'!$B$2:$B$53,'Share Values'!W$11,'Transactions (Dated)'!$C$2:$C$53,"Buy")-SUMIFS('Transactions (Dated)'!$E$2:$E$53,'Transactions (Dated)'!$D$2:$D$53,'Share Values'!$V143,'Transactions (Dated)'!$B$2:$B$53,'Share Values'!W$11,'Transactions (Dated)'!$C$2:$C$53,"Sell")</f>
        <v>4625</v>
      </c>
      <c r="X143" s="40">
        <f ca="1">X142+SUMIFS('Transactions (Dated)'!$E$2:$E$53,'Transactions (Dated)'!$D$2:$D$53,'Share Values'!$V143,'Transactions (Dated)'!$B$2:$B$53,'Share Values'!X$11,'Transactions (Dated)'!$C$2:$C$53,"Buy")-SUMIFS('Transactions (Dated)'!$E$2:$E$53,'Transactions (Dated)'!$D$2:$D$53,'Share Values'!$V143,'Transactions (Dated)'!$B$2:$B$53,'Share Values'!X$11,'Transactions (Dated)'!$C$2:$C$53,"Sell")</f>
        <v>12500</v>
      </c>
      <c r="Y143" s="40">
        <f ca="1">Y142+SUMIFS('Transactions (Dated)'!$E$2:$E$53,'Transactions (Dated)'!$D$2:$D$53,'Share Values'!$V143,'Transactions (Dated)'!$B$2:$B$53,'Share Values'!Y$11,'Transactions (Dated)'!$C$2:$C$53,"Buy")-SUMIFS('Transactions (Dated)'!$E$2:$E$53,'Transactions (Dated)'!$D$2:$D$53,'Share Values'!$V143,'Transactions (Dated)'!$B$2:$B$53,'Share Values'!Y$11,'Transactions (Dated)'!$C$2:$C$53,"Sell")</f>
        <v>0</v>
      </c>
      <c r="Z143" s="40">
        <f ca="1">Z142+SUMIFS('Transactions (Dated)'!$E$2:$E$53,'Transactions (Dated)'!$D$2:$D$53,'Share Values'!$V143,'Transactions (Dated)'!$B$2:$B$53,'Share Values'!Z$11,'Transactions (Dated)'!$C$2:$C$53,"Buy")-SUMIFS('Transactions (Dated)'!$E$2:$E$53,'Transactions (Dated)'!$D$2:$D$53,'Share Values'!$V143,'Transactions (Dated)'!$B$2:$B$53,'Share Values'!Z$11,'Transactions (Dated)'!$C$2:$C$53,"Sell")</f>
        <v>1892</v>
      </c>
      <c r="AA143" s="40">
        <f ca="1">AA142+SUMIFS('Transactions (Dated)'!$E$2:$E$53,'Transactions (Dated)'!$D$2:$D$53,'Share Values'!$V143,'Transactions (Dated)'!$B$2:$B$53,'Share Values'!AA$11,'Transactions (Dated)'!$C$2:$C$53,"Buy")-SUMIFS('Transactions (Dated)'!$E$2:$E$53,'Transactions (Dated)'!$D$2:$D$53,'Share Values'!$V143,'Transactions (Dated)'!$B$2:$B$53,'Share Values'!AA$11,'Transactions (Dated)'!$C$2:$C$53,"Sell")</f>
        <v>2348</v>
      </c>
      <c r="AB143" s="40">
        <f ca="1">AB142+SUMIFS('Transactions (Dated)'!$E$2:$E$53,'Transactions (Dated)'!$D$2:$D$53,'Share Values'!$V143,'Transactions (Dated)'!$B$2:$B$53,'Share Values'!AB$11,'Transactions (Dated)'!$C$2:$C$53,"Buy")-SUMIFS('Transactions (Dated)'!$E$2:$E$53,'Transactions (Dated)'!$D$2:$D$53,'Share Values'!$V143,'Transactions (Dated)'!$B$2:$B$53,'Share Values'!AB$11,'Transactions (Dated)'!$C$2:$C$53,"Sell")</f>
        <v>0</v>
      </c>
      <c r="AC143" s="40">
        <f ca="1">AC142+SUMIFS('Transactions (Dated)'!$E$2:$E$53,'Transactions (Dated)'!$D$2:$D$53,'Share Values'!$V143,'Transactions (Dated)'!$B$2:$B$53,'Share Values'!AC$11,'Transactions (Dated)'!$C$2:$C$53,"Buy")-SUMIFS('Transactions (Dated)'!$E$2:$E$53,'Transactions (Dated)'!$D$2:$D$53,'Share Values'!$V143,'Transactions (Dated)'!$B$2:$B$53,'Share Values'!AC$11,'Transactions (Dated)'!$C$2:$C$53,"Sell")</f>
        <v>0</v>
      </c>
      <c r="AD143" s="40">
        <f ca="1">AD142+SUMIFS('Transactions (Dated)'!$E$2:$E$53,'Transactions (Dated)'!$D$2:$D$53,'Share Values'!$V143,'Transactions (Dated)'!$B$2:$B$53,'Share Values'!AD$11,'Transactions (Dated)'!$C$2:$C$53,"Buy")-SUMIFS('Transactions (Dated)'!$E$2:$E$53,'Transactions (Dated)'!$D$2:$D$53,'Share Values'!$V143,'Transactions (Dated)'!$B$2:$B$53,'Share Values'!AD$11,'Transactions (Dated)'!$C$2:$C$53,"Sell")</f>
        <v>0</v>
      </c>
      <c r="AE143" s="40">
        <f ca="1">AE142+SUMIFS('Transactions (Dated)'!$E$2:$E$53,'Transactions (Dated)'!$D$2:$D$53,'Share Values'!$V143,'Transactions (Dated)'!$B$2:$B$53,'Share Values'!AE$11,'Transactions (Dated)'!$C$2:$C$53,"Buy")-SUMIFS('Transactions (Dated)'!$E$2:$E$53,'Transactions (Dated)'!$D$2:$D$53,'Share Values'!$V143,'Transactions (Dated)'!$B$2:$B$53,'Share Values'!AE$11,'Transactions (Dated)'!$C$2:$C$53,"Sell")</f>
        <v>0</v>
      </c>
      <c r="AF143" s="40">
        <f ca="1">AF142+SUMIFS('Transactions (Dated)'!$E$2:$E$53,'Transactions (Dated)'!$D$2:$D$53,'Share Values'!$V143,'Transactions (Dated)'!$B$2:$B$53,'Share Values'!AF$11,'Transactions (Dated)'!$C$2:$C$53,"Buy")-SUMIFS('Transactions (Dated)'!$E$2:$E$53,'Transactions (Dated)'!$D$2:$D$53,'Share Values'!$V143,'Transactions (Dated)'!$B$2:$B$53,'Share Values'!AF$11,'Transactions (Dated)'!$C$2:$C$53,"Sell")</f>
        <v>0</v>
      </c>
      <c r="AG143" s="40">
        <f ca="1">AG142+SUMIFS('Transactions (Dated)'!$E$2:$E$53,'Transactions (Dated)'!$D$2:$D$53,'Share Values'!$V143,'Transactions (Dated)'!$B$2:$B$53,'Share Values'!AG$11,'Transactions (Dated)'!$C$2:$C$53,"Buy")-SUMIFS('Transactions (Dated)'!$E$2:$E$53,'Transactions (Dated)'!$D$2:$D$53,'Share Values'!$V143,'Transactions (Dated)'!$B$2:$B$53,'Share Values'!AG$11,'Transactions (Dated)'!$C$2:$C$53,"Sell")</f>
        <v>0</v>
      </c>
      <c r="AH143" s="40">
        <f ca="1">AH142+SUMIFS('Transactions (Dated)'!$E$2:$E$53,'Transactions (Dated)'!$D$2:$D$53,'Share Values'!$V143,'Transactions (Dated)'!$B$2:$B$53,'Share Values'!AH$11,'Transactions (Dated)'!$C$2:$C$53,"Buy")-SUMIFS('Transactions (Dated)'!$E$2:$E$53,'Transactions (Dated)'!$D$2:$D$53,'Share Values'!$V143,'Transactions (Dated)'!$B$2:$B$53,'Share Values'!AH$11,'Transactions (Dated)'!$C$2:$C$53,"Sell")</f>
        <v>0</v>
      </c>
      <c r="AI143" s="40">
        <f ca="1">AI142+SUMIFS('Transactions (Dated)'!$E$2:$E$53,'Transactions (Dated)'!$D$2:$D$53,'Share Values'!$V143,'Transactions (Dated)'!$B$2:$B$53,'Share Values'!AI$11,'Transactions (Dated)'!$C$2:$C$53,"Buy")-SUMIFS('Transactions (Dated)'!$E$2:$E$53,'Transactions (Dated)'!$D$2:$D$53,'Share Values'!$V143,'Transactions (Dated)'!$B$2:$B$53,'Share Values'!AI$11,'Transactions (Dated)'!$C$2:$C$53,"Sell")</f>
        <v>0</v>
      </c>
      <c r="AJ143" s="40">
        <f ca="1">AJ142+SUMIFS('Transactions (Dated)'!$E$2:$E$53,'Transactions (Dated)'!$D$2:$D$53,'Share Values'!$V143,'Transactions (Dated)'!$B$2:$B$53,'Share Values'!AJ$11,'Transactions (Dated)'!$C$2:$C$53,"Buy")-SUMIFS('Transactions (Dated)'!$E$2:$E$53,'Transactions (Dated)'!$D$2:$D$53,'Share Values'!$V143,'Transactions (Dated)'!$B$2:$B$53,'Share Values'!AJ$11,'Transactions (Dated)'!$C$2:$C$53,"Sell")</f>
        <v>0</v>
      </c>
      <c r="AK143" s="40"/>
      <c r="AM143" s="3">
        <f t="shared" si="57"/>
        <v>42104</v>
      </c>
      <c r="AN143" s="6">
        <f t="shared" ca="1" si="58"/>
        <v>55546.25</v>
      </c>
      <c r="AO143" s="6">
        <f t="shared" ca="1" si="59"/>
        <v>64375.000000000007</v>
      </c>
      <c r="AP143" s="6">
        <f t="shared" ca="1" si="60"/>
        <v>0</v>
      </c>
      <c r="AQ143" s="6">
        <f t="shared" ca="1" si="61"/>
        <v>63533.359999999993</v>
      </c>
      <c r="AR143" s="6">
        <f t="shared" ca="1" si="62"/>
        <v>53064.800000000003</v>
      </c>
      <c r="AS143" s="6">
        <f t="shared" ca="1" si="63"/>
        <v>0</v>
      </c>
      <c r="AT143" s="6">
        <f t="shared" ca="1" si="64"/>
        <v>0</v>
      </c>
      <c r="AU143" s="6">
        <f t="shared" ca="1" si="65"/>
        <v>0</v>
      </c>
      <c r="AV143" s="6">
        <f t="shared" ca="1" si="66"/>
        <v>0</v>
      </c>
      <c r="AW143" s="6">
        <f t="shared" ca="1" si="67"/>
        <v>0</v>
      </c>
      <c r="AX143" s="6">
        <f t="shared" ca="1" si="68"/>
        <v>0</v>
      </c>
      <c r="AY143" s="6">
        <f t="shared" ca="1" si="69"/>
        <v>0</v>
      </c>
      <c r="AZ143" s="6">
        <f t="shared" ca="1" si="70"/>
        <v>0</v>
      </c>
      <c r="BA143" s="6">
        <f t="shared" ca="1" si="71"/>
        <v>0</v>
      </c>
      <c r="BB143" s="6"/>
      <c r="BD143" s="4">
        <f t="shared" ca="1" si="72"/>
        <v>236519.40999999997</v>
      </c>
      <c r="BF143" s="3">
        <f t="shared" si="73"/>
        <v>42104</v>
      </c>
      <c r="BG143" s="6">
        <f>BG142+SUMIFS('Transactions (Dated)'!H:H,'Transactions (Dated)'!D:D,'Share Values'!AM143)</f>
        <v>789691.15</v>
      </c>
      <c r="BH143" s="6">
        <f ca="1">BH142+SUMIFS('Transactions (Dated)'!$F:$F,'Transactions (Dated)'!$D:$D,$BF143,'Transactions (Dated)'!$B:$B,BH$11,'Transactions (Dated)'!$C:$C,"Dividend (paid to cash)")*W143</f>
        <v>0</v>
      </c>
      <c r="BI143" s="6">
        <f ca="1">BI142+SUMIFS('Transactions (Dated)'!$F:$F,'Transactions (Dated)'!$D:$D,$BF143,'Transactions (Dated)'!$B:$B,BI$11,'Transactions (Dated)'!$C:$C,"Dividend (paid to cash)")*X143</f>
        <v>1250</v>
      </c>
      <c r="BJ143" s="6">
        <f ca="1">BJ142+SUMIFS('Transactions (Dated)'!$F:$F,'Transactions (Dated)'!$D:$D,$BF143,'Transactions (Dated)'!$B:$B,BJ$11,'Transactions (Dated)'!$C:$C,"Dividend (paid to cash)")*Y143</f>
        <v>0</v>
      </c>
      <c r="BK143" s="6">
        <f ca="1">BK142+SUMIFS('Transactions (Dated)'!$F:$F,'Transactions (Dated)'!$D:$D,$BF143,'Transactions (Dated)'!$B:$B,BK$11,'Transactions (Dated)'!$C:$C,"Dividend (paid to cash)")*Z143</f>
        <v>47.300000000000004</v>
      </c>
      <c r="BL143" s="6">
        <f ca="1">BL142+SUMIFS('Transactions (Dated)'!$F:$F,'Transactions (Dated)'!$D:$D,$BF143,'Transactions (Dated)'!$B:$B,BL$11,'Transactions (Dated)'!$C:$C,"Dividend (paid to cash)")*AA143</f>
        <v>0</v>
      </c>
      <c r="BM143" s="6">
        <f ca="1">BM142+SUMIFS('Transactions (Dated)'!$F:$F,'Transactions (Dated)'!$D:$D,$BF143,'Transactions (Dated)'!$B:$B,BM$11,'Transactions (Dated)'!$C:$C,"Dividend (paid to cash)")*AB143</f>
        <v>0</v>
      </c>
      <c r="BN143" s="6">
        <f ca="1">BN142+SUMIFS('Transactions (Dated)'!$F:$F,'Transactions (Dated)'!$D:$D,$BF143,'Transactions (Dated)'!$B:$B,BN$11,'Transactions (Dated)'!$C:$C,"Dividend (paid to cash)")*AC143</f>
        <v>0</v>
      </c>
      <c r="BO143" s="6">
        <f ca="1">BO142+SUMIFS('Transactions (Dated)'!$F:$F,'Transactions (Dated)'!$D:$D,$BF143,'Transactions (Dated)'!$B:$B,BO$11,'Transactions (Dated)'!$C:$C,"Dividend (paid to cash)")*AD143</f>
        <v>0</v>
      </c>
      <c r="BP143" s="6">
        <f ca="1">BP142+SUMIFS('Transactions (Dated)'!$F:$F,'Transactions (Dated)'!$D:$D,$BF143,'Transactions (Dated)'!$B:$B,BP$11,'Transactions (Dated)'!$C:$C,"Dividend (paid to cash)")*AE143</f>
        <v>0</v>
      </c>
      <c r="BQ143" s="6">
        <f ca="1">BQ142+SUMIFS('Transactions (Dated)'!$F:$F,'Transactions (Dated)'!$D:$D,$BF143,'Transactions (Dated)'!$B:$B,BQ$11,'Transactions (Dated)'!$C:$C,"Dividend (paid to cash)")*AF143</f>
        <v>0</v>
      </c>
      <c r="BR143" s="6">
        <f ca="1">BR142+SUMIFS('Transactions (Dated)'!$F:$F,'Transactions (Dated)'!$D:$D,$BF143,'Transactions (Dated)'!$B:$B,BR$11,'Transactions (Dated)'!$C:$C,"Dividend (paid to cash)")*AG143</f>
        <v>0</v>
      </c>
      <c r="BS143" s="6">
        <f ca="1">BS142+SUMIFS('Transactions (Dated)'!$F:$F,'Transactions (Dated)'!$D:$D,$BF143,'Transactions (Dated)'!$B:$B,BS$11,'Transactions (Dated)'!$C:$C,"Dividend (paid to cash)")*AH143</f>
        <v>0</v>
      </c>
      <c r="BT143" s="6">
        <f ca="1">BT142+SUMIFS('Transactions (Dated)'!$F:$F,'Transactions (Dated)'!$D:$D,$BF143,'Transactions (Dated)'!$B:$B,BT$11,'Transactions (Dated)'!$C:$C,"Dividend (paid to cash)")*AI143</f>
        <v>0</v>
      </c>
      <c r="BU143" s="6">
        <f ca="1">BU142+SUMIFS('Transactions (Dated)'!$F:$F,'Transactions (Dated)'!$D:$D,$BF143,'Transactions (Dated)'!$B:$B,BU$11,'Transactions (Dated)'!$C:$C,"Dividend (paid to cash)")*AJ143</f>
        <v>0</v>
      </c>
      <c r="BV143" s="6"/>
      <c r="BX143" s="6">
        <f t="shared" ca="1" si="78"/>
        <v>790988.45000000007</v>
      </c>
      <c r="BZ143" s="3">
        <f t="shared" si="79"/>
        <v>42104</v>
      </c>
      <c r="CA143" s="4">
        <f t="shared" ca="1" si="74"/>
        <v>236519.40999999997</v>
      </c>
      <c r="CB143" s="4">
        <f t="shared" ca="1" si="75"/>
        <v>790988.45000000007</v>
      </c>
      <c r="CD143" s="4">
        <f t="shared" ca="1" si="76"/>
        <v>1027507.8600000001</v>
      </c>
    </row>
    <row r="144" spans="2:82">
      <c r="B144" s="3">
        <f t="shared" si="77"/>
        <v>42107</v>
      </c>
      <c r="C144" s="2">
        <v>15383.6</v>
      </c>
      <c r="E144" s="70">
        <v>42107</v>
      </c>
      <c r="F144" s="69">
        <v>12.12</v>
      </c>
      <c r="G144" s="69">
        <v>5.2</v>
      </c>
      <c r="H144" s="69">
        <v>20.76</v>
      </c>
      <c r="I144" s="69">
        <v>33.85</v>
      </c>
      <c r="J144" s="69">
        <v>22.3</v>
      </c>
      <c r="K144" s="69">
        <v>12.63</v>
      </c>
      <c r="L144" s="69">
        <v>27.12</v>
      </c>
      <c r="M144" s="69">
        <v>2.8</v>
      </c>
      <c r="N144" s="69">
        <v>8.75</v>
      </c>
      <c r="O144" s="69">
        <v>5.3333000000000004</v>
      </c>
      <c r="P144" s="69">
        <v>34.200000000000003</v>
      </c>
      <c r="Q144" s="69">
        <v>0.86</v>
      </c>
      <c r="R144" s="69">
        <v>10.75</v>
      </c>
      <c r="S144" s="69">
        <v>39.380000000000003</v>
      </c>
      <c r="T144" s="4"/>
      <c r="V144" s="3">
        <f t="shared" si="56"/>
        <v>42107</v>
      </c>
      <c r="W144" s="40">
        <f ca="1">W143+SUMIFS('Transactions (Dated)'!$E$2:$E$53,'Transactions (Dated)'!$D$2:$D$53,'Share Values'!$V144,'Transactions (Dated)'!$B$2:$B$53,'Share Values'!W$11,'Transactions (Dated)'!$C$2:$C$53,"Buy")-SUMIFS('Transactions (Dated)'!$E$2:$E$53,'Transactions (Dated)'!$D$2:$D$53,'Share Values'!$V144,'Transactions (Dated)'!$B$2:$B$53,'Share Values'!W$11,'Transactions (Dated)'!$C$2:$C$53,"Sell")</f>
        <v>4625</v>
      </c>
      <c r="X144" s="40">
        <f ca="1">X143+SUMIFS('Transactions (Dated)'!$E$2:$E$53,'Transactions (Dated)'!$D$2:$D$53,'Share Values'!$V144,'Transactions (Dated)'!$B$2:$B$53,'Share Values'!X$11,'Transactions (Dated)'!$C$2:$C$53,"Buy")-SUMIFS('Transactions (Dated)'!$E$2:$E$53,'Transactions (Dated)'!$D$2:$D$53,'Share Values'!$V144,'Transactions (Dated)'!$B$2:$B$53,'Share Values'!X$11,'Transactions (Dated)'!$C$2:$C$53,"Sell")</f>
        <v>12500</v>
      </c>
      <c r="Y144" s="40">
        <f ca="1">Y143+SUMIFS('Transactions (Dated)'!$E$2:$E$53,'Transactions (Dated)'!$D$2:$D$53,'Share Values'!$V144,'Transactions (Dated)'!$B$2:$B$53,'Share Values'!Y$11,'Transactions (Dated)'!$C$2:$C$53,"Buy")-SUMIFS('Transactions (Dated)'!$E$2:$E$53,'Transactions (Dated)'!$D$2:$D$53,'Share Values'!$V144,'Transactions (Dated)'!$B$2:$B$53,'Share Values'!Y$11,'Transactions (Dated)'!$C$2:$C$53,"Sell")</f>
        <v>0</v>
      </c>
      <c r="Z144" s="40">
        <f ca="1">Z143+SUMIFS('Transactions (Dated)'!$E$2:$E$53,'Transactions (Dated)'!$D$2:$D$53,'Share Values'!$V144,'Transactions (Dated)'!$B$2:$B$53,'Share Values'!Z$11,'Transactions (Dated)'!$C$2:$C$53,"Buy")-SUMIFS('Transactions (Dated)'!$E$2:$E$53,'Transactions (Dated)'!$D$2:$D$53,'Share Values'!$V144,'Transactions (Dated)'!$B$2:$B$53,'Share Values'!Z$11,'Transactions (Dated)'!$C$2:$C$53,"Sell")</f>
        <v>1892</v>
      </c>
      <c r="AA144" s="40">
        <f ca="1">AA143+SUMIFS('Transactions (Dated)'!$E$2:$E$53,'Transactions (Dated)'!$D$2:$D$53,'Share Values'!$V144,'Transactions (Dated)'!$B$2:$B$53,'Share Values'!AA$11,'Transactions (Dated)'!$C$2:$C$53,"Buy")-SUMIFS('Transactions (Dated)'!$E$2:$E$53,'Transactions (Dated)'!$D$2:$D$53,'Share Values'!$V144,'Transactions (Dated)'!$B$2:$B$53,'Share Values'!AA$11,'Transactions (Dated)'!$C$2:$C$53,"Sell")</f>
        <v>2348</v>
      </c>
      <c r="AB144" s="40">
        <f ca="1">AB143+SUMIFS('Transactions (Dated)'!$E$2:$E$53,'Transactions (Dated)'!$D$2:$D$53,'Share Values'!$V144,'Transactions (Dated)'!$B$2:$B$53,'Share Values'!AB$11,'Transactions (Dated)'!$C$2:$C$53,"Buy")-SUMIFS('Transactions (Dated)'!$E$2:$E$53,'Transactions (Dated)'!$D$2:$D$53,'Share Values'!$V144,'Transactions (Dated)'!$B$2:$B$53,'Share Values'!AB$11,'Transactions (Dated)'!$C$2:$C$53,"Sell")</f>
        <v>0</v>
      </c>
      <c r="AC144" s="40">
        <f ca="1">AC143+SUMIFS('Transactions (Dated)'!$E$2:$E$53,'Transactions (Dated)'!$D$2:$D$53,'Share Values'!$V144,'Transactions (Dated)'!$B$2:$B$53,'Share Values'!AC$11,'Transactions (Dated)'!$C$2:$C$53,"Buy")-SUMIFS('Transactions (Dated)'!$E$2:$E$53,'Transactions (Dated)'!$D$2:$D$53,'Share Values'!$V144,'Transactions (Dated)'!$B$2:$B$53,'Share Values'!AC$11,'Transactions (Dated)'!$C$2:$C$53,"Sell")</f>
        <v>0</v>
      </c>
      <c r="AD144" s="40">
        <f ca="1">AD143+SUMIFS('Transactions (Dated)'!$E$2:$E$53,'Transactions (Dated)'!$D$2:$D$53,'Share Values'!$V144,'Transactions (Dated)'!$B$2:$B$53,'Share Values'!AD$11,'Transactions (Dated)'!$C$2:$C$53,"Buy")-SUMIFS('Transactions (Dated)'!$E$2:$E$53,'Transactions (Dated)'!$D$2:$D$53,'Share Values'!$V144,'Transactions (Dated)'!$B$2:$B$53,'Share Values'!AD$11,'Transactions (Dated)'!$C$2:$C$53,"Sell")</f>
        <v>0</v>
      </c>
      <c r="AE144" s="40">
        <f ca="1">AE143+SUMIFS('Transactions (Dated)'!$E$2:$E$53,'Transactions (Dated)'!$D$2:$D$53,'Share Values'!$V144,'Transactions (Dated)'!$B$2:$B$53,'Share Values'!AE$11,'Transactions (Dated)'!$C$2:$C$53,"Buy")-SUMIFS('Transactions (Dated)'!$E$2:$E$53,'Transactions (Dated)'!$D$2:$D$53,'Share Values'!$V144,'Transactions (Dated)'!$B$2:$B$53,'Share Values'!AE$11,'Transactions (Dated)'!$C$2:$C$53,"Sell")</f>
        <v>0</v>
      </c>
      <c r="AF144" s="40">
        <f ca="1">AF143+SUMIFS('Transactions (Dated)'!$E$2:$E$53,'Transactions (Dated)'!$D$2:$D$53,'Share Values'!$V144,'Transactions (Dated)'!$B$2:$B$53,'Share Values'!AF$11,'Transactions (Dated)'!$C$2:$C$53,"Buy")-SUMIFS('Transactions (Dated)'!$E$2:$E$53,'Transactions (Dated)'!$D$2:$D$53,'Share Values'!$V144,'Transactions (Dated)'!$B$2:$B$53,'Share Values'!AF$11,'Transactions (Dated)'!$C$2:$C$53,"Sell")</f>
        <v>0</v>
      </c>
      <c r="AG144" s="40">
        <f ca="1">AG143+SUMIFS('Transactions (Dated)'!$E$2:$E$53,'Transactions (Dated)'!$D$2:$D$53,'Share Values'!$V144,'Transactions (Dated)'!$B$2:$B$53,'Share Values'!AG$11,'Transactions (Dated)'!$C$2:$C$53,"Buy")-SUMIFS('Transactions (Dated)'!$E$2:$E$53,'Transactions (Dated)'!$D$2:$D$53,'Share Values'!$V144,'Transactions (Dated)'!$B$2:$B$53,'Share Values'!AG$11,'Transactions (Dated)'!$C$2:$C$53,"Sell")</f>
        <v>0</v>
      </c>
      <c r="AH144" s="40">
        <f ca="1">AH143+SUMIFS('Transactions (Dated)'!$E$2:$E$53,'Transactions (Dated)'!$D$2:$D$53,'Share Values'!$V144,'Transactions (Dated)'!$B$2:$B$53,'Share Values'!AH$11,'Transactions (Dated)'!$C$2:$C$53,"Buy")-SUMIFS('Transactions (Dated)'!$E$2:$E$53,'Transactions (Dated)'!$D$2:$D$53,'Share Values'!$V144,'Transactions (Dated)'!$B$2:$B$53,'Share Values'!AH$11,'Transactions (Dated)'!$C$2:$C$53,"Sell")</f>
        <v>0</v>
      </c>
      <c r="AI144" s="40">
        <f ca="1">AI143+SUMIFS('Transactions (Dated)'!$E$2:$E$53,'Transactions (Dated)'!$D$2:$D$53,'Share Values'!$V144,'Transactions (Dated)'!$B$2:$B$53,'Share Values'!AI$11,'Transactions (Dated)'!$C$2:$C$53,"Buy")-SUMIFS('Transactions (Dated)'!$E$2:$E$53,'Transactions (Dated)'!$D$2:$D$53,'Share Values'!$V144,'Transactions (Dated)'!$B$2:$B$53,'Share Values'!AI$11,'Transactions (Dated)'!$C$2:$C$53,"Sell")</f>
        <v>0</v>
      </c>
      <c r="AJ144" s="40">
        <f ca="1">AJ143+SUMIFS('Transactions (Dated)'!$E$2:$E$53,'Transactions (Dated)'!$D$2:$D$53,'Share Values'!$V144,'Transactions (Dated)'!$B$2:$B$53,'Share Values'!AJ$11,'Transactions (Dated)'!$C$2:$C$53,"Buy")-SUMIFS('Transactions (Dated)'!$E$2:$E$53,'Transactions (Dated)'!$D$2:$D$53,'Share Values'!$V144,'Transactions (Dated)'!$B$2:$B$53,'Share Values'!AJ$11,'Transactions (Dated)'!$C$2:$C$53,"Sell")</f>
        <v>0</v>
      </c>
      <c r="AK144" s="40"/>
      <c r="AM144" s="3">
        <f t="shared" si="57"/>
        <v>42107</v>
      </c>
      <c r="AN144" s="6">
        <f t="shared" ca="1" si="58"/>
        <v>56055</v>
      </c>
      <c r="AO144" s="6">
        <f t="shared" ca="1" si="59"/>
        <v>65000</v>
      </c>
      <c r="AP144" s="6">
        <f t="shared" ca="1" si="60"/>
        <v>0</v>
      </c>
      <c r="AQ144" s="6">
        <f t="shared" ca="1" si="61"/>
        <v>64044.200000000004</v>
      </c>
      <c r="AR144" s="6">
        <f t="shared" ca="1" si="62"/>
        <v>52360.4</v>
      </c>
      <c r="AS144" s="6">
        <f t="shared" ca="1" si="63"/>
        <v>0</v>
      </c>
      <c r="AT144" s="6">
        <f t="shared" ca="1" si="64"/>
        <v>0</v>
      </c>
      <c r="AU144" s="6">
        <f t="shared" ca="1" si="65"/>
        <v>0</v>
      </c>
      <c r="AV144" s="6">
        <f t="shared" ca="1" si="66"/>
        <v>0</v>
      </c>
      <c r="AW144" s="6">
        <f t="shared" ca="1" si="67"/>
        <v>0</v>
      </c>
      <c r="AX144" s="6">
        <f t="shared" ca="1" si="68"/>
        <v>0</v>
      </c>
      <c r="AY144" s="6">
        <f t="shared" ca="1" si="69"/>
        <v>0</v>
      </c>
      <c r="AZ144" s="6">
        <f t="shared" ca="1" si="70"/>
        <v>0</v>
      </c>
      <c r="BA144" s="6">
        <f t="shared" ca="1" si="71"/>
        <v>0</v>
      </c>
      <c r="BB144" s="6"/>
      <c r="BD144" s="4">
        <f t="shared" ca="1" si="72"/>
        <v>237459.6</v>
      </c>
      <c r="BF144" s="3">
        <f t="shared" si="73"/>
        <v>42107</v>
      </c>
      <c r="BG144" s="6">
        <f>BG143+SUMIFS('Transactions (Dated)'!H:H,'Transactions (Dated)'!D:D,'Share Values'!AM144)</f>
        <v>789691.15</v>
      </c>
      <c r="BH144" s="6">
        <f ca="1">BH143+SUMIFS('Transactions (Dated)'!$F:$F,'Transactions (Dated)'!$D:$D,$BF144,'Transactions (Dated)'!$B:$B,BH$11,'Transactions (Dated)'!$C:$C,"Dividend (paid to cash)")*W144</f>
        <v>0</v>
      </c>
      <c r="BI144" s="6">
        <f ca="1">BI143+SUMIFS('Transactions (Dated)'!$F:$F,'Transactions (Dated)'!$D:$D,$BF144,'Transactions (Dated)'!$B:$B,BI$11,'Transactions (Dated)'!$C:$C,"Dividend (paid to cash)")*X144</f>
        <v>1250</v>
      </c>
      <c r="BJ144" s="6">
        <f ca="1">BJ143+SUMIFS('Transactions (Dated)'!$F:$F,'Transactions (Dated)'!$D:$D,$BF144,'Transactions (Dated)'!$B:$B,BJ$11,'Transactions (Dated)'!$C:$C,"Dividend (paid to cash)")*Y144</f>
        <v>0</v>
      </c>
      <c r="BK144" s="6">
        <f ca="1">BK143+SUMIFS('Transactions (Dated)'!$F:$F,'Transactions (Dated)'!$D:$D,$BF144,'Transactions (Dated)'!$B:$B,BK$11,'Transactions (Dated)'!$C:$C,"Dividend (paid to cash)")*Z144</f>
        <v>47.300000000000004</v>
      </c>
      <c r="BL144" s="6">
        <f ca="1">BL143+SUMIFS('Transactions (Dated)'!$F:$F,'Transactions (Dated)'!$D:$D,$BF144,'Transactions (Dated)'!$B:$B,BL$11,'Transactions (Dated)'!$C:$C,"Dividend (paid to cash)")*AA144</f>
        <v>0</v>
      </c>
      <c r="BM144" s="6">
        <f ca="1">BM143+SUMIFS('Transactions (Dated)'!$F:$F,'Transactions (Dated)'!$D:$D,$BF144,'Transactions (Dated)'!$B:$B,BM$11,'Transactions (Dated)'!$C:$C,"Dividend (paid to cash)")*AB144</f>
        <v>0</v>
      </c>
      <c r="BN144" s="6">
        <f ca="1">BN143+SUMIFS('Transactions (Dated)'!$F:$F,'Transactions (Dated)'!$D:$D,$BF144,'Transactions (Dated)'!$B:$B,BN$11,'Transactions (Dated)'!$C:$C,"Dividend (paid to cash)")*AC144</f>
        <v>0</v>
      </c>
      <c r="BO144" s="6">
        <f ca="1">BO143+SUMIFS('Transactions (Dated)'!$F:$F,'Transactions (Dated)'!$D:$D,$BF144,'Transactions (Dated)'!$B:$B,BO$11,'Transactions (Dated)'!$C:$C,"Dividend (paid to cash)")*AD144</f>
        <v>0</v>
      </c>
      <c r="BP144" s="6">
        <f ca="1">BP143+SUMIFS('Transactions (Dated)'!$F:$F,'Transactions (Dated)'!$D:$D,$BF144,'Transactions (Dated)'!$B:$B,BP$11,'Transactions (Dated)'!$C:$C,"Dividend (paid to cash)")*AE144</f>
        <v>0</v>
      </c>
      <c r="BQ144" s="6">
        <f ca="1">BQ143+SUMIFS('Transactions (Dated)'!$F:$F,'Transactions (Dated)'!$D:$D,$BF144,'Transactions (Dated)'!$B:$B,BQ$11,'Transactions (Dated)'!$C:$C,"Dividend (paid to cash)")*AF144</f>
        <v>0</v>
      </c>
      <c r="BR144" s="6">
        <f ca="1">BR143+SUMIFS('Transactions (Dated)'!$F:$F,'Transactions (Dated)'!$D:$D,$BF144,'Transactions (Dated)'!$B:$B,BR$11,'Transactions (Dated)'!$C:$C,"Dividend (paid to cash)")*AG144</f>
        <v>0</v>
      </c>
      <c r="BS144" s="6">
        <f ca="1">BS143+SUMIFS('Transactions (Dated)'!$F:$F,'Transactions (Dated)'!$D:$D,$BF144,'Transactions (Dated)'!$B:$B,BS$11,'Transactions (Dated)'!$C:$C,"Dividend (paid to cash)")*AH144</f>
        <v>0</v>
      </c>
      <c r="BT144" s="6">
        <f ca="1">BT143+SUMIFS('Transactions (Dated)'!$F:$F,'Transactions (Dated)'!$D:$D,$BF144,'Transactions (Dated)'!$B:$B,BT$11,'Transactions (Dated)'!$C:$C,"Dividend (paid to cash)")*AI144</f>
        <v>0</v>
      </c>
      <c r="BU144" s="6">
        <f ca="1">BU143+SUMIFS('Transactions (Dated)'!$F:$F,'Transactions (Dated)'!$D:$D,$BF144,'Transactions (Dated)'!$B:$B,BU$11,'Transactions (Dated)'!$C:$C,"Dividend (paid to cash)")*AJ144</f>
        <v>0</v>
      </c>
      <c r="BV144" s="6"/>
      <c r="BX144" s="6">
        <f t="shared" ca="1" si="78"/>
        <v>790988.45000000007</v>
      </c>
      <c r="BZ144" s="3">
        <f t="shared" si="79"/>
        <v>42107</v>
      </c>
      <c r="CA144" s="4">
        <f t="shared" ca="1" si="74"/>
        <v>237459.6</v>
      </c>
      <c r="CB144" s="4">
        <f t="shared" ca="1" si="75"/>
        <v>790988.45000000007</v>
      </c>
      <c r="CD144" s="4">
        <f t="shared" ca="1" si="76"/>
        <v>1028448.05</v>
      </c>
    </row>
    <row r="145" spans="2:82">
      <c r="B145" s="3">
        <f t="shared" si="77"/>
        <v>42108</v>
      </c>
      <c r="C145" s="2">
        <v>15389.3</v>
      </c>
      <c r="E145" s="70">
        <v>42108</v>
      </c>
      <c r="F145" s="69">
        <v>12.17</v>
      </c>
      <c r="G145" s="69">
        <v>5.0599999999999996</v>
      </c>
      <c r="H145" s="69">
        <v>20.79</v>
      </c>
      <c r="I145" s="69">
        <v>33.369999999999997</v>
      </c>
      <c r="J145" s="69">
        <v>22.34</v>
      </c>
      <c r="K145" s="69">
        <v>12.62</v>
      </c>
      <c r="L145" s="69">
        <v>27.36</v>
      </c>
      <c r="M145" s="69">
        <v>2.93</v>
      </c>
      <c r="N145" s="69">
        <v>8.83</v>
      </c>
      <c r="O145" s="69">
        <v>5.3067000000000002</v>
      </c>
      <c r="P145" s="69">
        <v>33.75</v>
      </c>
      <c r="Q145" s="69">
        <v>0.85</v>
      </c>
      <c r="R145" s="69">
        <v>10.71</v>
      </c>
      <c r="S145" s="69">
        <v>39.090000000000003</v>
      </c>
      <c r="T145" s="4"/>
      <c r="V145" s="3">
        <f t="shared" si="56"/>
        <v>42108</v>
      </c>
      <c r="W145" s="40">
        <f ca="1">W144+SUMIFS('Transactions (Dated)'!$E$2:$E$53,'Transactions (Dated)'!$D$2:$D$53,'Share Values'!$V145,'Transactions (Dated)'!$B$2:$B$53,'Share Values'!W$11,'Transactions (Dated)'!$C$2:$C$53,"Buy")-SUMIFS('Transactions (Dated)'!$E$2:$E$53,'Transactions (Dated)'!$D$2:$D$53,'Share Values'!$V145,'Transactions (Dated)'!$B$2:$B$53,'Share Values'!W$11,'Transactions (Dated)'!$C$2:$C$53,"Sell")</f>
        <v>4625</v>
      </c>
      <c r="X145" s="40">
        <f ca="1">X144+SUMIFS('Transactions (Dated)'!$E$2:$E$53,'Transactions (Dated)'!$D$2:$D$53,'Share Values'!$V145,'Transactions (Dated)'!$B$2:$B$53,'Share Values'!X$11,'Transactions (Dated)'!$C$2:$C$53,"Buy")-SUMIFS('Transactions (Dated)'!$E$2:$E$53,'Transactions (Dated)'!$D$2:$D$53,'Share Values'!$V145,'Transactions (Dated)'!$B$2:$B$53,'Share Values'!X$11,'Transactions (Dated)'!$C$2:$C$53,"Sell")</f>
        <v>12500</v>
      </c>
      <c r="Y145" s="40">
        <f ca="1">Y144+SUMIFS('Transactions (Dated)'!$E$2:$E$53,'Transactions (Dated)'!$D$2:$D$53,'Share Values'!$V145,'Transactions (Dated)'!$B$2:$B$53,'Share Values'!Y$11,'Transactions (Dated)'!$C$2:$C$53,"Buy")-SUMIFS('Transactions (Dated)'!$E$2:$E$53,'Transactions (Dated)'!$D$2:$D$53,'Share Values'!$V145,'Transactions (Dated)'!$B$2:$B$53,'Share Values'!Y$11,'Transactions (Dated)'!$C$2:$C$53,"Sell")</f>
        <v>0</v>
      </c>
      <c r="Z145" s="40">
        <f ca="1">Z144+SUMIFS('Transactions (Dated)'!$E$2:$E$53,'Transactions (Dated)'!$D$2:$D$53,'Share Values'!$V145,'Transactions (Dated)'!$B$2:$B$53,'Share Values'!Z$11,'Transactions (Dated)'!$C$2:$C$53,"Buy")-SUMIFS('Transactions (Dated)'!$E$2:$E$53,'Transactions (Dated)'!$D$2:$D$53,'Share Values'!$V145,'Transactions (Dated)'!$B$2:$B$53,'Share Values'!Z$11,'Transactions (Dated)'!$C$2:$C$53,"Sell")</f>
        <v>1892</v>
      </c>
      <c r="AA145" s="40">
        <f ca="1">AA144+SUMIFS('Transactions (Dated)'!$E$2:$E$53,'Transactions (Dated)'!$D$2:$D$53,'Share Values'!$V145,'Transactions (Dated)'!$B$2:$B$53,'Share Values'!AA$11,'Transactions (Dated)'!$C$2:$C$53,"Buy")-SUMIFS('Transactions (Dated)'!$E$2:$E$53,'Transactions (Dated)'!$D$2:$D$53,'Share Values'!$V145,'Transactions (Dated)'!$B$2:$B$53,'Share Values'!AA$11,'Transactions (Dated)'!$C$2:$C$53,"Sell")</f>
        <v>2348</v>
      </c>
      <c r="AB145" s="40">
        <f ca="1">AB144+SUMIFS('Transactions (Dated)'!$E$2:$E$53,'Transactions (Dated)'!$D$2:$D$53,'Share Values'!$V145,'Transactions (Dated)'!$B$2:$B$53,'Share Values'!AB$11,'Transactions (Dated)'!$C$2:$C$53,"Buy")-SUMIFS('Transactions (Dated)'!$E$2:$E$53,'Transactions (Dated)'!$D$2:$D$53,'Share Values'!$V145,'Transactions (Dated)'!$B$2:$B$53,'Share Values'!AB$11,'Transactions (Dated)'!$C$2:$C$53,"Sell")</f>
        <v>0</v>
      </c>
      <c r="AC145" s="40">
        <f ca="1">AC144+SUMIFS('Transactions (Dated)'!$E$2:$E$53,'Transactions (Dated)'!$D$2:$D$53,'Share Values'!$V145,'Transactions (Dated)'!$B$2:$B$53,'Share Values'!AC$11,'Transactions (Dated)'!$C$2:$C$53,"Buy")-SUMIFS('Transactions (Dated)'!$E$2:$E$53,'Transactions (Dated)'!$D$2:$D$53,'Share Values'!$V145,'Transactions (Dated)'!$B$2:$B$53,'Share Values'!AC$11,'Transactions (Dated)'!$C$2:$C$53,"Sell")</f>
        <v>0</v>
      </c>
      <c r="AD145" s="40">
        <f ca="1">AD144+SUMIFS('Transactions (Dated)'!$E$2:$E$53,'Transactions (Dated)'!$D$2:$D$53,'Share Values'!$V145,'Transactions (Dated)'!$B$2:$B$53,'Share Values'!AD$11,'Transactions (Dated)'!$C$2:$C$53,"Buy")-SUMIFS('Transactions (Dated)'!$E$2:$E$53,'Transactions (Dated)'!$D$2:$D$53,'Share Values'!$V145,'Transactions (Dated)'!$B$2:$B$53,'Share Values'!AD$11,'Transactions (Dated)'!$C$2:$C$53,"Sell")</f>
        <v>0</v>
      </c>
      <c r="AE145" s="40">
        <f ca="1">AE144+SUMIFS('Transactions (Dated)'!$E$2:$E$53,'Transactions (Dated)'!$D$2:$D$53,'Share Values'!$V145,'Transactions (Dated)'!$B$2:$B$53,'Share Values'!AE$11,'Transactions (Dated)'!$C$2:$C$53,"Buy")-SUMIFS('Transactions (Dated)'!$E$2:$E$53,'Transactions (Dated)'!$D$2:$D$53,'Share Values'!$V145,'Transactions (Dated)'!$B$2:$B$53,'Share Values'!AE$11,'Transactions (Dated)'!$C$2:$C$53,"Sell")</f>
        <v>0</v>
      </c>
      <c r="AF145" s="40">
        <f ca="1">AF144+SUMIFS('Transactions (Dated)'!$E$2:$E$53,'Transactions (Dated)'!$D$2:$D$53,'Share Values'!$V145,'Transactions (Dated)'!$B$2:$B$53,'Share Values'!AF$11,'Transactions (Dated)'!$C$2:$C$53,"Buy")-SUMIFS('Transactions (Dated)'!$E$2:$E$53,'Transactions (Dated)'!$D$2:$D$53,'Share Values'!$V145,'Transactions (Dated)'!$B$2:$B$53,'Share Values'!AF$11,'Transactions (Dated)'!$C$2:$C$53,"Sell")</f>
        <v>0</v>
      </c>
      <c r="AG145" s="40">
        <f ca="1">AG144+SUMIFS('Transactions (Dated)'!$E$2:$E$53,'Transactions (Dated)'!$D$2:$D$53,'Share Values'!$V145,'Transactions (Dated)'!$B$2:$B$53,'Share Values'!AG$11,'Transactions (Dated)'!$C$2:$C$53,"Buy")-SUMIFS('Transactions (Dated)'!$E$2:$E$53,'Transactions (Dated)'!$D$2:$D$53,'Share Values'!$V145,'Transactions (Dated)'!$B$2:$B$53,'Share Values'!AG$11,'Transactions (Dated)'!$C$2:$C$53,"Sell")</f>
        <v>0</v>
      </c>
      <c r="AH145" s="40">
        <f ca="1">AH144+SUMIFS('Transactions (Dated)'!$E$2:$E$53,'Transactions (Dated)'!$D$2:$D$53,'Share Values'!$V145,'Transactions (Dated)'!$B$2:$B$53,'Share Values'!AH$11,'Transactions (Dated)'!$C$2:$C$53,"Buy")-SUMIFS('Transactions (Dated)'!$E$2:$E$53,'Transactions (Dated)'!$D$2:$D$53,'Share Values'!$V145,'Transactions (Dated)'!$B$2:$B$53,'Share Values'!AH$11,'Transactions (Dated)'!$C$2:$C$53,"Sell")</f>
        <v>0</v>
      </c>
      <c r="AI145" s="40">
        <f ca="1">AI144+SUMIFS('Transactions (Dated)'!$E$2:$E$53,'Transactions (Dated)'!$D$2:$D$53,'Share Values'!$V145,'Transactions (Dated)'!$B$2:$B$53,'Share Values'!AI$11,'Transactions (Dated)'!$C$2:$C$53,"Buy")-SUMIFS('Transactions (Dated)'!$E$2:$E$53,'Transactions (Dated)'!$D$2:$D$53,'Share Values'!$V145,'Transactions (Dated)'!$B$2:$B$53,'Share Values'!AI$11,'Transactions (Dated)'!$C$2:$C$53,"Sell")</f>
        <v>0</v>
      </c>
      <c r="AJ145" s="40">
        <f ca="1">AJ144+SUMIFS('Transactions (Dated)'!$E$2:$E$53,'Transactions (Dated)'!$D$2:$D$53,'Share Values'!$V145,'Transactions (Dated)'!$B$2:$B$53,'Share Values'!AJ$11,'Transactions (Dated)'!$C$2:$C$53,"Buy")-SUMIFS('Transactions (Dated)'!$E$2:$E$53,'Transactions (Dated)'!$D$2:$D$53,'Share Values'!$V145,'Transactions (Dated)'!$B$2:$B$53,'Share Values'!AJ$11,'Transactions (Dated)'!$C$2:$C$53,"Sell")</f>
        <v>0</v>
      </c>
      <c r="AK145" s="40"/>
      <c r="AM145" s="3">
        <f t="shared" si="57"/>
        <v>42108</v>
      </c>
      <c r="AN145" s="6">
        <f t="shared" ca="1" si="58"/>
        <v>56286.25</v>
      </c>
      <c r="AO145" s="6">
        <f t="shared" ca="1" si="59"/>
        <v>63249.999999999993</v>
      </c>
      <c r="AP145" s="6">
        <f t="shared" ca="1" si="60"/>
        <v>0</v>
      </c>
      <c r="AQ145" s="6">
        <f t="shared" ca="1" si="61"/>
        <v>63136.039999999994</v>
      </c>
      <c r="AR145" s="6">
        <f t="shared" ca="1" si="62"/>
        <v>52454.32</v>
      </c>
      <c r="AS145" s="6">
        <f t="shared" ca="1" si="63"/>
        <v>0</v>
      </c>
      <c r="AT145" s="6">
        <f t="shared" ca="1" si="64"/>
        <v>0</v>
      </c>
      <c r="AU145" s="6">
        <f t="shared" ca="1" si="65"/>
        <v>0</v>
      </c>
      <c r="AV145" s="6">
        <f t="shared" ca="1" si="66"/>
        <v>0</v>
      </c>
      <c r="AW145" s="6">
        <f t="shared" ca="1" si="67"/>
        <v>0</v>
      </c>
      <c r="AX145" s="6">
        <f t="shared" ca="1" si="68"/>
        <v>0</v>
      </c>
      <c r="AY145" s="6">
        <f t="shared" ca="1" si="69"/>
        <v>0</v>
      </c>
      <c r="AZ145" s="6">
        <f t="shared" ca="1" si="70"/>
        <v>0</v>
      </c>
      <c r="BA145" s="6">
        <f t="shared" ca="1" si="71"/>
        <v>0</v>
      </c>
      <c r="BB145" s="6"/>
      <c r="BD145" s="4">
        <f t="shared" ca="1" si="72"/>
        <v>235126.61</v>
      </c>
      <c r="BF145" s="3">
        <f t="shared" si="73"/>
        <v>42108</v>
      </c>
      <c r="BG145" s="6">
        <f>BG144+SUMIFS('Transactions (Dated)'!H:H,'Transactions (Dated)'!D:D,'Share Values'!AM145)</f>
        <v>789691.15</v>
      </c>
      <c r="BH145" s="6">
        <f ca="1">BH144+SUMIFS('Transactions (Dated)'!$F:$F,'Transactions (Dated)'!$D:$D,$BF145,'Transactions (Dated)'!$B:$B,BH$11,'Transactions (Dated)'!$C:$C,"Dividend (paid to cash)")*W145</f>
        <v>0</v>
      </c>
      <c r="BI145" s="6">
        <f ca="1">BI144+SUMIFS('Transactions (Dated)'!$F:$F,'Transactions (Dated)'!$D:$D,$BF145,'Transactions (Dated)'!$B:$B,BI$11,'Transactions (Dated)'!$C:$C,"Dividend (paid to cash)")*X145</f>
        <v>1250</v>
      </c>
      <c r="BJ145" s="6">
        <f ca="1">BJ144+SUMIFS('Transactions (Dated)'!$F:$F,'Transactions (Dated)'!$D:$D,$BF145,'Transactions (Dated)'!$B:$B,BJ$11,'Transactions (Dated)'!$C:$C,"Dividend (paid to cash)")*Y145</f>
        <v>0</v>
      </c>
      <c r="BK145" s="6">
        <f ca="1">BK144+SUMIFS('Transactions (Dated)'!$F:$F,'Transactions (Dated)'!$D:$D,$BF145,'Transactions (Dated)'!$B:$B,BK$11,'Transactions (Dated)'!$C:$C,"Dividend (paid to cash)")*Z145</f>
        <v>47.300000000000004</v>
      </c>
      <c r="BL145" s="6">
        <f ca="1">BL144+SUMIFS('Transactions (Dated)'!$F:$F,'Transactions (Dated)'!$D:$D,$BF145,'Transactions (Dated)'!$B:$B,BL$11,'Transactions (Dated)'!$C:$C,"Dividend (paid to cash)")*AA145</f>
        <v>0</v>
      </c>
      <c r="BM145" s="6">
        <f ca="1">BM144+SUMIFS('Transactions (Dated)'!$F:$F,'Transactions (Dated)'!$D:$D,$BF145,'Transactions (Dated)'!$B:$B,BM$11,'Transactions (Dated)'!$C:$C,"Dividend (paid to cash)")*AB145</f>
        <v>0</v>
      </c>
      <c r="BN145" s="6">
        <f ca="1">BN144+SUMIFS('Transactions (Dated)'!$F:$F,'Transactions (Dated)'!$D:$D,$BF145,'Transactions (Dated)'!$B:$B,BN$11,'Transactions (Dated)'!$C:$C,"Dividend (paid to cash)")*AC145</f>
        <v>0</v>
      </c>
      <c r="BO145" s="6">
        <f ca="1">BO144+SUMIFS('Transactions (Dated)'!$F:$F,'Transactions (Dated)'!$D:$D,$BF145,'Transactions (Dated)'!$B:$B,BO$11,'Transactions (Dated)'!$C:$C,"Dividend (paid to cash)")*AD145</f>
        <v>0</v>
      </c>
      <c r="BP145" s="6">
        <f ca="1">BP144+SUMIFS('Transactions (Dated)'!$F:$F,'Transactions (Dated)'!$D:$D,$BF145,'Transactions (Dated)'!$B:$B,BP$11,'Transactions (Dated)'!$C:$C,"Dividend (paid to cash)")*AE145</f>
        <v>0</v>
      </c>
      <c r="BQ145" s="6">
        <f ca="1">BQ144+SUMIFS('Transactions (Dated)'!$F:$F,'Transactions (Dated)'!$D:$D,$BF145,'Transactions (Dated)'!$B:$B,BQ$11,'Transactions (Dated)'!$C:$C,"Dividend (paid to cash)")*AF145</f>
        <v>0</v>
      </c>
      <c r="BR145" s="6">
        <f ca="1">BR144+SUMIFS('Transactions (Dated)'!$F:$F,'Transactions (Dated)'!$D:$D,$BF145,'Transactions (Dated)'!$B:$B,BR$11,'Transactions (Dated)'!$C:$C,"Dividend (paid to cash)")*AG145</f>
        <v>0</v>
      </c>
      <c r="BS145" s="6">
        <f ca="1">BS144+SUMIFS('Transactions (Dated)'!$F:$F,'Transactions (Dated)'!$D:$D,$BF145,'Transactions (Dated)'!$B:$B,BS$11,'Transactions (Dated)'!$C:$C,"Dividend (paid to cash)")*AH145</f>
        <v>0</v>
      </c>
      <c r="BT145" s="6">
        <f ca="1">BT144+SUMIFS('Transactions (Dated)'!$F:$F,'Transactions (Dated)'!$D:$D,$BF145,'Transactions (Dated)'!$B:$B,BT$11,'Transactions (Dated)'!$C:$C,"Dividend (paid to cash)")*AI145</f>
        <v>0</v>
      </c>
      <c r="BU145" s="6">
        <f ca="1">BU144+SUMIFS('Transactions (Dated)'!$F:$F,'Transactions (Dated)'!$D:$D,$BF145,'Transactions (Dated)'!$B:$B,BU$11,'Transactions (Dated)'!$C:$C,"Dividend (paid to cash)")*AJ145</f>
        <v>0</v>
      </c>
      <c r="BV145" s="6"/>
      <c r="BX145" s="6">
        <f t="shared" ca="1" si="78"/>
        <v>790988.45000000007</v>
      </c>
      <c r="BZ145" s="3">
        <f t="shared" si="79"/>
        <v>42108</v>
      </c>
      <c r="CA145" s="4">
        <f t="shared" ca="1" si="74"/>
        <v>235126.61</v>
      </c>
      <c r="CB145" s="4">
        <f t="shared" ca="1" si="75"/>
        <v>790988.45000000007</v>
      </c>
      <c r="CD145" s="4">
        <f t="shared" ca="1" si="76"/>
        <v>1026115.06</v>
      </c>
    </row>
    <row r="146" spans="2:82">
      <c r="B146" s="3">
        <f t="shared" si="77"/>
        <v>42109</v>
      </c>
      <c r="C146" s="2">
        <v>15450.9</v>
      </c>
      <c r="E146" s="70">
        <v>42109</v>
      </c>
      <c r="F146" s="69">
        <v>12.27</v>
      </c>
      <c r="G146" s="69">
        <v>5.39</v>
      </c>
      <c r="H146" s="69">
        <v>20.9</v>
      </c>
      <c r="I146" s="69">
        <v>33.380000000000003</v>
      </c>
      <c r="J146" s="69">
        <v>22.03</v>
      </c>
      <c r="K146" s="69">
        <v>12.43</v>
      </c>
      <c r="L146" s="69">
        <v>27.4</v>
      </c>
      <c r="M146" s="69">
        <v>2.94</v>
      </c>
      <c r="N146" s="69">
        <v>8.65</v>
      </c>
      <c r="O146" s="69">
        <v>5.2866999999999997</v>
      </c>
      <c r="P146" s="69">
        <v>33.74</v>
      </c>
      <c r="Q146" s="69">
        <v>0.85</v>
      </c>
      <c r="R146" s="69">
        <v>10.78</v>
      </c>
      <c r="S146" s="69">
        <v>39.15</v>
      </c>
      <c r="T146" s="4"/>
      <c r="V146" s="3">
        <f t="shared" si="56"/>
        <v>42109</v>
      </c>
      <c r="W146" s="40">
        <f ca="1">W145+SUMIFS('Transactions (Dated)'!$E$2:$E$53,'Transactions (Dated)'!$D$2:$D$53,'Share Values'!$V146,'Transactions (Dated)'!$B$2:$B$53,'Share Values'!W$11,'Transactions (Dated)'!$C$2:$C$53,"Buy")-SUMIFS('Transactions (Dated)'!$E$2:$E$53,'Transactions (Dated)'!$D$2:$D$53,'Share Values'!$V146,'Transactions (Dated)'!$B$2:$B$53,'Share Values'!W$11,'Transactions (Dated)'!$C$2:$C$53,"Sell")</f>
        <v>4625</v>
      </c>
      <c r="X146" s="40">
        <f ca="1">X145+SUMIFS('Transactions (Dated)'!$E$2:$E$53,'Transactions (Dated)'!$D$2:$D$53,'Share Values'!$V146,'Transactions (Dated)'!$B$2:$B$53,'Share Values'!X$11,'Transactions (Dated)'!$C$2:$C$53,"Buy")-SUMIFS('Transactions (Dated)'!$E$2:$E$53,'Transactions (Dated)'!$D$2:$D$53,'Share Values'!$V146,'Transactions (Dated)'!$B$2:$B$53,'Share Values'!X$11,'Transactions (Dated)'!$C$2:$C$53,"Sell")</f>
        <v>9375</v>
      </c>
      <c r="Y146" s="40">
        <f ca="1">Y145+SUMIFS('Transactions (Dated)'!$E$2:$E$53,'Transactions (Dated)'!$D$2:$D$53,'Share Values'!$V146,'Transactions (Dated)'!$B$2:$B$53,'Share Values'!Y$11,'Transactions (Dated)'!$C$2:$C$53,"Buy")-SUMIFS('Transactions (Dated)'!$E$2:$E$53,'Transactions (Dated)'!$D$2:$D$53,'Share Values'!$V146,'Transactions (Dated)'!$B$2:$B$53,'Share Values'!Y$11,'Transactions (Dated)'!$C$2:$C$53,"Sell")</f>
        <v>0</v>
      </c>
      <c r="Z146" s="40">
        <f ca="1">Z145+SUMIFS('Transactions (Dated)'!$E$2:$E$53,'Transactions (Dated)'!$D$2:$D$53,'Share Values'!$V146,'Transactions (Dated)'!$B$2:$B$53,'Share Values'!Z$11,'Transactions (Dated)'!$C$2:$C$53,"Buy")-SUMIFS('Transactions (Dated)'!$E$2:$E$53,'Transactions (Dated)'!$D$2:$D$53,'Share Values'!$V146,'Transactions (Dated)'!$B$2:$B$53,'Share Values'!Z$11,'Transactions (Dated)'!$C$2:$C$53,"Sell")</f>
        <v>1892</v>
      </c>
      <c r="AA146" s="40">
        <f ca="1">AA145+SUMIFS('Transactions (Dated)'!$E$2:$E$53,'Transactions (Dated)'!$D$2:$D$53,'Share Values'!$V146,'Transactions (Dated)'!$B$2:$B$53,'Share Values'!AA$11,'Transactions (Dated)'!$C$2:$C$53,"Buy")-SUMIFS('Transactions (Dated)'!$E$2:$E$53,'Transactions (Dated)'!$D$2:$D$53,'Share Values'!$V146,'Transactions (Dated)'!$B$2:$B$53,'Share Values'!AA$11,'Transactions (Dated)'!$C$2:$C$53,"Sell")</f>
        <v>2348</v>
      </c>
      <c r="AB146" s="40">
        <f ca="1">AB145+SUMIFS('Transactions (Dated)'!$E$2:$E$53,'Transactions (Dated)'!$D$2:$D$53,'Share Values'!$V146,'Transactions (Dated)'!$B$2:$B$53,'Share Values'!AB$11,'Transactions (Dated)'!$C$2:$C$53,"Buy")-SUMIFS('Transactions (Dated)'!$E$2:$E$53,'Transactions (Dated)'!$D$2:$D$53,'Share Values'!$V146,'Transactions (Dated)'!$B$2:$B$53,'Share Values'!AB$11,'Transactions (Dated)'!$C$2:$C$53,"Sell")</f>
        <v>0</v>
      </c>
      <c r="AC146" s="40">
        <f ca="1">AC145+SUMIFS('Transactions (Dated)'!$E$2:$E$53,'Transactions (Dated)'!$D$2:$D$53,'Share Values'!$V146,'Transactions (Dated)'!$B$2:$B$53,'Share Values'!AC$11,'Transactions (Dated)'!$C$2:$C$53,"Buy")-SUMIFS('Transactions (Dated)'!$E$2:$E$53,'Transactions (Dated)'!$D$2:$D$53,'Share Values'!$V146,'Transactions (Dated)'!$B$2:$B$53,'Share Values'!AC$11,'Transactions (Dated)'!$C$2:$C$53,"Sell")</f>
        <v>0</v>
      </c>
      <c r="AD146" s="40">
        <f ca="1">AD145+SUMIFS('Transactions (Dated)'!$E$2:$E$53,'Transactions (Dated)'!$D$2:$D$53,'Share Values'!$V146,'Transactions (Dated)'!$B$2:$B$53,'Share Values'!AD$11,'Transactions (Dated)'!$C$2:$C$53,"Buy")-SUMIFS('Transactions (Dated)'!$E$2:$E$53,'Transactions (Dated)'!$D$2:$D$53,'Share Values'!$V146,'Transactions (Dated)'!$B$2:$B$53,'Share Values'!AD$11,'Transactions (Dated)'!$C$2:$C$53,"Sell")</f>
        <v>0</v>
      </c>
      <c r="AE146" s="40">
        <f ca="1">AE145+SUMIFS('Transactions (Dated)'!$E$2:$E$53,'Transactions (Dated)'!$D$2:$D$53,'Share Values'!$V146,'Transactions (Dated)'!$B$2:$B$53,'Share Values'!AE$11,'Transactions (Dated)'!$C$2:$C$53,"Buy")-SUMIFS('Transactions (Dated)'!$E$2:$E$53,'Transactions (Dated)'!$D$2:$D$53,'Share Values'!$V146,'Transactions (Dated)'!$B$2:$B$53,'Share Values'!AE$11,'Transactions (Dated)'!$C$2:$C$53,"Sell")</f>
        <v>0</v>
      </c>
      <c r="AF146" s="40">
        <f ca="1">AF145+SUMIFS('Transactions (Dated)'!$E$2:$E$53,'Transactions (Dated)'!$D$2:$D$53,'Share Values'!$V146,'Transactions (Dated)'!$B$2:$B$53,'Share Values'!AF$11,'Transactions (Dated)'!$C$2:$C$53,"Buy")-SUMIFS('Transactions (Dated)'!$E$2:$E$53,'Transactions (Dated)'!$D$2:$D$53,'Share Values'!$V146,'Transactions (Dated)'!$B$2:$B$53,'Share Values'!AF$11,'Transactions (Dated)'!$C$2:$C$53,"Sell")</f>
        <v>0</v>
      </c>
      <c r="AG146" s="40">
        <f ca="1">AG145+SUMIFS('Transactions (Dated)'!$E$2:$E$53,'Transactions (Dated)'!$D$2:$D$53,'Share Values'!$V146,'Transactions (Dated)'!$B$2:$B$53,'Share Values'!AG$11,'Transactions (Dated)'!$C$2:$C$53,"Buy")-SUMIFS('Transactions (Dated)'!$E$2:$E$53,'Transactions (Dated)'!$D$2:$D$53,'Share Values'!$V146,'Transactions (Dated)'!$B$2:$B$53,'Share Values'!AG$11,'Transactions (Dated)'!$C$2:$C$53,"Sell")</f>
        <v>0</v>
      </c>
      <c r="AH146" s="40">
        <f ca="1">AH145+SUMIFS('Transactions (Dated)'!$E$2:$E$53,'Transactions (Dated)'!$D$2:$D$53,'Share Values'!$V146,'Transactions (Dated)'!$B$2:$B$53,'Share Values'!AH$11,'Transactions (Dated)'!$C$2:$C$53,"Buy")-SUMIFS('Transactions (Dated)'!$E$2:$E$53,'Transactions (Dated)'!$D$2:$D$53,'Share Values'!$V146,'Transactions (Dated)'!$B$2:$B$53,'Share Values'!AH$11,'Transactions (Dated)'!$C$2:$C$53,"Sell")</f>
        <v>0</v>
      </c>
      <c r="AI146" s="40">
        <f ca="1">AI145+SUMIFS('Transactions (Dated)'!$E$2:$E$53,'Transactions (Dated)'!$D$2:$D$53,'Share Values'!$V146,'Transactions (Dated)'!$B$2:$B$53,'Share Values'!AI$11,'Transactions (Dated)'!$C$2:$C$53,"Buy")-SUMIFS('Transactions (Dated)'!$E$2:$E$53,'Transactions (Dated)'!$D$2:$D$53,'Share Values'!$V146,'Transactions (Dated)'!$B$2:$B$53,'Share Values'!AI$11,'Transactions (Dated)'!$C$2:$C$53,"Sell")</f>
        <v>0</v>
      </c>
      <c r="AJ146" s="40">
        <f ca="1">AJ145+SUMIFS('Transactions (Dated)'!$E$2:$E$53,'Transactions (Dated)'!$D$2:$D$53,'Share Values'!$V146,'Transactions (Dated)'!$B$2:$B$53,'Share Values'!AJ$11,'Transactions (Dated)'!$C$2:$C$53,"Buy")-SUMIFS('Transactions (Dated)'!$E$2:$E$53,'Transactions (Dated)'!$D$2:$D$53,'Share Values'!$V146,'Transactions (Dated)'!$B$2:$B$53,'Share Values'!AJ$11,'Transactions (Dated)'!$C$2:$C$53,"Sell")</f>
        <v>0</v>
      </c>
      <c r="AK146" s="40"/>
      <c r="AM146" s="3">
        <f t="shared" si="57"/>
        <v>42109</v>
      </c>
      <c r="AN146" s="6">
        <f t="shared" ca="1" si="58"/>
        <v>56748.75</v>
      </c>
      <c r="AO146" s="6">
        <f t="shared" ca="1" si="59"/>
        <v>50531.25</v>
      </c>
      <c r="AP146" s="6">
        <f t="shared" ca="1" si="60"/>
        <v>0</v>
      </c>
      <c r="AQ146" s="6">
        <f t="shared" ca="1" si="61"/>
        <v>63154.960000000006</v>
      </c>
      <c r="AR146" s="6">
        <f t="shared" ca="1" si="62"/>
        <v>51726.44</v>
      </c>
      <c r="AS146" s="6">
        <f t="shared" ca="1" si="63"/>
        <v>0</v>
      </c>
      <c r="AT146" s="6">
        <f t="shared" ca="1" si="64"/>
        <v>0</v>
      </c>
      <c r="AU146" s="6">
        <f t="shared" ca="1" si="65"/>
        <v>0</v>
      </c>
      <c r="AV146" s="6">
        <f t="shared" ca="1" si="66"/>
        <v>0</v>
      </c>
      <c r="AW146" s="6">
        <f t="shared" ca="1" si="67"/>
        <v>0</v>
      </c>
      <c r="AX146" s="6">
        <f t="shared" ca="1" si="68"/>
        <v>0</v>
      </c>
      <c r="AY146" s="6">
        <f t="shared" ca="1" si="69"/>
        <v>0</v>
      </c>
      <c r="AZ146" s="6">
        <f t="shared" ca="1" si="70"/>
        <v>0</v>
      </c>
      <c r="BA146" s="6">
        <f t="shared" ca="1" si="71"/>
        <v>0</v>
      </c>
      <c r="BB146" s="6"/>
      <c r="BD146" s="4">
        <f t="shared" ca="1" si="72"/>
        <v>222161.40000000002</v>
      </c>
      <c r="BF146" s="3">
        <f t="shared" si="73"/>
        <v>42109</v>
      </c>
      <c r="BG146" s="6">
        <f>BG145+SUMIFS('Transactions (Dated)'!H:H,'Transactions (Dated)'!D:D,'Share Values'!AM146)</f>
        <v>806524.9</v>
      </c>
      <c r="BH146" s="6">
        <f ca="1">BH145+SUMIFS('Transactions (Dated)'!$F:$F,'Transactions (Dated)'!$D:$D,$BF146,'Transactions (Dated)'!$B:$B,BH$11,'Transactions (Dated)'!$C:$C,"Dividend (paid to cash)")*W146</f>
        <v>0</v>
      </c>
      <c r="BI146" s="6">
        <f ca="1">BI145+SUMIFS('Transactions (Dated)'!$F:$F,'Transactions (Dated)'!$D:$D,$BF146,'Transactions (Dated)'!$B:$B,BI$11,'Transactions (Dated)'!$C:$C,"Dividend (paid to cash)")*X146</f>
        <v>1250</v>
      </c>
      <c r="BJ146" s="6">
        <f ca="1">BJ145+SUMIFS('Transactions (Dated)'!$F:$F,'Transactions (Dated)'!$D:$D,$BF146,'Transactions (Dated)'!$B:$B,BJ$11,'Transactions (Dated)'!$C:$C,"Dividend (paid to cash)")*Y146</f>
        <v>0</v>
      </c>
      <c r="BK146" s="6">
        <f ca="1">BK145+SUMIFS('Transactions (Dated)'!$F:$F,'Transactions (Dated)'!$D:$D,$BF146,'Transactions (Dated)'!$B:$B,BK$11,'Transactions (Dated)'!$C:$C,"Dividend (paid to cash)")*Z146</f>
        <v>47.300000000000004</v>
      </c>
      <c r="BL146" s="6">
        <f ca="1">BL145+SUMIFS('Transactions (Dated)'!$F:$F,'Transactions (Dated)'!$D:$D,$BF146,'Transactions (Dated)'!$B:$B,BL$11,'Transactions (Dated)'!$C:$C,"Dividend (paid to cash)")*AA146</f>
        <v>0</v>
      </c>
      <c r="BM146" s="6">
        <f ca="1">BM145+SUMIFS('Transactions (Dated)'!$F:$F,'Transactions (Dated)'!$D:$D,$BF146,'Transactions (Dated)'!$B:$B,BM$11,'Transactions (Dated)'!$C:$C,"Dividend (paid to cash)")*AB146</f>
        <v>0</v>
      </c>
      <c r="BN146" s="6">
        <f ca="1">BN145+SUMIFS('Transactions (Dated)'!$F:$F,'Transactions (Dated)'!$D:$D,$BF146,'Transactions (Dated)'!$B:$B,BN$11,'Transactions (Dated)'!$C:$C,"Dividend (paid to cash)")*AC146</f>
        <v>0</v>
      </c>
      <c r="BO146" s="6">
        <f ca="1">BO145+SUMIFS('Transactions (Dated)'!$F:$F,'Transactions (Dated)'!$D:$D,$BF146,'Transactions (Dated)'!$B:$B,BO$11,'Transactions (Dated)'!$C:$C,"Dividend (paid to cash)")*AD146</f>
        <v>0</v>
      </c>
      <c r="BP146" s="6">
        <f ca="1">BP145+SUMIFS('Transactions (Dated)'!$F:$F,'Transactions (Dated)'!$D:$D,$BF146,'Transactions (Dated)'!$B:$B,BP$11,'Transactions (Dated)'!$C:$C,"Dividend (paid to cash)")*AE146</f>
        <v>0</v>
      </c>
      <c r="BQ146" s="6">
        <f ca="1">BQ145+SUMIFS('Transactions (Dated)'!$F:$F,'Transactions (Dated)'!$D:$D,$BF146,'Transactions (Dated)'!$B:$B,BQ$11,'Transactions (Dated)'!$C:$C,"Dividend (paid to cash)")*AF146</f>
        <v>0</v>
      </c>
      <c r="BR146" s="6">
        <f ca="1">BR145+SUMIFS('Transactions (Dated)'!$F:$F,'Transactions (Dated)'!$D:$D,$BF146,'Transactions (Dated)'!$B:$B,BR$11,'Transactions (Dated)'!$C:$C,"Dividend (paid to cash)")*AG146</f>
        <v>0</v>
      </c>
      <c r="BS146" s="6">
        <f ca="1">BS145+SUMIFS('Transactions (Dated)'!$F:$F,'Transactions (Dated)'!$D:$D,$BF146,'Transactions (Dated)'!$B:$B,BS$11,'Transactions (Dated)'!$C:$C,"Dividend (paid to cash)")*AH146</f>
        <v>0</v>
      </c>
      <c r="BT146" s="6">
        <f ca="1">BT145+SUMIFS('Transactions (Dated)'!$F:$F,'Transactions (Dated)'!$D:$D,$BF146,'Transactions (Dated)'!$B:$B,BT$11,'Transactions (Dated)'!$C:$C,"Dividend (paid to cash)")*AI146</f>
        <v>0</v>
      </c>
      <c r="BU146" s="6">
        <f ca="1">BU145+SUMIFS('Transactions (Dated)'!$F:$F,'Transactions (Dated)'!$D:$D,$BF146,'Transactions (Dated)'!$B:$B,BU$11,'Transactions (Dated)'!$C:$C,"Dividend (paid to cash)")*AJ146</f>
        <v>0</v>
      </c>
      <c r="BV146" s="6"/>
      <c r="BX146" s="6">
        <f t="shared" ca="1" si="78"/>
        <v>807822.20000000007</v>
      </c>
      <c r="BZ146" s="3">
        <f t="shared" si="79"/>
        <v>42109</v>
      </c>
      <c r="CA146" s="4">
        <f t="shared" ca="1" si="74"/>
        <v>222161.40000000002</v>
      </c>
      <c r="CB146" s="4">
        <f t="shared" ca="1" si="75"/>
        <v>807822.20000000007</v>
      </c>
      <c r="CD146" s="4">
        <f t="shared" ca="1" si="76"/>
        <v>1029983.6000000001</v>
      </c>
    </row>
    <row r="147" spans="2:82">
      <c r="B147" s="3">
        <f t="shared" si="77"/>
        <v>42110</v>
      </c>
      <c r="C147" s="2">
        <v>15386.8</v>
      </c>
      <c r="E147" s="70">
        <v>42110</v>
      </c>
      <c r="F147" s="69">
        <v>12.1</v>
      </c>
      <c r="G147" s="69">
        <v>5.37</v>
      </c>
      <c r="H147" s="69">
        <v>20.79</v>
      </c>
      <c r="I147" s="69">
        <v>33.56</v>
      </c>
      <c r="J147" s="69">
        <v>22</v>
      </c>
      <c r="K147" s="69">
        <v>12.48</v>
      </c>
      <c r="L147" s="69">
        <v>27.77</v>
      </c>
      <c r="M147" s="69">
        <v>3</v>
      </c>
      <c r="N147" s="69">
        <v>8.74</v>
      </c>
      <c r="O147" s="69">
        <v>5.1867000000000001</v>
      </c>
      <c r="P147" s="69">
        <v>33.6</v>
      </c>
      <c r="Q147" s="69">
        <v>0.85</v>
      </c>
      <c r="R147" s="69">
        <v>10.4</v>
      </c>
      <c r="S147" s="69">
        <v>39.01</v>
      </c>
      <c r="T147" s="4"/>
      <c r="V147" s="3">
        <f t="shared" si="56"/>
        <v>42110</v>
      </c>
      <c r="W147" s="40">
        <f ca="1">W146+SUMIFS('Transactions (Dated)'!$E$2:$E$53,'Transactions (Dated)'!$D$2:$D$53,'Share Values'!$V147,'Transactions (Dated)'!$B$2:$B$53,'Share Values'!W$11,'Transactions (Dated)'!$C$2:$C$53,"Buy")-SUMIFS('Transactions (Dated)'!$E$2:$E$53,'Transactions (Dated)'!$D$2:$D$53,'Share Values'!$V147,'Transactions (Dated)'!$B$2:$B$53,'Share Values'!W$11,'Transactions (Dated)'!$C$2:$C$53,"Sell")</f>
        <v>4625</v>
      </c>
      <c r="X147" s="40">
        <f ca="1">X146+SUMIFS('Transactions (Dated)'!$E$2:$E$53,'Transactions (Dated)'!$D$2:$D$53,'Share Values'!$V147,'Transactions (Dated)'!$B$2:$B$53,'Share Values'!X$11,'Transactions (Dated)'!$C$2:$C$53,"Buy")-SUMIFS('Transactions (Dated)'!$E$2:$E$53,'Transactions (Dated)'!$D$2:$D$53,'Share Values'!$V147,'Transactions (Dated)'!$B$2:$B$53,'Share Values'!X$11,'Transactions (Dated)'!$C$2:$C$53,"Sell")</f>
        <v>9375</v>
      </c>
      <c r="Y147" s="40">
        <f ca="1">Y146+SUMIFS('Transactions (Dated)'!$E$2:$E$53,'Transactions (Dated)'!$D$2:$D$53,'Share Values'!$V147,'Transactions (Dated)'!$B$2:$B$53,'Share Values'!Y$11,'Transactions (Dated)'!$C$2:$C$53,"Buy")-SUMIFS('Transactions (Dated)'!$E$2:$E$53,'Transactions (Dated)'!$D$2:$D$53,'Share Values'!$V147,'Transactions (Dated)'!$B$2:$B$53,'Share Values'!Y$11,'Transactions (Dated)'!$C$2:$C$53,"Sell")</f>
        <v>0</v>
      </c>
      <c r="Z147" s="40">
        <f ca="1">Z146+SUMIFS('Transactions (Dated)'!$E$2:$E$53,'Transactions (Dated)'!$D$2:$D$53,'Share Values'!$V147,'Transactions (Dated)'!$B$2:$B$53,'Share Values'!Z$11,'Transactions (Dated)'!$C$2:$C$53,"Buy")-SUMIFS('Transactions (Dated)'!$E$2:$E$53,'Transactions (Dated)'!$D$2:$D$53,'Share Values'!$V147,'Transactions (Dated)'!$B$2:$B$53,'Share Values'!Z$11,'Transactions (Dated)'!$C$2:$C$53,"Sell")</f>
        <v>1892</v>
      </c>
      <c r="AA147" s="40">
        <f ca="1">AA146+SUMIFS('Transactions (Dated)'!$E$2:$E$53,'Transactions (Dated)'!$D$2:$D$53,'Share Values'!$V147,'Transactions (Dated)'!$B$2:$B$53,'Share Values'!AA$11,'Transactions (Dated)'!$C$2:$C$53,"Buy")-SUMIFS('Transactions (Dated)'!$E$2:$E$53,'Transactions (Dated)'!$D$2:$D$53,'Share Values'!$V147,'Transactions (Dated)'!$B$2:$B$53,'Share Values'!AA$11,'Transactions (Dated)'!$C$2:$C$53,"Sell")</f>
        <v>2348</v>
      </c>
      <c r="AB147" s="40">
        <f ca="1">AB146+SUMIFS('Transactions (Dated)'!$E$2:$E$53,'Transactions (Dated)'!$D$2:$D$53,'Share Values'!$V147,'Transactions (Dated)'!$B$2:$B$53,'Share Values'!AB$11,'Transactions (Dated)'!$C$2:$C$53,"Buy")-SUMIFS('Transactions (Dated)'!$E$2:$E$53,'Transactions (Dated)'!$D$2:$D$53,'Share Values'!$V147,'Transactions (Dated)'!$B$2:$B$53,'Share Values'!AB$11,'Transactions (Dated)'!$C$2:$C$53,"Sell")</f>
        <v>0</v>
      </c>
      <c r="AC147" s="40">
        <f ca="1">AC146+SUMIFS('Transactions (Dated)'!$E$2:$E$53,'Transactions (Dated)'!$D$2:$D$53,'Share Values'!$V147,'Transactions (Dated)'!$B$2:$B$53,'Share Values'!AC$11,'Transactions (Dated)'!$C$2:$C$53,"Buy")-SUMIFS('Transactions (Dated)'!$E$2:$E$53,'Transactions (Dated)'!$D$2:$D$53,'Share Values'!$V147,'Transactions (Dated)'!$B$2:$B$53,'Share Values'!AC$11,'Transactions (Dated)'!$C$2:$C$53,"Sell")</f>
        <v>0</v>
      </c>
      <c r="AD147" s="40">
        <f ca="1">AD146+SUMIFS('Transactions (Dated)'!$E$2:$E$53,'Transactions (Dated)'!$D$2:$D$53,'Share Values'!$V147,'Transactions (Dated)'!$B$2:$B$53,'Share Values'!AD$11,'Transactions (Dated)'!$C$2:$C$53,"Buy")-SUMIFS('Transactions (Dated)'!$E$2:$E$53,'Transactions (Dated)'!$D$2:$D$53,'Share Values'!$V147,'Transactions (Dated)'!$B$2:$B$53,'Share Values'!AD$11,'Transactions (Dated)'!$C$2:$C$53,"Sell")</f>
        <v>0</v>
      </c>
      <c r="AE147" s="40">
        <f ca="1">AE146+SUMIFS('Transactions (Dated)'!$E$2:$E$53,'Transactions (Dated)'!$D$2:$D$53,'Share Values'!$V147,'Transactions (Dated)'!$B$2:$B$53,'Share Values'!AE$11,'Transactions (Dated)'!$C$2:$C$53,"Buy")-SUMIFS('Transactions (Dated)'!$E$2:$E$53,'Transactions (Dated)'!$D$2:$D$53,'Share Values'!$V147,'Transactions (Dated)'!$B$2:$B$53,'Share Values'!AE$11,'Transactions (Dated)'!$C$2:$C$53,"Sell")</f>
        <v>0</v>
      </c>
      <c r="AF147" s="40">
        <f ca="1">AF146+SUMIFS('Transactions (Dated)'!$E$2:$E$53,'Transactions (Dated)'!$D$2:$D$53,'Share Values'!$V147,'Transactions (Dated)'!$B$2:$B$53,'Share Values'!AF$11,'Transactions (Dated)'!$C$2:$C$53,"Buy")-SUMIFS('Transactions (Dated)'!$E$2:$E$53,'Transactions (Dated)'!$D$2:$D$53,'Share Values'!$V147,'Transactions (Dated)'!$B$2:$B$53,'Share Values'!AF$11,'Transactions (Dated)'!$C$2:$C$53,"Sell")</f>
        <v>0</v>
      </c>
      <c r="AG147" s="40">
        <f ca="1">AG146+SUMIFS('Transactions (Dated)'!$E$2:$E$53,'Transactions (Dated)'!$D$2:$D$53,'Share Values'!$V147,'Transactions (Dated)'!$B$2:$B$53,'Share Values'!AG$11,'Transactions (Dated)'!$C$2:$C$53,"Buy")-SUMIFS('Transactions (Dated)'!$E$2:$E$53,'Transactions (Dated)'!$D$2:$D$53,'Share Values'!$V147,'Transactions (Dated)'!$B$2:$B$53,'Share Values'!AG$11,'Transactions (Dated)'!$C$2:$C$53,"Sell")</f>
        <v>0</v>
      </c>
      <c r="AH147" s="40">
        <f ca="1">AH146+SUMIFS('Transactions (Dated)'!$E$2:$E$53,'Transactions (Dated)'!$D$2:$D$53,'Share Values'!$V147,'Transactions (Dated)'!$B$2:$B$53,'Share Values'!AH$11,'Transactions (Dated)'!$C$2:$C$53,"Buy")-SUMIFS('Transactions (Dated)'!$E$2:$E$53,'Transactions (Dated)'!$D$2:$D$53,'Share Values'!$V147,'Transactions (Dated)'!$B$2:$B$53,'Share Values'!AH$11,'Transactions (Dated)'!$C$2:$C$53,"Sell")</f>
        <v>0</v>
      </c>
      <c r="AI147" s="40">
        <f ca="1">AI146+SUMIFS('Transactions (Dated)'!$E$2:$E$53,'Transactions (Dated)'!$D$2:$D$53,'Share Values'!$V147,'Transactions (Dated)'!$B$2:$B$53,'Share Values'!AI$11,'Transactions (Dated)'!$C$2:$C$53,"Buy")-SUMIFS('Transactions (Dated)'!$E$2:$E$53,'Transactions (Dated)'!$D$2:$D$53,'Share Values'!$V147,'Transactions (Dated)'!$B$2:$B$53,'Share Values'!AI$11,'Transactions (Dated)'!$C$2:$C$53,"Sell")</f>
        <v>0</v>
      </c>
      <c r="AJ147" s="40">
        <f ca="1">AJ146+SUMIFS('Transactions (Dated)'!$E$2:$E$53,'Transactions (Dated)'!$D$2:$D$53,'Share Values'!$V147,'Transactions (Dated)'!$B$2:$B$53,'Share Values'!AJ$11,'Transactions (Dated)'!$C$2:$C$53,"Buy")-SUMIFS('Transactions (Dated)'!$E$2:$E$53,'Transactions (Dated)'!$D$2:$D$53,'Share Values'!$V147,'Transactions (Dated)'!$B$2:$B$53,'Share Values'!AJ$11,'Transactions (Dated)'!$C$2:$C$53,"Sell")</f>
        <v>0</v>
      </c>
      <c r="AK147" s="40"/>
      <c r="AM147" s="3">
        <f t="shared" si="57"/>
        <v>42110</v>
      </c>
      <c r="AN147" s="6">
        <f t="shared" ca="1" si="58"/>
        <v>55962.5</v>
      </c>
      <c r="AO147" s="6">
        <f t="shared" ca="1" si="59"/>
        <v>50343.75</v>
      </c>
      <c r="AP147" s="6">
        <f t="shared" ca="1" si="60"/>
        <v>0</v>
      </c>
      <c r="AQ147" s="6">
        <f t="shared" ca="1" si="61"/>
        <v>63495.520000000004</v>
      </c>
      <c r="AR147" s="6">
        <f t="shared" ca="1" si="62"/>
        <v>51656</v>
      </c>
      <c r="AS147" s="6">
        <f t="shared" ca="1" si="63"/>
        <v>0</v>
      </c>
      <c r="AT147" s="6">
        <f t="shared" ca="1" si="64"/>
        <v>0</v>
      </c>
      <c r="AU147" s="6">
        <f t="shared" ca="1" si="65"/>
        <v>0</v>
      </c>
      <c r="AV147" s="6">
        <f t="shared" ca="1" si="66"/>
        <v>0</v>
      </c>
      <c r="AW147" s="6">
        <f t="shared" ca="1" si="67"/>
        <v>0</v>
      </c>
      <c r="AX147" s="6">
        <f t="shared" ca="1" si="68"/>
        <v>0</v>
      </c>
      <c r="AY147" s="6">
        <f t="shared" ca="1" si="69"/>
        <v>0</v>
      </c>
      <c r="AZ147" s="6">
        <f t="shared" ca="1" si="70"/>
        <v>0</v>
      </c>
      <c r="BA147" s="6">
        <f t="shared" ca="1" si="71"/>
        <v>0</v>
      </c>
      <c r="BB147" s="6"/>
      <c r="BD147" s="4">
        <f t="shared" ca="1" si="72"/>
        <v>221457.77000000002</v>
      </c>
      <c r="BF147" s="3">
        <f t="shared" si="73"/>
        <v>42110</v>
      </c>
      <c r="BG147" s="6">
        <f>BG146+SUMIFS('Transactions (Dated)'!H:H,'Transactions (Dated)'!D:D,'Share Values'!AM147)</f>
        <v>806524.9</v>
      </c>
      <c r="BH147" s="6">
        <f ca="1">BH146+SUMIFS('Transactions (Dated)'!$F:$F,'Transactions (Dated)'!$D:$D,$BF147,'Transactions (Dated)'!$B:$B,BH$11,'Transactions (Dated)'!$C:$C,"Dividend (paid to cash)")*W147</f>
        <v>0</v>
      </c>
      <c r="BI147" s="6">
        <f ca="1">BI146+SUMIFS('Transactions (Dated)'!$F:$F,'Transactions (Dated)'!$D:$D,$BF147,'Transactions (Dated)'!$B:$B,BI$11,'Transactions (Dated)'!$C:$C,"Dividend (paid to cash)")*X147</f>
        <v>1250</v>
      </c>
      <c r="BJ147" s="6">
        <f ca="1">BJ146+SUMIFS('Transactions (Dated)'!$F:$F,'Transactions (Dated)'!$D:$D,$BF147,'Transactions (Dated)'!$B:$B,BJ$11,'Transactions (Dated)'!$C:$C,"Dividend (paid to cash)")*Y147</f>
        <v>0</v>
      </c>
      <c r="BK147" s="6">
        <f ca="1">BK146+SUMIFS('Transactions (Dated)'!$F:$F,'Transactions (Dated)'!$D:$D,$BF147,'Transactions (Dated)'!$B:$B,BK$11,'Transactions (Dated)'!$C:$C,"Dividend (paid to cash)")*Z147</f>
        <v>47.300000000000004</v>
      </c>
      <c r="BL147" s="6">
        <f ca="1">BL146+SUMIFS('Transactions (Dated)'!$F:$F,'Transactions (Dated)'!$D:$D,$BF147,'Transactions (Dated)'!$B:$B,BL$11,'Transactions (Dated)'!$C:$C,"Dividend (paid to cash)")*AA147</f>
        <v>0</v>
      </c>
      <c r="BM147" s="6">
        <f ca="1">BM146+SUMIFS('Transactions (Dated)'!$F:$F,'Transactions (Dated)'!$D:$D,$BF147,'Transactions (Dated)'!$B:$B,BM$11,'Transactions (Dated)'!$C:$C,"Dividend (paid to cash)")*AB147</f>
        <v>0</v>
      </c>
      <c r="BN147" s="6">
        <f ca="1">BN146+SUMIFS('Transactions (Dated)'!$F:$F,'Transactions (Dated)'!$D:$D,$BF147,'Transactions (Dated)'!$B:$B,BN$11,'Transactions (Dated)'!$C:$C,"Dividend (paid to cash)")*AC147</f>
        <v>0</v>
      </c>
      <c r="BO147" s="6">
        <f ca="1">BO146+SUMIFS('Transactions (Dated)'!$F:$F,'Transactions (Dated)'!$D:$D,$BF147,'Transactions (Dated)'!$B:$B,BO$11,'Transactions (Dated)'!$C:$C,"Dividend (paid to cash)")*AD147</f>
        <v>0</v>
      </c>
      <c r="BP147" s="6">
        <f ca="1">BP146+SUMIFS('Transactions (Dated)'!$F:$F,'Transactions (Dated)'!$D:$D,$BF147,'Transactions (Dated)'!$B:$B,BP$11,'Transactions (Dated)'!$C:$C,"Dividend (paid to cash)")*AE147</f>
        <v>0</v>
      </c>
      <c r="BQ147" s="6">
        <f ca="1">BQ146+SUMIFS('Transactions (Dated)'!$F:$F,'Transactions (Dated)'!$D:$D,$BF147,'Transactions (Dated)'!$B:$B,BQ$11,'Transactions (Dated)'!$C:$C,"Dividend (paid to cash)")*AF147</f>
        <v>0</v>
      </c>
      <c r="BR147" s="6">
        <f ca="1">BR146+SUMIFS('Transactions (Dated)'!$F:$F,'Transactions (Dated)'!$D:$D,$BF147,'Transactions (Dated)'!$B:$B,BR$11,'Transactions (Dated)'!$C:$C,"Dividend (paid to cash)")*AG147</f>
        <v>0</v>
      </c>
      <c r="BS147" s="6">
        <f ca="1">BS146+SUMIFS('Transactions (Dated)'!$F:$F,'Transactions (Dated)'!$D:$D,$BF147,'Transactions (Dated)'!$B:$B,BS$11,'Transactions (Dated)'!$C:$C,"Dividend (paid to cash)")*AH147</f>
        <v>0</v>
      </c>
      <c r="BT147" s="6">
        <f ca="1">BT146+SUMIFS('Transactions (Dated)'!$F:$F,'Transactions (Dated)'!$D:$D,$BF147,'Transactions (Dated)'!$B:$B,BT$11,'Transactions (Dated)'!$C:$C,"Dividend (paid to cash)")*AI147</f>
        <v>0</v>
      </c>
      <c r="BU147" s="6">
        <f ca="1">BU146+SUMIFS('Transactions (Dated)'!$F:$F,'Transactions (Dated)'!$D:$D,$BF147,'Transactions (Dated)'!$B:$B,BU$11,'Transactions (Dated)'!$C:$C,"Dividend (paid to cash)")*AJ147</f>
        <v>0</v>
      </c>
      <c r="BV147" s="6"/>
      <c r="BX147" s="6">
        <f t="shared" ca="1" si="78"/>
        <v>807822.20000000007</v>
      </c>
      <c r="BZ147" s="3">
        <f t="shared" si="79"/>
        <v>42110</v>
      </c>
      <c r="CA147" s="4">
        <f t="shared" ca="1" si="74"/>
        <v>221457.77000000002</v>
      </c>
      <c r="CB147" s="4">
        <f t="shared" ca="1" si="75"/>
        <v>807822.20000000007</v>
      </c>
      <c r="CD147" s="4">
        <f t="shared" ca="1" si="76"/>
        <v>1029279.9700000001</v>
      </c>
    </row>
    <row r="148" spans="2:82">
      <c r="B148" s="3">
        <f t="shared" si="77"/>
        <v>42111</v>
      </c>
      <c r="C148" s="2">
        <v>15360.6</v>
      </c>
      <c r="E148" s="70">
        <v>42111</v>
      </c>
      <c r="F148" s="69">
        <v>12.1</v>
      </c>
      <c r="G148" s="69">
        <v>5.25</v>
      </c>
      <c r="H148" s="69">
        <v>20.76</v>
      </c>
      <c r="I148" s="69">
        <v>33.75</v>
      </c>
      <c r="J148" s="69">
        <v>21.51</v>
      </c>
      <c r="K148" s="69">
        <v>12.49</v>
      </c>
      <c r="L148" s="69">
        <v>27.51</v>
      </c>
      <c r="M148" s="69">
        <v>3.03</v>
      </c>
      <c r="N148" s="69">
        <v>8.75</v>
      </c>
      <c r="O148" s="69">
        <v>5.33</v>
      </c>
      <c r="P148" s="69">
        <v>33.89</v>
      </c>
      <c r="Q148" s="69">
        <v>0.82</v>
      </c>
      <c r="R148" s="69">
        <v>10.54</v>
      </c>
      <c r="S148" s="69">
        <v>39.270000000000003</v>
      </c>
      <c r="T148" s="4"/>
      <c r="V148" s="3">
        <f t="shared" si="56"/>
        <v>42111</v>
      </c>
      <c r="W148" s="40">
        <f ca="1">W147+SUMIFS('Transactions (Dated)'!$E$2:$E$53,'Transactions (Dated)'!$D$2:$D$53,'Share Values'!$V148,'Transactions (Dated)'!$B$2:$B$53,'Share Values'!W$11,'Transactions (Dated)'!$C$2:$C$53,"Buy")-SUMIFS('Transactions (Dated)'!$E$2:$E$53,'Transactions (Dated)'!$D$2:$D$53,'Share Values'!$V148,'Transactions (Dated)'!$B$2:$B$53,'Share Values'!W$11,'Transactions (Dated)'!$C$2:$C$53,"Sell")</f>
        <v>4625</v>
      </c>
      <c r="X148" s="40">
        <f ca="1">X147+SUMIFS('Transactions (Dated)'!$E$2:$E$53,'Transactions (Dated)'!$D$2:$D$53,'Share Values'!$V148,'Transactions (Dated)'!$B$2:$B$53,'Share Values'!X$11,'Transactions (Dated)'!$C$2:$C$53,"Buy")-SUMIFS('Transactions (Dated)'!$E$2:$E$53,'Transactions (Dated)'!$D$2:$D$53,'Share Values'!$V148,'Transactions (Dated)'!$B$2:$B$53,'Share Values'!X$11,'Transactions (Dated)'!$C$2:$C$53,"Sell")</f>
        <v>9375</v>
      </c>
      <c r="Y148" s="40">
        <f ca="1">Y147+SUMIFS('Transactions (Dated)'!$E$2:$E$53,'Transactions (Dated)'!$D$2:$D$53,'Share Values'!$V148,'Transactions (Dated)'!$B$2:$B$53,'Share Values'!Y$11,'Transactions (Dated)'!$C$2:$C$53,"Buy")-SUMIFS('Transactions (Dated)'!$E$2:$E$53,'Transactions (Dated)'!$D$2:$D$53,'Share Values'!$V148,'Transactions (Dated)'!$B$2:$B$53,'Share Values'!Y$11,'Transactions (Dated)'!$C$2:$C$53,"Sell")</f>
        <v>0</v>
      </c>
      <c r="Z148" s="40">
        <f ca="1">Z147+SUMIFS('Transactions (Dated)'!$E$2:$E$53,'Transactions (Dated)'!$D$2:$D$53,'Share Values'!$V148,'Transactions (Dated)'!$B$2:$B$53,'Share Values'!Z$11,'Transactions (Dated)'!$C$2:$C$53,"Buy")-SUMIFS('Transactions (Dated)'!$E$2:$E$53,'Transactions (Dated)'!$D$2:$D$53,'Share Values'!$V148,'Transactions (Dated)'!$B$2:$B$53,'Share Values'!Z$11,'Transactions (Dated)'!$C$2:$C$53,"Sell")</f>
        <v>1892</v>
      </c>
      <c r="AA148" s="40">
        <f ca="1">AA147+SUMIFS('Transactions (Dated)'!$E$2:$E$53,'Transactions (Dated)'!$D$2:$D$53,'Share Values'!$V148,'Transactions (Dated)'!$B$2:$B$53,'Share Values'!AA$11,'Transactions (Dated)'!$C$2:$C$53,"Buy")-SUMIFS('Transactions (Dated)'!$E$2:$E$53,'Transactions (Dated)'!$D$2:$D$53,'Share Values'!$V148,'Transactions (Dated)'!$B$2:$B$53,'Share Values'!AA$11,'Transactions (Dated)'!$C$2:$C$53,"Sell")</f>
        <v>2348</v>
      </c>
      <c r="AB148" s="40">
        <f ca="1">AB147+SUMIFS('Transactions (Dated)'!$E$2:$E$53,'Transactions (Dated)'!$D$2:$D$53,'Share Values'!$V148,'Transactions (Dated)'!$B$2:$B$53,'Share Values'!AB$11,'Transactions (Dated)'!$C$2:$C$53,"Buy")-SUMIFS('Transactions (Dated)'!$E$2:$E$53,'Transactions (Dated)'!$D$2:$D$53,'Share Values'!$V148,'Transactions (Dated)'!$B$2:$B$53,'Share Values'!AB$11,'Transactions (Dated)'!$C$2:$C$53,"Sell")</f>
        <v>0</v>
      </c>
      <c r="AC148" s="40">
        <f ca="1">AC147+SUMIFS('Transactions (Dated)'!$E$2:$E$53,'Transactions (Dated)'!$D$2:$D$53,'Share Values'!$V148,'Transactions (Dated)'!$B$2:$B$53,'Share Values'!AC$11,'Transactions (Dated)'!$C$2:$C$53,"Buy")-SUMIFS('Transactions (Dated)'!$E$2:$E$53,'Transactions (Dated)'!$D$2:$D$53,'Share Values'!$V148,'Transactions (Dated)'!$B$2:$B$53,'Share Values'!AC$11,'Transactions (Dated)'!$C$2:$C$53,"Sell")</f>
        <v>0</v>
      </c>
      <c r="AD148" s="40">
        <f ca="1">AD147+SUMIFS('Transactions (Dated)'!$E$2:$E$53,'Transactions (Dated)'!$D$2:$D$53,'Share Values'!$V148,'Transactions (Dated)'!$B$2:$B$53,'Share Values'!AD$11,'Transactions (Dated)'!$C$2:$C$53,"Buy")-SUMIFS('Transactions (Dated)'!$E$2:$E$53,'Transactions (Dated)'!$D$2:$D$53,'Share Values'!$V148,'Transactions (Dated)'!$B$2:$B$53,'Share Values'!AD$11,'Transactions (Dated)'!$C$2:$C$53,"Sell")</f>
        <v>0</v>
      </c>
      <c r="AE148" s="40">
        <f ca="1">AE147+SUMIFS('Transactions (Dated)'!$E$2:$E$53,'Transactions (Dated)'!$D$2:$D$53,'Share Values'!$V148,'Transactions (Dated)'!$B$2:$B$53,'Share Values'!AE$11,'Transactions (Dated)'!$C$2:$C$53,"Buy")-SUMIFS('Transactions (Dated)'!$E$2:$E$53,'Transactions (Dated)'!$D$2:$D$53,'Share Values'!$V148,'Transactions (Dated)'!$B$2:$B$53,'Share Values'!AE$11,'Transactions (Dated)'!$C$2:$C$53,"Sell")</f>
        <v>0</v>
      </c>
      <c r="AF148" s="40">
        <f ca="1">AF147+SUMIFS('Transactions (Dated)'!$E$2:$E$53,'Transactions (Dated)'!$D$2:$D$53,'Share Values'!$V148,'Transactions (Dated)'!$B$2:$B$53,'Share Values'!AF$11,'Transactions (Dated)'!$C$2:$C$53,"Buy")-SUMIFS('Transactions (Dated)'!$E$2:$E$53,'Transactions (Dated)'!$D$2:$D$53,'Share Values'!$V148,'Transactions (Dated)'!$B$2:$B$53,'Share Values'!AF$11,'Transactions (Dated)'!$C$2:$C$53,"Sell")</f>
        <v>0</v>
      </c>
      <c r="AG148" s="40">
        <f ca="1">AG147+SUMIFS('Transactions (Dated)'!$E$2:$E$53,'Transactions (Dated)'!$D$2:$D$53,'Share Values'!$V148,'Transactions (Dated)'!$B$2:$B$53,'Share Values'!AG$11,'Transactions (Dated)'!$C$2:$C$53,"Buy")-SUMIFS('Transactions (Dated)'!$E$2:$E$53,'Transactions (Dated)'!$D$2:$D$53,'Share Values'!$V148,'Transactions (Dated)'!$B$2:$B$53,'Share Values'!AG$11,'Transactions (Dated)'!$C$2:$C$53,"Sell")</f>
        <v>0</v>
      </c>
      <c r="AH148" s="40">
        <f ca="1">AH147+SUMIFS('Transactions (Dated)'!$E$2:$E$53,'Transactions (Dated)'!$D$2:$D$53,'Share Values'!$V148,'Transactions (Dated)'!$B$2:$B$53,'Share Values'!AH$11,'Transactions (Dated)'!$C$2:$C$53,"Buy")-SUMIFS('Transactions (Dated)'!$E$2:$E$53,'Transactions (Dated)'!$D$2:$D$53,'Share Values'!$V148,'Transactions (Dated)'!$B$2:$B$53,'Share Values'!AH$11,'Transactions (Dated)'!$C$2:$C$53,"Sell")</f>
        <v>0</v>
      </c>
      <c r="AI148" s="40">
        <f ca="1">AI147+SUMIFS('Transactions (Dated)'!$E$2:$E$53,'Transactions (Dated)'!$D$2:$D$53,'Share Values'!$V148,'Transactions (Dated)'!$B$2:$B$53,'Share Values'!AI$11,'Transactions (Dated)'!$C$2:$C$53,"Buy")-SUMIFS('Transactions (Dated)'!$E$2:$E$53,'Transactions (Dated)'!$D$2:$D$53,'Share Values'!$V148,'Transactions (Dated)'!$B$2:$B$53,'Share Values'!AI$11,'Transactions (Dated)'!$C$2:$C$53,"Sell")</f>
        <v>0</v>
      </c>
      <c r="AJ148" s="40">
        <f ca="1">AJ147+SUMIFS('Transactions (Dated)'!$E$2:$E$53,'Transactions (Dated)'!$D$2:$D$53,'Share Values'!$V148,'Transactions (Dated)'!$B$2:$B$53,'Share Values'!AJ$11,'Transactions (Dated)'!$C$2:$C$53,"Buy")-SUMIFS('Transactions (Dated)'!$E$2:$E$53,'Transactions (Dated)'!$D$2:$D$53,'Share Values'!$V148,'Transactions (Dated)'!$B$2:$B$53,'Share Values'!AJ$11,'Transactions (Dated)'!$C$2:$C$53,"Sell")</f>
        <v>0</v>
      </c>
      <c r="AK148" s="40"/>
      <c r="AM148" s="3">
        <f t="shared" si="57"/>
        <v>42111</v>
      </c>
      <c r="AN148" s="6">
        <f t="shared" ca="1" si="58"/>
        <v>55962.5</v>
      </c>
      <c r="AO148" s="6">
        <f t="shared" ca="1" si="59"/>
        <v>49218.75</v>
      </c>
      <c r="AP148" s="6">
        <f t="shared" ca="1" si="60"/>
        <v>0</v>
      </c>
      <c r="AQ148" s="6">
        <f t="shared" ca="1" si="61"/>
        <v>63855</v>
      </c>
      <c r="AR148" s="6">
        <f t="shared" ca="1" si="62"/>
        <v>50505.48</v>
      </c>
      <c r="AS148" s="6">
        <f t="shared" ca="1" si="63"/>
        <v>0</v>
      </c>
      <c r="AT148" s="6">
        <f t="shared" ca="1" si="64"/>
        <v>0</v>
      </c>
      <c r="AU148" s="6">
        <f t="shared" ca="1" si="65"/>
        <v>0</v>
      </c>
      <c r="AV148" s="6">
        <f t="shared" ca="1" si="66"/>
        <v>0</v>
      </c>
      <c r="AW148" s="6">
        <f t="shared" ca="1" si="67"/>
        <v>0</v>
      </c>
      <c r="AX148" s="6">
        <f t="shared" ca="1" si="68"/>
        <v>0</v>
      </c>
      <c r="AY148" s="6">
        <f t="shared" ca="1" si="69"/>
        <v>0</v>
      </c>
      <c r="AZ148" s="6">
        <f t="shared" ca="1" si="70"/>
        <v>0</v>
      </c>
      <c r="BA148" s="6">
        <f t="shared" ca="1" si="71"/>
        <v>0</v>
      </c>
      <c r="BB148" s="6"/>
      <c r="BD148" s="4">
        <f t="shared" ca="1" si="72"/>
        <v>219541.73</v>
      </c>
      <c r="BF148" s="3">
        <f t="shared" si="73"/>
        <v>42111</v>
      </c>
      <c r="BG148" s="6">
        <f>BG147+SUMIFS('Transactions (Dated)'!H:H,'Transactions (Dated)'!D:D,'Share Values'!AM148)</f>
        <v>806524.9</v>
      </c>
      <c r="BH148" s="6">
        <f ca="1">BH147+SUMIFS('Transactions (Dated)'!$F:$F,'Transactions (Dated)'!$D:$D,$BF148,'Transactions (Dated)'!$B:$B,BH$11,'Transactions (Dated)'!$C:$C,"Dividend (paid to cash)")*W148</f>
        <v>0</v>
      </c>
      <c r="BI148" s="6">
        <f ca="1">BI147+SUMIFS('Transactions (Dated)'!$F:$F,'Transactions (Dated)'!$D:$D,$BF148,'Transactions (Dated)'!$B:$B,BI$11,'Transactions (Dated)'!$C:$C,"Dividend (paid to cash)")*X148</f>
        <v>1250</v>
      </c>
      <c r="BJ148" s="6">
        <f ca="1">BJ147+SUMIFS('Transactions (Dated)'!$F:$F,'Transactions (Dated)'!$D:$D,$BF148,'Transactions (Dated)'!$B:$B,BJ$11,'Transactions (Dated)'!$C:$C,"Dividend (paid to cash)")*Y148</f>
        <v>0</v>
      </c>
      <c r="BK148" s="6">
        <f ca="1">BK147+SUMIFS('Transactions (Dated)'!$F:$F,'Transactions (Dated)'!$D:$D,$BF148,'Transactions (Dated)'!$B:$B,BK$11,'Transactions (Dated)'!$C:$C,"Dividend (paid to cash)")*Z148</f>
        <v>47.300000000000004</v>
      </c>
      <c r="BL148" s="6">
        <f ca="1">BL147+SUMIFS('Transactions (Dated)'!$F:$F,'Transactions (Dated)'!$D:$D,$BF148,'Transactions (Dated)'!$B:$B,BL$11,'Transactions (Dated)'!$C:$C,"Dividend (paid to cash)")*AA148</f>
        <v>0</v>
      </c>
      <c r="BM148" s="6">
        <f ca="1">BM147+SUMIFS('Transactions (Dated)'!$F:$F,'Transactions (Dated)'!$D:$D,$BF148,'Transactions (Dated)'!$B:$B,BM$11,'Transactions (Dated)'!$C:$C,"Dividend (paid to cash)")*AB148</f>
        <v>0</v>
      </c>
      <c r="BN148" s="6">
        <f ca="1">BN147+SUMIFS('Transactions (Dated)'!$F:$F,'Transactions (Dated)'!$D:$D,$BF148,'Transactions (Dated)'!$B:$B,BN$11,'Transactions (Dated)'!$C:$C,"Dividend (paid to cash)")*AC148</f>
        <v>0</v>
      </c>
      <c r="BO148" s="6">
        <f ca="1">BO147+SUMIFS('Transactions (Dated)'!$F:$F,'Transactions (Dated)'!$D:$D,$BF148,'Transactions (Dated)'!$B:$B,BO$11,'Transactions (Dated)'!$C:$C,"Dividend (paid to cash)")*AD148</f>
        <v>0</v>
      </c>
      <c r="BP148" s="6">
        <f ca="1">BP147+SUMIFS('Transactions (Dated)'!$F:$F,'Transactions (Dated)'!$D:$D,$BF148,'Transactions (Dated)'!$B:$B,BP$11,'Transactions (Dated)'!$C:$C,"Dividend (paid to cash)")*AE148</f>
        <v>0</v>
      </c>
      <c r="BQ148" s="6">
        <f ca="1">BQ147+SUMIFS('Transactions (Dated)'!$F:$F,'Transactions (Dated)'!$D:$D,$BF148,'Transactions (Dated)'!$B:$B,BQ$11,'Transactions (Dated)'!$C:$C,"Dividend (paid to cash)")*AF148</f>
        <v>0</v>
      </c>
      <c r="BR148" s="6">
        <f ca="1">BR147+SUMIFS('Transactions (Dated)'!$F:$F,'Transactions (Dated)'!$D:$D,$BF148,'Transactions (Dated)'!$B:$B,BR$11,'Transactions (Dated)'!$C:$C,"Dividend (paid to cash)")*AG148</f>
        <v>0</v>
      </c>
      <c r="BS148" s="6">
        <f ca="1">BS147+SUMIFS('Transactions (Dated)'!$F:$F,'Transactions (Dated)'!$D:$D,$BF148,'Transactions (Dated)'!$B:$B,BS$11,'Transactions (Dated)'!$C:$C,"Dividend (paid to cash)")*AH148</f>
        <v>0</v>
      </c>
      <c r="BT148" s="6">
        <f ca="1">BT147+SUMIFS('Transactions (Dated)'!$F:$F,'Transactions (Dated)'!$D:$D,$BF148,'Transactions (Dated)'!$B:$B,BT$11,'Transactions (Dated)'!$C:$C,"Dividend (paid to cash)")*AI148</f>
        <v>0</v>
      </c>
      <c r="BU148" s="6">
        <f ca="1">BU147+SUMIFS('Transactions (Dated)'!$F:$F,'Transactions (Dated)'!$D:$D,$BF148,'Transactions (Dated)'!$B:$B,BU$11,'Transactions (Dated)'!$C:$C,"Dividend (paid to cash)")*AJ148</f>
        <v>0</v>
      </c>
      <c r="BV148" s="6"/>
      <c r="BX148" s="6">
        <f t="shared" ca="1" si="78"/>
        <v>807822.20000000007</v>
      </c>
      <c r="BZ148" s="3">
        <f t="shared" si="79"/>
        <v>42111</v>
      </c>
      <c r="CA148" s="4">
        <f t="shared" ca="1" si="74"/>
        <v>219541.73</v>
      </c>
      <c r="CB148" s="4">
        <f t="shared" ca="1" si="75"/>
        <v>807822.20000000007</v>
      </c>
      <c r="CD148" s="4">
        <f t="shared" ca="1" si="76"/>
        <v>1027363.93</v>
      </c>
    </row>
    <row r="149" spans="2:82">
      <c r="B149" s="3">
        <f t="shared" si="77"/>
        <v>42114</v>
      </c>
      <c r="C149" s="2">
        <v>15412.6</v>
      </c>
      <c r="E149" s="70">
        <v>42114</v>
      </c>
      <c r="F149" s="69">
        <v>12.25</v>
      </c>
      <c r="G149" s="69">
        <v>5.3</v>
      </c>
      <c r="H149" s="69">
        <v>20.81</v>
      </c>
      <c r="I149" s="69">
        <v>33.64</v>
      </c>
      <c r="J149" s="69">
        <v>21.93</v>
      </c>
      <c r="K149" s="69">
        <v>12.62</v>
      </c>
      <c r="L149" s="69">
        <v>28</v>
      </c>
      <c r="M149" s="69">
        <v>3.03</v>
      </c>
      <c r="N149" s="69">
        <v>8.84</v>
      </c>
      <c r="O149" s="69">
        <v>5.2832999999999997</v>
      </c>
      <c r="P149" s="69">
        <v>34.22</v>
      </c>
      <c r="Q149" s="69">
        <v>0.83</v>
      </c>
      <c r="R149" s="69">
        <v>10.51</v>
      </c>
      <c r="S149" s="69">
        <v>39.520000000000003</v>
      </c>
      <c r="T149" s="4"/>
      <c r="V149" s="3">
        <f t="shared" si="56"/>
        <v>42114</v>
      </c>
      <c r="W149" s="40">
        <f ca="1">W148+SUMIFS('Transactions (Dated)'!$E$2:$E$53,'Transactions (Dated)'!$D$2:$D$53,'Share Values'!$V149,'Transactions (Dated)'!$B$2:$B$53,'Share Values'!W$11,'Transactions (Dated)'!$C$2:$C$53,"Buy")-SUMIFS('Transactions (Dated)'!$E$2:$E$53,'Transactions (Dated)'!$D$2:$D$53,'Share Values'!$V149,'Transactions (Dated)'!$B$2:$B$53,'Share Values'!W$11,'Transactions (Dated)'!$C$2:$C$53,"Sell")</f>
        <v>4625</v>
      </c>
      <c r="X149" s="40">
        <f ca="1">X148+SUMIFS('Transactions (Dated)'!$E$2:$E$53,'Transactions (Dated)'!$D$2:$D$53,'Share Values'!$V149,'Transactions (Dated)'!$B$2:$B$53,'Share Values'!X$11,'Transactions (Dated)'!$C$2:$C$53,"Buy")-SUMIFS('Transactions (Dated)'!$E$2:$E$53,'Transactions (Dated)'!$D$2:$D$53,'Share Values'!$V149,'Transactions (Dated)'!$B$2:$B$53,'Share Values'!X$11,'Transactions (Dated)'!$C$2:$C$53,"Sell")</f>
        <v>9375</v>
      </c>
      <c r="Y149" s="40">
        <f ca="1">Y148+SUMIFS('Transactions (Dated)'!$E$2:$E$53,'Transactions (Dated)'!$D$2:$D$53,'Share Values'!$V149,'Transactions (Dated)'!$B$2:$B$53,'Share Values'!Y$11,'Transactions (Dated)'!$C$2:$C$53,"Buy")-SUMIFS('Transactions (Dated)'!$E$2:$E$53,'Transactions (Dated)'!$D$2:$D$53,'Share Values'!$V149,'Transactions (Dated)'!$B$2:$B$53,'Share Values'!Y$11,'Transactions (Dated)'!$C$2:$C$53,"Sell")</f>
        <v>0</v>
      </c>
      <c r="Z149" s="40">
        <f ca="1">Z148+SUMIFS('Transactions (Dated)'!$E$2:$E$53,'Transactions (Dated)'!$D$2:$D$53,'Share Values'!$V149,'Transactions (Dated)'!$B$2:$B$53,'Share Values'!Z$11,'Transactions (Dated)'!$C$2:$C$53,"Buy")-SUMIFS('Transactions (Dated)'!$E$2:$E$53,'Transactions (Dated)'!$D$2:$D$53,'Share Values'!$V149,'Transactions (Dated)'!$B$2:$B$53,'Share Values'!Z$11,'Transactions (Dated)'!$C$2:$C$53,"Sell")</f>
        <v>1892</v>
      </c>
      <c r="AA149" s="40">
        <f ca="1">AA148+SUMIFS('Transactions (Dated)'!$E$2:$E$53,'Transactions (Dated)'!$D$2:$D$53,'Share Values'!$V149,'Transactions (Dated)'!$B$2:$B$53,'Share Values'!AA$11,'Transactions (Dated)'!$C$2:$C$53,"Buy")-SUMIFS('Transactions (Dated)'!$E$2:$E$53,'Transactions (Dated)'!$D$2:$D$53,'Share Values'!$V149,'Transactions (Dated)'!$B$2:$B$53,'Share Values'!AA$11,'Transactions (Dated)'!$C$2:$C$53,"Sell")</f>
        <v>2348</v>
      </c>
      <c r="AB149" s="40">
        <f ca="1">AB148+SUMIFS('Transactions (Dated)'!$E$2:$E$53,'Transactions (Dated)'!$D$2:$D$53,'Share Values'!$V149,'Transactions (Dated)'!$B$2:$B$53,'Share Values'!AB$11,'Transactions (Dated)'!$C$2:$C$53,"Buy")-SUMIFS('Transactions (Dated)'!$E$2:$E$53,'Transactions (Dated)'!$D$2:$D$53,'Share Values'!$V149,'Transactions (Dated)'!$B$2:$B$53,'Share Values'!AB$11,'Transactions (Dated)'!$C$2:$C$53,"Sell")</f>
        <v>0</v>
      </c>
      <c r="AC149" s="40">
        <f ca="1">AC148+SUMIFS('Transactions (Dated)'!$E$2:$E$53,'Transactions (Dated)'!$D$2:$D$53,'Share Values'!$V149,'Transactions (Dated)'!$B$2:$B$53,'Share Values'!AC$11,'Transactions (Dated)'!$C$2:$C$53,"Buy")-SUMIFS('Transactions (Dated)'!$E$2:$E$53,'Transactions (Dated)'!$D$2:$D$53,'Share Values'!$V149,'Transactions (Dated)'!$B$2:$B$53,'Share Values'!AC$11,'Transactions (Dated)'!$C$2:$C$53,"Sell")</f>
        <v>0</v>
      </c>
      <c r="AD149" s="40">
        <f ca="1">AD148+SUMIFS('Transactions (Dated)'!$E$2:$E$53,'Transactions (Dated)'!$D$2:$D$53,'Share Values'!$V149,'Transactions (Dated)'!$B$2:$B$53,'Share Values'!AD$11,'Transactions (Dated)'!$C$2:$C$53,"Buy")-SUMIFS('Transactions (Dated)'!$E$2:$E$53,'Transactions (Dated)'!$D$2:$D$53,'Share Values'!$V149,'Transactions (Dated)'!$B$2:$B$53,'Share Values'!AD$11,'Transactions (Dated)'!$C$2:$C$53,"Sell")</f>
        <v>0</v>
      </c>
      <c r="AE149" s="40">
        <f ca="1">AE148+SUMIFS('Transactions (Dated)'!$E$2:$E$53,'Transactions (Dated)'!$D$2:$D$53,'Share Values'!$V149,'Transactions (Dated)'!$B$2:$B$53,'Share Values'!AE$11,'Transactions (Dated)'!$C$2:$C$53,"Buy")-SUMIFS('Transactions (Dated)'!$E$2:$E$53,'Transactions (Dated)'!$D$2:$D$53,'Share Values'!$V149,'Transactions (Dated)'!$B$2:$B$53,'Share Values'!AE$11,'Transactions (Dated)'!$C$2:$C$53,"Sell")</f>
        <v>0</v>
      </c>
      <c r="AF149" s="40">
        <f ca="1">AF148+SUMIFS('Transactions (Dated)'!$E$2:$E$53,'Transactions (Dated)'!$D$2:$D$53,'Share Values'!$V149,'Transactions (Dated)'!$B$2:$B$53,'Share Values'!AF$11,'Transactions (Dated)'!$C$2:$C$53,"Buy")-SUMIFS('Transactions (Dated)'!$E$2:$E$53,'Transactions (Dated)'!$D$2:$D$53,'Share Values'!$V149,'Transactions (Dated)'!$B$2:$B$53,'Share Values'!AF$11,'Transactions (Dated)'!$C$2:$C$53,"Sell")</f>
        <v>0</v>
      </c>
      <c r="AG149" s="40">
        <f ca="1">AG148+SUMIFS('Transactions (Dated)'!$E$2:$E$53,'Transactions (Dated)'!$D$2:$D$53,'Share Values'!$V149,'Transactions (Dated)'!$B$2:$B$53,'Share Values'!AG$11,'Transactions (Dated)'!$C$2:$C$53,"Buy")-SUMIFS('Transactions (Dated)'!$E$2:$E$53,'Transactions (Dated)'!$D$2:$D$53,'Share Values'!$V149,'Transactions (Dated)'!$B$2:$B$53,'Share Values'!AG$11,'Transactions (Dated)'!$C$2:$C$53,"Sell")</f>
        <v>0</v>
      </c>
      <c r="AH149" s="40">
        <f ca="1">AH148+SUMIFS('Transactions (Dated)'!$E$2:$E$53,'Transactions (Dated)'!$D$2:$D$53,'Share Values'!$V149,'Transactions (Dated)'!$B$2:$B$53,'Share Values'!AH$11,'Transactions (Dated)'!$C$2:$C$53,"Buy")-SUMIFS('Transactions (Dated)'!$E$2:$E$53,'Transactions (Dated)'!$D$2:$D$53,'Share Values'!$V149,'Transactions (Dated)'!$B$2:$B$53,'Share Values'!AH$11,'Transactions (Dated)'!$C$2:$C$53,"Sell")</f>
        <v>0</v>
      </c>
      <c r="AI149" s="40">
        <f ca="1">AI148+SUMIFS('Transactions (Dated)'!$E$2:$E$53,'Transactions (Dated)'!$D$2:$D$53,'Share Values'!$V149,'Transactions (Dated)'!$B$2:$B$53,'Share Values'!AI$11,'Transactions (Dated)'!$C$2:$C$53,"Buy")-SUMIFS('Transactions (Dated)'!$E$2:$E$53,'Transactions (Dated)'!$D$2:$D$53,'Share Values'!$V149,'Transactions (Dated)'!$B$2:$B$53,'Share Values'!AI$11,'Transactions (Dated)'!$C$2:$C$53,"Sell")</f>
        <v>0</v>
      </c>
      <c r="AJ149" s="40">
        <f ca="1">AJ148+SUMIFS('Transactions (Dated)'!$E$2:$E$53,'Transactions (Dated)'!$D$2:$D$53,'Share Values'!$V149,'Transactions (Dated)'!$B$2:$B$53,'Share Values'!AJ$11,'Transactions (Dated)'!$C$2:$C$53,"Buy")-SUMIFS('Transactions (Dated)'!$E$2:$E$53,'Transactions (Dated)'!$D$2:$D$53,'Share Values'!$V149,'Transactions (Dated)'!$B$2:$B$53,'Share Values'!AJ$11,'Transactions (Dated)'!$C$2:$C$53,"Sell")</f>
        <v>0</v>
      </c>
      <c r="AK149" s="40"/>
      <c r="AM149" s="3">
        <f t="shared" si="57"/>
        <v>42114</v>
      </c>
      <c r="AN149" s="6">
        <f t="shared" ca="1" si="58"/>
        <v>56656.25</v>
      </c>
      <c r="AO149" s="6">
        <f t="shared" ca="1" si="59"/>
        <v>49687.5</v>
      </c>
      <c r="AP149" s="6">
        <f t="shared" ca="1" si="60"/>
        <v>0</v>
      </c>
      <c r="AQ149" s="6">
        <f t="shared" ca="1" si="61"/>
        <v>63646.880000000005</v>
      </c>
      <c r="AR149" s="6">
        <f t="shared" ca="1" si="62"/>
        <v>51491.64</v>
      </c>
      <c r="AS149" s="6">
        <f t="shared" ca="1" si="63"/>
        <v>0</v>
      </c>
      <c r="AT149" s="6">
        <f t="shared" ca="1" si="64"/>
        <v>0</v>
      </c>
      <c r="AU149" s="6">
        <f t="shared" ca="1" si="65"/>
        <v>0</v>
      </c>
      <c r="AV149" s="6">
        <f t="shared" ca="1" si="66"/>
        <v>0</v>
      </c>
      <c r="AW149" s="6">
        <f t="shared" ca="1" si="67"/>
        <v>0</v>
      </c>
      <c r="AX149" s="6">
        <f t="shared" ca="1" si="68"/>
        <v>0</v>
      </c>
      <c r="AY149" s="6">
        <f t="shared" ca="1" si="69"/>
        <v>0</v>
      </c>
      <c r="AZ149" s="6">
        <f t="shared" ca="1" si="70"/>
        <v>0</v>
      </c>
      <c r="BA149" s="6">
        <f t="shared" ca="1" si="71"/>
        <v>0</v>
      </c>
      <c r="BB149" s="6"/>
      <c r="BD149" s="4">
        <f t="shared" ca="1" si="72"/>
        <v>221482.27000000002</v>
      </c>
      <c r="BF149" s="3">
        <f t="shared" si="73"/>
        <v>42114</v>
      </c>
      <c r="BG149" s="6">
        <f>BG148+SUMIFS('Transactions (Dated)'!H:H,'Transactions (Dated)'!D:D,'Share Values'!AM149)</f>
        <v>806524.9</v>
      </c>
      <c r="BH149" s="6">
        <f ca="1">BH148+SUMIFS('Transactions (Dated)'!$F:$F,'Transactions (Dated)'!$D:$D,$BF149,'Transactions (Dated)'!$B:$B,BH$11,'Transactions (Dated)'!$C:$C,"Dividend (paid to cash)")*W149</f>
        <v>0</v>
      </c>
      <c r="BI149" s="6">
        <f ca="1">BI148+SUMIFS('Transactions (Dated)'!$F:$F,'Transactions (Dated)'!$D:$D,$BF149,'Transactions (Dated)'!$B:$B,BI$11,'Transactions (Dated)'!$C:$C,"Dividend (paid to cash)")*X149</f>
        <v>1250</v>
      </c>
      <c r="BJ149" s="6">
        <f ca="1">BJ148+SUMIFS('Transactions (Dated)'!$F:$F,'Transactions (Dated)'!$D:$D,$BF149,'Transactions (Dated)'!$B:$B,BJ$11,'Transactions (Dated)'!$C:$C,"Dividend (paid to cash)")*Y149</f>
        <v>0</v>
      </c>
      <c r="BK149" s="6">
        <f ca="1">BK148+SUMIFS('Transactions (Dated)'!$F:$F,'Transactions (Dated)'!$D:$D,$BF149,'Transactions (Dated)'!$B:$B,BK$11,'Transactions (Dated)'!$C:$C,"Dividend (paid to cash)")*Z149</f>
        <v>47.300000000000004</v>
      </c>
      <c r="BL149" s="6">
        <f ca="1">BL148+SUMIFS('Transactions (Dated)'!$F:$F,'Transactions (Dated)'!$D:$D,$BF149,'Transactions (Dated)'!$B:$B,BL$11,'Transactions (Dated)'!$C:$C,"Dividend (paid to cash)")*AA149</f>
        <v>0</v>
      </c>
      <c r="BM149" s="6">
        <f ca="1">BM148+SUMIFS('Transactions (Dated)'!$F:$F,'Transactions (Dated)'!$D:$D,$BF149,'Transactions (Dated)'!$B:$B,BM$11,'Transactions (Dated)'!$C:$C,"Dividend (paid to cash)")*AB149</f>
        <v>0</v>
      </c>
      <c r="BN149" s="6">
        <f ca="1">BN148+SUMIFS('Transactions (Dated)'!$F:$F,'Transactions (Dated)'!$D:$D,$BF149,'Transactions (Dated)'!$B:$B,BN$11,'Transactions (Dated)'!$C:$C,"Dividend (paid to cash)")*AC149</f>
        <v>0</v>
      </c>
      <c r="BO149" s="6">
        <f ca="1">BO148+SUMIFS('Transactions (Dated)'!$F:$F,'Transactions (Dated)'!$D:$D,$BF149,'Transactions (Dated)'!$B:$B,BO$11,'Transactions (Dated)'!$C:$C,"Dividend (paid to cash)")*AD149</f>
        <v>0</v>
      </c>
      <c r="BP149" s="6">
        <f ca="1">BP148+SUMIFS('Transactions (Dated)'!$F:$F,'Transactions (Dated)'!$D:$D,$BF149,'Transactions (Dated)'!$B:$B,BP$11,'Transactions (Dated)'!$C:$C,"Dividend (paid to cash)")*AE149</f>
        <v>0</v>
      </c>
      <c r="BQ149" s="6">
        <f ca="1">BQ148+SUMIFS('Transactions (Dated)'!$F:$F,'Transactions (Dated)'!$D:$D,$BF149,'Transactions (Dated)'!$B:$B,BQ$11,'Transactions (Dated)'!$C:$C,"Dividend (paid to cash)")*AF149</f>
        <v>0</v>
      </c>
      <c r="BR149" s="6">
        <f ca="1">BR148+SUMIFS('Transactions (Dated)'!$F:$F,'Transactions (Dated)'!$D:$D,$BF149,'Transactions (Dated)'!$B:$B,BR$11,'Transactions (Dated)'!$C:$C,"Dividend (paid to cash)")*AG149</f>
        <v>0</v>
      </c>
      <c r="BS149" s="6">
        <f ca="1">BS148+SUMIFS('Transactions (Dated)'!$F:$F,'Transactions (Dated)'!$D:$D,$BF149,'Transactions (Dated)'!$B:$B,BS$11,'Transactions (Dated)'!$C:$C,"Dividend (paid to cash)")*AH149</f>
        <v>0</v>
      </c>
      <c r="BT149" s="6">
        <f ca="1">BT148+SUMIFS('Transactions (Dated)'!$F:$F,'Transactions (Dated)'!$D:$D,$BF149,'Transactions (Dated)'!$B:$B,BT$11,'Transactions (Dated)'!$C:$C,"Dividend (paid to cash)")*AI149</f>
        <v>0</v>
      </c>
      <c r="BU149" s="6">
        <f ca="1">BU148+SUMIFS('Transactions (Dated)'!$F:$F,'Transactions (Dated)'!$D:$D,$BF149,'Transactions (Dated)'!$B:$B,BU$11,'Transactions (Dated)'!$C:$C,"Dividend (paid to cash)")*AJ149</f>
        <v>0</v>
      </c>
      <c r="BV149" s="6"/>
      <c r="BX149" s="6">
        <f t="shared" ca="1" si="78"/>
        <v>807822.20000000007</v>
      </c>
      <c r="BZ149" s="3">
        <f t="shared" si="79"/>
        <v>42114</v>
      </c>
      <c r="CA149" s="4">
        <f t="shared" ca="1" si="74"/>
        <v>221482.27000000002</v>
      </c>
      <c r="CB149" s="4">
        <f t="shared" ca="1" si="75"/>
        <v>807822.20000000007</v>
      </c>
      <c r="CD149" s="4">
        <f t="shared" ca="1" si="76"/>
        <v>1029304.4700000001</v>
      </c>
    </row>
    <row r="150" spans="2:82">
      <c r="B150" s="3">
        <f t="shared" si="77"/>
        <v>42115</v>
      </c>
      <c r="C150" s="2">
        <v>15346.4</v>
      </c>
      <c r="E150" s="70">
        <v>42115</v>
      </c>
      <c r="F150" s="69">
        <v>12.31</v>
      </c>
      <c r="G150" s="69">
        <v>5.36</v>
      </c>
      <c r="H150" s="69">
        <v>20.73</v>
      </c>
      <c r="I150" s="69">
        <v>33.22</v>
      </c>
      <c r="J150" s="69">
        <v>21.42</v>
      </c>
      <c r="K150" s="69">
        <v>12.67</v>
      </c>
      <c r="L150" s="69">
        <v>27.97</v>
      </c>
      <c r="M150" s="69">
        <v>3.05</v>
      </c>
      <c r="N150" s="69">
        <v>8.75</v>
      </c>
      <c r="O150" s="69">
        <v>5.2766999999999999</v>
      </c>
      <c r="P150" s="69">
        <v>34.15</v>
      </c>
      <c r="Q150" s="69">
        <v>0.95</v>
      </c>
      <c r="R150" s="69">
        <v>10.15</v>
      </c>
      <c r="S150" s="69">
        <v>39.340000000000003</v>
      </c>
      <c r="T150" s="4"/>
      <c r="V150" s="3">
        <f t="shared" si="56"/>
        <v>42115</v>
      </c>
      <c r="W150" s="40">
        <f ca="1">W149+SUMIFS('Transactions (Dated)'!$E$2:$E$53,'Transactions (Dated)'!$D$2:$D$53,'Share Values'!$V150,'Transactions (Dated)'!$B$2:$B$53,'Share Values'!W$11,'Transactions (Dated)'!$C$2:$C$53,"Buy")-SUMIFS('Transactions (Dated)'!$E$2:$E$53,'Transactions (Dated)'!$D$2:$D$53,'Share Values'!$V150,'Transactions (Dated)'!$B$2:$B$53,'Share Values'!W$11,'Transactions (Dated)'!$C$2:$C$53,"Sell")</f>
        <v>4625</v>
      </c>
      <c r="X150" s="40">
        <f ca="1">X149+SUMIFS('Transactions (Dated)'!$E$2:$E$53,'Transactions (Dated)'!$D$2:$D$53,'Share Values'!$V150,'Transactions (Dated)'!$B$2:$B$53,'Share Values'!X$11,'Transactions (Dated)'!$C$2:$C$53,"Buy")-SUMIFS('Transactions (Dated)'!$E$2:$E$53,'Transactions (Dated)'!$D$2:$D$53,'Share Values'!$V150,'Transactions (Dated)'!$B$2:$B$53,'Share Values'!X$11,'Transactions (Dated)'!$C$2:$C$53,"Sell")</f>
        <v>9375</v>
      </c>
      <c r="Y150" s="40">
        <f ca="1">Y149+SUMIFS('Transactions (Dated)'!$E$2:$E$53,'Transactions (Dated)'!$D$2:$D$53,'Share Values'!$V150,'Transactions (Dated)'!$B$2:$B$53,'Share Values'!Y$11,'Transactions (Dated)'!$C$2:$C$53,"Buy")-SUMIFS('Transactions (Dated)'!$E$2:$E$53,'Transactions (Dated)'!$D$2:$D$53,'Share Values'!$V150,'Transactions (Dated)'!$B$2:$B$53,'Share Values'!Y$11,'Transactions (Dated)'!$C$2:$C$53,"Sell")</f>
        <v>0</v>
      </c>
      <c r="Z150" s="40">
        <f ca="1">Z149+SUMIFS('Transactions (Dated)'!$E$2:$E$53,'Transactions (Dated)'!$D$2:$D$53,'Share Values'!$V150,'Transactions (Dated)'!$B$2:$B$53,'Share Values'!Z$11,'Transactions (Dated)'!$C$2:$C$53,"Buy")-SUMIFS('Transactions (Dated)'!$E$2:$E$53,'Transactions (Dated)'!$D$2:$D$53,'Share Values'!$V150,'Transactions (Dated)'!$B$2:$B$53,'Share Values'!Z$11,'Transactions (Dated)'!$C$2:$C$53,"Sell")</f>
        <v>1892</v>
      </c>
      <c r="AA150" s="40">
        <f ca="1">AA149+SUMIFS('Transactions (Dated)'!$E$2:$E$53,'Transactions (Dated)'!$D$2:$D$53,'Share Values'!$V150,'Transactions (Dated)'!$B$2:$B$53,'Share Values'!AA$11,'Transactions (Dated)'!$C$2:$C$53,"Buy")-SUMIFS('Transactions (Dated)'!$E$2:$E$53,'Transactions (Dated)'!$D$2:$D$53,'Share Values'!$V150,'Transactions (Dated)'!$B$2:$B$53,'Share Values'!AA$11,'Transactions (Dated)'!$C$2:$C$53,"Sell")</f>
        <v>2348</v>
      </c>
      <c r="AB150" s="40">
        <f ca="1">AB149+SUMIFS('Transactions (Dated)'!$E$2:$E$53,'Transactions (Dated)'!$D$2:$D$53,'Share Values'!$V150,'Transactions (Dated)'!$B$2:$B$53,'Share Values'!AB$11,'Transactions (Dated)'!$C$2:$C$53,"Buy")-SUMIFS('Transactions (Dated)'!$E$2:$E$53,'Transactions (Dated)'!$D$2:$D$53,'Share Values'!$V150,'Transactions (Dated)'!$B$2:$B$53,'Share Values'!AB$11,'Transactions (Dated)'!$C$2:$C$53,"Sell")</f>
        <v>0</v>
      </c>
      <c r="AC150" s="40">
        <f ca="1">AC149+SUMIFS('Transactions (Dated)'!$E$2:$E$53,'Transactions (Dated)'!$D$2:$D$53,'Share Values'!$V150,'Transactions (Dated)'!$B$2:$B$53,'Share Values'!AC$11,'Transactions (Dated)'!$C$2:$C$53,"Buy")-SUMIFS('Transactions (Dated)'!$E$2:$E$53,'Transactions (Dated)'!$D$2:$D$53,'Share Values'!$V150,'Transactions (Dated)'!$B$2:$B$53,'Share Values'!AC$11,'Transactions (Dated)'!$C$2:$C$53,"Sell")</f>
        <v>0</v>
      </c>
      <c r="AD150" s="40">
        <f ca="1">AD149+SUMIFS('Transactions (Dated)'!$E$2:$E$53,'Transactions (Dated)'!$D$2:$D$53,'Share Values'!$V150,'Transactions (Dated)'!$B$2:$B$53,'Share Values'!AD$11,'Transactions (Dated)'!$C$2:$C$53,"Buy")-SUMIFS('Transactions (Dated)'!$E$2:$E$53,'Transactions (Dated)'!$D$2:$D$53,'Share Values'!$V150,'Transactions (Dated)'!$B$2:$B$53,'Share Values'!AD$11,'Transactions (Dated)'!$C$2:$C$53,"Sell")</f>
        <v>0</v>
      </c>
      <c r="AE150" s="40">
        <f ca="1">AE149+SUMIFS('Transactions (Dated)'!$E$2:$E$53,'Transactions (Dated)'!$D$2:$D$53,'Share Values'!$V150,'Transactions (Dated)'!$B$2:$B$53,'Share Values'!AE$11,'Transactions (Dated)'!$C$2:$C$53,"Buy")-SUMIFS('Transactions (Dated)'!$E$2:$E$53,'Transactions (Dated)'!$D$2:$D$53,'Share Values'!$V150,'Transactions (Dated)'!$B$2:$B$53,'Share Values'!AE$11,'Transactions (Dated)'!$C$2:$C$53,"Sell")</f>
        <v>0</v>
      </c>
      <c r="AF150" s="40">
        <f ca="1">AF149+SUMIFS('Transactions (Dated)'!$E$2:$E$53,'Transactions (Dated)'!$D$2:$D$53,'Share Values'!$V150,'Transactions (Dated)'!$B$2:$B$53,'Share Values'!AF$11,'Transactions (Dated)'!$C$2:$C$53,"Buy")-SUMIFS('Transactions (Dated)'!$E$2:$E$53,'Transactions (Dated)'!$D$2:$D$53,'Share Values'!$V150,'Transactions (Dated)'!$B$2:$B$53,'Share Values'!AF$11,'Transactions (Dated)'!$C$2:$C$53,"Sell")</f>
        <v>0</v>
      </c>
      <c r="AG150" s="40">
        <f ca="1">AG149+SUMIFS('Transactions (Dated)'!$E$2:$E$53,'Transactions (Dated)'!$D$2:$D$53,'Share Values'!$V150,'Transactions (Dated)'!$B$2:$B$53,'Share Values'!AG$11,'Transactions (Dated)'!$C$2:$C$53,"Buy")-SUMIFS('Transactions (Dated)'!$E$2:$E$53,'Transactions (Dated)'!$D$2:$D$53,'Share Values'!$V150,'Transactions (Dated)'!$B$2:$B$53,'Share Values'!AG$11,'Transactions (Dated)'!$C$2:$C$53,"Sell")</f>
        <v>0</v>
      </c>
      <c r="AH150" s="40">
        <f ca="1">AH149+SUMIFS('Transactions (Dated)'!$E$2:$E$53,'Transactions (Dated)'!$D$2:$D$53,'Share Values'!$V150,'Transactions (Dated)'!$B$2:$B$53,'Share Values'!AH$11,'Transactions (Dated)'!$C$2:$C$53,"Buy")-SUMIFS('Transactions (Dated)'!$E$2:$E$53,'Transactions (Dated)'!$D$2:$D$53,'Share Values'!$V150,'Transactions (Dated)'!$B$2:$B$53,'Share Values'!AH$11,'Transactions (Dated)'!$C$2:$C$53,"Sell")</f>
        <v>0</v>
      </c>
      <c r="AI150" s="40">
        <f ca="1">AI149+SUMIFS('Transactions (Dated)'!$E$2:$E$53,'Transactions (Dated)'!$D$2:$D$53,'Share Values'!$V150,'Transactions (Dated)'!$B$2:$B$53,'Share Values'!AI$11,'Transactions (Dated)'!$C$2:$C$53,"Buy")-SUMIFS('Transactions (Dated)'!$E$2:$E$53,'Transactions (Dated)'!$D$2:$D$53,'Share Values'!$V150,'Transactions (Dated)'!$B$2:$B$53,'Share Values'!AI$11,'Transactions (Dated)'!$C$2:$C$53,"Sell")</f>
        <v>0</v>
      </c>
      <c r="AJ150" s="40">
        <f ca="1">AJ149+SUMIFS('Transactions (Dated)'!$E$2:$E$53,'Transactions (Dated)'!$D$2:$D$53,'Share Values'!$V150,'Transactions (Dated)'!$B$2:$B$53,'Share Values'!AJ$11,'Transactions (Dated)'!$C$2:$C$53,"Buy")-SUMIFS('Transactions (Dated)'!$E$2:$E$53,'Transactions (Dated)'!$D$2:$D$53,'Share Values'!$V150,'Transactions (Dated)'!$B$2:$B$53,'Share Values'!AJ$11,'Transactions (Dated)'!$C$2:$C$53,"Sell")</f>
        <v>0</v>
      </c>
      <c r="AK150" s="40"/>
      <c r="AM150" s="3">
        <f t="shared" si="57"/>
        <v>42115</v>
      </c>
      <c r="AN150" s="6">
        <f t="shared" ca="1" si="58"/>
        <v>56933.75</v>
      </c>
      <c r="AO150" s="6">
        <f t="shared" ca="1" si="59"/>
        <v>50250</v>
      </c>
      <c r="AP150" s="6">
        <f t="shared" ca="1" si="60"/>
        <v>0</v>
      </c>
      <c r="AQ150" s="6">
        <f t="shared" ca="1" si="61"/>
        <v>62852.24</v>
      </c>
      <c r="AR150" s="6">
        <f t="shared" ca="1" si="62"/>
        <v>50294.16</v>
      </c>
      <c r="AS150" s="6">
        <f t="shared" ca="1" si="63"/>
        <v>0</v>
      </c>
      <c r="AT150" s="6">
        <f t="shared" ca="1" si="64"/>
        <v>0</v>
      </c>
      <c r="AU150" s="6">
        <f t="shared" ca="1" si="65"/>
        <v>0</v>
      </c>
      <c r="AV150" s="6">
        <f t="shared" ca="1" si="66"/>
        <v>0</v>
      </c>
      <c r="AW150" s="6">
        <f t="shared" ca="1" si="67"/>
        <v>0</v>
      </c>
      <c r="AX150" s="6">
        <f t="shared" ca="1" si="68"/>
        <v>0</v>
      </c>
      <c r="AY150" s="6">
        <f t="shared" ca="1" si="69"/>
        <v>0</v>
      </c>
      <c r="AZ150" s="6">
        <f t="shared" ca="1" si="70"/>
        <v>0</v>
      </c>
      <c r="BA150" s="6">
        <f t="shared" ca="1" si="71"/>
        <v>0</v>
      </c>
      <c r="BB150" s="6"/>
      <c r="BD150" s="4">
        <f t="shared" ca="1" si="72"/>
        <v>220330.15</v>
      </c>
      <c r="BF150" s="3">
        <f t="shared" si="73"/>
        <v>42115</v>
      </c>
      <c r="BG150" s="6">
        <f>BG149+SUMIFS('Transactions (Dated)'!H:H,'Transactions (Dated)'!D:D,'Share Values'!AM150)</f>
        <v>806524.9</v>
      </c>
      <c r="BH150" s="6">
        <f ca="1">BH149+SUMIFS('Transactions (Dated)'!$F:$F,'Transactions (Dated)'!$D:$D,$BF150,'Transactions (Dated)'!$B:$B,BH$11,'Transactions (Dated)'!$C:$C,"Dividend (paid to cash)")*W150</f>
        <v>0</v>
      </c>
      <c r="BI150" s="6">
        <f ca="1">BI149+SUMIFS('Transactions (Dated)'!$F:$F,'Transactions (Dated)'!$D:$D,$BF150,'Transactions (Dated)'!$B:$B,BI$11,'Transactions (Dated)'!$C:$C,"Dividend (paid to cash)")*X150</f>
        <v>1250</v>
      </c>
      <c r="BJ150" s="6">
        <f ca="1">BJ149+SUMIFS('Transactions (Dated)'!$F:$F,'Transactions (Dated)'!$D:$D,$BF150,'Transactions (Dated)'!$B:$B,BJ$11,'Transactions (Dated)'!$C:$C,"Dividend (paid to cash)")*Y150</f>
        <v>0</v>
      </c>
      <c r="BK150" s="6">
        <f ca="1">BK149+SUMIFS('Transactions (Dated)'!$F:$F,'Transactions (Dated)'!$D:$D,$BF150,'Transactions (Dated)'!$B:$B,BK$11,'Transactions (Dated)'!$C:$C,"Dividend (paid to cash)")*Z150</f>
        <v>47.300000000000004</v>
      </c>
      <c r="BL150" s="6">
        <f ca="1">BL149+SUMIFS('Transactions (Dated)'!$F:$F,'Transactions (Dated)'!$D:$D,$BF150,'Transactions (Dated)'!$B:$B,BL$11,'Transactions (Dated)'!$C:$C,"Dividend (paid to cash)")*AA150</f>
        <v>0</v>
      </c>
      <c r="BM150" s="6">
        <f ca="1">BM149+SUMIFS('Transactions (Dated)'!$F:$F,'Transactions (Dated)'!$D:$D,$BF150,'Transactions (Dated)'!$B:$B,BM$11,'Transactions (Dated)'!$C:$C,"Dividend (paid to cash)")*AB150</f>
        <v>0</v>
      </c>
      <c r="BN150" s="6">
        <f ca="1">BN149+SUMIFS('Transactions (Dated)'!$F:$F,'Transactions (Dated)'!$D:$D,$BF150,'Transactions (Dated)'!$B:$B,BN$11,'Transactions (Dated)'!$C:$C,"Dividend (paid to cash)")*AC150</f>
        <v>0</v>
      </c>
      <c r="BO150" s="6">
        <f ca="1">BO149+SUMIFS('Transactions (Dated)'!$F:$F,'Transactions (Dated)'!$D:$D,$BF150,'Transactions (Dated)'!$B:$B,BO$11,'Transactions (Dated)'!$C:$C,"Dividend (paid to cash)")*AD150</f>
        <v>0</v>
      </c>
      <c r="BP150" s="6">
        <f ca="1">BP149+SUMIFS('Transactions (Dated)'!$F:$F,'Transactions (Dated)'!$D:$D,$BF150,'Transactions (Dated)'!$B:$B,BP$11,'Transactions (Dated)'!$C:$C,"Dividend (paid to cash)")*AE150</f>
        <v>0</v>
      </c>
      <c r="BQ150" s="6">
        <f ca="1">BQ149+SUMIFS('Transactions (Dated)'!$F:$F,'Transactions (Dated)'!$D:$D,$BF150,'Transactions (Dated)'!$B:$B,BQ$11,'Transactions (Dated)'!$C:$C,"Dividend (paid to cash)")*AF150</f>
        <v>0</v>
      </c>
      <c r="BR150" s="6">
        <f ca="1">BR149+SUMIFS('Transactions (Dated)'!$F:$F,'Transactions (Dated)'!$D:$D,$BF150,'Transactions (Dated)'!$B:$B,BR$11,'Transactions (Dated)'!$C:$C,"Dividend (paid to cash)")*AG150</f>
        <v>0</v>
      </c>
      <c r="BS150" s="6">
        <f ca="1">BS149+SUMIFS('Transactions (Dated)'!$F:$F,'Transactions (Dated)'!$D:$D,$BF150,'Transactions (Dated)'!$B:$B,BS$11,'Transactions (Dated)'!$C:$C,"Dividend (paid to cash)")*AH150</f>
        <v>0</v>
      </c>
      <c r="BT150" s="6">
        <f ca="1">BT149+SUMIFS('Transactions (Dated)'!$F:$F,'Transactions (Dated)'!$D:$D,$BF150,'Transactions (Dated)'!$B:$B,BT$11,'Transactions (Dated)'!$C:$C,"Dividend (paid to cash)")*AI150</f>
        <v>0</v>
      </c>
      <c r="BU150" s="6">
        <f ca="1">BU149+SUMIFS('Transactions (Dated)'!$F:$F,'Transactions (Dated)'!$D:$D,$BF150,'Transactions (Dated)'!$B:$B,BU$11,'Transactions (Dated)'!$C:$C,"Dividend (paid to cash)")*AJ150</f>
        <v>0</v>
      </c>
      <c r="BV150" s="6"/>
      <c r="BX150" s="6">
        <f t="shared" ca="1" si="78"/>
        <v>807822.20000000007</v>
      </c>
      <c r="BZ150" s="3">
        <f t="shared" si="79"/>
        <v>42115</v>
      </c>
      <c r="CA150" s="4">
        <f t="shared" ca="1" si="74"/>
        <v>220330.15</v>
      </c>
      <c r="CB150" s="4">
        <f t="shared" ca="1" si="75"/>
        <v>807822.20000000007</v>
      </c>
      <c r="CD150" s="4">
        <f t="shared" ca="1" si="76"/>
        <v>1028152.3500000001</v>
      </c>
    </row>
    <row r="151" spans="2:82">
      <c r="B151" s="3">
        <f t="shared" si="77"/>
        <v>42116</v>
      </c>
      <c r="C151" s="2">
        <v>15304.8</v>
      </c>
      <c r="E151" s="70">
        <v>42116</v>
      </c>
      <c r="F151" s="69">
        <v>12.13</v>
      </c>
      <c r="G151" s="69">
        <v>5.28</v>
      </c>
      <c r="H151" s="69">
        <v>20.675000000000001</v>
      </c>
      <c r="I151" s="69">
        <v>33.159999999999997</v>
      </c>
      <c r="J151" s="69">
        <v>21.39</v>
      </c>
      <c r="K151" s="69">
        <v>12.66</v>
      </c>
      <c r="L151" s="69">
        <v>28.22</v>
      </c>
      <c r="M151" s="69">
        <v>3.02</v>
      </c>
      <c r="N151" s="69">
        <v>8.75</v>
      </c>
      <c r="O151" s="69">
        <v>5.1767000000000003</v>
      </c>
      <c r="P151" s="69">
        <v>34.44</v>
      </c>
      <c r="Q151" s="69">
        <v>0.95</v>
      </c>
      <c r="R151" s="69">
        <v>10.19</v>
      </c>
      <c r="S151" s="69">
        <v>39.39</v>
      </c>
      <c r="T151" s="4"/>
      <c r="V151" s="3">
        <f t="shared" si="56"/>
        <v>42116</v>
      </c>
      <c r="W151" s="40">
        <f ca="1">W150+SUMIFS('Transactions (Dated)'!$E$2:$E$53,'Transactions (Dated)'!$D$2:$D$53,'Share Values'!$V151,'Transactions (Dated)'!$B$2:$B$53,'Share Values'!W$11,'Transactions (Dated)'!$C$2:$C$53,"Buy")-SUMIFS('Transactions (Dated)'!$E$2:$E$53,'Transactions (Dated)'!$D$2:$D$53,'Share Values'!$V151,'Transactions (Dated)'!$B$2:$B$53,'Share Values'!W$11,'Transactions (Dated)'!$C$2:$C$53,"Sell")</f>
        <v>4625</v>
      </c>
      <c r="X151" s="40">
        <f ca="1">X150+SUMIFS('Transactions (Dated)'!$E$2:$E$53,'Transactions (Dated)'!$D$2:$D$53,'Share Values'!$V151,'Transactions (Dated)'!$B$2:$B$53,'Share Values'!X$11,'Transactions (Dated)'!$C$2:$C$53,"Buy")-SUMIFS('Transactions (Dated)'!$E$2:$E$53,'Transactions (Dated)'!$D$2:$D$53,'Share Values'!$V151,'Transactions (Dated)'!$B$2:$B$53,'Share Values'!X$11,'Transactions (Dated)'!$C$2:$C$53,"Sell")</f>
        <v>9375</v>
      </c>
      <c r="Y151" s="40">
        <f ca="1">Y150+SUMIFS('Transactions (Dated)'!$E$2:$E$53,'Transactions (Dated)'!$D$2:$D$53,'Share Values'!$V151,'Transactions (Dated)'!$B$2:$B$53,'Share Values'!Y$11,'Transactions (Dated)'!$C$2:$C$53,"Buy")-SUMIFS('Transactions (Dated)'!$E$2:$E$53,'Transactions (Dated)'!$D$2:$D$53,'Share Values'!$V151,'Transactions (Dated)'!$B$2:$B$53,'Share Values'!Y$11,'Transactions (Dated)'!$C$2:$C$53,"Sell")</f>
        <v>0</v>
      </c>
      <c r="Z151" s="40">
        <f ca="1">Z150+SUMIFS('Transactions (Dated)'!$E$2:$E$53,'Transactions (Dated)'!$D$2:$D$53,'Share Values'!$V151,'Transactions (Dated)'!$B$2:$B$53,'Share Values'!Z$11,'Transactions (Dated)'!$C$2:$C$53,"Buy")-SUMIFS('Transactions (Dated)'!$E$2:$E$53,'Transactions (Dated)'!$D$2:$D$53,'Share Values'!$V151,'Transactions (Dated)'!$B$2:$B$53,'Share Values'!Z$11,'Transactions (Dated)'!$C$2:$C$53,"Sell")</f>
        <v>1892</v>
      </c>
      <c r="AA151" s="40">
        <f ca="1">AA150+SUMIFS('Transactions (Dated)'!$E$2:$E$53,'Transactions (Dated)'!$D$2:$D$53,'Share Values'!$V151,'Transactions (Dated)'!$B$2:$B$53,'Share Values'!AA$11,'Transactions (Dated)'!$C$2:$C$53,"Buy")-SUMIFS('Transactions (Dated)'!$E$2:$E$53,'Transactions (Dated)'!$D$2:$D$53,'Share Values'!$V151,'Transactions (Dated)'!$B$2:$B$53,'Share Values'!AA$11,'Transactions (Dated)'!$C$2:$C$53,"Sell")</f>
        <v>2348</v>
      </c>
      <c r="AB151" s="40">
        <f ca="1">AB150+SUMIFS('Transactions (Dated)'!$E$2:$E$53,'Transactions (Dated)'!$D$2:$D$53,'Share Values'!$V151,'Transactions (Dated)'!$B$2:$B$53,'Share Values'!AB$11,'Transactions (Dated)'!$C$2:$C$53,"Buy")-SUMIFS('Transactions (Dated)'!$E$2:$E$53,'Transactions (Dated)'!$D$2:$D$53,'Share Values'!$V151,'Transactions (Dated)'!$B$2:$B$53,'Share Values'!AB$11,'Transactions (Dated)'!$C$2:$C$53,"Sell")</f>
        <v>0</v>
      </c>
      <c r="AC151" s="40">
        <f ca="1">AC150+SUMIFS('Transactions (Dated)'!$E$2:$E$53,'Transactions (Dated)'!$D$2:$D$53,'Share Values'!$V151,'Transactions (Dated)'!$B$2:$B$53,'Share Values'!AC$11,'Transactions (Dated)'!$C$2:$C$53,"Buy")-SUMIFS('Transactions (Dated)'!$E$2:$E$53,'Transactions (Dated)'!$D$2:$D$53,'Share Values'!$V151,'Transactions (Dated)'!$B$2:$B$53,'Share Values'!AC$11,'Transactions (Dated)'!$C$2:$C$53,"Sell")</f>
        <v>0</v>
      </c>
      <c r="AD151" s="40">
        <f ca="1">AD150+SUMIFS('Transactions (Dated)'!$E$2:$E$53,'Transactions (Dated)'!$D$2:$D$53,'Share Values'!$V151,'Transactions (Dated)'!$B$2:$B$53,'Share Values'!AD$11,'Transactions (Dated)'!$C$2:$C$53,"Buy")-SUMIFS('Transactions (Dated)'!$E$2:$E$53,'Transactions (Dated)'!$D$2:$D$53,'Share Values'!$V151,'Transactions (Dated)'!$B$2:$B$53,'Share Values'!AD$11,'Transactions (Dated)'!$C$2:$C$53,"Sell")</f>
        <v>0</v>
      </c>
      <c r="AE151" s="40">
        <f ca="1">AE150+SUMIFS('Transactions (Dated)'!$E$2:$E$53,'Transactions (Dated)'!$D$2:$D$53,'Share Values'!$V151,'Transactions (Dated)'!$B$2:$B$53,'Share Values'!AE$11,'Transactions (Dated)'!$C$2:$C$53,"Buy")-SUMIFS('Transactions (Dated)'!$E$2:$E$53,'Transactions (Dated)'!$D$2:$D$53,'Share Values'!$V151,'Transactions (Dated)'!$B$2:$B$53,'Share Values'!AE$11,'Transactions (Dated)'!$C$2:$C$53,"Sell")</f>
        <v>0</v>
      </c>
      <c r="AF151" s="40">
        <f ca="1">AF150+SUMIFS('Transactions (Dated)'!$E$2:$E$53,'Transactions (Dated)'!$D$2:$D$53,'Share Values'!$V151,'Transactions (Dated)'!$B$2:$B$53,'Share Values'!AF$11,'Transactions (Dated)'!$C$2:$C$53,"Buy")-SUMIFS('Transactions (Dated)'!$E$2:$E$53,'Transactions (Dated)'!$D$2:$D$53,'Share Values'!$V151,'Transactions (Dated)'!$B$2:$B$53,'Share Values'!AF$11,'Transactions (Dated)'!$C$2:$C$53,"Sell")</f>
        <v>0</v>
      </c>
      <c r="AG151" s="40">
        <f ca="1">AG150+SUMIFS('Transactions (Dated)'!$E$2:$E$53,'Transactions (Dated)'!$D$2:$D$53,'Share Values'!$V151,'Transactions (Dated)'!$B$2:$B$53,'Share Values'!AG$11,'Transactions (Dated)'!$C$2:$C$53,"Buy")-SUMIFS('Transactions (Dated)'!$E$2:$E$53,'Transactions (Dated)'!$D$2:$D$53,'Share Values'!$V151,'Transactions (Dated)'!$B$2:$B$53,'Share Values'!AG$11,'Transactions (Dated)'!$C$2:$C$53,"Sell")</f>
        <v>0</v>
      </c>
      <c r="AH151" s="40">
        <f ca="1">AH150+SUMIFS('Transactions (Dated)'!$E$2:$E$53,'Transactions (Dated)'!$D$2:$D$53,'Share Values'!$V151,'Transactions (Dated)'!$B$2:$B$53,'Share Values'!AH$11,'Transactions (Dated)'!$C$2:$C$53,"Buy")-SUMIFS('Transactions (Dated)'!$E$2:$E$53,'Transactions (Dated)'!$D$2:$D$53,'Share Values'!$V151,'Transactions (Dated)'!$B$2:$B$53,'Share Values'!AH$11,'Transactions (Dated)'!$C$2:$C$53,"Sell")</f>
        <v>0</v>
      </c>
      <c r="AI151" s="40">
        <f ca="1">AI150+SUMIFS('Transactions (Dated)'!$E$2:$E$53,'Transactions (Dated)'!$D$2:$D$53,'Share Values'!$V151,'Transactions (Dated)'!$B$2:$B$53,'Share Values'!AI$11,'Transactions (Dated)'!$C$2:$C$53,"Buy")-SUMIFS('Transactions (Dated)'!$E$2:$E$53,'Transactions (Dated)'!$D$2:$D$53,'Share Values'!$V151,'Transactions (Dated)'!$B$2:$B$53,'Share Values'!AI$11,'Transactions (Dated)'!$C$2:$C$53,"Sell")</f>
        <v>0</v>
      </c>
      <c r="AJ151" s="40">
        <f ca="1">AJ150+SUMIFS('Transactions (Dated)'!$E$2:$E$53,'Transactions (Dated)'!$D$2:$D$53,'Share Values'!$V151,'Transactions (Dated)'!$B$2:$B$53,'Share Values'!AJ$11,'Transactions (Dated)'!$C$2:$C$53,"Buy")-SUMIFS('Transactions (Dated)'!$E$2:$E$53,'Transactions (Dated)'!$D$2:$D$53,'Share Values'!$V151,'Transactions (Dated)'!$B$2:$B$53,'Share Values'!AJ$11,'Transactions (Dated)'!$C$2:$C$53,"Sell")</f>
        <v>0</v>
      </c>
      <c r="AK151" s="40"/>
      <c r="AM151" s="3">
        <f t="shared" si="57"/>
        <v>42116</v>
      </c>
      <c r="AN151" s="6">
        <f t="shared" ca="1" si="58"/>
        <v>56101.25</v>
      </c>
      <c r="AO151" s="6">
        <f t="shared" ca="1" si="59"/>
        <v>49500</v>
      </c>
      <c r="AP151" s="6">
        <f t="shared" ca="1" si="60"/>
        <v>0</v>
      </c>
      <c r="AQ151" s="6">
        <f t="shared" ca="1" si="61"/>
        <v>62738.719999999994</v>
      </c>
      <c r="AR151" s="6">
        <f t="shared" ca="1" si="62"/>
        <v>50223.72</v>
      </c>
      <c r="AS151" s="6">
        <f t="shared" ca="1" si="63"/>
        <v>0</v>
      </c>
      <c r="AT151" s="6">
        <f t="shared" ca="1" si="64"/>
        <v>0</v>
      </c>
      <c r="AU151" s="6">
        <f t="shared" ca="1" si="65"/>
        <v>0</v>
      </c>
      <c r="AV151" s="6">
        <f t="shared" ca="1" si="66"/>
        <v>0</v>
      </c>
      <c r="AW151" s="6">
        <f t="shared" ca="1" si="67"/>
        <v>0</v>
      </c>
      <c r="AX151" s="6">
        <f t="shared" ca="1" si="68"/>
        <v>0</v>
      </c>
      <c r="AY151" s="6">
        <f t="shared" ca="1" si="69"/>
        <v>0</v>
      </c>
      <c r="AZ151" s="6">
        <f t="shared" ca="1" si="70"/>
        <v>0</v>
      </c>
      <c r="BA151" s="6">
        <f t="shared" ca="1" si="71"/>
        <v>0</v>
      </c>
      <c r="BB151" s="6"/>
      <c r="BD151" s="4">
        <f t="shared" ca="1" si="72"/>
        <v>218563.69</v>
      </c>
      <c r="BF151" s="3">
        <f t="shared" si="73"/>
        <v>42116</v>
      </c>
      <c r="BG151" s="6">
        <f>BG150+SUMIFS('Transactions (Dated)'!H:H,'Transactions (Dated)'!D:D,'Share Values'!AM151)</f>
        <v>806524.9</v>
      </c>
      <c r="BH151" s="6">
        <f ca="1">BH150+SUMIFS('Transactions (Dated)'!$F:$F,'Transactions (Dated)'!$D:$D,$BF151,'Transactions (Dated)'!$B:$B,BH$11,'Transactions (Dated)'!$C:$C,"Dividend (paid to cash)")*W151</f>
        <v>0</v>
      </c>
      <c r="BI151" s="6">
        <f ca="1">BI150+SUMIFS('Transactions (Dated)'!$F:$F,'Transactions (Dated)'!$D:$D,$BF151,'Transactions (Dated)'!$B:$B,BI$11,'Transactions (Dated)'!$C:$C,"Dividend (paid to cash)")*X151</f>
        <v>1250</v>
      </c>
      <c r="BJ151" s="6">
        <f ca="1">BJ150+SUMIFS('Transactions (Dated)'!$F:$F,'Transactions (Dated)'!$D:$D,$BF151,'Transactions (Dated)'!$B:$B,BJ$11,'Transactions (Dated)'!$C:$C,"Dividend (paid to cash)")*Y151</f>
        <v>0</v>
      </c>
      <c r="BK151" s="6">
        <f ca="1">BK150+SUMIFS('Transactions (Dated)'!$F:$F,'Transactions (Dated)'!$D:$D,$BF151,'Transactions (Dated)'!$B:$B,BK$11,'Transactions (Dated)'!$C:$C,"Dividend (paid to cash)")*Z151</f>
        <v>47.300000000000004</v>
      </c>
      <c r="BL151" s="6">
        <f ca="1">BL150+SUMIFS('Transactions (Dated)'!$F:$F,'Transactions (Dated)'!$D:$D,$BF151,'Transactions (Dated)'!$B:$B,BL$11,'Transactions (Dated)'!$C:$C,"Dividend (paid to cash)")*AA151</f>
        <v>0</v>
      </c>
      <c r="BM151" s="6">
        <f ca="1">BM150+SUMIFS('Transactions (Dated)'!$F:$F,'Transactions (Dated)'!$D:$D,$BF151,'Transactions (Dated)'!$B:$B,BM$11,'Transactions (Dated)'!$C:$C,"Dividend (paid to cash)")*AB151</f>
        <v>0</v>
      </c>
      <c r="BN151" s="6">
        <f ca="1">BN150+SUMIFS('Transactions (Dated)'!$F:$F,'Transactions (Dated)'!$D:$D,$BF151,'Transactions (Dated)'!$B:$B,BN$11,'Transactions (Dated)'!$C:$C,"Dividend (paid to cash)")*AC151</f>
        <v>0</v>
      </c>
      <c r="BO151" s="6">
        <f ca="1">BO150+SUMIFS('Transactions (Dated)'!$F:$F,'Transactions (Dated)'!$D:$D,$BF151,'Transactions (Dated)'!$B:$B,BO$11,'Transactions (Dated)'!$C:$C,"Dividend (paid to cash)")*AD151</f>
        <v>0</v>
      </c>
      <c r="BP151" s="6">
        <f ca="1">BP150+SUMIFS('Transactions (Dated)'!$F:$F,'Transactions (Dated)'!$D:$D,$BF151,'Transactions (Dated)'!$B:$B,BP$11,'Transactions (Dated)'!$C:$C,"Dividend (paid to cash)")*AE151</f>
        <v>0</v>
      </c>
      <c r="BQ151" s="6">
        <f ca="1">BQ150+SUMIFS('Transactions (Dated)'!$F:$F,'Transactions (Dated)'!$D:$D,$BF151,'Transactions (Dated)'!$B:$B,BQ$11,'Transactions (Dated)'!$C:$C,"Dividend (paid to cash)")*AF151</f>
        <v>0</v>
      </c>
      <c r="BR151" s="6">
        <f ca="1">BR150+SUMIFS('Transactions (Dated)'!$F:$F,'Transactions (Dated)'!$D:$D,$BF151,'Transactions (Dated)'!$B:$B,BR$11,'Transactions (Dated)'!$C:$C,"Dividend (paid to cash)")*AG151</f>
        <v>0</v>
      </c>
      <c r="BS151" s="6">
        <f ca="1">BS150+SUMIFS('Transactions (Dated)'!$F:$F,'Transactions (Dated)'!$D:$D,$BF151,'Transactions (Dated)'!$B:$B,BS$11,'Transactions (Dated)'!$C:$C,"Dividend (paid to cash)")*AH151</f>
        <v>0</v>
      </c>
      <c r="BT151" s="6">
        <f ca="1">BT150+SUMIFS('Transactions (Dated)'!$F:$F,'Transactions (Dated)'!$D:$D,$BF151,'Transactions (Dated)'!$B:$B,BT$11,'Transactions (Dated)'!$C:$C,"Dividend (paid to cash)")*AI151</f>
        <v>0</v>
      </c>
      <c r="BU151" s="6">
        <f ca="1">BU150+SUMIFS('Transactions (Dated)'!$F:$F,'Transactions (Dated)'!$D:$D,$BF151,'Transactions (Dated)'!$B:$B,BU$11,'Transactions (Dated)'!$C:$C,"Dividend (paid to cash)")*AJ151</f>
        <v>0</v>
      </c>
      <c r="BV151" s="6"/>
      <c r="BX151" s="6">
        <f t="shared" ca="1" si="78"/>
        <v>807822.20000000007</v>
      </c>
      <c r="BZ151" s="3">
        <f t="shared" si="79"/>
        <v>42116</v>
      </c>
      <c r="CA151" s="4">
        <f t="shared" ca="1" si="74"/>
        <v>218563.69</v>
      </c>
      <c r="CB151" s="4">
        <f t="shared" ca="1" si="75"/>
        <v>807822.20000000007</v>
      </c>
      <c r="CD151" s="4">
        <f t="shared" ca="1" si="76"/>
        <v>1026385.8900000001</v>
      </c>
    </row>
    <row r="152" spans="2:82">
      <c r="B152" s="3">
        <f t="shared" si="77"/>
        <v>42117</v>
      </c>
      <c r="C152" s="2">
        <v>15392.4</v>
      </c>
      <c r="E152" s="70">
        <v>42117</v>
      </c>
      <c r="F152" s="69">
        <v>12.5</v>
      </c>
      <c r="G152" s="69">
        <v>5.46</v>
      </c>
      <c r="H152" s="69">
        <v>20.81</v>
      </c>
      <c r="I152" s="69">
        <v>33.28</v>
      </c>
      <c r="J152" s="69">
        <v>21.44</v>
      </c>
      <c r="K152" s="69">
        <v>12.7</v>
      </c>
      <c r="L152" s="69">
        <v>28.51</v>
      </c>
      <c r="M152" s="69">
        <v>3.05</v>
      </c>
      <c r="N152" s="69">
        <v>9.1199999999999992</v>
      </c>
      <c r="O152" s="69">
        <v>5.2332999999999998</v>
      </c>
      <c r="P152" s="69">
        <v>34.9</v>
      </c>
      <c r="Q152" s="69">
        <v>0.92</v>
      </c>
      <c r="R152" s="69">
        <v>10.81</v>
      </c>
      <c r="S152" s="69">
        <v>39.630000000000003</v>
      </c>
      <c r="T152" s="4"/>
      <c r="V152" s="3">
        <f t="shared" si="56"/>
        <v>42117</v>
      </c>
      <c r="W152" s="40">
        <f ca="1">W151+SUMIFS('Transactions (Dated)'!$E$2:$E$53,'Transactions (Dated)'!$D$2:$D$53,'Share Values'!$V152,'Transactions (Dated)'!$B$2:$B$53,'Share Values'!W$11,'Transactions (Dated)'!$C$2:$C$53,"Buy")-SUMIFS('Transactions (Dated)'!$E$2:$E$53,'Transactions (Dated)'!$D$2:$D$53,'Share Values'!$V152,'Transactions (Dated)'!$B$2:$B$53,'Share Values'!W$11,'Transactions (Dated)'!$C$2:$C$53,"Sell")</f>
        <v>4625</v>
      </c>
      <c r="X152" s="40">
        <f ca="1">X151+SUMIFS('Transactions (Dated)'!$E$2:$E$53,'Transactions (Dated)'!$D$2:$D$53,'Share Values'!$V152,'Transactions (Dated)'!$B$2:$B$53,'Share Values'!X$11,'Transactions (Dated)'!$C$2:$C$53,"Buy")-SUMIFS('Transactions (Dated)'!$E$2:$E$53,'Transactions (Dated)'!$D$2:$D$53,'Share Values'!$V152,'Transactions (Dated)'!$B$2:$B$53,'Share Values'!X$11,'Transactions (Dated)'!$C$2:$C$53,"Sell")</f>
        <v>9375</v>
      </c>
      <c r="Y152" s="40">
        <f ca="1">Y151+SUMIFS('Transactions (Dated)'!$E$2:$E$53,'Transactions (Dated)'!$D$2:$D$53,'Share Values'!$V152,'Transactions (Dated)'!$B$2:$B$53,'Share Values'!Y$11,'Transactions (Dated)'!$C$2:$C$53,"Buy")-SUMIFS('Transactions (Dated)'!$E$2:$E$53,'Transactions (Dated)'!$D$2:$D$53,'Share Values'!$V152,'Transactions (Dated)'!$B$2:$B$53,'Share Values'!Y$11,'Transactions (Dated)'!$C$2:$C$53,"Sell")</f>
        <v>0</v>
      </c>
      <c r="Z152" s="40">
        <f ca="1">Z151+SUMIFS('Transactions (Dated)'!$E$2:$E$53,'Transactions (Dated)'!$D$2:$D$53,'Share Values'!$V152,'Transactions (Dated)'!$B$2:$B$53,'Share Values'!Z$11,'Transactions (Dated)'!$C$2:$C$53,"Buy")-SUMIFS('Transactions (Dated)'!$E$2:$E$53,'Transactions (Dated)'!$D$2:$D$53,'Share Values'!$V152,'Transactions (Dated)'!$B$2:$B$53,'Share Values'!Z$11,'Transactions (Dated)'!$C$2:$C$53,"Sell")</f>
        <v>1892</v>
      </c>
      <c r="AA152" s="40">
        <f ca="1">AA151+SUMIFS('Transactions (Dated)'!$E$2:$E$53,'Transactions (Dated)'!$D$2:$D$53,'Share Values'!$V152,'Transactions (Dated)'!$B$2:$B$53,'Share Values'!AA$11,'Transactions (Dated)'!$C$2:$C$53,"Buy")-SUMIFS('Transactions (Dated)'!$E$2:$E$53,'Transactions (Dated)'!$D$2:$D$53,'Share Values'!$V152,'Transactions (Dated)'!$B$2:$B$53,'Share Values'!AA$11,'Transactions (Dated)'!$C$2:$C$53,"Sell")</f>
        <v>2348</v>
      </c>
      <c r="AB152" s="40">
        <f ca="1">AB151+SUMIFS('Transactions (Dated)'!$E$2:$E$53,'Transactions (Dated)'!$D$2:$D$53,'Share Values'!$V152,'Transactions (Dated)'!$B$2:$B$53,'Share Values'!AB$11,'Transactions (Dated)'!$C$2:$C$53,"Buy")-SUMIFS('Transactions (Dated)'!$E$2:$E$53,'Transactions (Dated)'!$D$2:$D$53,'Share Values'!$V152,'Transactions (Dated)'!$B$2:$B$53,'Share Values'!AB$11,'Transactions (Dated)'!$C$2:$C$53,"Sell")</f>
        <v>0</v>
      </c>
      <c r="AC152" s="40">
        <f ca="1">AC151+SUMIFS('Transactions (Dated)'!$E$2:$E$53,'Transactions (Dated)'!$D$2:$D$53,'Share Values'!$V152,'Transactions (Dated)'!$B$2:$B$53,'Share Values'!AC$11,'Transactions (Dated)'!$C$2:$C$53,"Buy")-SUMIFS('Transactions (Dated)'!$E$2:$E$53,'Transactions (Dated)'!$D$2:$D$53,'Share Values'!$V152,'Transactions (Dated)'!$B$2:$B$53,'Share Values'!AC$11,'Transactions (Dated)'!$C$2:$C$53,"Sell")</f>
        <v>0</v>
      </c>
      <c r="AD152" s="40">
        <f ca="1">AD151+SUMIFS('Transactions (Dated)'!$E$2:$E$53,'Transactions (Dated)'!$D$2:$D$53,'Share Values'!$V152,'Transactions (Dated)'!$B$2:$B$53,'Share Values'!AD$11,'Transactions (Dated)'!$C$2:$C$53,"Buy")-SUMIFS('Transactions (Dated)'!$E$2:$E$53,'Transactions (Dated)'!$D$2:$D$53,'Share Values'!$V152,'Transactions (Dated)'!$B$2:$B$53,'Share Values'!AD$11,'Transactions (Dated)'!$C$2:$C$53,"Sell")</f>
        <v>0</v>
      </c>
      <c r="AE152" s="40">
        <f ca="1">AE151+SUMIFS('Transactions (Dated)'!$E$2:$E$53,'Transactions (Dated)'!$D$2:$D$53,'Share Values'!$V152,'Transactions (Dated)'!$B$2:$B$53,'Share Values'!AE$11,'Transactions (Dated)'!$C$2:$C$53,"Buy")-SUMIFS('Transactions (Dated)'!$E$2:$E$53,'Transactions (Dated)'!$D$2:$D$53,'Share Values'!$V152,'Transactions (Dated)'!$B$2:$B$53,'Share Values'!AE$11,'Transactions (Dated)'!$C$2:$C$53,"Sell")</f>
        <v>0</v>
      </c>
      <c r="AF152" s="40">
        <f ca="1">AF151+SUMIFS('Transactions (Dated)'!$E$2:$E$53,'Transactions (Dated)'!$D$2:$D$53,'Share Values'!$V152,'Transactions (Dated)'!$B$2:$B$53,'Share Values'!AF$11,'Transactions (Dated)'!$C$2:$C$53,"Buy")-SUMIFS('Transactions (Dated)'!$E$2:$E$53,'Transactions (Dated)'!$D$2:$D$53,'Share Values'!$V152,'Transactions (Dated)'!$B$2:$B$53,'Share Values'!AF$11,'Transactions (Dated)'!$C$2:$C$53,"Sell")</f>
        <v>0</v>
      </c>
      <c r="AG152" s="40">
        <f ca="1">AG151+SUMIFS('Transactions (Dated)'!$E$2:$E$53,'Transactions (Dated)'!$D$2:$D$53,'Share Values'!$V152,'Transactions (Dated)'!$B$2:$B$53,'Share Values'!AG$11,'Transactions (Dated)'!$C$2:$C$53,"Buy")-SUMIFS('Transactions (Dated)'!$E$2:$E$53,'Transactions (Dated)'!$D$2:$D$53,'Share Values'!$V152,'Transactions (Dated)'!$B$2:$B$53,'Share Values'!AG$11,'Transactions (Dated)'!$C$2:$C$53,"Sell")</f>
        <v>0</v>
      </c>
      <c r="AH152" s="40">
        <f ca="1">AH151+SUMIFS('Transactions (Dated)'!$E$2:$E$53,'Transactions (Dated)'!$D$2:$D$53,'Share Values'!$V152,'Transactions (Dated)'!$B$2:$B$53,'Share Values'!AH$11,'Transactions (Dated)'!$C$2:$C$53,"Buy")-SUMIFS('Transactions (Dated)'!$E$2:$E$53,'Transactions (Dated)'!$D$2:$D$53,'Share Values'!$V152,'Transactions (Dated)'!$B$2:$B$53,'Share Values'!AH$11,'Transactions (Dated)'!$C$2:$C$53,"Sell")</f>
        <v>0</v>
      </c>
      <c r="AI152" s="40">
        <f ca="1">AI151+SUMIFS('Transactions (Dated)'!$E$2:$E$53,'Transactions (Dated)'!$D$2:$D$53,'Share Values'!$V152,'Transactions (Dated)'!$B$2:$B$53,'Share Values'!AI$11,'Transactions (Dated)'!$C$2:$C$53,"Buy")-SUMIFS('Transactions (Dated)'!$E$2:$E$53,'Transactions (Dated)'!$D$2:$D$53,'Share Values'!$V152,'Transactions (Dated)'!$B$2:$B$53,'Share Values'!AI$11,'Transactions (Dated)'!$C$2:$C$53,"Sell")</f>
        <v>0</v>
      </c>
      <c r="AJ152" s="40">
        <f ca="1">AJ151+SUMIFS('Transactions (Dated)'!$E$2:$E$53,'Transactions (Dated)'!$D$2:$D$53,'Share Values'!$V152,'Transactions (Dated)'!$B$2:$B$53,'Share Values'!AJ$11,'Transactions (Dated)'!$C$2:$C$53,"Buy")-SUMIFS('Transactions (Dated)'!$E$2:$E$53,'Transactions (Dated)'!$D$2:$D$53,'Share Values'!$V152,'Transactions (Dated)'!$B$2:$B$53,'Share Values'!AJ$11,'Transactions (Dated)'!$C$2:$C$53,"Sell")</f>
        <v>0</v>
      </c>
      <c r="AK152" s="40"/>
      <c r="AM152" s="3">
        <f t="shared" si="57"/>
        <v>42117</v>
      </c>
      <c r="AN152" s="6">
        <f t="shared" ca="1" si="58"/>
        <v>57812.5</v>
      </c>
      <c r="AO152" s="6">
        <f t="shared" ca="1" si="59"/>
        <v>51187.5</v>
      </c>
      <c r="AP152" s="6">
        <f t="shared" ca="1" si="60"/>
        <v>0</v>
      </c>
      <c r="AQ152" s="6">
        <f t="shared" ca="1" si="61"/>
        <v>62965.760000000002</v>
      </c>
      <c r="AR152" s="6">
        <f t="shared" ca="1" si="62"/>
        <v>50341.120000000003</v>
      </c>
      <c r="AS152" s="6">
        <f t="shared" ca="1" si="63"/>
        <v>0</v>
      </c>
      <c r="AT152" s="6">
        <f t="shared" ca="1" si="64"/>
        <v>0</v>
      </c>
      <c r="AU152" s="6">
        <f t="shared" ca="1" si="65"/>
        <v>0</v>
      </c>
      <c r="AV152" s="6">
        <f t="shared" ca="1" si="66"/>
        <v>0</v>
      </c>
      <c r="AW152" s="6">
        <f t="shared" ca="1" si="67"/>
        <v>0</v>
      </c>
      <c r="AX152" s="6">
        <f t="shared" ca="1" si="68"/>
        <v>0</v>
      </c>
      <c r="AY152" s="6">
        <f t="shared" ca="1" si="69"/>
        <v>0</v>
      </c>
      <c r="AZ152" s="6">
        <f t="shared" ca="1" si="70"/>
        <v>0</v>
      </c>
      <c r="BA152" s="6">
        <f t="shared" ca="1" si="71"/>
        <v>0</v>
      </c>
      <c r="BB152" s="6"/>
      <c r="BD152" s="4">
        <f t="shared" ca="1" si="72"/>
        <v>222306.88</v>
      </c>
      <c r="BF152" s="3">
        <f t="shared" si="73"/>
        <v>42117</v>
      </c>
      <c r="BG152" s="6">
        <f>BG151+SUMIFS('Transactions (Dated)'!H:H,'Transactions (Dated)'!D:D,'Share Values'!AM152)</f>
        <v>806524.9</v>
      </c>
      <c r="BH152" s="6">
        <f ca="1">BH151+SUMIFS('Transactions (Dated)'!$F:$F,'Transactions (Dated)'!$D:$D,$BF152,'Transactions (Dated)'!$B:$B,BH$11,'Transactions (Dated)'!$C:$C,"Dividend (paid to cash)")*W152</f>
        <v>0</v>
      </c>
      <c r="BI152" s="6">
        <f ca="1">BI151+SUMIFS('Transactions (Dated)'!$F:$F,'Transactions (Dated)'!$D:$D,$BF152,'Transactions (Dated)'!$B:$B,BI$11,'Transactions (Dated)'!$C:$C,"Dividend (paid to cash)")*X152</f>
        <v>1250</v>
      </c>
      <c r="BJ152" s="6">
        <f ca="1">BJ151+SUMIFS('Transactions (Dated)'!$F:$F,'Transactions (Dated)'!$D:$D,$BF152,'Transactions (Dated)'!$B:$B,BJ$11,'Transactions (Dated)'!$C:$C,"Dividend (paid to cash)")*Y152</f>
        <v>0</v>
      </c>
      <c r="BK152" s="6">
        <f ca="1">BK151+SUMIFS('Transactions (Dated)'!$F:$F,'Transactions (Dated)'!$D:$D,$BF152,'Transactions (Dated)'!$B:$B,BK$11,'Transactions (Dated)'!$C:$C,"Dividend (paid to cash)")*Z152</f>
        <v>47.300000000000004</v>
      </c>
      <c r="BL152" s="6">
        <f ca="1">BL151+SUMIFS('Transactions (Dated)'!$F:$F,'Transactions (Dated)'!$D:$D,$BF152,'Transactions (Dated)'!$B:$B,BL$11,'Transactions (Dated)'!$C:$C,"Dividend (paid to cash)")*AA152</f>
        <v>0</v>
      </c>
      <c r="BM152" s="6">
        <f ca="1">BM151+SUMIFS('Transactions (Dated)'!$F:$F,'Transactions (Dated)'!$D:$D,$BF152,'Transactions (Dated)'!$B:$B,BM$11,'Transactions (Dated)'!$C:$C,"Dividend (paid to cash)")*AB152</f>
        <v>0</v>
      </c>
      <c r="BN152" s="6">
        <f ca="1">BN151+SUMIFS('Transactions (Dated)'!$F:$F,'Transactions (Dated)'!$D:$D,$BF152,'Transactions (Dated)'!$B:$B,BN$11,'Transactions (Dated)'!$C:$C,"Dividend (paid to cash)")*AC152</f>
        <v>0</v>
      </c>
      <c r="BO152" s="6">
        <f ca="1">BO151+SUMIFS('Transactions (Dated)'!$F:$F,'Transactions (Dated)'!$D:$D,$BF152,'Transactions (Dated)'!$B:$B,BO$11,'Transactions (Dated)'!$C:$C,"Dividend (paid to cash)")*AD152</f>
        <v>0</v>
      </c>
      <c r="BP152" s="6">
        <f ca="1">BP151+SUMIFS('Transactions (Dated)'!$F:$F,'Transactions (Dated)'!$D:$D,$BF152,'Transactions (Dated)'!$B:$B,BP$11,'Transactions (Dated)'!$C:$C,"Dividend (paid to cash)")*AE152</f>
        <v>0</v>
      </c>
      <c r="BQ152" s="6">
        <f ca="1">BQ151+SUMIFS('Transactions (Dated)'!$F:$F,'Transactions (Dated)'!$D:$D,$BF152,'Transactions (Dated)'!$B:$B,BQ$11,'Transactions (Dated)'!$C:$C,"Dividend (paid to cash)")*AF152</f>
        <v>0</v>
      </c>
      <c r="BR152" s="6">
        <f ca="1">BR151+SUMIFS('Transactions (Dated)'!$F:$F,'Transactions (Dated)'!$D:$D,$BF152,'Transactions (Dated)'!$B:$B,BR$11,'Transactions (Dated)'!$C:$C,"Dividend (paid to cash)")*AG152</f>
        <v>0</v>
      </c>
      <c r="BS152" s="6">
        <f ca="1">BS151+SUMIFS('Transactions (Dated)'!$F:$F,'Transactions (Dated)'!$D:$D,$BF152,'Transactions (Dated)'!$B:$B,BS$11,'Transactions (Dated)'!$C:$C,"Dividend (paid to cash)")*AH152</f>
        <v>0</v>
      </c>
      <c r="BT152" s="6">
        <f ca="1">BT151+SUMIFS('Transactions (Dated)'!$F:$F,'Transactions (Dated)'!$D:$D,$BF152,'Transactions (Dated)'!$B:$B,BT$11,'Transactions (Dated)'!$C:$C,"Dividend (paid to cash)")*AI152</f>
        <v>0</v>
      </c>
      <c r="BU152" s="6">
        <f ca="1">BU151+SUMIFS('Transactions (Dated)'!$F:$F,'Transactions (Dated)'!$D:$D,$BF152,'Transactions (Dated)'!$B:$B,BU$11,'Transactions (Dated)'!$C:$C,"Dividend (paid to cash)")*AJ152</f>
        <v>0</v>
      </c>
      <c r="BV152" s="6"/>
      <c r="BX152" s="6">
        <f t="shared" ca="1" si="78"/>
        <v>807822.20000000007</v>
      </c>
      <c r="BZ152" s="3">
        <f t="shared" si="79"/>
        <v>42117</v>
      </c>
      <c r="CA152" s="4">
        <f t="shared" ca="1" si="74"/>
        <v>222306.88</v>
      </c>
      <c r="CB152" s="4">
        <f t="shared" ca="1" si="75"/>
        <v>807822.20000000007</v>
      </c>
      <c r="CD152" s="4">
        <f t="shared" ca="1" si="76"/>
        <v>1030129.0800000001</v>
      </c>
    </row>
    <row r="153" spans="2:82">
      <c r="B153" s="3">
        <f t="shared" si="77"/>
        <v>42118</v>
      </c>
      <c r="C153" s="2">
        <v>15408.3</v>
      </c>
      <c r="E153" s="70">
        <v>42118</v>
      </c>
      <c r="F153" s="69">
        <v>12.62</v>
      </c>
      <c r="G153" s="69">
        <v>5.41</v>
      </c>
      <c r="H153" s="69">
        <v>20.83</v>
      </c>
      <c r="I153" s="69">
        <v>33.61</v>
      </c>
      <c r="J153" s="69">
        <v>21.32</v>
      </c>
      <c r="K153" s="69">
        <v>12.8</v>
      </c>
      <c r="L153" s="69">
        <v>28.65</v>
      </c>
      <c r="M153" s="69">
        <v>3.03</v>
      </c>
      <c r="N153" s="69">
        <v>9.74</v>
      </c>
      <c r="O153" s="69">
        <v>5.1833</v>
      </c>
      <c r="P153" s="69">
        <v>34.89</v>
      </c>
      <c r="Q153" s="69">
        <v>0.91</v>
      </c>
      <c r="R153" s="69">
        <v>11.23</v>
      </c>
      <c r="S153" s="69">
        <v>39.659999999999997</v>
      </c>
      <c r="T153" s="4"/>
      <c r="V153" s="3">
        <f t="shared" si="56"/>
        <v>42118</v>
      </c>
      <c r="W153" s="40">
        <f ca="1">W152+SUMIFS('Transactions (Dated)'!$E$2:$E$53,'Transactions (Dated)'!$D$2:$D$53,'Share Values'!$V153,'Transactions (Dated)'!$B$2:$B$53,'Share Values'!W$11,'Transactions (Dated)'!$C$2:$C$53,"Buy")-SUMIFS('Transactions (Dated)'!$E$2:$E$53,'Transactions (Dated)'!$D$2:$D$53,'Share Values'!$V153,'Transactions (Dated)'!$B$2:$B$53,'Share Values'!W$11,'Transactions (Dated)'!$C$2:$C$53,"Sell")</f>
        <v>4625</v>
      </c>
      <c r="X153" s="40">
        <f ca="1">X152+SUMIFS('Transactions (Dated)'!$E$2:$E$53,'Transactions (Dated)'!$D$2:$D$53,'Share Values'!$V153,'Transactions (Dated)'!$B$2:$B$53,'Share Values'!X$11,'Transactions (Dated)'!$C$2:$C$53,"Buy")-SUMIFS('Transactions (Dated)'!$E$2:$E$53,'Transactions (Dated)'!$D$2:$D$53,'Share Values'!$V153,'Transactions (Dated)'!$B$2:$B$53,'Share Values'!X$11,'Transactions (Dated)'!$C$2:$C$53,"Sell")</f>
        <v>9375</v>
      </c>
      <c r="Y153" s="40">
        <f ca="1">Y152+SUMIFS('Transactions (Dated)'!$E$2:$E$53,'Transactions (Dated)'!$D$2:$D$53,'Share Values'!$V153,'Transactions (Dated)'!$B$2:$B$53,'Share Values'!Y$11,'Transactions (Dated)'!$C$2:$C$53,"Buy")-SUMIFS('Transactions (Dated)'!$E$2:$E$53,'Transactions (Dated)'!$D$2:$D$53,'Share Values'!$V153,'Transactions (Dated)'!$B$2:$B$53,'Share Values'!Y$11,'Transactions (Dated)'!$C$2:$C$53,"Sell")</f>
        <v>0</v>
      </c>
      <c r="Z153" s="40">
        <f ca="1">Z152+SUMIFS('Transactions (Dated)'!$E$2:$E$53,'Transactions (Dated)'!$D$2:$D$53,'Share Values'!$V153,'Transactions (Dated)'!$B$2:$B$53,'Share Values'!Z$11,'Transactions (Dated)'!$C$2:$C$53,"Buy")-SUMIFS('Transactions (Dated)'!$E$2:$E$53,'Transactions (Dated)'!$D$2:$D$53,'Share Values'!$V153,'Transactions (Dated)'!$B$2:$B$53,'Share Values'!Z$11,'Transactions (Dated)'!$C$2:$C$53,"Sell")</f>
        <v>1892</v>
      </c>
      <c r="AA153" s="40">
        <f ca="1">AA152+SUMIFS('Transactions (Dated)'!$E$2:$E$53,'Transactions (Dated)'!$D$2:$D$53,'Share Values'!$V153,'Transactions (Dated)'!$B$2:$B$53,'Share Values'!AA$11,'Transactions (Dated)'!$C$2:$C$53,"Buy")-SUMIFS('Transactions (Dated)'!$E$2:$E$53,'Transactions (Dated)'!$D$2:$D$53,'Share Values'!$V153,'Transactions (Dated)'!$B$2:$B$53,'Share Values'!AA$11,'Transactions (Dated)'!$C$2:$C$53,"Sell")</f>
        <v>2348</v>
      </c>
      <c r="AB153" s="40">
        <f ca="1">AB152+SUMIFS('Transactions (Dated)'!$E$2:$E$53,'Transactions (Dated)'!$D$2:$D$53,'Share Values'!$V153,'Transactions (Dated)'!$B$2:$B$53,'Share Values'!AB$11,'Transactions (Dated)'!$C$2:$C$53,"Buy")-SUMIFS('Transactions (Dated)'!$E$2:$E$53,'Transactions (Dated)'!$D$2:$D$53,'Share Values'!$V153,'Transactions (Dated)'!$B$2:$B$53,'Share Values'!AB$11,'Transactions (Dated)'!$C$2:$C$53,"Sell")</f>
        <v>0</v>
      </c>
      <c r="AC153" s="40">
        <f ca="1">AC152+SUMIFS('Transactions (Dated)'!$E$2:$E$53,'Transactions (Dated)'!$D$2:$D$53,'Share Values'!$V153,'Transactions (Dated)'!$B$2:$B$53,'Share Values'!AC$11,'Transactions (Dated)'!$C$2:$C$53,"Buy")-SUMIFS('Transactions (Dated)'!$E$2:$E$53,'Transactions (Dated)'!$D$2:$D$53,'Share Values'!$V153,'Transactions (Dated)'!$B$2:$B$53,'Share Values'!AC$11,'Transactions (Dated)'!$C$2:$C$53,"Sell")</f>
        <v>0</v>
      </c>
      <c r="AD153" s="40">
        <f ca="1">AD152+SUMIFS('Transactions (Dated)'!$E$2:$E$53,'Transactions (Dated)'!$D$2:$D$53,'Share Values'!$V153,'Transactions (Dated)'!$B$2:$B$53,'Share Values'!AD$11,'Transactions (Dated)'!$C$2:$C$53,"Buy")-SUMIFS('Transactions (Dated)'!$E$2:$E$53,'Transactions (Dated)'!$D$2:$D$53,'Share Values'!$V153,'Transactions (Dated)'!$B$2:$B$53,'Share Values'!AD$11,'Transactions (Dated)'!$C$2:$C$53,"Sell")</f>
        <v>0</v>
      </c>
      <c r="AE153" s="40">
        <f ca="1">AE152+SUMIFS('Transactions (Dated)'!$E$2:$E$53,'Transactions (Dated)'!$D$2:$D$53,'Share Values'!$V153,'Transactions (Dated)'!$B$2:$B$53,'Share Values'!AE$11,'Transactions (Dated)'!$C$2:$C$53,"Buy")-SUMIFS('Transactions (Dated)'!$E$2:$E$53,'Transactions (Dated)'!$D$2:$D$53,'Share Values'!$V153,'Transactions (Dated)'!$B$2:$B$53,'Share Values'!AE$11,'Transactions (Dated)'!$C$2:$C$53,"Sell")</f>
        <v>0</v>
      </c>
      <c r="AF153" s="40">
        <f ca="1">AF152+SUMIFS('Transactions (Dated)'!$E$2:$E$53,'Transactions (Dated)'!$D$2:$D$53,'Share Values'!$V153,'Transactions (Dated)'!$B$2:$B$53,'Share Values'!AF$11,'Transactions (Dated)'!$C$2:$C$53,"Buy")-SUMIFS('Transactions (Dated)'!$E$2:$E$53,'Transactions (Dated)'!$D$2:$D$53,'Share Values'!$V153,'Transactions (Dated)'!$B$2:$B$53,'Share Values'!AF$11,'Transactions (Dated)'!$C$2:$C$53,"Sell")</f>
        <v>0</v>
      </c>
      <c r="AG153" s="40">
        <f ca="1">AG152+SUMIFS('Transactions (Dated)'!$E$2:$E$53,'Transactions (Dated)'!$D$2:$D$53,'Share Values'!$V153,'Transactions (Dated)'!$B$2:$B$53,'Share Values'!AG$11,'Transactions (Dated)'!$C$2:$C$53,"Buy")-SUMIFS('Transactions (Dated)'!$E$2:$E$53,'Transactions (Dated)'!$D$2:$D$53,'Share Values'!$V153,'Transactions (Dated)'!$B$2:$B$53,'Share Values'!AG$11,'Transactions (Dated)'!$C$2:$C$53,"Sell")</f>
        <v>0</v>
      </c>
      <c r="AH153" s="40">
        <f ca="1">AH152+SUMIFS('Transactions (Dated)'!$E$2:$E$53,'Transactions (Dated)'!$D$2:$D$53,'Share Values'!$V153,'Transactions (Dated)'!$B$2:$B$53,'Share Values'!AH$11,'Transactions (Dated)'!$C$2:$C$53,"Buy")-SUMIFS('Transactions (Dated)'!$E$2:$E$53,'Transactions (Dated)'!$D$2:$D$53,'Share Values'!$V153,'Transactions (Dated)'!$B$2:$B$53,'Share Values'!AH$11,'Transactions (Dated)'!$C$2:$C$53,"Sell")</f>
        <v>0</v>
      </c>
      <c r="AI153" s="40">
        <f ca="1">AI152+SUMIFS('Transactions (Dated)'!$E$2:$E$53,'Transactions (Dated)'!$D$2:$D$53,'Share Values'!$V153,'Transactions (Dated)'!$B$2:$B$53,'Share Values'!AI$11,'Transactions (Dated)'!$C$2:$C$53,"Buy")-SUMIFS('Transactions (Dated)'!$E$2:$E$53,'Transactions (Dated)'!$D$2:$D$53,'Share Values'!$V153,'Transactions (Dated)'!$B$2:$B$53,'Share Values'!AI$11,'Transactions (Dated)'!$C$2:$C$53,"Sell")</f>
        <v>0</v>
      </c>
      <c r="AJ153" s="40">
        <f ca="1">AJ152+SUMIFS('Transactions (Dated)'!$E$2:$E$53,'Transactions (Dated)'!$D$2:$D$53,'Share Values'!$V153,'Transactions (Dated)'!$B$2:$B$53,'Share Values'!AJ$11,'Transactions (Dated)'!$C$2:$C$53,"Buy")-SUMIFS('Transactions (Dated)'!$E$2:$E$53,'Transactions (Dated)'!$D$2:$D$53,'Share Values'!$V153,'Transactions (Dated)'!$B$2:$B$53,'Share Values'!AJ$11,'Transactions (Dated)'!$C$2:$C$53,"Sell")</f>
        <v>0</v>
      </c>
      <c r="AK153" s="40"/>
      <c r="AM153" s="3">
        <f t="shared" si="57"/>
        <v>42118</v>
      </c>
      <c r="AN153" s="6">
        <f t="shared" ca="1" si="58"/>
        <v>58367.5</v>
      </c>
      <c r="AO153" s="6">
        <f t="shared" ca="1" si="59"/>
        <v>50718.75</v>
      </c>
      <c r="AP153" s="6">
        <f t="shared" ca="1" si="60"/>
        <v>0</v>
      </c>
      <c r="AQ153" s="6">
        <f t="shared" ca="1" si="61"/>
        <v>63590.119999999995</v>
      </c>
      <c r="AR153" s="6">
        <f t="shared" ca="1" si="62"/>
        <v>50059.360000000001</v>
      </c>
      <c r="AS153" s="6">
        <f t="shared" ca="1" si="63"/>
        <v>0</v>
      </c>
      <c r="AT153" s="6">
        <f t="shared" ca="1" si="64"/>
        <v>0</v>
      </c>
      <c r="AU153" s="6">
        <f t="shared" ca="1" si="65"/>
        <v>0</v>
      </c>
      <c r="AV153" s="6">
        <f t="shared" ca="1" si="66"/>
        <v>0</v>
      </c>
      <c r="AW153" s="6">
        <f t="shared" ca="1" si="67"/>
        <v>0</v>
      </c>
      <c r="AX153" s="6">
        <f t="shared" ca="1" si="68"/>
        <v>0</v>
      </c>
      <c r="AY153" s="6">
        <f t="shared" ca="1" si="69"/>
        <v>0</v>
      </c>
      <c r="AZ153" s="6">
        <f t="shared" ca="1" si="70"/>
        <v>0</v>
      </c>
      <c r="BA153" s="6">
        <f t="shared" ca="1" si="71"/>
        <v>0</v>
      </c>
      <c r="BB153" s="6"/>
      <c r="BD153" s="4">
        <f t="shared" ca="1" si="72"/>
        <v>222735.72999999998</v>
      </c>
      <c r="BF153" s="3">
        <f t="shared" si="73"/>
        <v>42118</v>
      </c>
      <c r="BG153" s="6">
        <f>BG152+SUMIFS('Transactions (Dated)'!H:H,'Transactions (Dated)'!D:D,'Share Values'!AM153)</f>
        <v>806524.9</v>
      </c>
      <c r="BH153" s="6">
        <f ca="1">BH152+SUMIFS('Transactions (Dated)'!$F:$F,'Transactions (Dated)'!$D:$D,$BF153,'Transactions (Dated)'!$B:$B,BH$11,'Transactions (Dated)'!$C:$C,"Dividend (paid to cash)")*W153</f>
        <v>0</v>
      </c>
      <c r="BI153" s="6">
        <f ca="1">BI152+SUMIFS('Transactions (Dated)'!$F:$F,'Transactions (Dated)'!$D:$D,$BF153,'Transactions (Dated)'!$B:$B,BI$11,'Transactions (Dated)'!$C:$C,"Dividend (paid to cash)")*X153</f>
        <v>1250</v>
      </c>
      <c r="BJ153" s="6">
        <f ca="1">BJ152+SUMIFS('Transactions (Dated)'!$F:$F,'Transactions (Dated)'!$D:$D,$BF153,'Transactions (Dated)'!$B:$B,BJ$11,'Transactions (Dated)'!$C:$C,"Dividend (paid to cash)")*Y153</f>
        <v>0</v>
      </c>
      <c r="BK153" s="6">
        <f ca="1">BK152+SUMIFS('Transactions (Dated)'!$F:$F,'Transactions (Dated)'!$D:$D,$BF153,'Transactions (Dated)'!$B:$B,BK$11,'Transactions (Dated)'!$C:$C,"Dividend (paid to cash)")*Z153</f>
        <v>47.300000000000004</v>
      </c>
      <c r="BL153" s="6">
        <f ca="1">BL152+SUMIFS('Transactions (Dated)'!$F:$F,'Transactions (Dated)'!$D:$D,$BF153,'Transactions (Dated)'!$B:$B,BL$11,'Transactions (Dated)'!$C:$C,"Dividend (paid to cash)")*AA153</f>
        <v>0</v>
      </c>
      <c r="BM153" s="6">
        <f ca="1">BM152+SUMIFS('Transactions (Dated)'!$F:$F,'Transactions (Dated)'!$D:$D,$BF153,'Transactions (Dated)'!$B:$B,BM$11,'Transactions (Dated)'!$C:$C,"Dividend (paid to cash)")*AB153</f>
        <v>0</v>
      </c>
      <c r="BN153" s="6">
        <f ca="1">BN152+SUMIFS('Transactions (Dated)'!$F:$F,'Transactions (Dated)'!$D:$D,$BF153,'Transactions (Dated)'!$B:$B,BN$11,'Transactions (Dated)'!$C:$C,"Dividend (paid to cash)")*AC153</f>
        <v>0</v>
      </c>
      <c r="BO153" s="6">
        <f ca="1">BO152+SUMIFS('Transactions (Dated)'!$F:$F,'Transactions (Dated)'!$D:$D,$BF153,'Transactions (Dated)'!$B:$B,BO$11,'Transactions (Dated)'!$C:$C,"Dividend (paid to cash)")*AD153</f>
        <v>0</v>
      </c>
      <c r="BP153" s="6">
        <f ca="1">BP152+SUMIFS('Transactions (Dated)'!$F:$F,'Transactions (Dated)'!$D:$D,$BF153,'Transactions (Dated)'!$B:$B,BP$11,'Transactions (Dated)'!$C:$C,"Dividend (paid to cash)")*AE153</f>
        <v>0</v>
      </c>
      <c r="BQ153" s="6">
        <f ca="1">BQ152+SUMIFS('Transactions (Dated)'!$F:$F,'Transactions (Dated)'!$D:$D,$BF153,'Transactions (Dated)'!$B:$B,BQ$11,'Transactions (Dated)'!$C:$C,"Dividend (paid to cash)")*AF153</f>
        <v>0</v>
      </c>
      <c r="BR153" s="6">
        <f ca="1">BR152+SUMIFS('Transactions (Dated)'!$F:$F,'Transactions (Dated)'!$D:$D,$BF153,'Transactions (Dated)'!$B:$B,BR$11,'Transactions (Dated)'!$C:$C,"Dividend (paid to cash)")*AG153</f>
        <v>0</v>
      </c>
      <c r="BS153" s="6">
        <f ca="1">BS152+SUMIFS('Transactions (Dated)'!$F:$F,'Transactions (Dated)'!$D:$D,$BF153,'Transactions (Dated)'!$B:$B,BS$11,'Transactions (Dated)'!$C:$C,"Dividend (paid to cash)")*AH153</f>
        <v>0</v>
      </c>
      <c r="BT153" s="6">
        <f ca="1">BT152+SUMIFS('Transactions (Dated)'!$F:$F,'Transactions (Dated)'!$D:$D,$BF153,'Transactions (Dated)'!$B:$B,BT$11,'Transactions (Dated)'!$C:$C,"Dividend (paid to cash)")*AI153</f>
        <v>0</v>
      </c>
      <c r="BU153" s="6">
        <f ca="1">BU152+SUMIFS('Transactions (Dated)'!$F:$F,'Transactions (Dated)'!$D:$D,$BF153,'Transactions (Dated)'!$B:$B,BU$11,'Transactions (Dated)'!$C:$C,"Dividend (paid to cash)")*AJ153</f>
        <v>0</v>
      </c>
      <c r="BV153" s="6"/>
      <c r="BX153" s="6">
        <f t="shared" ca="1" si="78"/>
        <v>807822.20000000007</v>
      </c>
      <c r="BZ153" s="3">
        <f t="shared" si="79"/>
        <v>42118</v>
      </c>
      <c r="CA153" s="4">
        <f t="shared" ca="1" si="74"/>
        <v>222735.72999999998</v>
      </c>
      <c r="CB153" s="4">
        <f t="shared" ca="1" si="75"/>
        <v>807822.20000000007</v>
      </c>
      <c r="CD153" s="4">
        <f t="shared" ca="1" si="76"/>
        <v>1030557.93</v>
      </c>
    </row>
    <row r="154" spans="2:82">
      <c r="B154" s="3">
        <f t="shared" si="77"/>
        <v>42121</v>
      </c>
      <c r="C154" s="2">
        <v>15344.1</v>
      </c>
      <c r="E154" s="70">
        <v>42121</v>
      </c>
      <c r="F154" s="69">
        <v>12.38</v>
      </c>
      <c r="G154" s="69">
        <v>5.31</v>
      </c>
      <c r="H154" s="69">
        <v>20.74</v>
      </c>
      <c r="I154" s="69">
        <v>33.770000000000003</v>
      </c>
      <c r="J154" s="69">
        <v>21.03</v>
      </c>
      <c r="K154" s="69">
        <v>12.76</v>
      </c>
      <c r="L154" s="69">
        <v>28.29</v>
      </c>
      <c r="M154" s="69">
        <v>3.15</v>
      </c>
      <c r="N154" s="69">
        <v>9.81</v>
      </c>
      <c r="O154" s="69">
        <v>5.2667000000000002</v>
      </c>
      <c r="P154" s="69">
        <v>34.9</v>
      </c>
      <c r="Q154" s="69">
        <v>0.91</v>
      </c>
      <c r="R154" s="69">
        <v>11.58</v>
      </c>
      <c r="S154" s="69">
        <v>39.700000000000003</v>
      </c>
      <c r="T154" s="4"/>
      <c r="V154" s="3">
        <f t="shared" si="56"/>
        <v>42121</v>
      </c>
      <c r="W154" s="40">
        <f ca="1">W153+SUMIFS('Transactions (Dated)'!$E$2:$E$53,'Transactions (Dated)'!$D$2:$D$53,'Share Values'!$V154,'Transactions (Dated)'!$B$2:$B$53,'Share Values'!W$11,'Transactions (Dated)'!$C$2:$C$53,"Buy")-SUMIFS('Transactions (Dated)'!$E$2:$E$53,'Transactions (Dated)'!$D$2:$D$53,'Share Values'!$V154,'Transactions (Dated)'!$B$2:$B$53,'Share Values'!W$11,'Transactions (Dated)'!$C$2:$C$53,"Sell")</f>
        <v>4625</v>
      </c>
      <c r="X154" s="40">
        <f ca="1">X153+SUMIFS('Transactions (Dated)'!$E$2:$E$53,'Transactions (Dated)'!$D$2:$D$53,'Share Values'!$V154,'Transactions (Dated)'!$B$2:$B$53,'Share Values'!X$11,'Transactions (Dated)'!$C$2:$C$53,"Buy")-SUMIFS('Transactions (Dated)'!$E$2:$E$53,'Transactions (Dated)'!$D$2:$D$53,'Share Values'!$V154,'Transactions (Dated)'!$B$2:$B$53,'Share Values'!X$11,'Transactions (Dated)'!$C$2:$C$53,"Sell")</f>
        <v>9375</v>
      </c>
      <c r="Y154" s="40">
        <f ca="1">Y153+SUMIFS('Transactions (Dated)'!$E$2:$E$53,'Transactions (Dated)'!$D$2:$D$53,'Share Values'!$V154,'Transactions (Dated)'!$B$2:$B$53,'Share Values'!Y$11,'Transactions (Dated)'!$C$2:$C$53,"Buy")-SUMIFS('Transactions (Dated)'!$E$2:$E$53,'Transactions (Dated)'!$D$2:$D$53,'Share Values'!$V154,'Transactions (Dated)'!$B$2:$B$53,'Share Values'!Y$11,'Transactions (Dated)'!$C$2:$C$53,"Sell")</f>
        <v>0</v>
      </c>
      <c r="Z154" s="40">
        <f ca="1">Z153+SUMIFS('Transactions (Dated)'!$E$2:$E$53,'Transactions (Dated)'!$D$2:$D$53,'Share Values'!$V154,'Transactions (Dated)'!$B$2:$B$53,'Share Values'!Z$11,'Transactions (Dated)'!$C$2:$C$53,"Buy")-SUMIFS('Transactions (Dated)'!$E$2:$E$53,'Transactions (Dated)'!$D$2:$D$53,'Share Values'!$V154,'Transactions (Dated)'!$B$2:$B$53,'Share Values'!Z$11,'Transactions (Dated)'!$C$2:$C$53,"Sell")</f>
        <v>1892</v>
      </c>
      <c r="AA154" s="40">
        <f ca="1">AA153+SUMIFS('Transactions (Dated)'!$E$2:$E$53,'Transactions (Dated)'!$D$2:$D$53,'Share Values'!$V154,'Transactions (Dated)'!$B$2:$B$53,'Share Values'!AA$11,'Transactions (Dated)'!$C$2:$C$53,"Buy")-SUMIFS('Transactions (Dated)'!$E$2:$E$53,'Transactions (Dated)'!$D$2:$D$53,'Share Values'!$V154,'Transactions (Dated)'!$B$2:$B$53,'Share Values'!AA$11,'Transactions (Dated)'!$C$2:$C$53,"Sell")</f>
        <v>2348</v>
      </c>
      <c r="AB154" s="40">
        <f ca="1">AB153+SUMIFS('Transactions (Dated)'!$E$2:$E$53,'Transactions (Dated)'!$D$2:$D$53,'Share Values'!$V154,'Transactions (Dated)'!$B$2:$B$53,'Share Values'!AB$11,'Transactions (Dated)'!$C$2:$C$53,"Buy")-SUMIFS('Transactions (Dated)'!$E$2:$E$53,'Transactions (Dated)'!$D$2:$D$53,'Share Values'!$V154,'Transactions (Dated)'!$B$2:$B$53,'Share Values'!AB$11,'Transactions (Dated)'!$C$2:$C$53,"Sell")</f>
        <v>0</v>
      </c>
      <c r="AC154" s="40">
        <f ca="1">AC153+SUMIFS('Transactions (Dated)'!$E$2:$E$53,'Transactions (Dated)'!$D$2:$D$53,'Share Values'!$V154,'Transactions (Dated)'!$B$2:$B$53,'Share Values'!AC$11,'Transactions (Dated)'!$C$2:$C$53,"Buy")-SUMIFS('Transactions (Dated)'!$E$2:$E$53,'Transactions (Dated)'!$D$2:$D$53,'Share Values'!$V154,'Transactions (Dated)'!$B$2:$B$53,'Share Values'!AC$11,'Transactions (Dated)'!$C$2:$C$53,"Sell")</f>
        <v>0</v>
      </c>
      <c r="AD154" s="40">
        <f ca="1">AD153+SUMIFS('Transactions (Dated)'!$E$2:$E$53,'Transactions (Dated)'!$D$2:$D$53,'Share Values'!$V154,'Transactions (Dated)'!$B$2:$B$53,'Share Values'!AD$11,'Transactions (Dated)'!$C$2:$C$53,"Buy")-SUMIFS('Transactions (Dated)'!$E$2:$E$53,'Transactions (Dated)'!$D$2:$D$53,'Share Values'!$V154,'Transactions (Dated)'!$B$2:$B$53,'Share Values'!AD$11,'Transactions (Dated)'!$C$2:$C$53,"Sell")</f>
        <v>0</v>
      </c>
      <c r="AE154" s="40">
        <f ca="1">AE153+SUMIFS('Transactions (Dated)'!$E$2:$E$53,'Transactions (Dated)'!$D$2:$D$53,'Share Values'!$V154,'Transactions (Dated)'!$B$2:$B$53,'Share Values'!AE$11,'Transactions (Dated)'!$C$2:$C$53,"Buy")-SUMIFS('Transactions (Dated)'!$E$2:$E$53,'Transactions (Dated)'!$D$2:$D$53,'Share Values'!$V154,'Transactions (Dated)'!$B$2:$B$53,'Share Values'!AE$11,'Transactions (Dated)'!$C$2:$C$53,"Sell")</f>
        <v>0</v>
      </c>
      <c r="AF154" s="40">
        <f ca="1">AF153+SUMIFS('Transactions (Dated)'!$E$2:$E$53,'Transactions (Dated)'!$D$2:$D$53,'Share Values'!$V154,'Transactions (Dated)'!$B$2:$B$53,'Share Values'!AF$11,'Transactions (Dated)'!$C$2:$C$53,"Buy")-SUMIFS('Transactions (Dated)'!$E$2:$E$53,'Transactions (Dated)'!$D$2:$D$53,'Share Values'!$V154,'Transactions (Dated)'!$B$2:$B$53,'Share Values'!AF$11,'Transactions (Dated)'!$C$2:$C$53,"Sell")</f>
        <v>0</v>
      </c>
      <c r="AG154" s="40">
        <f ca="1">AG153+SUMIFS('Transactions (Dated)'!$E$2:$E$53,'Transactions (Dated)'!$D$2:$D$53,'Share Values'!$V154,'Transactions (Dated)'!$B$2:$B$53,'Share Values'!AG$11,'Transactions (Dated)'!$C$2:$C$53,"Buy")-SUMIFS('Transactions (Dated)'!$E$2:$E$53,'Transactions (Dated)'!$D$2:$D$53,'Share Values'!$V154,'Transactions (Dated)'!$B$2:$B$53,'Share Values'!AG$11,'Transactions (Dated)'!$C$2:$C$53,"Sell")</f>
        <v>0</v>
      </c>
      <c r="AH154" s="40">
        <f ca="1">AH153+SUMIFS('Transactions (Dated)'!$E$2:$E$53,'Transactions (Dated)'!$D$2:$D$53,'Share Values'!$V154,'Transactions (Dated)'!$B$2:$B$53,'Share Values'!AH$11,'Transactions (Dated)'!$C$2:$C$53,"Buy")-SUMIFS('Transactions (Dated)'!$E$2:$E$53,'Transactions (Dated)'!$D$2:$D$53,'Share Values'!$V154,'Transactions (Dated)'!$B$2:$B$53,'Share Values'!AH$11,'Transactions (Dated)'!$C$2:$C$53,"Sell")</f>
        <v>0</v>
      </c>
      <c r="AI154" s="40">
        <f ca="1">AI153+SUMIFS('Transactions (Dated)'!$E$2:$E$53,'Transactions (Dated)'!$D$2:$D$53,'Share Values'!$V154,'Transactions (Dated)'!$B$2:$B$53,'Share Values'!AI$11,'Transactions (Dated)'!$C$2:$C$53,"Buy")-SUMIFS('Transactions (Dated)'!$E$2:$E$53,'Transactions (Dated)'!$D$2:$D$53,'Share Values'!$V154,'Transactions (Dated)'!$B$2:$B$53,'Share Values'!AI$11,'Transactions (Dated)'!$C$2:$C$53,"Sell")</f>
        <v>0</v>
      </c>
      <c r="AJ154" s="40">
        <f ca="1">AJ153+SUMIFS('Transactions (Dated)'!$E$2:$E$53,'Transactions (Dated)'!$D$2:$D$53,'Share Values'!$V154,'Transactions (Dated)'!$B$2:$B$53,'Share Values'!AJ$11,'Transactions (Dated)'!$C$2:$C$53,"Buy")-SUMIFS('Transactions (Dated)'!$E$2:$E$53,'Transactions (Dated)'!$D$2:$D$53,'Share Values'!$V154,'Transactions (Dated)'!$B$2:$B$53,'Share Values'!AJ$11,'Transactions (Dated)'!$C$2:$C$53,"Sell")</f>
        <v>0</v>
      </c>
      <c r="AK154" s="40"/>
      <c r="AM154" s="3">
        <f t="shared" si="57"/>
        <v>42121</v>
      </c>
      <c r="AN154" s="6">
        <f t="shared" ca="1" si="58"/>
        <v>57257.5</v>
      </c>
      <c r="AO154" s="6">
        <f t="shared" ca="1" si="59"/>
        <v>49781.249999999993</v>
      </c>
      <c r="AP154" s="6">
        <f t="shared" ca="1" si="60"/>
        <v>0</v>
      </c>
      <c r="AQ154" s="6">
        <f t="shared" ca="1" si="61"/>
        <v>63892.840000000004</v>
      </c>
      <c r="AR154" s="6">
        <f t="shared" ca="1" si="62"/>
        <v>49378.44</v>
      </c>
      <c r="AS154" s="6">
        <f t="shared" ca="1" si="63"/>
        <v>0</v>
      </c>
      <c r="AT154" s="6">
        <f t="shared" ca="1" si="64"/>
        <v>0</v>
      </c>
      <c r="AU154" s="6">
        <f t="shared" ca="1" si="65"/>
        <v>0</v>
      </c>
      <c r="AV154" s="6">
        <f t="shared" ca="1" si="66"/>
        <v>0</v>
      </c>
      <c r="AW154" s="6">
        <f t="shared" ca="1" si="67"/>
        <v>0</v>
      </c>
      <c r="AX154" s="6">
        <f t="shared" ca="1" si="68"/>
        <v>0</v>
      </c>
      <c r="AY154" s="6">
        <f t="shared" ca="1" si="69"/>
        <v>0</v>
      </c>
      <c r="AZ154" s="6">
        <f t="shared" ca="1" si="70"/>
        <v>0</v>
      </c>
      <c r="BA154" s="6">
        <f t="shared" ca="1" si="71"/>
        <v>0</v>
      </c>
      <c r="BB154" s="6"/>
      <c r="BD154" s="4">
        <f t="shared" ca="1" si="72"/>
        <v>220310.03</v>
      </c>
      <c r="BF154" s="3">
        <f t="shared" si="73"/>
        <v>42121</v>
      </c>
      <c r="BG154" s="6">
        <f>BG153+SUMIFS('Transactions (Dated)'!H:H,'Transactions (Dated)'!D:D,'Share Values'!AM154)</f>
        <v>806524.9</v>
      </c>
      <c r="BH154" s="6">
        <f ca="1">BH153+SUMIFS('Transactions (Dated)'!$F:$F,'Transactions (Dated)'!$D:$D,$BF154,'Transactions (Dated)'!$B:$B,BH$11,'Transactions (Dated)'!$C:$C,"Dividend (paid to cash)")*W154</f>
        <v>0</v>
      </c>
      <c r="BI154" s="6">
        <f ca="1">BI153+SUMIFS('Transactions (Dated)'!$F:$F,'Transactions (Dated)'!$D:$D,$BF154,'Transactions (Dated)'!$B:$B,BI$11,'Transactions (Dated)'!$C:$C,"Dividend (paid to cash)")*X154</f>
        <v>1250</v>
      </c>
      <c r="BJ154" s="6">
        <f ca="1">BJ153+SUMIFS('Transactions (Dated)'!$F:$F,'Transactions (Dated)'!$D:$D,$BF154,'Transactions (Dated)'!$B:$B,BJ$11,'Transactions (Dated)'!$C:$C,"Dividend (paid to cash)")*Y154</f>
        <v>0</v>
      </c>
      <c r="BK154" s="6">
        <f ca="1">BK153+SUMIFS('Transactions (Dated)'!$F:$F,'Transactions (Dated)'!$D:$D,$BF154,'Transactions (Dated)'!$B:$B,BK$11,'Transactions (Dated)'!$C:$C,"Dividend (paid to cash)")*Z154</f>
        <v>47.300000000000004</v>
      </c>
      <c r="BL154" s="6">
        <f ca="1">BL153+SUMIFS('Transactions (Dated)'!$F:$F,'Transactions (Dated)'!$D:$D,$BF154,'Transactions (Dated)'!$B:$B,BL$11,'Transactions (Dated)'!$C:$C,"Dividend (paid to cash)")*AA154</f>
        <v>0</v>
      </c>
      <c r="BM154" s="6">
        <f ca="1">BM153+SUMIFS('Transactions (Dated)'!$F:$F,'Transactions (Dated)'!$D:$D,$BF154,'Transactions (Dated)'!$B:$B,BM$11,'Transactions (Dated)'!$C:$C,"Dividend (paid to cash)")*AB154</f>
        <v>0</v>
      </c>
      <c r="BN154" s="6">
        <f ca="1">BN153+SUMIFS('Transactions (Dated)'!$F:$F,'Transactions (Dated)'!$D:$D,$BF154,'Transactions (Dated)'!$B:$B,BN$11,'Transactions (Dated)'!$C:$C,"Dividend (paid to cash)")*AC154</f>
        <v>0</v>
      </c>
      <c r="BO154" s="6">
        <f ca="1">BO153+SUMIFS('Transactions (Dated)'!$F:$F,'Transactions (Dated)'!$D:$D,$BF154,'Transactions (Dated)'!$B:$B,BO$11,'Transactions (Dated)'!$C:$C,"Dividend (paid to cash)")*AD154</f>
        <v>0</v>
      </c>
      <c r="BP154" s="6">
        <f ca="1">BP153+SUMIFS('Transactions (Dated)'!$F:$F,'Transactions (Dated)'!$D:$D,$BF154,'Transactions (Dated)'!$B:$B,BP$11,'Transactions (Dated)'!$C:$C,"Dividend (paid to cash)")*AE154</f>
        <v>0</v>
      </c>
      <c r="BQ154" s="6">
        <f ca="1">BQ153+SUMIFS('Transactions (Dated)'!$F:$F,'Transactions (Dated)'!$D:$D,$BF154,'Transactions (Dated)'!$B:$B,BQ$11,'Transactions (Dated)'!$C:$C,"Dividend (paid to cash)")*AF154</f>
        <v>0</v>
      </c>
      <c r="BR154" s="6">
        <f ca="1">BR153+SUMIFS('Transactions (Dated)'!$F:$F,'Transactions (Dated)'!$D:$D,$BF154,'Transactions (Dated)'!$B:$B,BR$11,'Transactions (Dated)'!$C:$C,"Dividend (paid to cash)")*AG154</f>
        <v>0</v>
      </c>
      <c r="BS154" s="6">
        <f ca="1">BS153+SUMIFS('Transactions (Dated)'!$F:$F,'Transactions (Dated)'!$D:$D,$BF154,'Transactions (Dated)'!$B:$B,BS$11,'Transactions (Dated)'!$C:$C,"Dividend (paid to cash)")*AH154</f>
        <v>0</v>
      </c>
      <c r="BT154" s="6">
        <f ca="1">BT153+SUMIFS('Transactions (Dated)'!$F:$F,'Transactions (Dated)'!$D:$D,$BF154,'Transactions (Dated)'!$B:$B,BT$11,'Transactions (Dated)'!$C:$C,"Dividend (paid to cash)")*AI154</f>
        <v>0</v>
      </c>
      <c r="BU154" s="6">
        <f ca="1">BU153+SUMIFS('Transactions (Dated)'!$F:$F,'Transactions (Dated)'!$D:$D,$BF154,'Transactions (Dated)'!$B:$B,BU$11,'Transactions (Dated)'!$C:$C,"Dividend (paid to cash)")*AJ154</f>
        <v>0</v>
      </c>
      <c r="BV154" s="6"/>
      <c r="BX154" s="6">
        <f t="shared" ca="1" si="78"/>
        <v>807822.20000000007</v>
      </c>
      <c r="BZ154" s="3">
        <f t="shared" si="79"/>
        <v>42121</v>
      </c>
      <c r="CA154" s="4">
        <f t="shared" ca="1" si="74"/>
        <v>220310.03</v>
      </c>
      <c r="CB154" s="4">
        <f t="shared" ca="1" si="75"/>
        <v>807822.20000000007</v>
      </c>
      <c r="CD154" s="4">
        <f t="shared" ca="1" si="76"/>
        <v>1028132.2300000001</v>
      </c>
    </row>
    <row r="155" spans="2:82">
      <c r="B155" s="3">
        <f t="shared" si="77"/>
        <v>42122</v>
      </c>
      <c r="C155" s="2">
        <v>15346.1</v>
      </c>
      <c r="E155" s="70">
        <v>42122</v>
      </c>
      <c r="F155" s="69">
        <v>12.51</v>
      </c>
      <c r="G155" s="69">
        <v>5.27</v>
      </c>
      <c r="H155" s="69">
        <v>20.75</v>
      </c>
      <c r="I155" s="69">
        <v>33.79</v>
      </c>
      <c r="J155" s="69">
        <v>21.07</v>
      </c>
      <c r="K155" s="69">
        <v>12.76</v>
      </c>
      <c r="L155" s="69">
        <v>28.33</v>
      </c>
      <c r="M155" s="69">
        <v>3.22</v>
      </c>
      <c r="N155" s="69">
        <v>9.81</v>
      </c>
      <c r="O155" s="69">
        <v>5.4166999999999996</v>
      </c>
      <c r="P155" s="69">
        <v>35.229999999999997</v>
      </c>
      <c r="Q155" s="69">
        <v>0.9</v>
      </c>
      <c r="R155" s="69">
        <v>11.52</v>
      </c>
      <c r="S155" s="69">
        <v>39.770000000000003</v>
      </c>
      <c r="T155" s="4"/>
      <c r="V155" s="3">
        <f t="shared" si="56"/>
        <v>42122</v>
      </c>
      <c r="W155" s="40">
        <f ca="1">W154+SUMIFS('Transactions (Dated)'!$E$2:$E$53,'Transactions (Dated)'!$D$2:$D$53,'Share Values'!$V155,'Transactions (Dated)'!$B$2:$B$53,'Share Values'!W$11,'Transactions (Dated)'!$C$2:$C$53,"Buy")-SUMIFS('Transactions (Dated)'!$E$2:$E$53,'Transactions (Dated)'!$D$2:$D$53,'Share Values'!$V155,'Transactions (Dated)'!$B$2:$B$53,'Share Values'!W$11,'Transactions (Dated)'!$C$2:$C$53,"Sell")</f>
        <v>4625</v>
      </c>
      <c r="X155" s="40">
        <f ca="1">X154+SUMIFS('Transactions (Dated)'!$E$2:$E$53,'Transactions (Dated)'!$D$2:$D$53,'Share Values'!$V155,'Transactions (Dated)'!$B$2:$B$53,'Share Values'!X$11,'Transactions (Dated)'!$C$2:$C$53,"Buy")-SUMIFS('Transactions (Dated)'!$E$2:$E$53,'Transactions (Dated)'!$D$2:$D$53,'Share Values'!$V155,'Transactions (Dated)'!$B$2:$B$53,'Share Values'!X$11,'Transactions (Dated)'!$C$2:$C$53,"Sell")</f>
        <v>9375</v>
      </c>
      <c r="Y155" s="40">
        <f ca="1">Y154+SUMIFS('Transactions (Dated)'!$E$2:$E$53,'Transactions (Dated)'!$D$2:$D$53,'Share Values'!$V155,'Transactions (Dated)'!$B$2:$B$53,'Share Values'!Y$11,'Transactions (Dated)'!$C$2:$C$53,"Buy")-SUMIFS('Transactions (Dated)'!$E$2:$E$53,'Transactions (Dated)'!$D$2:$D$53,'Share Values'!$V155,'Transactions (Dated)'!$B$2:$B$53,'Share Values'!Y$11,'Transactions (Dated)'!$C$2:$C$53,"Sell")</f>
        <v>0</v>
      </c>
      <c r="Z155" s="40">
        <f ca="1">Z154+SUMIFS('Transactions (Dated)'!$E$2:$E$53,'Transactions (Dated)'!$D$2:$D$53,'Share Values'!$V155,'Transactions (Dated)'!$B$2:$B$53,'Share Values'!Z$11,'Transactions (Dated)'!$C$2:$C$53,"Buy")-SUMIFS('Transactions (Dated)'!$E$2:$E$53,'Transactions (Dated)'!$D$2:$D$53,'Share Values'!$V155,'Transactions (Dated)'!$B$2:$B$53,'Share Values'!Z$11,'Transactions (Dated)'!$C$2:$C$53,"Sell")</f>
        <v>1892</v>
      </c>
      <c r="AA155" s="40">
        <f ca="1">AA154+SUMIFS('Transactions (Dated)'!$E$2:$E$53,'Transactions (Dated)'!$D$2:$D$53,'Share Values'!$V155,'Transactions (Dated)'!$B$2:$B$53,'Share Values'!AA$11,'Transactions (Dated)'!$C$2:$C$53,"Buy")-SUMIFS('Transactions (Dated)'!$E$2:$E$53,'Transactions (Dated)'!$D$2:$D$53,'Share Values'!$V155,'Transactions (Dated)'!$B$2:$B$53,'Share Values'!AA$11,'Transactions (Dated)'!$C$2:$C$53,"Sell")</f>
        <v>2348</v>
      </c>
      <c r="AB155" s="40">
        <f ca="1">AB154+SUMIFS('Transactions (Dated)'!$E$2:$E$53,'Transactions (Dated)'!$D$2:$D$53,'Share Values'!$V155,'Transactions (Dated)'!$B$2:$B$53,'Share Values'!AB$11,'Transactions (Dated)'!$C$2:$C$53,"Buy")-SUMIFS('Transactions (Dated)'!$E$2:$E$53,'Transactions (Dated)'!$D$2:$D$53,'Share Values'!$V155,'Transactions (Dated)'!$B$2:$B$53,'Share Values'!AB$11,'Transactions (Dated)'!$C$2:$C$53,"Sell")</f>
        <v>0</v>
      </c>
      <c r="AC155" s="40">
        <f ca="1">AC154+SUMIFS('Transactions (Dated)'!$E$2:$E$53,'Transactions (Dated)'!$D$2:$D$53,'Share Values'!$V155,'Transactions (Dated)'!$B$2:$B$53,'Share Values'!AC$11,'Transactions (Dated)'!$C$2:$C$53,"Buy")-SUMIFS('Transactions (Dated)'!$E$2:$E$53,'Transactions (Dated)'!$D$2:$D$53,'Share Values'!$V155,'Transactions (Dated)'!$B$2:$B$53,'Share Values'!AC$11,'Transactions (Dated)'!$C$2:$C$53,"Sell")</f>
        <v>0</v>
      </c>
      <c r="AD155" s="40">
        <f ca="1">AD154+SUMIFS('Transactions (Dated)'!$E$2:$E$53,'Transactions (Dated)'!$D$2:$D$53,'Share Values'!$V155,'Transactions (Dated)'!$B$2:$B$53,'Share Values'!AD$11,'Transactions (Dated)'!$C$2:$C$53,"Buy")-SUMIFS('Transactions (Dated)'!$E$2:$E$53,'Transactions (Dated)'!$D$2:$D$53,'Share Values'!$V155,'Transactions (Dated)'!$B$2:$B$53,'Share Values'!AD$11,'Transactions (Dated)'!$C$2:$C$53,"Sell")</f>
        <v>0</v>
      </c>
      <c r="AE155" s="40">
        <f ca="1">AE154+SUMIFS('Transactions (Dated)'!$E$2:$E$53,'Transactions (Dated)'!$D$2:$D$53,'Share Values'!$V155,'Transactions (Dated)'!$B$2:$B$53,'Share Values'!AE$11,'Transactions (Dated)'!$C$2:$C$53,"Buy")-SUMIFS('Transactions (Dated)'!$E$2:$E$53,'Transactions (Dated)'!$D$2:$D$53,'Share Values'!$V155,'Transactions (Dated)'!$B$2:$B$53,'Share Values'!AE$11,'Transactions (Dated)'!$C$2:$C$53,"Sell")</f>
        <v>0</v>
      </c>
      <c r="AF155" s="40">
        <f ca="1">AF154+SUMIFS('Transactions (Dated)'!$E$2:$E$53,'Transactions (Dated)'!$D$2:$D$53,'Share Values'!$V155,'Transactions (Dated)'!$B$2:$B$53,'Share Values'!AF$11,'Transactions (Dated)'!$C$2:$C$53,"Buy")-SUMIFS('Transactions (Dated)'!$E$2:$E$53,'Transactions (Dated)'!$D$2:$D$53,'Share Values'!$V155,'Transactions (Dated)'!$B$2:$B$53,'Share Values'!AF$11,'Transactions (Dated)'!$C$2:$C$53,"Sell")</f>
        <v>0</v>
      </c>
      <c r="AG155" s="40">
        <f ca="1">AG154+SUMIFS('Transactions (Dated)'!$E$2:$E$53,'Transactions (Dated)'!$D$2:$D$53,'Share Values'!$V155,'Transactions (Dated)'!$B$2:$B$53,'Share Values'!AG$11,'Transactions (Dated)'!$C$2:$C$53,"Buy")-SUMIFS('Transactions (Dated)'!$E$2:$E$53,'Transactions (Dated)'!$D$2:$D$53,'Share Values'!$V155,'Transactions (Dated)'!$B$2:$B$53,'Share Values'!AG$11,'Transactions (Dated)'!$C$2:$C$53,"Sell")</f>
        <v>0</v>
      </c>
      <c r="AH155" s="40">
        <f ca="1">AH154+SUMIFS('Transactions (Dated)'!$E$2:$E$53,'Transactions (Dated)'!$D$2:$D$53,'Share Values'!$V155,'Transactions (Dated)'!$B$2:$B$53,'Share Values'!AH$11,'Transactions (Dated)'!$C$2:$C$53,"Buy")-SUMIFS('Transactions (Dated)'!$E$2:$E$53,'Transactions (Dated)'!$D$2:$D$53,'Share Values'!$V155,'Transactions (Dated)'!$B$2:$B$53,'Share Values'!AH$11,'Transactions (Dated)'!$C$2:$C$53,"Sell")</f>
        <v>0</v>
      </c>
      <c r="AI155" s="40">
        <f ca="1">AI154+SUMIFS('Transactions (Dated)'!$E$2:$E$53,'Transactions (Dated)'!$D$2:$D$53,'Share Values'!$V155,'Transactions (Dated)'!$B$2:$B$53,'Share Values'!AI$11,'Transactions (Dated)'!$C$2:$C$53,"Buy")-SUMIFS('Transactions (Dated)'!$E$2:$E$53,'Transactions (Dated)'!$D$2:$D$53,'Share Values'!$V155,'Transactions (Dated)'!$B$2:$B$53,'Share Values'!AI$11,'Transactions (Dated)'!$C$2:$C$53,"Sell")</f>
        <v>0</v>
      </c>
      <c r="AJ155" s="40">
        <f ca="1">AJ154+SUMIFS('Transactions (Dated)'!$E$2:$E$53,'Transactions (Dated)'!$D$2:$D$53,'Share Values'!$V155,'Transactions (Dated)'!$B$2:$B$53,'Share Values'!AJ$11,'Transactions (Dated)'!$C$2:$C$53,"Buy")-SUMIFS('Transactions (Dated)'!$E$2:$E$53,'Transactions (Dated)'!$D$2:$D$53,'Share Values'!$V155,'Transactions (Dated)'!$B$2:$B$53,'Share Values'!AJ$11,'Transactions (Dated)'!$C$2:$C$53,"Sell")</f>
        <v>0</v>
      </c>
      <c r="AK155" s="40"/>
      <c r="AM155" s="3">
        <f t="shared" si="57"/>
        <v>42122</v>
      </c>
      <c r="AN155" s="6">
        <f t="shared" ca="1" si="58"/>
        <v>57858.75</v>
      </c>
      <c r="AO155" s="6">
        <f t="shared" ca="1" si="59"/>
        <v>49406.249999999993</v>
      </c>
      <c r="AP155" s="6">
        <f t="shared" ca="1" si="60"/>
        <v>0</v>
      </c>
      <c r="AQ155" s="6">
        <f t="shared" ca="1" si="61"/>
        <v>63930.68</v>
      </c>
      <c r="AR155" s="6">
        <f t="shared" ca="1" si="62"/>
        <v>49472.36</v>
      </c>
      <c r="AS155" s="6">
        <f t="shared" ca="1" si="63"/>
        <v>0</v>
      </c>
      <c r="AT155" s="6">
        <f t="shared" ca="1" si="64"/>
        <v>0</v>
      </c>
      <c r="AU155" s="6">
        <f t="shared" ca="1" si="65"/>
        <v>0</v>
      </c>
      <c r="AV155" s="6">
        <f t="shared" ca="1" si="66"/>
        <v>0</v>
      </c>
      <c r="AW155" s="6">
        <f t="shared" ca="1" si="67"/>
        <v>0</v>
      </c>
      <c r="AX155" s="6">
        <f t="shared" ca="1" si="68"/>
        <v>0</v>
      </c>
      <c r="AY155" s="6">
        <f t="shared" ca="1" si="69"/>
        <v>0</v>
      </c>
      <c r="AZ155" s="6">
        <f t="shared" ca="1" si="70"/>
        <v>0</v>
      </c>
      <c r="BA155" s="6">
        <f t="shared" ca="1" si="71"/>
        <v>0</v>
      </c>
      <c r="BB155" s="6"/>
      <c r="BD155" s="4">
        <f t="shared" ca="1" si="72"/>
        <v>220668.03999999998</v>
      </c>
      <c r="BF155" s="3">
        <f t="shared" si="73"/>
        <v>42122</v>
      </c>
      <c r="BG155" s="6">
        <f>BG154+SUMIFS('Transactions (Dated)'!H:H,'Transactions (Dated)'!D:D,'Share Values'!AM155)</f>
        <v>806524.9</v>
      </c>
      <c r="BH155" s="6">
        <f ca="1">BH154+SUMIFS('Transactions (Dated)'!$F:$F,'Transactions (Dated)'!$D:$D,$BF155,'Transactions (Dated)'!$B:$B,BH$11,'Transactions (Dated)'!$C:$C,"Dividend (paid to cash)")*W155</f>
        <v>0</v>
      </c>
      <c r="BI155" s="6">
        <f ca="1">BI154+SUMIFS('Transactions (Dated)'!$F:$F,'Transactions (Dated)'!$D:$D,$BF155,'Transactions (Dated)'!$B:$B,BI$11,'Transactions (Dated)'!$C:$C,"Dividend (paid to cash)")*X155</f>
        <v>1250</v>
      </c>
      <c r="BJ155" s="6">
        <f ca="1">BJ154+SUMIFS('Transactions (Dated)'!$F:$F,'Transactions (Dated)'!$D:$D,$BF155,'Transactions (Dated)'!$B:$B,BJ$11,'Transactions (Dated)'!$C:$C,"Dividend (paid to cash)")*Y155</f>
        <v>0</v>
      </c>
      <c r="BK155" s="6">
        <f ca="1">BK154+SUMIFS('Transactions (Dated)'!$F:$F,'Transactions (Dated)'!$D:$D,$BF155,'Transactions (Dated)'!$B:$B,BK$11,'Transactions (Dated)'!$C:$C,"Dividend (paid to cash)")*Z155</f>
        <v>47.300000000000004</v>
      </c>
      <c r="BL155" s="6">
        <f ca="1">BL154+SUMIFS('Transactions (Dated)'!$F:$F,'Transactions (Dated)'!$D:$D,$BF155,'Transactions (Dated)'!$B:$B,BL$11,'Transactions (Dated)'!$C:$C,"Dividend (paid to cash)")*AA155</f>
        <v>0</v>
      </c>
      <c r="BM155" s="6">
        <f ca="1">BM154+SUMIFS('Transactions (Dated)'!$F:$F,'Transactions (Dated)'!$D:$D,$BF155,'Transactions (Dated)'!$B:$B,BM$11,'Transactions (Dated)'!$C:$C,"Dividend (paid to cash)")*AB155</f>
        <v>0</v>
      </c>
      <c r="BN155" s="6">
        <f ca="1">BN154+SUMIFS('Transactions (Dated)'!$F:$F,'Transactions (Dated)'!$D:$D,$BF155,'Transactions (Dated)'!$B:$B,BN$11,'Transactions (Dated)'!$C:$C,"Dividend (paid to cash)")*AC155</f>
        <v>0</v>
      </c>
      <c r="BO155" s="6">
        <f ca="1">BO154+SUMIFS('Transactions (Dated)'!$F:$F,'Transactions (Dated)'!$D:$D,$BF155,'Transactions (Dated)'!$B:$B,BO$11,'Transactions (Dated)'!$C:$C,"Dividend (paid to cash)")*AD155</f>
        <v>0</v>
      </c>
      <c r="BP155" s="6">
        <f ca="1">BP154+SUMIFS('Transactions (Dated)'!$F:$F,'Transactions (Dated)'!$D:$D,$BF155,'Transactions (Dated)'!$B:$B,BP$11,'Transactions (Dated)'!$C:$C,"Dividend (paid to cash)")*AE155</f>
        <v>0</v>
      </c>
      <c r="BQ155" s="6">
        <f ca="1">BQ154+SUMIFS('Transactions (Dated)'!$F:$F,'Transactions (Dated)'!$D:$D,$BF155,'Transactions (Dated)'!$B:$B,BQ$11,'Transactions (Dated)'!$C:$C,"Dividend (paid to cash)")*AF155</f>
        <v>0</v>
      </c>
      <c r="BR155" s="6">
        <f ca="1">BR154+SUMIFS('Transactions (Dated)'!$F:$F,'Transactions (Dated)'!$D:$D,$BF155,'Transactions (Dated)'!$B:$B,BR$11,'Transactions (Dated)'!$C:$C,"Dividend (paid to cash)")*AG155</f>
        <v>0</v>
      </c>
      <c r="BS155" s="6">
        <f ca="1">BS154+SUMIFS('Transactions (Dated)'!$F:$F,'Transactions (Dated)'!$D:$D,$BF155,'Transactions (Dated)'!$B:$B,BS$11,'Transactions (Dated)'!$C:$C,"Dividend (paid to cash)")*AH155</f>
        <v>0</v>
      </c>
      <c r="BT155" s="6">
        <f ca="1">BT154+SUMIFS('Transactions (Dated)'!$F:$F,'Transactions (Dated)'!$D:$D,$BF155,'Transactions (Dated)'!$B:$B,BT$11,'Transactions (Dated)'!$C:$C,"Dividend (paid to cash)")*AI155</f>
        <v>0</v>
      </c>
      <c r="BU155" s="6">
        <f ca="1">BU154+SUMIFS('Transactions (Dated)'!$F:$F,'Transactions (Dated)'!$D:$D,$BF155,'Transactions (Dated)'!$B:$B,BU$11,'Transactions (Dated)'!$C:$C,"Dividend (paid to cash)")*AJ155</f>
        <v>0</v>
      </c>
      <c r="BV155" s="6"/>
      <c r="BX155" s="6">
        <f t="shared" ca="1" si="78"/>
        <v>807822.20000000007</v>
      </c>
      <c r="BZ155" s="3">
        <f t="shared" si="79"/>
        <v>42122</v>
      </c>
      <c r="CA155" s="4">
        <f t="shared" ca="1" si="74"/>
        <v>220668.03999999998</v>
      </c>
      <c r="CB155" s="4">
        <f t="shared" ca="1" si="75"/>
        <v>807822.20000000007</v>
      </c>
      <c r="CD155" s="4">
        <f t="shared" ca="1" si="76"/>
        <v>1028490.24</v>
      </c>
    </row>
    <row r="156" spans="2:82">
      <c r="B156" s="3">
        <f t="shared" si="77"/>
        <v>42123</v>
      </c>
      <c r="C156" s="2">
        <v>15347.3</v>
      </c>
      <c r="E156" s="70">
        <v>42123</v>
      </c>
      <c r="F156" s="69">
        <v>12.48</v>
      </c>
      <c r="G156" s="69">
        <v>5.43</v>
      </c>
      <c r="H156" s="69">
        <v>20.78</v>
      </c>
      <c r="I156" s="69">
        <v>33.299999999999997</v>
      </c>
      <c r="J156" s="69">
        <v>20.84</v>
      </c>
      <c r="K156" s="69">
        <v>12.57</v>
      </c>
      <c r="L156" s="69">
        <v>28.6</v>
      </c>
      <c r="M156" s="69">
        <v>3.28</v>
      </c>
      <c r="N156" s="69">
        <v>10.19</v>
      </c>
      <c r="O156" s="69">
        <v>5.3766999999999996</v>
      </c>
      <c r="P156" s="69">
        <v>35.229999999999997</v>
      </c>
      <c r="Q156" s="69">
        <v>0.9</v>
      </c>
      <c r="R156" s="69">
        <v>11.64</v>
      </c>
      <c r="S156" s="69">
        <v>39.729999999999997</v>
      </c>
      <c r="T156" s="4"/>
      <c r="V156" s="3">
        <f t="shared" si="56"/>
        <v>42123</v>
      </c>
      <c r="W156" s="40">
        <f ca="1">W155+SUMIFS('Transactions (Dated)'!$E$2:$E$53,'Transactions (Dated)'!$D$2:$D$53,'Share Values'!$V156,'Transactions (Dated)'!$B$2:$B$53,'Share Values'!W$11,'Transactions (Dated)'!$C$2:$C$53,"Buy")-SUMIFS('Transactions (Dated)'!$E$2:$E$53,'Transactions (Dated)'!$D$2:$D$53,'Share Values'!$V156,'Transactions (Dated)'!$B$2:$B$53,'Share Values'!W$11,'Transactions (Dated)'!$C$2:$C$53,"Sell")</f>
        <v>4625</v>
      </c>
      <c r="X156" s="40">
        <f ca="1">X155+SUMIFS('Transactions (Dated)'!$E$2:$E$53,'Transactions (Dated)'!$D$2:$D$53,'Share Values'!$V156,'Transactions (Dated)'!$B$2:$B$53,'Share Values'!X$11,'Transactions (Dated)'!$C$2:$C$53,"Buy")-SUMIFS('Transactions (Dated)'!$E$2:$E$53,'Transactions (Dated)'!$D$2:$D$53,'Share Values'!$V156,'Transactions (Dated)'!$B$2:$B$53,'Share Values'!X$11,'Transactions (Dated)'!$C$2:$C$53,"Sell")</f>
        <v>9375</v>
      </c>
      <c r="Y156" s="40">
        <f ca="1">Y155+SUMIFS('Transactions (Dated)'!$E$2:$E$53,'Transactions (Dated)'!$D$2:$D$53,'Share Values'!$V156,'Transactions (Dated)'!$B$2:$B$53,'Share Values'!Y$11,'Transactions (Dated)'!$C$2:$C$53,"Buy")-SUMIFS('Transactions (Dated)'!$E$2:$E$53,'Transactions (Dated)'!$D$2:$D$53,'Share Values'!$V156,'Transactions (Dated)'!$B$2:$B$53,'Share Values'!Y$11,'Transactions (Dated)'!$C$2:$C$53,"Sell")</f>
        <v>0</v>
      </c>
      <c r="Z156" s="40">
        <f ca="1">Z155+SUMIFS('Transactions (Dated)'!$E$2:$E$53,'Transactions (Dated)'!$D$2:$D$53,'Share Values'!$V156,'Transactions (Dated)'!$B$2:$B$53,'Share Values'!Z$11,'Transactions (Dated)'!$C$2:$C$53,"Buy")-SUMIFS('Transactions (Dated)'!$E$2:$E$53,'Transactions (Dated)'!$D$2:$D$53,'Share Values'!$V156,'Transactions (Dated)'!$B$2:$B$53,'Share Values'!Z$11,'Transactions (Dated)'!$C$2:$C$53,"Sell")</f>
        <v>1892</v>
      </c>
      <c r="AA156" s="40">
        <f ca="1">AA155+SUMIFS('Transactions (Dated)'!$E$2:$E$53,'Transactions (Dated)'!$D$2:$D$53,'Share Values'!$V156,'Transactions (Dated)'!$B$2:$B$53,'Share Values'!AA$11,'Transactions (Dated)'!$C$2:$C$53,"Buy")-SUMIFS('Transactions (Dated)'!$E$2:$E$53,'Transactions (Dated)'!$D$2:$D$53,'Share Values'!$V156,'Transactions (Dated)'!$B$2:$B$53,'Share Values'!AA$11,'Transactions (Dated)'!$C$2:$C$53,"Sell")</f>
        <v>2348</v>
      </c>
      <c r="AB156" s="40">
        <f ca="1">AB155+SUMIFS('Transactions (Dated)'!$E$2:$E$53,'Transactions (Dated)'!$D$2:$D$53,'Share Values'!$V156,'Transactions (Dated)'!$B$2:$B$53,'Share Values'!AB$11,'Transactions (Dated)'!$C$2:$C$53,"Buy")-SUMIFS('Transactions (Dated)'!$E$2:$E$53,'Transactions (Dated)'!$D$2:$D$53,'Share Values'!$V156,'Transactions (Dated)'!$B$2:$B$53,'Share Values'!AB$11,'Transactions (Dated)'!$C$2:$C$53,"Sell")</f>
        <v>0</v>
      </c>
      <c r="AC156" s="40">
        <f ca="1">AC155+SUMIFS('Transactions (Dated)'!$E$2:$E$53,'Transactions (Dated)'!$D$2:$D$53,'Share Values'!$V156,'Transactions (Dated)'!$B$2:$B$53,'Share Values'!AC$11,'Transactions (Dated)'!$C$2:$C$53,"Buy")-SUMIFS('Transactions (Dated)'!$E$2:$E$53,'Transactions (Dated)'!$D$2:$D$53,'Share Values'!$V156,'Transactions (Dated)'!$B$2:$B$53,'Share Values'!AC$11,'Transactions (Dated)'!$C$2:$C$53,"Sell")</f>
        <v>0</v>
      </c>
      <c r="AD156" s="40">
        <f ca="1">AD155+SUMIFS('Transactions (Dated)'!$E$2:$E$53,'Transactions (Dated)'!$D$2:$D$53,'Share Values'!$V156,'Transactions (Dated)'!$B$2:$B$53,'Share Values'!AD$11,'Transactions (Dated)'!$C$2:$C$53,"Buy")-SUMIFS('Transactions (Dated)'!$E$2:$E$53,'Transactions (Dated)'!$D$2:$D$53,'Share Values'!$V156,'Transactions (Dated)'!$B$2:$B$53,'Share Values'!AD$11,'Transactions (Dated)'!$C$2:$C$53,"Sell")</f>
        <v>0</v>
      </c>
      <c r="AE156" s="40">
        <f ca="1">AE155+SUMIFS('Transactions (Dated)'!$E$2:$E$53,'Transactions (Dated)'!$D$2:$D$53,'Share Values'!$V156,'Transactions (Dated)'!$B$2:$B$53,'Share Values'!AE$11,'Transactions (Dated)'!$C$2:$C$53,"Buy")-SUMIFS('Transactions (Dated)'!$E$2:$E$53,'Transactions (Dated)'!$D$2:$D$53,'Share Values'!$V156,'Transactions (Dated)'!$B$2:$B$53,'Share Values'!AE$11,'Transactions (Dated)'!$C$2:$C$53,"Sell")</f>
        <v>0</v>
      </c>
      <c r="AF156" s="40">
        <f ca="1">AF155+SUMIFS('Transactions (Dated)'!$E$2:$E$53,'Transactions (Dated)'!$D$2:$D$53,'Share Values'!$V156,'Transactions (Dated)'!$B$2:$B$53,'Share Values'!AF$11,'Transactions (Dated)'!$C$2:$C$53,"Buy")-SUMIFS('Transactions (Dated)'!$E$2:$E$53,'Transactions (Dated)'!$D$2:$D$53,'Share Values'!$V156,'Transactions (Dated)'!$B$2:$B$53,'Share Values'!AF$11,'Transactions (Dated)'!$C$2:$C$53,"Sell")</f>
        <v>0</v>
      </c>
      <c r="AG156" s="40">
        <f ca="1">AG155+SUMIFS('Transactions (Dated)'!$E$2:$E$53,'Transactions (Dated)'!$D$2:$D$53,'Share Values'!$V156,'Transactions (Dated)'!$B$2:$B$53,'Share Values'!AG$11,'Transactions (Dated)'!$C$2:$C$53,"Buy")-SUMIFS('Transactions (Dated)'!$E$2:$E$53,'Transactions (Dated)'!$D$2:$D$53,'Share Values'!$V156,'Transactions (Dated)'!$B$2:$B$53,'Share Values'!AG$11,'Transactions (Dated)'!$C$2:$C$53,"Sell")</f>
        <v>0</v>
      </c>
      <c r="AH156" s="40">
        <f ca="1">AH155+SUMIFS('Transactions (Dated)'!$E$2:$E$53,'Transactions (Dated)'!$D$2:$D$53,'Share Values'!$V156,'Transactions (Dated)'!$B$2:$B$53,'Share Values'!AH$11,'Transactions (Dated)'!$C$2:$C$53,"Buy")-SUMIFS('Transactions (Dated)'!$E$2:$E$53,'Transactions (Dated)'!$D$2:$D$53,'Share Values'!$V156,'Transactions (Dated)'!$B$2:$B$53,'Share Values'!AH$11,'Transactions (Dated)'!$C$2:$C$53,"Sell")</f>
        <v>0</v>
      </c>
      <c r="AI156" s="40">
        <f ca="1">AI155+SUMIFS('Transactions (Dated)'!$E$2:$E$53,'Transactions (Dated)'!$D$2:$D$53,'Share Values'!$V156,'Transactions (Dated)'!$B$2:$B$53,'Share Values'!AI$11,'Transactions (Dated)'!$C$2:$C$53,"Buy")-SUMIFS('Transactions (Dated)'!$E$2:$E$53,'Transactions (Dated)'!$D$2:$D$53,'Share Values'!$V156,'Transactions (Dated)'!$B$2:$B$53,'Share Values'!AI$11,'Transactions (Dated)'!$C$2:$C$53,"Sell")</f>
        <v>0</v>
      </c>
      <c r="AJ156" s="40">
        <f ca="1">AJ155+SUMIFS('Transactions (Dated)'!$E$2:$E$53,'Transactions (Dated)'!$D$2:$D$53,'Share Values'!$V156,'Transactions (Dated)'!$B$2:$B$53,'Share Values'!AJ$11,'Transactions (Dated)'!$C$2:$C$53,"Buy")-SUMIFS('Transactions (Dated)'!$E$2:$E$53,'Transactions (Dated)'!$D$2:$D$53,'Share Values'!$V156,'Transactions (Dated)'!$B$2:$B$53,'Share Values'!AJ$11,'Transactions (Dated)'!$C$2:$C$53,"Sell")</f>
        <v>0</v>
      </c>
      <c r="AK156" s="40"/>
      <c r="AM156" s="3">
        <f t="shared" si="57"/>
        <v>42123</v>
      </c>
      <c r="AN156" s="6">
        <f t="shared" ca="1" si="58"/>
        <v>57720</v>
      </c>
      <c r="AO156" s="6">
        <f t="shared" ca="1" si="59"/>
        <v>50906.25</v>
      </c>
      <c r="AP156" s="6">
        <f t="shared" ca="1" si="60"/>
        <v>0</v>
      </c>
      <c r="AQ156" s="6">
        <f t="shared" ca="1" si="61"/>
        <v>63003.599999999991</v>
      </c>
      <c r="AR156" s="6">
        <f t="shared" ca="1" si="62"/>
        <v>48932.32</v>
      </c>
      <c r="AS156" s="6">
        <f t="shared" ca="1" si="63"/>
        <v>0</v>
      </c>
      <c r="AT156" s="6">
        <f t="shared" ca="1" si="64"/>
        <v>0</v>
      </c>
      <c r="AU156" s="6">
        <f t="shared" ca="1" si="65"/>
        <v>0</v>
      </c>
      <c r="AV156" s="6">
        <f t="shared" ca="1" si="66"/>
        <v>0</v>
      </c>
      <c r="AW156" s="6">
        <f t="shared" ca="1" si="67"/>
        <v>0</v>
      </c>
      <c r="AX156" s="6">
        <f t="shared" ca="1" si="68"/>
        <v>0</v>
      </c>
      <c r="AY156" s="6">
        <f t="shared" ca="1" si="69"/>
        <v>0</v>
      </c>
      <c r="AZ156" s="6">
        <f t="shared" ca="1" si="70"/>
        <v>0</v>
      </c>
      <c r="BA156" s="6">
        <f t="shared" ca="1" si="71"/>
        <v>0</v>
      </c>
      <c r="BB156" s="6"/>
      <c r="BD156" s="4">
        <f t="shared" ca="1" si="72"/>
        <v>220562.16999999998</v>
      </c>
      <c r="BF156" s="3">
        <f t="shared" si="73"/>
        <v>42123</v>
      </c>
      <c r="BG156" s="6">
        <f>BG155+SUMIFS('Transactions (Dated)'!H:H,'Transactions (Dated)'!D:D,'Share Values'!AM156)</f>
        <v>806524.9</v>
      </c>
      <c r="BH156" s="6">
        <f ca="1">BH155+SUMIFS('Transactions (Dated)'!$F:$F,'Transactions (Dated)'!$D:$D,$BF156,'Transactions (Dated)'!$B:$B,BH$11,'Transactions (Dated)'!$C:$C,"Dividend (paid to cash)")*W156</f>
        <v>0</v>
      </c>
      <c r="BI156" s="6">
        <f ca="1">BI155+SUMIFS('Transactions (Dated)'!$F:$F,'Transactions (Dated)'!$D:$D,$BF156,'Transactions (Dated)'!$B:$B,BI$11,'Transactions (Dated)'!$C:$C,"Dividend (paid to cash)")*X156</f>
        <v>1250</v>
      </c>
      <c r="BJ156" s="6">
        <f ca="1">BJ155+SUMIFS('Transactions (Dated)'!$F:$F,'Transactions (Dated)'!$D:$D,$BF156,'Transactions (Dated)'!$B:$B,BJ$11,'Transactions (Dated)'!$C:$C,"Dividend (paid to cash)")*Y156</f>
        <v>0</v>
      </c>
      <c r="BK156" s="6">
        <f ca="1">BK155+SUMIFS('Transactions (Dated)'!$F:$F,'Transactions (Dated)'!$D:$D,$BF156,'Transactions (Dated)'!$B:$B,BK$11,'Transactions (Dated)'!$C:$C,"Dividend (paid to cash)")*Z156</f>
        <v>47.300000000000004</v>
      </c>
      <c r="BL156" s="6">
        <f ca="1">BL155+SUMIFS('Transactions (Dated)'!$F:$F,'Transactions (Dated)'!$D:$D,$BF156,'Transactions (Dated)'!$B:$B,BL$11,'Transactions (Dated)'!$C:$C,"Dividend (paid to cash)")*AA156</f>
        <v>0</v>
      </c>
      <c r="BM156" s="6">
        <f ca="1">BM155+SUMIFS('Transactions (Dated)'!$F:$F,'Transactions (Dated)'!$D:$D,$BF156,'Transactions (Dated)'!$B:$B,BM$11,'Transactions (Dated)'!$C:$C,"Dividend (paid to cash)")*AB156</f>
        <v>0</v>
      </c>
      <c r="BN156" s="6">
        <f ca="1">BN155+SUMIFS('Transactions (Dated)'!$F:$F,'Transactions (Dated)'!$D:$D,$BF156,'Transactions (Dated)'!$B:$B,BN$11,'Transactions (Dated)'!$C:$C,"Dividend (paid to cash)")*AC156</f>
        <v>0</v>
      </c>
      <c r="BO156" s="6">
        <f ca="1">BO155+SUMIFS('Transactions (Dated)'!$F:$F,'Transactions (Dated)'!$D:$D,$BF156,'Transactions (Dated)'!$B:$B,BO$11,'Transactions (Dated)'!$C:$C,"Dividend (paid to cash)")*AD156</f>
        <v>0</v>
      </c>
      <c r="BP156" s="6">
        <f ca="1">BP155+SUMIFS('Transactions (Dated)'!$F:$F,'Transactions (Dated)'!$D:$D,$BF156,'Transactions (Dated)'!$B:$B,BP$11,'Transactions (Dated)'!$C:$C,"Dividend (paid to cash)")*AE156</f>
        <v>0</v>
      </c>
      <c r="BQ156" s="6">
        <f ca="1">BQ155+SUMIFS('Transactions (Dated)'!$F:$F,'Transactions (Dated)'!$D:$D,$BF156,'Transactions (Dated)'!$B:$B,BQ$11,'Transactions (Dated)'!$C:$C,"Dividend (paid to cash)")*AF156</f>
        <v>0</v>
      </c>
      <c r="BR156" s="6">
        <f ca="1">BR155+SUMIFS('Transactions (Dated)'!$F:$F,'Transactions (Dated)'!$D:$D,$BF156,'Transactions (Dated)'!$B:$B,BR$11,'Transactions (Dated)'!$C:$C,"Dividend (paid to cash)")*AG156</f>
        <v>0</v>
      </c>
      <c r="BS156" s="6">
        <f ca="1">BS155+SUMIFS('Transactions (Dated)'!$F:$F,'Transactions (Dated)'!$D:$D,$BF156,'Transactions (Dated)'!$B:$B,BS$11,'Transactions (Dated)'!$C:$C,"Dividend (paid to cash)")*AH156</f>
        <v>0</v>
      </c>
      <c r="BT156" s="6">
        <f ca="1">BT155+SUMIFS('Transactions (Dated)'!$F:$F,'Transactions (Dated)'!$D:$D,$BF156,'Transactions (Dated)'!$B:$B,BT$11,'Transactions (Dated)'!$C:$C,"Dividend (paid to cash)")*AI156</f>
        <v>0</v>
      </c>
      <c r="BU156" s="6">
        <f ca="1">BU155+SUMIFS('Transactions (Dated)'!$F:$F,'Transactions (Dated)'!$D:$D,$BF156,'Transactions (Dated)'!$B:$B,BU$11,'Transactions (Dated)'!$C:$C,"Dividend (paid to cash)")*AJ156</f>
        <v>0</v>
      </c>
      <c r="BV156" s="6"/>
      <c r="BX156" s="6">
        <f t="shared" ca="1" si="78"/>
        <v>807822.20000000007</v>
      </c>
      <c r="BZ156" s="3">
        <f t="shared" si="79"/>
        <v>42123</v>
      </c>
      <c r="CA156" s="4">
        <f t="shared" ca="1" si="74"/>
        <v>220562.16999999998</v>
      </c>
      <c r="CB156" s="4">
        <f t="shared" ca="1" si="75"/>
        <v>807822.20000000007</v>
      </c>
      <c r="CD156" s="4">
        <f t="shared" ca="1" si="76"/>
        <v>1028384.3700000001</v>
      </c>
    </row>
    <row r="157" spans="2:82">
      <c r="B157" s="3">
        <f t="shared" si="77"/>
        <v>42124</v>
      </c>
      <c r="C157" s="2">
        <v>15224.5</v>
      </c>
      <c r="E157" s="70">
        <v>42124</v>
      </c>
      <c r="F157" s="69">
        <v>12.25</v>
      </c>
      <c r="G157" s="69">
        <v>5.5</v>
      </c>
      <c r="H157" s="69">
        <v>20.6</v>
      </c>
      <c r="I157" s="69">
        <v>33.18</v>
      </c>
      <c r="J157" s="69">
        <v>20.82</v>
      </c>
      <c r="K157" s="69">
        <v>12.47</v>
      </c>
      <c r="L157" s="69">
        <v>28.42</v>
      </c>
      <c r="M157" s="69">
        <v>3.25</v>
      </c>
      <c r="N157" s="69">
        <v>10.5</v>
      </c>
      <c r="O157" s="69">
        <v>5.3250000000000002</v>
      </c>
      <c r="P157" s="69">
        <v>34.75</v>
      </c>
      <c r="Q157" s="69">
        <v>0.89</v>
      </c>
      <c r="R157" s="69">
        <v>11.93</v>
      </c>
      <c r="S157" s="69">
        <v>39.270000000000003</v>
      </c>
      <c r="T157" s="4"/>
      <c r="V157" s="3">
        <f t="shared" si="56"/>
        <v>42124</v>
      </c>
      <c r="W157" s="40">
        <f ca="1">W156+SUMIFS('Transactions (Dated)'!$E$2:$E$53,'Transactions (Dated)'!$D$2:$D$53,'Share Values'!$V157,'Transactions (Dated)'!$B$2:$B$53,'Share Values'!W$11,'Transactions (Dated)'!$C$2:$C$53,"Buy")-SUMIFS('Transactions (Dated)'!$E$2:$E$53,'Transactions (Dated)'!$D$2:$D$53,'Share Values'!$V157,'Transactions (Dated)'!$B$2:$B$53,'Share Values'!W$11,'Transactions (Dated)'!$C$2:$C$53,"Sell")</f>
        <v>4625</v>
      </c>
      <c r="X157" s="40">
        <f ca="1">X156+SUMIFS('Transactions (Dated)'!$E$2:$E$53,'Transactions (Dated)'!$D$2:$D$53,'Share Values'!$V157,'Transactions (Dated)'!$B$2:$B$53,'Share Values'!X$11,'Transactions (Dated)'!$C$2:$C$53,"Buy")-SUMIFS('Transactions (Dated)'!$E$2:$E$53,'Transactions (Dated)'!$D$2:$D$53,'Share Values'!$V157,'Transactions (Dated)'!$B$2:$B$53,'Share Values'!X$11,'Transactions (Dated)'!$C$2:$C$53,"Sell")</f>
        <v>9375</v>
      </c>
      <c r="Y157" s="40">
        <f ca="1">Y156+SUMIFS('Transactions (Dated)'!$E$2:$E$53,'Transactions (Dated)'!$D$2:$D$53,'Share Values'!$V157,'Transactions (Dated)'!$B$2:$B$53,'Share Values'!Y$11,'Transactions (Dated)'!$C$2:$C$53,"Buy")-SUMIFS('Transactions (Dated)'!$E$2:$E$53,'Transactions (Dated)'!$D$2:$D$53,'Share Values'!$V157,'Transactions (Dated)'!$B$2:$B$53,'Share Values'!Y$11,'Transactions (Dated)'!$C$2:$C$53,"Sell")</f>
        <v>0</v>
      </c>
      <c r="Z157" s="40">
        <f ca="1">Z156+SUMIFS('Transactions (Dated)'!$E$2:$E$53,'Transactions (Dated)'!$D$2:$D$53,'Share Values'!$V157,'Transactions (Dated)'!$B$2:$B$53,'Share Values'!Z$11,'Transactions (Dated)'!$C$2:$C$53,"Buy")-SUMIFS('Transactions (Dated)'!$E$2:$E$53,'Transactions (Dated)'!$D$2:$D$53,'Share Values'!$V157,'Transactions (Dated)'!$B$2:$B$53,'Share Values'!Z$11,'Transactions (Dated)'!$C$2:$C$53,"Sell")</f>
        <v>1892</v>
      </c>
      <c r="AA157" s="40">
        <f ca="1">AA156+SUMIFS('Transactions (Dated)'!$E$2:$E$53,'Transactions (Dated)'!$D$2:$D$53,'Share Values'!$V157,'Transactions (Dated)'!$B$2:$B$53,'Share Values'!AA$11,'Transactions (Dated)'!$C$2:$C$53,"Buy")-SUMIFS('Transactions (Dated)'!$E$2:$E$53,'Transactions (Dated)'!$D$2:$D$53,'Share Values'!$V157,'Transactions (Dated)'!$B$2:$B$53,'Share Values'!AA$11,'Transactions (Dated)'!$C$2:$C$53,"Sell")</f>
        <v>2348</v>
      </c>
      <c r="AB157" s="40">
        <f ca="1">AB156+SUMIFS('Transactions (Dated)'!$E$2:$E$53,'Transactions (Dated)'!$D$2:$D$53,'Share Values'!$V157,'Transactions (Dated)'!$B$2:$B$53,'Share Values'!AB$11,'Transactions (Dated)'!$C$2:$C$53,"Buy")-SUMIFS('Transactions (Dated)'!$E$2:$E$53,'Transactions (Dated)'!$D$2:$D$53,'Share Values'!$V157,'Transactions (Dated)'!$B$2:$B$53,'Share Values'!AB$11,'Transactions (Dated)'!$C$2:$C$53,"Sell")</f>
        <v>0</v>
      </c>
      <c r="AC157" s="40">
        <f ca="1">AC156+SUMIFS('Transactions (Dated)'!$E$2:$E$53,'Transactions (Dated)'!$D$2:$D$53,'Share Values'!$V157,'Transactions (Dated)'!$B$2:$B$53,'Share Values'!AC$11,'Transactions (Dated)'!$C$2:$C$53,"Buy")-SUMIFS('Transactions (Dated)'!$E$2:$E$53,'Transactions (Dated)'!$D$2:$D$53,'Share Values'!$V157,'Transactions (Dated)'!$B$2:$B$53,'Share Values'!AC$11,'Transactions (Dated)'!$C$2:$C$53,"Sell")</f>
        <v>0</v>
      </c>
      <c r="AD157" s="40">
        <f ca="1">AD156+SUMIFS('Transactions (Dated)'!$E$2:$E$53,'Transactions (Dated)'!$D$2:$D$53,'Share Values'!$V157,'Transactions (Dated)'!$B$2:$B$53,'Share Values'!AD$11,'Transactions (Dated)'!$C$2:$C$53,"Buy")-SUMIFS('Transactions (Dated)'!$E$2:$E$53,'Transactions (Dated)'!$D$2:$D$53,'Share Values'!$V157,'Transactions (Dated)'!$B$2:$B$53,'Share Values'!AD$11,'Transactions (Dated)'!$C$2:$C$53,"Sell")</f>
        <v>0</v>
      </c>
      <c r="AE157" s="40">
        <f ca="1">AE156+SUMIFS('Transactions (Dated)'!$E$2:$E$53,'Transactions (Dated)'!$D$2:$D$53,'Share Values'!$V157,'Transactions (Dated)'!$B$2:$B$53,'Share Values'!AE$11,'Transactions (Dated)'!$C$2:$C$53,"Buy")-SUMIFS('Transactions (Dated)'!$E$2:$E$53,'Transactions (Dated)'!$D$2:$D$53,'Share Values'!$V157,'Transactions (Dated)'!$B$2:$B$53,'Share Values'!AE$11,'Transactions (Dated)'!$C$2:$C$53,"Sell")</f>
        <v>0</v>
      </c>
      <c r="AF157" s="40">
        <f ca="1">AF156+SUMIFS('Transactions (Dated)'!$E$2:$E$53,'Transactions (Dated)'!$D$2:$D$53,'Share Values'!$V157,'Transactions (Dated)'!$B$2:$B$53,'Share Values'!AF$11,'Transactions (Dated)'!$C$2:$C$53,"Buy")-SUMIFS('Transactions (Dated)'!$E$2:$E$53,'Transactions (Dated)'!$D$2:$D$53,'Share Values'!$V157,'Transactions (Dated)'!$B$2:$B$53,'Share Values'!AF$11,'Transactions (Dated)'!$C$2:$C$53,"Sell")</f>
        <v>0</v>
      </c>
      <c r="AG157" s="40">
        <f ca="1">AG156+SUMIFS('Transactions (Dated)'!$E$2:$E$53,'Transactions (Dated)'!$D$2:$D$53,'Share Values'!$V157,'Transactions (Dated)'!$B$2:$B$53,'Share Values'!AG$11,'Transactions (Dated)'!$C$2:$C$53,"Buy")-SUMIFS('Transactions (Dated)'!$E$2:$E$53,'Transactions (Dated)'!$D$2:$D$53,'Share Values'!$V157,'Transactions (Dated)'!$B$2:$B$53,'Share Values'!AG$11,'Transactions (Dated)'!$C$2:$C$53,"Sell")</f>
        <v>0</v>
      </c>
      <c r="AH157" s="40">
        <f ca="1">AH156+SUMIFS('Transactions (Dated)'!$E$2:$E$53,'Transactions (Dated)'!$D$2:$D$53,'Share Values'!$V157,'Transactions (Dated)'!$B$2:$B$53,'Share Values'!AH$11,'Transactions (Dated)'!$C$2:$C$53,"Buy")-SUMIFS('Transactions (Dated)'!$E$2:$E$53,'Transactions (Dated)'!$D$2:$D$53,'Share Values'!$V157,'Transactions (Dated)'!$B$2:$B$53,'Share Values'!AH$11,'Transactions (Dated)'!$C$2:$C$53,"Sell")</f>
        <v>0</v>
      </c>
      <c r="AI157" s="40">
        <f ca="1">AI156+SUMIFS('Transactions (Dated)'!$E$2:$E$53,'Transactions (Dated)'!$D$2:$D$53,'Share Values'!$V157,'Transactions (Dated)'!$B$2:$B$53,'Share Values'!AI$11,'Transactions (Dated)'!$C$2:$C$53,"Buy")-SUMIFS('Transactions (Dated)'!$E$2:$E$53,'Transactions (Dated)'!$D$2:$D$53,'Share Values'!$V157,'Transactions (Dated)'!$B$2:$B$53,'Share Values'!AI$11,'Transactions (Dated)'!$C$2:$C$53,"Sell")</f>
        <v>0</v>
      </c>
      <c r="AJ157" s="40">
        <f ca="1">AJ156+SUMIFS('Transactions (Dated)'!$E$2:$E$53,'Transactions (Dated)'!$D$2:$D$53,'Share Values'!$V157,'Transactions (Dated)'!$B$2:$B$53,'Share Values'!AJ$11,'Transactions (Dated)'!$C$2:$C$53,"Buy")-SUMIFS('Transactions (Dated)'!$E$2:$E$53,'Transactions (Dated)'!$D$2:$D$53,'Share Values'!$V157,'Transactions (Dated)'!$B$2:$B$53,'Share Values'!AJ$11,'Transactions (Dated)'!$C$2:$C$53,"Sell")</f>
        <v>0</v>
      </c>
      <c r="AK157" s="40"/>
      <c r="AM157" s="3">
        <f t="shared" si="57"/>
        <v>42124</v>
      </c>
      <c r="AN157" s="6">
        <f t="shared" ca="1" si="58"/>
        <v>56656.25</v>
      </c>
      <c r="AO157" s="6">
        <f t="shared" ca="1" si="59"/>
        <v>51562.5</v>
      </c>
      <c r="AP157" s="6">
        <f t="shared" ca="1" si="60"/>
        <v>0</v>
      </c>
      <c r="AQ157" s="6">
        <f t="shared" ca="1" si="61"/>
        <v>62776.56</v>
      </c>
      <c r="AR157" s="6">
        <f t="shared" ca="1" si="62"/>
        <v>48885.36</v>
      </c>
      <c r="AS157" s="6">
        <f t="shared" ca="1" si="63"/>
        <v>0</v>
      </c>
      <c r="AT157" s="6">
        <f t="shared" ca="1" si="64"/>
        <v>0</v>
      </c>
      <c r="AU157" s="6">
        <f t="shared" ca="1" si="65"/>
        <v>0</v>
      </c>
      <c r="AV157" s="6">
        <f t="shared" ca="1" si="66"/>
        <v>0</v>
      </c>
      <c r="AW157" s="6">
        <f t="shared" ca="1" si="67"/>
        <v>0</v>
      </c>
      <c r="AX157" s="6">
        <f t="shared" ca="1" si="68"/>
        <v>0</v>
      </c>
      <c r="AY157" s="6">
        <f t="shared" ca="1" si="69"/>
        <v>0</v>
      </c>
      <c r="AZ157" s="6">
        <f t="shared" ca="1" si="70"/>
        <v>0</v>
      </c>
      <c r="BA157" s="6">
        <f t="shared" ca="1" si="71"/>
        <v>0</v>
      </c>
      <c r="BB157" s="6"/>
      <c r="BD157" s="4">
        <f t="shared" ca="1" si="72"/>
        <v>219880.66999999998</v>
      </c>
      <c r="BF157" s="3">
        <f t="shared" si="73"/>
        <v>42124</v>
      </c>
      <c r="BG157" s="6">
        <f>BG156+SUMIFS('Transactions (Dated)'!H:H,'Transactions (Dated)'!D:D,'Share Values'!AM157)</f>
        <v>806524.9</v>
      </c>
      <c r="BH157" s="6">
        <f ca="1">BH156+SUMIFS('Transactions (Dated)'!$F:$F,'Transactions (Dated)'!$D:$D,$BF157,'Transactions (Dated)'!$B:$B,BH$11,'Transactions (Dated)'!$C:$C,"Dividend (paid to cash)")*W157</f>
        <v>0</v>
      </c>
      <c r="BI157" s="6">
        <f ca="1">BI156+SUMIFS('Transactions (Dated)'!$F:$F,'Transactions (Dated)'!$D:$D,$BF157,'Transactions (Dated)'!$B:$B,BI$11,'Transactions (Dated)'!$C:$C,"Dividend (paid to cash)")*X157</f>
        <v>1250</v>
      </c>
      <c r="BJ157" s="6">
        <f ca="1">BJ156+SUMIFS('Transactions (Dated)'!$F:$F,'Transactions (Dated)'!$D:$D,$BF157,'Transactions (Dated)'!$B:$B,BJ$11,'Transactions (Dated)'!$C:$C,"Dividend (paid to cash)")*Y157</f>
        <v>0</v>
      </c>
      <c r="BK157" s="6">
        <f ca="1">BK156+SUMIFS('Transactions (Dated)'!$F:$F,'Transactions (Dated)'!$D:$D,$BF157,'Transactions (Dated)'!$B:$B,BK$11,'Transactions (Dated)'!$C:$C,"Dividend (paid to cash)")*Z157</f>
        <v>47.300000000000004</v>
      </c>
      <c r="BL157" s="6">
        <f ca="1">BL156+SUMIFS('Transactions (Dated)'!$F:$F,'Transactions (Dated)'!$D:$D,$BF157,'Transactions (Dated)'!$B:$B,BL$11,'Transactions (Dated)'!$C:$C,"Dividend (paid to cash)")*AA157</f>
        <v>0</v>
      </c>
      <c r="BM157" s="6">
        <f ca="1">BM156+SUMIFS('Transactions (Dated)'!$F:$F,'Transactions (Dated)'!$D:$D,$BF157,'Transactions (Dated)'!$B:$B,BM$11,'Transactions (Dated)'!$C:$C,"Dividend (paid to cash)")*AB157</f>
        <v>0</v>
      </c>
      <c r="BN157" s="6">
        <f ca="1">BN156+SUMIFS('Transactions (Dated)'!$F:$F,'Transactions (Dated)'!$D:$D,$BF157,'Transactions (Dated)'!$B:$B,BN$11,'Transactions (Dated)'!$C:$C,"Dividend (paid to cash)")*AC157</f>
        <v>0</v>
      </c>
      <c r="BO157" s="6">
        <f ca="1">BO156+SUMIFS('Transactions (Dated)'!$F:$F,'Transactions (Dated)'!$D:$D,$BF157,'Transactions (Dated)'!$B:$B,BO$11,'Transactions (Dated)'!$C:$C,"Dividend (paid to cash)")*AD157</f>
        <v>0</v>
      </c>
      <c r="BP157" s="6">
        <f ca="1">BP156+SUMIFS('Transactions (Dated)'!$F:$F,'Transactions (Dated)'!$D:$D,$BF157,'Transactions (Dated)'!$B:$B,BP$11,'Transactions (Dated)'!$C:$C,"Dividend (paid to cash)")*AE157</f>
        <v>0</v>
      </c>
      <c r="BQ157" s="6">
        <f ca="1">BQ156+SUMIFS('Transactions (Dated)'!$F:$F,'Transactions (Dated)'!$D:$D,$BF157,'Transactions (Dated)'!$B:$B,BQ$11,'Transactions (Dated)'!$C:$C,"Dividend (paid to cash)")*AF157</f>
        <v>0</v>
      </c>
      <c r="BR157" s="6">
        <f ca="1">BR156+SUMIFS('Transactions (Dated)'!$F:$F,'Transactions (Dated)'!$D:$D,$BF157,'Transactions (Dated)'!$B:$B,BR$11,'Transactions (Dated)'!$C:$C,"Dividend (paid to cash)")*AG157</f>
        <v>0</v>
      </c>
      <c r="BS157" s="6">
        <f ca="1">BS156+SUMIFS('Transactions (Dated)'!$F:$F,'Transactions (Dated)'!$D:$D,$BF157,'Transactions (Dated)'!$B:$B,BS$11,'Transactions (Dated)'!$C:$C,"Dividend (paid to cash)")*AH157</f>
        <v>0</v>
      </c>
      <c r="BT157" s="6">
        <f ca="1">BT156+SUMIFS('Transactions (Dated)'!$F:$F,'Transactions (Dated)'!$D:$D,$BF157,'Transactions (Dated)'!$B:$B,BT$11,'Transactions (Dated)'!$C:$C,"Dividend (paid to cash)")*AI157</f>
        <v>0</v>
      </c>
      <c r="BU157" s="6">
        <f ca="1">BU156+SUMIFS('Transactions (Dated)'!$F:$F,'Transactions (Dated)'!$D:$D,$BF157,'Transactions (Dated)'!$B:$B,BU$11,'Transactions (Dated)'!$C:$C,"Dividend (paid to cash)")*AJ157</f>
        <v>0</v>
      </c>
      <c r="BV157" s="6"/>
      <c r="BX157" s="6">
        <f t="shared" ca="1" si="78"/>
        <v>807822.20000000007</v>
      </c>
      <c r="BZ157" s="3">
        <f t="shared" si="79"/>
        <v>42124</v>
      </c>
      <c r="CA157" s="4">
        <f t="shared" ca="1" si="74"/>
        <v>219880.66999999998</v>
      </c>
      <c r="CB157" s="4">
        <f t="shared" ca="1" si="75"/>
        <v>807822.20000000007</v>
      </c>
      <c r="CD157" s="4">
        <f t="shared" ca="1" si="76"/>
        <v>1027702.8700000001</v>
      </c>
    </row>
    <row r="158" spans="2:82">
      <c r="B158" s="3">
        <f t="shared" si="77"/>
        <v>42125</v>
      </c>
      <c r="C158" s="2">
        <v>15339.8</v>
      </c>
      <c r="E158" s="70">
        <v>42125</v>
      </c>
      <c r="F158" s="69">
        <v>12.5</v>
      </c>
      <c r="G158" s="69">
        <v>5.63</v>
      </c>
      <c r="H158" s="69">
        <v>20.75</v>
      </c>
      <c r="I158" s="69">
        <v>33.159999999999997</v>
      </c>
      <c r="J158" s="69">
        <v>21.01</v>
      </c>
      <c r="K158" s="69">
        <v>12.69</v>
      </c>
      <c r="L158" s="69">
        <v>28.57</v>
      </c>
      <c r="M158" s="69">
        <v>3.27</v>
      </c>
      <c r="N158" s="69">
        <v>10.5</v>
      </c>
      <c r="O158" s="69">
        <v>5.35</v>
      </c>
      <c r="P158" s="69">
        <v>34.47</v>
      </c>
      <c r="Q158" s="69">
        <v>0.89</v>
      </c>
      <c r="R158" s="69">
        <v>12.51</v>
      </c>
      <c r="S158" s="69">
        <v>39.07</v>
      </c>
      <c r="T158" s="4"/>
      <c r="V158" s="3">
        <f t="shared" si="56"/>
        <v>42125</v>
      </c>
      <c r="W158" s="40">
        <f ca="1">W157+SUMIFS('Transactions (Dated)'!$E$2:$E$53,'Transactions (Dated)'!$D$2:$D$53,'Share Values'!$V158,'Transactions (Dated)'!$B$2:$B$53,'Share Values'!W$11,'Transactions (Dated)'!$C$2:$C$53,"Buy")-SUMIFS('Transactions (Dated)'!$E$2:$E$53,'Transactions (Dated)'!$D$2:$D$53,'Share Values'!$V158,'Transactions (Dated)'!$B$2:$B$53,'Share Values'!W$11,'Transactions (Dated)'!$C$2:$C$53,"Sell")</f>
        <v>4625</v>
      </c>
      <c r="X158" s="40">
        <f ca="1">X157+SUMIFS('Transactions (Dated)'!$E$2:$E$53,'Transactions (Dated)'!$D$2:$D$53,'Share Values'!$V158,'Transactions (Dated)'!$B$2:$B$53,'Share Values'!X$11,'Transactions (Dated)'!$C$2:$C$53,"Buy")-SUMIFS('Transactions (Dated)'!$E$2:$E$53,'Transactions (Dated)'!$D$2:$D$53,'Share Values'!$V158,'Transactions (Dated)'!$B$2:$B$53,'Share Values'!X$11,'Transactions (Dated)'!$C$2:$C$53,"Sell")</f>
        <v>9375</v>
      </c>
      <c r="Y158" s="40">
        <f ca="1">Y157+SUMIFS('Transactions (Dated)'!$E$2:$E$53,'Transactions (Dated)'!$D$2:$D$53,'Share Values'!$V158,'Transactions (Dated)'!$B$2:$B$53,'Share Values'!Y$11,'Transactions (Dated)'!$C$2:$C$53,"Buy")-SUMIFS('Transactions (Dated)'!$E$2:$E$53,'Transactions (Dated)'!$D$2:$D$53,'Share Values'!$V158,'Transactions (Dated)'!$B$2:$B$53,'Share Values'!Y$11,'Transactions (Dated)'!$C$2:$C$53,"Sell")</f>
        <v>0</v>
      </c>
      <c r="Z158" s="40">
        <f ca="1">Z157+SUMIFS('Transactions (Dated)'!$E$2:$E$53,'Transactions (Dated)'!$D$2:$D$53,'Share Values'!$V158,'Transactions (Dated)'!$B$2:$B$53,'Share Values'!Z$11,'Transactions (Dated)'!$C$2:$C$53,"Buy")-SUMIFS('Transactions (Dated)'!$E$2:$E$53,'Transactions (Dated)'!$D$2:$D$53,'Share Values'!$V158,'Transactions (Dated)'!$B$2:$B$53,'Share Values'!Z$11,'Transactions (Dated)'!$C$2:$C$53,"Sell")</f>
        <v>1892</v>
      </c>
      <c r="AA158" s="40">
        <f ca="1">AA157+SUMIFS('Transactions (Dated)'!$E$2:$E$53,'Transactions (Dated)'!$D$2:$D$53,'Share Values'!$V158,'Transactions (Dated)'!$B$2:$B$53,'Share Values'!AA$11,'Transactions (Dated)'!$C$2:$C$53,"Buy")-SUMIFS('Transactions (Dated)'!$E$2:$E$53,'Transactions (Dated)'!$D$2:$D$53,'Share Values'!$V158,'Transactions (Dated)'!$B$2:$B$53,'Share Values'!AA$11,'Transactions (Dated)'!$C$2:$C$53,"Sell")</f>
        <v>2348</v>
      </c>
      <c r="AB158" s="40">
        <f ca="1">AB157+SUMIFS('Transactions (Dated)'!$E$2:$E$53,'Transactions (Dated)'!$D$2:$D$53,'Share Values'!$V158,'Transactions (Dated)'!$B$2:$B$53,'Share Values'!AB$11,'Transactions (Dated)'!$C$2:$C$53,"Buy")-SUMIFS('Transactions (Dated)'!$E$2:$E$53,'Transactions (Dated)'!$D$2:$D$53,'Share Values'!$V158,'Transactions (Dated)'!$B$2:$B$53,'Share Values'!AB$11,'Transactions (Dated)'!$C$2:$C$53,"Sell")</f>
        <v>0</v>
      </c>
      <c r="AC158" s="40">
        <f ca="1">AC157+SUMIFS('Transactions (Dated)'!$E$2:$E$53,'Transactions (Dated)'!$D$2:$D$53,'Share Values'!$V158,'Transactions (Dated)'!$B$2:$B$53,'Share Values'!AC$11,'Transactions (Dated)'!$C$2:$C$53,"Buy")-SUMIFS('Transactions (Dated)'!$E$2:$E$53,'Transactions (Dated)'!$D$2:$D$53,'Share Values'!$V158,'Transactions (Dated)'!$B$2:$B$53,'Share Values'!AC$11,'Transactions (Dated)'!$C$2:$C$53,"Sell")</f>
        <v>0</v>
      </c>
      <c r="AD158" s="40">
        <f ca="1">AD157+SUMIFS('Transactions (Dated)'!$E$2:$E$53,'Transactions (Dated)'!$D$2:$D$53,'Share Values'!$V158,'Transactions (Dated)'!$B$2:$B$53,'Share Values'!AD$11,'Transactions (Dated)'!$C$2:$C$53,"Buy")-SUMIFS('Transactions (Dated)'!$E$2:$E$53,'Transactions (Dated)'!$D$2:$D$53,'Share Values'!$V158,'Transactions (Dated)'!$B$2:$B$53,'Share Values'!AD$11,'Transactions (Dated)'!$C$2:$C$53,"Sell")</f>
        <v>0</v>
      </c>
      <c r="AE158" s="40">
        <f ca="1">AE157+SUMIFS('Transactions (Dated)'!$E$2:$E$53,'Transactions (Dated)'!$D$2:$D$53,'Share Values'!$V158,'Transactions (Dated)'!$B$2:$B$53,'Share Values'!AE$11,'Transactions (Dated)'!$C$2:$C$53,"Buy")-SUMIFS('Transactions (Dated)'!$E$2:$E$53,'Transactions (Dated)'!$D$2:$D$53,'Share Values'!$V158,'Transactions (Dated)'!$B$2:$B$53,'Share Values'!AE$11,'Transactions (Dated)'!$C$2:$C$53,"Sell")</f>
        <v>0</v>
      </c>
      <c r="AF158" s="40">
        <f ca="1">AF157+SUMIFS('Transactions (Dated)'!$E$2:$E$53,'Transactions (Dated)'!$D$2:$D$53,'Share Values'!$V158,'Transactions (Dated)'!$B$2:$B$53,'Share Values'!AF$11,'Transactions (Dated)'!$C$2:$C$53,"Buy")-SUMIFS('Transactions (Dated)'!$E$2:$E$53,'Transactions (Dated)'!$D$2:$D$53,'Share Values'!$V158,'Transactions (Dated)'!$B$2:$B$53,'Share Values'!AF$11,'Transactions (Dated)'!$C$2:$C$53,"Sell")</f>
        <v>0</v>
      </c>
      <c r="AG158" s="40">
        <f ca="1">AG157+SUMIFS('Transactions (Dated)'!$E$2:$E$53,'Transactions (Dated)'!$D$2:$D$53,'Share Values'!$V158,'Transactions (Dated)'!$B$2:$B$53,'Share Values'!AG$11,'Transactions (Dated)'!$C$2:$C$53,"Buy")-SUMIFS('Transactions (Dated)'!$E$2:$E$53,'Transactions (Dated)'!$D$2:$D$53,'Share Values'!$V158,'Transactions (Dated)'!$B$2:$B$53,'Share Values'!AG$11,'Transactions (Dated)'!$C$2:$C$53,"Sell")</f>
        <v>0</v>
      </c>
      <c r="AH158" s="40">
        <f ca="1">AH157+SUMIFS('Transactions (Dated)'!$E$2:$E$53,'Transactions (Dated)'!$D$2:$D$53,'Share Values'!$V158,'Transactions (Dated)'!$B$2:$B$53,'Share Values'!AH$11,'Transactions (Dated)'!$C$2:$C$53,"Buy")-SUMIFS('Transactions (Dated)'!$E$2:$E$53,'Transactions (Dated)'!$D$2:$D$53,'Share Values'!$V158,'Transactions (Dated)'!$B$2:$B$53,'Share Values'!AH$11,'Transactions (Dated)'!$C$2:$C$53,"Sell")</f>
        <v>0</v>
      </c>
      <c r="AI158" s="40">
        <f ca="1">AI157+SUMIFS('Transactions (Dated)'!$E$2:$E$53,'Transactions (Dated)'!$D$2:$D$53,'Share Values'!$V158,'Transactions (Dated)'!$B$2:$B$53,'Share Values'!AI$11,'Transactions (Dated)'!$C$2:$C$53,"Buy")-SUMIFS('Transactions (Dated)'!$E$2:$E$53,'Transactions (Dated)'!$D$2:$D$53,'Share Values'!$V158,'Transactions (Dated)'!$B$2:$B$53,'Share Values'!AI$11,'Transactions (Dated)'!$C$2:$C$53,"Sell")</f>
        <v>0</v>
      </c>
      <c r="AJ158" s="40">
        <f ca="1">AJ157+SUMIFS('Transactions (Dated)'!$E$2:$E$53,'Transactions (Dated)'!$D$2:$D$53,'Share Values'!$V158,'Transactions (Dated)'!$B$2:$B$53,'Share Values'!AJ$11,'Transactions (Dated)'!$C$2:$C$53,"Buy")-SUMIFS('Transactions (Dated)'!$E$2:$E$53,'Transactions (Dated)'!$D$2:$D$53,'Share Values'!$V158,'Transactions (Dated)'!$B$2:$B$53,'Share Values'!AJ$11,'Transactions (Dated)'!$C$2:$C$53,"Sell")</f>
        <v>0</v>
      </c>
      <c r="AK158" s="40"/>
      <c r="AM158" s="3">
        <f t="shared" si="57"/>
        <v>42125</v>
      </c>
      <c r="AN158" s="6">
        <f t="shared" ca="1" si="58"/>
        <v>57812.5</v>
      </c>
      <c r="AO158" s="6">
        <f t="shared" ca="1" si="59"/>
        <v>52781.25</v>
      </c>
      <c r="AP158" s="6">
        <f t="shared" ca="1" si="60"/>
        <v>0</v>
      </c>
      <c r="AQ158" s="6">
        <f t="shared" ca="1" si="61"/>
        <v>62738.719999999994</v>
      </c>
      <c r="AR158" s="6">
        <f t="shared" ca="1" si="62"/>
        <v>49331.48</v>
      </c>
      <c r="AS158" s="6">
        <f t="shared" ca="1" si="63"/>
        <v>0</v>
      </c>
      <c r="AT158" s="6">
        <f t="shared" ca="1" si="64"/>
        <v>0</v>
      </c>
      <c r="AU158" s="6">
        <f t="shared" ca="1" si="65"/>
        <v>0</v>
      </c>
      <c r="AV158" s="6">
        <f t="shared" ca="1" si="66"/>
        <v>0</v>
      </c>
      <c r="AW158" s="6">
        <f t="shared" ca="1" si="67"/>
        <v>0</v>
      </c>
      <c r="AX158" s="6">
        <f t="shared" ca="1" si="68"/>
        <v>0</v>
      </c>
      <c r="AY158" s="6">
        <f t="shared" ca="1" si="69"/>
        <v>0</v>
      </c>
      <c r="AZ158" s="6">
        <f t="shared" ca="1" si="70"/>
        <v>0</v>
      </c>
      <c r="BA158" s="6">
        <f t="shared" ca="1" si="71"/>
        <v>0</v>
      </c>
      <c r="BB158" s="6"/>
      <c r="BD158" s="4">
        <f t="shared" ca="1" si="72"/>
        <v>222663.95</v>
      </c>
      <c r="BF158" s="3">
        <f t="shared" si="73"/>
        <v>42125</v>
      </c>
      <c r="BG158" s="6">
        <f>BG157+SUMIFS('Transactions (Dated)'!H:H,'Transactions (Dated)'!D:D,'Share Values'!AM158)</f>
        <v>806524.9</v>
      </c>
      <c r="BH158" s="6">
        <f ca="1">BH157+SUMIFS('Transactions (Dated)'!$F:$F,'Transactions (Dated)'!$D:$D,$BF158,'Transactions (Dated)'!$B:$B,BH$11,'Transactions (Dated)'!$C:$C,"Dividend (paid to cash)")*W158</f>
        <v>0</v>
      </c>
      <c r="BI158" s="6">
        <f ca="1">BI157+SUMIFS('Transactions (Dated)'!$F:$F,'Transactions (Dated)'!$D:$D,$BF158,'Transactions (Dated)'!$B:$B,BI$11,'Transactions (Dated)'!$C:$C,"Dividend (paid to cash)")*X158</f>
        <v>1250</v>
      </c>
      <c r="BJ158" s="6">
        <f ca="1">BJ157+SUMIFS('Transactions (Dated)'!$F:$F,'Transactions (Dated)'!$D:$D,$BF158,'Transactions (Dated)'!$B:$B,BJ$11,'Transactions (Dated)'!$C:$C,"Dividend (paid to cash)")*Y158</f>
        <v>0</v>
      </c>
      <c r="BK158" s="6">
        <f ca="1">BK157+SUMIFS('Transactions (Dated)'!$F:$F,'Transactions (Dated)'!$D:$D,$BF158,'Transactions (Dated)'!$B:$B,BK$11,'Transactions (Dated)'!$C:$C,"Dividend (paid to cash)")*Z158</f>
        <v>47.300000000000004</v>
      </c>
      <c r="BL158" s="6">
        <f ca="1">BL157+SUMIFS('Transactions (Dated)'!$F:$F,'Transactions (Dated)'!$D:$D,$BF158,'Transactions (Dated)'!$B:$B,BL$11,'Transactions (Dated)'!$C:$C,"Dividend (paid to cash)")*AA158</f>
        <v>0</v>
      </c>
      <c r="BM158" s="6">
        <f ca="1">BM157+SUMIFS('Transactions (Dated)'!$F:$F,'Transactions (Dated)'!$D:$D,$BF158,'Transactions (Dated)'!$B:$B,BM$11,'Transactions (Dated)'!$C:$C,"Dividend (paid to cash)")*AB158</f>
        <v>0</v>
      </c>
      <c r="BN158" s="6">
        <f ca="1">BN157+SUMIFS('Transactions (Dated)'!$F:$F,'Transactions (Dated)'!$D:$D,$BF158,'Transactions (Dated)'!$B:$B,BN$11,'Transactions (Dated)'!$C:$C,"Dividend (paid to cash)")*AC158</f>
        <v>0</v>
      </c>
      <c r="BO158" s="6">
        <f ca="1">BO157+SUMIFS('Transactions (Dated)'!$F:$F,'Transactions (Dated)'!$D:$D,$BF158,'Transactions (Dated)'!$B:$B,BO$11,'Transactions (Dated)'!$C:$C,"Dividend (paid to cash)")*AD158</f>
        <v>0</v>
      </c>
      <c r="BP158" s="6">
        <f ca="1">BP157+SUMIFS('Transactions (Dated)'!$F:$F,'Transactions (Dated)'!$D:$D,$BF158,'Transactions (Dated)'!$B:$B,BP$11,'Transactions (Dated)'!$C:$C,"Dividend (paid to cash)")*AE158</f>
        <v>0</v>
      </c>
      <c r="BQ158" s="6">
        <f ca="1">BQ157+SUMIFS('Transactions (Dated)'!$F:$F,'Transactions (Dated)'!$D:$D,$BF158,'Transactions (Dated)'!$B:$B,BQ$11,'Transactions (Dated)'!$C:$C,"Dividend (paid to cash)")*AF158</f>
        <v>0</v>
      </c>
      <c r="BR158" s="6">
        <f ca="1">BR157+SUMIFS('Transactions (Dated)'!$F:$F,'Transactions (Dated)'!$D:$D,$BF158,'Transactions (Dated)'!$B:$B,BR$11,'Transactions (Dated)'!$C:$C,"Dividend (paid to cash)")*AG158</f>
        <v>0</v>
      </c>
      <c r="BS158" s="6">
        <f ca="1">BS157+SUMIFS('Transactions (Dated)'!$F:$F,'Transactions (Dated)'!$D:$D,$BF158,'Transactions (Dated)'!$B:$B,BS$11,'Transactions (Dated)'!$C:$C,"Dividend (paid to cash)")*AH158</f>
        <v>0</v>
      </c>
      <c r="BT158" s="6">
        <f ca="1">BT157+SUMIFS('Transactions (Dated)'!$F:$F,'Transactions (Dated)'!$D:$D,$BF158,'Transactions (Dated)'!$B:$B,BT$11,'Transactions (Dated)'!$C:$C,"Dividend (paid to cash)")*AI158</f>
        <v>0</v>
      </c>
      <c r="BU158" s="6">
        <f ca="1">BU157+SUMIFS('Transactions (Dated)'!$F:$F,'Transactions (Dated)'!$D:$D,$BF158,'Transactions (Dated)'!$B:$B,BU$11,'Transactions (Dated)'!$C:$C,"Dividend (paid to cash)")*AJ158</f>
        <v>0</v>
      </c>
      <c r="BV158" s="6"/>
      <c r="BX158" s="6">
        <f t="shared" ca="1" si="78"/>
        <v>807822.20000000007</v>
      </c>
      <c r="BZ158" s="3">
        <f t="shared" si="79"/>
        <v>42125</v>
      </c>
      <c r="CA158" s="4">
        <f t="shared" ca="1" si="74"/>
        <v>222663.95</v>
      </c>
      <c r="CB158" s="4">
        <f t="shared" ca="1" si="75"/>
        <v>807822.20000000007</v>
      </c>
      <c r="CD158" s="4">
        <f t="shared" ca="1" si="76"/>
        <v>1030486.1500000001</v>
      </c>
    </row>
    <row r="159" spans="2:82">
      <c r="B159" s="3">
        <f t="shared" si="77"/>
        <v>42128</v>
      </c>
      <c r="C159" s="2">
        <v>15367.5</v>
      </c>
      <c r="E159" s="70">
        <v>42128</v>
      </c>
      <c r="F159" s="69">
        <v>12.28</v>
      </c>
      <c r="G159" s="69">
        <v>5.59</v>
      </c>
      <c r="H159" s="69">
        <v>20.78</v>
      </c>
      <c r="I159" s="69">
        <v>33.44</v>
      </c>
      <c r="J159" s="69">
        <v>21.18</v>
      </c>
      <c r="K159" s="69">
        <v>12.74</v>
      </c>
      <c r="L159" s="69">
        <v>28.41</v>
      </c>
      <c r="M159" s="69">
        <v>3.29</v>
      </c>
      <c r="N159" s="69">
        <v>10.5</v>
      </c>
      <c r="O159" s="69">
        <v>5.4166999999999996</v>
      </c>
      <c r="P159" s="69">
        <v>34.78</v>
      </c>
      <c r="Q159" s="69">
        <v>0.89</v>
      </c>
      <c r="R159" s="69">
        <v>12.25</v>
      </c>
      <c r="S159" s="69">
        <v>39.18</v>
      </c>
      <c r="T159" s="4"/>
      <c r="V159" s="3">
        <f t="shared" si="56"/>
        <v>42128</v>
      </c>
      <c r="W159" s="40">
        <f ca="1">W158+SUMIFS('Transactions (Dated)'!$E$2:$E$53,'Transactions (Dated)'!$D$2:$D$53,'Share Values'!$V159,'Transactions (Dated)'!$B$2:$B$53,'Share Values'!W$11,'Transactions (Dated)'!$C$2:$C$53,"Buy")-SUMIFS('Transactions (Dated)'!$E$2:$E$53,'Transactions (Dated)'!$D$2:$D$53,'Share Values'!$V159,'Transactions (Dated)'!$B$2:$B$53,'Share Values'!W$11,'Transactions (Dated)'!$C$2:$C$53,"Sell")</f>
        <v>4625</v>
      </c>
      <c r="X159" s="40">
        <f ca="1">X158+SUMIFS('Transactions (Dated)'!$E$2:$E$53,'Transactions (Dated)'!$D$2:$D$53,'Share Values'!$V159,'Transactions (Dated)'!$B$2:$B$53,'Share Values'!X$11,'Transactions (Dated)'!$C$2:$C$53,"Buy")-SUMIFS('Transactions (Dated)'!$E$2:$E$53,'Transactions (Dated)'!$D$2:$D$53,'Share Values'!$V159,'Transactions (Dated)'!$B$2:$B$53,'Share Values'!X$11,'Transactions (Dated)'!$C$2:$C$53,"Sell")</f>
        <v>9375</v>
      </c>
      <c r="Y159" s="40">
        <f ca="1">Y158+SUMIFS('Transactions (Dated)'!$E$2:$E$53,'Transactions (Dated)'!$D$2:$D$53,'Share Values'!$V159,'Transactions (Dated)'!$B$2:$B$53,'Share Values'!Y$11,'Transactions (Dated)'!$C$2:$C$53,"Buy")-SUMIFS('Transactions (Dated)'!$E$2:$E$53,'Transactions (Dated)'!$D$2:$D$53,'Share Values'!$V159,'Transactions (Dated)'!$B$2:$B$53,'Share Values'!Y$11,'Transactions (Dated)'!$C$2:$C$53,"Sell")</f>
        <v>0</v>
      </c>
      <c r="Z159" s="40">
        <f ca="1">Z158+SUMIFS('Transactions (Dated)'!$E$2:$E$53,'Transactions (Dated)'!$D$2:$D$53,'Share Values'!$V159,'Transactions (Dated)'!$B$2:$B$53,'Share Values'!Z$11,'Transactions (Dated)'!$C$2:$C$53,"Buy")-SUMIFS('Transactions (Dated)'!$E$2:$E$53,'Transactions (Dated)'!$D$2:$D$53,'Share Values'!$V159,'Transactions (Dated)'!$B$2:$B$53,'Share Values'!Z$11,'Transactions (Dated)'!$C$2:$C$53,"Sell")</f>
        <v>1892</v>
      </c>
      <c r="AA159" s="40">
        <f ca="1">AA158+SUMIFS('Transactions (Dated)'!$E$2:$E$53,'Transactions (Dated)'!$D$2:$D$53,'Share Values'!$V159,'Transactions (Dated)'!$B$2:$B$53,'Share Values'!AA$11,'Transactions (Dated)'!$C$2:$C$53,"Buy")-SUMIFS('Transactions (Dated)'!$E$2:$E$53,'Transactions (Dated)'!$D$2:$D$53,'Share Values'!$V159,'Transactions (Dated)'!$B$2:$B$53,'Share Values'!AA$11,'Transactions (Dated)'!$C$2:$C$53,"Sell")</f>
        <v>2348</v>
      </c>
      <c r="AB159" s="40">
        <f ca="1">AB158+SUMIFS('Transactions (Dated)'!$E$2:$E$53,'Transactions (Dated)'!$D$2:$D$53,'Share Values'!$V159,'Transactions (Dated)'!$B$2:$B$53,'Share Values'!AB$11,'Transactions (Dated)'!$C$2:$C$53,"Buy")-SUMIFS('Transactions (Dated)'!$E$2:$E$53,'Transactions (Dated)'!$D$2:$D$53,'Share Values'!$V159,'Transactions (Dated)'!$B$2:$B$53,'Share Values'!AB$11,'Transactions (Dated)'!$C$2:$C$53,"Sell")</f>
        <v>0</v>
      </c>
      <c r="AC159" s="40">
        <f ca="1">AC158+SUMIFS('Transactions (Dated)'!$E$2:$E$53,'Transactions (Dated)'!$D$2:$D$53,'Share Values'!$V159,'Transactions (Dated)'!$B$2:$B$53,'Share Values'!AC$11,'Transactions (Dated)'!$C$2:$C$53,"Buy")-SUMIFS('Transactions (Dated)'!$E$2:$E$53,'Transactions (Dated)'!$D$2:$D$53,'Share Values'!$V159,'Transactions (Dated)'!$B$2:$B$53,'Share Values'!AC$11,'Transactions (Dated)'!$C$2:$C$53,"Sell")</f>
        <v>0</v>
      </c>
      <c r="AD159" s="40">
        <f ca="1">AD158+SUMIFS('Transactions (Dated)'!$E$2:$E$53,'Transactions (Dated)'!$D$2:$D$53,'Share Values'!$V159,'Transactions (Dated)'!$B$2:$B$53,'Share Values'!AD$11,'Transactions (Dated)'!$C$2:$C$53,"Buy")-SUMIFS('Transactions (Dated)'!$E$2:$E$53,'Transactions (Dated)'!$D$2:$D$53,'Share Values'!$V159,'Transactions (Dated)'!$B$2:$B$53,'Share Values'!AD$11,'Transactions (Dated)'!$C$2:$C$53,"Sell")</f>
        <v>0</v>
      </c>
      <c r="AE159" s="40">
        <f ca="1">AE158+SUMIFS('Transactions (Dated)'!$E$2:$E$53,'Transactions (Dated)'!$D$2:$D$53,'Share Values'!$V159,'Transactions (Dated)'!$B$2:$B$53,'Share Values'!AE$11,'Transactions (Dated)'!$C$2:$C$53,"Buy")-SUMIFS('Transactions (Dated)'!$E$2:$E$53,'Transactions (Dated)'!$D$2:$D$53,'Share Values'!$V159,'Transactions (Dated)'!$B$2:$B$53,'Share Values'!AE$11,'Transactions (Dated)'!$C$2:$C$53,"Sell")</f>
        <v>0</v>
      </c>
      <c r="AF159" s="40">
        <f ca="1">AF158+SUMIFS('Transactions (Dated)'!$E$2:$E$53,'Transactions (Dated)'!$D$2:$D$53,'Share Values'!$V159,'Transactions (Dated)'!$B$2:$B$53,'Share Values'!AF$11,'Transactions (Dated)'!$C$2:$C$53,"Buy")-SUMIFS('Transactions (Dated)'!$E$2:$E$53,'Transactions (Dated)'!$D$2:$D$53,'Share Values'!$V159,'Transactions (Dated)'!$B$2:$B$53,'Share Values'!AF$11,'Transactions (Dated)'!$C$2:$C$53,"Sell")</f>
        <v>0</v>
      </c>
      <c r="AG159" s="40">
        <f ca="1">AG158+SUMIFS('Transactions (Dated)'!$E$2:$E$53,'Transactions (Dated)'!$D$2:$D$53,'Share Values'!$V159,'Transactions (Dated)'!$B$2:$B$53,'Share Values'!AG$11,'Transactions (Dated)'!$C$2:$C$53,"Buy")-SUMIFS('Transactions (Dated)'!$E$2:$E$53,'Transactions (Dated)'!$D$2:$D$53,'Share Values'!$V159,'Transactions (Dated)'!$B$2:$B$53,'Share Values'!AG$11,'Transactions (Dated)'!$C$2:$C$53,"Sell")</f>
        <v>0</v>
      </c>
      <c r="AH159" s="40">
        <f ca="1">AH158+SUMIFS('Transactions (Dated)'!$E$2:$E$53,'Transactions (Dated)'!$D$2:$D$53,'Share Values'!$V159,'Transactions (Dated)'!$B$2:$B$53,'Share Values'!AH$11,'Transactions (Dated)'!$C$2:$C$53,"Buy")-SUMIFS('Transactions (Dated)'!$E$2:$E$53,'Transactions (Dated)'!$D$2:$D$53,'Share Values'!$V159,'Transactions (Dated)'!$B$2:$B$53,'Share Values'!AH$11,'Transactions (Dated)'!$C$2:$C$53,"Sell")</f>
        <v>0</v>
      </c>
      <c r="AI159" s="40">
        <f ca="1">AI158+SUMIFS('Transactions (Dated)'!$E$2:$E$53,'Transactions (Dated)'!$D$2:$D$53,'Share Values'!$V159,'Transactions (Dated)'!$B$2:$B$53,'Share Values'!AI$11,'Transactions (Dated)'!$C$2:$C$53,"Buy")-SUMIFS('Transactions (Dated)'!$E$2:$E$53,'Transactions (Dated)'!$D$2:$D$53,'Share Values'!$V159,'Transactions (Dated)'!$B$2:$B$53,'Share Values'!AI$11,'Transactions (Dated)'!$C$2:$C$53,"Sell")</f>
        <v>0</v>
      </c>
      <c r="AJ159" s="40">
        <f ca="1">AJ158+SUMIFS('Transactions (Dated)'!$E$2:$E$53,'Transactions (Dated)'!$D$2:$D$53,'Share Values'!$V159,'Transactions (Dated)'!$B$2:$B$53,'Share Values'!AJ$11,'Transactions (Dated)'!$C$2:$C$53,"Buy")-SUMIFS('Transactions (Dated)'!$E$2:$E$53,'Transactions (Dated)'!$D$2:$D$53,'Share Values'!$V159,'Transactions (Dated)'!$B$2:$B$53,'Share Values'!AJ$11,'Transactions (Dated)'!$C$2:$C$53,"Sell")</f>
        <v>0</v>
      </c>
      <c r="AK159" s="40"/>
      <c r="AM159" s="3">
        <f t="shared" si="57"/>
        <v>42128</v>
      </c>
      <c r="AN159" s="6">
        <f t="shared" ca="1" si="58"/>
        <v>56795</v>
      </c>
      <c r="AO159" s="6">
        <f t="shared" ca="1" si="59"/>
        <v>52406.25</v>
      </c>
      <c r="AP159" s="6">
        <f t="shared" ca="1" si="60"/>
        <v>0</v>
      </c>
      <c r="AQ159" s="6">
        <f t="shared" ca="1" si="61"/>
        <v>63268.479999999996</v>
      </c>
      <c r="AR159" s="6">
        <f t="shared" ca="1" si="62"/>
        <v>49730.64</v>
      </c>
      <c r="AS159" s="6">
        <f t="shared" ca="1" si="63"/>
        <v>0</v>
      </c>
      <c r="AT159" s="6">
        <f t="shared" ca="1" si="64"/>
        <v>0</v>
      </c>
      <c r="AU159" s="6">
        <f t="shared" ca="1" si="65"/>
        <v>0</v>
      </c>
      <c r="AV159" s="6">
        <f t="shared" ca="1" si="66"/>
        <v>0</v>
      </c>
      <c r="AW159" s="6">
        <f t="shared" ca="1" si="67"/>
        <v>0</v>
      </c>
      <c r="AX159" s="6">
        <f t="shared" ca="1" si="68"/>
        <v>0</v>
      </c>
      <c r="AY159" s="6">
        <f t="shared" ca="1" si="69"/>
        <v>0</v>
      </c>
      <c r="AZ159" s="6">
        <f t="shared" ca="1" si="70"/>
        <v>0</v>
      </c>
      <c r="BA159" s="6">
        <f t="shared" ca="1" si="71"/>
        <v>0</v>
      </c>
      <c r="BB159" s="6"/>
      <c r="BD159" s="4">
        <f t="shared" ca="1" si="72"/>
        <v>222200.37</v>
      </c>
      <c r="BF159" s="3">
        <f t="shared" si="73"/>
        <v>42128</v>
      </c>
      <c r="BG159" s="6">
        <f>BG158+SUMIFS('Transactions (Dated)'!H:H,'Transactions (Dated)'!D:D,'Share Values'!AM159)</f>
        <v>806524.9</v>
      </c>
      <c r="BH159" s="6">
        <f ca="1">BH158+SUMIFS('Transactions (Dated)'!$F:$F,'Transactions (Dated)'!$D:$D,$BF159,'Transactions (Dated)'!$B:$B,BH$11,'Transactions (Dated)'!$C:$C,"Dividend (paid to cash)")*W159</f>
        <v>0</v>
      </c>
      <c r="BI159" s="6">
        <f ca="1">BI158+SUMIFS('Transactions (Dated)'!$F:$F,'Transactions (Dated)'!$D:$D,$BF159,'Transactions (Dated)'!$B:$B,BI$11,'Transactions (Dated)'!$C:$C,"Dividend (paid to cash)")*X159</f>
        <v>1250</v>
      </c>
      <c r="BJ159" s="6">
        <f ca="1">BJ158+SUMIFS('Transactions (Dated)'!$F:$F,'Transactions (Dated)'!$D:$D,$BF159,'Transactions (Dated)'!$B:$B,BJ$11,'Transactions (Dated)'!$C:$C,"Dividend (paid to cash)")*Y159</f>
        <v>0</v>
      </c>
      <c r="BK159" s="6">
        <f ca="1">BK158+SUMIFS('Transactions (Dated)'!$F:$F,'Transactions (Dated)'!$D:$D,$BF159,'Transactions (Dated)'!$B:$B,BK$11,'Transactions (Dated)'!$C:$C,"Dividend (paid to cash)")*Z159</f>
        <v>47.300000000000004</v>
      </c>
      <c r="BL159" s="6">
        <f ca="1">BL158+SUMIFS('Transactions (Dated)'!$F:$F,'Transactions (Dated)'!$D:$D,$BF159,'Transactions (Dated)'!$B:$B,BL$11,'Transactions (Dated)'!$C:$C,"Dividend (paid to cash)")*AA159</f>
        <v>0</v>
      </c>
      <c r="BM159" s="6">
        <f ca="1">BM158+SUMIFS('Transactions (Dated)'!$F:$F,'Transactions (Dated)'!$D:$D,$BF159,'Transactions (Dated)'!$B:$B,BM$11,'Transactions (Dated)'!$C:$C,"Dividend (paid to cash)")*AB159</f>
        <v>0</v>
      </c>
      <c r="BN159" s="6">
        <f ca="1">BN158+SUMIFS('Transactions (Dated)'!$F:$F,'Transactions (Dated)'!$D:$D,$BF159,'Transactions (Dated)'!$B:$B,BN$11,'Transactions (Dated)'!$C:$C,"Dividend (paid to cash)")*AC159</f>
        <v>0</v>
      </c>
      <c r="BO159" s="6">
        <f ca="1">BO158+SUMIFS('Transactions (Dated)'!$F:$F,'Transactions (Dated)'!$D:$D,$BF159,'Transactions (Dated)'!$B:$B,BO$11,'Transactions (Dated)'!$C:$C,"Dividend (paid to cash)")*AD159</f>
        <v>0</v>
      </c>
      <c r="BP159" s="6">
        <f ca="1">BP158+SUMIFS('Transactions (Dated)'!$F:$F,'Transactions (Dated)'!$D:$D,$BF159,'Transactions (Dated)'!$B:$B,BP$11,'Transactions (Dated)'!$C:$C,"Dividend (paid to cash)")*AE159</f>
        <v>0</v>
      </c>
      <c r="BQ159" s="6">
        <f ca="1">BQ158+SUMIFS('Transactions (Dated)'!$F:$F,'Transactions (Dated)'!$D:$D,$BF159,'Transactions (Dated)'!$B:$B,BQ$11,'Transactions (Dated)'!$C:$C,"Dividend (paid to cash)")*AF159</f>
        <v>0</v>
      </c>
      <c r="BR159" s="6">
        <f ca="1">BR158+SUMIFS('Transactions (Dated)'!$F:$F,'Transactions (Dated)'!$D:$D,$BF159,'Transactions (Dated)'!$B:$B,BR$11,'Transactions (Dated)'!$C:$C,"Dividend (paid to cash)")*AG159</f>
        <v>0</v>
      </c>
      <c r="BS159" s="6">
        <f ca="1">BS158+SUMIFS('Transactions (Dated)'!$F:$F,'Transactions (Dated)'!$D:$D,$BF159,'Transactions (Dated)'!$B:$B,BS$11,'Transactions (Dated)'!$C:$C,"Dividend (paid to cash)")*AH159</f>
        <v>0</v>
      </c>
      <c r="BT159" s="6">
        <f ca="1">BT158+SUMIFS('Transactions (Dated)'!$F:$F,'Transactions (Dated)'!$D:$D,$BF159,'Transactions (Dated)'!$B:$B,BT$11,'Transactions (Dated)'!$C:$C,"Dividend (paid to cash)")*AI159</f>
        <v>0</v>
      </c>
      <c r="BU159" s="6">
        <f ca="1">BU158+SUMIFS('Transactions (Dated)'!$F:$F,'Transactions (Dated)'!$D:$D,$BF159,'Transactions (Dated)'!$B:$B,BU$11,'Transactions (Dated)'!$C:$C,"Dividend (paid to cash)")*AJ159</f>
        <v>0</v>
      </c>
      <c r="BV159" s="6"/>
      <c r="BX159" s="6">
        <f t="shared" ca="1" si="78"/>
        <v>807822.20000000007</v>
      </c>
      <c r="BZ159" s="3">
        <f t="shared" si="79"/>
        <v>42128</v>
      </c>
      <c r="CA159" s="4">
        <f t="shared" ca="1" si="74"/>
        <v>222200.37</v>
      </c>
      <c r="CB159" s="4">
        <f t="shared" ca="1" si="75"/>
        <v>807822.20000000007</v>
      </c>
      <c r="CD159" s="4">
        <f t="shared" ca="1" si="76"/>
        <v>1030022.5700000001</v>
      </c>
    </row>
    <row r="160" spans="2:82">
      <c r="B160" s="3">
        <f t="shared" si="77"/>
        <v>42129</v>
      </c>
      <c r="C160" s="2">
        <v>15173.9</v>
      </c>
      <c r="E160" s="70">
        <v>42129</v>
      </c>
      <c r="F160" s="69">
        <v>11.99</v>
      </c>
      <c r="G160" s="69">
        <v>5.52</v>
      </c>
      <c r="H160" s="69">
        <v>20.51</v>
      </c>
      <c r="I160" s="69">
        <v>33</v>
      </c>
      <c r="J160" s="69">
        <v>20.74</v>
      </c>
      <c r="K160" s="69">
        <v>12.63</v>
      </c>
      <c r="L160" s="69">
        <v>28.31</v>
      </c>
      <c r="M160" s="69">
        <v>3.25</v>
      </c>
      <c r="N160" s="69">
        <v>10.26</v>
      </c>
      <c r="O160" s="69">
        <v>5.3367000000000004</v>
      </c>
      <c r="P160" s="69">
        <v>34.26</v>
      </c>
      <c r="Q160" s="69">
        <v>0.87</v>
      </c>
      <c r="R160" s="69">
        <v>11.94</v>
      </c>
      <c r="S160" s="69">
        <v>38.89</v>
      </c>
      <c r="T160" s="4"/>
      <c r="V160" s="3">
        <f t="shared" si="56"/>
        <v>42129</v>
      </c>
      <c r="W160" s="40">
        <f ca="1">W159+SUMIFS('Transactions (Dated)'!$E$2:$E$53,'Transactions (Dated)'!$D$2:$D$53,'Share Values'!$V160,'Transactions (Dated)'!$B$2:$B$53,'Share Values'!W$11,'Transactions (Dated)'!$C$2:$C$53,"Buy")-SUMIFS('Transactions (Dated)'!$E$2:$E$53,'Transactions (Dated)'!$D$2:$D$53,'Share Values'!$V160,'Transactions (Dated)'!$B$2:$B$53,'Share Values'!W$11,'Transactions (Dated)'!$C$2:$C$53,"Sell")</f>
        <v>4625</v>
      </c>
      <c r="X160" s="40">
        <f ca="1">X159+SUMIFS('Transactions (Dated)'!$E$2:$E$53,'Transactions (Dated)'!$D$2:$D$53,'Share Values'!$V160,'Transactions (Dated)'!$B$2:$B$53,'Share Values'!X$11,'Transactions (Dated)'!$C$2:$C$53,"Buy")-SUMIFS('Transactions (Dated)'!$E$2:$E$53,'Transactions (Dated)'!$D$2:$D$53,'Share Values'!$V160,'Transactions (Dated)'!$B$2:$B$53,'Share Values'!X$11,'Transactions (Dated)'!$C$2:$C$53,"Sell")</f>
        <v>9375</v>
      </c>
      <c r="Y160" s="40">
        <f ca="1">Y159+SUMIFS('Transactions (Dated)'!$E$2:$E$53,'Transactions (Dated)'!$D$2:$D$53,'Share Values'!$V160,'Transactions (Dated)'!$B$2:$B$53,'Share Values'!Y$11,'Transactions (Dated)'!$C$2:$C$53,"Buy")-SUMIFS('Transactions (Dated)'!$E$2:$E$53,'Transactions (Dated)'!$D$2:$D$53,'Share Values'!$V160,'Transactions (Dated)'!$B$2:$B$53,'Share Values'!Y$11,'Transactions (Dated)'!$C$2:$C$53,"Sell")</f>
        <v>0</v>
      </c>
      <c r="Z160" s="40">
        <f ca="1">Z159+SUMIFS('Transactions (Dated)'!$E$2:$E$53,'Transactions (Dated)'!$D$2:$D$53,'Share Values'!$V160,'Transactions (Dated)'!$B$2:$B$53,'Share Values'!Z$11,'Transactions (Dated)'!$C$2:$C$53,"Buy")-SUMIFS('Transactions (Dated)'!$E$2:$E$53,'Transactions (Dated)'!$D$2:$D$53,'Share Values'!$V160,'Transactions (Dated)'!$B$2:$B$53,'Share Values'!Z$11,'Transactions (Dated)'!$C$2:$C$53,"Sell")</f>
        <v>1892</v>
      </c>
      <c r="AA160" s="40">
        <f ca="1">AA159+SUMIFS('Transactions (Dated)'!$E$2:$E$53,'Transactions (Dated)'!$D$2:$D$53,'Share Values'!$V160,'Transactions (Dated)'!$B$2:$B$53,'Share Values'!AA$11,'Transactions (Dated)'!$C$2:$C$53,"Buy")-SUMIFS('Transactions (Dated)'!$E$2:$E$53,'Transactions (Dated)'!$D$2:$D$53,'Share Values'!$V160,'Transactions (Dated)'!$B$2:$B$53,'Share Values'!AA$11,'Transactions (Dated)'!$C$2:$C$53,"Sell")</f>
        <v>2348</v>
      </c>
      <c r="AB160" s="40">
        <f ca="1">AB159+SUMIFS('Transactions (Dated)'!$E$2:$E$53,'Transactions (Dated)'!$D$2:$D$53,'Share Values'!$V160,'Transactions (Dated)'!$B$2:$B$53,'Share Values'!AB$11,'Transactions (Dated)'!$C$2:$C$53,"Buy")-SUMIFS('Transactions (Dated)'!$E$2:$E$53,'Transactions (Dated)'!$D$2:$D$53,'Share Values'!$V160,'Transactions (Dated)'!$B$2:$B$53,'Share Values'!AB$11,'Transactions (Dated)'!$C$2:$C$53,"Sell")</f>
        <v>0</v>
      </c>
      <c r="AC160" s="40">
        <f ca="1">AC159+SUMIFS('Transactions (Dated)'!$E$2:$E$53,'Transactions (Dated)'!$D$2:$D$53,'Share Values'!$V160,'Transactions (Dated)'!$B$2:$B$53,'Share Values'!AC$11,'Transactions (Dated)'!$C$2:$C$53,"Buy")-SUMIFS('Transactions (Dated)'!$E$2:$E$53,'Transactions (Dated)'!$D$2:$D$53,'Share Values'!$V160,'Transactions (Dated)'!$B$2:$B$53,'Share Values'!AC$11,'Transactions (Dated)'!$C$2:$C$53,"Sell")</f>
        <v>0</v>
      </c>
      <c r="AD160" s="40">
        <f ca="1">AD159+SUMIFS('Transactions (Dated)'!$E$2:$E$53,'Transactions (Dated)'!$D$2:$D$53,'Share Values'!$V160,'Transactions (Dated)'!$B$2:$B$53,'Share Values'!AD$11,'Transactions (Dated)'!$C$2:$C$53,"Buy")-SUMIFS('Transactions (Dated)'!$E$2:$E$53,'Transactions (Dated)'!$D$2:$D$53,'Share Values'!$V160,'Transactions (Dated)'!$B$2:$B$53,'Share Values'!AD$11,'Transactions (Dated)'!$C$2:$C$53,"Sell")</f>
        <v>0</v>
      </c>
      <c r="AE160" s="40">
        <f ca="1">AE159+SUMIFS('Transactions (Dated)'!$E$2:$E$53,'Transactions (Dated)'!$D$2:$D$53,'Share Values'!$V160,'Transactions (Dated)'!$B$2:$B$53,'Share Values'!AE$11,'Transactions (Dated)'!$C$2:$C$53,"Buy")-SUMIFS('Transactions (Dated)'!$E$2:$E$53,'Transactions (Dated)'!$D$2:$D$53,'Share Values'!$V160,'Transactions (Dated)'!$B$2:$B$53,'Share Values'!AE$11,'Transactions (Dated)'!$C$2:$C$53,"Sell")</f>
        <v>0</v>
      </c>
      <c r="AF160" s="40">
        <f ca="1">AF159+SUMIFS('Transactions (Dated)'!$E$2:$E$53,'Transactions (Dated)'!$D$2:$D$53,'Share Values'!$V160,'Transactions (Dated)'!$B$2:$B$53,'Share Values'!AF$11,'Transactions (Dated)'!$C$2:$C$53,"Buy")-SUMIFS('Transactions (Dated)'!$E$2:$E$53,'Transactions (Dated)'!$D$2:$D$53,'Share Values'!$V160,'Transactions (Dated)'!$B$2:$B$53,'Share Values'!AF$11,'Transactions (Dated)'!$C$2:$C$53,"Sell")</f>
        <v>0</v>
      </c>
      <c r="AG160" s="40">
        <f ca="1">AG159+SUMIFS('Transactions (Dated)'!$E$2:$E$53,'Transactions (Dated)'!$D$2:$D$53,'Share Values'!$V160,'Transactions (Dated)'!$B$2:$B$53,'Share Values'!AG$11,'Transactions (Dated)'!$C$2:$C$53,"Buy")-SUMIFS('Transactions (Dated)'!$E$2:$E$53,'Transactions (Dated)'!$D$2:$D$53,'Share Values'!$V160,'Transactions (Dated)'!$B$2:$B$53,'Share Values'!AG$11,'Transactions (Dated)'!$C$2:$C$53,"Sell")</f>
        <v>0</v>
      </c>
      <c r="AH160" s="40">
        <f ca="1">AH159+SUMIFS('Transactions (Dated)'!$E$2:$E$53,'Transactions (Dated)'!$D$2:$D$53,'Share Values'!$V160,'Transactions (Dated)'!$B$2:$B$53,'Share Values'!AH$11,'Transactions (Dated)'!$C$2:$C$53,"Buy")-SUMIFS('Transactions (Dated)'!$E$2:$E$53,'Transactions (Dated)'!$D$2:$D$53,'Share Values'!$V160,'Transactions (Dated)'!$B$2:$B$53,'Share Values'!AH$11,'Transactions (Dated)'!$C$2:$C$53,"Sell")</f>
        <v>0</v>
      </c>
      <c r="AI160" s="40">
        <f ca="1">AI159+SUMIFS('Transactions (Dated)'!$E$2:$E$53,'Transactions (Dated)'!$D$2:$D$53,'Share Values'!$V160,'Transactions (Dated)'!$B$2:$B$53,'Share Values'!AI$11,'Transactions (Dated)'!$C$2:$C$53,"Buy")-SUMIFS('Transactions (Dated)'!$E$2:$E$53,'Transactions (Dated)'!$D$2:$D$53,'Share Values'!$V160,'Transactions (Dated)'!$B$2:$B$53,'Share Values'!AI$11,'Transactions (Dated)'!$C$2:$C$53,"Sell")</f>
        <v>0</v>
      </c>
      <c r="AJ160" s="40">
        <f ca="1">AJ159+SUMIFS('Transactions (Dated)'!$E$2:$E$53,'Transactions (Dated)'!$D$2:$D$53,'Share Values'!$V160,'Transactions (Dated)'!$B$2:$B$53,'Share Values'!AJ$11,'Transactions (Dated)'!$C$2:$C$53,"Buy")-SUMIFS('Transactions (Dated)'!$E$2:$E$53,'Transactions (Dated)'!$D$2:$D$53,'Share Values'!$V160,'Transactions (Dated)'!$B$2:$B$53,'Share Values'!AJ$11,'Transactions (Dated)'!$C$2:$C$53,"Sell")</f>
        <v>0</v>
      </c>
      <c r="AK160" s="40"/>
      <c r="AM160" s="3">
        <f t="shared" si="57"/>
        <v>42129</v>
      </c>
      <c r="AN160" s="6">
        <f t="shared" ca="1" si="58"/>
        <v>55453.75</v>
      </c>
      <c r="AO160" s="6">
        <f t="shared" ca="1" si="59"/>
        <v>51749.999999999993</v>
      </c>
      <c r="AP160" s="6">
        <f t="shared" ca="1" si="60"/>
        <v>0</v>
      </c>
      <c r="AQ160" s="6">
        <f t="shared" ca="1" si="61"/>
        <v>62436</v>
      </c>
      <c r="AR160" s="6">
        <f t="shared" ca="1" si="62"/>
        <v>48697.52</v>
      </c>
      <c r="AS160" s="6">
        <f t="shared" ca="1" si="63"/>
        <v>0</v>
      </c>
      <c r="AT160" s="6">
        <f t="shared" ca="1" si="64"/>
        <v>0</v>
      </c>
      <c r="AU160" s="6">
        <f t="shared" ca="1" si="65"/>
        <v>0</v>
      </c>
      <c r="AV160" s="6">
        <f t="shared" ca="1" si="66"/>
        <v>0</v>
      </c>
      <c r="AW160" s="6">
        <f t="shared" ca="1" si="67"/>
        <v>0</v>
      </c>
      <c r="AX160" s="6">
        <f t="shared" ca="1" si="68"/>
        <v>0</v>
      </c>
      <c r="AY160" s="6">
        <f t="shared" ca="1" si="69"/>
        <v>0</v>
      </c>
      <c r="AZ160" s="6">
        <f t="shared" ca="1" si="70"/>
        <v>0</v>
      </c>
      <c r="BA160" s="6">
        <f t="shared" ca="1" si="71"/>
        <v>0</v>
      </c>
      <c r="BB160" s="6"/>
      <c r="BD160" s="4">
        <f t="shared" ca="1" si="72"/>
        <v>218337.27</v>
      </c>
      <c r="BF160" s="3">
        <f t="shared" si="73"/>
        <v>42129</v>
      </c>
      <c r="BG160" s="6">
        <f>BG159+SUMIFS('Transactions (Dated)'!H:H,'Transactions (Dated)'!D:D,'Share Values'!AM160)</f>
        <v>806524.9</v>
      </c>
      <c r="BH160" s="6">
        <f ca="1">BH159+SUMIFS('Transactions (Dated)'!$F:$F,'Transactions (Dated)'!$D:$D,$BF160,'Transactions (Dated)'!$B:$B,BH$11,'Transactions (Dated)'!$C:$C,"Dividend (paid to cash)")*W160</f>
        <v>0</v>
      </c>
      <c r="BI160" s="6">
        <f ca="1">BI159+SUMIFS('Transactions (Dated)'!$F:$F,'Transactions (Dated)'!$D:$D,$BF160,'Transactions (Dated)'!$B:$B,BI$11,'Transactions (Dated)'!$C:$C,"Dividend (paid to cash)")*X160</f>
        <v>1250</v>
      </c>
      <c r="BJ160" s="6">
        <f ca="1">BJ159+SUMIFS('Transactions (Dated)'!$F:$F,'Transactions (Dated)'!$D:$D,$BF160,'Transactions (Dated)'!$B:$B,BJ$11,'Transactions (Dated)'!$C:$C,"Dividend (paid to cash)")*Y160</f>
        <v>0</v>
      </c>
      <c r="BK160" s="6">
        <f ca="1">BK159+SUMIFS('Transactions (Dated)'!$F:$F,'Transactions (Dated)'!$D:$D,$BF160,'Transactions (Dated)'!$B:$B,BK$11,'Transactions (Dated)'!$C:$C,"Dividend (paid to cash)")*Z160</f>
        <v>47.300000000000004</v>
      </c>
      <c r="BL160" s="6">
        <f ca="1">BL159+SUMIFS('Transactions (Dated)'!$F:$F,'Transactions (Dated)'!$D:$D,$BF160,'Transactions (Dated)'!$B:$B,BL$11,'Transactions (Dated)'!$C:$C,"Dividend (paid to cash)")*AA160</f>
        <v>0</v>
      </c>
      <c r="BM160" s="6">
        <f ca="1">BM159+SUMIFS('Transactions (Dated)'!$F:$F,'Transactions (Dated)'!$D:$D,$BF160,'Transactions (Dated)'!$B:$B,BM$11,'Transactions (Dated)'!$C:$C,"Dividend (paid to cash)")*AB160</f>
        <v>0</v>
      </c>
      <c r="BN160" s="6">
        <f ca="1">BN159+SUMIFS('Transactions (Dated)'!$F:$F,'Transactions (Dated)'!$D:$D,$BF160,'Transactions (Dated)'!$B:$B,BN$11,'Transactions (Dated)'!$C:$C,"Dividend (paid to cash)")*AC160</f>
        <v>0</v>
      </c>
      <c r="BO160" s="6">
        <f ca="1">BO159+SUMIFS('Transactions (Dated)'!$F:$F,'Transactions (Dated)'!$D:$D,$BF160,'Transactions (Dated)'!$B:$B,BO$11,'Transactions (Dated)'!$C:$C,"Dividend (paid to cash)")*AD160</f>
        <v>0</v>
      </c>
      <c r="BP160" s="6">
        <f ca="1">BP159+SUMIFS('Transactions (Dated)'!$F:$F,'Transactions (Dated)'!$D:$D,$BF160,'Transactions (Dated)'!$B:$B,BP$11,'Transactions (Dated)'!$C:$C,"Dividend (paid to cash)")*AE160</f>
        <v>0</v>
      </c>
      <c r="BQ160" s="6">
        <f ca="1">BQ159+SUMIFS('Transactions (Dated)'!$F:$F,'Transactions (Dated)'!$D:$D,$BF160,'Transactions (Dated)'!$B:$B,BQ$11,'Transactions (Dated)'!$C:$C,"Dividend (paid to cash)")*AF160</f>
        <v>0</v>
      </c>
      <c r="BR160" s="6">
        <f ca="1">BR159+SUMIFS('Transactions (Dated)'!$F:$F,'Transactions (Dated)'!$D:$D,$BF160,'Transactions (Dated)'!$B:$B,BR$11,'Transactions (Dated)'!$C:$C,"Dividend (paid to cash)")*AG160</f>
        <v>0</v>
      </c>
      <c r="BS160" s="6">
        <f ca="1">BS159+SUMIFS('Transactions (Dated)'!$F:$F,'Transactions (Dated)'!$D:$D,$BF160,'Transactions (Dated)'!$B:$B,BS$11,'Transactions (Dated)'!$C:$C,"Dividend (paid to cash)")*AH160</f>
        <v>0</v>
      </c>
      <c r="BT160" s="6">
        <f ca="1">BT159+SUMIFS('Transactions (Dated)'!$F:$F,'Transactions (Dated)'!$D:$D,$BF160,'Transactions (Dated)'!$B:$B,BT$11,'Transactions (Dated)'!$C:$C,"Dividend (paid to cash)")*AI160</f>
        <v>0</v>
      </c>
      <c r="BU160" s="6">
        <f ca="1">BU159+SUMIFS('Transactions (Dated)'!$F:$F,'Transactions (Dated)'!$D:$D,$BF160,'Transactions (Dated)'!$B:$B,BU$11,'Transactions (Dated)'!$C:$C,"Dividend (paid to cash)")*AJ160</f>
        <v>0</v>
      </c>
      <c r="BV160" s="6"/>
      <c r="BX160" s="6">
        <f t="shared" ca="1" si="78"/>
        <v>807822.20000000007</v>
      </c>
      <c r="BZ160" s="3">
        <f t="shared" si="79"/>
        <v>42129</v>
      </c>
      <c r="CA160" s="4">
        <f t="shared" ca="1" si="74"/>
        <v>218337.27</v>
      </c>
      <c r="CB160" s="4">
        <f t="shared" ca="1" si="75"/>
        <v>807822.20000000007</v>
      </c>
      <c r="CD160" s="4">
        <f t="shared" ca="1" si="76"/>
        <v>1026159.4700000001</v>
      </c>
    </row>
    <row r="161" spans="2:82">
      <c r="B161" s="3">
        <f t="shared" si="77"/>
        <v>42130</v>
      </c>
      <c r="C161" s="2">
        <v>15023.9</v>
      </c>
      <c r="E161" s="70">
        <v>42130</v>
      </c>
      <c r="F161" s="69">
        <v>11.8</v>
      </c>
      <c r="G161" s="69">
        <v>5.5</v>
      </c>
      <c r="H161" s="69">
        <v>20.309999999999999</v>
      </c>
      <c r="I161" s="69">
        <v>33.01</v>
      </c>
      <c r="J161" s="69">
        <v>15.85</v>
      </c>
      <c r="K161" s="69">
        <v>12.11</v>
      </c>
      <c r="L161" s="69">
        <v>28.28</v>
      </c>
      <c r="M161" s="69">
        <v>3.19</v>
      </c>
      <c r="N161" s="69">
        <v>10.26</v>
      </c>
      <c r="O161" s="69">
        <v>5.4</v>
      </c>
      <c r="P161" s="69">
        <v>33.770000000000003</v>
      </c>
      <c r="Q161" s="69">
        <v>0.9</v>
      </c>
      <c r="R161" s="69">
        <v>11.89</v>
      </c>
      <c r="S161" s="69">
        <v>38.78</v>
      </c>
      <c r="T161" s="4"/>
      <c r="V161" s="3">
        <f t="shared" si="56"/>
        <v>42130</v>
      </c>
      <c r="W161" s="40">
        <f ca="1">W160+SUMIFS('Transactions (Dated)'!$E$2:$E$53,'Transactions (Dated)'!$D$2:$D$53,'Share Values'!$V161,'Transactions (Dated)'!$B$2:$B$53,'Share Values'!W$11,'Transactions (Dated)'!$C$2:$C$53,"Buy")-SUMIFS('Transactions (Dated)'!$E$2:$E$53,'Transactions (Dated)'!$D$2:$D$53,'Share Values'!$V161,'Transactions (Dated)'!$B$2:$B$53,'Share Values'!W$11,'Transactions (Dated)'!$C$2:$C$53,"Sell")</f>
        <v>4625</v>
      </c>
      <c r="X161" s="40">
        <f ca="1">X160+SUMIFS('Transactions (Dated)'!$E$2:$E$53,'Transactions (Dated)'!$D$2:$D$53,'Share Values'!$V161,'Transactions (Dated)'!$B$2:$B$53,'Share Values'!X$11,'Transactions (Dated)'!$C$2:$C$53,"Buy")-SUMIFS('Transactions (Dated)'!$E$2:$E$53,'Transactions (Dated)'!$D$2:$D$53,'Share Values'!$V161,'Transactions (Dated)'!$B$2:$B$53,'Share Values'!X$11,'Transactions (Dated)'!$C$2:$C$53,"Sell")</f>
        <v>9375</v>
      </c>
      <c r="Y161" s="40">
        <f ca="1">Y160+SUMIFS('Transactions (Dated)'!$E$2:$E$53,'Transactions (Dated)'!$D$2:$D$53,'Share Values'!$V161,'Transactions (Dated)'!$B$2:$B$53,'Share Values'!Y$11,'Transactions (Dated)'!$C$2:$C$53,"Buy")-SUMIFS('Transactions (Dated)'!$E$2:$E$53,'Transactions (Dated)'!$D$2:$D$53,'Share Values'!$V161,'Transactions (Dated)'!$B$2:$B$53,'Share Values'!Y$11,'Transactions (Dated)'!$C$2:$C$53,"Sell")</f>
        <v>0</v>
      </c>
      <c r="Z161" s="40">
        <f ca="1">Z160+SUMIFS('Transactions (Dated)'!$E$2:$E$53,'Transactions (Dated)'!$D$2:$D$53,'Share Values'!$V161,'Transactions (Dated)'!$B$2:$B$53,'Share Values'!Z$11,'Transactions (Dated)'!$C$2:$C$53,"Buy")-SUMIFS('Transactions (Dated)'!$E$2:$E$53,'Transactions (Dated)'!$D$2:$D$53,'Share Values'!$V161,'Transactions (Dated)'!$B$2:$B$53,'Share Values'!Z$11,'Transactions (Dated)'!$C$2:$C$53,"Sell")</f>
        <v>1892</v>
      </c>
      <c r="AA161" s="40">
        <f ca="1">AA160+SUMIFS('Transactions (Dated)'!$E$2:$E$53,'Transactions (Dated)'!$D$2:$D$53,'Share Values'!$V161,'Transactions (Dated)'!$B$2:$B$53,'Share Values'!AA$11,'Transactions (Dated)'!$C$2:$C$53,"Buy")-SUMIFS('Transactions (Dated)'!$E$2:$E$53,'Transactions (Dated)'!$D$2:$D$53,'Share Values'!$V161,'Transactions (Dated)'!$B$2:$B$53,'Share Values'!AA$11,'Transactions (Dated)'!$C$2:$C$53,"Sell")</f>
        <v>2348</v>
      </c>
      <c r="AB161" s="40">
        <f ca="1">AB160+SUMIFS('Transactions (Dated)'!$E$2:$E$53,'Transactions (Dated)'!$D$2:$D$53,'Share Values'!$V161,'Transactions (Dated)'!$B$2:$B$53,'Share Values'!AB$11,'Transactions (Dated)'!$C$2:$C$53,"Buy")-SUMIFS('Transactions (Dated)'!$E$2:$E$53,'Transactions (Dated)'!$D$2:$D$53,'Share Values'!$V161,'Transactions (Dated)'!$B$2:$B$53,'Share Values'!AB$11,'Transactions (Dated)'!$C$2:$C$53,"Sell")</f>
        <v>0</v>
      </c>
      <c r="AC161" s="40">
        <f ca="1">AC160+SUMIFS('Transactions (Dated)'!$E$2:$E$53,'Transactions (Dated)'!$D$2:$D$53,'Share Values'!$V161,'Transactions (Dated)'!$B$2:$B$53,'Share Values'!AC$11,'Transactions (Dated)'!$C$2:$C$53,"Buy")-SUMIFS('Transactions (Dated)'!$E$2:$E$53,'Transactions (Dated)'!$D$2:$D$53,'Share Values'!$V161,'Transactions (Dated)'!$B$2:$B$53,'Share Values'!AC$11,'Transactions (Dated)'!$C$2:$C$53,"Sell")</f>
        <v>0</v>
      </c>
      <c r="AD161" s="40">
        <f ca="1">AD160+SUMIFS('Transactions (Dated)'!$E$2:$E$53,'Transactions (Dated)'!$D$2:$D$53,'Share Values'!$V161,'Transactions (Dated)'!$B$2:$B$53,'Share Values'!AD$11,'Transactions (Dated)'!$C$2:$C$53,"Buy")-SUMIFS('Transactions (Dated)'!$E$2:$E$53,'Transactions (Dated)'!$D$2:$D$53,'Share Values'!$V161,'Transactions (Dated)'!$B$2:$B$53,'Share Values'!AD$11,'Transactions (Dated)'!$C$2:$C$53,"Sell")</f>
        <v>0</v>
      </c>
      <c r="AE161" s="40">
        <f ca="1">AE160+SUMIFS('Transactions (Dated)'!$E$2:$E$53,'Transactions (Dated)'!$D$2:$D$53,'Share Values'!$V161,'Transactions (Dated)'!$B$2:$B$53,'Share Values'!AE$11,'Transactions (Dated)'!$C$2:$C$53,"Buy")-SUMIFS('Transactions (Dated)'!$E$2:$E$53,'Transactions (Dated)'!$D$2:$D$53,'Share Values'!$V161,'Transactions (Dated)'!$B$2:$B$53,'Share Values'!AE$11,'Transactions (Dated)'!$C$2:$C$53,"Sell")</f>
        <v>0</v>
      </c>
      <c r="AF161" s="40">
        <f ca="1">AF160+SUMIFS('Transactions (Dated)'!$E$2:$E$53,'Transactions (Dated)'!$D$2:$D$53,'Share Values'!$V161,'Transactions (Dated)'!$B$2:$B$53,'Share Values'!AF$11,'Transactions (Dated)'!$C$2:$C$53,"Buy")-SUMIFS('Transactions (Dated)'!$E$2:$E$53,'Transactions (Dated)'!$D$2:$D$53,'Share Values'!$V161,'Transactions (Dated)'!$B$2:$B$53,'Share Values'!AF$11,'Transactions (Dated)'!$C$2:$C$53,"Sell")</f>
        <v>0</v>
      </c>
      <c r="AG161" s="40">
        <f ca="1">AG160+SUMIFS('Transactions (Dated)'!$E$2:$E$53,'Transactions (Dated)'!$D$2:$D$53,'Share Values'!$V161,'Transactions (Dated)'!$B$2:$B$53,'Share Values'!AG$11,'Transactions (Dated)'!$C$2:$C$53,"Buy")-SUMIFS('Transactions (Dated)'!$E$2:$E$53,'Transactions (Dated)'!$D$2:$D$53,'Share Values'!$V161,'Transactions (Dated)'!$B$2:$B$53,'Share Values'!AG$11,'Transactions (Dated)'!$C$2:$C$53,"Sell")</f>
        <v>0</v>
      </c>
      <c r="AH161" s="40">
        <f ca="1">AH160+SUMIFS('Transactions (Dated)'!$E$2:$E$53,'Transactions (Dated)'!$D$2:$D$53,'Share Values'!$V161,'Transactions (Dated)'!$B$2:$B$53,'Share Values'!AH$11,'Transactions (Dated)'!$C$2:$C$53,"Buy")-SUMIFS('Transactions (Dated)'!$E$2:$E$53,'Transactions (Dated)'!$D$2:$D$53,'Share Values'!$V161,'Transactions (Dated)'!$B$2:$B$53,'Share Values'!AH$11,'Transactions (Dated)'!$C$2:$C$53,"Sell")</f>
        <v>0</v>
      </c>
      <c r="AI161" s="40">
        <f ca="1">AI160+SUMIFS('Transactions (Dated)'!$E$2:$E$53,'Transactions (Dated)'!$D$2:$D$53,'Share Values'!$V161,'Transactions (Dated)'!$B$2:$B$53,'Share Values'!AI$11,'Transactions (Dated)'!$C$2:$C$53,"Buy")-SUMIFS('Transactions (Dated)'!$E$2:$E$53,'Transactions (Dated)'!$D$2:$D$53,'Share Values'!$V161,'Transactions (Dated)'!$B$2:$B$53,'Share Values'!AI$11,'Transactions (Dated)'!$C$2:$C$53,"Sell")</f>
        <v>0</v>
      </c>
      <c r="AJ161" s="40">
        <f ca="1">AJ160+SUMIFS('Transactions (Dated)'!$E$2:$E$53,'Transactions (Dated)'!$D$2:$D$53,'Share Values'!$V161,'Transactions (Dated)'!$B$2:$B$53,'Share Values'!AJ$11,'Transactions (Dated)'!$C$2:$C$53,"Buy")-SUMIFS('Transactions (Dated)'!$E$2:$E$53,'Transactions (Dated)'!$D$2:$D$53,'Share Values'!$V161,'Transactions (Dated)'!$B$2:$B$53,'Share Values'!AJ$11,'Transactions (Dated)'!$C$2:$C$53,"Sell")</f>
        <v>0</v>
      </c>
      <c r="AK161" s="40"/>
      <c r="AM161" s="3">
        <f t="shared" si="57"/>
        <v>42130</v>
      </c>
      <c r="AN161" s="6">
        <f t="shared" ca="1" si="58"/>
        <v>54575</v>
      </c>
      <c r="AO161" s="6">
        <f t="shared" ca="1" si="59"/>
        <v>51562.5</v>
      </c>
      <c r="AP161" s="6">
        <f t="shared" ca="1" si="60"/>
        <v>0</v>
      </c>
      <c r="AQ161" s="6">
        <f t="shared" ca="1" si="61"/>
        <v>62454.92</v>
      </c>
      <c r="AR161" s="6">
        <f t="shared" ca="1" si="62"/>
        <v>37215.799999999996</v>
      </c>
      <c r="AS161" s="6">
        <f t="shared" ca="1" si="63"/>
        <v>0</v>
      </c>
      <c r="AT161" s="6">
        <f t="shared" ca="1" si="64"/>
        <v>0</v>
      </c>
      <c r="AU161" s="6">
        <f t="shared" ca="1" si="65"/>
        <v>0</v>
      </c>
      <c r="AV161" s="6">
        <f t="shared" ca="1" si="66"/>
        <v>0</v>
      </c>
      <c r="AW161" s="6">
        <f t="shared" ca="1" si="67"/>
        <v>0</v>
      </c>
      <c r="AX161" s="6">
        <f t="shared" ca="1" si="68"/>
        <v>0</v>
      </c>
      <c r="AY161" s="6">
        <f t="shared" ca="1" si="69"/>
        <v>0</v>
      </c>
      <c r="AZ161" s="6">
        <f t="shared" ca="1" si="70"/>
        <v>0</v>
      </c>
      <c r="BA161" s="6">
        <f t="shared" ca="1" si="71"/>
        <v>0</v>
      </c>
      <c r="BB161" s="6"/>
      <c r="BD161" s="4">
        <f t="shared" ca="1" si="72"/>
        <v>205808.21999999997</v>
      </c>
      <c r="BF161" s="3">
        <f t="shared" si="73"/>
        <v>42130</v>
      </c>
      <c r="BG161" s="6">
        <f>BG160+SUMIFS('Transactions (Dated)'!H:H,'Transactions (Dated)'!D:D,'Share Values'!AM161)</f>
        <v>806524.9</v>
      </c>
      <c r="BH161" s="6">
        <f ca="1">BH160+SUMIFS('Transactions (Dated)'!$F:$F,'Transactions (Dated)'!$D:$D,$BF161,'Transactions (Dated)'!$B:$B,BH$11,'Transactions (Dated)'!$C:$C,"Dividend (paid to cash)")*W161</f>
        <v>0</v>
      </c>
      <c r="BI161" s="6">
        <f ca="1">BI160+SUMIFS('Transactions (Dated)'!$F:$F,'Transactions (Dated)'!$D:$D,$BF161,'Transactions (Dated)'!$B:$B,BI$11,'Transactions (Dated)'!$C:$C,"Dividend (paid to cash)")*X161</f>
        <v>1250</v>
      </c>
      <c r="BJ161" s="6">
        <f ca="1">BJ160+SUMIFS('Transactions (Dated)'!$F:$F,'Transactions (Dated)'!$D:$D,$BF161,'Transactions (Dated)'!$B:$B,BJ$11,'Transactions (Dated)'!$C:$C,"Dividend (paid to cash)")*Y161</f>
        <v>0</v>
      </c>
      <c r="BK161" s="6">
        <f ca="1">BK160+SUMIFS('Transactions (Dated)'!$F:$F,'Transactions (Dated)'!$D:$D,$BF161,'Transactions (Dated)'!$B:$B,BK$11,'Transactions (Dated)'!$C:$C,"Dividend (paid to cash)")*Z161</f>
        <v>47.300000000000004</v>
      </c>
      <c r="BL161" s="6">
        <f ca="1">BL160+SUMIFS('Transactions (Dated)'!$F:$F,'Transactions (Dated)'!$D:$D,$BF161,'Transactions (Dated)'!$B:$B,BL$11,'Transactions (Dated)'!$C:$C,"Dividend (paid to cash)")*AA161</f>
        <v>0</v>
      </c>
      <c r="BM161" s="6">
        <f ca="1">BM160+SUMIFS('Transactions (Dated)'!$F:$F,'Transactions (Dated)'!$D:$D,$BF161,'Transactions (Dated)'!$B:$B,BM$11,'Transactions (Dated)'!$C:$C,"Dividend (paid to cash)")*AB161</f>
        <v>0</v>
      </c>
      <c r="BN161" s="6">
        <f ca="1">BN160+SUMIFS('Transactions (Dated)'!$F:$F,'Transactions (Dated)'!$D:$D,$BF161,'Transactions (Dated)'!$B:$B,BN$11,'Transactions (Dated)'!$C:$C,"Dividend (paid to cash)")*AC161</f>
        <v>0</v>
      </c>
      <c r="BO161" s="6">
        <f ca="1">BO160+SUMIFS('Transactions (Dated)'!$F:$F,'Transactions (Dated)'!$D:$D,$BF161,'Transactions (Dated)'!$B:$B,BO$11,'Transactions (Dated)'!$C:$C,"Dividend (paid to cash)")*AD161</f>
        <v>0</v>
      </c>
      <c r="BP161" s="6">
        <f ca="1">BP160+SUMIFS('Transactions (Dated)'!$F:$F,'Transactions (Dated)'!$D:$D,$BF161,'Transactions (Dated)'!$B:$B,BP$11,'Transactions (Dated)'!$C:$C,"Dividend (paid to cash)")*AE161</f>
        <v>0</v>
      </c>
      <c r="BQ161" s="6">
        <f ca="1">BQ160+SUMIFS('Transactions (Dated)'!$F:$F,'Transactions (Dated)'!$D:$D,$BF161,'Transactions (Dated)'!$B:$B,BQ$11,'Transactions (Dated)'!$C:$C,"Dividend (paid to cash)")*AF161</f>
        <v>0</v>
      </c>
      <c r="BR161" s="6">
        <f ca="1">BR160+SUMIFS('Transactions (Dated)'!$F:$F,'Transactions (Dated)'!$D:$D,$BF161,'Transactions (Dated)'!$B:$B,BR$11,'Transactions (Dated)'!$C:$C,"Dividend (paid to cash)")*AG161</f>
        <v>0</v>
      </c>
      <c r="BS161" s="6">
        <f ca="1">BS160+SUMIFS('Transactions (Dated)'!$F:$F,'Transactions (Dated)'!$D:$D,$BF161,'Transactions (Dated)'!$B:$B,BS$11,'Transactions (Dated)'!$C:$C,"Dividend (paid to cash)")*AH161</f>
        <v>0</v>
      </c>
      <c r="BT161" s="6">
        <f ca="1">BT160+SUMIFS('Transactions (Dated)'!$F:$F,'Transactions (Dated)'!$D:$D,$BF161,'Transactions (Dated)'!$B:$B,BT$11,'Transactions (Dated)'!$C:$C,"Dividend (paid to cash)")*AI161</f>
        <v>0</v>
      </c>
      <c r="BU161" s="6">
        <f ca="1">BU160+SUMIFS('Transactions (Dated)'!$F:$F,'Transactions (Dated)'!$D:$D,$BF161,'Transactions (Dated)'!$B:$B,BU$11,'Transactions (Dated)'!$C:$C,"Dividend (paid to cash)")*AJ161</f>
        <v>0</v>
      </c>
      <c r="BV161" s="6"/>
      <c r="BX161" s="6">
        <f t="shared" ca="1" si="78"/>
        <v>807822.20000000007</v>
      </c>
      <c r="BZ161" s="3">
        <f t="shared" si="79"/>
        <v>42130</v>
      </c>
      <c r="CA161" s="4">
        <f t="shared" ca="1" si="74"/>
        <v>205808.21999999997</v>
      </c>
      <c r="CB161" s="4">
        <f t="shared" ca="1" si="75"/>
        <v>807822.20000000007</v>
      </c>
      <c r="CD161" s="4">
        <f t="shared" ca="1" si="76"/>
        <v>1013630.42</v>
      </c>
    </row>
    <row r="162" spans="2:82">
      <c r="B162" s="3">
        <f t="shared" si="77"/>
        <v>42131</v>
      </c>
      <c r="C162" s="2">
        <v>15088.8</v>
      </c>
      <c r="E162" s="70">
        <v>42131</v>
      </c>
      <c r="F162" s="69">
        <v>11.8</v>
      </c>
      <c r="G162" s="69">
        <v>4.97</v>
      </c>
      <c r="H162" s="69">
        <v>20.38</v>
      </c>
      <c r="I162" s="69">
        <v>33.049999999999997</v>
      </c>
      <c r="J162" s="69">
        <v>16.54</v>
      </c>
      <c r="K162" s="69">
        <v>12.22</v>
      </c>
      <c r="L162" s="69">
        <v>28.01</v>
      </c>
      <c r="M162" s="69">
        <v>3.19</v>
      </c>
      <c r="N162" s="69">
        <v>9.68</v>
      </c>
      <c r="O162" s="69">
        <v>5.3967000000000001</v>
      </c>
      <c r="P162" s="69">
        <v>33.74</v>
      </c>
      <c r="Q162" s="69">
        <v>0.9</v>
      </c>
      <c r="R162" s="69">
        <v>11.79</v>
      </c>
      <c r="S162" s="69">
        <v>38.49</v>
      </c>
      <c r="T162" s="4"/>
      <c r="V162" s="3">
        <f t="shared" si="56"/>
        <v>42131</v>
      </c>
      <c r="W162" s="40">
        <f ca="1">W161+SUMIFS('Transactions (Dated)'!$E$2:$E$53,'Transactions (Dated)'!$D$2:$D$53,'Share Values'!$V162,'Transactions (Dated)'!$B$2:$B$53,'Share Values'!W$11,'Transactions (Dated)'!$C$2:$C$53,"Buy")-SUMIFS('Transactions (Dated)'!$E$2:$E$53,'Transactions (Dated)'!$D$2:$D$53,'Share Values'!$V162,'Transactions (Dated)'!$B$2:$B$53,'Share Values'!W$11,'Transactions (Dated)'!$C$2:$C$53,"Sell")</f>
        <v>4625</v>
      </c>
      <c r="X162" s="40">
        <f ca="1">X161+SUMIFS('Transactions (Dated)'!$E$2:$E$53,'Transactions (Dated)'!$D$2:$D$53,'Share Values'!$V162,'Transactions (Dated)'!$B$2:$B$53,'Share Values'!X$11,'Transactions (Dated)'!$C$2:$C$53,"Buy")-SUMIFS('Transactions (Dated)'!$E$2:$E$53,'Transactions (Dated)'!$D$2:$D$53,'Share Values'!$V162,'Transactions (Dated)'!$B$2:$B$53,'Share Values'!X$11,'Transactions (Dated)'!$C$2:$C$53,"Sell")</f>
        <v>9375</v>
      </c>
      <c r="Y162" s="40">
        <f ca="1">Y161+SUMIFS('Transactions (Dated)'!$E$2:$E$53,'Transactions (Dated)'!$D$2:$D$53,'Share Values'!$V162,'Transactions (Dated)'!$B$2:$B$53,'Share Values'!Y$11,'Transactions (Dated)'!$C$2:$C$53,"Buy")-SUMIFS('Transactions (Dated)'!$E$2:$E$53,'Transactions (Dated)'!$D$2:$D$53,'Share Values'!$V162,'Transactions (Dated)'!$B$2:$B$53,'Share Values'!Y$11,'Transactions (Dated)'!$C$2:$C$53,"Sell")</f>
        <v>0</v>
      </c>
      <c r="Z162" s="40">
        <f ca="1">Z161+SUMIFS('Transactions (Dated)'!$E$2:$E$53,'Transactions (Dated)'!$D$2:$D$53,'Share Values'!$V162,'Transactions (Dated)'!$B$2:$B$53,'Share Values'!Z$11,'Transactions (Dated)'!$C$2:$C$53,"Buy")-SUMIFS('Transactions (Dated)'!$E$2:$E$53,'Transactions (Dated)'!$D$2:$D$53,'Share Values'!$V162,'Transactions (Dated)'!$B$2:$B$53,'Share Values'!Z$11,'Transactions (Dated)'!$C$2:$C$53,"Sell")</f>
        <v>1892</v>
      </c>
      <c r="AA162" s="40">
        <f ca="1">AA161+SUMIFS('Transactions (Dated)'!$E$2:$E$53,'Transactions (Dated)'!$D$2:$D$53,'Share Values'!$V162,'Transactions (Dated)'!$B$2:$B$53,'Share Values'!AA$11,'Transactions (Dated)'!$C$2:$C$53,"Buy")-SUMIFS('Transactions (Dated)'!$E$2:$E$53,'Transactions (Dated)'!$D$2:$D$53,'Share Values'!$V162,'Transactions (Dated)'!$B$2:$B$53,'Share Values'!AA$11,'Transactions (Dated)'!$C$2:$C$53,"Sell")</f>
        <v>2348</v>
      </c>
      <c r="AB162" s="40">
        <f ca="1">AB161+SUMIFS('Transactions (Dated)'!$E$2:$E$53,'Transactions (Dated)'!$D$2:$D$53,'Share Values'!$V162,'Transactions (Dated)'!$B$2:$B$53,'Share Values'!AB$11,'Transactions (Dated)'!$C$2:$C$53,"Buy")-SUMIFS('Transactions (Dated)'!$E$2:$E$53,'Transactions (Dated)'!$D$2:$D$53,'Share Values'!$V162,'Transactions (Dated)'!$B$2:$B$53,'Share Values'!AB$11,'Transactions (Dated)'!$C$2:$C$53,"Sell")</f>
        <v>0</v>
      </c>
      <c r="AC162" s="40">
        <f ca="1">AC161+SUMIFS('Transactions (Dated)'!$E$2:$E$53,'Transactions (Dated)'!$D$2:$D$53,'Share Values'!$V162,'Transactions (Dated)'!$B$2:$B$53,'Share Values'!AC$11,'Transactions (Dated)'!$C$2:$C$53,"Buy")-SUMIFS('Transactions (Dated)'!$E$2:$E$53,'Transactions (Dated)'!$D$2:$D$53,'Share Values'!$V162,'Transactions (Dated)'!$B$2:$B$53,'Share Values'!AC$11,'Transactions (Dated)'!$C$2:$C$53,"Sell")</f>
        <v>0</v>
      </c>
      <c r="AD162" s="40">
        <f ca="1">AD161+SUMIFS('Transactions (Dated)'!$E$2:$E$53,'Transactions (Dated)'!$D$2:$D$53,'Share Values'!$V162,'Transactions (Dated)'!$B$2:$B$53,'Share Values'!AD$11,'Transactions (Dated)'!$C$2:$C$53,"Buy")-SUMIFS('Transactions (Dated)'!$E$2:$E$53,'Transactions (Dated)'!$D$2:$D$53,'Share Values'!$V162,'Transactions (Dated)'!$B$2:$B$53,'Share Values'!AD$11,'Transactions (Dated)'!$C$2:$C$53,"Sell")</f>
        <v>0</v>
      </c>
      <c r="AE162" s="40">
        <f ca="1">AE161+SUMIFS('Transactions (Dated)'!$E$2:$E$53,'Transactions (Dated)'!$D$2:$D$53,'Share Values'!$V162,'Transactions (Dated)'!$B$2:$B$53,'Share Values'!AE$11,'Transactions (Dated)'!$C$2:$C$53,"Buy")-SUMIFS('Transactions (Dated)'!$E$2:$E$53,'Transactions (Dated)'!$D$2:$D$53,'Share Values'!$V162,'Transactions (Dated)'!$B$2:$B$53,'Share Values'!AE$11,'Transactions (Dated)'!$C$2:$C$53,"Sell")</f>
        <v>0</v>
      </c>
      <c r="AF162" s="40">
        <f ca="1">AF161+SUMIFS('Transactions (Dated)'!$E$2:$E$53,'Transactions (Dated)'!$D$2:$D$53,'Share Values'!$V162,'Transactions (Dated)'!$B$2:$B$53,'Share Values'!AF$11,'Transactions (Dated)'!$C$2:$C$53,"Buy")-SUMIFS('Transactions (Dated)'!$E$2:$E$53,'Transactions (Dated)'!$D$2:$D$53,'Share Values'!$V162,'Transactions (Dated)'!$B$2:$B$53,'Share Values'!AF$11,'Transactions (Dated)'!$C$2:$C$53,"Sell")</f>
        <v>0</v>
      </c>
      <c r="AG162" s="40">
        <f ca="1">AG161+SUMIFS('Transactions (Dated)'!$E$2:$E$53,'Transactions (Dated)'!$D$2:$D$53,'Share Values'!$V162,'Transactions (Dated)'!$B$2:$B$53,'Share Values'!AG$11,'Transactions (Dated)'!$C$2:$C$53,"Buy")-SUMIFS('Transactions (Dated)'!$E$2:$E$53,'Transactions (Dated)'!$D$2:$D$53,'Share Values'!$V162,'Transactions (Dated)'!$B$2:$B$53,'Share Values'!AG$11,'Transactions (Dated)'!$C$2:$C$53,"Sell")</f>
        <v>0</v>
      </c>
      <c r="AH162" s="40">
        <f ca="1">AH161+SUMIFS('Transactions (Dated)'!$E$2:$E$53,'Transactions (Dated)'!$D$2:$D$53,'Share Values'!$V162,'Transactions (Dated)'!$B$2:$B$53,'Share Values'!AH$11,'Transactions (Dated)'!$C$2:$C$53,"Buy")-SUMIFS('Transactions (Dated)'!$E$2:$E$53,'Transactions (Dated)'!$D$2:$D$53,'Share Values'!$V162,'Transactions (Dated)'!$B$2:$B$53,'Share Values'!AH$11,'Transactions (Dated)'!$C$2:$C$53,"Sell")</f>
        <v>0</v>
      </c>
      <c r="AI162" s="40">
        <f ca="1">AI161+SUMIFS('Transactions (Dated)'!$E$2:$E$53,'Transactions (Dated)'!$D$2:$D$53,'Share Values'!$V162,'Transactions (Dated)'!$B$2:$B$53,'Share Values'!AI$11,'Transactions (Dated)'!$C$2:$C$53,"Buy")-SUMIFS('Transactions (Dated)'!$E$2:$E$53,'Transactions (Dated)'!$D$2:$D$53,'Share Values'!$V162,'Transactions (Dated)'!$B$2:$B$53,'Share Values'!AI$11,'Transactions (Dated)'!$C$2:$C$53,"Sell")</f>
        <v>0</v>
      </c>
      <c r="AJ162" s="40">
        <f ca="1">AJ161+SUMIFS('Transactions (Dated)'!$E$2:$E$53,'Transactions (Dated)'!$D$2:$D$53,'Share Values'!$V162,'Transactions (Dated)'!$B$2:$B$53,'Share Values'!AJ$11,'Transactions (Dated)'!$C$2:$C$53,"Buy")-SUMIFS('Transactions (Dated)'!$E$2:$E$53,'Transactions (Dated)'!$D$2:$D$53,'Share Values'!$V162,'Transactions (Dated)'!$B$2:$B$53,'Share Values'!AJ$11,'Transactions (Dated)'!$C$2:$C$53,"Sell")</f>
        <v>0</v>
      </c>
      <c r="AK162" s="40"/>
      <c r="AM162" s="3">
        <f t="shared" si="57"/>
        <v>42131</v>
      </c>
      <c r="AN162" s="6">
        <f t="shared" ca="1" si="58"/>
        <v>54575</v>
      </c>
      <c r="AO162" s="6">
        <f t="shared" ca="1" si="59"/>
        <v>46593.75</v>
      </c>
      <c r="AP162" s="6">
        <f t="shared" ca="1" si="60"/>
        <v>0</v>
      </c>
      <c r="AQ162" s="6">
        <f t="shared" ca="1" si="61"/>
        <v>62530.599999999991</v>
      </c>
      <c r="AR162" s="6">
        <f t="shared" ca="1" si="62"/>
        <v>38835.919999999998</v>
      </c>
      <c r="AS162" s="6">
        <f t="shared" ca="1" si="63"/>
        <v>0</v>
      </c>
      <c r="AT162" s="6">
        <f t="shared" ca="1" si="64"/>
        <v>0</v>
      </c>
      <c r="AU162" s="6">
        <f t="shared" ca="1" si="65"/>
        <v>0</v>
      </c>
      <c r="AV162" s="6">
        <f t="shared" ca="1" si="66"/>
        <v>0</v>
      </c>
      <c r="AW162" s="6">
        <f t="shared" ca="1" si="67"/>
        <v>0</v>
      </c>
      <c r="AX162" s="6">
        <f t="shared" ca="1" si="68"/>
        <v>0</v>
      </c>
      <c r="AY162" s="6">
        <f t="shared" ca="1" si="69"/>
        <v>0</v>
      </c>
      <c r="AZ162" s="6">
        <f t="shared" ca="1" si="70"/>
        <v>0</v>
      </c>
      <c r="BA162" s="6">
        <f t="shared" ca="1" si="71"/>
        <v>0</v>
      </c>
      <c r="BB162" s="6"/>
      <c r="BD162" s="4">
        <f t="shared" ca="1" si="72"/>
        <v>202535.26999999996</v>
      </c>
      <c r="BF162" s="3">
        <f t="shared" si="73"/>
        <v>42131</v>
      </c>
      <c r="BG162" s="6">
        <f>BG161+SUMIFS('Transactions (Dated)'!H:H,'Transactions (Dated)'!D:D,'Share Values'!AM162)</f>
        <v>806524.9</v>
      </c>
      <c r="BH162" s="6">
        <f ca="1">BH161+SUMIFS('Transactions (Dated)'!$F:$F,'Transactions (Dated)'!$D:$D,$BF162,'Transactions (Dated)'!$B:$B,BH$11,'Transactions (Dated)'!$C:$C,"Dividend (paid to cash)")*W162</f>
        <v>0</v>
      </c>
      <c r="BI162" s="6">
        <f ca="1">BI161+SUMIFS('Transactions (Dated)'!$F:$F,'Transactions (Dated)'!$D:$D,$BF162,'Transactions (Dated)'!$B:$B,BI$11,'Transactions (Dated)'!$C:$C,"Dividend (paid to cash)")*X162</f>
        <v>1250</v>
      </c>
      <c r="BJ162" s="6">
        <f ca="1">BJ161+SUMIFS('Transactions (Dated)'!$F:$F,'Transactions (Dated)'!$D:$D,$BF162,'Transactions (Dated)'!$B:$B,BJ$11,'Transactions (Dated)'!$C:$C,"Dividend (paid to cash)")*Y162</f>
        <v>0</v>
      </c>
      <c r="BK162" s="6">
        <f ca="1">BK161+SUMIFS('Transactions (Dated)'!$F:$F,'Transactions (Dated)'!$D:$D,$BF162,'Transactions (Dated)'!$B:$B,BK$11,'Transactions (Dated)'!$C:$C,"Dividend (paid to cash)")*Z162</f>
        <v>47.300000000000004</v>
      </c>
      <c r="BL162" s="6">
        <f ca="1">BL161+SUMIFS('Transactions (Dated)'!$F:$F,'Transactions (Dated)'!$D:$D,$BF162,'Transactions (Dated)'!$B:$B,BL$11,'Transactions (Dated)'!$C:$C,"Dividend (paid to cash)")*AA162</f>
        <v>0</v>
      </c>
      <c r="BM162" s="6">
        <f ca="1">BM161+SUMIFS('Transactions (Dated)'!$F:$F,'Transactions (Dated)'!$D:$D,$BF162,'Transactions (Dated)'!$B:$B,BM$11,'Transactions (Dated)'!$C:$C,"Dividend (paid to cash)")*AB162</f>
        <v>0</v>
      </c>
      <c r="BN162" s="6">
        <f ca="1">BN161+SUMIFS('Transactions (Dated)'!$F:$F,'Transactions (Dated)'!$D:$D,$BF162,'Transactions (Dated)'!$B:$B,BN$11,'Transactions (Dated)'!$C:$C,"Dividend (paid to cash)")*AC162</f>
        <v>0</v>
      </c>
      <c r="BO162" s="6">
        <f ca="1">BO161+SUMIFS('Transactions (Dated)'!$F:$F,'Transactions (Dated)'!$D:$D,$BF162,'Transactions (Dated)'!$B:$B,BO$11,'Transactions (Dated)'!$C:$C,"Dividend (paid to cash)")*AD162</f>
        <v>0</v>
      </c>
      <c r="BP162" s="6">
        <f ca="1">BP161+SUMIFS('Transactions (Dated)'!$F:$F,'Transactions (Dated)'!$D:$D,$BF162,'Transactions (Dated)'!$B:$B,BP$11,'Transactions (Dated)'!$C:$C,"Dividend (paid to cash)")*AE162</f>
        <v>0</v>
      </c>
      <c r="BQ162" s="6">
        <f ca="1">BQ161+SUMIFS('Transactions (Dated)'!$F:$F,'Transactions (Dated)'!$D:$D,$BF162,'Transactions (Dated)'!$B:$B,BQ$11,'Transactions (Dated)'!$C:$C,"Dividend (paid to cash)")*AF162</f>
        <v>0</v>
      </c>
      <c r="BR162" s="6">
        <f ca="1">BR161+SUMIFS('Transactions (Dated)'!$F:$F,'Transactions (Dated)'!$D:$D,$BF162,'Transactions (Dated)'!$B:$B,BR$11,'Transactions (Dated)'!$C:$C,"Dividend (paid to cash)")*AG162</f>
        <v>0</v>
      </c>
      <c r="BS162" s="6">
        <f ca="1">BS161+SUMIFS('Transactions (Dated)'!$F:$F,'Transactions (Dated)'!$D:$D,$BF162,'Transactions (Dated)'!$B:$B,BS$11,'Transactions (Dated)'!$C:$C,"Dividend (paid to cash)")*AH162</f>
        <v>0</v>
      </c>
      <c r="BT162" s="6">
        <f ca="1">BT161+SUMIFS('Transactions (Dated)'!$F:$F,'Transactions (Dated)'!$D:$D,$BF162,'Transactions (Dated)'!$B:$B,BT$11,'Transactions (Dated)'!$C:$C,"Dividend (paid to cash)")*AI162</f>
        <v>0</v>
      </c>
      <c r="BU162" s="6">
        <f ca="1">BU161+SUMIFS('Transactions (Dated)'!$F:$F,'Transactions (Dated)'!$D:$D,$BF162,'Transactions (Dated)'!$B:$B,BU$11,'Transactions (Dated)'!$C:$C,"Dividend (paid to cash)")*AJ162</f>
        <v>0</v>
      </c>
      <c r="BV162" s="6"/>
      <c r="BX162" s="6">
        <f t="shared" ca="1" si="78"/>
        <v>807822.20000000007</v>
      </c>
      <c r="BZ162" s="3">
        <f t="shared" si="79"/>
        <v>42131</v>
      </c>
      <c r="CA162" s="4">
        <f t="shared" ca="1" si="74"/>
        <v>202535.26999999996</v>
      </c>
      <c r="CB162" s="4">
        <f t="shared" ca="1" si="75"/>
        <v>807822.20000000007</v>
      </c>
      <c r="CD162" s="4">
        <f t="shared" ca="1" si="76"/>
        <v>1010357.47</v>
      </c>
    </row>
    <row r="163" spans="2:82">
      <c r="B163" s="3">
        <f t="shared" si="77"/>
        <v>42132</v>
      </c>
      <c r="C163" s="2">
        <v>15170</v>
      </c>
      <c r="E163" s="70">
        <v>42132</v>
      </c>
      <c r="F163" s="69">
        <v>11.93</v>
      </c>
      <c r="G163" s="69">
        <v>5.14</v>
      </c>
      <c r="H163" s="69">
        <v>20.53</v>
      </c>
      <c r="I163" s="69">
        <v>32.450000000000003</v>
      </c>
      <c r="J163" s="69">
        <v>17.37</v>
      </c>
      <c r="K163" s="69">
        <v>12.53</v>
      </c>
      <c r="L163" s="69">
        <v>28.13</v>
      </c>
      <c r="M163" s="69">
        <v>3.17</v>
      </c>
      <c r="N163" s="69">
        <v>10</v>
      </c>
      <c r="O163" s="69">
        <v>5.4333</v>
      </c>
      <c r="P163" s="69">
        <v>33.869999999999997</v>
      </c>
      <c r="Q163" s="69">
        <v>0.95</v>
      </c>
      <c r="R163" s="69">
        <v>12.1</v>
      </c>
      <c r="S163" s="69">
        <v>39.04</v>
      </c>
      <c r="T163" s="4"/>
      <c r="V163" s="3">
        <f t="shared" si="56"/>
        <v>42132</v>
      </c>
      <c r="W163" s="40">
        <f ca="1">W162+SUMIFS('Transactions (Dated)'!$E$2:$E$53,'Transactions (Dated)'!$D$2:$D$53,'Share Values'!$V163,'Transactions (Dated)'!$B$2:$B$53,'Share Values'!W$11,'Transactions (Dated)'!$C$2:$C$53,"Buy")-SUMIFS('Transactions (Dated)'!$E$2:$E$53,'Transactions (Dated)'!$D$2:$D$53,'Share Values'!$V163,'Transactions (Dated)'!$B$2:$B$53,'Share Values'!W$11,'Transactions (Dated)'!$C$2:$C$53,"Sell")</f>
        <v>4625</v>
      </c>
      <c r="X163" s="40">
        <f ca="1">X162+SUMIFS('Transactions (Dated)'!$E$2:$E$53,'Transactions (Dated)'!$D$2:$D$53,'Share Values'!$V163,'Transactions (Dated)'!$B$2:$B$53,'Share Values'!X$11,'Transactions (Dated)'!$C$2:$C$53,"Buy")-SUMIFS('Transactions (Dated)'!$E$2:$E$53,'Transactions (Dated)'!$D$2:$D$53,'Share Values'!$V163,'Transactions (Dated)'!$B$2:$B$53,'Share Values'!X$11,'Transactions (Dated)'!$C$2:$C$53,"Sell")</f>
        <v>9375</v>
      </c>
      <c r="Y163" s="40">
        <f ca="1">Y162+SUMIFS('Transactions (Dated)'!$E$2:$E$53,'Transactions (Dated)'!$D$2:$D$53,'Share Values'!$V163,'Transactions (Dated)'!$B$2:$B$53,'Share Values'!Y$11,'Transactions (Dated)'!$C$2:$C$53,"Buy")-SUMIFS('Transactions (Dated)'!$E$2:$E$53,'Transactions (Dated)'!$D$2:$D$53,'Share Values'!$V163,'Transactions (Dated)'!$B$2:$B$53,'Share Values'!Y$11,'Transactions (Dated)'!$C$2:$C$53,"Sell")</f>
        <v>0</v>
      </c>
      <c r="Z163" s="40">
        <f ca="1">Z162+SUMIFS('Transactions (Dated)'!$E$2:$E$53,'Transactions (Dated)'!$D$2:$D$53,'Share Values'!$V163,'Transactions (Dated)'!$B$2:$B$53,'Share Values'!Z$11,'Transactions (Dated)'!$C$2:$C$53,"Buy")-SUMIFS('Transactions (Dated)'!$E$2:$E$53,'Transactions (Dated)'!$D$2:$D$53,'Share Values'!$V163,'Transactions (Dated)'!$B$2:$B$53,'Share Values'!Z$11,'Transactions (Dated)'!$C$2:$C$53,"Sell")</f>
        <v>1892</v>
      </c>
      <c r="AA163" s="40">
        <f ca="1">AA162+SUMIFS('Transactions (Dated)'!$E$2:$E$53,'Transactions (Dated)'!$D$2:$D$53,'Share Values'!$V163,'Transactions (Dated)'!$B$2:$B$53,'Share Values'!AA$11,'Transactions (Dated)'!$C$2:$C$53,"Buy")-SUMIFS('Transactions (Dated)'!$E$2:$E$53,'Transactions (Dated)'!$D$2:$D$53,'Share Values'!$V163,'Transactions (Dated)'!$B$2:$B$53,'Share Values'!AA$11,'Transactions (Dated)'!$C$2:$C$53,"Sell")</f>
        <v>2348</v>
      </c>
      <c r="AB163" s="40">
        <f ca="1">AB162+SUMIFS('Transactions (Dated)'!$E$2:$E$53,'Transactions (Dated)'!$D$2:$D$53,'Share Values'!$V163,'Transactions (Dated)'!$B$2:$B$53,'Share Values'!AB$11,'Transactions (Dated)'!$C$2:$C$53,"Buy")-SUMIFS('Transactions (Dated)'!$E$2:$E$53,'Transactions (Dated)'!$D$2:$D$53,'Share Values'!$V163,'Transactions (Dated)'!$B$2:$B$53,'Share Values'!AB$11,'Transactions (Dated)'!$C$2:$C$53,"Sell")</f>
        <v>0</v>
      </c>
      <c r="AC163" s="40">
        <f ca="1">AC162+SUMIFS('Transactions (Dated)'!$E$2:$E$53,'Transactions (Dated)'!$D$2:$D$53,'Share Values'!$V163,'Transactions (Dated)'!$B$2:$B$53,'Share Values'!AC$11,'Transactions (Dated)'!$C$2:$C$53,"Buy")-SUMIFS('Transactions (Dated)'!$E$2:$E$53,'Transactions (Dated)'!$D$2:$D$53,'Share Values'!$V163,'Transactions (Dated)'!$B$2:$B$53,'Share Values'!AC$11,'Transactions (Dated)'!$C$2:$C$53,"Sell")</f>
        <v>0</v>
      </c>
      <c r="AD163" s="40">
        <f ca="1">AD162+SUMIFS('Transactions (Dated)'!$E$2:$E$53,'Transactions (Dated)'!$D$2:$D$53,'Share Values'!$V163,'Transactions (Dated)'!$B$2:$B$53,'Share Values'!AD$11,'Transactions (Dated)'!$C$2:$C$53,"Buy")-SUMIFS('Transactions (Dated)'!$E$2:$E$53,'Transactions (Dated)'!$D$2:$D$53,'Share Values'!$V163,'Transactions (Dated)'!$B$2:$B$53,'Share Values'!AD$11,'Transactions (Dated)'!$C$2:$C$53,"Sell")</f>
        <v>0</v>
      </c>
      <c r="AE163" s="40">
        <f ca="1">AE162+SUMIFS('Transactions (Dated)'!$E$2:$E$53,'Transactions (Dated)'!$D$2:$D$53,'Share Values'!$V163,'Transactions (Dated)'!$B$2:$B$53,'Share Values'!AE$11,'Transactions (Dated)'!$C$2:$C$53,"Buy")-SUMIFS('Transactions (Dated)'!$E$2:$E$53,'Transactions (Dated)'!$D$2:$D$53,'Share Values'!$V163,'Transactions (Dated)'!$B$2:$B$53,'Share Values'!AE$11,'Transactions (Dated)'!$C$2:$C$53,"Sell")</f>
        <v>0</v>
      </c>
      <c r="AF163" s="40">
        <f ca="1">AF162+SUMIFS('Transactions (Dated)'!$E$2:$E$53,'Transactions (Dated)'!$D$2:$D$53,'Share Values'!$V163,'Transactions (Dated)'!$B$2:$B$53,'Share Values'!AF$11,'Transactions (Dated)'!$C$2:$C$53,"Buy")-SUMIFS('Transactions (Dated)'!$E$2:$E$53,'Transactions (Dated)'!$D$2:$D$53,'Share Values'!$V163,'Transactions (Dated)'!$B$2:$B$53,'Share Values'!AF$11,'Transactions (Dated)'!$C$2:$C$53,"Sell")</f>
        <v>0</v>
      </c>
      <c r="AG163" s="40">
        <f ca="1">AG162+SUMIFS('Transactions (Dated)'!$E$2:$E$53,'Transactions (Dated)'!$D$2:$D$53,'Share Values'!$V163,'Transactions (Dated)'!$B$2:$B$53,'Share Values'!AG$11,'Transactions (Dated)'!$C$2:$C$53,"Buy")-SUMIFS('Transactions (Dated)'!$E$2:$E$53,'Transactions (Dated)'!$D$2:$D$53,'Share Values'!$V163,'Transactions (Dated)'!$B$2:$B$53,'Share Values'!AG$11,'Transactions (Dated)'!$C$2:$C$53,"Sell")</f>
        <v>0</v>
      </c>
      <c r="AH163" s="40">
        <f ca="1">AH162+SUMIFS('Transactions (Dated)'!$E$2:$E$53,'Transactions (Dated)'!$D$2:$D$53,'Share Values'!$V163,'Transactions (Dated)'!$B$2:$B$53,'Share Values'!AH$11,'Transactions (Dated)'!$C$2:$C$53,"Buy")-SUMIFS('Transactions (Dated)'!$E$2:$E$53,'Transactions (Dated)'!$D$2:$D$53,'Share Values'!$V163,'Transactions (Dated)'!$B$2:$B$53,'Share Values'!AH$11,'Transactions (Dated)'!$C$2:$C$53,"Sell")</f>
        <v>0</v>
      </c>
      <c r="AI163" s="40">
        <f ca="1">AI162+SUMIFS('Transactions (Dated)'!$E$2:$E$53,'Transactions (Dated)'!$D$2:$D$53,'Share Values'!$V163,'Transactions (Dated)'!$B$2:$B$53,'Share Values'!AI$11,'Transactions (Dated)'!$C$2:$C$53,"Buy")-SUMIFS('Transactions (Dated)'!$E$2:$E$53,'Transactions (Dated)'!$D$2:$D$53,'Share Values'!$V163,'Transactions (Dated)'!$B$2:$B$53,'Share Values'!AI$11,'Transactions (Dated)'!$C$2:$C$53,"Sell")</f>
        <v>0</v>
      </c>
      <c r="AJ163" s="40">
        <f ca="1">AJ162+SUMIFS('Transactions (Dated)'!$E$2:$E$53,'Transactions (Dated)'!$D$2:$D$53,'Share Values'!$V163,'Transactions (Dated)'!$B$2:$B$53,'Share Values'!AJ$11,'Transactions (Dated)'!$C$2:$C$53,"Buy")-SUMIFS('Transactions (Dated)'!$E$2:$E$53,'Transactions (Dated)'!$D$2:$D$53,'Share Values'!$V163,'Transactions (Dated)'!$B$2:$B$53,'Share Values'!AJ$11,'Transactions (Dated)'!$C$2:$C$53,"Sell")</f>
        <v>0</v>
      </c>
      <c r="AK163" s="40"/>
      <c r="AM163" s="3">
        <f t="shared" si="57"/>
        <v>42132</v>
      </c>
      <c r="AN163" s="6">
        <f t="shared" ca="1" si="58"/>
        <v>55176.25</v>
      </c>
      <c r="AO163" s="6">
        <f t="shared" ca="1" si="59"/>
        <v>48187.5</v>
      </c>
      <c r="AP163" s="6">
        <f t="shared" ca="1" si="60"/>
        <v>0</v>
      </c>
      <c r="AQ163" s="6">
        <f t="shared" ca="1" si="61"/>
        <v>61395.400000000009</v>
      </c>
      <c r="AR163" s="6">
        <f t="shared" ca="1" si="62"/>
        <v>40784.76</v>
      </c>
      <c r="AS163" s="6">
        <f t="shared" ca="1" si="63"/>
        <v>0</v>
      </c>
      <c r="AT163" s="6">
        <f t="shared" ca="1" si="64"/>
        <v>0</v>
      </c>
      <c r="AU163" s="6">
        <f t="shared" ca="1" si="65"/>
        <v>0</v>
      </c>
      <c r="AV163" s="6">
        <f t="shared" ca="1" si="66"/>
        <v>0</v>
      </c>
      <c r="AW163" s="6">
        <f t="shared" ca="1" si="67"/>
        <v>0</v>
      </c>
      <c r="AX163" s="6">
        <f t="shared" ca="1" si="68"/>
        <v>0</v>
      </c>
      <c r="AY163" s="6">
        <f t="shared" ca="1" si="69"/>
        <v>0</v>
      </c>
      <c r="AZ163" s="6">
        <f t="shared" ca="1" si="70"/>
        <v>0</v>
      </c>
      <c r="BA163" s="6">
        <f t="shared" ca="1" si="71"/>
        <v>0</v>
      </c>
      <c r="BB163" s="6"/>
      <c r="BD163" s="4">
        <f t="shared" ca="1" si="72"/>
        <v>205543.91000000003</v>
      </c>
      <c r="BF163" s="3">
        <f t="shared" si="73"/>
        <v>42132</v>
      </c>
      <c r="BG163" s="6">
        <f>BG162+SUMIFS('Transactions (Dated)'!H:H,'Transactions (Dated)'!D:D,'Share Values'!AM163)</f>
        <v>806524.9</v>
      </c>
      <c r="BH163" s="6">
        <f ca="1">BH162+SUMIFS('Transactions (Dated)'!$F:$F,'Transactions (Dated)'!$D:$D,$BF163,'Transactions (Dated)'!$B:$B,BH$11,'Transactions (Dated)'!$C:$C,"Dividend (paid to cash)")*W163</f>
        <v>0</v>
      </c>
      <c r="BI163" s="6">
        <f ca="1">BI162+SUMIFS('Transactions (Dated)'!$F:$F,'Transactions (Dated)'!$D:$D,$BF163,'Transactions (Dated)'!$B:$B,BI$11,'Transactions (Dated)'!$C:$C,"Dividend (paid to cash)")*X163</f>
        <v>1250</v>
      </c>
      <c r="BJ163" s="6">
        <f ca="1">BJ162+SUMIFS('Transactions (Dated)'!$F:$F,'Transactions (Dated)'!$D:$D,$BF163,'Transactions (Dated)'!$B:$B,BJ$11,'Transactions (Dated)'!$C:$C,"Dividend (paid to cash)")*Y163</f>
        <v>0</v>
      </c>
      <c r="BK163" s="6">
        <f ca="1">BK162+SUMIFS('Transactions (Dated)'!$F:$F,'Transactions (Dated)'!$D:$D,$BF163,'Transactions (Dated)'!$B:$B,BK$11,'Transactions (Dated)'!$C:$C,"Dividend (paid to cash)")*Z163</f>
        <v>47.300000000000004</v>
      </c>
      <c r="BL163" s="6">
        <f ca="1">BL162+SUMIFS('Transactions (Dated)'!$F:$F,'Transactions (Dated)'!$D:$D,$BF163,'Transactions (Dated)'!$B:$B,BL$11,'Transactions (Dated)'!$C:$C,"Dividend (paid to cash)")*AA163</f>
        <v>0</v>
      </c>
      <c r="BM163" s="6">
        <f ca="1">BM162+SUMIFS('Transactions (Dated)'!$F:$F,'Transactions (Dated)'!$D:$D,$BF163,'Transactions (Dated)'!$B:$B,BM$11,'Transactions (Dated)'!$C:$C,"Dividend (paid to cash)")*AB163</f>
        <v>0</v>
      </c>
      <c r="BN163" s="6">
        <f ca="1">BN162+SUMIFS('Transactions (Dated)'!$F:$F,'Transactions (Dated)'!$D:$D,$BF163,'Transactions (Dated)'!$B:$B,BN$11,'Transactions (Dated)'!$C:$C,"Dividend (paid to cash)")*AC163</f>
        <v>0</v>
      </c>
      <c r="BO163" s="6">
        <f ca="1">BO162+SUMIFS('Transactions (Dated)'!$F:$F,'Transactions (Dated)'!$D:$D,$BF163,'Transactions (Dated)'!$B:$B,BO$11,'Transactions (Dated)'!$C:$C,"Dividend (paid to cash)")*AD163</f>
        <v>0</v>
      </c>
      <c r="BP163" s="6">
        <f ca="1">BP162+SUMIFS('Transactions (Dated)'!$F:$F,'Transactions (Dated)'!$D:$D,$BF163,'Transactions (Dated)'!$B:$B,BP$11,'Transactions (Dated)'!$C:$C,"Dividend (paid to cash)")*AE163</f>
        <v>0</v>
      </c>
      <c r="BQ163" s="6">
        <f ca="1">BQ162+SUMIFS('Transactions (Dated)'!$F:$F,'Transactions (Dated)'!$D:$D,$BF163,'Transactions (Dated)'!$B:$B,BQ$11,'Transactions (Dated)'!$C:$C,"Dividend (paid to cash)")*AF163</f>
        <v>0</v>
      </c>
      <c r="BR163" s="6">
        <f ca="1">BR162+SUMIFS('Transactions (Dated)'!$F:$F,'Transactions (Dated)'!$D:$D,$BF163,'Transactions (Dated)'!$B:$B,BR$11,'Transactions (Dated)'!$C:$C,"Dividend (paid to cash)")*AG163</f>
        <v>0</v>
      </c>
      <c r="BS163" s="6">
        <f ca="1">BS162+SUMIFS('Transactions (Dated)'!$F:$F,'Transactions (Dated)'!$D:$D,$BF163,'Transactions (Dated)'!$B:$B,BS$11,'Transactions (Dated)'!$C:$C,"Dividend (paid to cash)")*AH163</f>
        <v>0</v>
      </c>
      <c r="BT163" s="6">
        <f ca="1">BT162+SUMIFS('Transactions (Dated)'!$F:$F,'Transactions (Dated)'!$D:$D,$BF163,'Transactions (Dated)'!$B:$B,BT$11,'Transactions (Dated)'!$C:$C,"Dividend (paid to cash)")*AI163</f>
        <v>0</v>
      </c>
      <c r="BU163" s="6">
        <f ca="1">BU162+SUMIFS('Transactions (Dated)'!$F:$F,'Transactions (Dated)'!$D:$D,$BF163,'Transactions (Dated)'!$B:$B,BU$11,'Transactions (Dated)'!$C:$C,"Dividend (paid to cash)")*AJ163</f>
        <v>0</v>
      </c>
      <c r="BV163" s="6"/>
      <c r="BX163" s="6">
        <f t="shared" ca="1" si="78"/>
        <v>807822.20000000007</v>
      </c>
      <c r="BZ163" s="3">
        <f t="shared" si="79"/>
        <v>42132</v>
      </c>
      <c r="CA163" s="4">
        <f t="shared" ca="1" si="74"/>
        <v>205543.91000000003</v>
      </c>
      <c r="CB163" s="4">
        <f t="shared" ca="1" si="75"/>
        <v>807822.20000000007</v>
      </c>
      <c r="CD163" s="4">
        <f t="shared" ca="1" si="76"/>
        <v>1013366.1100000001</v>
      </c>
    </row>
    <row r="164" spans="2:82">
      <c r="B164" s="3">
        <f t="shared" si="77"/>
        <v>42135</v>
      </c>
      <c r="C164" s="2">
        <v>15152.6</v>
      </c>
      <c r="E164" s="70">
        <v>42135</v>
      </c>
      <c r="F164" s="69">
        <v>12.67</v>
      </c>
      <c r="G164" s="69">
        <v>4.96</v>
      </c>
      <c r="H164" s="69">
        <v>20.49</v>
      </c>
      <c r="I164" s="69">
        <v>32.33</v>
      </c>
      <c r="J164" s="69">
        <v>16.96</v>
      </c>
      <c r="K164" s="69">
        <v>12.26</v>
      </c>
      <c r="L164" s="69">
        <v>28.06</v>
      </c>
      <c r="M164" s="69">
        <v>3.2</v>
      </c>
      <c r="N164" s="69">
        <v>10</v>
      </c>
      <c r="O164" s="69">
        <v>5.4432999999999998</v>
      </c>
      <c r="P164" s="69">
        <v>33.979999999999997</v>
      </c>
      <c r="Q164" s="69">
        <v>0.98</v>
      </c>
      <c r="R164" s="69">
        <v>11.86</v>
      </c>
      <c r="S164" s="69">
        <v>39.36</v>
      </c>
      <c r="T164" s="4"/>
      <c r="V164" s="3">
        <f t="shared" si="56"/>
        <v>42135</v>
      </c>
      <c r="W164" s="40">
        <f ca="1">W163+SUMIFS('Transactions (Dated)'!$E$2:$E$53,'Transactions (Dated)'!$D$2:$D$53,'Share Values'!$V164,'Transactions (Dated)'!$B$2:$B$53,'Share Values'!W$11,'Transactions (Dated)'!$C$2:$C$53,"Buy")-SUMIFS('Transactions (Dated)'!$E$2:$E$53,'Transactions (Dated)'!$D$2:$D$53,'Share Values'!$V164,'Transactions (Dated)'!$B$2:$B$53,'Share Values'!W$11,'Transactions (Dated)'!$C$2:$C$53,"Sell")</f>
        <v>4625</v>
      </c>
      <c r="X164" s="40">
        <f ca="1">X163+SUMIFS('Transactions (Dated)'!$E$2:$E$53,'Transactions (Dated)'!$D$2:$D$53,'Share Values'!$V164,'Transactions (Dated)'!$B$2:$B$53,'Share Values'!X$11,'Transactions (Dated)'!$C$2:$C$53,"Buy")-SUMIFS('Transactions (Dated)'!$E$2:$E$53,'Transactions (Dated)'!$D$2:$D$53,'Share Values'!$V164,'Transactions (Dated)'!$B$2:$B$53,'Share Values'!X$11,'Transactions (Dated)'!$C$2:$C$53,"Sell")</f>
        <v>9375</v>
      </c>
      <c r="Y164" s="40">
        <f ca="1">Y163+SUMIFS('Transactions (Dated)'!$E$2:$E$53,'Transactions (Dated)'!$D$2:$D$53,'Share Values'!$V164,'Transactions (Dated)'!$B$2:$B$53,'Share Values'!Y$11,'Transactions (Dated)'!$C$2:$C$53,"Buy")-SUMIFS('Transactions (Dated)'!$E$2:$E$53,'Transactions (Dated)'!$D$2:$D$53,'Share Values'!$V164,'Transactions (Dated)'!$B$2:$B$53,'Share Values'!Y$11,'Transactions (Dated)'!$C$2:$C$53,"Sell")</f>
        <v>0</v>
      </c>
      <c r="Z164" s="40">
        <f ca="1">Z163+SUMIFS('Transactions (Dated)'!$E$2:$E$53,'Transactions (Dated)'!$D$2:$D$53,'Share Values'!$V164,'Transactions (Dated)'!$B$2:$B$53,'Share Values'!Z$11,'Transactions (Dated)'!$C$2:$C$53,"Buy")-SUMIFS('Transactions (Dated)'!$E$2:$E$53,'Transactions (Dated)'!$D$2:$D$53,'Share Values'!$V164,'Transactions (Dated)'!$B$2:$B$53,'Share Values'!Z$11,'Transactions (Dated)'!$C$2:$C$53,"Sell")</f>
        <v>1892</v>
      </c>
      <c r="AA164" s="40">
        <f ca="1">AA163+SUMIFS('Transactions (Dated)'!$E$2:$E$53,'Transactions (Dated)'!$D$2:$D$53,'Share Values'!$V164,'Transactions (Dated)'!$B$2:$B$53,'Share Values'!AA$11,'Transactions (Dated)'!$C$2:$C$53,"Buy")-SUMIFS('Transactions (Dated)'!$E$2:$E$53,'Transactions (Dated)'!$D$2:$D$53,'Share Values'!$V164,'Transactions (Dated)'!$B$2:$B$53,'Share Values'!AA$11,'Transactions (Dated)'!$C$2:$C$53,"Sell")</f>
        <v>2348</v>
      </c>
      <c r="AB164" s="40">
        <f ca="1">AB163+SUMIFS('Transactions (Dated)'!$E$2:$E$53,'Transactions (Dated)'!$D$2:$D$53,'Share Values'!$V164,'Transactions (Dated)'!$B$2:$B$53,'Share Values'!AB$11,'Transactions (Dated)'!$C$2:$C$53,"Buy")-SUMIFS('Transactions (Dated)'!$E$2:$E$53,'Transactions (Dated)'!$D$2:$D$53,'Share Values'!$V164,'Transactions (Dated)'!$B$2:$B$53,'Share Values'!AB$11,'Transactions (Dated)'!$C$2:$C$53,"Sell")</f>
        <v>0</v>
      </c>
      <c r="AC164" s="40">
        <f ca="1">AC163+SUMIFS('Transactions (Dated)'!$E$2:$E$53,'Transactions (Dated)'!$D$2:$D$53,'Share Values'!$V164,'Transactions (Dated)'!$B$2:$B$53,'Share Values'!AC$11,'Transactions (Dated)'!$C$2:$C$53,"Buy")-SUMIFS('Transactions (Dated)'!$E$2:$E$53,'Transactions (Dated)'!$D$2:$D$53,'Share Values'!$V164,'Transactions (Dated)'!$B$2:$B$53,'Share Values'!AC$11,'Transactions (Dated)'!$C$2:$C$53,"Sell")</f>
        <v>0</v>
      </c>
      <c r="AD164" s="40">
        <f ca="1">AD163+SUMIFS('Transactions (Dated)'!$E$2:$E$53,'Transactions (Dated)'!$D$2:$D$53,'Share Values'!$V164,'Transactions (Dated)'!$B$2:$B$53,'Share Values'!AD$11,'Transactions (Dated)'!$C$2:$C$53,"Buy")-SUMIFS('Transactions (Dated)'!$E$2:$E$53,'Transactions (Dated)'!$D$2:$D$53,'Share Values'!$V164,'Transactions (Dated)'!$B$2:$B$53,'Share Values'!AD$11,'Transactions (Dated)'!$C$2:$C$53,"Sell")</f>
        <v>0</v>
      </c>
      <c r="AE164" s="40">
        <f ca="1">AE163+SUMIFS('Transactions (Dated)'!$E$2:$E$53,'Transactions (Dated)'!$D$2:$D$53,'Share Values'!$V164,'Transactions (Dated)'!$B$2:$B$53,'Share Values'!AE$11,'Transactions (Dated)'!$C$2:$C$53,"Buy")-SUMIFS('Transactions (Dated)'!$E$2:$E$53,'Transactions (Dated)'!$D$2:$D$53,'Share Values'!$V164,'Transactions (Dated)'!$B$2:$B$53,'Share Values'!AE$11,'Transactions (Dated)'!$C$2:$C$53,"Sell")</f>
        <v>0</v>
      </c>
      <c r="AF164" s="40">
        <f ca="1">AF163+SUMIFS('Transactions (Dated)'!$E$2:$E$53,'Transactions (Dated)'!$D$2:$D$53,'Share Values'!$V164,'Transactions (Dated)'!$B$2:$B$53,'Share Values'!AF$11,'Transactions (Dated)'!$C$2:$C$53,"Buy")-SUMIFS('Transactions (Dated)'!$E$2:$E$53,'Transactions (Dated)'!$D$2:$D$53,'Share Values'!$V164,'Transactions (Dated)'!$B$2:$B$53,'Share Values'!AF$11,'Transactions (Dated)'!$C$2:$C$53,"Sell")</f>
        <v>0</v>
      </c>
      <c r="AG164" s="40">
        <f ca="1">AG163+SUMIFS('Transactions (Dated)'!$E$2:$E$53,'Transactions (Dated)'!$D$2:$D$53,'Share Values'!$V164,'Transactions (Dated)'!$B$2:$B$53,'Share Values'!AG$11,'Transactions (Dated)'!$C$2:$C$53,"Buy")-SUMIFS('Transactions (Dated)'!$E$2:$E$53,'Transactions (Dated)'!$D$2:$D$53,'Share Values'!$V164,'Transactions (Dated)'!$B$2:$B$53,'Share Values'!AG$11,'Transactions (Dated)'!$C$2:$C$53,"Sell")</f>
        <v>0</v>
      </c>
      <c r="AH164" s="40">
        <f ca="1">AH163+SUMIFS('Transactions (Dated)'!$E$2:$E$53,'Transactions (Dated)'!$D$2:$D$53,'Share Values'!$V164,'Transactions (Dated)'!$B$2:$B$53,'Share Values'!AH$11,'Transactions (Dated)'!$C$2:$C$53,"Buy")-SUMIFS('Transactions (Dated)'!$E$2:$E$53,'Transactions (Dated)'!$D$2:$D$53,'Share Values'!$V164,'Transactions (Dated)'!$B$2:$B$53,'Share Values'!AH$11,'Transactions (Dated)'!$C$2:$C$53,"Sell")</f>
        <v>0</v>
      </c>
      <c r="AI164" s="40">
        <f ca="1">AI163+SUMIFS('Transactions (Dated)'!$E$2:$E$53,'Transactions (Dated)'!$D$2:$D$53,'Share Values'!$V164,'Transactions (Dated)'!$B$2:$B$53,'Share Values'!AI$11,'Transactions (Dated)'!$C$2:$C$53,"Buy")-SUMIFS('Transactions (Dated)'!$E$2:$E$53,'Transactions (Dated)'!$D$2:$D$53,'Share Values'!$V164,'Transactions (Dated)'!$B$2:$B$53,'Share Values'!AI$11,'Transactions (Dated)'!$C$2:$C$53,"Sell")</f>
        <v>0</v>
      </c>
      <c r="AJ164" s="40">
        <f ca="1">AJ163+SUMIFS('Transactions (Dated)'!$E$2:$E$53,'Transactions (Dated)'!$D$2:$D$53,'Share Values'!$V164,'Transactions (Dated)'!$B$2:$B$53,'Share Values'!AJ$11,'Transactions (Dated)'!$C$2:$C$53,"Buy")-SUMIFS('Transactions (Dated)'!$E$2:$E$53,'Transactions (Dated)'!$D$2:$D$53,'Share Values'!$V164,'Transactions (Dated)'!$B$2:$B$53,'Share Values'!AJ$11,'Transactions (Dated)'!$C$2:$C$53,"Sell")</f>
        <v>0</v>
      </c>
      <c r="AK164" s="40"/>
      <c r="AM164" s="3">
        <f t="shared" si="57"/>
        <v>42135</v>
      </c>
      <c r="AN164" s="6">
        <f t="shared" ca="1" si="58"/>
        <v>58598.75</v>
      </c>
      <c r="AO164" s="6">
        <f t="shared" ca="1" si="59"/>
        <v>46500</v>
      </c>
      <c r="AP164" s="6">
        <f t="shared" ca="1" si="60"/>
        <v>0</v>
      </c>
      <c r="AQ164" s="6">
        <f t="shared" ca="1" si="61"/>
        <v>61168.359999999993</v>
      </c>
      <c r="AR164" s="6">
        <f t="shared" ca="1" si="62"/>
        <v>39822.080000000002</v>
      </c>
      <c r="AS164" s="6">
        <f t="shared" ca="1" si="63"/>
        <v>0</v>
      </c>
      <c r="AT164" s="6">
        <f t="shared" ca="1" si="64"/>
        <v>0</v>
      </c>
      <c r="AU164" s="6">
        <f t="shared" ca="1" si="65"/>
        <v>0</v>
      </c>
      <c r="AV164" s="6">
        <f t="shared" ca="1" si="66"/>
        <v>0</v>
      </c>
      <c r="AW164" s="6">
        <f t="shared" ca="1" si="67"/>
        <v>0</v>
      </c>
      <c r="AX164" s="6">
        <f t="shared" ca="1" si="68"/>
        <v>0</v>
      </c>
      <c r="AY164" s="6">
        <f t="shared" ca="1" si="69"/>
        <v>0</v>
      </c>
      <c r="AZ164" s="6">
        <f t="shared" ca="1" si="70"/>
        <v>0</v>
      </c>
      <c r="BA164" s="6">
        <f t="shared" ca="1" si="71"/>
        <v>0</v>
      </c>
      <c r="BB164" s="6"/>
      <c r="BD164" s="4">
        <f t="shared" ca="1" si="72"/>
        <v>206089.19</v>
      </c>
      <c r="BF164" s="3">
        <f t="shared" si="73"/>
        <v>42135</v>
      </c>
      <c r="BG164" s="6">
        <f>BG163+SUMIFS('Transactions (Dated)'!H:H,'Transactions (Dated)'!D:D,'Share Values'!AM164)</f>
        <v>806524.9</v>
      </c>
      <c r="BH164" s="6">
        <f ca="1">BH163+SUMIFS('Transactions (Dated)'!$F:$F,'Transactions (Dated)'!$D:$D,$BF164,'Transactions (Dated)'!$B:$B,BH$11,'Transactions (Dated)'!$C:$C,"Dividend (paid to cash)")*W164</f>
        <v>0</v>
      </c>
      <c r="BI164" s="6">
        <f ca="1">BI163+SUMIFS('Transactions (Dated)'!$F:$F,'Transactions (Dated)'!$D:$D,$BF164,'Transactions (Dated)'!$B:$B,BI$11,'Transactions (Dated)'!$C:$C,"Dividend (paid to cash)")*X164</f>
        <v>1250</v>
      </c>
      <c r="BJ164" s="6">
        <f ca="1">BJ163+SUMIFS('Transactions (Dated)'!$F:$F,'Transactions (Dated)'!$D:$D,$BF164,'Transactions (Dated)'!$B:$B,BJ$11,'Transactions (Dated)'!$C:$C,"Dividend (paid to cash)")*Y164</f>
        <v>0</v>
      </c>
      <c r="BK164" s="6">
        <f ca="1">BK163+SUMIFS('Transactions (Dated)'!$F:$F,'Transactions (Dated)'!$D:$D,$BF164,'Transactions (Dated)'!$B:$B,BK$11,'Transactions (Dated)'!$C:$C,"Dividend (paid to cash)")*Z164</f>
        <v>47.300000000000004</v>
      </c>
      <c r="BL164" s="6">
        <f ca="1">BL163+SUMIFS('Transactions (Dated)'!$F:$F,'Transactions (Dated)'!$D:$D,$BF164,'Transactions (Dated)'!$B:$B,BL$11,'Transactions (Dated)'!$C:$C,"Dividend (paid to cash)")*AA164</f>
        <v>0</v>
      </c>
      <c r="BM164" s="6">
        <f ca="1">BM163+SUMIFS('Transactions (Dated)'!$F:$F,'Transactions (Dated)'!$D:$D,$BF164,'Transactions (Dated)'!$B:$B,BM$11,'Transactions (Dated)'!$C:$C,"Dividend (paid to cash)")*AB164</f>
        <v>0</v>
      </c>
      <c r="BN164" s="6">
        <f ca="1">BN163+SUMIFS('Transactions (Dated)'!$F:$F,'Transactions (Dated)'!$D:$D,$BF164,'Transactions (Dated)'!$B:$B,BN$11,'Transactions (Dated)'!$C:$C,"Dividend (paid to cash)")*AC164</f>
        <v>0</v>
      </c>
      <c r="BO164" s="6">
        <f ca="1">BO163+SUMIFS('Transactions (Dated)'!$F:$F,'Transactions (Dated)'!$D:$D,$BF164,'Transactions (Dated)'!$B:$B,BO$11,'Transactions (Dated)'!$C:$C,"Dividend (paid to cash)")*AD164</f>
        <v>0</v>
      </c>
      <c r="BP164" s="6">
        <f ca="1">BP163+SUMIFS('Transactions (Dated)'!$F:$F,'Transactions (Dated)'!$D:$D,$BF164,'Transactions (Dated)'!$B:$B,BP$11,'Transactions (Dated)'!$C:$C,"Dividend (paid to cash)")*AE164</f>
        <v>0</v>
      </c>
      <c r="BQ164" s="6">
        <f ca="1">BQ163+SUMIFS('Transactions (Dated)'!$F:$F,'Transactions (Dated)'!$D:$D,$BF164,'Transactions (Dated)'!$B:$B,BQ$11,'Transactions (Dated)'!$C:$C,"Dividend (paid to cash)")*AF164</f>
        <v>0</v>
      </c>
      <c r="BR164" s="6">
        <f ca="1">BR163+SUMIFS('Transactions (Dated)'!$F:$F,'Transactions (Dated)'!$D:$D,$BF164,'Transactions (Dated)'!$B:$B,BR$11,'Transactions (Dated)'!$C:$C,"Dividend (paid to cash)")*AG164</f>
        <v>0</v>
      </c>
      <c r="BS164" s="6">
        <f ca="1">BS163+SUMIFS('Transactions (Dated)'!$F:$F,'Transactions (Dated)'!$D:$D,$BF164,'Transactions (Dated)'!$B:$B,BS$11,'Transactions (Dated)'!$C:$C,"Dividend (paid to cash)")*AH164</f>
        <v>0</v>
      </c>
      <c r="BT164" s="6">
        <f ca="1">BT163+SUMIFS('Transactions (Dated)'!$F:$F,'Transactions (Dated)'!$D:$D,$BF164,'Transactions (Dated)'!$B:$B,BT$11,'Transactions (Dated)'!$C:$C,"Dividend (paid to cash)")*AI164</f>
        <v>0</v>
      </c>
      <c r="BU164" s="6">
        <f ca="1">BU163+SUMIFS('Transactions (Dated)'!$F:$F,'Transactions (Dated)'!$D:$D,$BF164,'Transactions (Dated)'!$B:$B,BU$11,'Transactions (Dated)'!$C:$C,"Dividend (paid to cash)")*AJ164</f>
        <v>0</v>
      </c>
      <c r="BV164" s="6"/>
      <c r="BX164" s="6">
        <f t="shared" ca="1" si="78"/>
        <v>807822.20000000007</v>
      </c>
      <c r="BZ164" s="3">
        <f t="shared" si="79"/>
        <v>42135</v>
      </c>
      <c r="CA164" s="4">
        <f t="shared" ca="1" si="74"/>
        <v>206089.19</v>
      </c>
      <c r="CB164" s="4">
        <f t="shared" ca="1" si="75"/>
        <v>807822.20000000007</v>
      </c>
      <c r="CD164" s="4">
        <f t="shared" ca="1" si="76"/>
        <v>1013911.3900000001</v>
      </c>
    </row>
    <row r="165" spans="2:82">
      <c r="B165" s="3">
        <f t="shared" si="77"/>
        <v>42136</v>
      </c>
      <c r="C165" s="2">
        <v>15043.2</v>
      </c>
      <c r="E165" s="70">
        <v>42136</v>
      </c>
      <c r="F165" s="69">
        <v>12.26</v>
      </c>
      <c r="G165" s="69">
        <v>4.9000000000000004</v>
      </c>
      <c r="H165" s="69">
        <v>20.350000000000001</v>
      </c>
      <c r="I165" s="69">
        <v>31.73</v>
      </c>
      <c r="J165" s="69">
        <v>16.52</v>
      </c>
      <c r="K165" s="69">
        <v>12.03</v>
      </c>
      <c r="L165" s="69">
        <v>27.71</v>
      </c>
      <c r="M165" s="69">
        <v>3.19</v>
      </c>
      <c r="N165" s="69">
        <v>9.76</v>
      </c>
      <c r="O165" s="69">
        <v>5.5</v>
      </c>
      <c r="P165" s="69">
        <v>33.840000000000003</v>
      </c>
      <c r="Q165" s="69">
        <v>1</v>
      </c>
      <c r="R165" s="69">
        <v>11.91</v>
      </c>
      <c r="S165" s="69">
        <v>38.25</v>
      </c>
      <c r="T165" s="4"/>
      <c r="V165" s="3">
        <f t="shared" si="56"/>
        <v>42136</v>
      </c>
      <c r="W165" s="40">
        <f ca="1">W164+SUMIFS('Transactions (Dated)'!$E$2:$E$53,'Transactions (Dated)'!$D$2:$D$53,'Share Values'!$V165,'Transactions (Dated)'!$B$2:$B$53,'Share Values'!W$11,'Transactions (Dated)'!$C$2:$C$53,"Buy")-SUMIFS('Transactions (Dated)'!$E$2:$E$53,'Transactions (Dated)'!$D$2:$D$53,'Share Values'!$V165,'Transactions (Dated)'!$B$2:$B$53,'Share Values'!W$11,'Transactions (Dated)'!$C$2:$C$53,"Sell")</f>
        <v>4625</v>
      </c>
      <c r="X165" s="40">
        <f ca="1">X164+SUMIFS('Transactions (Dated)'!$E$2:$E$53,'Transactions (Dated)'!$D$2:$D$53,'Share Values'!$V165,'Transactions (Dated)'!$B$2:$B$53,'Share Values'!X$11,'Transactions (Dated)'!$C$2:$C$53,"Buy")-SUMIFS('Transactions (Dated)'!$E$2:$E$53,'Transactions (Dated)'!$D$2:$D$53,'Share Values'!$V165,'Transactions (Dated)'!$B$2:$B$53,'Share Values'!X$11,'Transactions (Dated)'!$C$2:$C$53,"Sell")</f>
        <v>9375</v>
      </c>
      <c r="Y165" s="40">
        <f ca="1">Y164+SUMIFS('Transactions (Dated)'!$E$2:$E$53,'Transactions (Dated)'!$D$2:$D$53,'Share Values'!$V165,'Transactions (Dated)'!$B$2:$B$53,'Share Values'!Y$11,'Transactions (Dated)'!$C$2:$C$53,"Buy")-SUMIFS('Transactions (Dated)'!$E$2:$E$53,'Transactions (Dated)'!$D$2:$D$53,'Share Values'!$V165,'Transactions (Dated)'!$B$2:$B$53,'Share Values'!Y$11,'Transactions (Dated)'!$C$2:$C$53,"Sell")</f>
        <v>0</v>
      </c>
      <c r="Z165" s="40">
        <f ca="1">Z164+SUMIFS('Transactions (Dated)'!$E$2:$E$53,'Transactions (Dated)'!$D$2:$D$53,'Share Values'!$V165,'Transactions (Dated)'!$B$2:$B$53,'Share Values'!Z$11,'Transactions (Dated)'!$C$2:$C$53,"Buy")-SUMIFS('Transactions (Dated)'!$E$2:$E$53,'Transactions (Dated)'!$D$2:$D$53,'Share Values'!$V165,'Transactions (Dated)'!$B$2:$B$53,'Share Values'!Z$11,'Transactions (Dated)'!$C$2:$C$53,"Sell")</f>
        <v>1892</v>
      </c>
      <c r="AA165" s="40">
        <f ca="1">AA164+SUMIFS('Transactions (Dated)'!$E$2:$E$53,'Transactions (Dated)'!$D$2:$D$53,'Share Values'!$V165,'Transactions (Dated)'!$B$2:$B$53,'Share Values'!AA$11,'Transactions (Dated)'!$C$2:$C$53,"Buy")-SUMIFS('Transactions (Dated)'!$E$2:$E$53,'Transactions (Dated)'!$D$2:$D$53,'Share Values'!$V165,'Transactions (Dated)'!$B$2:$B$53,'Share Values'!AA$11,'Transactions (Dated)'!$C$2:$C$53,"Sell")</f>
        <v>2348</v>
      </c>
      <c r="AB165" s="40">
        <f ca="1">AB164+SUMIFS('Transactions (Dated)'!$E$2:$E$53,'Transactions (Dated)'!$D$2:$D$53,'Share Values'!$V165,'Transactions (Dated)'!$B$2:$B$53,'Share Values'!AB$11,'Transactions (Dated)'!$C$2:$C$53,"Buy")-SUMIFS('Transactions (Dated)'!$E$2:$E$53,'Transactions (Dated)'!$D$2:$D$53,'Share Values'!$V165,'Transactions (Dated)'!$B$2:$B$53,'Share Values'!AB$11,'Transactions (Dated)'!$C$2:$C$53,"Sell")</f>
        <v>0</v>
      </c>
      <c r="AC165" s="40">
        <f ca="1">AC164+SUMIFS('Transactions (Dated)'!$E$2:$E$53,'Transactions (Dated)'!$D$2:$D$53,'Share Values'!$V165,'Transactions (Dated)'!$B$2:$B$53,'Share Values'!AC$11,'Transactions (Dated)'!$C$2:$C$53,"Buy")-SUMIFS('Transactions (Dated)'!$E$2:$E$53,'Transactions (Dated)'!$D$2:$D$53,'Share Values'!$V165,'Transactions (Dated)'!$B$2:$B$53,'Share Values'!AC$11,'Transactions (Dated)'!$C$2:$C$53,"Sell")</f>
        <v>0</v>
      </c>
      <c r="AD165" s="40">
        <f ca="1">AD164+SUMIFS('Transactions (Dated)'!$E$2:$E$53,'Transactions (Dated)'!$D$2:$D$53,'Share Values'!$V165,'Transactions (Dated)'!$B$2:$B$53,'Share Values'!AD$11,'Transactions (Dated)'!$C$2:$C$53,"Buy")-SUMIFS('Transactions (Dated)'!$E$2:$E$53,'Transactions (Dated)'!$D$2:$D$53,'Share Values'!$V165,'Transactions (Dated)'!$B$2:$B$53,'Share Values'!AD$11,'Transactions (Dated)'!$C$2:$C$53,"Sell")</f>
        <v>0</v>
      </c>
      <c r="AE165" s="40">
        <f ca="1">AE164+SUMIFS('Transactions (Dated)'!$E$2:$E$53,'Transactions (Dated)'!$D$2:$D$53,'Share Values'!$V165,'Transactions (Dated)'!$B$2:$B$53,'Share Values'!AE$11,'Transactions (Dated)'!$C$2:$C$53,"Buy")-SUMIFS('Transactions (Dated)'!$E$2:$E$53,'Transactions (Dated)'!$D$2:$D$53,'Share Values'!$V165,'Transactions (Dated)'!$B$2:$B$53,'Share Values'!AE$11,'Transactions (Dated)'!$C$2:$C$53,"Sell")</f>
        <v>0</v>
      </c>
      <c r="AF165" s="40">
        <f ca="1">AF164+SUMIFS('Transactions (Dated)'!$E$2:$E$53,'Transactions (Dated)'!$D$2:$D$53,'Share Values'!$V165,'Transactions (Dated)'!$B$2:$B$53,'Share Values'!AF$11,'Transactions (Dated)'!$C$2:$C$53,"Buy")-SUMIFS('Transactions (Dated)'!$E$2:$E$53,'Transactions (Dated)'!$D$2:$D$53,'Share Values'!$V165,'Transactions (Dated)'!$B$2:$B$53,'Share Values'!AF$11,'Transactions (Dated)'!$C$2:$C$53,"Sell")</f>
        <v>0</v>
      </c>
      <c r="AG165" s="40">
        <f ca="1">AG164+SUMIFS('Transactions (Dated)'!$E$2:$E$53,'Transactions (Dated)'!$D$2:$D$53,'Share Values'!$V165,'Transactions (Dated)'!$B$2:$B$53,'Share Values'!AG$11,'Transactions (Dated)'!$C$2:$C$53,"Buy")-SUMIFS('Transactions (Dated)'!$E$2:$E$53,'Transactions (Dated)'!$D$2:$D$53,'Share Values'!$V165,'Transactions (Dated)'!$B$2:$B$53,'Share Values'!AG$11,'Transactions (Dated)'!$C$2:$C$53,"Sell")</f>
        <v>0</v>
      </c>
      <c r="AH165" s="40">
        <f ca="1">AH164+SUMIFS('Transactions (Dated)'!$E$2:$E$53,'Transactions (Dated)'!$D$2:$D$53,'Share Values'!$V165,'Transactions (Dated)'!$B$2:$B$53,'Share Values'!AH$11,'Transactions (Dated)'!$C$2:$C$53,"Buy")-SUMIFS('Transactions (Dated)'!$E$2:$E$53,'Transactions (Dated)'!$D$2:$D$53,'Share Values'!$V165,'Transactions (Dated)'!$B$2:$B$53,'Share Values'!AH$11,'Transactions (Dated)'!$C$2:$C$53,"Sell")</f>
        <v>0</v>
      </c>
      <c r="AI165" s="40">
        <f ca="1">AI164+SUMIFS('Transactions (Dated)'!$E$2:$E$53,'Transactions (Dated)'!$D$2:$D$53,'Share Values'!$V165,'Transactions (Dated)'!$B$2:$B$53,'Share Values'!AI$11,'Transactions (Dated)'!$C$2:$C$53,"Buy")-SUMIFS('Transactions (Dated)'!$E$2:$E$53,'Transactions (Dated)'!$D$2:$D$53,'Share Values'!$V165,'Transactions (Dated)'!$B$2:$B$53,'Share Values'!AI$11,'Transactions (Dated)'!$C$2:$C$53,"Sell")</f>
        <v>0</v>
      </c>
      <c r="AJ165" s="40">
        <f ca="1">AJ164+SUMIFS('Transactions (Dated)'!$E$2:$E$53,'Transactions (Dated)'!$D$2:$D$53,'Share Values'!$V165,'Transactions (Dated)'!$B$2:$B$53,'Share Values'!AJ$11,'Transactions (Dated)'!$C$2:$C$53,"Buy")-SUMIFS('Transactions (Dated)'!$E$2:$E$53,'Transactions (Dated)'!$D$2:$D$53,'Share Values'!$V165,'Transactions (Dated)'!$B$2:$B$53,'Share Values'!AJ$11,'Transactions (Dated)'!$C$2:$C$53,"Sell")</f>
        <v>0</v>
      </c>
      <c r="AK165" s="40"/>
      <c r="AM165" s="3">
        <f t="shared" si="57"/>
        <v>42136</v>
      </c>
      <c r="AN165" s="6">
        <f t="shared" ca="1" si="58"/>
        <v>56702.5</v>
      </c>
      <c r="AO165" s="6">
        <f t="shared" ca="1" si="59"/>
        <v>45937.5</v>
      </c>
      <c r="AP165" s="6">
        <f t="shared" ca="1" si="60"/>
        <v>0</v>
      </c>
      <c r="AQ165" s="6">
        <f t="shared" ca="1" si="61"/>
        <v>60033.16</v>
      </c>
      <c r="AR165" s="6">
        <f t="shared" ca="1" si="62"/>
        <v>38788.959999999999</v>
      </c>
      <c r="AS165" s="6">
        <f t="shared" ca="1" si="63"/>
        <v>0</v>
      </c>
      <c r="AT165" s="6">
        <f t="shared" ca="1" si="64"/>
        <v>0</v>
      </c>
      <c r="AU165" s="6">
        <f t="shared" ca="1" si="65"/>
        <v>0</v>
      </c>
      <c r="AV165" s="6">
        <f t="shared" ca="1" si="66"/>
        <v>0</v>
      </c>
      <c r="AW165" s="6">
        <f t="shared" ca="1" si="67"/>
        <v>0</v>
      </c>
      <c r="AX165" s="6">
        <f t="shared" ca="1" si="68"/>
        <v>0</v>
      </c>
      <c r="AY165" s="6">
        <f t="shared" ca="1" si="69"/>
        <v>0</v>
      </c>
      <c r="AZ165" s="6">
        <f t="shared" ca="1" si="70"/>
        <v>0</v>
      </c>
      <c r="BA165" s="6">
        <f t="shared" ca="1" si="71"/>
        <v>0</v>
      </c>
      <c r="BB165" s="6"/>
      <c r="BD165" s="4">
        <f t="shared" ca="1" si="72"/>
        <v>201462.12</v>
      </c>
      <c r="BF165" s="3">
        <f t="shared" si="73"/>
        <v>42136</v>
      </c>
      <c r="BG165" s="6">
        <f>BG164+SUMIFS('Transactions (Dated)'!H:H,'Transactions (Dated)'!D:D,'Share Values'!AM165)</f>
        <v>806524.9</v>
      </c>
      <c r="BH165" s="6">
        <f ca="1">BH164+SUMIFS('Transactions (Dated)'!$F:$F,'Transactions (Dated)'!$D:$D,$BF165,'Transactions (Dated)'!$B:$B,BH$11,'Transactions (Dated)'!$C:$C,"Dividend (paid to cash)")*W165</f>
        <v>0</v>
      </c>
      <c r="BI165" s="6">
        <f ca="1">BI164+SUMIFS('Transactions (Dated)'!$F:$F,'Transactions (Dated)'!$D:$D,$BF165,'Transactions (Dated)'!$B:$B,BI$11,'Transactions (Dated)'!$C:$C,"Dividend (paid to cash)")*X165</f>
        <v>1250</v>
      </c>
      <c r="BJ165" s="6">
        <f ca="1">BJ164+SUMIFS('Transactions (Dated)'!$F:$F,'Transactions (Dated)'!$D:$D,$BF165,'Transactions (Dated)'!$B:$B,BJ$11,'Transactions (Dated)'!$C:$C,"Dividend (paid to cash)")*Y165</f>
        <v>0</v>
      </c>
      <c r="BK165" s="6">
        <f ca="1">BK164+SUMIFS('Transactions (Dated)'!$F:$F,'Transactions (Dated)'!$D:$D,$BF165,'Transactions (Dated)'!$B:$B,BK$11,'Transactions (Dated)'!$C:$C,"Dividend (paid to cash)")*Z165</f>
        <v>47.300000000000004</v>
      </c>
      <c r="BL165" s="6">
        <f ca="1">BL164+SUMIFS('Transactions (Dated)'!$F:$F,'Transactions (Dated)'!$D:$D,$BF165,'Transactions (Dated)'!$B:$B,BL$11,'Transactions (Dated)'!$C:$C,"Dividend (paid to cash)")*AA165</f>
        <v>0</v>
      </c>
      <c r="BM165" s="6">
        <f ca="1">BM164+SUMIFS('Transactions (Dated)'!$F:$F,'Transactions (Dated)'!$D:$D,$BF165,'Transactions (Dated)'!$B:$B,BM$11,'Transactions (Dated)'!$C:$C,"Dividend (paid to cash)")*AB165</f>
        <v>0</v>
      </c>
      <c r="BN165" s="6">
        <f ca="1">BN164+SUMIFS('Transactions (Dated)'!$F:$F,'Transactions (Dated)'!$D:$D,$BF165,'Transactions (Dated)'!$B:$B,BN$11,'Transactions (Dated)'!$C:$C,"Dividend (paid to cash)")*AC165</f>
        <v>0</v>
      </c>
      <c r="BO165" s="6">
        <f ca="1">BO164+SUMIFS('Transactions (Dated)'!$F:$F,'Transactions (Dated)'!$D:$D,$BF165,'Transactions (Dated)'!$B:$B,BO$11,'Transactions (Dated)'!$C:$C,"Dividend (paid to cash)")*AD165</f>
        <v>0</v>
      </c>
      <c r="BP165" s="6">
        <f ca="1">BP164+SUMIFS('Transactions (Dated)'!$F:$F,'Transactions (Dated)'!$D:$D,$BF165,'Transactions (Dated)'!$B:$B,BP$11,'Transactions (Dated)'!$C:$C,"Dividend (paid to cash)")*AE165</f>
        <v>0</v>
      </c>
      <c r="BQ165" s="6">
        <f ca="1">BQ164+SUMIFS('Transactions (Dated)'!$F:$F,'Transactions (Dated)'!$D:$D,$BF165,'Transactions (Dated)'!$B:$B,BQ$11,'Transactions (Dated)'!$C:$C,"Dividend (paid to cash)")*AF165</f>
        <v>0</v>
      </c>
      <c r="BR165" s="6">
        <f ca="1">BR164+SUMIFS('Transactions (Dated)'!$F:$F,'Transactions (Dated)'!$D:$D,$BF165,'Transactions (Dated)'!$B:$B,BR$11,'Transactions (Dated)'!$C:$C,"Dividend (paid to cash)")*AG165</f>
        <v>0</v>
      </c>
      <c r="BS165" s="6">
        <f ca="1">BS164+SUMIFS('Transactions (Dated)'!$F:$F,'Transactions (Dated)'!$D:$D,$BF165,'Transactions (Dated)'!$B:$B,BS$11,'Transactions (Dated)'!$C:$C,"Dividend (paid to cash)")*AH165</f>
        <v>0</v>
      </c>
      <c r="BT165" s="6">
        <f ca="1">BT164+SUMIFS('Transactions (Dated)'!$F:$F,'Transactions (Dated)'!$D:$D,$BF165,'Transactions (Dated)'!$B:$B,BT$11,'Transactions (Dated)'!$C:$C,"Dividend (paid to cash)")*AI165</f>
        <v>0</v>
      </c>
      <c r="BU165" s="6">
        <f ca="1">BU164+SUMIFS('Transactions (Dated)'!$F:$F,'Transactions (Dated)'!$D:$D,$BF165,'Transactions (Dated)'!$B:$B,BU$11,'Transactions (Dated)'!$C:$C,"Dividend (paid to cash)")*AJ165</f>
        <v>0</v>
      </c>
      <c r="BV165" s="6"/>
      <c r="BX165" s="6">
        <f t="shared" ca="1" si="78"/>
        <v>807822.20000000007</v>
      </c>
      <c r="BZ165" s="3">
        <f t="shared" si="79"/>
        <v>42136</v>
      </c>
      <c r="CA165" s="4">
        <f t="shared" ca="1" si="74"/>
        <v>201462.12</v>
      </c>
      <c r="CB165" s="4">
        <f t="shared" ca="1" si="75"/>
        <v>807822.20000000007</v>
      </c>
      <c r="CD165" s="4">
        <f t="shared" ca="1" si="76"/>
        <v>1009284.3200000001</v>
      </c>
    </row>
    <row r="166" spans="2:82">
      <c r="B166" s="3">
        <f t="shared" si="77"/>
        <v>42137</v>
      </c>
      <c r="C166" s="2">
        <v>14980.7</v>
      </c>
      <c r="E166" s="70">
        <v>42137</v>
      </c>
      <c r="F166" s="69">
        <v>12.28</v>
      </c>
      <c r="G166" s="69">
        <v>4.91</v>
      </c>
      <c r="H166" s="69">
        <v>20.274999999999999</v>
      </c>
      <c r="I166" s="69">
        <v>31.41</v>
      </c>
      <c r="J166" s="69">
        <v>16.7</v>
      </c>
      <c r="K166" s="69">
        <v>12.08</v>
      </c>
      <c r="L166" s="69">
        <v>27.77</v>
      </c>
      <c r="M166" s="69">
        <v>3.02</v>
      </c>
      <c r="N166" s="69">
        <v>9.7200000000000006</v>
      </c>
      <c r="O166" s="69">
        <v>5.51</v>
      </c>
      <c r="P166" s="69">
        <v>34.090000000000003</v>
      </c>
      <c r="Q166" s="69">
        <v>1.04</v>
      </c>
      <c r="R166" s="69">
        <v>11.69</v>
      </c>
      <c r="S166" s="69">
        <v>38.43</v>
      </c>
      <c r="T166" s="4"/>
      <c r="V166" s="3">
        <f t="shared" si="56"/>
        <v>42137</v>
      </c>
      <c r="W166" s="40">
        <f ca="1">W165+SUMIFS('Transactions (Dated)'!$E$2:$E$53,'Transactions (Dated)'!$D$2:$D$53,'Share Values'!$V166,'Transactions (Dated)'!$B$2:$B$53,'Share Values'!W$11,'Transactions (Dated)'!$C$2:$C$53,"Buy")-SUMIFS('Transactions (Dated)'!$E$2:$E$53,'Transactions (Dated)'!$D$2:$D$53,'Share Values'!$V166,'Transactions (Dated)'!$B$2:$B$53,'Share Values'!W$11,'Transactions (Dated)'!$C$2:$C$53,"Sell")</f>
        <v>4625</v>
      </c>
      <c r="X166" s="40">
        <f ca="1">X165+SUMIFS('Transactions (Dated)'!$E$2:$E$53,'Transactions (Dated)'!$D$2:$D$53,'Share Values'!$V166,'Transactions (Dated)'!$B$2:$B$53,'Share Values'!X$11,'Transactions (Dated)'!$C$2:$C$53,"Buy")-SUMIFS('Transactions (Dated)'!$E$2:$E$53,'Transactions (Dated)'!$D$2:$D$53,'Share Values'!$V166,'Transactions (Dated)'!$B$2:$B$53,'Share Values'!X$11,'Transactions (Dated)'!$C$2:$C$53,"Sell")</f>
        <v>9375</v>
      </c>
      <c r="Y166" s="40">
        <f ca="1">Y165+SUMIFS('Transactions (Dated)'!$E$2:$E$53,'Transactions (Dated)'!$D$2:$D$53,'Share Values'!$V166,'Transactions (Dated)'!$B$2:$B$53,'Share Values'!Y$11,'Transactions (Dated)'!$C$2:$C$53,"Buy")-SUMIFS('Transactions (Dated)'!$E$2:$E$53,'Transactions (Dated)'!$D$2:$D$53,'Share Values'!$V166,'Transactions (Dated)'!$B$2:$B$53,'Share Values'!Y$11,'Transactions (Dated)'!$C$2:$C$53,"Sell")</f>
        <v>0</v>
      </c>
      <c r="Z166" s="40">
        <f ca="1">Z165+SUMIFS('Transactions (Dated)'!$E$2:$E$53,'Transactions (Dated)'!$D$2:$D$53,'Share Values'!$V166,'Transactions (Dated)'!$B$2:$B$53,'Share Values'!Z$11,'Transactions (Dated)'!$C$2:$C$53,"Buy")-SUMIFS('Transactions (Dated)'!$E$2:$E$53,'Transactions (Dated)'!$D$2:$D$53,'Share Values'!$V166,'Transactions (Dated)'!$B$2:$B$53,'Share Values'!Z$11,'Transactions (Dated)'!$C$2:$C$53,"Sell")</f>
        <v>1892</v>
      </c>
      <c r="AA166" s="40">
        <f ca="1">AA165+SUMIFS('Transactions (Dated)'!$E$2:$E$53,'Transactions (Dated)'!$D$2:$D$53,'Share Values'!$V166,'Transactions (Dated)'!$B$2:$B$53,'Share Values'!AA$11,'Transactions (Dated)'!$C$2:$C$53,"Buy")-SUMIFS('Transactions (Dated)'!$E$2:$E$53,'Transactions (Dated)'!$D$2:$D$53,'Share Values'!$V166,'Transactions (Dated)'!$B$2:$B$53,'Share Values'!AA$11,'Transactions (Dated)'!$C$2:$C$53,"Sell")</f>
        <v>2348</v>
      </c>
      <c r="AB166" s="40">
        <f ca="1">AB165+SUMIFS('Transactions (Dated)'!$E$2:$E$53,'Transactions (Dated)'!$D$2:$D$53,'Share Values'!$V166,'Transactions (Dated)'!$B$2:$B$53,'Share Values'!AB$11,'Transactions (Dated)'!$C$2:$C$53,"Buy")-SUMIFS('Transactions (Dated)'!$E$2:$E$53,'Transactions (Dated)'!$D$2:$D$53,'Share Values'!$V166,'Transactions (Dated)'!$B$2:$B$53,'Share Values'!AB$11,'Transactions (Dated)'!$C$2:$C$53,"Sell")</f>
        <v>0</v>
      </c>
      <c r="AC166" s="40">
        <f ca="1">AC165+SUMIFS('Transactions (Dated)'!$E$2:$E$53,'Transactions (Dated)'!$D$2:$D$53,'Share Values'!$V166,'Transactions (Dated)'!$B$2:$B$53,'Share Values'!AC$11,'Transactions (Dated)'!$C$2:$C$53,"Buy")-SUMIFS('Transactions (Dated)'!$E$2:$E$53,'Transactions (Dated)'!$D$2:$D$53,'Share Values'!$V166,'Transactions (Dated)'!$B$2:$B$53,'Share Values'!AC$11,'Transactions (Dated)'!$C$2:$C$53,"Sell")</f>
        <v>0</v>
      </c>
      <c r="AD166" s="40">
        <f ca="1">AD165+SUMIFS('Transactions (Dated)'!$E$2:$E$53,'Transactions (Dated)'!$D$2:$D$53,'Share Values'!$V166,'Transactions (Dated)'!$B$2:$B$53,'Share Values'!AD$11,'Transactions (Dated)'!$C$2:$C$53,"Buy")-SUMIFS('Transactions (Dated)'!$E$2:$E$53,'Transactions (Dated)'!$D$2:$D$53,'Share Values'!$V166,'Transactions (Dated)'!$B$2:$B$53,'Share Values'!AD$11,'Transactions (Dated)'!$C$2:$C$53,"Sell")</f>
        <v>0</v>
      </c>
      <c r="AE166" s="40">
        <f ca="1">AE165+SUMIFS('Transactions (Dated)'!$E$2:$E$53,'Transactions (Dated)'!$D$2:$D$53,'Share Values'!$V166,'Transactions (Dated)'!$B$2:$B$53,'Share Values'!AE$11,'Transactions (Dated)'!$C$2:$C$53,"Buy")-SUMIFS('Transactions (Dated)'!$E$2:$E$53,'Transactions (Dated)'!$D$2:$D$53,'Share Values'!$V166,'Transactions (Dated)'!$B$2:$B$53,'Share Values'!AE$11,'Transactions (Dated)'!$C$2:$C$53,"Sell")</f>
        <v>0</v>
      </c>
      <c r="AF166" s="40">
        <f ca="1">AF165+SUMIFS('Transactions (Dated)'!$E$2:$E$53,'Transactions (Dated)'!$D$2:$D$53,'Share Values'!$V166,'Transactions (Dated)'!$B$2:$B$53,'Share Values'!AF$11,'Transactions (Dated)'!$C$2:$C$53,"Buy")-SUMIFS('Transactions (Dated)'!$E$2:$E$53,'Transactions (Dated)'!$D$2:$D$53,'Share Values'!$V166,'Transactions (Dated)'!$B$2:$B$53,'Share Values'!AF$11,'Transactions (Dated)'!$C$2:$C$53,"Sell")</f>
        <v>0</v>
      </c>
      <c r="AG166" s="40">
        <f ca="1">AG165+SUMIFS('Transactions (Dated)'!$E$2:$E$53,'Transactions (Dated)'!$D$2:$D$53,'Share Values'!$V166,'Transactions (Dated)'!$B$2:$B$53,'Share Values'!AG$11,'Transactions (Dated)'!$C$2:$C$53,"Buy")-SUMIFS('Transactions (Dated)'!$E$2:$E$53,'Transactions (Dated)'!$D$2:$D$53,'Share Values'!$V166,'Transactions (Dated)'!$B$2:$B$53,'Share Values'!AG$11,'Transactions (Dated)'!$C$2:$C$53,"Sell")</f>
        <v>0</v>
      </c>
      <c r="AH166" s="40">
        <f ca="1">AH165+SUMIFS('Transactions (Dated)'!$E$2:$E$53,'Transactions (Dated)'!$D$2:$D$53,'Share Values'!$V166,'Transactions (Dated)'!$B$2:$B$53,'Share Values'!AH$11,'Transactions (Dated)'!$C$2:$C$53,"Buy")-SUMIFS('Transactions (Dated)'!$E$2:$E$53,'Transactions (Dated)'!$D$2:$D$53,'Share Values'!$V166,'Transactions (Dated)'!$B$2:$B$53,'Share Values'!AH$11,'Transactions (Dated)'!$C$2:$C$53,"Sell")</f>
        <v>0</v>
      </c>
      <c r="AI166" s="40">
        <f ca="1">AI165+SUMIFS('Transactions (Dated)'!$E$2:$E$53,'Transactions (Dated)'!$D$2:$D$53,'Share Values'!$V166,'Transactions (Dated)'!$B$2:$B$53,'Share Values'!AI$11,'Transactions (Dated)'!$C$2:$C$53,"Buy")-SUMIFS('Transactions (Dated)'!$E$2:$E$53,'Transactions (Dated)'!$D$2:$D$53,'Share Values'!$V166,'Transactions (Dated)'!$B$2:$B$53,'Share Values'!AI$11,'Transactions (Dated)'!$C$2:$C$53,"Sell")</f>
        <v>0</v>
      </c>
      <c r="AJ166" s="40">
        <f ca="1">AJ165+SUMIFS('Transactions (Dated)'!$E$2:$E$53,'Transactions (Dated)'!$D$2:$D$53,'Share Values'!$V166,'Transactions (Dated)'!$B$2:$B$53,'Share Values'!AJ$11,'Transactions (Dated)'!$C$2:$C$53,"Buy")-SUMIFS('Transactions (Dated)'!$E$2:$E$53,'Transactions (Dated)'!$D$2:$D$53,'Share Values'!$V166,'Transactions (Dated)'!$B$2:$B$53,'Share Values'!AJ$11,'Transactions (Dated)'!$C$2:$C$53,"Sell")</f>
        <v>0</v>
      </c>
      <c r="AK166" s="40"/>
      <c r="AM166" s="3">
        <f t="shared" si="57"/>
        <v>42137</v>
      </c>
      <c r="AN166" s="6">
        <f t="shared" ca="1" si="58"/>
        <v>56795</v>
      </c>
      <c r="AO166" s="6">
        <f t="shared" ca="1" si="59"/>
        <v>46031.25</v>
      </c>
      <c r="AP166" s="6">
        <f t="shared" ca="1" si="60"/>
        <v>0</v>
      </c>
      <c r="AQ166" s="6">
        <f t="shared" ca="1" si="61"/>
        <v>59427.72</v>
      </c>
      <c r="AR166" s="6">
        <f t="shared" ca="1" si="62"/>
        <v>39211.599999999999</v>
      </c>
      <c r="AS166" s="6">
        <f t="shared" ca="1" si="63"/>
        <v>0</v>
      </c>
      <c r="AT166" s="6">
        <f t="shared" ca="1" si="64"/>
        <v>0</v>
      </c>
      <c r="AU166" s="6">
        <f t="shared" ca="1" si="65"/>
        <v>0</v>
      </c>
      <c r="AV166" s="6">
        <f t="shared" ca="1" si="66"/>
        <v>0</v>
      </c>
      <c r="AW166" s="6">
        <f t="shared" ca="1" si="67"/>
        <v>0</v>
      </c>
      <c r="AX166" s="6">
        <f t="shared" ca="1" si="68"/>
        <v>0</v>
      </c>
      <c r="AY166" s="6">
        <f t="shared" ca="1" si="69"/>
        <v>0</v>
      </c>
      <c r="AZ166" s="6">
        <f t="shared" ca="1" si="70"/>
        <v>0</v>
      </c>
      <c r="BA166" s="6">
        <f t="shared" ca="1" si="71"/>
        <v>0</v>
      </c>
      <c r="BB166" s="6"/>
      <c r="BD166" s="4">
        <f t="shared" ca="1" si="72"/>
        <v>201465.57</v>
      </c>
      <c r="BF166" s="3">
        <f t="shared" si="73"/>
        <v>42137</v>
      </c>
      <c r="BG166" s="6">
        <f>BG165+SUMIFS('Transactions (Dated)'!H:H,'Transactions (Dated)'!D:D,'Share Values'!AM166)</f>
        <v>806524.9</v>
      </c>
      <c r="BH166" s="6">
        <f ca="1">BH165+SUMIFS('Transactions (Dated)'!$F:$F,'Transactions (Dated)'!$D:$D,$BF166,'Transactions (Dated)'!$B:$B,BH$11,'Transactions (Dated)'!$C:$C,"Dividend (paid to cash)")*W166</f>
        <v>0</v>
      </c>
      <c r="BI166" s="6">
        <f ca="1">BI165+SUMIFS('Transactions (Dated)'!$F:$F,'Transactions (Dated)'!$D:$D,$BF166,'Transactions (Dated)'!$B:$B,BI$11,'Transactions (Dated)'!$C:$C,"Dividend (paid to cash)")*X166</f>
        <v>1250</v>
      </c>
      <c r="BJ166" s="6">
        <f ca="1">BJ165+SUMIFS('Transactions (Dated)'!$F:$F,'Transactions (Dated)'!$D:$D,$BF166,'Transactions (Dated)'!$B:$B,BJ$11,'Transactions (Dated)'!$C:$C,"Dividend (paid to cash)")*Y166</f>
        <v>0</v>
      </c>
      <c r="BK166" s="6">
        <f ca="1">BK165+SUMIFS('Transactions (Dated)'!$F:$F,'Transactions (Dated)'!$D:$D,$BF166,'Transactions (Dated)'!$B:$B,BK$11,'Transactions (Dated)'!$C:$C,"Dividend (paid to cash)")*Z166</f>
        <v>47.300000000000004</v>
      </c>
      <c r="BL166" s="6">
        <f ca="1">BL165+SUMIFS('Transactions (Dated)'!$F:$F,'Transactions (Dated)'!$D:$D,$BF166,'Transactions (Dated)'!$B:$B,BL$11,'Transactions (Dated)'!$C:$C,"Dividend (paid to cash)")*AA166</f>
        <v>0</v>
      </c>
      <c r="BM166" s="6">
        <f ca="1">BM165+SUMIFS('Transactions (Dated)'!$F:$F,'Transactions (Dated)'!$D:$D,$BF166,'Transactions (Dated)'!$B:$B,BM$11,'Transactions (Dated)'!$C:$C,"Dividend (paid to cash)")*AB166</f>
        <v>0</v>
      </c>
      <c r="BN166" s="6">
        <f ca="1">BN165+SUMIFS('Transactions (Dated)'!$F:$F,'Transactions (Dated)'!$D:$D,$BF166,'Transactions (Dated)'!$B:$B,BN$11,'Transactions (Dated)'!$C:$C,"Dividend (paid to cash)")*AC166</f>
        <v>0</v>
      </c>
      <c r="BO166" s="6">
        <f ca="1">BO165+SUMIFS('Transactions (Dated)'!$F:$F,'Transactions (Dated)'!$D:$D,$BF166,'Transactions (Dated)'!$B:$B,BO$11,'Transactions (Dated)'!$C:$C,"Dividend (paid to cash)")*AD166</f>
        <v>0</v>
      </c>
      <c r="BP166" s="6">
        <f ca="1">BP165+SUMIFS('Transactions (Dated)'!$F:$F,'Transactions (Dated)'!$D:$D,$BF166,'Transactions (Dated)'!$B:$B,BP$11,'Transactions (Dated)'!$C:$C,"Dividend (paid to cash)")*AE166</f>
        <v>0</v>
      </c>
      <c r="BQ166" s="6">
        <f ca="1">BQ165+SUMIFS('Transactions (Dated)'!$F:$F,'Transactions (Dated)'!$D:$D,$BF166,'Transactions (Dated)'!$B:$B,BQ$11,'Transactions (Dated)'!$C:$C,"Dividend (paid to cash)")*AF166</f>
        <v>0</v>
      </c>
      <c r="BR166" s="6">
        <f ca="1">BR165+SUMIFS('Transactions (Dated)'!$F:$F,'Transactions (Dated)'!$D:$D,$BF166,'Transactions (Dated)'!$B:$B,BR$11,'Transactions (Dated)'!$C:$C,"Dividend (paid to cash)")*AG166</f>
        <v>0</v>
      </c>
      <c r="BS166" s="6">
        <f ca="1">BS165+SUMIFS('Transactions (Dated)'!$F:$F,'Transactions (Dated)'!$D:$D,$BF166,'Transactions (Dated)'!$B:$B,BS$11,'Transactions (Dated)'!$C:$C,"Dividend (paid to cash)")*AH166</f>
        <v>0</v>
      </c>
      <c r="BT166" s="6">
        <f ca="1">BT165+SUMIFS('Transactions (Dated)'!$F:$F,'Transactions (Dated)'!$D:$D,$BF166,'Transactions (Dated)'!$B:$B,BT$11,'Transactions (Dated)'!$C:$C,"Dividend (paid to cash)")*AI166</f>
        <v>0</v>
      </c>
      <c r="BU166" s="6">
        <f ca="1">BU165+SUMIFS('Transactions (Dated)'!$F:$F,'Transactions (Dated)'!$D:$D,$BF166,'Transactions (Dated)'!$B:$B,BU$11,'Transactions (Dated)'!$C:$C,"Dividend (paid to cash)")*AJ166</f>
        <v>0</v>
      </c>
      <c r="BV166" s="6"/>
      <c r="BX166" s="6">
        <f t="shared" ca="1" si="78"/>
        <v>807822.20000000007</v>
      </c>
      <c r="BZ166" s="3">
        <f t="shared" si="79"/>
        <v>42137</v>
      </c>
      <c r="CA166" s="4">
        <f t="shared" ca="1" si="74"/>
        <v>201465.57</v>
      </c>
      <c r="CB166" s="4">
        <f t="shared" ca="1" si="75"/>
        <v>807822.20000000007</v>
      </c>
      <c r="CD166" s="4">
        <f t="shared" ca="1" si="76"/>
        <v>1009287.77</v>
      </c>
    </row>
    <row r="167" spans="2:82">
      <c r="B167" s="3">
        <f t="shared" si="77"/>
        <v>42138</v>
      </c>
      <c r="C167" s="2">
        <v>15028.1</v>
      </c>
      <c r="E167" s="70">
        <v>42138</v>
      </c>
      <c r="F167" s="69">
        <v>12.38</v>
      </c>
      <c r="G167" s="69">
        <v>4.87</v>
      </c>
      <c r="H167" s="69">
        <v>20.335000000000001</v>
      </c>
      <c r="I167" s="69">
        <v>31.22</v>
      </c>
      <c r="J167" s="69">
        <v>16.829999999999998</v>
      </c>
      <c r="K167" s="69">
        <v>12.19</v>
      </c>
      <c r="L167" s="69">
        <v>27.56</v>
      </c>
      <c r="M167" s="69">
        <v>3.08</v>
      </c>
      <c r="N167" s="69">
        <v>10</v>
      </c>
      <c r="O167" s="69">
        <v>5.4367000000000001</v>
      </c>
      <c r="P167" s="69">
        <v>33.880000000000003</v>
      </c>
      <c r="Q167" s="69">
        <v>0.93</v>
      </c>
      <c r="R167" s="69">
        <v>11.92</v>
      </c>
      <c r="S167" s="69">
        <v>38.340000000000003</v>
      </c>
      <c r="T167" s="4"/>
      <c r="V167" s="3">
        <f t="shared" si="56"/>
        <v>42138</v>
      </c>
      <c r="W167" s="40">
        <f ca="1">W166+SUMIFS('Transactions (Dated)'!$E$2:$E$53,'Transactions (Dated)'!$D$2:$D$53,'Share Values'!$V167,'Transactions (Dated)'!$B$2:$B$53,'Share Values'!W$11,'Transactions (Dated)'!$C$2:$C$53,"Buy")-SUMIFS('Transactions (Dated)'!$E$2:$E$53,'Transactions (Dated)'!$D$2:$D$53,'Share Values'!$V167,'Transactions (Dated)'!$B$2:$B$53,'Share Values'!W$11,'Transactions (Dated)'!$C$2:$C$53,"Sell")</f>
        <v>4625</v>
      </c>
      <c r="X167" s="40">
        <f ca="1">X166+SUMIFS('Transactions (Dated)'!$E$2:$E$53,'Transactions (Dated)'!$D$2:$D$53,'Share Values'!$V167,'Transactions (Dated)'!$B$2:$B$53,'Share Values'!X$11,'Transactions (Dated)'!$C$2:$C$53,"Buy")-SUMIFS('Transactions (Dated)'!$E$2:$E$53,'Transactions (Dated)'!$D$2:$D$53,'Share Values'!$V167,'Transactions (Dated)'!$B$2:$B$53,'Share Values'!X$11,'Transactions (Dated)'!$C$2:$C$53,"Sell")</f>
        <v>9375</v>
      </c>
      <c r="Y167" s="40">
        <f ca="1">Y166+SUMIFS('Transactions (Dated)'!$E$2:$E$53,'Transactions (Dated)'!$D$2:$D$53,'Share Values'!$V167,'Transactions (Dated)'!$B$2:$B$53,'Share Values'!Y$11,'Transactions (Dated)'!$C$2:$C$53,"Buy")-SUMIFS('Transactions (Dated)'!$E$2:$E$53,'Transactions (Dated)'!$D$2:$D$53,'Share Values'!$V167,'Transactions (Dated)'!$B$2:$B$53,'Share Values'!Y$11,'Transactions (Dated)'!$C$2:$C$53,"Sell")</f>
        <v>0</v>
      </c>
      <c r="Z167" s="40">
        <f ca="1">Z166+SUMIFS('Transactions (Dated)'!$E$2:$E$53,'Transactions (Dated)'!$D$2:$D$53,'Share Values'!$V167,'Transactions (Dated)'!$B$2:$B$53,'Share Values'!Z$11,'Transactions (Dated)'!$C$2:$C$53,"Buy")-SUMIFS('Transactions (Dated)'!$E$2:$E$53,'Transactions (Dated)'!$D$2:$D$53,'Share Values'!$V167,'Transactions (Dated)'!$B$2:$B$53,'Share Values'!Z$11,'Transactions (Dated)'!$C$2:$C$53,"Sell")</f>
        <v>1892</v>
      </c>
      <c r="AA167" s="40">
        <f ca="1">AA166+SUMIFS('Transactions (Dated)'!$E$2:$E$53,'Transactions (Dated)'!$D$2:$D$53,'Share Values'!$V167,'Transactions (Dated)'!$B$2:$B$53,'Share Values'!AA$11,'Transactions (Dated)'!$C$2:$C$53,"Buy")-SUMIFS('Transactions (Dated)'!$E$2:$E$53,'Transactions (Dated)'!$D$2:$D$53,'Share Values'!$V167,'Transactions (Dated)'!$B$2:$B$53,'Share Values'!AA$11,'Transactions (Dated)'!$C$2:$C$53,"Sell")</f>
        <v>2348</v>
      </c>
      <c r="AB167" s="40">
        <f ca="1">AB166+SUMIFS('Transactions (Dated)'!$E$2:$E$53,'Transactions (Dated)'!$D$2:$D$53,'Share Values'!$V167,'Transactions (Dated)'!$B$2:$B$53,'Share Values'!AB$11,'Transactions (Dated)'!$C$2:$C$53,"Buy")-SUMIFS('Transactions (Dated)'!$E$2:$E$53,'Transactions (Dated)'!$D$2:$D$53,'Share Values'!$V167,'Transactions (Dated)'!$B$2:$B$53,'Share Values'!AB$11,'Transactions (Dated)'!$C$2:$C$53,"Sell")</f>
        <v>0</v>
      </c>
      <c r="AC167" s="40">
        <f ca="1">AC166+SUMIFS('Transactions (Dated)'!$E$2:$E$53,'Transactions (Dated)'!$D$2:$D$53,'Share Values'!$V167,'Transactions (Dated)'!$B$2:$B$53,'Share Values'!AC$11,'Transactions (Dated)'!$C$2:$C$53,"Buy")-SUMIFS('Transactions (Dated)'!$E$2:$E$53,'Transactions (Dated)'!$D$2:$D$53,'Share Values'!$V167,'Transactions (Dated)'!$B$2:$B$53,'Share Values'!AC$11,'Transactions (Dated)'!$C$2:$C$53,"Sell")</f>
        <v>0</v>
      </c>
      <c r="AD167" s="40">
        <f ca="1">AD166+SUMIFS('Transactions (Dated)'!$E$2:$E$53,'Transactions (Dated)'!$D$2:$D$53,'Share Values'!$V167,'Transactions (Dated)'!$B$2:$B$53,'Share Values'!AD$11,'Transactions (Dated)'!$C$2:$C$53,"Buy")-SUMIFS('Transactions (Dated)'!$E$2:$E$53,'Transactions (Dated)'!$D$2:$D$53,'Share Values'!$V167,'Transactions (Dated)'!$B$2:$B$53,'Share Values'!AD$11,'Transactions (Dated)'!$C$2:$C$53,"Sell")</f>
        <v>0</v>
      </c>
      <c r="AE167" s="40">
        <f ca="1">AE166+SUMIFS('Transactions (Dated)'!$E$2:$E$53,'Transactions (Dated)'!$D$2:$D$53,'Share Values'!$V167,'Transactions (Dated)'!$B$2:$B$53,'Share Values'!AE$11,'Transactions (Dated)'!$C$2:$C$53,"Buy")-SUMIFS('Transactions (Dated)'!$E$2:$E$53,'Transactions (Dated)'!$D$2:$D$53,'Share Values'!$V167,'Transactions (Dated)'!$B$2:$B$53,'Share Values'!AE$11,'Transactions (Dated)'!$C$2:$C$53,"Sell")</f>
        <v>0</v>
      </c>
      <c r="AF167" s="40">
        <f ca="1">AF166+SUMIFS('Transactions (Dated)'!$E$2:$E$53,'Transactions (Dated)'!$D$2:$D$53,'Share Values'!$V167,'Transactions (Dated)'!$B$2:$B$53,'Share Values'!AF$11,'Transactions (Dated)'!$C$2:$C$53,"Buy")-SUMIFS('Transactions (Dated)'!$E$2:$E$53,'Transactions (Dated)'!$D$2:$D$53,'Share Values'!$V167,'Transactions (Dated)'!$B$2:$B$53,'Share Values'!AF$11,'Transactions (Dated)'!$C$2:$C$53,"Sell")</f>
        <v>0</v>
      </c>
      <c r="AG167" s="40">
        <f ca="1">AG166+SUMIFS('Transactions (Dated)'!$E$2:$E$53,'Transactions (Dated)'!$D$2:$D$53,'Share Values'!$V167,'Transactions (Dated)'!$B$2:$B$53,'Share Values'!AG$11,'Transactions (Dated)'!$C$2:$C$53,"Buy")-SUMIFS('Transactions (Dated)'!$E$2:$E$53,'Transactions (Dated)'!$D$2:$D$53,'Share Values'!$V167,'Transactions (Dated)'!$B$2:$B$53,'Share Values'!AG$11,'Transactions (Dated)'!$C$2:$C$53,"Sell")</f>
        <v>0</v>
      </c>
      <c r="AH167" s="40">
        <f ca="1">AH166+SUMIFS('Transactions (Dated)'!$E$2:$E$53,'Transactions (Dated)'!$D$2:$D$53,'Share Values'!$V167,'Transactions (Dated)'!$B$2:$B$53,'Share Values'!AH$11,'Transactions (Dated)'!$C$2:$C$53,"Buy")-SUMIFS('Transactions (Dated)'!$E$2:$E$53,'Transactions (Dated)'!$D$2:$D$53,'Share Values'!$V167,'Transactions (Dated)'!$B$2:$B$53,'Share Values'!AH$11,'Transactions (Dated)'!$C$2:$C$53,"Sell")</f>
        <v>0</v>
      </c>
      <c r="AI167" s="40">
        <f ca="1">AI166+SUMIFS('Transactions (Dated)'!$E$2:$E$53,'Transactions (Dated)'!$D$2:$D$53,'Share Values'!$V167,'Transactions (Dated)'!$B$2:$B$53,'Share Values'!AI$11,'Transactions (Dated)'!$C$2:$C$53,"Buy")-SUMIFS('Transactions (Dated)'!$E$2:$E$53,'Transactions (Dated)'!$D$2:$D$53,'Share Values'!$V167,'Transactions (Dated)'!$B$2:$B$53,'Share Values'!AI$11,'Transactions (Dated)'!$C$2:$C$53,"Sell")</f>
        <v>0</v>
      </c>
      <c r="AJ167" s="40">
        <f ca="1">AJ166+SUMIFS('Transactions (Dated)'!$E$2:$E$53,'Transactions (Dated)'!$D$2:$D$53,'Share Values'!$V167,'Transactions (Dated)'!$B$2:$B$53,'Share Values'!AJ$11,'Transactions (Dated)'!$C$2:$C$53,"Buy")-SUMIFS('Transactions (Dated)'!$E$2:$E$53,'Transactions (Dated)'!$D$2:$D$53,'Share Values'!$V167,'Transactions (Dated)'!$B$2:$B$53,'Share Values'!AJ$11,'Transactions (Dated)'!$C$2:$C$53,"Sell")</f>
        <v>0</v>
      </c>
      <c r="AK167" s="40"/>
      <c r="AM167" s="3">
        <f t="shared" si="57"/>
        <v>42138</v>
      </c>
      <c r="AN167" s="6">
        <f t="shared" ca="1" si="58"/>
        <v>57257.5</v>
      </c>
      <c r="AO167" s="6">
        <f t="shared" ca="1" si="59"/>
        <v>45656.25</v>
      </c>
      <c r="AP167" s="6">
        <f t="shared" ca="1" si="60"/>
        <v>0</v>
      </c>
      <c r="AQ167" s="6">
        <f t="shared" ca="1" si="61"/>
        <v>59068.24</v>
      </c>
      <c r="AR167" s="6">
        <f t="shared" ca="1" si="62"/>
        <v>39516.839999999997</v>
      </c>
      <c r="AS167" s="6">
        <f t="shared" ca="1" si="63"/>
        <v>0</v>
      </c>
      <c r="AT167" s="6">
        <f t="shared" ca="1" si="64"/>
        <v>0</v>
      </c>
      <c r="AU167" s="6">
        <f t="shared" ca="1" si="65"/>
        <v>0</v>
      </c>
      <c r="AV167" s="6">
        <f t="shared" ca="1" si="66"/>
        <v>0</v>
      </c>
      <c r="AW167" s="6">
        <f t="shared" ca="1" si="67"/>
        <v>0</v>
      </c>
      <c r="AX167" s="6">
        <f t="shared" ca="1" si="68"/>
        <v>0</v>
      </c>
      <c r="AY167" s="6">
        <f t="shared" ca="1" si="69"/>
        <v>0</v>
      </c>
      <c r="AZ167" s="6">
        <f t="shared" ca="1" si="70"/>
        <v>0</v>
      </c>
      <c r="BA167" s="6">
        <f t="shared" ca="1" si="71"/>
        <v>0</v>
      </c>
      <c r="BB167" s="6"/>
      <c r="BD167" s="4">
        <f t="shared" ca="1" si="72"/>
        <v>201498.83</v>
      </c>
      <c r="BF167" s="3">
        <f t="shared" si="73"/>
        <v>42138</v>
      </c>
      <c r="BG167" s="6">
        <f>BG166+SUMIFS('Transactions (Dated)'!H:H,'Transactions (Dated)'!D:D,'Share Values'!AM167)</f>
        <v>806524.9</v>
      </c>
      <c r="BH167" s="6">
        <f ca="1">BH166+SUMIFS('Transactions (Dated)'!$F:$F,'Transactions (Dated)'!$D:$D,$BF167,'Transactions (Dated)'!$B:$B,BH$11,'Transactions (Dated)'!$C:$C,"Dividend (paid to cash)")*W167</f>
        <v>0</v>
      </c>
      <c r="BI167" s="6">
        <f ca="1">BI166+SUMIFS('Transactions (Dated)'!$F:$F,'Transactions (Dated)'!$D:$D,$BF167,'Transactions (Dated)'!$B:$B,BI$11,'Transactions (Dated)'!$C:$C,"Dividend (paid to cash)")*X167</f>
        <v>1250</v>
      </c>
      <c r="BJ167" s="6">
        <f ca="1">BJ166+SUMIFS('Transactions (Dated)'!$F:$F,'Transactions (Dated)'!$D:$D,$BF167,'Transactions (Dated)'!$B:$B,BJ$11,'Transactions (Dated)'!$C:$C,"Dividend (paid to cash)")*Y167</f>
        <v>0</v>
      </c>
      <c r="BK167" s="6">
        <f ca="1">BK166+SUMIFS('Transactions (Dated)'!$F:$F,'Transactions (Dated)'!$D:$D,$BF167,'Transactions (Dated)'!$B:$B,BK$11,'Transactions (Dated)'!$C:$C,"Dividend (paid to cash)")*Z167</f>
        <v>47.300000000000004</v>
      </c>
      <c r="BL167" s="6">
        <f ca="1">BL166+SUMIFS('Transactions (Dated)'!$F:$F,'Transactions (Dated)'!$D:$D,$BF167,'Transactions (Dated)'!$B:$B,BL$11,'Transactions (Dated)'!$C:$C,"Dividend (paid to cash)")*AA167</f>
        <v>0</v>
      </c>
      <c r="BM167" s="6">
        <f ca="1">BM166+SUMIFS('Transactions (Dated)'!$F:$F,'Transactions (Dated)'!$D:$D,$BF167,'Transactions (Dated)'!$B:$B,BM$11,'Transactions (Dated)'!$C:$C,"Dividend (paid to cash)")*AB167</f>
        <v>0</v>
      </c>
      <c r="BN167" s="6">
        <f ca="1">BN166+SUMIFS('Transactions (Dated)'!$F:$F,'Transactions (Dated)'!$D:$D,$BF167,'Transactions (Dated)'!$B:$B,BN$11,'Transactions (Dated)'!$C:$C,"Dividend (paid to cash)")*AC167</f>
        <v>0</v>
      </c>
      <c r="BO167" s="6">
        <f ca="1">BO166+SUMIFS('Transactions (Dated)'!$F:$F,'Transactions (Dated)'!$D:$D,$BF167,'Transactions (Dated)'!$B:$B,BO$11,'Transactions (Dated)'!$C:$C,"Dividend (paid to cash)")*AD167</f>
        <v>0</v>
      </c>
      <c r="BP167" s="6">
        <f ca="1">BP166+SUMIFS('Transactions (Dated)'!$F:$F,'Transactions (Dated)'!$D:$D,$BF167,'Transactions (Dated)'!$B:$B,BP$11,'Transactions (Dated)'!$C:$C,"Dividend (paid to cash)")*AE167</f>
        <v>0</v>
      </c>
      <c r="BQ167" s="6">
        <f ca="1">BQ166+SUMIFS('Transactions (Dated)'!$F:$F,'Transactions (Dated)'!$D:$D,$BF167,'Transactions (Dated)'!$B:$B,BQ$11,'Transactions (Dated)'!$C:$C,"Dividend (paid to cash)")*AF167</f>
        <v>0</v>
      </c>
      <c r="BR167" s="6">
        <f ca="1">BR166+SUMIFS('Transactions (Dated)'!$F:$F,'Transactions (Dated)'!$D:$D,$BF167,'Transactions (Dated)'!$B:$B,BR$11,'Transactions (Dated)'!$C:$C,"Dividend (paid to cash)")*AG167</f>
        <v>0</v>
      </c>
      <c r="BS167" s="6">
        <f ca="1">BS166+SUMIFS('Transactions (Dated)'!$F:$F,'Transactions (Dated)'!$D:$D,$BF167,'Transactions (Dated)'!$B:$B,BS$11,'Transactions (Dated)'!$C:$C,"Dividend (paid to cash)")*AH167</f>
        <v>0</v>
      </c>
      <c r="BT167" s="6">
        <f ca="1">BT166+SUMIFS('Transactions (Dated)'!$F:$F,'Transactions (Dated)'!$D:$D,$BF167,'Transactions (Dated)'!$B:$B,BT$11,'Transactions (Dated)'!$C:$C,"Dividend (paid to cash)")*AI167</f>
        <v>0</v>
      </c>
      <c r="BU167" s="6">
        <f ca="1">BU166+SUMIFS('Transactions (Dated)'!$F:$F,'Transactions (Dated)'!$D:$D,$BF167,'Transactions (Dated)'!$B:$B,BU$11,'Transactions (Dated)'!$C:$C,"Dividend (paid to cash)")*AJ167</f>
        <v>0</v>
      </c>
      <c r="BV167" s="6"/>
      <c r="BX167" s="6">
        <f t="shared" ca="1" si="78"/>
        <v>807822.20000000007</v>
      </c>
      <c r="BZ167" s="3">
        <f t="shared" si="79"/>
        <v>42138</v>
      </c>
      <c r="CA167" s="4">
        <f t="shared" ca="1" si="74"/>
        <v>201498.83</v>
      </c>
      <c r="CB167" s="4">
        <f t="shared" ca="1" si="75"/>
        <v>807822.20000000007</v>
      </c>
      <c r="CD167" s="4">
        <f t="shared" ca="1" si="76"/>
        <v>1009321.03</v>
      </c>
    </row>
    <row r="168" spans="2:82">
      <c r="B168" s="3">
        <f t="shared" si="77"/>
        <v>42139</v>
      </c>
      <c r="C168" s="2">
        <v>15108.1</v>
      </c>
      <c r="E168" s="70">
        <v>42139</v>
      </c>
      <c r="F168" s="69">
        <v>12.42</v>
      </c>
      <c r="G168" s="69">
        <v>4.99</v>
      </c>
      <c r="H168" s="69">
        <v>20.440000000000001</v>
      </c>
      <c r="I168" s="69">
        <v>31.2</v>
      </c>
      <c r="J168" s="69">
        <v>17.03</v>
      </c>
      <c r="K168" s="69">
        <v>12.02</v>
      </c>
      <c r="L168" s="69">
        <v>27.92</v>
      </c>
      <c r="M168" s="69">
        <v>3.1</v>
      </c>
      <c r="N168" s="69">
        <v>9.9499999999999993</v>
      </c>
      <c r="O168" s="69">
        <v>5.4966999999999997</v>
      </c>
      <c r="P168" s="69">
        <v>33.479999999999997</v>
      </c>
      <c r="Q168" s="69">
        <v>0.91</v>
      </c>
      <c r="R168" s="69">
        <v>12.08</v>
      </c>
      <c r="S168" s="69">
        <v>38.880000000000003</v>
      </c>
      <c r="T168" s="4"/>
      <c r="V168" s="3">
        <f t="shared" si="56"/>
        <v>42139</v>
      </c>
      <c r="W168" s="40">
        <f ca="1">W167+SUMIFS('Transactions (Dated)'!$E$2:$E$53,'Transactions (Dated)'!$D$2:$D$53,'Share Values'!$V168,'Transactions (Dated)'!$B$2:$B$53,'Share Values'!W$11,'Transactions (Dated)'!$C$2:$C$53,"Buy")-SUMIFS('Transactions (Dated)'!$E$2:$E$53,'Transactions (Dated)'!$D$2:$D$53,'Share Values'!$V168,'Transactions (Dated)'!$B$2:$B$53,'Share Values'!W$11,'Transactions (Dated)'!$C$2:$C$53,"Sell")</f>
        <v>4625</v>
      </c>
      <c r="X168" s="40">
        <f ca="1">X167+SUMIFS('Transactions (Dated)'!$E$2:$E$53,'Transactions (Dated)'!$D$2:$D$53,'Share Values'!$V168,'Transactions (Dated)'!$B$2:$B$53,'Share Values'!X$11,'Transactions (Dated)'!$C$2:$C$53,"Buy")-SUMIFS('Transactions (Dated)'!$E$2:$E$53,'Transactions (Dated)'!$D$2:$D$53,'Share Values'!$V168,'Transactions (Dated)'!$B$2:$B$53,'Share Values'!X$11,'Transactions (Dated)'!$C$2:$C$53,"Sell")</f>
        <v>9375</v>
      </c>
      <c r="Y168" s="40">
        <f ca="1">Y167+SUMIFS('Transactions (Dated)'!$E$2:$E$53,'Transactions (Dated)'!$D$2:$D$53,'Share Values'!$V168,'Transactions (Dated)'!$B$2:$B$53,'Share Values'!Y$11,'Transactions (Dated)'!$C$2:$C$53,"Buy")-SUMIFS('Transactions (Dated)'!$E$2:$E$53,'Transactions (Dated)'!$D$2:$D$53,'Share Values'!$V168,'Transactions (Dated)'!$B$2:$B$53,'Share Values'!Y$11,'Transactions (Dated)'!$C$2:$C$53,"Sell")</f>
        <v>0</v>
      </c>
      <c r="Z168" s="40">
        <f ca="1">Z167+SUMIFS('Transactions (Dated)'!$E$2:$E$53,'Transactions (Dated)'!$D$2:$D$53,'Share Values'!$V168,'Transactions (Dated)'!$B$2:$B$53,'Share Values'!Z$11,'Transactions (Dated)'!$C$2:$C$53,"Buy")-SUMIFS('Transactions (Dated)'!$E$2:$E$53,'Transactions (Dated)'!$D$2:$D$53,'Share Values'!$V168,'Transactions (Dated)'!$B$2:$B$53,'Share Values'!Z$11,'Transactions (Dated)'!$C$2:$C$53,"Sell")</f>
        <v>1892</v>
      </c>
      <c r="AA168" s="40">
        <f ca="1">AA167+SUMIFS('Transactions (Dated)'!$E$2:$E$53,'Transactions (Dated)'!$D$2:$D$53,'Share Values'!$V168,'Transactions (Dated)'!$B$2:$B$53,'Share Values'!AA$11,'Transactions (Dated)'!$C$2:$C$53,"Buy")-SUMIFS('Transactions (Dated)'!$E$2:$E$53,'Transactions (Dated)'!$D$2:$D$53,'Share Values'!$V168,'Transactions (Dated)'!$B$2:$B$53,'Share Values'!AA$11,'Transactions (Dated)'!$C$2:$C$53,"Sell")</f>
        <v>2348</v>
      </c>
      <c r="AB168" s="40">
        <f ca="1">AB167+SUMIFS('Transactions (Dated)'!$E$2:$E$53,'Transactions (Dated)'!$D$2:$D$53,'Share Values'!$V168,'Transactions (Dated)'!$B$2:$B$53,'Share Values'!AB$11,'Transactions (Dated)'!$C$2:$C$53,"Buy")-SUMIFS('Transactions (Dated)'!$E$2:$E$53,'Transactions (Dated)'!$D$2:$D$53,'Share Values'!$V168,'Transactions (Dated)'!$B$2:$B$53,'Share Values'!AB$11,'Transactions (Dated)'!$C$2:$C$53,"Sell")</f>
        <v>0</v>
      </c>
      <c r="AC168" s="40">
        <f ca="1">AC167+SUMIFS('Transactions (Dated)'!$E$2:$E$53,'Transactions (Dated)'!$D$2:$D$53,'Share Values'!$V168,'Transactions (Dated)'!$B$2:$B$53,'Share Values'!AC$11,'Transactions (Dated)'!$C$2:$C$53,"Buy")-SUMIFS('Transactions (Dated)'!$E$2:$E$53,'Transactions (Dated)'!$D$2:$D$53,'Share Values'!$V168,'Transactions (Dated)'!$B$2:$B$53,'Share Values'!AC$11,'Transactions (Dated)'!$C$2:$C$53,"Sell")</f>
        <v>0</v>
      </c>
      <c r="AD168" s="40">
        <f ca="1">AD167+SUMIFS('Transactions (Dated)'!$E$2:$E$53,'Transactions (Dated)'!$D$2:$D$53,'Share Values'!$V168,'Transactions (Dated)'!$B$2:$B$53,'Share Values'!AD$11,'Transactions (Dated)'!$C$2:$C$53,"Buy")-SUMIFS('Transactions (Dated)'!$E$2:$E$53,'Transactions (Dated)'!$D$2:$D$53,'Share Values'!$V168,'Transactions (Dated)'!$B$2:$B$53,'Share Values'!AD$11,'Transactions (Dated)'!$C$2:$C$53,"Sell")</f>
        <v>0</v>
      </c>
      <c r="AE168" s="40">
        <f ca="1">AE167+SUMIFS('Transactions (Dated)'!$E$2:$E$53,'Transactions (Dated)'!$D$2:$D$53,'Share Values'!$V168,'Transactions (Dated)'!$B$2:$B$53,'Share Values'!AE$11,'Transactions (Dated)'!$C$2:$C$53,"Buy")-SUMIFS('Transactions (Dated)'!$E$2:$E$53,'Transactions (Dated)'!$D$2:$D$53,'Share Values'!$V168,'Transactions (Dated)'!$B$2:$B$53,'Share Values'!AE$11,'Transactions (Dated)'!$C$2:$C$53,"Sell")</f>
        <v>0</v>
      </c>
      <c r="AF168" s="40">
        <f ca="1">AF167+SUMIFS('Transactions (Dated)'!$E$2:$E$53,'Transactions (Dated)'!$D$2:$D$53,'Share Values'!$V168,'Transactions (Dated)'!$B$2:$B$53,'Share Values'!AF$11,'Transactions (Dated)'!$C$2:$C$53,"Buy")-SUMIFS('Transactions (Dated)'!$E$2:$E$53,'Transactions (Dated)'!$D$2:$D$53,'Share Values'!$V168,'Transactions (Dated)'!$B$2:$B$53,'Share Values'!AF$11,'Transactions (Dated)'!$C$2:$C$53,"Sell")</f>
        <v>0</v>
      </c>
      <c r="AG168" s="40">
        <f ca="1">AG167+SUMIFS('Transactions (Dated)'!$E$2:$E$53,'Transactions (Dated)'!$D$2:$D$53,'Share Values'!$V168,'Transactions (Dated)'!$B$2:$B$53,'Share Values'!AG$11,'Transactions (Dated)'!$C$2:$C$53,"Buy")-SUMIFS('Transactions (Dated)'!$E$2:$E$53,'Transactions (Dated)'!$D$2:$D$53,'Share Values'!$V168,'Transactions (Dated)'!$B$2:$B$53,'Share Values'!AG$11,'Transactions (Dated)'!$C$2:$C$53,"Sell")</f>
        <v>0</v>
      </c>
      <c r="AH168" s="40">
        <f ca="1">AH167+SUMIFS('Transactions (Dated)'!$E$2:$E$53,'Transactions (Dated)'!$D$2:$D$53,'Share Values'!$V168,'Transactions (Dated)'!$B$2:$B$53,'Share Values'!AH$11,'Transactions (Dated)'!$C$2:$C$53,"Buy")-SUMIFS('Transactions (Dated)'!$E$2:$E$53,'Transactions (Dated)'!$D$2:$D$53,'Share Values'!$V168,'Transactions (Dated)'!$B$2:$B$53,'Share Values'!AH$11,'Transactions (Dated)'!$C$2:$C$53,"Sell")</f>
        <v>0</v>
      </c>
      <c r="AI168" s="40">
        <f ca="1">AI167+SUMIFS('Transactions (Dated)'!$E$2:$E$53,'Transactions (Dated)'!$D$2:$D$53,'Share Values'!$V168,'Transactions (Dated)'!$B$2:$B$53,'Share Values'!AI$11,'Transactions (Dated)'!$C$2:$C$53,"Buy")-SUMIFS('Transactions (Dated)'!$E$2:$E$53,'Transactions (Dated)'!$D$2:$D$53,'Share Values'!$V168,'Transactions (Dated)'!$B$2:$B$53,'Share Values'!AI$11,'Transactions (Dated)'!$C$2:$C$53,"Sell")</f>
        <v>0</v>
      </c>
      <c r="AJ168" s="40">
        <f ca="1">AJ167+SUMIFS('Transactions (Dated)'!$E$2:$E$53,'Transactions (Dated)'!$D$2:$D$53,'Share Values'!$V168,'Transactions (Dated)'!$B$2:$B$53,'Share Values'!AJ$11,'Transactions (Dated)'!$C$2:$C$53,"Buy")-SUMIFS('Transactions (Dated)'!$E$2:$E$53,'Transactions (Dated)'!$D$2:$D$53,'Share Values'!$V168,'Transactions (Dated)'!$B$2:$B$53,'Share Values'!AJ$11,'Transactions (Dated)'!$C$2:$C$53,"Sell")</f>
        <v>0</v>
      </c>
      <c r="AK168" s="40"/>
      <c r="AM168" s="3">
        <f t="shared" si="57"/>
        <v>42139</v>
      </c>
      <c r="AN168" s="6">
        <f t="shared" ca="1" si="58"/>
        <v>57442.5</v>
      </c>
      <c r="AO168" s="6">
        <f t="shared" ca="1" si="59"/>
        <v>46781.25</v>
      </c>
      <c r="AP168" s="6">
        <f t="shared" ca="1" si="60"/>
        <v>0</v>
      </c>
      <c r="AQ168" s="6">
        <f t="shared" ca="1" si="61"/>
        <v>59030.400000000001</v>
      </c>
      <c r="AR168" s="6">
        <f t="shared" ca="1" si="62"/>
        <v>39986.44</v>
      </c>
      <c r="AS168" s="6">
        <f t="shared" ca="1" si="63"/>
        <v>0</v>
      </c>
      <c r="AT168" s="6">
        <f t="shared" ca="1" si="64"/>
        <v>0</v>
      </c>
      <c r="AU168" s="6">
        <f t="shared" ca="1" si="65"/>
        <v>0</v>
      </c>
      <c r="AV168" s="6">
        <f t="shared" ca="1" si="66"/>
        <v>0</v>
      </c>
      <c r="AW168" s="6">
        <f t="shared" ca="1" si="67"/>
        <v>0</v>
      </c>
      <c r="AX168" s="6">
        <f t="shared" ca="1" si="68"/>
        <v>0</v>
      </c>
      <c r="AY168" s="6">
        <f t="shared" ca="1" si="69"/>
        <v>0</v>
      </c>
      <c r="AZ168" s="6">
        <f t="shared" ca="1" si="70"/>
        <v>0</v>
      </c>
      <c r="BA168" s="6">
        <f t="shared" ca="1" si="71"/>
        <v>0</v>
      </c>
      <c r="BB168" s="6"/>
      <c r="BD168" s="4">
        <f t="shared" ca="1" si="72"/>
        <v>203240.59</v>
      </c>
      <c r="BF168" s="3">
        <f t="shared" si="73"/>
        <v>42139</v>
      </c>
      <c r="BG168" s="6">
        <f>BG167+SUMIFS('Transactions (Dated)'!H:H,'Transactions (Dated)'!D:D,'Share Values'!AM168)</f>
        <v>806524.9</v>
      </c>
      <c r="BH168" s="6">
        <f ca="1">BH167+SUMIFS('Transactions (Dated)'!$F:$F,'Transactions (Dated)'!$D:$D,$BF168,'Transactions (Dated)'!$B:$B,BH$11,'Transactions (Dated)'!$C:$C,"Dividend (paid to cash)")*W168</f>
        <v>0</v>
      </c>
      <c r="BI168" s="6">
        <f ca="1">BI167+SUMIFS('Transactions (Dated)'!$F:$F,'Transactions (Dated)'!$D:$D,$BF168,'Transactions (Dated)'!$B:$B,BI$11,'Transactions (Dated)'!$C:$C,"Dividend (paid to cash)")*X168</f>
        <v>1250</v>
      </c>
      <c r="BJ168" s="6">
        <f ca="1">BJ167+SUMIFS('Transactions (Dated)'!$F:$F,'Transactions (Dated)'!$D:$D,$BF168,'Transactions (Dated)'!$B:$B,BJ$11,'Transactions (Dated)'!$C:$C,"Dividend (paid to cash)")*Y168</f>
        <v>0</v>
      </c>
      <c r="BK168" s="6">
        <f ca="1">BK167+SUMIFS('Transactions (Dated)'!$F:$F,'Transactions (Dated)'!$D:$D,$BF168,'Transactions (Dated)'!$B:$B,BK$11,'Transactions (Dated)'!$C:$C,"Dividend (paid to cash)")*Z168</f>
        <v>47.300000000000004</v>
      </c>
      <c r="BL168" s="6">
        <f ca="1">BL167+SUMIFS('Transactions (Dated)'!$F:$F,'Transactions (Dated)'!$D:$D,$BF168,'Transactions (Dated)'!$B:$B,BL$11,'Transactions (Dated)'!$C:$C,"Dividend (paid to cash)")*AA168</f>
        <v>0</v>
      </c>
      <c r="BM168" s="6">
        <f ca="1">BM167+SUMIFS('Transactions (Dated)'!$F:$F,'Transactions (Dated)'!$D:$D,$BF168,'Transactions (Dated)'!$B:$B,BM$11,'Transactions (Dated)'!$C:$C,"Dividend (paid to cash)")*AB168</f>
        <v>0</v>
      </c>
      <c r="BN168" s="6">
        <f ca="1">BN167+SUMIFS('Transactions (Dated)'!$F:$F,'Transactions (Dated)'!$D:$D,$BF168,'Transactions (Dated)'!$B:$B,BN$11,'Transactions (Dated)'!$C:$C,"Dividend (paid to cash)")*AC168</f>
        <v>0</v>
      </c>
      <c r="BO168" s="6">
        <f ca="1">BO167+SUMIFS('Transactions (Dated)'!$F:$F,'Transactions (Dated)'!$D:$D,$BF168,'Transactions (Dated)'!$B:$B,BO$11,'Transactions (Dated)'!$C:$C,"Dividend (paid to cash)")*AD168</f>
        <v>0</v>
      </c>
      <c r="BP168" s="6">
        <f ca="1">BP167+SUMIFS('Transactions (Dated)'!$F:$F,'Transactions (Dated)'!$D:$D,$BF168,'Transactions (Dated)'!$B:$B,BP$11,'Transactions (Dated)'!$C:$C,"Dividend (paid to cash)")*AE168</f>
        <v>0</v>
      </c>
      <c r="BQ168" s="6">
        <f ca="1">BQ167+SUMIFS('Transactions (Dated)'!$F:$F,'Transactions (Dated)'!$D:$D,$BF168,'Transactions (Dated)'!$B:$B,BQ$11,'Transactions (Dated)'!$C:$C,"Dividend (paid to cash)")*AF168</f>
        <v>0</v>
      </c>
      <c r="BR168" s="6">
        <f ca="1">BR167+SUMIFS('Transactions (Dated)'!$F:$F,'Transactions (Dated)'!$D:$D,$BF168,'Transactions (Dated)'!$B:$B,BR$11,'Transactions (Dated)'!$C:$C,"Dividend (paid to cash)")*AG168</f>
        <v>0</v>
      </c>
      <c r="BS168" s="6">
        <f ca="1">BS167+SUMIFS('Transactions (Dated)'!$F:$F,'Transactions (Dated)'!$D:$D,$BF168,'Transactions (Dated)'!$B:$B,BS$11,'Transactions (Dated)'!$C:$C,"Dividend (paid to cash)")*AH168</f>
        <v>0</v>
      </c>
      <c r="BT168" s="6">
        <f ca="1">BT167+SUMIFS('Transactions (Dated)'!$F:$F,'Transactions (Dated)'!$D:$D,$BF168,'Transactions (Dated)'!$B:$B,BT$11,'Transactions (Dated)'!$C:$C,"Dividend (paid to cash)")*AI168</f>
        <v>0</v>
      </c>
      <c r="BU168" s="6">
        <f ca="1">BU167+SUMIFS('Transactions (Dated)'!$F:$F,'Transactions (Dated)'!$D:$D,$BF168,'Transactions (Dated)'!$B:$B,BU$11,'Transactions (Dated)'!$C:$C,"Dividend (paid to cash)")*AJ168</f>
        <v>0</v>
      </c>
      <c r="BV168" s="6"/>
      <c r="BX168" s="6">
        <f t="shared" ca="1" si="78"/>
        <v>807822.20000000007</v>
      </c>
      <c r="BZ168" s="3">
        <f t="shared" si="79"/>
        <v>42139</v>
      </c>
      <c r="CA168" s="4">
        <f t="shared" ca="1" si="74"/>
        <v>203240.59</v>
      </c>
      <c r="CB168" s="4">
        <f t="shared" ca="1" si="75"/>
        <v>807822.20000000007</v>
      </c>
      <c r="CD168" s="4">
        <f t="shared" ca="1" si="76"/>
        <v>1011062.79</v>
      </c>
    </row>
    <row r="169" spans="2:82">
      <c r="B169" s="3">
        <f t="shared" si="77"/>
        <v>42143</v>
      </c>
      <c r="C169" s="2">
        <v>15121</v>
      </c>
      <c r="E169" s="70">
        <v>42143</v>
      </c>
      <c r="F169" s="69">
        <v>12.4</v>
      </c>
      <c r="G169" s="69">
        <v>4.9800000000000004</v>
      </c>
      <c r="H169" s="69">
        <v>20.46</v>
      </c>
      <c r="I169" s="69">
        <v>31.07</v>
      </c>
      <c r="J169" s="69">
        <v>17.440000000000001</v>
      </c>
      <c r="K169" s="69">
        <v>12.4</v>
      </c>
      <c r="L169" s="69">
        <v>27.32</v>
      </c>
      <c r="M169" s="69">
        <v>3.1349999999999998</v>
      </c>
      <c r="N169" s="69">
        <v>9.9499999999999993</v>
      </c>
      <c r="O169" s="69">
        <v>5.5667</v>
      </c>
      <c r="P169" s="69">
        <v>33.270000000000003</v>
      </c>
      <c r="Q169" s="69">
        <v>0.91</v>
      </c>
      <c r="R169" s="69">
        <v>11.74</v>
      </c>
      <c r="S169" s="69">
        <v>38.67</v>
      </c>
      <c r="T169" s="4"/>
      <c r="V169" s="3">
        <f t="shared" si="56"/>
        <v>42143</v>
      </c>
      <c r="W169" s="40">
        <f ca="1">W168+SUMIFS('Transactions (Dated)'!$E$2:$E$53,'Transactions (Dated)'!$D$2:$D$53,'Share Values'!$V169,'Transactions (Dated)'!$B$2:$B$53,'Share Values'!W$11,'Transactions (Dated)'!$C$2:$C$53,"Buy")-SUMIFS('Transactions (Dated)'!$E$2:$E$53,'Transactions (Dated)'!$D$2:$D$53,'Share Values'!$V169,'Transactions (Dated)'!$B$2:$B$53,'Share Values'!W$11,'Transactions (Dated)'!$C$2:$C$53,"Sell")</f>
        <v>4625</v>
      </c>
      <c r="X169" s="40">
        <f ca="1">X168+SUMIFS('Transactions (Dated)'!$E$2:$E$53,'Transactions (Dated)'!$D$2:$D$53,'Share Values'!$V169,'Transactions (Dated)'!$B$2:$B$53,'Share Values'!X$11,'Transactions (Dated)'!$C$2:$C$53,"Buy")-SUMIFS('Transactions (Dated)'!$E$2:$E$53,'Transactions (Dated)'!$D$2:$D$53,'Share Values'!$V169,'Transactions (Dated)'!$B$2:$B$53,'Share Values'!X$11,'Transactions (Dated)'!$C$2:$C$53,"Sell")</f>
        <v>9375</v>
      </c>
      <c r="Y169" s="40">
        <f ca="1">Y168+SUMIFS('Transactions (Dated)'!$E$2:$E$53,'Transactions (Dated)'!$D$2:$D$53,'Share Values'!$V169,'Transactions (Dated)'!$B$2:$B$53,'Share Values'!Y$11,'Transactions (Dated)'!$C$2:$C$53,"Buy")-SUMIFS('Transactions (Dated)'!$E$2:$E$53,'Transactions (Dated)'!$D$2:$D$53,'Share Values'!$V169,'Transactions (Dated)'!$B$2:$B$53,'Share Values'!Y$11,'Transactions (Dated)'!$C$2:$C$53,"Sell")</f>
        <v>0</v>
      </c>
      <c r="Z169" s="40">
        <f ca="1">Z168+SUMIFS('Transactions (Dated)'!$E$2:$E$53,'Transactions (Dated)'!$D$2:$D$53,'Share Values'!$V169,'Transactions (Dated)'!$B$2:$B$53,'Share Values'!Z$11,'Transactions (Dated)'!$C$2:$C$53,"Buy")-SUMIFS('Transactions (Dated)'!$E$2:$E$53,'Transactions (Dated)'!$D$2:$D$53,'Share Values'!$V169,'Transactions (Dated)'!$B$2:$B$53,'Share Values'!Z$11,'Transactions (Dated)'!$C$2:$C$53,"Sell")</f>
        <v>1892</v>
      </c>
      <c r="AA169" s="40">
        <f ca="1">AA168+SUMIFS('Transactions (Dated)'!$E$2:$E$53,'Transactions (Dated)'!$D$2:$D$53,'Share Values'!$V169,'Transactions (Dated)'!$B$2:$B$53,'Share Values'!AA$11,'Transactions (Dated)'!$C$2:$C$53,"Buy")-SUMIFS('Transactions (Dated)'!$E$2:$E$53,'Transactions (Dated)'!$D$2:$D$53,'Share Values'!$V169,'Transactions (Dated)'!$B$2:$B$53,'Share Values'!AA$11,'Transactions (Dated)'!$C$2:$C$53,"Sell")</f>
        <v>2348</v>
      </c>
      <c r="AB169" s="40">
        <f ca="1">AB168+SUMIFS('Transactions (Dated)'!$E$2:$E$53,'Transactions (Dated)'!$D$2:$D$53,'Share Values'!$V169,'Transactions (Dated)'!$B$2:$B$53,'Share Values'!AB$11,'Transactions (Dated)'!$C$2:$C$53,"Buy")-SUMIFS('Transactions (Dated)'!$E$2:$E$53,'Transactions (Dated)'!$D$2:$D$53,'Share Values'!$V169,'Transactions (Dated)'!$B$2:$B$53,'Share Values'!AB$11,'Transactions (Dated)'!$C$2:$C$53,"Sell")</f>
        <v>0</v>
      </c>
      <c r="AC169" s="40">
        <f ca="1">AC168+SUMIFS('Transactions (Dated)'!$E$2:$E$53,'Transactions (Dated)'!$D$2:$D$53,'Share Values'!$V169,'Transactions (Dated)'!$B$2:$B$53,'Share Values'!AC$11,'Transactions (Dated)'!$C$2:$C$53,"Buy")-SUMIFS('Transactions (Dated)'!$E$2:$E$53,'Transactions (Dated)'!$D$2:$D$53,'Share Values'!$V169,'Transactions (Dated)'!$B$2:$B$53,'Share Values'!AC$11,'Transactions (Dated)'!$C$2:$C$53,"Sell")</f>
        <v>0</v>
      </c>
      <c r="AD169" s="40">
        <f ca="1">AD168+SUMIFS('Transactions (Dated)'!$E$2:$E$53,'Transactions (Dated)'!$D$2:$D$53,'Share Values'!$V169,'Transactions (Dated)'!$B$2:$B$53,'Share Values'!AD$11,'Transactions (Dated)'!$C$2:$C$53,"Buy")-SUMIFS('Transactions (Dated)'!$E$2:$E$53,'Transactions (Dated)'!$D$2:$D$53,'Share Values'!$V169,'Transactions (Dated)'!$B$2:$B$53,'Share Values'!AD$11,'Transactions (Dated)'!$C$2:$C$53,"Sell")</f>
        <v>0</v>
      </c>
      <c r="AE169" s="40">
        <f ca="1">AE168+SUMIFS('Transactions (Dated)'!$E$2:$E$53,'Transactions (Dated)'!$D$2:$D$53,'Share Values'!$V169,'Transactions (Dated)'!$B$2:$B$53,'Share Values'!AE$11,'Transactions (Dated)'!$C$2:$C$53,"Buy")-SUMIFS('Transactions (Dated)'!$E$2:$E$53,'Transactions (Dated)'!$D$2:$D$53,'Share Values'!$V169,'Transactions (Dated)'!$B$2:$B$53,'Share Values'!AE$11,'Transactions (Dated)'!$C$2:$C$53,"Sell")</f>
        <v>0</v>
      </c>
      <c r="AF169" s="40">
        <f ca="1">AF168+SUMIFS('Transactions (Dated)'!$E$2:$E$53,'Transactions (Dated)'!$D$2:$D$53,'Share Values'!$V169,'Transactions (Dated)'!$B$2:$B$53,'Share Values'!AF$11,'Transactions (Dated)'!$C$2:$C$53,"Buy")-SUMIFS('Transactions (Dated)'!$E$2:$E$53,'Transactions (Dated)'!$D$2:$D$53,'Share Values'!$V169,'Transactions (Dated)'!$B$2:$B$53,'Share Values'!AF$11,'Transactions (Dated)'!$C$2:$C$53,"Sell")</f>
        <v>0</v>
      </c>
      <c r="AG169" s="40">
        <f ca="1">AG168+SUMIFS('Transactions (Dated)'!$E$2:$E$53,'Transactions (Dated)'!$D$2:$D$53,'Share Values'!$V169,'Transactions (Dated)'!$B$2:$B$53,'Share Values'!AG$11,'Transactions (Dated)'!$C$2:$C$53,"Buy")-SUMIFS('Transactions (Dated)'!$E$2:$E$53,'Transactions (Dated)'!$D$2:$D$53,'Share Values'!$V169,'Transactions (Dated)'!$B$2:$B$53,'Share Values'!AG$11,'Transactions (Dated)'!$C$2:$C$53,"Sell")</f>
        <v>0</v>
      </c>
      <c r="AH169" s="40">
        <f ca="1">AH168+SUMIFS('Transactions (Dated)'!$E$2:$E$53,'Transactions (Dated)'!$D$2:$D$53,'Share Values'!$V169,'Transactions (Dated)'!$B$2:$B$53,'Share Values'!AH$11,'Transactions (Dated)'!$C$2:$C$53,"Buy")-SUMIFS('Transactions (Dated)'!$E$2:$E$53,'Transactions (Dated)'!$D$2:$D$53,'Share Values'!$V169,'Transactions (Dated)'!$B$2:$B$53,'Share Values'!AH$11,'Transactions (Dated)'!$C$2:$C$53,"Sell")</f>
        <v>0</v>
      </c>
      <c r="AI169" s="40">
        <f ca="1">AI168+SUMIFS('Transactions (Dated)'!$E$2:$E$53,'Transactions (Dated)'!$D$2:$D$53,'Share Values'!$V169,'Transactions (Dated)'!$B$2:$B$53,'Share Values'!AI$11,'Transactions (Dated)'!$C$2:$C$53,"Buy")-SUMIFS('Transactions (Dated)'!$E$2:$E$53,'Transactions (Dated)'!$D$2:$D$53,'Share Values'!$V169,'Transactions (Dated)'!$B$2:$B$53,'Share Values'!AI$11,'Transactions (Dated)'!$C$2:$C$53,"Sell")</f>
        <v>0</v>
      </c>
      <c r="AJ169" s="40">
        <f ca="1">AJ168+SUMIFS('Transactions (Dated)'!$E$2:$E$53,'Transactions (Dated)'!$D$2:$D$53,'Share Values'!$V169,'Transactions (Dated)'!$B$2:$B$53,'Share Values'!AJ$11,'Transactions (Dated)'!$C$2:$C$53,"Buy")-SUMIFS('Transactions (Dated)'!$E$2:$E$53,'Transactions (Dated)'!$D$2:$D$53,'Share Values'!$V169,'Transactions (Dated)'!$B$2:$B$53,'Share Values'!AJ$11,'Transactions (Dated)'!$C$2:$C$53,"Sell")</f>
        <v>0</v>
      </c>
      <c r="AK169" s="40"/>
      <c r="AM169" s="3">
        <f t="shared" si="57"/>
        <v>42143</v>
      </c>
      <c r="AN169" s="6">
        <f t="shared" ca="1" si="58"/>
        <v>57350</v>
      </c>
      <c r="AO169" s="6">
        <f t="shared" ca="1" si="59"/>
        <v>46687.500000000007</v>
      </c>
      <c r="AP169" s="6">
        <f t="shared" ca="1" si="60"/>
        <v>0</v>
      </c>
      <c r="AQ169" s="6">
        <f t="shared" ca="1" si="61"/>
        <v>58784.44</v>
      </c>
      <c r="AR169" s="6">
        <f t="shared" ca="1" si="62"/>
        <v>40949.120000000003</v>
      </c>
      <c r="AS169" s="6">
        <f t="shared" ca="1" si="63"/>
        <v>0</v>
      </c>
      <c r="AT169" s="6">
        <f t="shared" ca="1" si="64"/>
        <v>0</v>
      </c>
      <c r="AU169" s="6">
        <f t="shared" ca="1" si="65"/>
        <v>0</v>
      </c>
      <c r="AV169" s="6">
        <f t="shared" ca="1" si="66"/>
        <v>0</v>
      </c>
      <c r="AW169" s="6">
        <f t="shared" ca="1" si="67"/>
        <v>0</v>
      </c>
      <c r="AX169" s="6">
        <f t="shared" ca="1" si="68"/>
        <v>0</v>
      </c>
      <c r="AY169" s="6">
        <f t="shared" ca="1" si="69"/>
        <v>0</v>
      </c>
      <c r="AZ169" s="6">
        <f t="shared" ca="1" si="70"/>
        <v>0</v>
      </c>
      <c r="BA169" s="6">
        <f t="shared" ca="1" si="71"/>
        <v>0</v>
      </c>
      <c r="BB169" s="6"/>
      <c r="BD169" s="4">
        <f t="shared" ca="1" si="72"/>
        <v>203771.06</v>
      </c>
      <c r="BF169" s="3">
        <f t="shared" si="73"/>
        <v>42143</v>
      </c>
      <c r="BG169" s="6">
        <f>BG168+SUMIFS('Transactions (Dated)'!H:H,'Transactions (Dated)'!D:D,'Share Values'!AM169)</f>
        <v>806524.9</v>
      </c>
      <c r="BH169" s="6">
        <f ca="1">BH168+SUMIFS('Transactions (Dated)'!$F:$F,'Transactions (Dated)'!$D:$D,$BF169,'Transactions (Dated)'!$B:$B,BH$11,'Transactions (Dated)'!$C:$C,"Dividend (paid to cash)")*W169</f>
        <v>0</v>
      </c>
      <c r="BI169" s="6">
        <f ca="1">BI168+SUMIFS('Transactions (Dated)'!$F:$F,'Transactions (Dated)'!$D:$D,$BF169,'Transactions (Dated)'!$B:$B,BI$11,'Transactions (Dated)'!$C:$C,"Dividend (paid to cash)")*X169</f>
        <v>1250</v>
      </c>
      <c r="BJ169" s="6">
        <f ca="1">BJ168+SUMIFS('Transactions (Dated)'!$F:$F,'Transactions (Dated)'!$D:$D,$BF169,'Transactions (Dated)'!$B:$B,BJ$11,'Transactions (Dated)'!$C:$C,"Dividend (paid to cash)")*Y169</f>
        <v>0</v>
      </c>
      <c r="BK169" s="6">
        <f ca="1">BK168+SUMIFS('Transactions (Dated)'!$F:$F,'Transactions (Dated)'!$D:$D,$BF169,'Transactions (Dated)'!$B:$B,BK$11,'Transactions (Dated)'!$C:$C,"Dividend (paid to cash)")*Z169</f>
        <v>47.300000000000004</v>
      </c>
      <c r="BL169" s="6">
        <f ca="1">BL168+SUMIFS('Transactions (Dated)'!$F:$F,'Transactions (Dated)'!$D:$D,$BF169,'Transactions (Dated)'!$B:$B,BL$11,'Transactions (Dated)'!$C:$C,"Dividend (paid to cash)")*AA169</f>
        <v>0</v>
      </c>
      <c r="BM169" s="6">
        <f ca="1">BM168+SUMIFS('Transactions (Dated)'!$F:$F,'Transactions (Dated)'!$D:$D,$BF169,'Transactions (Dated)'!$B:$B,BM$11,'Transactions (Dated)'!$C:$C,"Dividend (paid to cash)")*AB169</f>
        <v>0</v>
      </c>
      <c r="BN169" s="6">
        <f ca="1">BN168+SUMIFS('Transactions (Dated)'!$F:$F,'Transactions (Dated)'!$D:$D,$BF169,'Transactions (Dated)'!$B:$B,BN$11,'Transactions (Dated)'!$C:$C,"Dividend (paid to cash)")*AC169</f>
        <v>0</v>
      </c>
      <c r="BO169" s="6">
        <f ca="1">BO168+SUMIFS('Transactions (Dated)'!$F:$F,'Transactions (Dated)'!$D:$D,$BF169,'Transactions (Dated)'!$B:$B,BO$11,'Transactions (Dated)'!$C:$C,"Dividend (paid to cash)")*AD169</f>
        <v>0</v>
      </c>
      <c r="BP169" s="6">
        <f ca="1">BP168+SUMIFS('Transactions (Dated)'!$F:$F,'Transactions (Dated)'!$D:$D,$BF169,'Transactions (Dated)'!$B:$B,BP$11,'Transactions (Dated)'!$C:$C,"Dividend (paid to cash)")*AE169</f>
        <v>0</v>
      </c>
      <c r="BQ169" s="6">
        <f ca="1">BQ168+SUMIFS('Transactions (Dated)'!$F:$F,'Transactions (Dated)'!$D:$D,$BF169,'Transactions (Dated)'!$B:$B,BQ$11,'Transactions (Dated)'!$C:$C,"Dividend (paid to cash)")*AF169</f>
        <v>0</v>
      </c>
      <c r="BR169" s="6">
        <f ca="1">BR168+SUMIFS('Transactions (Dated)'!$F:$F,'Transactions (Dated)'!$D:$D,$BF169,'Transactions (Dated)'!$B:$B,BR$11,'Transactions (Dated)'!$C:$C,"Dividend (paid to cash)")*AG169</f>
        <v>0</v>
      </c>
      <c r="BS169" s="6">
        <f ca="1">BS168+SUMIFS('Transactions (Dated)'!$F:$F,'Transactions (Dated)'!$D:$D,$BF169,'Transactions (Dated)'!$B:$B,BS$11,'Transactions (Dated)'!$C:$C,"Dividend (paid to cash)")*AH169</f>
        <v>0</v>
      </c>
      <c r="BT169" s="6">
        <f ca="1">BT168+SUMIFS('Transactions (Dated)'!$F:$F,'Transactions (Dated)'!$D:$D,$BF169,'Transactions (Dated)'!$B:$B,BT$11,'Transactions (Dated)'!$C:$C,"Dividend (paid to cash)")*AI169</f>
        <v>0</v>
      </c>
      <c r="BU169" s="6">
        <f ca="1">BU168+SUMIFS('Transactions (Dated)'!$F:$F,'Transactions (Dated)'!$D:$D,$BF169,'Transactions (Dated)'!$B:$B,BU$11,'Transactions (Dated)'!$C:$C,"Dividend (paid to cash)")*AJ169</f>
        <v>0</v>
      </c>
      <c r="BV169" s="6"/>
      <c r="BX169" s="6">
        <f t="shared" ca="1" si="78"/>
        <v>807822.20000000007</v>
      </c>
      <c r="BZ169" s="3">
        <f t="shared" si="79"/>
        <v>42143</v>
      </c>
      <c r="CA169" s="4">
        <f t="shared" ca="1" si="74"/>
        <v>203771.06</v>
      </c>
      <c r="CB169" s="4">
        <f t="shared" ca="1" si="75"/>
        <v>807822.20000000007</v>
      </c>
      <c r="CD169" s="4">
        <f t="shared" ca="1" si="76"/>
        <v>1011593.26</v>
      </c>
    </row>
    <row r="170" spans="2:82">
      <c r="B170" s="3">
        <f t="shared" si="77"/>
        <v>42144</v>
      </c>
      <c r="C170" s="2">
        <v>15072.8</v>
      </c>
      <c r="E170" s="70">
        <v>42144</v>
      </c>
      <c r="F170" s="69">
        <v>12.33</v>
      </c>
      <c r="G170" s="69">
        <v>5.14</v>
      </c>
      <c r="H170" s="69">
        <v>20.399999999999999</v>
      </c>
      <c r="I170" s="69">
        <v>30.73</v>
      </c>
      <c r="J170" s="69">
        <v>17.3</v>
      </c>
      <c r="K170" s="69">
        <v>12.46</v>
      </c>
      <c r="L170" s="69">
        <v>27.28</v>
      </c>
      <c r="M170" s="69">
        <v>3.12</v>
      </c>
      <c r="N170" s="69">
        <v>9.9499999999999993</v>
      </c>
      <c r="O170" s="69">
        <v>5.5833000000000004</v>
      </c>
      <c r="P170" s="69">
        <v>33.15</v>
      </c>
      <c r="Q170" s="69">
        <v>0.89</v>
      </c>
      <c r="R170" s="69">
        <v>11.46</v>
      </c>
      <c r="S170" s="69">
        <v>38.49</v>
      </c>
      <c r="T170" s="4"/>
      <c r="V170" s="3">
        <f t="shared" si="56"/>
        <v>42144</v>
      </c>
      <c r="W170" s="40">
        <f ca="1">W169+SUMIFS('Transactions (Dated)'!$E$2:$E$53,'Transactions (Dated)'!$D$2:$D$53,'Share Values'!$V170,'Transactions (Dated)'!$B$2:$B$53,'Share Values'!W$11,'Transactions (Dated)'!$C$2:$C$53,"Buy")-SUMIFS('Transactions (Dated)'!$E$2:$E$53,'Transactions (Dated)'!$D$2:$D$53,'Share Values'!$V170,'Transactions (Dated)'!$B$2:$B$53,'Share Values'!W$11,'Transactions (Dated)'!$C$2:$C$53,"Sell")</f>
        <v>4625</v>
      </c>
      <c r="X170" s="40">
        <f ca="1">X169+SUMIFS('Transactions (Dated)'!$E$2:$E$53,'Transactions (Dated)'!$D$2:$D$53,'Share Values'!$V170,'Transactions (Dated)'!$B$2:$B$53,'Share Values'!X$11,'Transactions (Dated)'!$C$2:$C$53,"Buy")-SUMIFS('Transactions (Dated)'!$E$2:$E$53,'Transactions (Dated)'!$D$2:$D$53,'Share Values'!$V170,'Transactions (Dated)'!$B$2:$B$53,'Share Values'!X$11,'Transactions (Dated)'!$C$2:$C$53,"Sell")</f>
        <v>9375</v>
      </c>
      <c r="Y170" s="40">
        <f ca="1">Y169+SUMIFS('Transactions (Dated)'!$E$2:$E$53,'Transactions (Dated)'!$D$2:$D$53,'Share Values'!$V170,'Transactions (Dated)'!$B$2:$B$53,'Share Values'!Y$11,'Transactions (Dated)'!$C$2:$C$53,"Buy")-SUMIFS('Transactions (Dated)'!$E$2:$E$53,'Transactions (Dated)'!$D$2:$D$53,'Share Values'!$V170,'Transactions (Dated)'!$B$2:$B$53,'Share Values'!Y$11,'Transactions (Dated)'!$C$2:$C$53,"Sell")</f>
        <v>0</v>
      </c>
      <c r="Z170" s="40">
        <f ca="1">Z169+SUMIFS('Transactions (Dated)'!$E$2:$E$53,'Transactions (Dated)'!$D$2:$D$53,'Share Values'!$V170,'Transactions (Dated)'!$B$2:$B$53,'Share Values'!Z$11,'Transactions (Dated)'!$C$2:$C$53,"Buy")-SUMIFS('Transactions (Dated)'!$E$2:$E$53,'Transactions (Dated)'!$D$2:$D$53,'Share Values'!$V170,'Transactions (Dated)'!$B$2:$B$53,'Share Values'!Z$11,'Transactions (Dated)'!$C$2:$C$53,"Sell")</f>
        <v>1892</v>
      </c>
      <c r="AA170" s="40">
        <f ca="1">AA169+SUMIFS('Transactions (Dated)'!$E$2:$E$53,'Transactions (Dated)'!$D$2:$D$53,'Share Values'!$V170,'Transactions (Dated)'!$B$2:$B$53,'Share Values'!AA$11,'Transactions (Dated)'!$C$2:$C$53,"Buy")-SUMIFS('Transactions (Dated)'!$E$2:$E$53,'Transactions (Dated)'!$D$2:$D$53,'Share Values'!$V170,'Transactions (Dated)'!$B$2:$B$53,'Share Values'!AA$11,'Transactions (Dated)'!$C$2:$C$53,"Sell")</f>
        <v>2348</v>
      </c>
      <c r="AB170" s="40">
        <f ca="1">AB169+SUMIFS('Transactions (Dated)'!$E$2:$E$53,'Transactions (Dated)'!$D$2:$D$53,'Share Values'!$V170,'Transactions (Dated)'!$B$2:$B$53,'Share Values'!AB$11,'Transactions (Dated)'!$C$2:$C$53,"Buy")-SUMIFS('Transactions (Dated)'!$E$2:$E$53,'Transactions (Dated)'!$D$2:$D$53,'Share Values'!$V170,'Transactions (Dated)'!$B$2:$B$53,'Share Values'!AB$11,'Transactions (Dated)'!$C$2:$C$53,"Sell")</f>
        <v>0</v>
      </c>
      <c r="AC170" s="40">
        <f ca="1">AC169+SUMIFS('Transactions (Dated)'!$E$2:$E$53,'Transactions (Dated)'!$D$2:$D$53,'Share Values'!$V170,'Transactions (Dated)'!$B$2:$B$53,'Share Values'!AC$11,'Transactions (Dated)'!$C$2:$C$53,"Buy")-SUMIFS('Transactions (Dated)'!$E$2:$E$53,'Transactions (Dated)'!$D$2:$D$53,'Share Values'!$V170,'Transactions (Dated)'!$B$2:$B$53,'Share Values'!AC$11,'Transactions (Dated)'!$C$2:$C$53,"Sell")</f>
        <v>0</v>
      </c>
      <c r="AD170" s="40">
        <f ca="1">AD169+SUMIFS('Transactions (Dated)'!$E$2:$E$53,'Transactions (Dated)'!$D$2:$D$53,'Share Values'!$V170,'Transactions (Dated)'!$B$2:$B$53,'Share Values'!AD$11,'Transactions (Dated)'!$C$2:$C$53,"Buy")-SUMIFS('Transactions (Dated)'!$E$2:$E$53,'Transactions (Dated)'!$D$2:$D$53,'Share Values'!$V170,'Transactions (Dated)'!$B$2:$B$53,'Share Values'!AD$11,'Transactions (Dated)'!$C$2:$C$53,"Sell")</f>
        <v>0</v>
      </c>
      <c r="AE170" s="40">
        <f ca="1">AE169+SUMIFS('Transactions (Dated)'!$E$2:$E$53,'Transactions (Dated)'!$D$2:$D$53,'Share Values'!$V170,'Transactions (Dated)'!$B$2:$B$53,'Share Values'!AE$11,'Transactions (Dated)'!$C$2:$C$53,"Buy")-SUMIFS('Transactions (Dated)'!$E$2:$E$53,'Transactions (Dated)'!$D$2:$D$53,'Share Values'!$V170,'Transactions (Dated)'!$B$2:$B$53,'Share Values'!AE$11,'Transactions (Dated)'!$C$2:$C$53,"Sell")</f>
        <v>0</v>
      </c>
      <c r="AF170" s="40">
        <f ca="1">AF169+SUMIFS('Transactions (Dated)'!$E$2:$E$53,'Transactions (Dated)'!$D$2:$D$53,'Share Values'!$V170,'Transactions (Dated)'!$B$2:$B$53,'Share Values'!AF$11,'Transactions (Dated)'!$C$2:$C$53,"Buy")-SUMIFS('Transactions (Dated)'!$E$2:$E$53,'Transactions (Dated)'!$D$2:$D$53,'Share Values'!$V170,'Transactions (Dated)'!$B$2:$B$53,'Share Values'!AF$11,'Transactions (Dated)'!$C$2:$C$53,"Sell")</f>
        <v>0</v>
      </c>
      <c r="AG170" s="40">
        <f ca="1">AG169+SUMIFS('Transactions (Dated)'!$E$2:$E$53,'Transactions (Dated)'!$D$2:$D$53,'Share Values'!$V170,'Transactions (Dated)'!$B$2:$B$53,'Share Values'!AG$11,'Transactions (Dated)'!$C$2:$C$53,"Buy")-SUMIFS('Transactions (Dated)'!$E$2:$E$53,'Transactions (Dated)'!$D$2:$D$53,'Share Values'!$V170,'Transactions (Dated)'!$B$2:$B$53,'Share Values'!AG$11,'Transactions (Dated)'!$C$2:$C$53,"Sell")</f>
        <v>0</v>
      </c>
      <c r="AH170" s="40">
        <f ca="1">AH169+SUMIFS('Transactions (Dated)'!$E$2:$E$53,'Transactions (Dated)'!$D$2:$D$53,'Share Values'!$V170,'Transactions (Dated)'!$B$2:$B$53,'Share Values'!AH$11,'Transactions (Dated)'!$C$2:$C$53,"Buy")-SUMIFS('Transactions (Dated)'!$E$2:$E$53,'Transactions (Dated)'!$D$2:$D$53,'Share Values'!$V170,'Transactions (Dated)'!$B$2:$B$53,'Share Values'!AH$11,'Transactions (Dated)'!$C$2:$C$53,"Sell")</f>
        <v>0</v>
      </c>
      <c r="AI170" s="40">
        <f ca="1">AI169+SUMIFS('Transactions (Dated)'!$E$2:$E$53,'Transactions (Dated)'!$D$2:$D$53,'Share Values'!$V170,'Transactions (Dated)'!$B$2:$B$53,'Share Values'!AI$11,'Transactions (Dated)'!$C$2:$C$53,"Buy")-SUMIFS('Transactions (Dated)'!$E$2:$E$53,'Transactions (Dated)'!$D$2:$D$53,'Share Values'!$V170,'Transactions (Dated)'!$B$2:$B$53,'Share Values'!AI$11,'Transactions (Dated)'!$C$2:$C$53,"Sell")</f>
        <v>0</v>
      </c>
      <c r="AJ170" s="40">
        <f ca="1">AJ169+SUMIFS('Transactions (Dated)'!$E$2:$E$53,'Transactions (Dated)'!$D$2:$D$53,'Share Values'!$V170,'Transactions (Dated)'!$B$2:$B$53,'Share Values'!AJ$11,'Transactions (Dated)'!$C$2:$C$53,"Buy")-SUMIFS('Transactions (Dated)'!$E$2:$E$53,'Transactions (Dated)'!$D$2:$D$53,'Share Values'!$V170,'Transactions (Dated)'!$B$2:$B$53,'Share Values'!AJ$11,'Transactions (Dated)'!$C$2:$C$53,"Sell")</f>
        <v>0</v>
      </c>
      <c r="AK170" s="40"/>
      <c r="AM170" s="3">
        <f t="shared" si="57"/>
        <v>42144</v>
      </c>
      <c r="AN170" s="6">
        <f t="shared" ca="1" si="58"/>
        <v>57026.25</v>
      </c>
      <c r="AO170" s="6">
        <f t="shared" ca="1" si="59"/>
        <v>48187.5</v>
      </c>
      <c r="AP170" s="6">
        <f t="shared" ca="1" si="60"/>
        <v>0</v>
      </c>
      <c r="AQ170" s="6">
        <f t="shared" ca="1" si="61"/>
        <v>58141.16</v>
      </c>
      <c r="AR170" s="6">
        <f t="shared" ca="1" si="62"/>
        <v>40620.400000000001</v>
      </c>
      <c r="AS170" s="6">
        <f t="shared" ca="1" si="63"/>
        <v>0</v>
      </c>
      <c r="AT170" s="6">
        <f t="shared" ca="1" si="64"/>
        <v>0</v>
      </c>
      <c r="AU170" s="6">
        <f t="shared" ca="1" si="65"/>
        <v>0</v>
      </c>
      <c r="AV170" s="6">
        <f t="shared" ca="1" si="66"/>
        <v>0</v>
      </c>
      <c r="AW170" s="6">
        <f t="shared" ca="1" si="67"/>
        <v>0</v>
      </c>
      <c r="AX170" s="6">
        <f t="shared" ca="1" si="68"/>
        <v>0</v>
      </c>
      <c r="AY170" s="6">
        <f t="shared" ca="1" si="69"/>
        <v>0</v>
      </c>
      <c r="AZ170" s="6">
        <f t="shared" ca="1" si="70"/>
        <v>0</v>
      </c>
      <c r="BA170" s="6">
        <f t="shared" ca="1" si="71"/>
        <v>0</v>
      </c>
      <c r="BB170" s="6"/>
      <c r="BD170" s="4">
        <f t="shared" ca="1" si="72"/>
        <v>203975.31</v>
      </c>
      <c r="BF170" s="3">
        <f t="shared" si="73"/>
        <v>42144</v>
      </c>
      <c r="BG170" s="6">
        <f>BG169+SUMIFS('Transactions (Dated)'!H:H,'Transactions (Dated)'!D:D,'Share Values'!AM170)</f>
        <v>806524.9</v>
      </c>
      <c r="BH170" s="6">
        <f ca="1">BH169+SUMIFS('Transactions (Dated)'!$F:$F,'Transactions (Dated)'!$D:$D,$BF170,'Transactions (Dated)'!$B:$B,BH$11,'Transactions (Dated)'!$C:$C,"Dividend (paid to cash)")*W170</f>
        <v>0</v>
      </c>
      <c r="BI170" s="6">
        <f ca="1">BI169+SUMIFS('Transactions (Dated)'!$F:$F,'Transactions (Dated)'!$D:$D,$BF170,'Transactions (Dated)'!$B:$B,BI$11,'Transactions (Dated)'!$C:$C,"Dividend (paid to cash)")*X170</f>
        <v>1250</v>
      </c>
      <c r="BJ170" s="6">
        <f ca="1">BJ169+SUMIFS('Transactions (Dated)'!$F:$F,'Transactions (Dated)'!$D:$D,$BF170,'Transactions (Dated)'!$B:$B,BJ$11,'Transactions (Dated)'!$C:$C,"Dividend (paid to cash)")*Y170</f>
        <v>0</v>
      </c>
      <c r="BK170" s="6">
        <f ca="1">BK169+SUMIFS('Transactions (Dated)'!$F:$F,'Transactions (Dated)'!$D:$D,$BF170,'Transactions (Dated)'!$B:$B,BK$11,'Transactions (Dated)'!$C:$C,"Dividend (paid to cash)")*Z170</f>
        <v>113.52000000000001</v>
      </c>
      <c r="BL170" s="6">
        <f ca="1">BL169+SUMIFS('Transactions (Dated)'!$F:$F,'Transactions (Dated)'!$D:$D,$BF170,'Transactions (Dated)'!$B:$B,BL$11,'Transactions (Dated)'!$C:$C,"Dividend (paid to cash)")*AA170</f>
        <v>0</v>
      </c>
      <c r="BM170" s="6">
        <f ca="1">BM169+SUMIFS('Transactions (Dated)'!$F:$F,'Transactions (Dated)'!$D:$D,$BF170,'Transactions (Dated)'!$B:$B,BM$11,'Transactions (Dated)'!$C:$C,"Dividend (paid to cash)")*AB170</f>
        <v>0</v>
      </c>
      <c r="BN170" s="6">
        <f ca="1">BN169+SUMIFS('Transactions (Dated)'!$F:$F,'Transactions (Dated)'!$D:$D,$BF170,'Transactions (Dated)'!$B:$B,BN$11,'Transactions (Dated)'!$C:$C,"Dividend (paid to cash)")*AC170</f>
        <v>0</v>
      </c>
      <c r="BO170" s="6">
        <f ca="1">BO169+SUMIFS('Transactions (Dated)'!$F:$F,'Transactions (Dated)'!$D:$D,$BF170,'Transactions (Dated)'!$B:$B,BO$11,'Transactions (Dated)'!$C:$C,"Dividend (paid to cash)")*AD170</f>
        <v>0</v>
      </c>
      <c r="BP170" s="6">
        <f ca="1">BP169+SUMIFS('Transactions (Dated)'!$F:$F,'Transactions (Dated)'!$D:$D,$BF170,'Transactions (Dated)'!$B:$B,BP$11,'Transactions (Dated)'!$C:$C,"Dividend (paid to cash)")*AE170</f>
        <v>0</v>
      </c>
      <c r="BQ170" s="6">
        <f ca="1">BQ169+SUMIFS('Transactions (Dated)'!$F:$F,'Transactions (Dated)'!$D:$D,$BF170,'Transactions (Dated)'!$B:$B,BQ$11,'Transactions (Dated)'!$C:$C,"Dividend (paid to cash)")*AF170</f>
        <v>0</v>
      </c>
      <c r="BR170" s="6">
        <f ca="1">BR169+SUMIFS('Transactions (Dated)'!$F:$F,'Transactions (Dated)'!$D:$D,$BF170,'Transactions (Dated)'!$B:$B,BR$11,'Transactions (Dated)'!$C:$C,"Dividend (paid to cash)")*AG170</f>
        <v>0</v>
      </c>
      <c r="BS170" s="6">
        <f ca="1">BS169+SUMIFS('Transactions (Dated)'!$F:$F,'Transactions (Dated)'!$D:$D,$BF170,'Transactions (Dated)'!$B:$B,BS$11,'Transactions (Dated)'!$C:$C,"Dividend (paid to cash)")*AH170</f>
        <v>0</v>
      </c>
      <c r="BT170" s="6">
        <f ca="1">BT169+SUMIFS('Transactions (Dated)'!$F:$F,'Transactions (Dated)'!$D:$D,$BF170,'Transactions (Dated)'!$B:$B,BT$11,'Transactions (Dated)'!$C:$C,"Dividend (paid to cash)")*AI170</f>
        <v>0</v>
      </c>
      <c r="BU170" s="6">
        <f ca="1">BU169+SUMIFS('Transactions (Dated)'!$F:$F,'Transactions (Dated)'!$D:$D,$BF170,'Transactions (Dated)'!$B:$B,BU$11,'Transactions (Dated)'!$C:$C,"Dividend (paid to cash)")*AJ170</f>
        <v>0</v>
      </c>
      <c r="BV170" s="6"/>
      <c r="BX170" s="6">
        <f t="shared" ca="1" si="78"/>
        <v>807888.42</v>
      </c>
      <c r="BZ170" s="3">
        <f t="shared" si="79"/>
        <v>42144</v>
      </c>
      <c r="CA170" s="4">
        <f t="shared" ca="1" si="74"/>
        <v>203975.31</v>
      </c>
      <c r="CB170" s="4">
        <f t="shared" ca="1" si="75"/>
        <v>807888.42</v>
      </c>
      <c r="CD170" s="4">
        <f t="shared" ca="1" si="76"/>
        <v>1011863.73</v>
      </c>
    </row>
    <row r="171" spans="2:82">
      <c r="B171" s="3">
        <f t="shared" si="77"/>
        <v>42145</v>
      </c>
      <c r="C171" s="2">
        <v>15203.6</v>
      </c>
      <c r="E171" s="70">
        <v>42145</v>
      </c>
      <c r="F171" s="69">
        <v>12.54</v>
      </c>
      <c r="G171" s="69">
        <v>5.18</v>
      </c>
      <c r="H171" s="69">
        <v>20.57</v>
      </c>
      <c r="I171" s="69">
        <v>31.61</v>
      </c>
      <c r="J171" s="69">
        <v>17.350000000000001</v>
      </c>
      <c r="K171" s="69">
        <v>12.48</v>
      </c>
      <c r="L171" s="69">
        <v>27.65</v>
      </c>
      <c r="M171" s="69">
        <v>3.2650000000000001</v>
      </c>
      <c r="N171" s="69">
        <v>10</v>
      </c>
      <c r="O171" s="69">
        <v>5.55</v>
      </c>
      <c r="P171" s="69">
        <v>32.32</v>
      </c>
      <c r="Q171" s="69">
        <v>0.93</v>
      </c>
      <c r="R171" s="69">
        <v>11.31</v>
      </c>
      <c r="S171" s="69">
        <v>38.450000000000003</v>
      </c>
      <c r="T171" s="4"/>
      <c r="V171" s="3">
        <f t="shared" si="56"/>
        <v>42145</v>
      </c>
      <c r="W171" s="40">
        <f ca="1">W170+SUMIFS('Transactions (Dated)'!$E$2:$E$53,'Transactions (Dated)'!$D$2:$D$53,'Share Values'!$V171,'Transactions (Dated)'!$B$2:$B$53,'Share Values'!W$11,'Transactions (Dated)'!$C$2:$C$53,"Buy")-SUMIFS('Transactions (Dated)'!$E$2:$E$53,'Transactions (Dated)'!$D$2:$D$53,'Share Values'!$V171,'Transactions (Dated)'!$B$2:$B$53,'Share Values'!W$11,'Transactions (Dated)'!$C$2:$C$53,"Sell")</f>
        <v>4625</v>
      </c>
      <c r="X171" s="40">
        <f ca="1">X170+SUMIFS('Transactions (Dated)'!$E$2:$E$53,'Transactions (Dated)'!$D$2:$D$53,'Share Values'!$V171,'Transactions (Dated)'!$B$2:$B$53,'Share Values'!X$11,'Transactions (Dated)'!$C$2:$C$53,"Buy")-SUMIFS('Transactions (Dated)'!$E$2:$E$53,'Transactions (Dated)'!$D$2:$D$53,'Share Values'!$V171,'Transactions (Dated)'!$B$2:$B$53,'Share Values'!X$11,'Transactions (Dated)'!$C$2:$C$53,"Sell")</f>
        <v>9375</v>
      </c>
      <c r="Y171" s="40">
        <f ca="1">Y170+SUMIFS('Transactions (Dated)'!$E$2:$E$53,'Transactions (Dated)'!$D$2:$D$53,'Share Values'!$V171,'Transactions (Dated)'!$B$2:$B$53,'Share Values'!Y$11,'Transactions (Dated)'!$C$2:$C$53,"Buy")-SUMIFS('Transactions (Dated)'!$E$2:$E$53,'Transactions (Dated)'!$D$2:$D$53,'Share Values'!$V171,'Transactions (Dated)'!$B$2:$B$53,'Share Values'!Y$11,'Transactions (Dated)'!$C$2:$C$53,"Sell")</f>
        <v>0</v>
      </c>
      <c r="Z171" s="40">
        <f ca="1">Z170+SUMIFS('Transactions (Dated)'!$E$2:$E$53,'Transactions (Dated)'!$D$2:$D$53,'Share Values'!$V171,'Transactions (Dated)'!$B$2:$B$53,'Share Values'!Z$11,'Transactions (Dated)'!$C$2:$C$53,"Buy")-SUMIFS('Transactions (Dated)'!$E$2:$E$53,'Transactions (Dated)'!$D$2:$D$53,'Share Values'!$V171,'Transactions (Dated)'!$B$2:$B$53,'Share Values'!Z$11,'Transactions (Dated)'!$C$2:$C$53,"Sell")</f>
        <v>1892</v>
      </c>
      <c r="AA171" s="40">
        <f ca="1">AA170+SUMIFS('Transactions (Dated)'!$E$2:$E$53,'Transactions (Dated)'!$D$2:$D$53,'Share Values'!$V171,'Transactions (Dated)'!$B$2:$B$53,'Share Values'!AA$11,'Transactions (Dated)'!$C$2:$C$53,"Buy")-SUMIFS('Transactions (Dated)'!$E$2:$E$53,'Transactions (Dated)'!$D$2:$D$53,'Share Values'!$V171,'Transactions (Dated)'!$B$2:$B$53,'Share Values'!AA$11,'Transactions (Dated)'!$C$2:$C$53,"Sell")</f>
        <v>2348</v>
      </c>
      <c r="AB171" s="40">
        <f ca="1">AB170+SUMIFS('Transactions (Dated)'!$E$2:$E$53,'Transactions (Dated)'!$D$2:$D$53,'Share Values'!$V171,'Transactions (Dated)'!$B$2:$B$53,'Share Values'!AB$11,'Transactions (Dated)'!$C$2:$C$53,"Buy")-SUMIFS('Transactions (Dated)'!$E$2:$E$53,'Transactions (Dated)'!$D$2:$D$53,'Share Values'!$V171,'Transactions (Dated)'!$B$2:$B$53,'Share Values'!AB$11,'Transactions (Dated)'!$C$2:$C$53,"Sell")</f>
        <v>0</v>
      </c>
      <c r="AC171" s="40">
        <f ca="1">AC170+SUMIFS('Transactions (Dated)'!$E$2:$E$53,'Transactions (Dated)'!$D$2:$D$53,'Share Values'!$V171,'Transactions (Dated)'!$B$2:$B$53,'Share Values'!AC$11,'Transactions (Dated)'!$C$2:$C$53,"Buy")-SUMIFS('Transactions (Dated)'!$E$2:$E$53,'Transactions (Dated)'!$D$2:$D$53,'Share Values'!$V171,'Transactions (Dated)'!$B$2:$B$53,'Share Values'!AC$11,'Transactions (Dated)'!$C$2:$C$53,"Sell")</f>
        <v>0</v>
      </c>
      <c r="AD171" s="40">
        <f ca="1">AD170+SUMIFS('Transactions (Dated)'!$E$2:$E$53,'Transactions (Dated)'!$D$2:$D$53,'Share Values'!$V171,'Transactions (Dated)'!$B$2:$B$53,'Share Values'!AD$11,'Transactions (Dated)'!$C$2:$C$53,"Buy")-SUMIFS('Transactions (Dated)'!$E$2:$E$53,'Transactions (Dated)'!$D$2:$D$53,'Share Values'!$V171,'Transactions (Dated)'!$B$2:$B$53,'Share Values'!AD$11,'Transactions (Dated)'!$C$2:$C$53,"Sell")</f>
        <v>0</v>
      </c>
      <c r="AE171" s="40">
        <f ca="1">AE170+SUMIFS('Transactions (Dated)'!$E$2:$E$53,'Transactions (Dated)'!$D$2:$D$53,'Share Values'!$V171,'Transactions (Dated)'!$B$2:$B$53,'Share Values'!AE$11,'Transactions (Dated)'!$C$2:$C$53,"Buy")-SUMIFS('Transactions (Dated)'!$E$2:$E$53,'Transactions (Dated)'!$D$2:$D$53,'Share Values'!$V171,'Transactions (Dated)'!$B$2:$B$53,'Share Values'!AE$11,'Transactions (Dated)'!$C$2:$C$53,"Sell")</f>
        <v>0</v>
      </c>
      <c r="AF171" s="40">
        <f ca="1">AF170+SUMIFS('Transactions (Dated)'!$E$2:$E$53,'Transactions (Dated)'!$D$2:$D$53,'Share Values'!$V171,'Transactions (Dated)'!$B$2:$B$53,'Share Values'!AF$11,'Transactions (Dated)'!$C$2:$C$53,"Buy")-SUMIFS('Transactions (Dated)'!$E$2:$E$53,'Transactions (Dated)'!$D$2:$D$53,'Share Values'!$V171,'Transactions (Dated)'!$B$2:$B$53,'Share Values'!AF$11,'Transactions (Dated)'!$C$2:$C$53,"Sell")</f>
        <v>0</v>
      </c>
      <c r="AG171" s="40">
        <f ca="1">AG170+SUMIFS('Transactions (Dated)'!$E$2:$E$53,'Transactions (Dated)'!$D$2:$D$53,'Share Values'!$V171,'Transactions (Dated)'!$B$2:$B$53,'Share Values'!AG$11,'Transactions (Dated)'!$C$2:$C$53,"Buy")-SUMIFS('Transactions (Dated)'!$E$2:$E$53,'Transactions (Dated)'!$D$2:$D$53,'Share Values'!$V171,'Transactions (Dated)'!$B$2:$B$53,'Share Values'!AG$11,'Transactions (Dated)'!$C$2:$C$53,"Sell")</f>
        <v>0</v>
      </c>
      <c r="AH171" s="40">
        <f ca="1">AH170+SUMIFS('Transactions (Dated)'!$E$2:$E$53,'Transactions (Dated)'!$D$2:$D$53,'Share Values'!$V171,'Transactions (Dated)'!$B$2:$B$53,'Share Values'!AH$11,'Transactions (Dated)'!$C$2:$C$53,"Buy")-SUMIFS('Transactions (Dated)'!$E$2:$E$53,'Transactions (Dated)'!$D$2:$D$53,'Share Values'!$V171,'Transactions (Dated)'!$B$2:$B$53,'Share Values'!AH$11,'Transactions (Dated)'!$C$2:$C$53,"Sell")</f>
        <v>0</v>
      </c>
      <c r="AI171" s="40">
        <f ca="1">AI170+SUMIFS('Transactions (Dated)'!$E$2:$E$53,'Transactions (Dated)'!$D$2:$D$53,'Share Values'!$V171,'Transactions (Dated)'!$B$2:$B$53,'Share Values'!AI$11,'Transactions (Dated)'!$C$2:$C$53,"Buy")-SUMIFS('Transactions (Dated)'!$E$2:$E$53,'Transactions (Dated)'!$D$2:$D$53,'Share Values'!$V171,'Transactions (Dated)'!$B$2:$B$53,'Share Values'!AI$11,'Transactions (Dated)'!$C$2:$C$53,"Sell")</f>
        <v>0</v>
      </c>
      <c r="AJ171" s="40">
        <f ca="1">AJ170+SUMIFS('Transactions (Dated)'!$E$2:$E$53,'Transactions (Dated)'!$D$2:$D$53,'Share Values'!$V171,'Transactions (Dated)'!$B$2:$B$53,'Share Values'!AJ$11,'Transactions (Dated)'!$C$2:$C$53,"Buy")-SUMIFS('Transactions (Dated)'!$E$2:$E$53,'Transactions (Dated)'!$D$2:$D$53,'Share Values'!$V171,'Transactions (Dated)'!$B$2:$B$53,'Share Values'!AJ$11,'Transactions (Dated)'!$C$2:$C$53,"Sell")</f>
        <v>0</v>
      </c>
      <c r="AK171" s="40"/>
      <c r="AM171" s="3">
        <f t="shared" si="57"/>
        <v>42145</v>
      </c>
      <c r="AN171" s="6">
        <f t="shared" ca="1" si="58"/>
        <v>57997.499999999993</v>
      </c>
      <c r="AO171" s="6">
        <f t="shared" ca="1" si="59"/>
        <v>48562.5</v>
      </c>
      <c r="AP171" s="6">
        <f t="shared" ca="1" si="60"/>
        <v>0</v>
      </c>
      <c r="AQ171" s="6">
        <f t="shared" ca="1" si="61"/>
        <v>59806.119999999995</v>
      </c>
      <c r="AR171" s="6">
        <f t="shared" ca="1" si="62"/>
        <v>40737.800000000003</v>
      </c>
      <c r="AS171" s="6">
        <f t="shared" ca="1" si="63"/>
        <v>0</v>
      </c>
      <c r="AT171" s="6">
        <f t="shared" ca="1" si="64"/>
        <v>0</v>
      </c>
      <c r="AU171" s="6">
        <f t="shared" ca="1" si="65"/>
        <v>0</v>
      </c>
      <c r="AV171" s="6">
        <f t="shared" ca="1" si="66"/>
        <v>0</v>
      </c>
      <c r="AW171" s="6">
        <f t="shared" ca="1" si="67"/>
        <v>0</v>
      </c>
      <c r="AX171" s="6">
        <f t="shared" ca="1" si="68"/>
        <v>0</v>
      </c>
      <c r="AY171" s="6">
        <f t="shared" ca="1" si="69"/>
        <v>0</v>
      </c>
      <c r="AZ171" s="6">
        <f t="shared" ca="1" si="70"/>
        <v>0</v>
      </c>
      <c r="BA171" s="6">
        <f t="shared" ca="1" si="71"/>
        <v>0</v>
      </c>
      <c r="BB171" s="6"/>
      <c r="BD171" s="4">
        <f t="shared" ca="1" si="72"/>
        <v>207103.91999999998</v>
      </c>
      <c r="BF171" s="3">
        <f t="shared" si="73"/>
        <v>42145</v>
      </c>
      <c r="BG171" s="6">
        <f>BG170+SUMIFS('Transactions (Dated)'!H:H,'Transactions (Dated)'!D:D,'Share Values'!AM171)</f>
        <v>806524.9</v>
      </c>
      <c r="BH171" s="6">
        <f ca="1">BH170+SUMIFS('Transactions (Dated)'!$F:$F,'Transactions (Dated)'!$D:$D,$BF171,'Transactions (Dated)'!$B:$B,BH$11,'Transactions (Dated)'!$C:$C,"Dividend (paid to cash)")*W171</f>
        <v>0</v>
      </c>
      <c r="BI171" s="6">
        <f ca="1">BI170+SUMIFS('Transactions (Dated)'!$F:$F,'Transactions (Dated)'!$D:$D,$BF171,'Transactions (Dated)'!$B:$B,BI$11,'Transactions (Dated)'!$C:$C,"Dividend (paid to cash)")*X171</f>
        <v>1250</v>
      </c>
      <c r="BJ171" s="6">
        <f ca="1">BJ170+SUMIFS('Transactions (Dated)'!$F:$F,'Transactions (Dated)'!$D:$D,$BF171,'Transactions (Dated)'!$B:$B,BJ$11,'Transactions (Dated)'!$C:$C,"Dividend (paid to cash)")*Y171</f>
        <v>0</v>
      </c>
      <c r="BK171" s="6">
        <f ca="1">BK170+SUMIFS('Transactions (Dated)'!$F:$F,'Transactions (Dated)'!$D:$D,$BF171,'Transactions (Dated)'!$B:$B,BK$11,'Transactions (Dated)'!$C:$C,"Dividend (paid to cash)")*Z171</f>
        <v>113.52000000000001</v>
      </c>
      <c r="BL171" s="6">
        <f ca="1">BL170+SUMIFS('Transactions (Dated)'!$F:$F,'Transactions (Dated)'!$D:$D,$BF171,'Transactions (Dated)'!$B:$B,BL$11,'Transactions (Dated)'!$C:$C,"Dividend (paid to cash)")*AA171</f>
        <v>0</v>
      </c>
      <c r="BM171" s="6">
        <f ca="1">BM170+SUMIFS('Transactions (Dated)'!$F:$F,'Transactions (Dated)'!$D:$D,$BF171,'Transactions (Dated)'!$B:$B,BM$11,'Transactions (Dated)'!$C:$C,"Dividend (paid to cash)")*AB171</f>
        <v>0</v>
      </c>
      <c r="BN171" s="6">
        <f ca="1">BN170+SUMIFS('Transactions (Dated)'!$F:$F,'Transactions (Dated)'!$D:$D,$BF171,'Transactions (Dated)'!$B:$B,BN$11,'Transactions (Dated)'!$C:$C,"Dividend (paid to cash)")*AC171</f>
        <v>0</v>
      </c>
      <c r="BO171" s="6">
        <f ca="1">BO170+SUMIFS('Transactions (Dated)'!$F:$F,'Transactions (Dated)'!$D:$D,$BF171,'Transactions (Dated)'!$B:$B,BO$11,'Transactions (Dated)'!$C:$C,"Dividend (paid to cash)")*AD171</f>
        <v>0</v>
      </c>
      <c r="BP171" s="6">
        <f ca="1">BP170+SUMIFS('Transactions (Dated)'!$F:$F,'Transactions (Dated)'!$D:$D,$BF171,'Transactions (Dated)'!$B:$B,BP$11,'Transactions (Dated)'!$C:$C,"Dividend (paid to cash)")*AE171</f>
        <v>0</v>
      </c>
      <c r="BQ171" s="6">
        <f ca="1">BQ170+SUMIFS('Transactions (Dated)'!$F:$F,'Transactions (Dated)'!$D:$D,$BF171,'Transactions (Dated)'!$B:$B,BQ$11,'Transactions (Dated)'!$C:$C,"Dividend (paid to cash)")*AF171</f>
        <v>0</v>
      </c>
      <c r="BR171" s="6">
        <f ca="1">BR170+SUMIFS('Transactions (Dated)'!$F:$F,'Transactions (Dated)'!$D:$D,$BF171,'Transactions (Dated)'!$B:$B,BR$11,'Transactions (Dated)'!$C:$C,"Dividend (paid to cash)")*AG171</f>
        <v>0</v>
      </c>
      <c r="BS171" s="6">
        <f ca="1">BS170+SUMIFS('Transactions (Dated)'!$F:$F,'Transactions (Dated)'!$D:$D,$BF171,'Transactions (Dated)'!$B:$B,BS$11,'Transactions (Dated)'!$C:$C,"Dividend (paid to cash)")*AH171</f>
        <v>0</v>
      </c>
      <c r="BT171" s="6">
        <f ca="1">BT170+SUMIFS('Transactions (Dated)'!$F:$F,'Transactions (Dated)'!$D:$D,$BF171,'Transactions (Dated)'!$B:$B,BT$11,'Transactions (Dated)'!$C:$C,"Dividend (paid to cash)")*AI171</f>
        <v>0</v>
      </c>
      <c r="BU171" s="6">
        <f ca="1">BU170+SUMIFS('Transactions (Dated)'!$F:$F,'Transactions (Dated)'!$D:$D,$BF171,'Transactions (Dated)'!$B:$B,BU$11,'Transactions (Dated)'!$C:$C,"Dividend (paid to cash)")*AJ171</f>
        <v>0</v>
      </c>
      <c r="BV171" s="6"/>
      <c r="BX171" s="6">
        <f t="shared" ca="1" si="78"/>
        <v>807888.42</v>
      </c>
      <c r="BZ171" s="3">
        <f t="shared" si="79"/>
        <v>42145</v>
      </c>
      <c r="CA171" s="4">
        <f t="shared" ca="1" si="74"/>
        <v>207103.91999999998</v>
      </c>
      <c r="CB171" s="4">
        <f t="shared" ca="1" si="75"/>
        <v>807888.42</v>
      </c>
      <c r="CD171" s="4">
        <f t="shared" ca="1" si="76"/>
        <v>1014992.3400000001</v>
      </c>
    </row>
    <row r="172" spans="2:82">
      <c r="B172" s="3">
        <f t="shared" si="77"/>
        <v>42146</v>
      </c>
      <c r="C172" s="2">
        <v>15200.8</v>
      </c>
      <c r="E172" s="70">
        <v>42146</v>
      </c>
      <c r="F172" s="69">
        <v>12.88</v>
      </c>
      <c r="G172" s="69">
        <v>5.07</v>
      </c>
      <c r="H172" s="69">
        <v>20.57</v>
      </c>
      <c r="I172" s="69">
        <v>32</v>
      </c>
      <c r="J172" s="69">
        <v>17.62</v>
      </c>
      <c r="K172" s="69">
        <v>12.69</v>
      </c>
      <c r="L172" s="69">
        <v>27.19</v>
      </c>
      <c r="M172" s="69">
        <v>3.35</v>
      </c>
      <c r="N172" s="69">
        <v>10</v>
      </c>
      <c r="O172" s="69">
        <v>5.4532999999999996</v>
      </c>
      <c r="P172" s="69">
        <v>31.91</v>
      </c>
      <c r="Q172" s="69">
        <v>0.9</v>
      </c>
      <c r="R172" s="69">
        <v>11.41</v>
      </c>
      <c r="S172" s="69">
        <v>38.159999999999997</v>
      </c>
      <c r="T172" s="4"/>
      <c r="V172" s="3">
        <f t="shared" si="56"/>
        <v>42146</v>
      </c>
      <c r="W172" s="40">
        <f ca="1">W171+SUMIFS('Transactions (Dated)'!$E$2:$E$53,'Transactions (Dated)'!$D$2:$D$53,'Share Values'!$V172,'Transactions (Dated)'!$B$2:$B$53,'Share Values'!W$11,'Transactions (Dated)'!$C$2:$C$53,"Buy")-SUMIFS('Transactions (Dated)'!$E$2:$E$53,'Transactions (Dated)'!$D$2:$D$53,'Share Values'!$V172,'Transactions (Dated)'!$B$2:$B$53,'Share Values'!W$11,'Transactions (Dated)'!$C$2:$C$53,"Sell")</f>
        <v>4625</v>
      </c>
      <c r="X172" s="40">
        <f ca="1">X171+SUMIFS('Transactions (Dated)'!$E$2:$E$53,'Transactions (Dated)'!$D$2:$D$53,'Share Values'!$V172,'Transactions (Dated)'!$B$2:$B$53,'Share Values'!X$11,'Transactions (Dated)'!$C$2:$C$53,"Buy")-SUMIFS('Transactions (Dated)'!$E$2:$E$53,'Transactions (Dated)'!$D$2:$D$53,'Share Values'!$V172,'Transactions (Dated)'!$B$2:$B$53,'Share Values'!X$11,'Transactions (Dated)'!$C$2:$C$53,"Sell")</f>
        <v>9375</v>
      </c>
      <c r="Y172" s="40">
        <f ca="1">Y171+SUMIFS('Transactions (Dated)'!$E$2:$E$53,'Transactions (Dated)'!$D$2:$D$53,'Share Values'!$V172,'Transactions (Dated)'!$B$2:$B$53,'Share Values'!Y$11,'Transactions (Dated)'!$C$2:$C$53,"Buy")-SUMIFS('Transactions (Dated)'!$E$2:$E$53,'Transactions (Dated)'!$D$2:$D$53,'Share Values'!$V172,'Transactions (Dated)'!$B$2:$B$53,'Share Values'!Y$11,'Transactions (Dated)'!$C$2:$C$53,"Sell")</f>
        <v>0</v>
      </c>
      <c r="Z172" s="40">
        <f ca="1">Z171+SUMIFS('Transactions (Dated)'!$E$2:$E$53,'Transactions (Dated)'!$D$2:$D$53,'Share Values'!$V172,'Transactions (Dated)'!$B$2:$B$53,'Share Values'!Z$11,'Transactions (Dated)'!$C$2:$C$53,"Buy")-SUMIFS('Transactions (Dated)'!$E$2:$E$53,'Transactions (Dated)'!$D$2:$D$53,'Share Values'!$V172,'Transactions (Dated)'!$B$2:$B$53,'Share Values'!Z$11,'Transactions (Dated)'!$C$2:$C$53,"Sell")</f>
        <v>1892</v>
      </c>
      <c r="AA172" s="40">
        <f ca="1">AA171+SUMIFS('Transactions (Dated)'!$E$2:$E$53,'Transactions (Dated)'!$D$2:$D$53,'Share Values'!$V172,'Transactions (Dated)'!$B$2:$B$53,'Share Values'!AA$11,'Transactions (Dated)'!$C$2:$C$53,"Buy")-SUMIFS('Transactions (Dated)'!$E$2:$E$53,'Transactions (Dated)'!$D$2:$D$53,'Share Values'!$V172,'Transactions (Dated)'!$B$2:$B$53,'Share Values'!AA$11,'Transactions (Dated)'!$C$2:$C$53,"Sell")</f>
        <v>2348</v>
      </c>
      <c r="AB172" s="40">
        <f ca="1">AB171+SUMIFS('Transactions (Dated)'!$E$2:$E$53,'Transactions (Dated)'!$D$2:$D$53,'Share Values'!$V172,'Transactions (Dated)'!$B$2:$B$53,'Share Values'!AB$11,'Transactions (Dated)'!$C$2:$C$53,"Buy")-SUMIFS('Transactions (Dated)'!$E$2:$E$53,'Transactions (Dated)'!$D$2:$D$53,'Share Values'!$V172,'Transactions (Dated)'!$B$2:$B$53,'Share Values'!AB$11,'Transactions (Dated)'!$C$2:$C$53,"Sell")</f>
        <v>0</v>
      </c>
      <c r="AC172" s="40">
        <f ca="1">AC171+SUMIFS('Transactions (Dated)'!$E$2:$E$53,'Transactions (Dated)'!$D$2:$D$53,'Share Values'!$V172,'Transactions (Dated)'!$B$2:$B$53,'Share Values'!AC$11,'Transactions (Dated)'!$C$2:$C$53,"Buy")-SUMIFS('Transactions (Dated)'!$E$2:$E$53,'Transactions (Dated)'!$D$2:$D$53,'Share Values'!$V172,'Transactions (Dated)'!$B$2:$B$53,'Share Values'!AC$11,'Transactions (Dated)'!$C$2:$C$53,"Sell")</f>
        <v>0</v>
      </c>
      <c r="AD172" s="40">
        <f ca="1">AD171+SUMIFS('Transactions (Dated)'!$E$2:$E$53,'Transactions (Dated)'!$D$2:$D$53,'Share Values'!$V172,'Transactions (Dated)'!$B$2:$B$53,'Share Values'!AD$11,'Transactions (Dated)'!$C$2:$C$53,"Buy")-SUMIFS('Transactions (Dated)'!$E$2:$E$53,'Transactions (Dated)'!$D$2:$D$53,'Share Values'!$V172,'Transactions (Dated)'!$B$2:$B$53,'Share Values'!AD$11,'Transactions (Dated)'!$C$2:$C$53,"Sell")</f>
        <v>0</v>
      </c>
      <c r="AE172" s="40">
        <f ca="1">AE171+SUMIFS('Transactions (Dated)'!$E$2:$E$53,'Transactions (Dated)'!$D$2:$D$53,'Share Values'!$V172,'Transactions (Dated)'!$B$2:$B$53,'Share Values'!AE$11,'Transactions (Dated)'!$C$2:$C$53,"Buy")-SUMIFS('Transactions (Dated)'!$E$2:$E$53,'Transactions (Dated)'!$D$2:$D$53,'Share Values'!$V172,'Transactions (Dated)'!$B$2:$B$53,'Share Values'!AE$11,'Transactions (Dated)'!$C$2:$C$53,"Sell")</f>
        <v>0</v>
      </c>
      <c r="AF172" s="40">
        <f ca="1">AF171+SUMIFS('Transactions (Dated)'!$E$2:$E$53,'Transactions (Dated)'!$D$2:$D$53,'Share Values'!$V172,'Transactions (Dated)'!$B$2:$B$53,'Share Values'!AF$11,'Transactions (Dated)'!$C$2:$C$53,"Buy")-SUMIFS('Transactions (Dated)'!$E$2:$E$53,'Transactions (Dated)'!$D$2:$D$53,'Share Values'!$V172,'Transactions (Dated)'!$B$2:$B$53,'Share Values'!AF$11,'Transactions (Dated)'!$C$2:$C$53,"Sell")</f>
        <v>0</v>
      </c>
      <c r="AG172" s="40">
        <f ca="1">AG171+SUMIFS('Transactions (Dated)'!$E$2:$E$53,'Transactions (Dated)'!$D$2:$D$53,'Share Values'!$V172,'Transactions (Dated)'!$B$2:$B$53,'Share Values'!AG$11,'Transactions (Dated)'!$C$2:$C$53,"Buy")-SUMIFS('Transactions (Dated)'!$E$2:$E$53,'Transactions (Dated)'!$D$2:$D$53,'Share Values'!$V172,'Transactions (Dated)'!$B$2:$B$53,'Share Values'!AG$11,'Transactions (Dated)'!$C$2:$C$53,"Sell")</f>
        <v>0</v>
      </c>
      <c r="AH172" s="40">
        <f ca="1">AH171+SUMIFS('Transactions (Dated)'!$E$2:$E$53,'Transactions (Dated)'!$D$2:$D$53,'Share Values'!$V172,'Transactions (Dated)'!$B$2:$B$53,'Share Values'!AH$11,'Transactions (Dated)'!$C$2:$C$53,"Buy")-SUMIFS('Transactions (Dated)'!$E$2:$E$53,'Transactions (Dated)'!$D$2:$D$53,'Share Values'!$V172,'Transactions (Dated)'!$B$2:$B$53,'Share Values'!AH$11,'Transactions (Dated)'!$C$2:$C$53,"Sell")</f>
        <v>0</v>
      </c>
      <c r="AI172" s="40">
        <f ca="1">AI171+SUMIFS('Transactions (Dated)'!$E$2:$E$53,'Transactions (Dated)'!$D$2:$D$53,'Share Values'!$V172,'Transactions (Dated)'!$B$2:$B$53,'Share Values'!AI$11,'Transactions (Dated)'!$C$2:$C$53,"Buy")-SUMIFS('Transactions (Dated)'!$E$2:$E$53,'Transactions (Dated)'!$D$2:$D$53,'Share Values'!$V172,'Transactions (Dated)'!$B$2:$B$53,'Share Values'!AI$11,'Transactions (Dated)'!$C$2:$C$53,"Sell")</f>
        <v>0</v>
      </c>
      <c r="AJ172" s="40">
        <f ca="1">AJ171+SUMIFS('Transactions (Dated)'!$E$2:$E$53,'Transactions (Dated)'!$D$2:$D$53,'Share Values'!$V172,'Transactions (Dated)'!$B$2:$B$53,'Share Values'!AJ$11,'Transactions (Dated)'!$C$2:$C$53,"Buy")-SUMIFS('Transactions (Dated)'!$E$2:$E$53,'Transactions (Dated)'!$D$2:$D$53,'Share Values'!$V172,'Transactions (Dated)'!$B$2:$B$53,'Share Values'!AJ$11,'Transactions (Dated)'!$C$2:$C$53,"Sell")</f>
        <v>0</v>
      </c>
      <c r="AK172" s="40"/>
      <c r="AM172" s="3">
        <f t="shared" si="57"/>
        <v>42146</v>
      </c>
      <c r="AN172" s="6">
        <f t="shared" ca="1" si="58"/>
        <v>59570</v>
      </c>
      <c r="AO172" s="6">
        <f t="shared" ca="1" si="59"/>
        <v>47531.25</v>
      </c>
      <c r="AP172" s="6">
        <f t="shared" ca="1" si="60"/>
        <v>0</v>
      </c>
      <c r="AQ172" s="6">
        <f t="shared" ca="1" si="61"/>
        <v>60544</v>
      </c>
      <c r="AR172" s="6">
        <f t="shared" ca="1" si="62"/>
        <v>41371.760000000002</v>
      </c>
      <c r="AS172" s="6">
        <f t="shared" ca="1" si="63"/>
        <v>0</v>
      </c>
      <c r="AT172" s="6">
        <f t="shared" ca="1" si="64"/>
        <v>0</v>
      </c>
      <c r="AU172" s="6">
        <f t="shared" ca="1" si="65"/>
        <v>0</v>
      </c>
      <c r="AV172" s="6">
        <f t="shared" ca="1" si="66"/>
        <v>0</v>
      </c>
      <c r="AW172" s="6">
        <f t="shared" ca="1" si="67"/>
        <v>0</v>
      </c>
      <c r="AX172" s="6">
        <f t="shared" ca="1" si="68"/>
        <v>0</v>
      </c>
      <c r="AY172" s="6">
        <f t="shared" ca="1" si="69"/>
        <v>0</v>
      </c>
      <c r="AZ172" s="6">
        <f t="shared" ca="1" si="70"/>
        <v>0</v>
      </c>
      <c r="BA172" s="6">
        <f t="shared" ca="1" si="71"/>
        <v>0</v>
      </c>
      <c r="BB172" s="6"/>
      <c r="BD172" s="4">
        <f t="shared" ca="1" si="72"/>
        <v>209017.01</v>
      </c>
      <c r="BF172" s="3">
        <f t="shared" si="73"/>
        <v>42146</v>
      </c>
      <c r="BG172" s="6">
        <f>BG171+SUMIFS('Transactions (Dated)'!H:H,'Transactions (Dated)'!D:D,'Share Values'!AM172)</f>
        <v>806524.9</v>
      </c>
      <c r="BH172" s="6">
        <f ca="1">BH171+SUMIFS('Transactions (Dated)'!$F:$F,'Transactions (Dated)'!$D:$D,$BF172,'Transactions (Dated)'!$B:$B,BH$11,'Transactions (Dated)'!$C:$C,"Dividend (paid to cash)")*W172</f>
        <v>0</v>
      </c>
      <c r="BI172" s="6">
        <f ca="1">BI171+SUMIFS('Transactions (Dated)'!$F:$F,'Transactions (Dated)'!$D:$D,$BF172,'Transactions (Dated)'!$B:$B,BI$11,'Transactions (Dated)'!$C:$C,"Dividend (paid to cash)")*X172</f>
        <v>1250</v>
      </c>
      <c r="BJ172" s="6">
        <f ca="1">BJ171+SUMIFS('Transactions (Dated)'!$F:$F,'Transactions (Dated)'!$D:$D,$BF172,'Transactions (Dated)'!$B:$B,BJ$11,'Transactions (Dated)'!$C:$C,"Dividend (paid to cash)")*Y172</f>
        <v>0</v>
      </c>
      <c r="BK172" s="6">
        <f ca="1">BK171+SUMIFS('Transactions (Dated)'!$F:$F,'Transactions (Dated)'!$D:$D,$BF172,'Transactions (Dated)'!$B:$B,BK$11,'Transactions (Dated)'!$C:$C,"Dividend (paid to cash)")*Z172</f>
        <v>113.52000000000001</v>
      </c>
      <c r="BL172" s="6">
        <f ca="1">BL171+SUMIFS('Transactions (Dated)'!$F:$F,'Transactions (Dated)'!$D:$D,$BF172,'Transactions (Dated)'!$B:$B,BL$11,'Transactions (Dated)'!$C:$C,"Dividend (paid to cash)")*AA172</f>
        <v>0</v>
      </c>
      <c r="BM172" s="6">
        <f ca="1">BM171+SUMIFS('Transactions (Dated)'!$F:$F,'Transactions (Dated)'!$D:$D,$BF172,'Transactions (Dated)'!$B:$B,BM$11,'Transactions (Dated)'!$C:$C,"Dividend (paid to cash)")*AB172</f>
        <v>0</v>
      </c>
      <c r="BN172" s="6">
        <f ca="1">BN171+SUMIFS('Transactions (Dated)'!$F:$F,'Transactions (Dated)'!$D:$D,$BF172,'Transactions (Dated)'!$B:$B,BN$11,'Transactions (Dated)'!$C:$C,"Dividend (paid to cash)")*AC172</f>
        <v>0</v>
      </c>
      <c r="BO172" s="6">
        <f ca="1">BO171+SUMIFS('Transactions (Dated)'!$F:$F,'Transactions (Dated)'!$D:$D,$BF172,'Transactions (Dated)'!$B:$B,BO$11,'Transactions (Dated)'!$C:$C,"Dividend (paid to cash)")*AD172</f>
        <v>0</v>
      </c>
      <c r="BP172" s="6">
        <f ca="1">BP171+SUMIFS('Transactions (Dated)'!$F:$F,'Transactions (Dated)'!$D:$D,$BF172,'Transactions (Dated)'!$B:$B,BP$11,'Transactions (Dated)'!$C:$C,"Dividend (paid to cash)")*AE172</f>
        <v>0</v>
      </c>
      <c r="BQ172" s="6">
        <f ca="1">BQ171+SUMIFS('Transactions (Dated)'!$F:$F,'Transactions (Dated)'!$D:$D,$BF172,'Transactions (Dated)'!$B:$B,BQ$11,'Transactions (Dated)'!$C:$C,"Dividend (paid to cash)")*AF172</f>
        <v>0</v>
      </c>
      <c r="BR172" s="6">
        <f ca="1">BR171+SUMIFS('Transactions (Dated)'!$F:$F,'Transactions (Dated)'!$D:$D,$BF172,'Transactions (Dated)'!$B:$B,BR$11,'Transactions (Dated)'!$C:$C,"Dividend (paid to cash)")*AG172</f>
        <v>0</v>
      </c>
      <c r="BS172" s="6">
        <f ca="1">BS171+SUMIFS('Transactions (Dated)'!$F:$F,'Transactions (Dated)'!$D:$D,$BF172,'Transactions (Dated)'!$B:$B,BS$11,'Transactions (Dated)'!$C:$C,"Dividend (paid to cash)")*AH172</f>
        <v>0</v>
      </c>
      <c r="BT172" s="6">
        <f ca="1">BT171+SUMIFS('Transactions (Dated)'!$F:$F,'Transactions (Dated)'!$D:$D,$BF172,'Transactions (Dated)'!$B:$B,BT$11,'Transactions (Dated)'!$C:$C,"Dividend (paid to cash)")*AI172</f>
        <v>0</v>
      </c>
      <c r="BU172" s="6">
        <f ca="1">BU171+SUMIFS('Transactions (Dated)'!$F:$F,'Transactions (Dated)'!$D:$D,$BF172,'Transactions (Dated)'!$B:$B,BU$11,'Transactions (Dated)'!$C:$C,"Dividend (paid to cash)")*AJ172</f>
        <v>0</v>
      </c>
      <c r="BV172" s="6"/>
      <c r="BX172" s="6">
        <f t="shared" ca="1" si="78"/>
        <v>807888.42</v>
      </c>
      <c r="BZ172" s="3">
        <f t="shared" si="79"/>
        <v>42146</v>
      </c>
      <c r="CA172" s="4">
        <f t="shared" ca="1" si="74"/>
        <v>209017.01</v>
      </c>
      <c r="CB172" s="4">
        <f t="shared" ca="1" si="75"/>
        <v>807888.42</v>
      </c>
      <c r="CD172" s="4">
        <f t="shared" ca="1" si="76"/>
        <v>1016905.43</v>
      </c>
    </row>
    <row r="173" spans="2:82">
      <c r="B173" s="3">
        <f t="shared" si="77"/>
        <v>42149</v>
      </c>
      <c r="C173" s="2">
        <v>15187.4</v>
      </c>
      <c r="E173" s="70">
        <v>42149</v>
      </c>
      <c r="F173" s="69">
        <v>12.82</v>
      </c>
      <c r="G173" s="69">
        <v>5</v>
      </c>
      <c r="H173" s="69">
        <v>20.58</v>
      </c>
      <c r="I173" s="69">
        <v>32.049999999999997</v>
      </c>
      <c r="J173" s="69">
        <v>18.05</v>
      </c>
      <c r="K173" s="69">
        <v>12.65</v>
      </c>
      <c r="L173" s="69">
        <v>27.5</v>
      </c>
      <c r="M173" s="69">
        <v>3.31</v>
      </c>
      <c r="N173" s="69">
        <v>10</v>
      </c>
      <c r="O173" s="69">
        <v>5.53</v>
      </c>
      <c r="P173" s="69">
        <v>31.55</v>
      </c>
      <c r="Q173" s="69">
        <v>0.92</v>
      </c>
      <c r="R173" s="69">
        <v>11.35</v>
      </c>
      <c r="S173" s="69">
        <v>38.21</v>
      </c>
      <c r="T173" s="4"/>
      <c r="V173" s="3">
        <f t="shared" si="56"/>
        <v>42149</v>
      </c>
      <c r="W173" s="40">
        <f ca="1">W172+SUMIFS('Transactions (Dated)'!$E$2:$E$53,'Transactions (Dated)'!$D$2:$D$53,'Share Values'!$V173,'Transactions (Dated)'!$B$2:$B$53,'Share Values'!W$11,'Transactions (Dated)'!$C$2:$C$53,"Buy")-SUMIFS('Transactions (Dated)'!$E$2:$E$53,'Transactions (Dated)'!$D$2:$D$53,'Share Values'!$V173,'Transactions (Dated)'!$B$2:$B$53,'Share Values'!W$11,'Transactions (Dated)'!$C$2:$C$53,"Sell")</f>
        <v>4625</v>
      </c>
      <c r="X173" s="40">
        <f ca="1">X172+SUMIFS('Transactions (Dated)'!$E$2:$E$53,'Transactions (Dated)'!$D$2:$D$53,'Share Values'!$V173,'Transactions (Dated)'!$B$2:$B$53,'Share Values'!X$11,'Transactions (Dated)'!$C$2:$C$53,"Buy")-SUMIFS('Transactions (Dated)'!$E$2:$E$53,'Transactions (Dated)'!$D$2:$D$53,'Share Values'!$V173,'Transactions (Dated)'!$B$2:$B$53,'Share Values'!X$11,'Transactions (Dated)'!$C$2:$C$53,"Sell")</f>
        <v>9375</v>
      </c>
      <c r="Y173" s="40">
        <f ca="1">Y172+SUMIFS('Transactions (Dated)'!$E$2:$E$53,'Transactions (Dated)'!$D$2:$D$53,'Share Values'!$V173,'Transactions (Dated)'!$B$2:$B$53,'Share Values'!Y$11,'Transactions (Dated)'!$C$2:$C$53,"Buy")-SUMIFS('Transactions (Dated)'!$E$2:$E$53,'Transactions (Dated)'!$D$2:$D$53,'Share Values'!$V173,'Transactions (Dated)'!$B$2:$B$53,'Share Values'!Y$11,'Transactions (Dated)'!$C$2:$C$53,"Sell")</f>
        <v>0</v>
      </c>
      <c r="Z173" s="40">
        <f ca="1">Z172+SUMIFS('Transactions (Dated)'!$E$2:$E$53,'Transactions (Dated)'!$D$2:$D$53,'Share Values'!$V173,'Transactions (Dated)'!$B$2:$B$53,'Share Values'!Z$11,'Transactions (Dated)'!$C$2:$C$53,"Buy")-SUMIFS('Transactions (Dated)'!$E$2:$E$53,'Transactions (Dated)'!$D$2:$D$53,'Share Values'!$V173,'Transactions (Dated)'!$B$2:$B$53,'Share Values'!Z$11,'Transactions (Dated)'!$C$2:$C$53,"Sell")</f>
        <v>1892</v>
      </c>
      <c r="AA173" s="40">
        <f ca="1">AA172+SUMIFS('Transactions (Dated)'!$E$2:$E$53,'Transactions (Dated)'!$D$2:$D$53,'Share Values'!$V173,'Transactions (Dated)'!$B$2:$B$53,'Share Values'!AA$11,'Transactions (Dated)'!$C$2:$C$53,"Buy")-SUMIFS('Transactions (Dated)'!$E$2:$E$53,'Transactions (Dated)'!$D$2:$D$53,'Share Values'!$V173,'Transactions (Dated)'!$B$2:$B$53,'Share Values'!AA$11,'Transactions (Dated)'!$C$2:$C$53,"Sell")</f>
        <v>2348</v>
      </c>
      <c r="AB173" s="40">
        <f ca="1">AB172+SUMIFS('Transactions (Dated)'!$E$2:$E$53,'Transactions (Dated)'!$D$2:$D$53,'Share Values'!$V173,'Transactions (Dated)'!$B$2:$B$53,'Share Values'!AB$11,'Transactions (Dated)'!$C$2:$C$53,"Buy")-SUMIFS('Transactions (Dated)'!$E$2:$E$53,'Transactions (Dated)'!$D$2:$D$53,'Share Values'!$V173,'Transactions (Dated)'!$B$2:$B$53,'Share Values'!AB$11,'Transactions (Dated)'!$C$2:$C$53,"Sell")</f>
        <v>0</v>
      </c>
      <c r="AC173" s="40">
        <f ca="1">AC172+SUMIFS('Transactions (Dated)'!$E$2:$E$53,'Transactions (Dated)'!$D$2:$D$53,'Share Values'!$V173,'Transactions (Dated)'!$B$2:$B$53,'Share Values'!AC$11,'Transactions (Dated)'!$C$2:$C$53,"Buy")-SUMIFS('Transactions (Dated)'!$E$2:$E$53,'Transactions (Dated)'!$D$2:$D$53,'Share Values'!$V173,'Transactions (Dated)'!$B$2:$B$53,'Share Values'!AC$11,'Transactions (Dated)'!$C$2:$C$53,"Sell")</f>
        <v>0</v>
      </c>
      <c r="AD173" s="40">
        <f ca="1">AD172+SUMIFS('Transactions (Dated)'!$E$2:$E$53,'Transactions (Dated)'!$D$2:$D$53,'Share Values'!$V173,'Transactions (Dated)'!$B$2:$B$53,'Share Values'!AD$11,'Transactions (Dated)'!$C$2:$C$53,"Buy")-SUMIFS('Transactions (Dated)'!$E$2:$E$53,'Transactions (Dated)'!$D$2:$D$53,'Share Values'!$V173,'Transactions (Dated)'!$B$2:$B$53,'Share Values'!AD$11,'Transactions (Dated)'!$C$2:$C$53,"Sell")</f>
        <v>0</v>
      </c>
      <c r="AE173" s="40">
        <f ca="1">AE172+SUMIFS('Transactions (Dated)'!$E$2:$E$53,'Transactions (Dated)'!$D$2:$D$53,'Share Values'!$V173,'Transactions (Dated)'!$B$2:$B$53,'Share Values'!AE$11,'Transactions (Dated)'!$C$2:$C$53,"Buy")-SUMIFS('Transactions (Dated)'!$E$2:$E$53,'Transactions (Dated)'!$D$2:$D$53,'Share Values'!$V173,'Transactions (Dated)'!$B$2:$B$53,'Share Values'!AE$11,'Transactions (Dated)'!$C$2:$C$53,"Sell")</f>
        <v>0</v>
      </c>
      <c r="AF173" s="40">
        <f ca="1">AF172+SUMIFS('Transactions (Dated)'!$E$2:$E$53,'Transactions (Dated)'!$D$2:$D$53,'Share Values'!$V173,'Transactions (Dated)'!$B$2:$B$53,'Share Values'!AF$11,'Transactions (Dated)'!$C$2:$C$53,"Buy")-SUMIFS('Transactions (Dated)'!$E$2:$E$53,'Transactions (Dated)'!$D$2:$D$53,'Share Values'!$V173,'Transactions (Dated)'!$B$2:$B$53,'Share Values'!AF$11,'Transactions (Dated)'!$C$2:$C$53,"Sell")</f>
        <v>0</v>
      </c>
      <c r="AG173" s="40">
        <f ca="1">AG172+SUMIFS('Transactions (Dated)'!$E$2:$E$53,'Transactions (Dated)'!$D$2:$D$53,'Share Values'!$V173,'Transactions (Dated)'!$B$2:$B$53,'Share Values'!AG$11,'Transactions (Dated)'!$C$2:$C$53,"Buy")-SUMIFS('Transactions (Dated)'!$E$2:$E$53,'Transactions (Dated)'!$D$2:$D$53,'Share Values'!$V173,'Transactions (Dated)'!$B$2:$B$53,'Share Values'!AG$11,'Transactions (Dated)'!$C$2:$C$53,"Sell")</f>
        <v>0</v>
      </c>
      <c r="AH173" s="40">
        <f ca="1">AH172+SUMIFS('Transactions (Dated)'!$E$2:$E$53,'Transactions (Dated)'!$D$2:$D$53,'Share Values'!$V173,'Transactions (Dated)'!$B$2:$B$53,'Share Values'!AH$11,'Transactions (Dated)'!$C$2:$C$53,"Buy")-SUMIFS('Transactions (Dated)'!$E$2:$E$53,'Transactions (Dated)'!$D$2:$D$53,'Share Values'!$V173,'Transactions (Dated)'!$B$2:$B$53,'Share Values'!AH$11,'Transactions (Dated)'!$C$2:$C$53,"Sell")</f>
        <v>0</v>
      </c>
      <c r="AI173" s="40">
        <f ca="1">AI172+SUMIFS('Transactions (Dated)'!$E$2:$E$53,'Transactions (Dated)'!$D$2:$D$53,'Share Values'!$V173,'Transactions (Dated)'!$B$2:$B$53,'Share Values'!AI$11,'Transactions (Dated)'!$C$2:$C$53,"Buy")-SUMIFS('Transactions (Dated)'!$E$2:$E$53,'Transactions (Dated)'!$D$2:$D$53,'Share Values'!$V173,'Transactions (Dated)'!$B$2:$B$53,'Share Values'!AI$11,'Transactions (Dated)'!$C$2:$C$53,"Sell")</f>
        <v>0</v>
      </c>
      <c r="AJ173" s="40">
        <f ca="1">AJ172+SUMIFS('Transactions (Dated)'!$E$2:$E$53,'Transactions (Dated)'!$D$2:$D$53,'Share Values'!$V173,'Transactions (Dated)'!$B$2:$B$53,'Share Values'!AJ$11,'Transactions (Dated)'!$C$2:$C$53,"Buy")-SUMIFS('Transactions (Dated)'!$E$2:$E$53,'Transactions (Dated)'!$D$2:$D$53,'Share Values'!$V173,'Transactions (Dated)'!$B$2:$B$53,'Share Values'!AJ$11,'Transactions (Dated)'!$C$2:$C$53,"Sell")</f>
        <v>0</v>
      </c>
      <c r="AK173" s="40"/>
      <c r="AM173" s="3">
        <f t="shared" si="57"/>
        <v>42149</v>
      </c>
      <c r="AN173" s="6">
        <f t="shared" ca="1" si="58"/>
        <v>59292.5</v>
      </c>
      <c r="AO173" s="6">
        <f t="shared" ca="1" si="59"/>
        <v>46875</v>
      </c>
      <c r="AP173" s="6">
        <f t="shared" ca="1" si="60"/>
        <v>0</v>
      </c>
      <c r="AQ173" s="6">
        <f t="shared" ca="1" si="61"/>
        <v>60638.599999999991</v>
      </c>
      <c r="AR173" s="6">
        <f t="shared" ca="1" si="62"/>
        <v>42381.4</v>
      </c>
      <c r="AS173" s="6">
        <f t="shared" ca="1" si="63"/>
        <v>0</v>
      </c>
      <c r="AT173" s="6">
        <f t="shared" ca="1" si="64"/>
        <v>0</v>
      </c>
      <c r="AU173" s="6">
        <f t="shared" ca="1" si="65"/>
        <v>0</v>
      </c>
      <c r="AV173" s="6">
        <f t="shared" ca="1" si="66"/>
        <v>0</v>
      </c>
      <c r="AW173" s="6">
        <f t="shared" ca="1" si="67"/>
        <v>0</v>
      </c>
      <c r="AX173" s="6">
        <f t="shared" ca="1" si="68"/>
        <v>0</v>
      </c>
      <c r="AY173" s="6">
        <f t="shared" ca="1" si="69"/>
        <v>0</v>
      </c>
      <c r="AZ173" s="6">
        <f t="shared" ca="1" si="70"/>
        <v>0</v>
      </c>
      <c r="BA173" s="6">
        <f t="shared" ca="1" si="71"/>
        <v>0</v>
      </c>
      <c r="BB173" s="6"/>
      <c r="BD173" s="4">
        <f t="shared" ca="1" si="72"/>
        <v>209187.49999999997</v>
      </c>
      <c r="BF173" s="3">
        <f t="shared" si="73"/>
        <v>42149</v>
      </c>
      <c r="BG173" s="6">
        <f>BG172+SUMIFS('Transactions (Dated)'!H:H,'Transactions (Dated)'!D:D,'Share Values'!AM173)</f>
        <v>806524.9</v>
      </c>
      <c r="BH173" s="6">
        <f ca="1">BH172+SUMIFS('Transactions (Dated)'!$F:$F,'Transactions (Dated)'!$D:$D,$BF173,'Transactions (Dated)'!$B:$B,BH$11,'Transactions (Dated)'!$C:$C,"Dividend (paid to cash)")*W173</f>
        <v>0</v>
      </c>
      <c r="BI173" s="6">
        <f ca="1">BI172+SUMIFS('Transactions (Dated)'!$F:$F,'Transactions (Dated)'!$D:$D,$BF173,'Transactions (Dated)'!$B:$B,BI$11,'Transactions (Dated)'!$C:$C,"Dividend (paid to cash)")*X173</f>
        <v>1250</v>
      </c>
      <c r="BJ173" s="6">
        <f ca="1">BJ172+SUMIFS('Transactions (Dated)'!$F:$F,'Transactions (Dated)'!$D:$D,$BF173,'Transactions (Dated)'!$B:$B,BJ$11,'Transactions (Dated)'!$C:$C,"Dividend (paid to cash)")*Y173</f>
        <v>0</v>
      </c>
      <c r="BK173" s="6">
        <f ca="1">BK172+SUMIFS('Transactions (Dated)'!$F:$F,'Transactions (Dated)'!$D:$D,$BF173,'Transactions (Dated)'!$B:$B,BK$11,'Transactions (Dated)'!$C:$C,"Dividend (paid to cash)")*Z173</f>
        <v>113.52000000000001</v>
      </c>
      <c r="BL173" s="6">
        <f ca="1">BL172+SUMIFS('Transactions (Dated)'!$F:$F,'Transactions (Dated)'!$D:$D,$BF173,'Transactions (Dated)'!$B:$B,BL$11,'Transactions (Dated)'!$C:$C,"Dividend (paid to cash)")*AA173</f>
        <v>0</v>
      </c>
      <c r="BM173" s="6">
        <f ca="1">BM172+SUMIFS('Transactions (Dated)'!$F:$F,'Transactions (Dated)'!$D:$D,$BF173,'Transactions (Dated)'!$B:$B,BM$11,'Transactions (Dated)'!$C:$C,"Dividend (paid to cash)")*AB173</f>
        <v>0</v>
      </c>
      <c r="BN173" s="6">
        <f ca="1">BN172+SUMIFS('Transactions (Dated)'!$F:$F,'Transactions (Dated)'!$D:$D,$BF173,'Transactions (Dated)'!$B:$B,BN$11,'Transactions (Dated)'!$C:$C,"Dividend (paid to cash)")*AC173</f>
        <v>0</v>
      </c>
      <c r="BO173" s="6">
        <f ca="1">BO172+SUMIFS('Transactions (Dated)'!$F:$F,'Transactions (Dated)'!$D:$D,$BF173,'Transactions (Dated)'!$B:$B,BO$11,'Transactions (Dated)'!$C:$C,"Dividend (paid to cash)")*AD173</f>
        <v>0</v>
      </c>
      <c r="BP173" s="6">
        <f ca="1">BP172+SUMIFS('Transactions (Dated)'!$F:$F,'Transactions (Dated)'!$D:$D,$BF173,'Transactions (Dated)'!$B:$B,BP$11,'Transactions (Dated)'!$C:$C,"Dividend (paid to cash)")*AE173</f>
        <v>0</v>
      </c>
      <c r="BQ173" s="6">
        <f ca="1">BQ172+SUMIFS('Transactions (Dated)'!$F:$F,'Transactions (Dated)'!$D:$D,$BF173,'Transactions (Dated)'!$B:$B,BQ$11,'Transactions (Dated)'!$C:$C,"Dividend (paid to cash)")*AF173</f>
        <v>0</v>
      </c>
      <c r="BR173" s="6">
        <f ca="1">BR172+SUMIFS('Transactions (Dated)'!$F:$F,'Transactions (Dated)'!$D:$D,$BF173,'Transactions (Dated)'!$B:$B,BR$11,'Transactions (Dated)'!$C:$C,"Dividend (paid to cash)")*AG173</f>
        <v>0</v>
      </c>
      <c r="BS173" s="6">
        <f ca="1">BS172+SUMIFS('Transactions (Dated)'!$F:$F,'Transactions (Dated)'!$D:$D,$BF173,'Transactions (Dated)'!$B:$B,BS$11,'Transactions (Dated)'!$C:$C,"Dividend (paid to cash)")*AH173</f>
        <v>0</v>
      </c>
      <c r="BT173" s="6">
        <f ca="1">BT172+SUMIFS('Transactions (Dated)'!$F:$F,'Transactions (Dated)'!$D:$D,$BF173,'Transactions (Dated)'!$B:$B,BT$11,'Transactions (Dated)'!$C:$C,"Dividend (paid to cash)")*AI173</f>
        <v>0</v>
      </c>
      <c r="BU173" s="6">
        <f ca="1">BU172+SUMIFS('Transactions (Dated)'!$F:$F,'Transactions (Dated)'!$D:$D,$BF173,'Transactions (Dated)'!$B:$B,BU$11,'Transactions (Dated)'!$C:$C,"Dividend (paid to cash)")*AJ173</f>
        <v>0</v>
      </c>
      <c r="BV173" s="6"/>
      <c r="BX173" s="6">
        <f t="shared" ca="1" si="78"/>
        <v>807888.42</v>
      </c>
      <c r="BZ173" s="3">
        <f t="shared" si="79"/>
        <v>42149</v>
      </c>
      <c r="CA173" s="4">
        <f t="shared" ca="1" si="74"/>
        <v>209187.49999999997</v>
      </c>
      <c r="CB173" s="4">
        <f t="shared" ca="1" si="75"/>
        <v>807888.42</v>
      </c>
      <c r="CD173" s="4">
        <f t="shared" ca="1" si="76"/>
        <v>1017075.92</v>
      </c>
    </row>
    <row r="174" spans="2:82">
      <c r="B174" s="3">
        <f t="shared" si="77"/>
        <v>42150</v>
      </c>
      <c r="C174" s="2">
        <v>15050.8</v>
      </c>
      <c r="E174" s="70">
        <v>42150</v>
      </c>
      <c r="F174" s="69">
        <v>12.78</v>
      </c>
      <c r="G174" s="69">
        <v>5.0999999999999996</v>
      </c>
      <c r="H174" s="69">
        <v>20.37</v>
      </c>
      <c r="I174" s="69">
        <v>31.76</v>
      </c>
      <c r="J174" s="69">
        <v>18.23</v>
      </c>
      <c r="K174" s="69">
        <v>12.6</v>
      </c>
      <c r="L174" s="69">
        <v>27.02</v>
      </c>
      <c r="M174" s="69">
        <v>3.33</v>
      </c>
      <c r="N174" s="69">
        <v>10</v>
      </c>
      <c r="O174" s="69">
        <v>5.55</v>
      </c>
      <c r="P174" s="69">
        <v>31.05</v>
      </c>
      <c r="Q174" s="69">
        <v>0.92</v>
      </c>
      <c r="R174" s="69">
        <v>11.18</v>
      </c>
      <c r="S174" s="69">
        <v>37.36</v>
      </c>
      <c r="T174" s="4"/>
      <c r="V174" s="3">
        <f t="shared" si="56"/>
        <v>42150</v>
      </c>
      <c r="W174" s="40">
        <f ca="1">W173+SUMIFS('Transactions (Dated)'!$E$2:$E$53,'Transactions (Dated)'!$D$2:$D$53,'Share Values'!$V174,'Transactions (Dated)'!$B$2:$B$53,'Share Values'!W$11,'Transactions (Dated)'!$C$2:$C$53,"Buy")-SUMIFS('Transactions (Dated)'!$E$2:$E$53,'Transactions (Dated)'!$D$2:$D$53,'Share Values'!$V174,'Transactions (Dated)'!$B$2:$B$53,'Share Values'!W$11,'Transactions (Dated)'!$C$2:$C$53,"Sell")</f>
        <v>4625</v>
      </c>
      <c r="X174" s="40">
        <f ca="1">X173+SUMIFS('Transactions (Dated)'!$E$2:$E$53,'Transactions (Dated)'!$D$2:$D$53,'Share Values'!$V174,'Transactions (Dated)'!$B$2:$B$53,'Share Values'!X$11,'Transactions (Dated)'!$C$2:$C$53,"Buy")-SUMIFS('Transactions (Dated)'!$E$2:$E$53,'Transactions (Dated)'!$D$2:$D$53,'Share Values'!$V174,'Transactions (Dated)'!$B$2:$B$53,'Share Values'!X$11,'Transactions (Dated)'!$C$2:$C$53,"Sell")</f>
        <v>9375</v>
      </c>
      <c r="Y174" s="40">
        <f ca="1">Y173+SUMIFS('Transactions (Dated)'!$E$2:$E$53,'Transactions (Dated)'!$D$2:$D$53,'Share Values'!$V174,'Transactions (Dated)'!$B$2:$B$53,'Share Values'!Y$11,'Transactions (Dated)'!$C$2:$C$53,"Buy")-SUMIFS('Transactions (Dated)'!$E$2:$E$53,'Transactions (Dated)'!$D$2:$D$53,'Share Values'!$V174,'Transactions (Dated)'!$B$2:$B$53,'Share Values'!Y$11,'Transactions (Dated)'!$C$2:$C$53,"Sell")</f>
        <v>0</v>
      </c>
      <c r="Z174" s="40">
        <f ca="1">Z173+SUMIFS('Transactions (Dated)'!$E$2:$E$53,'Transactions (Dated)'!$D$2:$D$53,'Share Values'!$V174,'Transactions (Dated)'!$B$2:$B$53,'Share Values'!Z$11,'Transactions (Dated)'!$C$2:$C$53,"Buy")-SUMIFS('Transactions (Dated)'!$E$2:$E$53,'Transactions (Dated)'!$D$2:$D$53,'Share Values'!$V174,'Transactions (Dated)'!$B$2:$B$53,'Share Values'!Z$11,'Transactions (Dated)'!$C$2:$C$53,"Sell")</f>
        <v>1892</v>
      </c>
      <c r="AA174" s="40">
        <f ca="1">AA173+SUMIFS('Transactions (Dated)'!$E$2:$E$53,'Transactions (Dated)'!$D$2:$D$53,'Share Values'!$V174,'Transactions (Dated)'!$B$2:$B$53,'Share Values'!AA$11,'Transactions (Dated)'!$C$2:$C$53,"Buy")-SUMIFS('Transactions (Dated)'!$E$2:$E$53,'Transactions (Dated)'!$D$2:$D$53,'Share Values'!$V174,'Transactions (Dated)'!$B$2:$B$53,'Share Values'!AA$11,'Transactions (Dated)'!$C$2:$C$53,"Sell")</f>
        <v>2348</v>
      </c>
      <c r="AB174" s="40">
        <f ca="1">AB173+SUMIFS('Transactions (Dated)'!$E$2:$E$53,'Transactions (Dated)'!$D$2:$D$53,'Share Values'!$V174,'Transactions (Dated)'!$B$2:$B$53,'Share Values'!AB$11,'Transactions (Dated)'!$C$2:$C$53,"Buy")-SUMIFS('Transactions (Dated)'!$E$2:$E$53,'Transactions (Dated)'!$D$2:$D$53,'Share Values'!$V174,'Transactions (Dated)'!$B$2:$B$53,'Share Values'!AB$11,'Transactions (Dated)'!$C$2:$C$53,"Sell")</f>
        <v>0</v>
      </c>
      <c r="AC174" s="40">
        <f ca="1">AC173+SUMIFS('Transactions (Dated)'!$E$2:$E$53,'Transactions (Dated)'!$D$2:$D$53,'Share Values'!$V174,'Transactions (Dated)'!$B$2:$B$53,'Share Values'!AC$11,'Transactions (Dated)'!$C$2:$C$53,"Buy")-SUMIFS('Transactions (Dated)'!$E$2:$E$53,'Transactions (Dated)'!$D$2:$D$53,'Share Values'!$V174,'Transactions (Dated)'!$B$2:$B$53,'Share Values'!AC$11,'Transactions (Dated)'!$C$2:$C$53,"Sell")</f>
        <v>0</v>
      </c>
      <c r="AD174" s="40">
        <f ca="1">AD173+SUMIFS('Transactions (Dated)'!$E$2:$E$53,'Transactions (Dated)'!$D$2:$D$53,'Share Values'!$V174,'Transactions (Dated)'!$B$2:$B$53,'Share Values'!AD$11,'Transactions (Dated)'!$C$2:$C$53,"Buy")-SUMIFS('Transactions (Dated)'!$E$2:$E$53,'Transactions (Dated)'!$D$2:$D$53,'Share Values'!$V174,'Transactions (Dated)'!$B$2:$B$53,'Share Values'!AD$11,'Transactions (Dated)'!$C$2:$C$53,"Sell")</f>
        <v>0</v>
      </c>
      <c r="AE174" s="40">
        <f ca="1">AE173+SUMIFS('Transactions (Dated)'!$E$2:$E$53,'Transactions (Dated)'!$D$2:$D$53,'Share Values'!$V174,'Transactions (Dated)'!$B$2:$B$53,'Share Values'!AE$11,'Transactions (Dated)'!$C$2:$C$53,"Buy")-SUMIFS('Transactions (Dated)'!$E$2:$E$53,'Transactions (Dated)'!$D$2:$D$53,'Share Values'!$V174,'Transactions (Dated)'!$B$2:$B$53,'Share Values'!AE$11,'Transactions (Dated)'!$C$2:$C$53,"Sell")</f>
        <v>0</v>
      </c>
      <c r="AF174" s="40">
        <f ca="1">AF173+SUMIFS('Transactions (Dated)'!$E$2:$E$53,'Transactions (Dated)'!$D$2:$D$53,'Share Values'!$V174,'Transactions (Dated)'!$B$2:$B$53,'Share Values'!AF$11,'Transactions (Dated)'!$C$2:$C$53,"Buy")-SUMIFS('Transactions (Dated)'!$E$2:$E$53,'Transactions (Dated)'!$D$2:$D$53,'Share Values'!$V174,'Transactions (Dated)'!$B$2:$B$53,'Share Values'!AF$11,'Transactions (Dated)'!$C$2:$C$53,"Sell")</f>
        <v>0</v>
      </c>
      <c r="AG174" s="40">
        <f ca="1">AG173+SUMIFS('Transactions (Dated)'!$E$2:$E$53,'Transactions (Dated)'!$D$2:$D$53,'Share Values'!$V174,'Transactions (Dated)'!$B$2:$B$53,'Share Values'!AG$11,'Transactions (Dated)'!$C$2:$C$53,"Buy")-SUMIFS('Transactions (Dated)'!$E$2:$E$53,'Transactions (Dated)'!$D$2:$D$53,'Share Values'!$V174,'Transactions (Dated)'!$B$2:$B$53,'Share Values'!AG$11,'Transactions (Dated)'!$C$2:$C$53,"Sell")</f>
        <v>0</v>
      </c>
      <c r="AH174" s="40">
        <f ca="1">AH173+SUMIFS('Transactions (Dated)'!$E$2:$E$53,'Transactions (Dated)'!$D$2:$D$53,'Share Values'!$V174,'Transactions (Dated)'!$B$2:$B$53,'Share Values'!AH$11,'Transactions (Dated)'!$C$2:$C$53,"Buy")-SUMIFS('Transactions (Dated)'!$E$2:$E$53,'Transactions (Dated)'!$D$2:$D$53,'Share Values'!$V174,'Transactions (Dated)'!$B$2:$B$53,'Share Values'!AH$11,'Transactions (Dated)'!$C$2:$C$53,"Sell")</f>
        <v>0</v>
      </c>
      <c r="AI174" s="40">
        <f ca="1">AI173+SUMIFS('Transactions (Dated)'!$E$2:$E$53,'Transactions (Dated)'!$D$2:$D$53,'Share Values'!$V174,'Transactions (Dated)'!$B$2:$B$53,'Share Values'!AI$11,'Transactions (Dated)'!$C$2:$C$53,"Buy")-SUMIFS('Transactions (Dated)'!$E$2:$E$53,'Transactions (Dated)'!$D$2:$D$53,'Share Values'!$V174,'Transactions (Dated)'!$B$2:$B$53,'Share Values'!AI$11,'Transactions (Dated)'!$C$2:$C$53,"Sell")</f>
        <v>0</v>
      </c>
      <c r="AJ174" s="40">
        <f ca="1">AJ173+SUMIFS('Transactions (Dated)'!$E$2:$E$53,'Transactions (Dated)'!$D$2:$D$53,'Share Values'!$V174,'Transactions (Dated)'!$B$2:$B$53,'Share Values'!AJ$11,'Transactions (Dated)'!$C$2:$C$53,"Buy")-SUMIFS('Transactions (Dated)'!$E$2:$E$53,'Transactions (Dated)'!$D$2:$D$53,'Share Values'!$V174,'Transactions (Dated)'!$B$2:$B$53,'Share Values'!AJ$11,'Transactions (Dated)'!$C$2:$C$53,"Sell")</f>
        <v>0</v>
      </c>
      <c r="AK174" s="40"/>
      <c r="AM174" s="3">
        <f t="shared" si="57"/>
        <v>42150</v>
      </c>
      <c r="AN174" s="6">
        <f t="shared" ca="1" si="58"/>
        <v>59107.5</v>
      </c>
      <c r="AO174" s="6">
        <f t="shared" ca="1" si="59"/>
        <v>47812.5</v>
      </c>
      <c r="AP174" s="6">
        <f t="shared" ca="1" si="60"/>
        <v>0</v>
      </c>
      <c r="AQ174" s="6">
        <f t="shared" ca="1" si="61"/>
        <v>60089.920000000006</v>
      </c>
      <c r="AR174" s="6">
        <f t="shared" ca="1" si="62"/>
        <v>42804.04</v>
      </c>
      <c r="AS174" s="6">
        <f t="shared" ca="1" si="63"/>
        <v>0</v>
      </c>
      <c r="AT174" s="6">
        <f t="shared" ca="1" si="64"/>
        <v>0</v>
      </c>
      <c r="AU174" s="6">
        <f t="shared" ca="1" si="65"/>
        <v>0</v>
      </c>
      <c r="AV174" s="6">
        <f t="shared" ca="1" si="66"/>
        <v>0</v>
      </c>
      <c r="AW174" s="6">
        <f t="shared" ca="1" si="67"/>
        <v>0</v>
      </c>
      <c r="AX174" s="6">
        <f t="shared" ca="1" si="68"/>
        <v>0</v>
      </c>
      <c r="AY174" s="6">
        <f t="shared" ca="1" si="69"/>
        <v>0</v>
      </c>
      <c r="AZ174" s="6">
        <f t="shared" ca="1" si="70"/>
        <v>0</v>
      </c>
      <c r="BA174" s="6">
        <f t="shared" ca="1" si="71"/>
        <v>0</v>
      </c>
      <c r="BB174" s="6"/>
      <c r="BD174" s="4">
        <f t="shared" ca="1" si="72"/>
        <v>209813.96000000002</v>
      </c>
      <c r="BF174" s="3">
        <f t="shared" si="73"/>
        <v>42150</v>
      </c>
      <c r="BG174" s="6">
        <f>BG173+SUMIFS('Transactions (Dated)'!H:H,'Transactions (Dated)'!D:D,'Share Values'!AM174)</f>
        <v>806524.9</v>
      </c>
      <c r="BH174" s="6">
        <f ca="1">BH173+SUMIFS('Transactions (Dated)'!$F:$F,'Transactions (Dated)'!$D:$D,$BF174,'Transactions (Dated)'!$B:$B,BH$11,'Transactions (Dated)'!$C:$C,"Dividend (paid to cash)")*W174</f>
        <v>0</v>
      </c>
      <c r="BI174" s="6">
        <f ca="1">BI173+SUMIFS('Transactions (Dated)'!$F:$F,'Transactions (Dated)'!$D:$D,$BF174,'Transactions (Dated)'!$B:$B,BI$11,'Transactions (Dated)'!$C:$C,"Dividend (paid to cash)")*X174</f>
        <v>1250</v>
      </c>
      <c r="BJ174" s="6">
        <f ca="1">BJ173+SUMIFS('Transactions (Dated)'!$F:$F,'Transactions (Dated)'!$D:$D,$BF174,'Transactions (Dated)'!$B:$B,BJ$11,'Transactions (Dated)'!$C:$C,"Dividend (paid to cash)")*Y174</f>
        <v>0</v>
      </c>
      <c r="BK174" s="6">
        <f ca="1">BK173+SUMIFS('Transactions (Dated)'!$F:$F,'Transactions (Dated)'!$D:$D,$BF174,'Transactions (Dated)'!$B:$B,BK$11,'Transactions (Dated)'!$C:$C,"Dividend (paid to cash)")*Z174</f>
        <v>113.52000000000001</v>
      </c>
      <c r="BL174" s="6">
        <f ca="1">BL173+SUMIFS('Transactions (Dated)'!$F:$F,'Transactions (Dated)'!$D:$D,$BF174,'Transactions (Dated)'!$B:$B,BL$11,'Transactions (Dated)'!$C:$C,"Dividend (paid to cash)")*AA174</f>
        <v>0</v>
      </c>
      <c r="BM174" s="6">
        <f ca="1">BM173+SUMIFS('Transactions (Dated)'!$F:$F,'Transactions (Dated)'!$D:$D,$BF174,'Transactions (Dated)'!$B:$B,BM$11,'Transactions (Dated)'!$C:$C,"Dividend (paid to cash)")*AB174</f>
        <v>0</v>
      </c>
      <c r="BN174" s="6">
        <f ca="1">BN173+SUMIFS('Transactions (Dated)'!$F:$F,'Transactions (Dated)'!$D:$D,$BF174,'Transactions (Dated)'!$B:$B,BN$11,'Transactions (Dated)'!$C:$C,"Dividend (paid to cash)")*AC174</f>
        <v>0</v>
      </c>
      <c r="BO174" s="6">
        <f ca="1">BO173+SUMIFS('Transactions (Dated)'!$F:$F,'Transactions (Dated)'!$D:$D,$BF174,'Transactions (Dated)'!$B:$B,BO$11,'Transactions (Dated)'!$C:$C,"Dividend (paid to cash)")*AD174</f>
        <v>0</v>
      </c>
      <c r="BP174" s="6">
        <f ca="1">BP173+SUMIFS('Transactions (Dated)'!$F:$F,'Transactions (Dated)'!$D:$D,$BF174,'Transactions (Dated)'!$B:$B,BP$11,'Transactions (Dated)'!$C:$C,"Dividend (paid to cash)")*AE174</f>
        <v>0</v>
      </c>
      <c r="BQ174" s="6">
        <f ca="1">BQ173+SUMIFS('Transactions (Dated)'!$F:$F,'Transactions (Dated)'!$D:$D,$BF174,'Transactions (Dated)'!$B:$B,BQ$11,'Transactions (Dated)'!$C:$C,"Dividend (paid to cash)")*AF174</f>
        <v>0</v>
      </c>
      <c r="BR174" s="6">
        <f ca="1">BR173+SUMIFS('Transactions (Dated)'!$F:$F,'Transactions (Dated)'!$D:$D,$BF174,'Transactions (Dated)'!$B:$B,BR$11,'Transactions (Dated)'!$C:$C,"Dividend (paid to cash)")*AG174</f>
        <v>0</v>
      </c>
      <c r="BS174" s="6">
        <f ca="1">BS173+SUMIFS('Transactions (Dated)'!$F:$F,'Transactions (Dated)'!$D:$D,$BF174,'Transactions (Dated)'!$B:$B,BS$11,'Transactions (Dated)'!$C:$C,"Dividend (paid to cash)")*AH174</f>
        <v>0</v>
      </c>
      <c r="BT174" s="6">
        <f ca="1">BT173+SUMIFS('Transactions (Dated)'!$F:$F,'Transactions (Dated)'!$D:$D,$BF174,'Transactions (Dated)'!$B:$B,BT$11,'Transactions (Dated)'!$C:$C,"Dividend (paid to cash)")*AI174</f>
        <v>0</v>
      </c>
      <c r="BU174" s="6">
        <f ca="1">BU173+SUMIFS('Transactions (Dated)'!$F:$F,'Transactions (Dated)'!$D:$D,$BF174,'Transactions (Dated)'!$B:$B,BU$11,'Transactions (Dated)'!$C:$C,"Dividend (paid to cash)")*AJ174</f>
        <v>0</v>
      </c>
      <c r="BV174" s="6"/>
      <c r="BX174" s="6">
        <f t="shared" ca="1" si="78"/>
        <v>807888.42</v>
      </c>
      <c r="BZ174" s="3">
        <f t="shared" si="79"/>
        <v>42150</v>
      </c>
      <c r="CA174" s="4">
        <f t="shared" ca="1" si="74"/>
        <v>209813.96000000002</v>
      </c>
      <c r="CB174" s="4">
        <f t="shared" ca="1" si="75"/>
        <v>807888.42</v>
      </c>
      <c r="CD174" s="4">
        <f t="shared" ca="1" si="76"/>
        <v>1017702.3800000001</v>
      </c>
    </row>
    <row r="175" spans="2:82">
      <c r="B175" s="3">
        <f t="shared" si="77"/>
        <v>42151</v>
      </c>
      <c r="C175" s="2">
        <v>15110.5</v>
      </c>
      <c r="E175" s="70">
        <v>42151</v>
      </c>
      <c r="F175" s="69">
        <v>12.6</v>
      </c>
      <c r="G175" s="69">
        <v>5</v>
      </c>
      <c r="H175" s="69">
        <v>20.46</v>
      </c>
      <c r="I175" s="69">
        <v>32.380000000000003</v>
      </c>
      <c r="J175" s="69">
        <v>18.5</v>
      </c>
      <c r="K175" s="69">
        <v>12.66</v>
      </c>
      <c r="L175" s="69">
        <v>26.85</v>
      </c>
      <c r="M175" s="69">
        <v>3.32</v>
      </c>
      <c r="N175" s="69">
        <v>10</v>
      </c>
      <c r="O175" s="69">
        <v>5.5</v>
      </c>
      <c r="P175" s="69">
        <v>31.12</v>
      </c>
      <c r="Q175" s="69">
        <v>0.9</v>
      </c>
      <c r="R175" s="69">
        <v>11.25</v>
      </c>
      <c r="S175" s="69">
        <v>37.56</v>
      </c>
      <c r="T175" s="4"/>
      <c r="V175" s="3">
        <f t="shared" si="56"/>
        <v>42151</v>
      </c>
      <c r="W175" s="40">
        <f ca="1">W174+SUMIFS('Transactions (Dated)'!$E$2:$E$53,'Transactions (Dated)'!$D$2:$D$53,'Share Values'!$V175,'Transactions (Dated)'!$B$2:$B$53,'Share Values'!W$11,'Transactions (Dated)'!$C$2:$C$53,"Buy")-SUMIFS('Transactions (Dated)'!$E$2:$E$53,'Transactions (Dated)'!$D$2:$D$53,'Share Values'!$V175,'Transactions (Dated)'!$B$2:$B$53,'Share Values'!W$11,'Transactions (Dated)'!$C$2:$C$53,"Sell")</f>
        <v>4625</v>
      </c>
      <c r="X175" s="40">
        <f ca="1">X174+SUMIFS('Transactions (Dated)'!$E$2:$E$53,'Transactions (Dated)'!$D$2:$D$53,'Share Values'!$V175,'Transactions (Dated)'!$B$2:$B$53,'Share Values'!X$11,'Transactions (Dated)'!$C$2:$C$53,"Buy")-SUMIFS('Transactions (Dated)'!$E$2:$E$53,'Transactions (Dated)'!$D$2:$D$53,'Share Values'!$V175,'Transactions (Dated)'!$B$2:$B$53,'Share Values'!X$11,'Transactions (Dated)'!$C$2:$C$53,"Sell")</f>
        <v>9375</v>
      </c>
      <c r="Y175" s="40">
        <f ca="1">Y174+SUMIFS('Transactions (Dated)'!$E$2:$E$53,'Transactions (Dated)'!$D$2:$D$53,'Share Values'!$V175,'Transactions (Dated)'!$B$2:$B$53,'Share Values'!Y$11,'Transactions (Dated)'!$C$2:$C$53,"Buy")-SUMIFS('Transactions (Dated)'!$E$2:$E$53,'Transactions (Dated)'!$D$2:$D$53,'Share Values'!$V175,'Transactions (Dated)'!$B$2:$B$53,'Share Values'!Y$11,'Transactions (Dated)'!$C$2:$C$53,"Sell")</f>
        <v>0</v>
      </c>
      <c r="Z175" s="40">
        <f ca="1">Z174+SUMIFS('Transactions (Dated)'!$E$2:$E$53,'Transactions (Dated)'!$D$2:$D$53,'Share Values'!$V175,'Transactions (Dated)'!$B$2:$B$53,'Share Values'!Z$11,'Transactions (Dated)'!$C$2:$C$53,"Buy")-SUMIFS('Transactions (Dated)'!$E$2:$E$53,'Transactions (Dated)'!$D$2:$D$53,'Share Values'!$V175,'Transactions (Dated)'!$B$2:$B$53,'Share Values'!Z$11,'Transactions (Dated)'!$C$2:$C$53,"Sell")</f>
        <v>1892</v>
      </c>
      <c r="AA175" s="40">
        <f ca="1">AA174+SUMIFS('Transactions (Dated)'!$E$2:$E$53,'Transactions (Dated)'!$D$2:$D$53,'Share Values'!$V175,'Transactions (Dated)'!$B$2:$B$53,'Share Values'!AA$11,'Transactions (Dated)'!$C$2:$C$53,"Buy")-SUMIFS('Transactions (Dated)'!$E$2:$E$53,'Transactions (Dated)'!$D$2:$D$53,'Share Values'!$V175,'Transactions (Dated)'!$B$2:$B$53,'Share Values'!AA$11,'Transactions (Dated)'!$C$2:$C$53,"Sell")</f>
        <v>2348</v>
      </c>
      <c r="AB175" s="40">
        <f ca="1">AB174+SUMIFS('Transactions (Dated)'!$E$2:$E$53,'Transactions (Dated)'!$D$2:$D$53,'Share Values'!$V175,'Transactions (Dated)'!$B$2:$B$53,'Share Values'!AB$11,'Transactions (Dated)'!$C$2:$C$53,"Buy")-SUMIFS('Transactions (Dated)'!$E$2:$E$53,'Transactions (Dated)'!$D$2:$D$53,'Share Values'!$V175,'Transactions (Dated)'!$B$2:$B$53,'Share Values'!AB$11,'Transactions (Dated)'!$C$2:$C$53,"Sell")</f>
        <v>0</v>
      </c>
      <c r="AC175" s="40">
        <f ca="1">AC174+SUMIFS('Transactions (Dated)'!$E$2:$E$53,'Transactions (Dated)'!$D$2:$D$53,'Share Values'!$V175,'Transactions (Dated)'!$B$2:$B$53,'Share Values'!AC$11,'Transactions (Dated)'!$C$2:$C$53,"Buy")-SUMIFS('Transactions (Dated)'!$E$2:$E$53,'Transactions (Dated)'!$D$2:$D$53,'Share Values'!$V175,'Transactions (Dated)'!$B$2:$B$53,'Share Values'!AC$11,'Transactions (Dated)'!$C$2:$C$53,"Sell")</f>
        <v>0</v>
      </c>
      <c r="AD175" s="40">
        <f ca="1">AD174+SUMIFS('Transactions (Dated)'!$E$2:$E$53,'Transactions (Dated)'!$D$2:$D$53,'Share Values'!$V175,'Transactions (Dated)'!$B$2:$B$53,'Share Values'!AD$11,'Transactions (Dated)'!$C$2:$C$53,"Buy")-SUMIFS('Transactions (Dated)'!$E$2:$E$53,'Transactions (Dated)'!$D$2:$D$53,'Share Values'!$V175,'Transactions (Dated)'!$B$2:$B$53,'Share Values'!AD$11,'Transactions (Dated)'!$C$2:$C$53,"Sell")</f>
        <v>0</v>
      </c>
      <c r="AE175" s="40">
        <f ca="1">AE174+SUMIFS('Transactions (Dated)'!$E$2:$E$53,'Transactions (Dated)'!$D$2:$D$53,'Share Values'!$V175,'Transactions (Dated)'!$B$2:$B$53,'Share Values'!AE$11,'Transactions (Dated)'!$C$2:$C$53,"Buy")-SUMIFS('Transactions (Dated)'!$E$2:$E$53,'Transactions (Dated)'!$D$2:$D$53,'Share Values'!$V175,'Transactions (Dated)'!$B$2:$B$53,'Share Values'!AE$11,'Transactions (Dated)'!$C$2:$C$53,"Sell")</f>
        <v>0</v>
      </c>
      <c r="AF175" s="40">
        <f ca="1">AF174+SUMIFS('Transactions (Dated)'!$E$2:$E$53,'Transactions (Dated)'!$D$2:$D$53,'Share Values'!$V175,'Transactions (Dated)'!$B$2:$B$53,'Share Values'!AF$11,'Transactions (Dated)'!$C$2:$C$53,"Buy")-SUMIFS('Transactions (Dated)'!$E$2:$E$53,'Transactions (Dated)'!$D$2:$D$53,'Share Values'!$V175,'Transactions (Dated)'!$B$2:$B$53,'Share Values'!AF$11,'Transactions (Dated)'!$C$2:$C$53,"Sell")</f>
        <v>0</v>
      </c>
      <c r="AG175" s="40">
        <f ca="1">AG174+SUMIFS('Transactions (Dated)'!$E$2:$E$53,'Transactions (Dated)'!$D$2:$D$53,'Share Values'!$V175,'Transactions (Dated)'!$B$2:$B$53,'Share Values'!AG$11,'Transactions (Dated)'!$C$2:$C$53,"Buy")-SUMIFS('Transactions (Dated)'!$E$2:$E$53,'Transactions (Dated)'!$D$2:$D$53,'Share Values'!$V175,'Transactions (Dated)'!$B$2:$B$53,'Share Values'!AG$11,'Transactions (Dated)'!$C$2:$C$53,"Sell")</f>
        <v>0</v>
      </c>
      <c r="AH175" s="40">
        <f ca="1">AH174+SUMIFS('Transactions (Dated)'!$E$2:$E$53,'Transactions (Dated)'!$D$2:$D$53,'Share Values'!$V175,'Transactions (Dated)'!$B$2:$B$53,'Share Values'!AH$11,'Transactions (Dated)'!$C$2:$C$53,"Buy")-SUMIFS('Transactions (Dated)'!$E$2:$E$53,'Transactions (Dated)'!$D$2:$D$53,'Share Values'!$V175,'Transactions (Dated)'!$B$2:$B$53,'Share Values'!AH$11,'Transactions (Dated)'!$C$2:$C$53,"Sell")</f>
        <v>0</v>
      </c>
      <c r="AI175" s="40">
        <f ca="1">AI174+SUMIFS('Transactions (Dated)'!$E$2:$E$53,'Transactions (Dated)'!$D$2:$D$53,'Share Values'!$V175,'Transactions (Dated)'!$B$2:$B$53,'Share Values'!AI$11,'Transactions (Dated)'!$C$2:$C$53,"Buy")-SUMIFS('Transactions (Dated)'!$E$2:$E$53,'Transactions (Dated)'!$D$2:$D$53,'Share Values'!$V175,'Transactions (Dated)'!$B$2:$B$53,'Share Values'!AI$11,'Transactions (Dated)'!$C$2:$C$53,"Sell")</f>
        <v>0</v>
      </c>
      <c r="AJ175" s="40">
        <f ca="1">AJ174+SUMIFS('Transactions (Dated)'!$E$2:$E$53,'Transactions (Dated)'!$D$2:$D$53,'Share Values'!$V175,'Transactions (Dated)'!$B$2:$B$53,'Share Values'!AJ$11,'Transactions (Dated)'!$C$2:$C$53,"Buy")-SUMIFS('Transactions (Dated)'!$E$2:$E$53,'Transactions (Dated)'!$D$2:$D$53,'Share Values'!$V175,'Transactions (Dated)'!$B$2:$B$53,'Share Values'!AJ$11,'Transactions (Dated)'!$C$2:$C$53,"Sell")</f>
        <v>0</v>
      </c>
      <c r="AK175" s="40"/>
      <c r="AM175" s="3">
        <f t="shared" si="57"/>
        <v>42151</v>
      </c>
      <c r="AN175" s="6">
        <f t="shared" ca="1" si="58"/>
        <v>58275</v>
      </c>
      <c r="AO175" s="6">
        <f t="shared" ca="1" si="59"/>
        <v>46875</v>
      </c>
      <c r="AP175" s="6">
        <f t="shared" ca="1" si="60"/>
        <v>0</v>
      </c>
      <c r="AQ175" s="6">
        <f t="shared" ca="1" si="61"/>
        <v>61262.960000000006</v>
      </c>
      <c r="AR175" s="6">
        <f t="shared" ca="1" si="62"/>
        <v>43438</v>
      </c>
      <c r="AS175" s="6">
        <f t="shared" ca="1" si="63"/>
        <v>0</v>
      </c>
      <c r="AT175" s="6">
        <f t="shared" ca="1" si="64"/>
        <v>0</v>
      </c>
      <c r="AU175" s="6">
        <f t="shared" ca="1" si="65"/>
        <v>0</v>
      </c>
      <c r="AV175" s="6">
        <f t="shared" ca="1" si="66"/>
        <v>0</v>
      </c>
      <c r="AW175" s="6">
        <f t="shared" ca="1" si="67"/>
        <v>0</v>
      </c>
      <c r="AX175" s="6">
        <f t="shared" ca="1" si="68"/>
        <v>0</v>
      </c>
      <c r="AY175" s="6">
        <f t="shared" ca="1" si="69"/>
        <v>0</v>
      </c>
      <c r="AZ175" s="6">
        <f t="shared" ca="1" si="70"/>
        <v>0</v>
      </c>
      <c r="BA175" s="6">
        <f t="shared" ca="1" si="71"/>
        <v>0</v>
      </c>
      <c r="BB175" s="6"/>
      <c r="BD175" s="4">
        <f t="shared" ca="1" si="72"/>
        <v>209850.96000000002</v>
      </c>
      <c r="BF175" s="3">
        <f t="shared" si="73"/>
        <v>42151</v>
      </c>
      <c r="BG175" s="6">
        <f>BG174+SUMIFS('Transactions (Dated)'!H:H,'Transactions (Dated)'!D:D,'Share Values'!AM175)</f>
        <v>806524.9</v>
      </c>
      <c r="BH175" s="6">
        <f ca="1">BH174+SUMIFS('Transactions (Dated)'!$F:$F,'Transactions (Dated)'!$D:$D,$BF175,'Transactions (Dated)'!$B:$B,BH$11,'Transactions (Dated)'!$C:$C,"Dividend (paid to cash)")*W175</f>
        <v>0</v>
      </c>
      <c r="BI175" s="6">
        <f ca="1">BI174+SUMIFS('Transactions (Dated)'!$F:$F,'Transactions (Dated)'!$D:$D,$BF175,'Transactions (Dated)'!$B:$B,BI$11,'Transactions (Dated)'!$C:$C,"Dividend (paid to cash)")*X175</f>
        <v>1250</v>
      </c>
      <c r="BJ175" s="6">
        <f ca="1">BJ174+SUMIFS('Transactions (Dated)'!$F:$F,'Transactions (Dated)'!$D:$D,$BF175,'Transactions (Dated)'!$B:$B,BJ$11,'Transactions (Dated)'!$C:$C,"Dividend (paid to cash)")*Y175</f>
        <v>0</v>
      </c>
      <c r="BK175" s="6">
        <f ca="1">BK174+SUMIFS('Transactions (Dated)'!$F:$F,'Transactions (Dated)'!$D:$D,$BF175,'Transactions (Dated)'!$B:$B,BK$11,'Transactions (Dated)'!$C:$C,"Dividend (paid to cash)")*Z175</f>
        <v>113.52000000000001</v>
      </c>
      <c r="BL175" s="6">
        <f ca="1">BL174+SUMIFS('Transactions (Dated)'!$F:$F,'Transactions (Dated)'!$D:$D,$BF175,'Transactions (Dated)'!$B:$B,BL$11,'Transactions (Dated)'!$C:$C,"Dividend (paid to cash)")*AA175</f>
        <v>0</v>
      </c>
      <c r="BM175" s="6">
        <f ca="1">BM174+SUMIFS('Transactions (Dated)'!$F:$F,'Transactions (Dated)'!$D:$D,$BF175,'Transactions (Dated)'!$B:$B,BM$11,'Transactions (Dated)'!$C:$C,"Dividend (paid to cash)")*AB175</f>
        <v>0</v>
      </c>
      <c r="BN175" s="6">
        <f ca="1">BN174+SUMIFS('Transactions (Dated)'!$F:$F,'Transactions (Dated)'!$D:$D,$BF175,'Transactions (Dated)'!$B:$B,BN$11,'Transactions (Dated)'!$C:$C,"Dividend (paid to cash)")*AC175</f>
        <v>0</v>
      </c>
      <c r="BO175" s="6">
        <f ca="1">BO174+SUMIFS('Transactions (Dated)'!$F:$F,'Transactions (Dated)'!$D:$D,$BF175,'Transactions (Dated)'!$B:$B,BO$11,'Transactions (Dated)'!$C:$C,"Dividend (paid to cash)")*AD175</f>
        <v>0</v>
      </c>
      <c r="BP175" s="6">
        <f ca="1">BP174+SUMIFS('Transactions (Dated)'!$F:$F,'Transactions (Dated)'!$D:$D,$BF175,'Transactions (Dated)'!$B:$B,BP$11,'Transactions (Dated)'!$C:$C,"Dividend (paid to cash)")*AE175</f>
        <v>0</v>
      </c>
      <c r="BQ175" s="6">
        <f ca="1">BQ174+SUMIFS('Transactions (Dated)'!$F:$F,'Transactions (Dated)'!$D:$D,$BF175,'Transactions (Dated)'!$B:$B,BQ$11,'Transactions (Dated)'!$C:$C,"Dividend (paid to cash)")*AF175</f>
        <v>0</v>
      </c>
      <c r="BR175" s="6">
        <f ca="1">BR174+SUMIFS('Transactions (Dated)'!$F:$F,'Transactions (Dated)'!$D:$D,$BF175,'Transactions (Dated)'!$B:$B,BR$11,'Transactions (Dated)'!$C:$C,"Dividend (paid to cash)")*AG175</f>
        <v>0</v>
      </c>
      <c r="BS175" s="6">
        <f ca="1">BS174+SUMIFS('Transactions (Dated)'!$F:$F,'Transactions (Dated)'!$D:$D,$BF175,'Transactions (Dated)'!$B:$B,BS$11,'Transactions (Dated)'!$C:$C,"Dividend (paid to cash)")*AH175</f>
        <v>0</v>
      </c>
      <c r="BT175" s="6">
        <f ca="1">BT174+SUMIFS('Transactions (Dated)'!$F:$F,'Transactions (Dated)'!$D:$D,$BF175,'Transactions (Dated)'!$B:$B,BT$11,'Transactions (Dated)'!$C:$C,"Dividend (paid to cash)")*AI175</f>
        <v>0</v>
      </c>
      <c r="BU175" s="6">
        <f ca="1">BU174+SUMIFS('Transactions (Dated)'!$F:$F,'Transactions (Dated)'!$D:$D,$BF175,'Transactions (Dated)'!$B:$B,BU$11,'Transactions (Dated)'!$C:$C,"Dividend (paid to cash)")*AJ175</f>
        <v>0</v>
      </c>
      <c r="BV175" s="6"/>
      <c r="BX175" s="6">
        <f t="shared" ca="1" si="78"/>
        <v>807888.42</v>
      </c>
      <c r="BZ175" s="3">
        <f t="shared" si="79"/>
        <v>42151</v>
      </c>
      <c r="CA175" s="4">
        <f t="shared" ca="1" si="74"/>
        <v>209850.96000000002</v>
      </c>
      <c r="CB175" s="4">
        <f t="shared" ca="1" si="75"/>
        <v>807888.42</v>
      </c>
      <c r="CD175" s="4">
        <f t="shared" ca="1" si="76"/>
        <v>1017739.3800000001</v>
      </c>
    </row>
    <row r="176" spans="2:82">
      <c r="B176" s="3">
        <f t="shared" si="77"/>
        <v>42152</v>
      </c>
      <c r="C176" s="2">
        <v>15107</v>
      </c>
      <c r="E176" s="70">
        <v>42152</v>
      </c>
      <c r="F176" s="69">
        <v>12.47</v>
      </c>
      <c r="G176" s="69">
        <v>4.9000000000000004</v>
      </c>
      <c r="H176" s="69">
        <v>20.47</v>
      </c>
      <c r="I176" s="69">
        <v>32.18</v>
      </c>
      <c r="J176" s="69">
        <v>18.059999999999999</v>
      </c>
      <c r="K176" s="69">
        <v>12.66</v>
      </c>
      <c r="L176" s="69">
        <v>26.7</v>
      </c>
      <c r="M176" s="69">
        <v>3.38</v>
      </c>
      <c r="N176" s="69">
        <v>10.1</v>
      </c>
      <c r="O176" s="69">
        <v>5.5</v>
      </c>
      <c r="P176" s="69">
        <v>31.35</v>
      </c>
      <c r="Q176" s="69">
        <v>0.96</v>
      </c>
      <c r="R176" s="69">
        <v>11.35</v>
      </c>
      <c r="S176" s="69">
        <v>38.11</v>
      </c>
      <c r="T176" s="4"/>
      <c r="V176" s="3">
        <f t="shared" si="56"/>
        <v>42152</v>
      </c>
      <c r="W176" s="40">
        <f ca="1">W175+SUMIFS('Transactions (Dated)'!$E$2:$E$53,'Transactions (Dated)'!$D$2:$D$53,'Share Values'!$V176,'Transactions (Dated)'!$B$2:$B$53,'Share Values'!W$11,'Transactions (Dated)'!$C$2:$C$53,"Buy")-SUMIFS('Transactions (Dated)'!$E$2:$E$53,'Transactions (Dated)'!$D$2:$D$53,'Share Values'!$V176,'Transactions (Dated)'!$B$2:$B$53,'Share Values'!W$11,'Transactions (Dated)'!$C$2:$C$53,"Sell")</f>
        <v>4625</v>
      </c>
      <c r="X176" s="40">
        <f ca="1">X175+SUMIFS('Transactions (Dated)'!$E$2:$E$53,'Transactions (Dated)'!$D$2:$D$53,'Share Values'!$V176,'Transactions (Dated)'!$B$2:$B$53,'Share Values'!X$11,'Transactions (Dated)'!$C$2:$C$53,"Buy")-SUMIFS('Transactions (Dated)'!$E$2:$E$53,'Transactions (Dated)'!$D$2:$D$53,'Share Values'!$V176,'Transactions (Dated)'!$B$2:$B$53,'Share Values'!X$11,'Transactions (Dated)'!$C$2:$C$53,"Sell")</f>
        <v>9375</v>
      </c>
      <c r="Y176" s="40">
        <f ca="1">Y175+SUMIFS('Transactions (Dated)'!$E$2:$E$53,'Transactions (Dated)'!$D$2:$D$53,'Share Values'!$V176,'Transactions (Dated)'!$B$2:$B$53,'Share Values'!Y$11,'Transactions (Dated)'!$C$2:$C$53,"Buy")-SUMIFS('Transactions (Dated)'!$E$2:$E$53,'Transactions (Dated)'!$D$2:$D$53,'Share Values'!$V176,'Transactions (Dated)'!$B$2:$B$53,'Share Values'!Y$11,'Transactions (Dated)'!$C$2:$C$53,"Sell")</f>
        <v>0</v>
      </c>
      <c r="Z176" s="40">
        <f ca="1">Z175+SUMIFS('Transactions (Dated)'!$E$2:$E$53,'Transactions (Dated)'!$D$2:$D$53,'Share Values'!$V176,'Transactions (Dated)'!$B$2:$B$53,'Share Values'!Z$11,'Transactions (Dated)'!$C$2:$C$53,"Buy")-SUMIFS('Transactions (Dated)'!$E$2:$E$53,'Transactions (Dated)'!$D$2:$D$53,'Share Values'!$V176,'Transactions (Dated)'!$B$2:$B$53,'Share Values'!Z$11,'Transactions (Dated)'!$C$2:$C$53,"Sell")</f>
        <v>1892</v>
      </c>
      <c r="AA176" s="40">
        <f ca="1">AA175+SUMIFS('Transactions (Dated)'!$E$2:$E$53,'Transactions (Dated)'!$D$2:$D$53,'Share Values'!$V176,'Transactions (Dated)'!$B$2:$B$53,'Share Values'!AA$11,'Transactions (Dated)'!$C$2:$C$53,"Buy")-SUMIFS('Transactions (Dated)'!$E$2:$E$53,'Transactions (Dated)'!$D$2:$D$53,'Share Values'!$V176,'Transactions (Dated)'!$B$2:$B$53,'Share Values'!AA$11,'Transactions (Dated)'!$C$2:$C$53,"Sell")</f>
        <v>2348</v>
      </c>
      <c r="AB176" s="40">
        <f ca="1">AB175+SUMIFS('Transactions (Dated)'!$E$2:$E$53,'Transactions (Dated)'!$D$2:$D$53,'Share Values'!$V176,'Transactions (Dated)'!$B$2:$B$53,'Share Values'!AB$11,'Transactions (Dated)'!$C$2:$C$53,"Buy")-SUMIFS('Transactions (Dated)'!$E$2:$E$53,'Transactions (Dated)'!$D$2:$D$53,'Share Values'!$V176,'Transactions (Dated)'!$B$2:$B$53,'Share Values'!AB$11,'Transactions (Dated)'!$C$2:$C$53,"Sell")</f>
        <v>0</v>
      </c>
      <c r="AC176" s="40">
        <f ca="1">AC175+SUMIFS('Transactions (Dated)'!$E$2:$E$53,'Transactions (Dated)'!$D$2:$D$53,'Share Values'!$V176,'Transactions (Dated)'!$B$2:$B$53,'Share Values'!AC$11,'Transactions (Dated)'!$C$2:$C$53,"Buy")-SUMIFS('Transactions (Dated)'!$E$2:$E$53,'Transactions (Dated)'!$D$2:$D$53,'Share Values'!$V176,'Transactions (Dated)'!$B$2:$B$53,'Share Values'!AC$11,'Transactions (Dated)'!$C$2:$C$53,"Sell")</f>
        <v>0</v>
      </c>
      <c r="AD176" s="40">
        <f ca="1">AD175+SUMIFS('Transactions (Dated)'!$E$2:$E$53,'Transactions (Dated)'!$D$2:$D$53,'Share Values'!$V176,'Transactions (Dated)'!$B$2:$B$53,'Share Values'!AD$11,'Transactions (Dated)'!$C$2:$C$53,"Buy")-SUMIFS('Transactions (Dated)'!$E$2:$E$53,'Transactions (Dated)'!$D$2:$D$53,'Share Values'!$V176,'Transactions (Dated)'!$B$2:$B$53,'Share Values'!AD$11,'Transactions (Dated)'!$C$2:$C$53,"Sell")</f>
        <v>0</v>
      </c>
      <c r="AE176" s="40">
        <f ca="1">AE175+SUMIFS('Transactions (Dated)'!$E$2:$E$53,'Transactions (Dated)'!$D$2:$D$53,'Share Values'!$V176,'Transactions (Dated)'!$B$2:$B$53,'Share Values'!AE$11,'Transactions (Dated)'!$C$2:$C$53,"Buy")-SUMIFS('Transactions (Dated)'!$E$2:$E$53,'Transactions (Dated)'!$D$2:$D$53,'Share Values'!$V176,'Transactions (Dated)'!$B$2:$B$53,'Share Values'!AE$11,'Transactions (Dated)'!$C$2:$C$53,"Sell")</f>
        <v>0</v>
      </c>
      <c r="AF176" s="40">
        <f ca="1">AF175+SUMIFS('Transactions (Dated)'!$E$2:$E$53,'Transactions (Dated)'!$D$2:$D$53,'Share Values'!$V176,'Transactions (Dated)'!$B$2:$B$53,'Share Values'!AF$11,'Transactions (Dated)'!$C$2:$C$53,"Buy")-SUMIFS('Transactions (Dated)'!$E$2:$E$53,'Transactions (Dated)'!$D$2:$D$53,'Share Values'!$V176,'Transactions (Dated)'!$B$2:$B$53,'Share Values'!AF$11,'Transactions (Dated)'!$C$2:$C$53,"Sell")</f>
        <v>0</v>
      </c>
      <c r="AG176" s="40">
        <f ca="1">AG175+SUMIFS('Transactions (Dated)'!$E$2:$E$53,'Transactions (Dated)'!$D$2:$D$53,'Share Values'!$V176,'Transactions (Dated)'!$B$2:$B$53,'Share Values'!AG$11,'Transactions (Dated)'!$C$2:$C$53,"Buy")-SUMIFS('Transactions (Dated)'!$E$2:$E$53,'Transactions (Dated)'!$D$2:$D$53,'Share Values'!$V176,'Transactions (Dated)'!$B$2:$B$53,'Share Values'!AG$11,'Transactions (Dated)'!$C$2:$C$53,"Sell")</f>
        <v>0</v>
      </c>
      <c r="AH176" s="40">
        <f ca="1">AH175+SUMIFS('Transactions (Dated)'!$E$2:$E$53,'Transactions (Dated)'!$D$2:$D$53,'Share Values'!$V176,'Transactions (Dated)'!$B$2:$B$53,'Share Values'!AH$11,'Transactions (Dated)'!$C$2:$C$53,"Buy")-SUMIFS('Transactions (Dated)'!$E$2:$E$53,'Transactions (Dated)'!$D$2:$D$53,'Share Values'!$V176,'Transactions (Dated)'!$B$2:$B$53,'Share Values'!AH$11,'Transactions (Dated)'!$C$2:$C$53,"Sell")</f>
        <v>0</v>
      </c>
      <c r="AI176" s="40">
        <f ca="1">AI175+SUMIFS('Transactions (Dated)'!$E$2:$E$53,'Transactions (Dated)'!$D$2:$D$53,'Share Values'!$V176,'Transactions (Dated)'!$B$2:$B$53,'Share Values'!AI$11,'Transactions (Dated)'!$C$2:$C$53,"Buy")-SUMIFS('Transactions (Dated)'!$E$2:$E$53,'Transactions (Dated)'!$D$2:$D$53,'Share Values'!$V176,'Transactions (Dated)'!$B$2:$B$53,'Share Values'!AI$11,'Transactions (Dated)'!$C$2:$C$53,"Sell")</f>
        <v>0</v>
      </c>
      <c r="AJ176" s="40">
        <f ca="1">AJ175+SUMIFS('Transactions (Dated)'!$E$2:$E$53,'Transactions (Dated)'!$D$2:$D$53,'Share Values'!$V176,'Transactions (Dated)'!$B$2:$B$53,'Share Values'!AJ$11,'Transactions (Dated)'!$C$2:$C$53,"Buy")-SUMIFS('Transactions (Dated)'!$E$2:$E$53,'Transactions (Dated)'!$D$2:$D$53,'Share Values'!$V176,'Transactions (Dated)'!$B$2:$B$53,'Share Values'!AJ$11,'Transactions (Dated)'!$C$2:$C$53,"Sell")</f>
        <v>0</v>
      </c>
      <c r="AK176" s="40"/>
      <c r="AM176" s="3">
        <f t="shared" si="57"/>
        <v>42152</v>
      </c>
      <c r="AN176" s="6">
        <f t="shared" ca="1" si="58"/>
        <v>57673.75</v>
      </c>
      <c r="AO176" s="6">
        <f t="shared" ca="1" si="59"/>
        <v>45937.5</v>
      </c>
      <c r="AP176" s="6">
        <f t="shared" ca="1" si="60"/>
        <v>0</v>
      </c>
      <c r="AQ176" s="6">
        <f t="shared" ca="1" si="61"/>
        <v>60884.56</v>
      </c>
      <c r="AR176" s="6">
        <f t="shared" ca="1" si="62"/>
        <v>42404.88</v>
      </c>
      <c r="AS176" s="6">
        <f t="shared" ca="1" si="63"/>
        <v>0</v>
      </c>
      <c r="AT176" s="6">
        <f t="shared" ca="1" si="64"/>
        <v>0</v>
      </c>
      <c r="AU176" s="6">
        <f t="shared" ca="1" si="65"/>
        <v>0</v>
      </c>
      <c r="AV176" s="6">
        <f t="shared" ca="1" si="66"/>
        <v>0</v>
      </c>
      <c r="AW176" s="6">
        <f t="shared" ca="1" si="67"/>
        <v>0</v>
      </c>
      <c r="AX176" s="6">
        <f t="shared" ca="1" si="68"/>
        <v>0</v>
      </c>
      <c r="AY176" s="6">
        <f t="shared" ca="1" si="69"/>
        <v>0</v>
      </c>
      <c r="AZ176" s="6">
        <f t="shared" ca="1" si="70"/>
        <v>0</v>
      </c>
      <c r="BA176" s="6">
        <f t="shared" ca="1" si="71"/>
        <v>0</v>
      </c>
      <c r="BB176" s="6"/>
      <c r="BD176" s="4">
        <f t="shared" ca="1" si="72"/>
        <v>206900.69</v>
      </c>
      <c r="BF176" s="3">
        <f t="shared" si="73"/>
        <v>42152</v>
      </c>
      <c r="BG176" s="6">
        <f>BG175+SUMIFS('Transactions (Dated)'!H:H,'Transactions (Dated)'!D:D,'Share Values'!AM176)</f>
        <v>806524.9</v>
      </c>
      <c r="BH176" s="6">
        <f ca="1">BH175+SUMIFS('Transactions (Dated)'!$F:$F,'Transactions (Dated)'!$D:$D,$BF176,'Transactions (Dated)'!$B:$B,BH$11,'Transactions (Dated)'!$C:$C,"Dividend (paid to cash)")*W176</f>
        <v>0</v>
      </c>
      <c r="BI176" s="6">
        <f ca="1">BI175+SUMIFS('Transactions (Dated)'!$F:$F,'Transactions (Dated)'!$D:$D,$BF176,'Transactions (Dated)'!$B:$B,BI$11,'Transactions (Dated)'!$C:$C,"Dividend (paid to cash)")*X176</f>
        <v>1250</v>
      </c>
      <c r="BJ176" s="6">
        <f ca="1">BJ175+SUMIFS('Transactions (Dated)'!$F:$F,'Transactions (Dated)'!$D:$D,$BF176,'Transactions (Dated)'!$B:$B,BJ$11,'Transactions (Dated)'!$C:$C,"Dividend (paid to cash)")*Y176</f>
        <v>0</v>
      </c>
      <c r="BK176" s="6">
        <f ca="1">BK175+SUMIFS('Transactions (Dated)'!$F:$F,'Transactions (Dated)'!$D:$D,$BF176,'Transactions (Dated)'!$B:$B,BK$11,'Transactions (Dated)'!$C:$C,"Dividend (paid to cash)")*Z176</f>
        <v>113.52000000000001</v>
      </c>
      <c r="BL176" s="6">
        <f ca="1">BL175+SUMIFS('Transactions (Dated)'!$F:$F,'Transactions (Dated)'!$D:$D,$BF176,'Transactions (Dated)'!$B:$B,BL$11,'Transactions (Dated)'!$C:$C,"Dividend (paid to cash)")*AA176</f>
        <v>0</v>
      </c>
      <c r="BM176" s="6">
        <f ca="1">BM175+SUMIFS('Transactions (Dated)'!$F:$F,'Transactions (Dated)'!$D:$D,$BF176,'Transactions (Dated)'!$B:$B,BM$11,'Transactions (Dated)'!$C:$C,"Dividend (paid to cash)")*AB176</f>
        <v>0</v>
      </c>
      <c r="BN176" s="6">
        <f ca="1">BN175+SUMIFS('Transactions (Dated)'!$F:$F,'Transactions (Dated)'!$D:$D,$BF176,'Transactions (Dated)'!$B:$B,BN$11,'Transactions (Dated)'!$C:$C,"Dividend (paid to cash)")*AC176</f>
        <v>0</v>
      </c>
      <c r="BO176" s="6">
        <f ca="1">BO175+SUMIFS('Transactions (Dated)'!$F:$F,'Transactions (Dated)'!$D:$D,$BF176,'Transactions (Dated)'!$B:$B,BO$11,'Transactions (Dated)'!$C:$C,"Dividend (paid to cash)")*AD176</f>
        <v>0</v>
      </c>
      <c r="BP176" s="6">
        <f ca="1">BP175+SUMIFS('Transactions (Dated)'!$F:$F,'Transactions (Dated)'!$D:$D,$BF176,'Transactions (Dated)'!$B:$B,BP$11,'Transactions (Dated)'!$C:$C,"Dividend (paid to cash)")*AE176</f>
        <v>0</v>
      </c>
      <c r="BQ176" s="6">
        <f ca="1">BQ175+SUMIFS('Transactions (Dated)'!$F:$F,'Transactions (Dated)'!$D:$D,$BF176,'Transactions (Dated)'!$B:$B,BQ$11,'Transactions (Dated)'!$C:$C,"Dividend (paid to cash)")*AF176</f>
        <v>0</v>
      </c>
      <c r="BR176" s="6">
        <f ca="1">BR175+SUMIFS('Transactions (Dated)'!$F:$F,'Transactions (Dated)'!$D:$D,$BF176,'Transactions (Dated)'!$B:$B,BR$11,'Transactions (Dated)'!$C:$C,"Dividend (paid to cash)")*AG176</f>
        <v>0</v>
      </c>
      <c r="BS176" s="6">
        <f ca="1">BS175+SUMIFS('Transactions (Dated)'!$F:$F,'Transactions (Dated)'!$D:$D,$BF176,'Transactions (Dated)'!$B:$B,BS$11,'Transactions (Dated)'!$C:$C,"Dividend (paid to cash)")*AH176</f>
        <v>0</v>
      </c>
      <c r="BT176" s="6">
        <f ca="1">BT175+SUMIFS('Transactions (Dated)'!$F:$F,'Transactions (Dated)'!$D:$D,$BF176,'Transactions (Dated)'!$B:$B,BT$11,'Transactions (Dated)'!$C:$C,"Dividend (paid to cash)")*AI176</f>
        <v>0</v>
      </c>
      <c r="BU176" s="6">
        <f ca="1">BU175+SUMIFS('Transactions (Dated)'!$F:$F,'Transactions (Dated)'!$D:$D,$BF176,'Transactions (Dated)'!$B:$B,BU$11,'Transactions (Dated)'!$C:$C,"Dividend (paid to cash)")*AJ176</f>
        <v>0</v>
      </c>
      <c r="BV176" s="6"/>
      <c r="BX176" s="6">
        <f t="shared" ca="1" si="78"/>
        <v>807888.42</v>
      </c>
      <c r="BZ176" s="3">
        <f t="shared" si="79"/>
        <v>42152</v>
      </c>
      <c r="CA176" s="4">
        <f t="shared" ca="1" si="74"/>
        <v>206900.69</v>
      </c>
      <c r="CB176" s="4">
        <f t="shared" ca="1" si="75"/>
        <v>807888.42</v>
      </c>
      <c r="CD176" s="4">
        <f t="shared" ca="1" si="76"/>
        <v>1014789.1100000001</v>
      </c>
    </row>
    <row r="177" spans="2:82">
      <c r="B177" s="3">
        <f t="shared" si="77"/>
        <v>42153</v>
      </c>
      <c r="C177" s="2">
        <v>15014.1</v>
      </c>
      <c r="E177" s="70">
        <v>42153</v>
      </c>
      <c r="F177" s="69">
        <v>12.21</v>
      </c>
      <c r="G177" s="69">
        <v>5</v>
      </c>
      <c r="H177" s="69">
        <v>20.36</v>
      </c>
      <c r="I177" s="69">
        <v>31.86</v>
      </c>
      <c r="J177" s="69">
        <v>18.11</v>
      </c>
      <c r="K177" s="69">
        <v>12.65</v>
      </c>
      <c r="L177" s="69">
        <v>26.51</v>
      </c>
      <c r="M177" s="69">
        <v>3.31</v>
      </c>
      <c r="N177" s="69">
        <v>10.050000000000001</v>
      </c>
      <c r="O177" s="69">
        <v>5.4832999999999998</v>
      </c>
      <c r="P177" s="69">
        <v>31.49</v>
      </c>
      <c r="Q177" s="69">
        <v>0.95</v>
      </c>
      <c r="R177" s="69">
        <v>11.12</v>
      </c>
      <c r="S177" s="69">
        <v>37.979999999999997</v>
      </c>
      <c r="T177" s="4"/>
      <c r="V177" s="3">
        <f t="shared" si="56"/>
        <v>42153</v>
      </c>
      <c r="W177" s="40">
        <f ca="1">W176+SUMIFS('Transactions (Dated)'!$E$2:$E$53,'Transactions (Dated)'!$D$2:$D$53,'Share Values'!$V177,'Transactions (Dated)'!$B$2:$B$53,'Share Values'!W$11,'Transactions (Dated)'!$C$2:$C$53,"Buy")-SUMIFS('Transactions (Dated)'!$E$2:$E$53,'Transactions (Dated)'!$D$2:$D$53,'Share Values'!$V177,'Transactions (Dated)'!$B$2:$B$53,'Share Values'!W$11,'Transactions (Dated)'!$C$2:$C$53,"Sell")</f>
        <v>4625</v>
      </c>
      <c r="X177" s="40">
        <f ca="1">X176+SUMIFS('Transactions (Dated)'!$E$2:$E$53,'Transactions (Dated)'!$D$2:$D$53,'Share Values'!$V177,'Transactions (Dated)'!$B$2:$B$53,'Share Values'!X$11,'Transactions (Dated)'!$C$2:$C$53,"Buy")-SUMIFS('Transactions (Dated)'!$E$2:$E$53,'Transactions (Dated)'!$D$2:$D$53,'Share Values'!$V177,'Transactions (Dated)'!$B$2:$B$53,'Share Values'!X$11,'Transactions (Dated)'!$C$2:$C$53,"Sell")</f>
        <v>9375</v>
      </c>
      <c r="Y177" s="40">
        <f ca="1">Y176+SUMIFS('Transactions (Dated)'!$E$2:$E$53,'Transactions (Dated)'!$D$2:$D$53,'Share Values'!$V177,'Transactions (Dated)'!$B$2:$B$53,'Share Values'!Y$11,'Transactions (Dated)'!$C$2:$C$53,"Buy")-SUMIFS('Transactions (Dated)'!$E$2:$E$53,'Transactions (Dated)'!$D$2:$D$53,'Share Values'!$V177,'Transactions (Dated)'!$B$2:$B$53,'Share Values'!Y$11,'Transactions (Dated)'!$C$2:$C$53,"Sell")</f>
        <v>0</v>
      </c>
      <c r="Z177" s="40">
        <f ca="1">Z176+SUMIFS('Transactions (Dated)'!$E$2:$E$53,'Transactions (Dated)'!$D$2:$D$53,'Share Values'!$V177,'Transactions (Dated)'!$B$2:$B$53,'Share Values'!Z$11,'Transactions (Dated)'!$C$2:$C$53,"Buy")-SUMIFS('Transactions (Dated)'!$E$2:$E$53,'Transactions (Dated)'!$D$2:$D$53,'Share Values'!$V177,'Transactions (Dated)'!$B$2:$B$53,'Share Values'!Z$11,'Transactions (Dated)'!$C$2:$C$53,"Sell")</f>
        <v>1892</v>
      </c>
      <c r="AA177" s="40">
        <f ca="1">AA176+SUMIFS('Transactions (Dated)'!$E$2:$E$53,'Transactions (Dated)'!$D$2:$D$53,'Share Values'!$V177,'Transactions (Dated)'!$B$2:$B$53,'Share Values'!AA$11,'Transactions (Dated)'!$C$2:$C$53,"Buy")-SUMIFS('Transactions (Dated)'!$E$2:$E$53,'Transactions (Dated)'!$D$2:$D$53,'Share Values'!$V177,'Transactions (Dated)'!$B$2:$B$53,'Share Values'!AA$11,'Transactions (Dated)'!$C$2:$C$53,"Sell")</f>
        <v>2348</v>
      </c>
      <c r="AB177" s="40">
        <f ca="1">AB176+SUMIFS('Transactions (Dated)'!$E$2:$E$53,'Transactions (Dated)'!$D$2:$D$53,'Share Values'!$V177,'Transactions (Dated)'!$B$2:$B$53,'Share Values'!AB$11,'Transactions (Dated)'!$C$2:$C$53,"Buy")-SUMIFS('Transactions (Dated)'!$E$2:$E$53,'Transactions (Dated)'!$D$2:$D$53,'Share Values'!$V177,'Transactions (Dated)'!$B$2:$B$53,'Share Values'!AB$11,'Transactions (Dated)'!$C$2:$C$53,"Sell")</f>
        <v>0</v>
      </c>
      <c r="AC177" s="40">
        <f ca="1">AC176+SUMIFS('Transactions (Dated)'!$E$2:$E$53,'Transactions (Dated)'!$D$2:$D$53,'Share Values'!$V177,'Transactions (Dated)'!$B$2:$B$53,'Share Values'!AC$11,'Transactions (Dated)'!$C$2:$C$53,"Buy")-SUMIFS('Transactions (Dated)'!$E$2:$E$53,'Transactions (Dated)'!$D$2:$D$53,'Share Values'!$V177,'Transactions (Dated)'!$B$2:$B$53,'Share Values'!AC$11,'Transactions (Dated)'!$C$2:$C$53,"Sell")</f>
        <v>0</v>
      </c>
      <c r="AD177" s="40">
        <f ca="1">AD176+SUMIFS('Transactions (Dated)'!$E$2:$E$53,'Transactions (Dated)'!$D$2:$D$53,'Share Values'!$V177,'Transactions (Dated)'!$B$2:$B$53,'Share Values'!AD$11,'Transactions (Dated)'!$C$2:$C$53,"Buy")-SUMIFS('Transactions (Dated)'!$E$2:$E$53,'Transactions (Dated)'!$D$2:$D$53,'Share Values'!$V177,'Transactions (Dated)'!$B$2:$B$53,'Share Values'!AD$11,'Transactions (Dated)'!$C$2:$C$53,"Sell")</f>
        <v>0</v>
      </c>
      <c r="AE177" s="40">
        <f ca="1">AE176+SUMIFS('Transactions (Dated)'!$E$2:$E$53,'Transactions (Dated)'!$D$2:$D$53,'Share Values'!$V177,'Transactions (Dated)'!$B$2:$B$53,'Share Values'!AE$11,'Transactions (Dated)'!$C$2:$C$53,"Buy")-SUMIFS('Transactions (Dated)'!$E$2:$E$53,'Transactions (Dated)'!$D$2:$D$53,'Share Values'!$V177,'Transactions (Dated)'!$B$2:$B$53,'Share Values'!AE$11,'Transactions (Dated)'!$C$2:$C$53,"Sell")</f>
        <v>0</v>
      </c>
      <c r="AF177" s="40">
        <f ca="1">AF176+SUMIFS('Transactions (Dated)'!$E$2:$E$53,'Transactions (Dated)'!$D$2:$D$53,'Share Values'!$V177,'Transactions (Dated)'!$B$2:$B$53,'Share Values'!AF$11,'Transactions (Dated)'!$C$2:$C$53,"Buy")-SUMIFS('Transactions (Dated)'!$E$2:$E$53,'Transactions (Dated)'!$D$2:$D$53,'Share Values'!$V177,'Transactions (Dated)'!$B$2:$B$53,'Share Values'!AF$11,'Transactions (Dated)'!$C$2:$C$53,"Sell")</f>
        <v>0</v>
      </c>
      <c r="AG177" s="40">
        <f ca="1">AG176+SUMIFS('Transactions (Dated)'!$E$2:$E$53,'Transactions (Dated)'!$D$2:$D$53,'Share Values'!$V177,'Transactions (Dated)'!$B$2:$B$53,'Share Values'!AG$11,'Transactions (Dated)'!$C$2:$C$53,"Buy")-SUMIFS('Transactions (Dated)'!$E$2:$E$53,'Transactions (Dated)'!$D$2:$D$53,'Share Values'!$V177,'Transactions (Dated)'!$B$2:$B$53,'Share Values'!AG$11,'Transactions (Dated)'!$C$2:$C$53,"Sell")</f>
        <v>0</v>
      </c>
      <c r="AH177" s="40">
        <f ca="1">AH176+SUMIFS('Transactions (Dated)'!$E$2:$E$53,'Transactions (Dated)'!$D$2:$D$53,'Share Values'!$V177,'Transactions (Dated)'!$B$2:$B$53,'Share Values'!AH$11,'Transactions (Dated)'!$C$2:$C$53,"Buy")-SUMIFS('Transactions (Dated)'!$E$2:$E$53,'Transactions (Dated)'!$D$2:$D$53,'Share Values'!$V177,'Transactions (Dated)'!$B$2:$B$53,'Share Values'!AH$11,'Transactions (Dated)'!$C$2:$C$53,"Sell")</f>
        <v>0</v>
      </c>
      <c r="AI177" s="40">
        <f ca="1">AI176+SUMIFS('Transactions (Dated)'!$E$2:$E$53,'Transactions (Dated)'!$D$2:$D$53,'Share Values'!$V177,'Transactions (Dated)'!$B$2:$B$53,'Share Values'!AI$11,'Transactions (Dated)'!$C$2:$C$53,"Buy")-SUMIFS('Transactions (Dated)'!$E$2:$E$53,'Transactions (Dated)'!$D$2:$D$53,'Share Values'!$V177,'Transactions (Dated)'!$B$2:$B$53,'Share Values'!AI$11,'Transactions (Dated)'!$C$2:$C$53,"Sell")</f>
        <v>0</v>
      </c>
      <c r="AJ177" s="40">
        <f ca="1">AJ176+SUMIFS('Transactions (Dated)'!$E$2:$E$53,'Transactions (Dated)'!$D$2:$D$53,'Share Values'!$V177,'Transactions (Dated)'!$B$2:$B$53,'Share Values'!AJ$11,'Transactions (Dated)'!$C$2:$C$53,"Buy")-SUMIFS('Transactions (Dated)'!$E$2:$E$53,'Transactions (Dated)'!$D$2:$D$53,'Share Values'!$V177,'Transactions (Dated)'!$B$2:$B$53,'Share Values'!AJ$11,'Transactions (Dated)'!$C$2:$C$53,"Sell")</f>
        <v>0</v>
      </c>
      <c r="AK177" s="40"/>
      <c r="AM177" s="3">
        <f t="shared" si="57"/>
        <v>42153</v>
      </c>
      <c r="AN177" s="6">
        <f t="shared" ca="1" si="58"/>
        <v>56471.250000000007</v>
      </c>
      <c r="AO177" s="6">
        <f t="shared" ca="1" si="59"/>
        <v>46875</v>
      </c>
      <c r="AP177" s="6">
        <f t="shared" ca="1" si="60"/>
        <v>0</v>
      </c>
      <c r="AQ177" s="6">
        <f t="shared" ca="1" si="61"/>
        <v>60279.119999999995</v>
      </c>
      <c r="AR177" s="6">
        <f t="shared" ca="1" si="62"/>
        <v>42522.28</v>
      </c>
      <c r="AS177" s="6">
        <f t="shared" ca="1" si="63"/>
        <v>0</v>
      </c>
      <c r="AT177" s="6">
        <f t="shared" ca="1" si="64"/>
        <v>0</v>
      </c>
      <c r="AU177" s="6">
        <f t="shared" ca="1" si="65"/>
        <v>0</v>
      </c>
      <c r="AV177" s="6">
        <f t="shared" ca="1" si="66"/>
        <v>0</v>
      </c>
      <c r="AW177" s="6">
        <f t="shared" ca="1" si="67"/>
        <v>0</v>
      </c>
      <c r="AX177" s="6">
        <f t="shared" ca="1" si="68"/>
        <v>0</v>
      </c>
      <c r="AY177" s="6">
        <f t="shared" ca="1" si="69"/>
        <v>0</v>
      </c>
      <c r="AZ177" s="6">
        <f t="shared" ca="1" si="70"/>
        <v>0</v>
      </c>
      <c r="BA177" s="6">
        <f t="shared" ca="1" si="71"/>
        <v>0</v>
      </c>
      <c r="BB177" s="6"/>
      <c r="BD177" s="4">
        <f t="shared" ca="1" si="72"/>
        <v>206147.65</v>
      </c>
      <c r="BF177" s="3">
        <f t="shared" si="73"/>
        <v>42153</v>
      </c>
      <c r="BG177" s="6">
        <f>BG176+SUMIFS('Transactions (Dated)'!H:H,'Transactions (Dated)'!D:D,'Share Values'!AM177)</f>
        <v>806524.9</v>
      </c>
      <c r="BH177" s="6">
        <f ca="1">BH176+SUMIFS('Transactions (Dated)'!$F:$F,'Transactions (Dated)'!$D:$D,$BF177,'Transactions (Dated)'!$B:$B,BH$11,'Transactions (Dated)'!$C:$C,"Dividend (paid to cash)")*W177</f>
        <v>0</v>
      </c>
      <c r="BI177" s="6">
        <f ca="1">BI176+SUMIFS('Transactions (Dated)'!$F:$F,'Transactions (Dated)'!$D:$D,$BF177,'Transactions (Dated)'!$B:$B,BI$11,'Transactions (Dated)'!$C:$C,"Dividend (paid to cash)")*X177</f>
        <v>1250</v>
      </c>
      <c r="BJ177" s="6">
        <f ca="1">BJ176+SUMIFS('Transactions (Dated)'!$F:$F,'Transactions (Dated)'!$D:$D,$BF177,'Transactions (Dated)'!$B:$B,BJ$11,'Transactions (Dated)'!$C:$C,"Dividend (paid to cash)")*Y177</f>
        <v>0</v>
      </c>
      <c r="BK177" s="6">
        <f ca="1">BK176+SUMIFS('Transactions (Dated)'!$F:$F,'Transactions (Dated)'!$D:$D,$BF177,'Transactions (Dated)'!$B:$B,BK$11,'Transactions (Dated)'!$C:$C,"Dividend (paid to cash)")*Z177</f>
        <v>113.52000000000001</v>
      </c>
      <c r="BL177" s="6">
        <f ca="1">BL176+SUMIFS('Transactions (Dated)'!$F:$F,'Transactions (Dated)'!$D:$D,$BF177,'Transactions (Dated)'!$B:$B,BL$11,'Transactions (Dated)'!$C:$C,"Dividend (paid to cash)")*AA177</f>
        <v>0</v>
      </c>
      <c r="BM177" s="6">
        <f ca="1">BM176+SUMIFS('Transactions (Dated)'!$F:$F,'Transactions (Dated)'!$D:$D,$BF177,'Transactions (Dated)'!$B:$B,BM$11,'Transactions (Dated)'!$C:$C,"Dividend (paid to cash)")*AB177</f>
        <v>0</v>
      </c>
      <c r="BN177" s="6">
        <f ca="1">BN176+SUMIFS('Transactions (Dated)'!$F:$F,'Transactions (Dated)'!$D:$D,$BF177,'Transactions (Dated)'!$B:$B,BN$11,'Transactions (Dated)'!$C:$C,"Dividend (paid to cash)")*AC177</f>
        <v>0</v>
      </c>
      <c r="BO177" s="6">
        <f ca="1">BO176+SUMIFS('Transactions (Dated)'!$F:$F,'Transactions (Dated)'!$D:$D,$BF177,'Transactions (Dated)'!$B:$B,BO$11,'Transactions (Dated)'!$C:$C,"Dividend (paid to cash)")*AD177</f>
        <v>0</v>
      </c>
      <c r="BP177" s="6">
        <f ca="1">BP176+SUMIFS('Transactions (Dated)'!$F:$F,'Transactions (Dated)'!$D:$D,$BF177,'Transactions (Dated)'!$B:$B,BP$11,'Transactions (Dated)'!$C:$C,"Dividend (paid to cash)")*AE177</f>
        <v>0</v>
      </c>
      <c r="BQ177" s="6">
        <f ca="1">BQ176+SUMIFS('Transactions (Dated)'!$F:$F,'Transactions (Dated)'!$D:$D,$BF177,'Transactions (Dated)'!$B:$B,BQ$11,'Transactions (Dated)'!$C:$C,"Dividend (paid to cash)")*AF177</f>
        <v>0</v>
      </c>
      <c r="BR177" s="6">
        <f ca="1">BR176+SUMIFS('Transactions (Dated)'!$F:$F,'Transactions (Dated)'!$D:$D,$BF177,'Transactions (Dated)'!$B:$B,BR$11,'Transactions (Dated)'!$C:$C,"Dividend (paid to cash)")*AG177</f>
        <v>0</v>
      </c>
      <c r="BS177" s="6">
        <f ca="1">BS176+SUMIFS('Transactions (Dated)'!$F:$F,'Transactions (Dated)'!$D:$D,$BF177,'Transactions (Dated)'!$B:$B,BS$11,'Transactions (Dated)'!$C:$C,"Dividend (paid to cash)")*AH177</f>
        <v>0</v>
      </c>
      <c r="BT177" s="6">
        <f ca="1">BT176+SUMIFS('Transactions (Dated)'!$F:$F,'Transactions (Dated)'!$D:$D,$BF177,'Transactions (Dated)'!$B:$B,BT$11,'Transactions (Dated)'!$C:$C,"Dividend (paid to cash)")*AI177</f>
        <v>0</v>
      </c>
      <c r="BU177" s="6">
        <f ca="1">BU176+SUMIFS('Transactions (Dated)'!$F:$F,'Transactions (Dated)'!$D:$D,$BF177,'Transactions (Dated)'!$B:$B,BU$11,'Transactions (Dated)'!$C:$C,"Dividend (paid to cash)")*AJ177</f>
        <v>0</v>
      </c>
      <c r="BV177" s="6"/>
      <c r="BX177" s="6">
        <f t="shared" ca="1" si="78"/>
        <v>807888.42</v>
      </c>
      <c r="BZ177" s="3">
        <f t="shared" si="79"/>
        <v>42153</v>
      </c>
      <c r="CA177" s="4">
        <f t="shared" ca="1" si="74"/>
        <v>206147.65</v>
      </c>
      <c r="CB177" s="4">
        <f t="shared" ca="1" si="75"/>
        <v>807888.42</v>
      </c>
      <c r="CD177" s="4">
        <f t="shared" ca="1" si="76"/>
        <v>1014036.0700000001</v>
      </c>
    </row>
    <row r="178" spans="2:82">
      <c r="B178" s="3">
        <f t="shared" si="77"/>
        <v>42156</v>
      </c>
      <c r="C178" s="2">
        <v>15074.1</v>
      </c>
      <c r="E178" s="70">
        <v>42156</v>
      </c>
      <c r="F178" s="69">
        <v>11.92</v>
      </c>
      <c r="G178" s="69">
        <v>5.0599999999999996</v>
      </c>
      <c r="H178" s="69">
        <v>20.420000000000002</v>
      </c>
      <c r="I178" s="69">
        <v>32.07</v>
      </c>
      <c r="J178" s="69">
        <v>18.09</v>
      </c>
      <c r="K178" s="69">
        <v>12.67</v>
      </c>
      <c r="L178" s="69">
        <v>26.6</v>
      </c>
      <c r="M178" s="69">
        <v>3.38</v>
      </c>
      <c r="N178" s="69">
        <v>10.25</v>
      </c>
      <c r="O178" s="69">
        <v>5.5</v>
      </c>
      <c r="P178" s="69">
        <v>32.159999999999997</v>
      </c>
      <c r="Q178" s="69">
        <v>1</v>
      </c>
      <c r="R178" s="69">
        <v>11.33</v>
      </c>
      <c r="S178" s="69">
        <v>38.299999999999997</v>
      </c>
      <c r="T178" s="4"/>
      <c r="V178" s="3">
        <f t="shared" si="56"/>
        <v>42156</v>
      </c>
      <c r="W178" s="40">
        <f ca="1">W177+SUMIFS('Transactions (Dated)'!$E$2:$E$53,'Transactions (Dated)'!$D$2:$D$53,'Share Values'!$V178,'Transactions (Dated)'!$B$2:$B$53,'Share Values'!W$11,'Transactions (Dated)'!$C$2:$C$53,"Buy")-SUMIFS('Transactions (Dated)'!$E$2:$E$53,'Transactions (Dated)'!$D$2:$D$53,'Share Values'!$V178,'Transactions (Dated)'!$B$2:$B$53,'Share Values'!W$11,'Transactions (Dated)'!$C$2:$C$53,"Sell")</f>
        <v>4625</v>
      </c>
      <c r="X178" s="40">
        <f ca="1">X177+SUMIFS('Transactions (Dated)'!$E$2:$E$53,'Transactions (Dated)'!$D$2:$D$53,'Share Values'!$V178,'Transactions (Dated)'!$B$2:$B$53,'Share Values'!X$11,'Transactions (Dated)'!$C$2:$C$53,"Buy")-SUMIFS('Transactions (Dated)'!$E$2:$E$53,'Transactions (Dated)'!$D$2:$D$53,'Share Values'!$V178,'Transactions (Dated)'!$B$2:$B$53,'Share Values'!X$11,'Transactions (Dated)'!$C$2:$C$53,"Sell")</f>
        <v>9375</v>
      </c>
      <c r="Y178" s="40">
        <f ca="1">Y177+SUMIFS('Transactions (Dated)'!$E$2:$E$53,'Transactions (Dated)'!$D$2:$D$53,'Share Values'!$V178,'Transactions (Dated)'!$B$2:$B$53,'Share Values'!Y$11,'Transactions (Dated)'!$C$2:$C$53,"Buy")-SUMIFS('Transactions (Dated)'!$E$2:$E$53,'Transactions (Dated)'!$D$2:$D$53,'Share Values'!$V178,'Transactions (Dated)'!$B$2:$B$53,'Share Values'!Y$11,'Transactions (Dated)'!$C$2:$C$53,"Sell")</f>
        <v>0</v>
      </c>
      <c r="Z178" s="40">
        <f ca="1">Z177+SUMIFS('Transactions (Dated)'!$E$2:$E$53,'Transactions (Dated)'!$D$2:$D$53,'Share Values'!$V178,'Transactions (Dated)'!$B$2:$B$53,'Share Values'!Z$11,'Transactions (Dated)'!$C$2:$C$53,"Buy")-SUMIFS('Transactions (Dated)'!$E$2:$E$53,'Transactions (Dated)'!$D$2:$D$53,'Share Values'!$V178,'Transactions (Dated)'!$B$2:$B$53,'Share Values'!Z$11,'Transactions (Dated)'!$C$2:$C$53,"Sell")</f>
        <v>1892</v>
      </c>
      <c r="AA178" s="40">
        <f ca="1">AA177+SUMIFS('Transactions (Dated)'!$E$2:$E$53,'Transactions (Dated)'!$D$2:$D$53,'Share Values'!$V178,'Transactions (Dated)'!$B$2:$B$53,'Share Values'!AA$11,'Transactions (Dated)'!$C$2:$C$53,"Buy")-SUMIFS('Transactions (Dated)'!$E$2:$E$53,'Transactions (Dated)'!$D$2:$D$53,'Share Values'!$V178,'Transactions (Dated)'!$B$2:$B$53,'Share Values'!AA$11,'Transactions (Dated)'!$C$2:$C$53,"Sell")</f>
        <v>2348</v>
      </c>
      <c r="AB178" s="40">
        <f ca="1">AB177+SUMIFS('Transactions (Dated)'!$E$2:$E$53,'Transactions (Dated)'!$D$2:$D$53,'Share Values'!$V178,'Transactions (Dated)'!$B$2:$B$53,'Share Values'!AB$11,'Transactions (Dated)'!$C$2:$C$53,"Buy")-SUMIFS('Transactions (Dated)'!$E$2:$E$53,'Transactions (Dated)'!$D$2:$D$53,'Share Values'!$V178,'Transactions (Dated)'!$B$2:$B$53,'Share Values'!AB$11,'Transactions (Dated)'!$C$2:$C$53,"Sell")</f>
        <v>0</v>
      </c>
      <c r="AC178" s="40">
        <f ca="1">AC177+SUMIFS('Transactions (Dated)'!$E$2:$E$53,'Transactions (Dated)'!$D$2:$D$53,'Share Values'!$V178,'Transactions (Dated)'!$B$2:$B$53,'Share Values'!AC$11,'Transactions (Dated)'!$C$2:$C$53,"Buy")-SUMIFS('Transactions (Dated)'!$E$2:$E$53,'Transactions (Dated)'!$D$2:$D$53,'Share Values'!$V178,'Transactions (Dated)'!$B$2:$B$53,'Share Values'!AC$11,'Transactions (Dated)'!$C$2:$C$53,"Sell")</f>
        <v>0</v>
      </c>
      <c r="AD178" s="40">
        <f ca="1">AD177+SUMIFS('Transactions (Dated)'!$E$2:$E$53,'Transactions (Dated)'!$D$2:$D$53,'Share Values'!$V178,'Transactions (Dated)'!$B$2:$B$53,'Share Values'!AD$11,'Transactions (Dated)'!$C$2:$C$53,"Buy")-SUMIFS('Transactions (Dated)'!$E$2:$E$53,'Transactions (Dated)'!$D$2:$D$53,'Share Values'!$V178,'Transactions (Dated)'!$B$2:$B$53,'Share Values'!AD$11,'Transactions (Dated)'!$C$2:$C$53,"Sell")</f>
        <v>0</v>
      </c>
      <c r="AE178" s="40">
        <f ca="1">AE177+SUMIFS('Transactions (Dated)'!$E$2:$E$53,'Transactions (Dated)'!$D$2:$D$53,'Share Values'!$V178,'Transactions (Dated)'!$B$2:$B$53,'Share Values'!AE$11,'Transactions (Dated)'!$C$2:$C$53,"Buy")-SUMIFS('Transactions (Dated)'!$E$2:$E$53,'Transactions (Dated)'!$D$2:$D$53,'Share Values'!$V178,'Transactions (Dated)'!$B$2:$B$53,'Share Values'!AE$11,'Transactions (Dated)'!$C$2:$C$53,"Sell")</f>
        <v>0</v>
      </c>
      <c r="AF178" s="40">
        <f ca="1">AF177+SUMIFS('Transactions (Dated)'!$E$2:$E$53,'Transactions (Dated)'!$D$2:$D$53,'Share Values'!$V178,'Transactions (Dated)'!$B$2:$B$53,'Share Values'!AF$11,'Transactions (Dated)'!$C$2:$C$53,"Buy")-SUMIFS('Transactions (Dated)'!$E$2:$E$53,'Transactions (Dated)'!$D$2:$D$53,'Share Values'!$V178,'Transactions (Dated)'!$B$2:$B$53,'Share Values'!AF$11,'Transactions (Dated)'!$C$2:$C$53,"Sell")</f>
        <v>0</v>
      </c>
      <c r="AG178" s="40">
        <f ca="1">AG177+SUMIFS('Transactions (Dated)'!$E$2:$E$53,'Transactions (Dated)'!$D$2:$D$53,'Share Values'!$V178,'Transactions (Dated)'!$B$2:$B$53,'Share Values'!AG$11,'Transactions (Dated)'!$C$2:$C$53,"Buy")-SUMIFS('Transactions (Dated)'!$E$2:$E$53,'Transactions (Dated)'!$D$2:$D$53,'Share Values'!$V178,'Transactions (Dated)'!$B$2:$B$53,'Share Values'!AG$11,'Transactions (Dated)'!$C$2:$C$53,"Sell")</f>
        <v>0</v>
      </c>
      <c r="AH178" s="40">
        <f ca="1">AH177+SUMIFS('Transactions (Dated)'!$E$2:$E$53,'Transactions (Dated)'!$D$2:$D$53,'Share Values'!$V178,'Transactions (Dated)'!$B$2:$B$53,'Share Values'!AH$11,'Transactions (Dated)'!$C$2:$C$53,"Buy")-SUMIFS('Transactions (Dated)'!$E$2:$E$53,'Transactions (Dated)'!$D$2:$D$53,'Share Values'!$V178,'Transactions (Dated)'!$B$2:$B$53,'Share Values'!AH$11,'Transactions (Dated)'!$C$2:$C$53,"Sell")</f>
        <v>0</v>
      </c>
      <c r="AI178" s="40">
        <f ca="1">AI177+SUMIFS('Transactions (Dated)'!$E$2:$E$53,'Transactions (Dated)'!$D$2:$D$53,'Share Values'!$V178,'Transactions (Dated)'!$B$2:$B$53,'Share Values'!AI$11,'Transactions (Dated)'!$C$2:$C$53,"Buy")-SUMIFS('Transactions (Dated)'!$E$2:$E$53,'Transactions (Dated)'!$D$2:$D$53,'Share Values'!$V178,'Transactions (Dated)'!$B$2:$B$53,'Share Values'!AI$11,'Transactions (Dated)'!$C$2:$C$53,"Sell")</f>
        <v>0</v>
      </c>
      <c r="AJ178" s="40">
        <f ca="1">AJ177+SUMIFS('Transactions (Dated)'!$E$2:$E$53,'Transactions (Dated)'!$D$2:$D$53,'Share Values'!$V178,'Transactions (Dated)'!$B$2:$B$53,'Share Values'!AJ$11,'Transactions (Dated)'!$C$2:$C$53,"Buy")-SUMIFS('Transactions (Dated)'!$E$2:$E$53,'Transactions (Dated)'!$D$2:$D$53,'Share Values'!$V178,'Transactions (Dated)'!$B$2:$B$53,'Share Values'!AJ$11,'Transactions (Dated)'!$C$2:$C$53,"Sell")</f>
        <v>0</v>
      </c>
      <c r="AK178" s="40"/>
      <c r="AM178" s="3">
        <f t="shared" si="57"/>
        <v>42156</v>
      </c>
      <c r="AN178" s="6">
        <f t="shared" ca="1" si="58"/>
        <v>55130</v>
      </c>
      <c r="AO178" s="6">
        <f t="shared" ca="1" si="59"/>
        <v>47437.499999999993</v>
      </c>
      <c r="AP178" s="6">
        <f t="shared" ca="1" si="60"/>
        <v>0</v>
      </c>
      <c r="AQ178" s="6">
        <f t="shared" ca="1" si="61"/>
        <v>60676.44</v>
      </c>
      <c r="AR178" s="6">
        <f t="shared" ca="1" si="62"/>
        <v>42475.32</v>
      </c>
      <c r="AS178" s="6">
        <f t="shared" ca="1" si="63"/>
        <v>0</v>
      </c>
      <c r="AT178" s="6">
        <f t="shared" ca="1" si="64"/>
        <v>0</v>
      </c>
      <c r="AU178" s="6">
        <f t="shared" ca="1" si="65"/>
        <v>0</v>
      </c>
      <c r="AV178" s="6">
        <f t="shared" ca="1" si="66"/>
        <v>0</v>
      </c>
      <c r="AW178" s="6">
        <f t="shared" ca="1" si="67"/>
        <v>0</v>
      </c>
      <c r="AX178" s="6">
        <f t="shared" ca="1" si="68"/>
        <v>0</v>
      </c>
      <c r="AY178" s="6">
        <f t="shared" ca="1" si="69"/>
        <v>0</v>
      </c>
      <c r="AZ178" s="6">
        <f t="shared" ca="1" si="70"/>
        <v>0</v>
      </c>
      <c r="BA178" s="6">
        <f t="shared" ca="1" si="71"/>
        <v>0</v>
      </c>
      <c r="BB178" s="6"/>
      <c r="BD178" s="4">
        <f t="shared" ca="1" si="72"/>
        <v>205719.26</v>
      </c>
      <c r="BF178" s="3">
        <f t="shared" si="73"/>
        <v>42156</v>
      </c>
      <c r="BG178" s="6">
        <f>BG177+SUMIFS('Transactions (Dated)'!H:H,'Transactions (Dated)'!D:D,'Share Values'!AM178)</f>
        <v>806524.9</v>
      </c>
      <c r="BH178" s="6">
        <f ca="1">BH177+SUMIFS('Transactions (Dated)'!$F:$F,'Transactions (Dated)'!$D:$D,$BF178,'Transactions (Dated)'!$B:$B,BH$11,'Transactions (Dated)'!$C:$C,"Dividend (paid to cash)")*W178</f>
        <v>0</v>
      </c>
      <c r="BI178" s="6">
        <f ca="1">BI177+SUMIFS('Transactions (Dated)'!$F:$F,'Transactions (Dated)'!$D:$D,$BF178,'Transactions (Dated)'!$B:$B,BI$11,'Transactions (Dated)'!$C:$C,"Dividend (paid to cash)")*X178</f>
        <v>1250</v>
      </c>
      <c r="BJ178" s="6">
        <f ca="1">BJ177+SUMIFS('Transactions (Dated)'!$F:$F,'Transactions (Dated)'!$D:$D,$BF178,'Transactions (Dated)'!$B:$B,BJ$11,'Transactions (Dated)'!$C:$C,"Dividend (paid to cash)")*Y178</f>
        <v>0</v>
      </c>
      <c r="BK178" s="6">
        <f ca="1">BK177+SUMIFS('Transactions (Dated)'!$F:$F,'Transactions (Dated)'!$D:$D,$BF178,'Transactions (Dated)'!$B:$B,BK$11,'Transactions (Dated)'!$C:$C,"Dividend (paid to cash)")*Z178</f>
        <v>113.52000000000001</v>
      </c>
      <c r="BL178" s="6">
        <f ca="1">BL177+SUMIFS('Transactions (Dated)'!$F:$F,'Transactions (Dated)'!$D:$D,$BF178,'Transactions (Dated)'!$B:$B,BL$11,'Transactions (Dated)'!$C:$C,"Dividend (paid to cash)")*AA178</f>
        <v>0</v>
      </c>
      <c r="BM178" s="6">
        <f ca="1">BM177+SUMIFS('Transactions (Dated)'!$F:$F,'Transactions (Dated)'!$D:$D,$BF178,'Transactions (Dated)'!$B:$B,BM$11,'Transactions (Dated)'!$C:$C,"Dividend (paid to cash)")*AB178</f>
        <v>0</v>
      </c>
      <c r="BN178" s="6">
        <f ca="1">BN177+SUMIFS('Transactions (Dated)'!$F:$F,'Transactions (Dated)'!$D:$D,$BF178,'Transactions (Dated)'!$B:$B,BN$11,'Transactions (Dated)'!$C:$C,"Dividend (paid to cash)")*AC178</f>
        <v>0</v>
      </c>
      <c r="BO178" s="6">
        <f ca="1">BO177+SUMIFS('Transactions (Dated)'!$F:$F,'Transactions (Dated)'!$D:$D,$BF178,'Transactions (Dated)'!$B:$B,BO$11,'Transactions (Dated)'!$C:$C,"Dividend (paid to cash)")*AD178</f>
        <v>0</v>
      </c>
      <c r="BP178" s="6">
        <f ca="1">BP177+SUMIFS('Transactions (Dated)'!$F:$F,'Transactions (Dated)'!$D:$D,$BF178,'Transactions (Dated)'!$B:$B,BP$11,'Transactions (Dated)'!$C:$C,"Dividend (paid to cash)")*AE178</f>
        <v>0</v>
      </c>
      <c r="BQ178" s="6">
        <f ca="1">BQ177+SUMIFS('Transactions (Dated)'!$F:$F,'Transactions (Dated)'!$D:$D,$BF178,'Transactions (Dated)'!$B:$B,BQ$11,'Transactions (Dated)'!$C:$C,"Dividend (paid to cash)")*AF178</f>
        <v>0</v>
      </c>
      <c r="BR178" s="6">
        <f ca="1">BR177+SUMIFS('Transactions (Dated)'!$F:$F,'Transactions (Dated)'!$D:$D,$BF178,'Transactions (Dated)'!$B:$B,BR$11,'Transactions (Dated)'!$C:$C,"Dividend (paid to cash)")*AG178</f>
        <v>0</v>
      </c>
      <c r="BS178" s="6">
        <f ca="1">BS177+SUMIFS('Transactions (Dated)'!$F:$F,'Transactions (Dated)'!$D:$D,$BF178,'Transactions (Dated)'!$B:$B,BS$11,'Transactions (Dated)'!$C:$C,"Dividend (paid to cash)")*AH178</f>
        <v>0</v>
      </c>
      <c r="BT178" s="6">
        <f ca="1">BT177+SUMIFS('Transactions (Dated)'!$F:$F,'Transactions (Dated)'!$D:$D,$BF178,'Transactions (Dated)'!$B:$B,BT$11,'Transactions (Dated)'!$C:$C,"Dividend (paid to cash)")*AI178</f>
        <v>0</v>
      </c>
      <c r="BU178" s="6">
        <f ca="1">BU177+SUMIFS('Transactions (Dated)'!$F:$F,'Transactions (Dated)'!$D:$D,$BF178,'Transactions (Dated)'!$B:$B,BU$11,'Transactions (Dated)'!$C:$C,"Dividend (paid to cash)")*AJ178</f>
        <v>0</v>
      </c>
      <c r="BV178" s="6"/>
      <c r="BX178" s="6">
        <f t="shared" ca="1" si="78"/>
        <v>807888.42</v>
      </c>
      <c r="BZ178" s="3">
        <f t="shared" si="79"/>
        <v>42156</v>
      </c>
      <c r="CA178" s="4">
        <f t="shared" ca="1" si="74"/>
        <v>205719.26</v>
      </c>
      <c r="CB178" s="4">
        <f t="shared" ca="1" si="75"/>
        <v>807888.42</v>
      </c>
      <c r="CD178" s="4">
        <f t="shared" ca="1" si="76"/>
        <v>1013607.68</v>
      </c>
    </row>
    <row r="179" spans="2:82">
      <c r="B179" s="3">
        <f t="shared" si="77"/>
        <v>42157</v>
      </c>
      <c r="C179" s="2">
        <v>15104.7</v>
      </c>
      <c r="E179" s="70">
        <v>42157</v>
      </c>
      <c r="F179" s="69">
        <v>11.95</v>
      </c>
      <c r="G179" s="69">
        <v>5.15</v>
      </c>
      <c r="H179" s="69">
        <v>20.45</v>
      </c>
      <c r="I179" s="69">
        <v>31.7</v>
      </c>
      <c r="J179" s="69">
        <v>18.21</v>
      </c>
      <c r="K179" s="69">
        <v>12.63</v>
      </c>
      <c r="L179" s="69">
        <v>26.66</v>
      </c>
      <c r="M179" s="69">
        <v>3.43</v>
      </c>
      <c r="N179" s="69">
        <v>10.199999999999999</v>
      </c>
      <c r="O179" s="69">
        <v>5.5067000000000004</v>
      </c>
      <c r="P179" s="69">
        <v>32.75</v>
      </c>
      <c r="Q179" s="69">
        <v>1.02</v>
      </c>
      <c r="R179" s="69">
        <v>11.7</v>
      </c>
      <c r="S179" s="69">
        <v>37.86</v>
      </c>
      <c r="T179" s="4"/>
      <c r="V179" s="3">
        <f t="shared" si="56"/>
        <v>42157</v>
      </c>
      <c r="W179" s="40">
        <f ca="1">W178+SUMIFS('Transactions (Dated)'!$E$2:$E$53,'Transactions (Dated)'!$D$2:$D$53,'Share Values'!$V179,'Transactions (Dated)'!$B$2:$B$53,'Share Values'!W$11,'Transactions (Dated)'!$C$2:$C$53,"Buy")-SUMIFS('Transactions (Dated)'!$E$2:$E$53,'Transactions (Dated)'!$D$2:$D$53,'Share Values'!$V179,'Transactions (Dated)'!$B$2:$B$53,'Share Values'!W$11,'Transactions (Dated)'!$C$2:$C$53,"Sell")</f>
        <v>4625</v>
      </c>
      <c r="X179" s="40">
        <f ca="1">X178+SUMIFS('Transactions (Dated)'!$E$2:$E$53,'Transactions (Dated)'!$D$2:$D$53,'Share Values'!$V179,'Transactions (Dated)'!$B$2:$B$53,'Share Values'!X$11,'Transactions (Dated)'!$C$2:$C$53,"Buy")-SUMIFS('Transactions (Dated)'!$E$2:$E$53,'Transactions (Dated)'!$D$2:$D$53,'Share Values'!$V179,'Transactions (Dated)'!$B$2:$B$53,'Share Values'!X$11,'Transactions (Dated)'!$C$2:$C$53,"Sell")</f>
        <v>9375</v>
      </c>
      <c r="Y179" s="40">
        <f ca="1">Y178+SUMIFS('Transactions (Dated)'!$E$2:$E$53,'Transactions (Dated)'!$D$2:$D$53,'Share Values'!$V179,'Transactions (Dated)'!$B$2:$B$53,'Share Values'!Y$11,'Transactions (Dated)'!$C$2:$C$53,"Buy")-SUMIFS('Transactions (Dated)'!$E$2:$E$53,'Transactions (Dated)'!$D$2:$D$53,'Share Values'!$V179,'Transactions (Dated)'!$B$2:$B$53,'Share Values'!Y$11,'Transactions (Dated)'!$C$2:$C$53,"Sell")</f>
        <v>0</v>
      </c>
      <c r="Z179" s="40">
        <f ca="1">Z178+SUMIFS('Transactions (Dated)'!$E$2:$E$53,'Transactions (Dated)'!$D$2:$D$53,'Share Values'!$V179,'Transactions (Dated)'!$B$2:$B$53,'Share Values'!Z$11,'Transactions (Dated)'!$C$2:$C$53,"Buy")-SUMIFS('Transactions (Dated)'!$E$2:$E$53,'Transactions (Dated)'!$D$2:$D$53,'Share Values'!$V179,'Transactions (Dated)'!$B$2:$B$53,'Share Values'!Z$11,'Transactions (Dated)'!$C$2:$C$53,"Sell")</f>
        <v>1892</v>
      </c>
      <c r="AA179" s="40">
        <f ca="1">AA178+SUMIFS('Transactions (Dated)'!$E$2:$E$53,'Transactions (Dated)'!$D$2:$D$53,'Share Values'!$V179,'Transactions (Dated)'!$B$2:$B$53,'Share Values'!AA$11,'Transactions (Dated)'!$C$2:$C$53,"Buy")-SUMIFS('Transactions (Dated)'!$E$2:$E$53,'Transactions (Dated)'!$D$2:$D$53,'Share Values'!$V179,'Transactions (Dated)'!$B$2:$B$53,'Share Values'!AA$11,'Transactions (Dated)'!$C$2:$C$53,"Sell")</f>
        <v>2348</v>
      </c>
      <c r="AB179" s="40">
        <f ca="1">AB178+SUMIFS('Transactions (Dated)'!$E$2:$E$53,'Transactions (Dated)'!$D$2:$D$53,'Share Values'!$V179,'Transactions (Dated)'!$B$2:$B$53,'Share Values'!AB$11,'Transactions (Dated)'!$C$2:$C$53,"Buy")-SUMIFS('Transactions (Dated)'!$E$2:$E$53,'Transactions (Dated)'!$D$2:$D$53,'Share Values'!$V179,'Transactions (Dated)'!$B$2:$B$53,'Share Values'!AB$11,'Transactions (Dated)'!$C$2:$C$53,"Sell")</f>
        <v>0</v>
      </c>
      <c r="AC179" s="40">
        <f ca="1">AC178+SUMIFS('Transactions (Dated)'!$E$2:$E$53,'Transactions (Dated)'!$D$2:$D$53,'Share Values'!$V179,'Transactions (Dated)'!$B$2:$B$53,'Share Values'!AC$11,'Transactions (Dated)'!$C$2:$C$53,"Buy")-SUMIFS('Transactions (Dated)'!$E$2:$E$53,'Transactions (Dated)'!$D$2:$D$53,'Share Values'!$V179,'Transactions (Dated)'!$B$2:$B$53,'Share Values'!AC$11,'Transactions (Dated)'!$C$2:$C$53,"Sell")</f>
        <v>0</v>
      </c>
      <c r="AD179" s="40">
        <f ca="1">AD178+SUMIFS('Transactions (Dated)'!$E$2:$E$53,'Transactions (Dated)'!$D$2:$D$53,'Share Values'!$V179,'Transactions (Dated)'!$B$2:$B$53,'Share Values'!AD$11,'Transactions (Dated)'!$C$2:$C$53,"Buy")-SUMIFS('Transactions (Dated)'!$E$2:$E$53,'Transactions (Dated)'!$D$2:$D$53,'Share Values'!$V179,'Transactions (Dated)'!$B$2:$B$53,'Share Values'!AD$11,'Transactions (Dated)'!$C$2:$C$53,"Sell")</f>
        <v>0</v>
      </c>
      <c r="AE179" s="40">
        <f ca="1">AE178+SUMIFS('Transactions (Dated)'!$E$2:$E$53,'Transactions (Dated)'!$D$2:$D$53,'Share Values'!$V179,'Transactions (Dated)'!$B$2:$B$53,'Share Values'!AE$11,'Transactions (Dated)'!$C$2:$C$53,"Buy")-SUMIFS('Transactions (Dated)'!$E$2:$E$53,'Transactions (Dated)'!$D$2:$D$53,'Share Values'!$V179,'Transactions (Dated)'!$B$2:$B$53,'Share Values'!AE$11,'Transactions (Dated)'!$C$2:$C$53,"Sell")</f>
        <v>0</v>
      </c>
      <c r="AF179" s="40">
        <f ca="1">AF178+SUMIFS('Transactions (Dated)'!$E$2:$E$53,'Transactions (Dated)'!$D$2:$D$53,'Share Values'!$V179,'Transactions (Dated)'!$B$2:$B$53,'Share Values'!AF$11,'Transactions (Dated)'!$C$2:$C$53,"Buy")-SUMIFS('Transactions (Dated)'!$E$2:$E$53,'Transactions (Dated)'!$D$2:$D$53,'Share Values'!$V179,'Transactions (Dated)'!$B$2:$B$53,'Share Values'!AF$11,'Transactions (Dated)'!$C$2:$C$53,"Sell")</f>
        <v>0</v>
      </c>
      <c r="AG179" s="40">
        <f ca="1">AG178+SUMIFS('Transactions (Dated)'!$E$2:$E$53,'Transactions (Dated)'!$D$2:$D$53,'Share Values'!$V179,'Transactions (Dated)'!$B$2:$B$53,'Share Values'!AG$11,'Transactions (Dated)'!$C$2:$C$53,"Buy")-SUMIFS('Transactions (Dated)'!$E$2:$E$53,'Transactions (Dated)'!$D$2:$D$53,'Share Values'!$V179,'Transactions (Dated)'!$B$2:$B$53,'Share Values'!AG$11,'Transactions (Dated)'!$C$2:$C$53,"Sell")</f>
        <v>0</v>
      </c>
      <c r="AH179" s="40">
        <f ca="1">AH178+SUMIFS('Transactions (Dated)'!$E$2:$E$53,'Transactions (Dated)'!$D$2:$D$53,'Share Values'!$V179,'Transactions (Dated)'!$B$2:$B$53,'Share Values'!AH$11,'Transactions (Dated)'!$C$2:$C$53,"Buy")-SUMIFS('Transactions (Dated)'!$E$2:$E$53,'Transactions (Dated)'!$D$2:$D$53,'Share Values'!$V179,'Transactions (Dated)'!$B$2:$B$53,'Share Values'!AH$11,'Transactions (Dated)'!$C$2:$C$53,"Sell")</f>
        <v>0</v>
      </c>
      <c r="AI179" s="40">
        <f ca="1">AI178+SUMIFS('Transactions (Dated)'!$E$2:$E$53,'Transactions (Dated)'!$D$2:$D$53,'Share Values'!$V179,'Transactions (Dated)'!$B$2:$B$53,'Share Values'!AI$11,'Transactions (Dated)'!$C$2:$C$53,"Buy")-SUMIFS('Transactions (Dated)'!$E$2:$E$53,'Transactions (Dated)'!$D$2:$D$53,'Share Values'!$V179,'Transactions (Dated)'!$B$2:$B$53,'Share Values'!AI$11,'Transactions (Dated)'!$C$2:$C$53,"Sell")</f>
        <v>0</v>
      </c>
      <c r="AJ179" s="40">
        <f ca="1">AJ178+SUMIFS('Transactions (Dated)'!$E$2:$E$53,'Transactions (Dated)'!$D$2:$D$53,'Share Values'!$V179,'Transactions (Dated)'!$B$2:$B$53,'Share Values'!AJ$11,'Transactions (Dated)'!$C$2:$C$53,"Buy")-SUMIFS('Transactions (Dated)'!$E$2:$E$53,'Transactions (Dated)'!$D$2:$D$53,'Share Values'!$V179,'Transactions (Dated)'!$B$2:$B$53,'Share Values'!AJ$11,'Transactions (Dated)'!$C$2:$C$53,"Sell")</f>
        <v>0</v>
      </c>
      <c r="AK179" s="40"/>
      <c r="AM179" s="3">
        <f t="shared" si="57"/>
        <v>42157</v>
      </c>
      <c r="AN179" s="6">
        <f t="shared" ca="1" si="58"/>
        <v>55268.75</v>
      </c>
      <c r="AO179" s="6">
        <f t="shared" ca="1" si="59"/>
        <v>48281.25</v>
      </c>
      <c r="AP179" s="6">
        <f t="shared" ca="1" si="60"/>
        <v>0</v>
      </c>
      <c r="AQ179" s="6">
        <f t="shared" ca="1" si="61"/>
        <v>59976.4</v>
      </c>
      <c r="AR179" s="6">
        <f t="shared" ca="1" si="62"/>
        <v>42757.08</v>
      </c>
      <c r="AS179" s="6">
        <f t="shared" ca="1" si="63"/>
        <v>0</v>
      </c>
      <c r="AT179" s="6">
        <f t="shared" ca="1" si="64"/>
        <v>0</v>
      </c>
      <c r="AU179" s="6">
        <f t="shared" ca="1" si="65"/>
        <v>0</v>
      </c>
      <c r="AV179" s="6">
        <f t="shared" ca="1" si="66"/>
        <v>0</v>
      </c>
      <c r="AW179" s="6">
        <f t="shared" ca="1" si="67"/>
        <v>0</v>
      </c>
      <c r="AX179" s="6">
        <f t="shared" ca="1" si="68"/>
        <v>0</v>
      </c>
      <c r="AY179" s="6">
        <f t="shared" ca="1" si="69"/>
        <v>0</v>
      </c>
      <c r="AZ179" s="6">
        <f t="shared" ca="1" si="70"/>
        <v>0</v>
      </c>
      <c r="BA179" s="6">
        <f t="shared" ca="1" si="71"/>
        <v>0</v>
      </c>
      <c r="BB179" s="6"/>
      <c r="BD179" s="4">
        <f t="shared" ca="1" si="72"/>
        <v>206283.47999999998</v>
      </c>
      <c r="BF179" s="3">
        <f t="shared" si="73"/>
        <v>42157</v>
      </c>
      <c r="BG179" s="6">
        <f>BG178+SUMIFS('Transactions (Dated)'!H:H,'Transactions (Dated)'!D:D,'Share Values'!AM179)</f>
        <v>806524.9</v>
      </c>
      <c r="BH179" s="6">
        <f ca="1">BH178+SUMIFS('Transactions (Dated)'!$F:$F,'Transactions (Dated)'!$D:$D,$BF179,'Transactions (Dated)'!$B:$B,BH$11,'Transactions (Dated)'!$C:$C,"Dividend (paid to cash)")*W179</f>
        <v>0</v>
      </c>
      <c r="BI179" s="6">
        <f ca="1">BI178+SUMIFS('Transactions (Dated)'!$F:$F,'Transactions (Dated)'!$D:$D,$BF179,'Transactions (Dated)'!$B:$B,BI$11,'Transactions (Dated)'!$C:$C,"Dividend (paid to cash)")*X179</f>
        <v>1250</v>
      </c>
      <c r="BJ179" s="6">
        <f ca="1">BJ178+SUMIFS('Transactions (Dated)'!$F:$F,'Transactions (Dated)'!$D:$D,$BF179,'Transactions (Dated)'!$B:$B,BJ$11,'Transactions (Dated)'!$C:$C,"Dividend (paid to cash)")*Y179</f>
        <v>0</v>
      </c>
      <c r="BK179" s="6">
        <f ca="1">BK178+SUMIFS('Transactions (Dated)'!$F:$F,'Transactions (Dated)'!$D:$D,$BF179,'Transactions (Dated)'!$B:$B,BK$11,'Transactions (Dated)'!$C:$C,"Dividend (paid to cash)")*Z179</f>
        <v>113.52000000000001</v>
      </c>
      <c r="BL179" s="6">
        <f ca="1">BL178+SUMIFS('Transactions (Dated)'!$F:$F,'Transactions (Dated)'!$D:$D,$BF179,'Transactions (Dated)'!$B:$B,BL$11,'Transactions (Dated)'!$C:$C,"Dividend (paid to cash)")*AA179</f>
        <v>0</v>
      </c>
      <c r="BM179" s="6">
        <f ca="1">BM178+SUMIFS('Transactions (Dated)'!$F:$F,'Transactions (Dated)'!$D:$D,$BF179,'Transactions (Dated)'!$B:$B,BM$11,'Transactions (Dated)'!$C:$C,"Dividend (paid to cash)")*AB179</f>
        <v>0</v>
      </c>
      <c r="BN179" s="6">
        <f ca="1">BN178+SUMIFS('Transactions (Dated)'!$F:$F,'Transactions (Dated)'!$D:$D,$BF179,'Transactions (Dated)'!$B:$B,BN$11,'Transactions (Dated)'!$C:$C,"Dividend (paid to cash)")*AC179</f>
        <v>0</v>
      </c>
      <c r="BO179" s="6">
        <f ca="1">BO178+SUMIFS('Transactions (Dated)'!$F:$F,'Transactions (Dated)'!$D:$D,$BF179,'Transactions (Dated)'!$B:$B,BO$11,'Transactions (Dated)'!$C:$C,"Dividend (paid to cash)")*AD179</f>
        <v>0</v>
      </c>
      <c r="BP179" s="6">
        <f ca="1">BP178+SUMIFS('Transactions (Dated)'!$F:$F,'Transactions (Dated)'!$D:$D,$BF179,'Transactions (Dated)'!$B:$B,BP$11,'Transactions (Dated)'!$C:$C,"Dividend (paid to cash)")*AE179</f>
        <v>0</v>
      </c>
      <c r="BQ179" s="6">
        <f ca="1">BQ178+SUMIFS('Transactions (Dated)'!$F:$F,'Transactions (Dated)'!$D:$D,$BF179,'Transactions (Dated)'!$B:$B,BQ$11,'Transactions (Dated)'!$C:$C,"Dividend (paid to cash)")*AF179</f>
        <v>0</v>
      </c>
      <c r="BR179" s="6">
        <f ca="1">BR178+SUMIFS('Transactions (Dated)'!$F:$F,'Transactions (Dated)'!$D:$D,$BF179,'Transactions (Dated)'!$B:$B,BR$11,'Transactions (Dated)'!$C:$C,"Dividend (paid to cash)")*AG179</f>
        <v>0</v>
      </c>
      <c r="BS179" s="6">
        <f ca="1">BS178+SUMIFS('Transactions (Dated)'!$F:$F,'Transactions (Dated)'!$D:$D,$BF179,'Transactions (Dated)'!$B:$B,BS$11,'Transactions (Dated)'!$C:$C,"Dividend (paid to cash)")*AH179</f>
        <v>0</v>
      </c>
      <c r="BT179" s="6">
        <f ca="1">BT178+SUMIFS('Transactions (Dated)'!$F:$F,'Transactions (Dated)'!$D:$D,$BF179,'Transactions (Dated)'!$B:$B,BT$11,'Transactions (Dated)'!$C:$C,"Dividend (paid to cash)")*AI179</f>
        <v>0</v>
      </c>
      <c r="BU179" s="6">
        <f ca="1">BU178+SUMIFS('Transactions (Dated)'!$F:$F,'Transactions (Dated)'!$D:$D,$BF179,'Transactions (Dated)'!$B:$B,BU$11,'Transactions (Dated)'!$C:$C,"Dividend (paid to cash)")*AJ179</f>
        <v>0</v>
      </c>
      <c r="BV179" s="6"/>
      <c r="BX179" s="6">
        <f t="shared" ca="1" si="78"/>
        <v>807888.42</v>
      </c>
      <c r="BZ179" s="3">
        <f t="shared" si="79"/>
        <v>42157</v>
      </c>
      <c r="CA179" s="4">
        <f t="shared" ca="1" si="74"/>
        <v>206283.47999999998</v>
      </c>
      <c r="CB179" s="4">
        <f t="shared" ca="1" si="75"/>
        <v>807888.42</v>
      </c>
      <c r="CD179" s="4">
        <f t="shared" ca="1" si="76"/>
        <v>1014171.9</v>
      </c>
    </row>
    <row r="180" spans="2:82">
      <c r="B180" s="3">
        <f t="shared" si="77"/>
        <v>42158</v>
      </c>
      <c r="C180" s="2">
        <v>15154.7</v>
      </c>
      <c r="E180" s="70">
        <v>42158</v>
      </c>
      <c r="F180" s="69">
        <v>12.11</v>
      </c>
      <c r="G180" s="69">
        <v>5.12</v>
      </c>
      <c r="H180" s="69">
        <v>20.53</v>
      </c>
      <c r="I180" s="69">
        <v>32.07</v>
      </c>
      <c r="J180" s="69">
        <v>18.149999999999999</v>
      </c>
      <c r="K180" s="69">
        <v>12.67</v>
      </c>
      <c r="L180" s="69">
        <v>26.87</v>
      </c>
      <c r="M180" s="69">
        <v>3.43</v>
      </c>
      <c r="N180" s="69">
        <v>10.3</v>
      </c>
      <c r="O180" s="69">
        <v>5.5067000000000004</v>
      </c>
      <c r="P180" s="69">
        <v>32.700000000000003</v>
      </c>
      <c r="Q180" s="69">
        <v>1.04</v>
      </c>
      <c r="R180" s="69">
        <v>11.74</v>
      </c>
      <c r="S180" s="69">
        <v>37.57</v>
      </c>
      <c r="T180" s="4"/>
      <c r="V180" s="3">
        <f t="shared" si="56"/>
        <v>42158</v>
      </c>
      <c r="W180" s="40">
        <f ca="1">W179+SUMIFS('Transactions (Dated)'!$E$2:$E$53,'Transactions (Dated)'!$D$2:$D$53,'Share Values'!$V180,'Transactions (Dated)'!$B$2:$B$53,'Share Values'!W$11,'Transactions (Dated)'!$C$2:$C$53,"Buy")-SUMIFS('Transactions (Dated)'!$E$2:$E$53,'Transactions (Dated)'!$D$2:$D$53,'Share Values'!$V180,'Transactions (Dated)'!$B$2:$B$53,'Share Values'!W$11,'Transactions (Dated)'!$C$2:$C$53,"Sell")</f>
        <v>4625</v>
      </c>
      <c r="X180" s="40">
        <f ca="1">X179+SUMIFS('Transactions (Dated)'!$E$2:$E$53,'Transactions (Dated)'!$D$2:$D$53,'Share Values'!$V180,'Transactions (Dated)'!$B$2:$B$53,'Share Values'!X$11,'Transactions (Dated)'!$C$2:$C$53,"Buy")-SUMIFS('Transactions (Dated)'!$E$2:$E$53,'Transactions (Dated)'!$D$2:$D$53,'Share Values'!$V180,'Transactions (Dated)'!$B$2:$B$53,'Share Values'!X$11,'Transactions (Dated)'!$C$2:$C$53,"Sell")</f>
        <v>9375</v>
      </c>
      <c r="Y180" s="40">
        <f ca="1">Y179+SUMIFS('Transactions (Dated)'!$E$2:$E$53,'Transactions (Dated)'!$D$2:$D$53,'Share Values'!$V180,'Transactions (Dated)'!$B$2:$B$53,'Share Values'!Y$11,'Transactions (Dated)'!$C$2:$C$53,"Buy")-SUMIFS('Transactions (Dated)'!$E$2:$E$53,'Transactions (Dated)'!$D$2:$D$53,'Share Values'!$V180,'Transactions (Dated)'!$B$2:$B$53,'Share Values'!Y$11,'Transactions (Dated)'!$C$2:$C$53,"Sell")</f>
        <v>0</v>
      </c>
      <c r="Z180" s="40">
        <f ca="1">Z179+SUMIFS('Transactions (Dated)'!$E$2:$E$53,'Transactions (Dated)'!$D$2:$D$53,'Share Values'!$V180,'Transactions (Dated)'!$B$2:$B$53,'Share Values'!Z$11,'Transactions (Dated)'!$C$2:$C$53,"Buy")-SUMIFS('Transactions (Dated)'!$E$2:$E$53,'Transactions (Dated)'!$D$2:$D$53,'Share Values'!$V180,'Transactions (Dated)'!$B$2:$B$53,'Share Values'!Z$11,'Transactions (Dated)'!$C$2:$C$53,"Sell")</f>
        <v>1892</v>
      </c>
      <c r="AA180" s="40">
        <f ca="1">AA179+SUMIFS('Transactions (Dated)'!$E$2:$E$53,'Transactions (Dated)'!$D$2:$D$53,'Share Values'!$V180,'Transactions (Dated)'!$B$2:$B$53,'Share Values'!AA$11,'Transactions (Dated)'!$C$2:$C$53,"Buy")-SUMIFS('Transactions (Dated)'!$E$2:$E$53,'Transactions (Dated)'!$D$2:$D$53,'Share Values'!$V180,'Transactions (Dated)'!$B$2:$B$53,'Share Values'!AA$11,'Transactions (Dated)'!$C$2:$C$53,"Sell")</f>
        <v>2348</v>
      </c>
      <c r="AB180" s="40">
        <f ca="1">AB179+SUMIFS('Transactions (Dated)'!$E$2:$E$53,'Transactions (Dated)'!$D$2:$D$53,'Share Values'!$V180,'Transactions (Dated)'!$B$2:$B$53,'Share Values'!AB$11,'Transactions (Dated)'!$C$2:$C$53,"Buy")-SUMIFS('Transactions (Dated)'!$E$2:$E$53,'Transactions (Dated)'!$D$2:$D$53,'Share Values'!$V180,'Transactions (Dated)'!$B$2:$B$53,'Share Values'!AB$11,'Transactions (Dated)'!$C$2:$C$53,"Sell")</f>
        <v>0</v>
      </c>
      <c r="AC180" s="40">
        <f ca="1">AC179+SUMIFS('Transactions (Dated)'!$E$2:$E$53,'Transactions (Dated)'!$D$2:$D$53,'Share Values'!$V180,'Transactions (Dated)'!$B$2:$B$53,'Share Values'!AC$11,'Transactions (Dated)'!$C$2:$C$53,"Buy")-SUMIFS('Transactions (Dated)'!$E$2:$E$53,'Transactions (Dated)'!$D$2:$D$53,'Share Values'!$V180,'Transactions (Dated)'!$B$2:$B$53,'Share Values'!AC$11,'Transactions (Dated)'!$C$2:$C$53,"Sell")</f>
        <v>0</v>
      </c>
      <c r="AD180" s="40">
        <f ca="1">AD179+SUMIFS('Transactions (Dated)'!$E$2:$E$53,'Transactions (Dated)'!$D$2:$D$53,'Share Values'!$V180,'Transactions (Dated)'!$B$2:$B$53,'Share Values'!AD$11,'Transactions (Dated)'!$C$2:$C$53,"Buy")-SUMIFS('Transactions (Dated)'!$E$2:$E$53,'Transactions (Dated)'!$D$2:$D$53,'Share Values'!$V180,'Transactions (Dated)'!$B$2:$B$53,'Share Values'!AD$11,'Transactions (Dated)'!$C$2:$C$53,"Sell")</f>
        <v>0</v>
      </c>
      <c r="AE180" s="40">
        <f ca="1">AE179+SUMIFS('Transactions (Dated)'!$E$2:$E$53,'Transactions (Dated)'!$D$2:$D$53,'Share Values'!$V180,'Transactions (Dated)'!$B$2:$B$53,'Share Values'!AE$11,'Transactions (Dated)'!$C$2:$C$53,"Buy")-SUMIFS('Transactions (Dated)'!$E$2:$E$53,'Transactions (Dated)'!$D$2:$D$53,'Share Values'!$V180,'Transactions (Dated)'!$B$2:$B$53,'Share Values'!AE$11,'Transactions (Dated)'!$C$2:$C$53,"Sell")</f>
        <v>0</v>
      </c>
      <c r="AF180" s="40">
        <f ca="1">AF179+SUMIFS('Transactions (Dated)'!$E$2:$E$53,'Transactions (Dated)'!$D$2:$D$53,'Share Values'!$V180,'Transactions (Dated)'!$B$2:$B$53,'Share Values'!AF$11,'Transactions (Dated)'!$C$2:$C$53,"Buy")-SUMIFS('Transactions (Dated)'!$E$2:$E$53,'Transactions (Dated)'!$D$2:$D$53,'Share Values'!$V180,'Transactions (Dated)'!$B$2:$B$53,'Share Values'!AF$11,'Transactions (Dated)'!$C$2:$C$53,"Sell")</f>
        <v>0</v>
      </c>
      <c r="AG180" s="40">
        <f ca="1">AG179+SUMIFS('Transactions (Dated)'!$E$2:$E$53,'Transactions (Dated)'!$D$2:$D$53,'Share Values'!$V180,'Transactions (Dated)'!$B$2:$B$53,'Share Values'!AG$11,'Transactions (Dated)'!$C$2:$C$53,"Buy")-SUMIFS('Transactions (Dated)'!$E$2:$E$53,'Transactions (Dated)'!$D$2:$D$53,'Share Values'!$V180,'Transactions (Dated)'!$B$2:$B$53,'Share Values'!AG$11,'Transactions (Dated)'!$C$2:$C$53,"Sell")</f>
        <v>0</v>
      </c>
      <c r="AH180" s="40">
        <f ca="1">AH179+SUMIFS('Transactions (Dated)'!$E$2:$E$53,'Transactions (Dated)'!$D$2:$D$53,'Share Values'!$V180,'Transactions (Dated)'!$B$2:$B$53,'Share Values'!AH$11,'Transactions (Dated)'!$C$2:$C$53,"Buy")-SUMIFS('Transactions (Dated)'!$E$2:$E$53,'Transactions (Dated)'!$D$2:$D$53,'Share Values'!$V180,'Transactions (Dated)'!$B$2:$B$53,'Share Values'!AH$11,'Transactions (Dated)'!$C$2:$C$53,"Sell")</f>
        <v>0</v>
      </c>
      <c r="AI180" s="40">
        <f ca="1">AI179+SUMIFS('Transactions (Dated)'!$E$2:$E$53,'Transactions (Dated)'!$D$2:$D$53,'Share Values'!$V180,'Transactions (Dated)'!$B$2:$B$53,'Share Values'!AI$11,'Transactions (Dated)'!$C$2:$C$53,"Buy")-SUMIFS('Transactions (Dated)'!$E$2:$E$53,'Transactions (Dated)'!$D$2:$D$53,'Share Values'!$V180,'Transactions (Dated)'!$B$2:$B$53,'Share Values'!AI$11,'Transactions (Dated)'!$C$2:$C$53,"Sell")</f>
        <v>0</v>
      </c>
      <c r="AJ180" s="40">
        <f ca="1">AJ179+SUMIFS('Transactions (Dated)'!$E$2:$E$53,'Transactions (Dated)'!$D$2:$D$53,'Share Values'!$V180,'Transactions (Dated)'!$B$2:$B$53,'Share Values'!AJ$11,'Transactions (Dated)'!$C$2:$C$53,"Buy")-SUMIFS('Transactions (Dated)'!$E$2:$E$53,'Transactions (Dated)'!$D$2:$D$53,'Share Values'!$V180,'Transactions (Dated)'!$B$2:$B$53,'Share Values'!AJ$11,'Transactions (Dated)'!$C$2:$C$53,"Sell")</f>
        <v>0</v>
      </c>
      <c r="AK180" s="40"/>
      <c r="AM180" s="3">
        <f t="shared" si="57"/>
        <v>42158</v>
      </c>
      <c r="AN180" s="6">
        <f t="shared" ca="1" si="58"/>
        <v>56008.75</v>
      </c>
      <c r="AO180" s="6">
        <f t="shared" ca="1" si="59"/>
        <v>48000</v>
      </c>
      <c r="AP180" s="6">
        <f t="shared" ca="1" si="60"/>
        <v>0</v>
      </c>
      <c r="AQ180" s="6">
        <f t="shared" ca="1" si="61"/>
        <v>60676.44</v>
      </c>
      <c r="AR180" s="6">
        <f t="shared" ca="1" si="62"/>
        <v>42616.2</v>
      </c>
      <c r="AS180" s="6">
        <f t="shared" ca="1" si="63"/>
        <v>0</v>
      </c>
      <c r="AT180" s="6">
        <f t="shared" ca="1" si="64"/>
        <v>0</v>
      </c>
      <c r="AU180" s="6">
        <f t="shared" ca="1" si="65"/>
        <v>0</v>
      </c>
      <c r="AV180" s="6">
        <f t="shared" ca="1" si="66"/>
        <v>0</v>
      </c>
      <c r="AW180" s="6">
        <f t="shared" ca="1" si="67"/>
        <v>0</v>
      </c>
      <c r="AX180" s="6">
        <f t="shared" ca="1" si="68"/>
        <v>0</v>
      </c>
      <c r="AY180" s="6">
        <f t="shared" ca="1" si="69"/>
        <v>0</v>
      </c>
      <c r="AZ180" s="6">
        <f t="shared" ca="1" si="70"/>
        <v>0</v>
      </c>
      <c r="BA180" s="6">
        <f t="shared" ca="1" si="71"/>
        <v>0</v>
      </c>
      <c r="BB180" s="6"/>
      <c r="BD180" s="4">
        <f t="shared" ca="1" si="72"/>
        <v>207301.39</v>
      </c>
      <c r="BF180" s="3">
        <f t="shared" si="73"/>
        <v>42158</v>
      </c>
      <c r="BG180" s="6">
        <f>BG179+SUMIFS('Transactions (Dated)'!H:H,'Transactions (Dated)'!D:D,'Share Values'!AM180)</f>
        <v>806524.9</v>
      </c>
      <c r="BH180" s="6">
        <f ca="1">BH179+SUMIFS('Transactions (Dated)'!$F:$F,'Transactions (Dated)'!$D:$D,$BF180,'Transactions (Dated)'!$B:$B,BH$11,'Transactions (Dated)'!$C:$C,"Dividend (paid to cash)")*W180</f>
        <v>0</v>
      </c>
      <c r="BI180" s="6">
        <f ca="1">BI179+SUMIFS('Transactions (Dated)'!$F:$F,'Transactions (Dated)'!$D:$D,$BF180,'Transactions (Dated)'!$B:$B,BI$11,'Transactions (Dated)'!$C:$C,"Dividend (paid to cash)")*X180</f>
        <v>1250</v>
      </c>
      <c r="BJ180" s="6">
        <f ca="1">BJ179+SUMIFS('Transactions (Dated)'!$F:$F,'Transactions (Dated)'!$D:$D,$BF180,'Transactions (Dated)'!$B:$B,BJ$11,'Transactions (Dated)'!$C:$C,"Dividend (paid to cash)")*Y180</f>
        <v>0</v>
      </c>
      <c r="BK180" s="6">
        <f ca="1">BK179+SUMIFS('Transactions (Dated)'!$F:$F,'Transactions (Dated)'!$D:$D,$BF180,'Transactions (Dated)'!$B:$B,BK$11,'Transactions (Dated)'!$C:$C,"Dividend (paid to cash)")*Z180</f>
        <v>113.52000000000001</v>
      </c>
      <c r="BL180" s="6">
        <f ca="1">BL179+SUMIFS('Transactions (Dated)'!$F:$F,'Transactions (Dated)'!$D:$D,$BF180,'Transactions (Dated)'!$B:$B,BL$11,'Transactions (Dated)'!$C:$C,"Dividend (paid to cash)")*AA180</f>
        <v>0</v>
      </c>
      <c r="BM180" s="6">
        <f ca="1">BM179+SUMIFS('Transactions (Dated)'!$F:$F,'Transactions (Dated)'!$D:$D,$BF180,'Transactions (Dated)'!$B:$B,BM$11,'Transactions (Dated)'!$C:$C,"Dividend (paid to cash)")*AB180</f>
        <v>0</v>
      </c>
      <c r="BN180" s="6">
        <f ca="1">BN179+SUMIFS('Transactions (Dated)'!$F:$F,'Transactions (Dated)'!$D:$D,$BF180,'Transactions (Dated)'!$B:$B,BN$11,'Transactions (Dated)'!$C:$C,"Dividend (paid to cash)")*AC180</f>
        <v>0</v>
      </c>
      <c r="BO180" s="6">
        <f ca="1">BO179+SUMIFS('Transactions (Dated)'!$F:$F,'Transactions (Dated)'!$D:$D,$BF180,'Transactions (Dated)'!$B:$B,BO$11,'Transactions (Dated)'!$C:$C,"Dividend (paid to cash)")*AD180</f>
        <v>0</v>
      </c>
      <c r="BP180" s="6">
        <f ca="1">BP179+SUMIFS('Transactions (Dated)'!$F:$F,'Transactions (Dated)'!$D:$D,$BF180,'Transactions (Dated)'!$B:$B,BP$11,'Transactions (Dated)'!$C:$C,"Dividend (paid to cash)")*AE180</f>
        <v>0</v>
      </c>
      <c r="BQ180" s="6">
        <f ca="1">BQ179+SUMIFS('Transactions (Dated)'!$F:$F,'Transactions (Dated)'!$D:$D,$BF180,'Transactions (Dated)'!$B:$B,BQ$11,'Transactions (Dated)'!$C:$C,"Dividend (paid to cash)")*AF180</f>
        <v>0</v>
      </c>
      <c r="BR180" s="6">
        <f ca="1">BR179+SUMIFS('Transactions (Dated)'!$F:$F,'Transactions (Dated)'!$D:$D,$BF180,'Transactions (Dated)'!$B:$B,BR$11,'Transactions (Dated)'!$C:$C,"Dividend (paid to cash)")*AG180</f>
        <v>0</v>
      </c>
      <c r="BS180" s="6">
        <f ca="1">BS179+SUMIFS('Transactions (Dated)'!$F:$F,'Transactions (Dated)'!$D:$D,$BF180,'Transactions (Dated)'!$B:$B,BS$11,'Transactions (Dated)'!$C:$C,"Dividend (paid to cash)")*AH180</f>
        <v>0</v>
      </c>
      <c r="BT180" s="6">
        <f ca="1">BT179+SUMIFS('Transactions (Dated)'!$F:$F,'Transactions (Dated)'!$D:$D,$BF180,'Transactions (Dated)'!$B:$B,BT$11,'Transactions (Dated)'!$C:$C,"Dividend (paid to cash)")*AI180</f>
        <v>0</v>
      </c>
      <c r="BU180" s="6">
        <f ca="1">BU179+SUMIFS('Transactions (Dated)'!$F:$F,'Transactions (Dated)'!$D:$D,$BF180,'Transactions (Dated)'!$B:$B,BU$11,'Transactions (Dated)'!$C:$C,"Dividend (paid to cash)")*AJ180</f>
        <v>0</v>
      </c>
      <c r="BV180" s="6"/>
      <c r="BX180" s="6">
        <f t="shared" ca="1" si="78"/>
        <v>807888.42</v>
      </c>
      <c r="BZ180" s="3">
        <f t="shared" si="79"/>
        <v>42158</v>
      </c>
      <c r="CA180" s="4">
        <f t="shared" ca="1" si="74"/>
        <v>207301.39</v>
      </c>
      <c r="CB180" s="4">
        <f t="shared" ca="1" si="75"/>
        <v>807888.42</v>
      </c>
      <c r="CD180" s="4">
        <f t="shared" ca="1" si="76"/>
        <v>1015189.81</v>
      </c>
    </row>
    <row r="181" spans="2:82">
      <c r="B181" s="3">
        <f t="shared" si="77"/>
        <v>42159</v>
      </c>
      <c r="C181" s="2">
        <v>15019.4</v>
      </c>
      <c r="E181" s="70">
        <v>42159</v>
      </c>
      <c r="F181" s="69">
        <v>12.2</v>
      </c>
      <c r="G181" s="69">
        <v>5.0199999999999996</v>
      </c>
      <c r="H181" s="69">
        <v>20.36</v>
      </c>
      <c r="I181" s="69">
        <v>31.82</v>
      </c>
      <c r="J181" s="69">
        <v>18.079999999999998</v>
      </c>
      <c r="K181" s="69">
        <v>12.59</v>
      </c>
      <c r="L181" s="69">
        <v>26.33</v>
      </c>
      <c r="M181" s="69">
        <v>3.4</v>
      </c>
      <c r="N181" s="69">
        <v>10.34</v>
      </c>
      <c r="O181" s="69">
        <v>5.65</v>
      </c>
      <c r="P181" s="69">
        <v>31.73</v>
      </c>
      <c r="Q181" s="69">
        <v>1.06</v>
      </c>
      <c r="R181" s="69">
        <v>11.66</v>
      </c>
      <c r="S181" s="69">
        <v>36.99</v>
      </c>
      <c r="T181" s="4"/>
      <c r="V181" s="3">
        <f t="shared" si="56"/>
        <v>42159</v>
      </c>
      <c r="W181" s="40">
        <f ca="1">W180+SUMIFS('Transactions (Dated)'!$E$2:$E$53,'Transactions (Dated)'!$D$2:$D$53,'Share Values'!$V181,'Transactions (Dated)'!$B$2:$B$53,'Share Values'!W$11,'Transactions (Dated)'!$C$2:$C$53,"Buy")-SUMIFS('Transactions (Dated)'!$E$2:$E$53,'Transactions (Dated)'!$D$2:$D$53,'Share Values'!$V181,'Transactions (Dated)'!$B$2:$B$53,'Share Values'!W$11,'Transactions (Dated)'!$C$2:$C$53,"Sell")</f>
        <v>4625</v>
      </c>
      <c r="X181" s="40">
        <f ca="1">X180+SUMIFS('Transactions (Dated)'!$E$2:$E$53,'Transactions (Dated)'!$D$2:$D$53,'Share Values'!$V181,'Transactions (Dated)'!$B$2:$B$53,'Share Values'!X$11,'Transactions (Dated)'!$C$2:$C$53,"Buy")-SUMIFS('Transactions (Dated)'!$E$2:$E$53,'Transactions (Dated)'!$D$2:$D$53,'Share Values'!$V181,'Transactions (Dated)'!$B$2:$B$53,'Share Values'!X$11,'Transactions (Dated)'!$C$2:$C$53,"Sell")</f>
        <v>9375</v>
      </c>
      <c r="Y181" s="40">
        <f ca="1">Y180+SUMIFS('Transactions (Dated)'!$E$2:$E$53,'Transactions (Dated)'!$D$2:$D$53,'Share Values'!$V181,'Transactions (Dated)'!$B$2:$B$53,'Share Values'!Y$11,'Transactions (Dated)'!$C$2:$C$53,"Buy")-SUMIFS('Transactions (Dated)'!$E$2:$E$53,'Transactions (Dated)'!$D$2:$D$53,'Share Values'!$V181,'Transactions (Dated)'!$B$2:$B$53,'Share Values'!Y$11,'Transactions (Dated)'!$C$2:$C$53,"Sell")</f>
        <v>0</v>
      </c>
      <c r="Z181" s="40">
        <f ca="1">Z180+SUMIFS('Transactions (Dated)'!$E$2:$E$53,'Transactions (Dated)'!$D$2:$D$53,'Share Values'!$V181,'Transactions (Dated)'!$B$2:$B$53,'Share Values'!Z$11,'Transactions (Dated)'!$C$2:$C$53,"Buy")-SUMIFS('Transactions (Dated)'!$E$2:$E$53,'Transactions (Dated)'!$D$2:$D$53,'Share Values'!$V181,'Transactions (Dated)'!$B$2:$B$53,'Share Values'!Z$11,'Transactions (Dated)'!$C$2:$C$53,"Sell")</f>
        <v>1892</v>
      </c>
      <c r="AA181" s="40">
        <f ca="1">AA180+SUMIFS('Transactions (Dated)'!$E$2:$E$53,'Transactions (Dated)'!$D$2:$D$53,'Share Values'!$V181,'Transactions (Dated)'!$B$2:$B$53,'Share Values'!AA$11,'Transactions (Dated)'!$C$2:$C$53,"Buy")-SUMIFS('Transactions (Dated)'!$E$2:$E$53,'Transactions (Dated)'!$D$2:$D$53,'Share Values'!$V181,'Transactions (Dated)'!$B$2:$B$53,'Share Values'!AA$11,'Transactions (Dated)'!$C$2:$C$53,"Sell")</f>
        <v>2348</v>
      </c>
      <c r="AB181" s="40">
        <f ca="1">AB180+SUMIFS('Transactions (Dated)'!$E$2:$E$53,'Transactions (Dated)'!$D$2:$D$53,'Share Values'!$V181,'Transactions (Dated)'!$B$2:$B$53,'Share Values'!AB$11,'Transactions (Dated)'!$C$2:$C$53,"Buy")-SUMIFS('Transactions (Dated)'!$E$2:$E$53,'Transactions (Dated)'!$D$2:$D$53,'Share Values'!$V181,'Transactions (Dated)'!$B$2:$B$53,'Share Values'!AB$11,'Transactions (Dated)'!$C$2:$C$53,"Sell")</f>
        <v>0</v>
      </c>
      <c r="AC181" s="40">
        <f ca="1">AC180+SUMIFS('Transactions (Dated)'!$E$2:$E$53,'Transactions (Dated)'!$D$2:$D$53,'Share Values'!$V181,'Transactions (Dated)'!$B$2:$B$53,'Share Values'!AC$11,'Transactions (Dated)'!$C$2:$C$53,"Buy")-SUMIFS('Transactions (Dated)'!$E$2:$E$53,'Transactions (Dated)'!$D$2:$D$53,'Share Values'!$V181,'Transactions (Dated)'!$B$2:$B$53,'Share Values'!AC$11,'Transactions (Dated)'!$C$2:$C$53,"Sell")</f>
        <v>0</v>
      </c>
      <c r="AD181" s="40">
        <f ca="1">AD180+SUMIFS('Transactions (Dated)'!$E$2:$E$53,'Transactions (Dated)'!$D$2:$D$53,'Share Values'!$V181,'Transactions (Dated)'!$B$2:$B$53,'Share Values'!AD$11,'Transactions (Dated)'!$C$2:$C$53,"Buy")-SUMIFS('Transactions (Dated)'!$E$2:$E$53,'Transactions (Dated)'!$D$2:$D$53,'Share Values'!$V181,'Transactions (Dated)'!$B$2:$B$53,'Share Values'!AD$11,'Transactions (Dated)'!$C$2:$C$53,"Sell")</f>
        <v>0</v>
      </c>
      <c r="AE181" s="40">
        <f ca="1">AE180+SUMIFS('Transactions (Dated)'!$E$2:$E$53,'Transactions (Dated)'!$D$2:$D$53,'Share Values'!$V181,'Transactions (Dated)'!$B$2:$B$53,'Share Values'!AE$11,'Transactions (Dated)'!$C$2:$C$53,"Buy")-SUMIFS('Transactions (Dated)'!$E$2:$E$53,'Transactions (Dated)'!$D$2:$D$53,'Share Values'!$V181,'Transactions (Dated)'!$B$2:$B$53,'Share Values'!AE$11,'Transactions (Dated)'!$C$2:$C$53,"Sell")</f>
        <v>0</v>
      </c>
      <c r="AF181" s="40">
        <f ca="1">AF180+SUMIFS('Transactions (Dated)'!$E$2:$E$53,'Transactions (Dated)'!$D$2:$D$53,'Share Values'!$V181,'Transactions (Dated)'!$B$2:$B$53,'Share Values'!AF$11,'Transactions (Dated)'!$C$2:$C$53,"Buy")-SUMIFS('Transactions (Dated)'!$E$2:$E$53,'Transactions (Dated)'!$D$2:$D$53,'Share Values'!$V181,'Transactions (Dated)'!$B$2:$B$53,'Share Values'!AF$11,'Transactions (Dated)'!$C$2:$C$53,"Sell")</f>
        <v>0</v>
      </c>
      <c r="AG181" s="40">
        <f ca="1">AG180+SUMIFS('Transactions (Dated)'!$E$2:$E$53,'Transactions (Dated)'!$D$2:$D$53,'Share Values'!$V181,'Transactions (Dated)'!$B$2:$B$53,'Share Values'!AG$11,'Transactions (Dated)'!$C$2:$C$53,"Buy")-SUMIFS('Transactions (Dated)'!$E$2:$E$53,'Transactions (Dated)'!$D$2:$D$53,'Share Values'!$V181,'Transactions (Dated)'!$B$2:$B$53,'Share Values'!AG$11,'Transactions (Dated)'!$C$2:$C$53,"Sell")</f>
        <v>0</v>
      </c>
      <c r="AH181" s="40">
        <f ca="1">AH180+SUMIFS('Transactions (Dated)'!$E$2:$E$53,'Transactions (Dated)'!$D$2:$D$53,'Share Values'!$V181,'Transactions (Dated)'!$B$2:$B$53,'Share Values'!AH$11,'Transactions (Dated)'!$C$2:$C$53,"Buy")-SUMIFS('Transactions (Dated)'!$E$2:$E$53,'Transactions (Dated)'!$D$2:$D$53,'Share Values'!$V181,'Transactions (Dated)'!$B$2:$B$53,'Share Values'!AH$11,'Transactions (Dated)'!$C$2:$C$53,"Sell")</f>
        <v>0</v>
      </c>
      <c r="AI181" s="40">
        <f ca="1">AI180+SUMIFS('Transactions (Dated)'!$E$2:$E$53,'Transactions (Dated)'!$D$2:$D$53,'Share Values'!$V181,'Transactions (Dated)'!$B$2:$B$53,'Share Values'!AI$11,'Transactions (Dated)'!$C$2:$C$53,"Buy")-SUMIFS('Transactions (Dated)'!$E$2:$E$53,'Transactions (Dated)'!$D$2:$D$53,'Share Values'!$V181,'Transactions (Dated)'!$B$2:$B$53,'Share Values'!AI$11,'Transactions (Dated)'!$C$2:$C$53,"Sell")</f>
        <v>0</v>
      </c>
      <c r="AJ181" s="40">
        <f ca="1">AJ180+SUMIFS('Transactions (Dated)'!$E$2:$E$53,'Transactions (Dated)'!$D$2:$D$53,'Share Values'!$V181,'Transactions (Dated)'!$B$2:$B$53,'Share Values'!AJ$11,'Transactions (Dated)'!$C$2:$C$53,"Buy")-SUMIFS('Transactions (Dated)'!$E$2:$E$53,'Transactions (Dated)'!$D$2:$D$53,'Share Values'!$V181,'Transactions (Dated)'!$B$2:$B$53,'Share Values'!AJ$11,'Transactions (Dated)'!$C$2:$C$53,"Sell")</f>
        <v>0</v>
      </c>
      <c r="AK181" s="40"/>
      <c r="AM181" s="3">
        <f t="shared" si="57"/>
        <v>42159</v>
      </c>
      <c r="AN181" s="6">
        <f t="shared" ca="1" si="58"/>
        <v>56425</v>
      </c>
      <c r="AO181" s="6">
        <f t="shared" ca="1" si="59"/>
        <v>47062.499999999993</v>
      </c>
      <c r="AP181" s="6">
        <f t="shared" ca="1" si="60"/>
        <v>0</v>
      </c>
      <c r="AQ181" s="6">
        <f t="shared" ca="1" si="61"/>
        <v>60203.44</v>
      </c>
      <c r="AR181" s="6">
        <f t="shared" ca="1" si="62"/>
        <v>42451.839999999997</v>
      </c>
      <c r="AS181" s="6">
        <f t="shared" ca="1" si="63"/>
        <v>0</v>
      </c>
      <c r="AT181" s="6">
        <f t="shared" ca="1" si="64"/>
        <v>0</v>
      </c>
      <c r="AU181" s="6">
        <f t="shared" ca="1" si="65"/>
        <v>0</v>
      </c>
      <c r="AV181" s="6">
        <f t="shared" ca="1" si="66"/>
        <v>0</v>
      </c>
      <c r="AW181" s="6">
        <f t="shared" ca="1" si="67"/>
        <v>0</v>
      </c>
      <c r="AX181" s="6">
        <f t="shared" ca="1" si="68"/>
        <v>0</v>
      </c>
      <c r="AY181" s="6">
        <f t="shared" ca="1" si="69"/>
        <v>0</v>
      </c>
      <c r="AZ181" s="6">
        <f t="shared" ca="1" si="70"/>
        <v>0</v>
      </c>
      <c r="BA181" s="6">
        <f t="shared" ca="1" si="71"/>
        <v>0</v>
      </c>
      <c r="BB181" s="6"/>
      <c r="BD181" s="4">
        <f t="shared" ca="1" si="72"/>
        <v>206142.78</v>
      </c>
      <c r="BF181" s="3">
        <f t="shared" si="73"/>
        <v>42159</v>
      </c>
      <c r="BG181" s="6">
        <f>BG180+SUMIFS('Transactions (Dated)'!H:H,'Transactions (Dated)'!D:D,'Share Values'!AM181)</f>
        <v>806524.9</v>
      </c>
      <c r="BH181" s="6">
        <f ca="1">BH180+SUMIFS('Transactions (Dated)'!$F:$F,'Transactions (Dated)'!$D:$D,$BF181,'Transactions (Dated)'!$B:$B,BH$11,'Transactions (Dated)'!$C:$C,"Dividend (paid to cash)")*W181</f>
        <v>0</v>
      </c>
      <c r="BI181" s="6">
        <f ca="1">BI180+SUMIFS('Transactions (Dated)'!$F:$F,'Transactions (Dated)'!$D:$D,$BF181,'Transactions (Dated)'!$B:$B,BI$11,'Transactions (Dated)'!$C:$C,"Dividend (paid to cash)")*X181</f>
        <v>1250</v>
      </c>
      <c r="BJ181" s="6">
        <f ca="1">BJ180+SUMIFS('Transactions (Dated)'!$F:$F,'Transactions (Dated)'!$D:$D,$BF181,'Transactions (Dated)'!$B:$B,BJ$11,'Transactions (Dated)'!$C:$C,"Dividend (paid to cash)")*Y181</f>
        <v>0</v>
      </c>
      <c r="BK181" s="6">
        <f ca="1">BK180+SUMIFS('Transactions (Dated)'!$F:$F,'Transactions (Dated)'!$D:$D,$BF181,'Transactions (Dated)'!$B:$B,BK$11,'Transactions (Dated)'!$C:$C,"Dividend (paid to cash)")*Z181</f>
        <v>113.52000000000001</v>
      </c>
      <c r="BL181" s="6">
        <f ca="1">BL180+SUMIFS('Transactions (Dated)'!$F:$F,'Transactions (Dated)'!$D:$D,$BF181,'Transactions (Dated)'!$B:$B,BL$11,'Transactions (Dated)'!$C:$C,"Dividend (paid to cash)")*AA181</f>
        <v>0</v>
      </c>
      <c r="BM181" s="6">
        <f ca="1">BM180+SUMIFS('Transactions (Dated)'!$F:$F,'Transactions (Dated)'!$D:$D,$BF181,'Transactions (Dated)'!$B:$B,BM$11,'Transactions (Dated)'!$C:$C,"Dividend (paid to cash)")*AB181</f>
        <v>0</v>
      </c>
      <c r="BN181" s="6">
        <f ca="1">BN180+SUMIFS('Transactions (Dated)'!$F:$F,'Transactions (Dated)'!$D:$D,$BF181,'Transactions (Dated)'!$B:$B,BN$11,'Transactions (Dated)'!$C:$C,"Dividend (paid to cash)")*AC181</f>
        <v>0</v>
      </c>
      <c r="BO181" s="6">
        <f ca="1">BO180+SUMIFS('Transactions (Dated)'!$F:$F,'Transactions (Dated)'!$D:$D,$BF181,'Transactions (Dated)'!$B:$B,BO$11,'Transactions (Dated)'!$C:$C,"Dividend (paid to cash)")*AD181</f>
        <v>0</v>
      </c>
      <c r="BP181" s="6">
        <f ca="1">BP180+SUMIFS('Transactions (Dated)'!$F:$F,'Transactions (Dated)'!$D:$D,$BF181,'Transactions (Dated)'!$B:$B,BP$11,'Transactions (Dated)'!$C:$C,"Dividend (paid to cash)")*AE181</f>
        <v>0</v>
      </c>
      <c r="BQ181" s="6">
        <f ca="1">BQ180+SUMIFS('Transactions (Dated)'!$F:$F,'Transactions (Dated)'!$D:$D,$BF181,'Transactions (Dated)'!$B:$B,BQ$11,'Transactions (Dated)'!$C:$C,"Dividend (paid to cash)")*AF181</f>
        <v>0</v>
      </c>
      <c r="BR181" s="6">
        <f ca="1">BR180+SUMIFS('Transactions (Dated)'!$F:$F,'Transactions (Dated)'!$D:$D,$BF181,'Transactions (Dated)'!$B:$B,BR$11,'Transactions (Dated)'!$C:$C,"Dividend (paid to cash)")*AG181</f>
        <v>0</v>
      </c>
      <c r="BS181" s="6">
        <f ca="1">BS180+SUMIFS('Transactions (Dated)'!$F:$F,'Transactions (Dated)'!$D:$D,$BF181,'Transactions (Dated)'!$B:$B,BS$11,'Transactions (Dated)'!$C:$C,"Dividend (paid to cash)")*AH181</f>
        <v>0</v>
      </c>
      <c r="BT181" s="6">
        <f ca="1">BT180+SUMIFS('Transactions (Dated)'!$F:$F,'Transactions (Dated)'!$D:$D,$BF181,'Transactions (Dated)'!$B:$B,BT$11,'Transactions (Dated)'!$C:$C,"Dividend (paid to cash)")*AI181</f>
        <v>0</v>
      </c>
      <c r="BU181" s="6">
        <f ca="1">BU180+SUMIFS('Transactions (Dated)'!$F:$F,'Transactions (Dated)'!$D:$D,$BF181,'Transactions (Dated)'!$B:$B,BU$11,'Transactions (Dated)'!$C:$C,"Dividend (paid to cash)")*AJ181</f>
        <v>0</v>
      </c>
      <c r="BV181" s="6"/>
      <c r="BX181" s="6">
        <f t="shared" ca="1" si="78"/>
        <v>807888.42</v>
      </c>
      <c r="BZ181" s="3">
        <f t="shared" si="79"/>
        <v>42159</v>
      </c>
      <c r="CA181" s="4">
        <f t="shared" ca="1" si="74"/>
        <v>206142.78</v>
      </c>
      <c r="CB181" s="4">
        <f t="shared" ca="1" si="75"/>
        <v>807888.42</v>
      </c>
      <c r="CD181" s="4">
        <f t="shared" ca="1" si="76"/>
        <v>1014031.2000000001</v>
      </c>
    </row>
    <row r="182" spans="2:82">
      <c r="B182" s="3">
        <f t="shared" si="77"/>
        <v>42160</v>
      </c>
      <c r="C182" s="2">
        <v>14957.2</v>
      </c>
      <c r="E182" s="70">
        <v>42160</v>
      </c>
      <c r="F182" s="69">
        <v>12.14</v>
      </c>
      <c r="G182" s="69">
        <v>5.09</v>
      </c>
      <c r="H182" s="69">
        <v>20.29</v>
      </c>
      <c r="I182" s="69">
        <v>31.41</v>
      </c>
      <c r="J182" s="69">
        <v>18.399999999999999</v>
      </c>
      <c r="K182" s="69">
        <v>12.53</v>
      </c>
      <c r="L182" s="69">
        <v>26.17</v>
      </c>
      <c r="M182" s="69">
        <v>3.3</v>
      </c>
      <c r="N182" s="69">
        <v>10.4</v>
      </c>
      <c r="O182" s="69">
        <v>5.6166999999999998</v>
      </c>
      <c r="P182" s="69">
        <v>31.3</v>
      </c>
      <c r="Q182" s="69">
        <v>1.1200000000000001</v>
      </c>
      <c r="R182" s="69">
        <v>11.81</v>
      </c>
      <c r="S182" s="69">
        <v>36.31</v>
      </c>
      <c r="T182" s="4"/>
      <c r="V182" s="3">
        <f t="shared" si="56"/>
        <v>42160</v>
      </c>
      <c r="W182" s="40">
        <f ca="1">W181+SUMIFS('Transactions (Dated)'!$E$2:$E$53,'Transactions (Dated)'!$D$2:$D$53,'Share Values'!$V182,'Transactions (Dated)'!$B$2:$B$53,'Share Values'!W$11,'Transactions (Dated)'!$C$2:$C$53,"Buy")-SUMIFS('Transactions (Dated)'!$E$2:$E$53,'Transactions (Dated)'!$D$2:$D$53,'Share Values'!$V182,'Transactions (Dated)'!$B$2:$B$53,'Share Values'!W$11,'Transactions (Dated)'!$C$2:$C$53,"Sell")</f>
        <v>4625</v>
      </c>
      <c r="X182" s="40">
        <f ca="1">X181+SUMIFS('Transactions (Dated)'!$E$2:$E$53,'Transactions (Dated)'!$D$2:$D$53,'Share Values'!$V182,'Transactions (Dated)'!$B$2:$B$53,'Share Values'!X$11,'Transactions (Dated)'!$C$2:$C$53,"Buy")-SUMIFS('Transactions (Dated)'!$E$2:$E$53,'Transactions (Dated)'!$D$2:$D$53,'Share Values'!$V182,'Transactions (Dated)'!$B$2:$B$53,'Share Values'!X$11,'Transactions (Dated)'!$C$2:$C$53,"Sell")</f>
        <v>9375</v>
      </c>
      <c r="Y182" s="40">
        <f ca="1">Y181+SUMIFS('Transactions (Dated)'!$E$2:$E$53,'Transactions (Dated)'!$D$2:$D$53,'Share Values'!$V182,'Transactions (Dated)'!$B$2:$B$53,'Share Values'!Y$11,'Transactions (Dated)'!$C$2:$C$53,"Buy")-SUMIFS('Transactions (Dated)'!$E$2:$E$53,'Transactions (Dated)'!$D$2:$D$53,'Share Values'!$V182,'Transactions (Dated)'!$B$2:$B$53,'Share Values'!Y$11,'Transactions (Dated)'!$C$2:$C$53,"Sell")</f>
        <v>0</v>
      </c>
      <c r="Z182" s="40">
        <f ca="1">Z181+SUMIFS('Transactions (Dated)'!$E$2:$E$53,'Transactions (Dated)'!$D$2:$D$53,'Share Values'!$V182,'Transactions (Dated)'!$B$2:$B$53,'Share Values'!Z$11,'Transactions (Dated)'!$C$2:$C$53,"Buy")-SUMIFS('Transactions (Dated)'!$E$2:$E$53,'Transactions (Dated)'!$D$2:$D$53,'Share Values'!$V182,'Transactions (Dated)'!$B$2:$B$53,'Share Values'!Z$11,'Transactions (Dated)'!$C$2:$C$53,"Sell")</f>
        <v>1892</v>
      </c>
      <c r="AA182" s="40">
        <f ca="1">AA181+SUMIFS('Transactions (Dated)'!$E$2:$E$53,'Transactions (Dated)'!$D$2:$D$53,'Share Values'!$V182,'Transactions (Dated)'!$B$2:$B$53,'Share Values'!AA$11,'Transactions (Dated)'!$C$2:$C$53,"Buy")-SUMIFS('Transactions (Dated)'!$E$2:$E$53,'Transactions (Dated)'!$D$2:$D$53,'Share Values'!$V182,'Transactions (Dated)'!$B$2:$B$53,'Share Values'!AA$11,'Transactions (Dated)'!$C$2:$C$53,"Sell")</f>
        <v>2348</v>
      </c>
      <c r="AB182" s="40">
        <f ca="1">AB181+SUMIFS('Transactions (Dated)'!$E$2:$E$53,'Transactions (Dated)'!$D$2:$D$53,'Share Values'!$V182,'Transactions (Dated)'!$B$2:$B$53,'Share Values'!AB$11,'Transactions (Dated)'!$C$2:$C$53,"Buy")-SUMIFS('Transactions (Dated)'!$E$2:$E$53,'Transactions (Dated)'!$D$2:$D$53,'Share Values'!$V182,'Transactions (Dated)'!$B$2:$B$53,'Share Values'!AB$11,'Transactions (Dated)'!$C$2:$C$53,"Sell")</f>
        <v>0</v>
      </c>
      <c r="AC182" s="40">
        <f ca="1">AC181+SUMIFS('Transactions (Dated)'!$E$2:$E$53,'Transactions (Dated)'!$D$2:$D$53,'Share Values'!$V182,'Transactions (Dated)'!$B$2:$B$53,'Share Values'!AC$11,'Transactions (Dated)'!$C$2:$C$53,"Buy")-SUMIFS('Transactions (Dated)'!$E$2:$E$53,'Transactions (Dated)'!$D$2:$D$53,'Share Values'!$V182,'Transactions (Dated)'!$B$2:$B$53,'Share Values'!AC$11,'Transactions (Dated)'!$C$2:$C$53,"Sell")</f>
        <v>0</v>
      </c>
      <c r="AD182" s="40">
        <f ca="1">AD181+SUMIFS('Transactions (Dated)'!$E$2:$E$53,'Transactions (Dated)'!$D$2:$D$53,'Share Values'!$V182,'Transactions (Dated)'!$B$2:$B$53,'Share Values'!AD$11,'Transactions (Dated)'!$C$2:$C$53,"Buy")-SUMIFS('Transactions (Dated)'!$E$2:$E$53,'Transactions (Dated)'!$D$2:$D$53,'Share Values'!$V182,'Transactions (Dated)'!$B$2:$B$53,'Share Values'!AD$11,'Transactions (Dated)'!$C$2:$C$53,"Sell")</f>
        <v>0</v>
      </c>
      <c r="AE182" s="40">
        <f ca="1">AE181+SUMIFS('Transactions (Dated)'!$E$2:$E$53,'Transactions (Dated)'!$D$2:$D$53,'Share Values'!$V182,'Transactions (Dated)'!$B$2:$B$53,'Share Values'!AE$11,'Transactions (Dated)'!$C$2:$C$53,"Buy")-SUMIFS('Transactions (Dated)'!$E$2:$E$53,'Transactions (Dated)'!$D$2:$D$53,'Share Values'!$V182,'Transactions (Dated)'!$B$2:$B$53,'Share Values'!AE$11,'Transactions (Dated)'!$C$2:$C$53,"Sell")</f>
        <v>0</v>
      </c>
      <c r="AF182" s="40">
        <f ca="1">AF181+SUMIFS('Transactions (Dated)'!$E$2:$E$53,'Transactions (Dated)'!$D$2:$D$53,'Share Values'!$V182,'Transactions (Dated)'!$B$2:$B$53,'Share Values'!AF$11,'Transactions (Dated)'!$C$2:$C$53,"Buy")-SUMIFS('Transactions (Dated)'!$E$2:$E$53,'Transactions (Dated)'!$D$2:$D$53,'Share Values'!$V182,'Transactions (Dated)'!$B$2:$B$53,'Share Values'!AF$11,'Transactions (Dated)'!$C$2:$C$53,"Sell")</f>
        <v>0</v>
      </c>
      <c r="AG182" s="40">
        <f ca="1">AG181+SUMIFS('Transactions (Dated)'!$E$2:$E$53,'Transactions (Dated)'!$D$2:$D$53,'Share Values'!$V182,'Transactions (Dated)'!$B$2:$B$53,'Share Values'!AG$11,'Transactions (Dated)'!$C$2:$C$53,"Buy")-SUMIFS('Transactions (Dated)'!$E$2:$E$53,'Transactions (Dated)'!$D$2:$D$53,'Share Values'!$V182,'Transactions (Dated)'!$B$2:$B$53,'Share Values'!AG$11,'Transactions (Dated)'!$C$2:$C$53,"Sell")</f>
        <v>0</v>
      </c>
      <c r="AH182" s="40">
        <f ca="1">AH181+SUMIFS('Transactions (Dated)'!$E$2:$E$53,'Transactions (Dated)'!$D$2:$D$53,'Share Values'!$V182,'Transactions (Dated)'!$B$2:$B$53,'Share Values'!AH$11,'Transactions (Dated)'!$C$2:$C$53,"Buy")-SUMIFS('Transactions (Dated)'!$E$2:$E$53,'Transactions (Dated)'!$D$2:$D$53,'Share Values'!$V182,'Transactions (Dated)'!$B$2:$B$53,'Share Values'!AH$11,'Transactions (Dated)'!$C$2:$C$53,"Sell")</f>
        <v>0</v>
      </c>
      <c r="AI182" s="40">
        <f ca="1">AI181+SUMIFS('Transactions (Dated)'!$E$2:$E$53,'Transactions (Dated)'!$D$2:$D$53,'Share Values'!$V182,'Transactions (Dated)'!$B$2:$B$53,'Share Values'!AI$11,'Transactions (Dated)'!$C$2:$C$53,"Buy")-SUMIFS('Transactions (Dated)'!$E$2:$E$53,'Transactions (Dated)'!$D$2:$D$53,'Share Values'!$V182,'Transactions (Dated)'!$B$2:$B$53,'Share Values'!AI$11,'Transactions (Dated)'!$C$2:$C$53,"Sell")</f>
        <v>0</v>
      </c>
      <c r="AJ182" s="40">
        <f ca="1">AJ181+SUMIFS('Transactions (Dated)'!$E$2:$E$53,'Transactions (Dated)'!$D$2:$D$53,'Share Values'!$V182,'Transactions (Dated)'!$B$2:$B$53,'Share Values'!AJ$11,'Transactions (Dated)'!$C$2:$C$53,"Buy")-SUMIFS('Transactions (Dated)'!$E$2:$E$53,'Transactions (Dated)'!$D$2:$D$53,'Share Values'!$V182,'Transactions (Dated)'!$B$2:$B$53,'Share Values'!AJ$11,'Transactions (Dated)'!$C$2:$C$53,"Sell")</f>
        <v>0</v>
      </c>
      <c r="AK182" s="40"/>
      <c r="AM182" s="3">
        <f t="shared" si="57"/>
        <v>42160</v>
      </c>
      <c r="AN182" s="6">
        <f t="shared" ca="1" si="58"/>
        <v>56147.5</v>
      </c>
      <c r="AO182" s="6">
        <f t="shared" ca="1" si="59"/>
        <v>47718.75</v>
      </c>
      <c r="AP182" s="6">
        <f t="shared" ca="1" si="60"/>
        <v>0</v>
      </c>
      <c r="AQ182" s="6">
        <f t="shared" ca="1" si="61"/>
        <v>59427.72</v>
      </c>
      <c r="AR182" s="6">
        <f t="shared" ca="1" si="62"/>
        <v>43203.199999999997</v>
      </c>
      <c r="AS182" s="6">
        <f t="shared" ca="1" si="63"/>
        <v>0</v>
      </c>
      <c r="AT182" s="6">
        <f t="shared" ca="1" si="64"/>
        <v>0</v>
      </c>
      <c r="AU182" s="6">
        <f t="shared" ca="1" si="65"/>
        <v>0</v>
      </c>
      <c r="AV182" s="6">
        <f t="shared" ca="1" si="66"/>
        <v>0</v>
      </c>
      <c r="AW182" s="6">
        <f t="shared" ca="1" si="67"/>
        <v>0</v>
      </c>
      <c r="AX182" s="6">
        <f t="shared" ca="1" si="68"/>
        <v>0</v>
      </c>
      <c r="AY182" s="6">
        <f t="shared" ca="1" si="69"/>
        <v>0</v>
      </c>
      <c r="AZ182" s="6">
        <f t="shared" ca="1" si="70"/>
        <v>0</v>
      </c>
      <c r="BA182" s="6">
        <f t="shared" ca="1" si="71"/>
        <v>0</v>
      </c>
      <c r="BB182" s="6"/>
      <c r="BD182" s="4">
        <f t="shared" ca="1" si="72"/>
        <v>206497.16999999998</v>
      </c>
      <c r="BF182" s="3">
        <f t="shared" si="73"/>
        <v>42160</v>
      </c>
      <c r="BG182" s="6">
        <f>BG181+SUMIFS('Transactions (Dated)'!H:H,'Transactions (Dated)'!D:D,'Share Values'!AM182)</f>
        <v>806524.9</v>
      </c>
      <c r="BH182" s="6">
        <f ca="1">BH181+SUMIFS('Transactions (Dated)'!$F:$F,'Transactions (Dated)'!$D:$D,$BF182,'Transactions (Dated)'!$B:$B,BH$11,'Transactions (Dated)'!$C:$C,"Dividend (paid to cash)")*W182</f>
        <v>0</v>
      </c>
      <c r="BI182" s="6">
        <f ca="1">BI181+SUMIFS('Transactions (Dated)'!$F:$F,'Transactions (Dated)'!$D:$D,$BF182,'Transactions (Dated)'!$B:$B,BI$11,'Transactions (Dated)'!$C:$C,"Dividend (paid to cash)")*X182</f>
        <v>1250</v>
      </c>
      <c r="BJ182" s="6">
        <f ca="1">BJ181+SUMIFS('Transactions (Dated)'!$F:$F,'Transactions (Dated)'!$D:$D,$BF182,'Transactions (Dated)'!$B:$B,BJ$11,'Transactions (Dated)'!$C:$C,"Dividend (paid to cash)")*Y182</f>
        <v>0</v>
      </c>
      <c r="BK182" s="6">
        <f ca="1">BK181+SUMIFS('Transactions (Dated)'!$F:$F,'Transactions (Dated)'!$D:$D,$BF182,'Transactions (Dated)'!$B:$B,BK$11,'Transactions (Dated)'!$C:$C,"Dividend (paid to cash)")*Z182</f>
        <v>113.52000000000001</v>
      </c>
      <c r="BL182" s="6">
        <f ca="1">BL181+SUMIFS('Transactions (Dated)'!$F:$F,'Transactions (Dated)'!$D:$D,$BF182,'Transactions (Dated)'!$B:$B,BL$11,'Transactions (Dated)'!$C:$C,"Dividend (paid to cash)")*AA182</f>
        <v>0</v>
      </c>
      <c r="BM182" s="6">
        <f ca="1">BM181+SUMIFS('Transactions (Dated)'!$F:$F,'Transactions (Dated)'!$D:$D,$BF182,'Transactions (Dated)'!$B:$B,BM$11,'Transactions (Dated)'!$C:$C,"Dividend (paid to cash)")*AB182</f>
        <v>0</v>
      </c>
      <c r="BN182" s="6">
        <f ca="1">BN181+SUMIFS('Transactions (Dated)'!$F:$F,'Transactions (Dated)'!$D:$D,$BF182,'Transactions (Dated)'!$B:$B,BN$11,'Transactions (Dated)'!$C:$C,"Dividend (paid to cash)")*AC182</f>
        <v>0</v>
      </c>
      <c r="BO182" s="6">
        <f ca="1">BO181+SUMIFS('Transactions (Dated)'!$F:$F,'Transactions (Dated)'!$D:$D,$BF182,'Transactions (Dated)'!$B:$B,BO$11,'Transactions (Dated)'!$C:$C,"Dividend (paid to cash)")*AD182</f>
        <v>0</v>
      </c>
      <c r="BP182" s="6">
        <f ca="1">BP181+SUMIFS('Transactions (Dated)'!$F:$F,'Transactions (Dated)'!$D:$D,$BF182,'Transactions (Dated)'!$B:$B,BP$11,'Transactions (Dated)'!$C:$C,"Dividend (paid to cash)")*AE182</f>
        <v>0</v>
      </c>
      <c r="BQ182" s="6">
        <f ca="1">BQ181+SUMIFS('Transactions (Dated)'!$F:$F,'Transactions (Dated)'!$D:$D,$BF182,'Transactions (Dated)'!$B:$B,BQ$11,'Transactions (Dated)'!$C:$C,"Dividend (paid to cash)")*AF182</f>
        <v>0</v>
      </c>
      <c r="BR182" s="6">
        <f ca="1">BR181+SUMIFS('Transactions (Dated)'!$F:$F,'Transactions (Dated)'!$D:$D,$BF182,'Transactions (Dated)'!$B:$B,BR$11,'Transactions (Dated)'!$C:$C,"Dividend (paid to cash)")*AG182</f>
        <v>0</v>
      </c>
      <c r="BS182" s="6">
        <f ca="1">BS181+SUMIFS('Transactions (Dated)'!$F:$F,'Transactions (Dated)'!$D:$D,$BF182,'Transactions (Dated)'!$B:$B,BS$11,'Transactions (Dated)'!$C:$C,"Dividend (paid to cash)")*AH182</f>
        <v>0</v>
      </c>
      <c r="BT182" s="6">
        <f ca="1">BT181+SUMIFS('Transactions (Dated)'!$F:$F,'Transactions (Dated)'!$D:$D,$BF182,'Transactions (Dated)'!$B:$B,BT$11,'Transactions (Dated)'!$C:$C,"Dividend (paid to cash)")*AI182</f>
        <v>0</v>
      </c>
      <c r="BU182" s="6">
        <f ca="1">BU181+SUMIFS('Transactions (Dated)'!$F:$F,'Transactions (Dated)'!$D:$D,$BF182,'Transactions (Dated)'!$B:$B,BU$11,'Transactions (Dated)'!$C:$C,"Dividend (paid to cash)")*AJ182</f>
        <v>0</v>
      </c>
      <c r="BV182" s="6"/>
      <c r="BX182" s="6">
        <f t="shared" ca="1" si="78"/>
        <v>807888.42</v>
      </c>
      <c r="BZ182" s="3">
        <f t="shared" si="79"/>
        <v>42160</v>
      </c>
      <c r="CA182" s="4">
        <f t="shared" ca="1" si="74"/>
        <v>206497.16999999998</v>
      </c>
      <c r="CB182" s="4">
        <f t="shared" ca="1" si="75"/>
        <v>807888.42</v>
      </c>
      <c r="CD182" s="4">
        <f t="shared" ca="1" si="76"/>
        <v>1014385.5900000001</v>
      </c>
    </row>
    <row r="183" spans="2:82">
      <c r="B183" s="3">
        <f t="shared" si="77"/>
        <v>42163</v>
      </c>
      <c r="C183" s="2">
        <v>14743.3</v>
      </c>
      <c r="E183" s="70">
        <v>42163</v>
      </c>
      <c r="F183" s="69">
        <v>11.8</v>
      </c>
      <c r="G183" s="69">
        <v>5.13</v>
      </c>
      <c r="H183" s="69">
        <v>19.98</v>
      </c>
      <c r="I183" s="69">
        <v>30.99</v>
      </c>
      <c r="J183" s="69">
        <v>18.25</v>
      </c>
      <c r="K183" s="69">
        <v>12.55</v>
      </c>
      <c r="L183" s="69">
        <v>26.35</v>
      </c>
      <c r="M183" s="69">
        <v>3.31</v>
      </c>
      <c r="N183" s="69">
        <v>10.45</v>
      </c>
      <c r="O183" s="69">
        <v>5.5833000000000004</v>
      </c>
      <c r="P183" s="69">
        <v>30.89</v>
      </c>
      <c r="Q183" s="69">
        <v>1.08</v>
      </c>
      <c r="R183" s="69">
        <v>11.75</v>
      </c>
      <c r="S183" s="69">
        <v>35.44</v>
      </c>
      <c r="T183" s="4"/>
      <c r="V183" s="3">
        <f t="shared" si="56"/>
        <v>42163</v>
      </c>
      <c r="W183" s="40">
        <f ca="1">W182+SUMIFS('Transactions (Dated)'!$E$2:$E$53,'Transactions (Dated)'!$D$2:$D$53,'Share Values'!$V183,'Transactions (Dated)'!$B$2:$B$53,'Share Values'!W$11,'Transactions (Dated)'!$C$2:$C$53,"Buy")-SUMIFS('Transactions (Dated)'!$E$2:$E$53,'Transactions (Dated)'!$D$2:$D$53,'Share Values'!$V183,'Transactions (Dated)'!$B$2:$B$53,'Share Values'!W$11,'Transactions (Dated)'!$C$2:$C$53,"Sell")</f>
        <v>4625</v>
      </c>
      <c r="X183" s="40">
        <f ca="1">X182+SUMIFS('Transactions (Dated)'!$E$2:$E$53,'Transactions (Dated)'!$D$2:$D$53,'Share Values'!$V183,'Transactions (Dated)'!$B$2:$B$53,'Share Values'!X$11,'Transactions (Dated)'!$C$2:$C$53,"Buy")-SUMIFS('Transactions (Dated)'!$E$2:$E$53,'Transactions (Dated)'!$D$2:$D$53,'Share Values'!$V183,'Transactions (Dated)'!$B$2:$B$53,'Share Values'!X$11,'Transactions (Dated)'!$C$2:$C$53,"Sell")</f>
        <v>9375</v>
      </c>
      <c r="Y183" s="40">
        <f ca="1">Y182+SUMIFS('Transactions (Dated)'!$E$2:$E$53,'Transactions (Dated)'!$D$2:$D$53,'Share Values'!$V183,'Transactions (Dated)'!$B$2:$B$53,'Share Values'!Y$11,'Transactions (Dated)'!$C$2:$C$53,"Buy")-SUMIFS('Transactions (Dated)'!$E$2:$E$53,'Transactions (Dated)'!$D$2:$D$53,'Share Values'!$V183,'Transactions (Dated)'!$B$2:$B$53,'Share Values'!Y$11,'Transactions (Dated)'!$C$2:$C$53,"Sell")</f>
        <v>0</v>
      </c>
      <c r="Z183" s="40">
        <f ca="1">Z182+SUMIFS('Transactions (Dated)'!$E$2:$E$53,'Transactions (Dated)'!$D$2:$D$53,'Share Values'!$V183,'Transactions (Dated)'!$B$2:$B$53,'Share Values'!Z$11,'Transactions (Dated)'!$C$2:$C$53,"Buy")-SUMIFS('Transactions (Dated)'!$E$2:$E$53,'Transactions (Dated)'!$D$2:$D$53,'Share Values'!$V183,'Transactions (Dated)'!$B$2:$B$53,'Share Values'!Z$11,'Transactions (Dated)'!$C$2:$C$53,"Sell")</f>
        <v>1892</v>
      </c>
      <c r="AA183" s="40">
        <f ca="1">AA182+SUMIFS('Transactions (Dated)'!$E$2:$E$53,'Transactions (Dated)'!$D$2:$D$53,'Share Values'!$V183,'Transactions (Dated)'!$B$2:$B$53,'Share Values'!AA$11,'Transactions (Dated)'!$C$2:$C$53,"Buy")-SUMIFS('Transactions (Dated)'!$E$2:$E$53,'Transactions (Dated)'!$D$2:$D$53,'Share Values'!$V183,'Transactions (Dated)'!$B$2:$B$53,'Share Values'!AA$11,'Transactions (Dated)'!$C$2:$C$53,"Sell")</f>
        <v>2348</v>
      </c>
      <c r="AB183" s="40">
        <f ca="1">AB182+SUMIFS('Transactions (Dated)'!$E$2:$E$53,'Transactions (Dated)'!$D$2:$D$53,'Share Values'!$V183,'Transactions (Dated)'!$B$2:$B$53,'Share Values'!AB$11,'Transactions (Dated)'!$C$2:$C$53,"Buy")-SUMIFS('Transactions (Dated)'!$E$2:$E$53,'Transactions (Dated)'!$D$2:$D$53,'Share Values'!$V183,'Transactions (Dated)'!$B$2:$B$53,'Share Values'!AB$11,'Transactions (Dated)'!$C$2:$C$53,"Sell")</f>
        <v>0</v>
      </c>
      <c r="AC183" s="40">
        <f ca="1">AC182+SUMIFS('Transactions (Dated)'!$E$2:$E$53,'Transactions (Dated)'!$D$2:$D$53,'Share Values'!$V183,'Transactions (Dated)'!$B$2:$B$53,'Share Values'!AC$11,'Transactions (Dated)'!$C$2:$C$53,"Buy")-SUMIFS('Transactions (Dated)'!$E$2:$E$53,'Transactions (Dated)'!$D$2:$D$53,'Share Values'!$V183,'Transactions (Dated)'!$B$2:$B$53,'Share Values'!AC$11,'Transactions (Dated)'!$C$2:$C$53,"Sell")</f>
        <v>0</v>
      </c>
      <c r="AD183" s="40">
        <f ca="1">AD182+SUMIFS('Transactions (Dated)'!$E$2:$E$53,'Transactions (Dated)'!$D$2:$D$53,'Share Values'!$V183,'Transactions (Dated)'!$B$2:$B$53,'Share Values'!AD$11,'Transactions (Dated)'!$C$2:$C$53,"Buy")-SUMIFS('Transactions (Dated)'!$E$2:$E$53,'Transactions (Dated)'!$D$2:$D$53,'Share Values'!$V183,'Transactions (Dated)'!$B$2:$B$53,'Share Values'!AD$11,'Transactions (Dated)'!$C$2:$C$53,"Sell")</f>
        <v>0</v>
      </c>
      <c r="AE183" s="40">
        <f ca="1">AE182+SUMIFS('Transactions (Dated)'!$E$2:$E$53,'Transactions (Dated)'!$D$2:$D$53,'Share Values'!$V183,'Transactions (Dated)'!$B$2:$B$53,'Share Values'!AE$11,'Transactions (Dated)'!$C$2:$C$53,"Buy")-SUMIFS('Transactions (Dated)'!$E$2:$E$53,'Transactions (Dated)'!$D$2:$D$53,'Share Values'!$V183,'Transactions (Dated)'!$B$2:$B$53,'Share Values'!AE$11,'Transactions (Dated)'!$C$2:$C$53,"Sell")</f>
        <v>0</v>
      </c>
      <c r="AF183" s="40">
        <f ca="1">AF182+SUMIFS('Transactions (Dated)'!$E$2:$E$53,'Transactions (Dated)'!$D$2:$D$53,'Share Values'!$V183,'Transactions (Dated)'!$B$2:$B$53,'Share Values'!AF$11,'Transactions (Dated)'!$C$2:$C$53,"Buy")-SUMIFS('Transactions (Dated)'!$E$2:$E$53,'Transactions (Dated)'!$D$2:$D$53,'Share Values'!$V183,'Transactions (Dated)'!$B$2:$B$53,'Share Values'!AF$11,'Transactions (Dated)'!$C$2:$C$53,"Sell")</f>
        <v>0</v>
      </c>
      <c r="AG183" s="40">
        <f ca="1">AG182+SUMIFS('Transactions (Dated)'!$E$2:$E$53,'Transactions (Dated)'!$D$2:$D$53,'Share Values'!$V183,'Transactions (Dated)'!$B$2:$B$53,'Share Values'!AG$11,'Transactions (Dated)'!$C$2:$C$53,"Buy")-SUMIFS('Transactions (Dated)'!$E$2:$E$53,'Transactions (Dated)'!$D$2:$D$53,'Share Values'!$V183,'Transactions (Dated)'!$B$2:$B$53,'Share Values'!AG$11,'Transactions (Dated)'!$C$2:$C$53,"Sell")</f>
        <v>0</v>
      </c>
      <c r="AH183" s="40">
        <f ca="1">AH182+SUMIFS('Transactions (Dated)'!$E$2:$E$53,'Transactions (Dated)'!$D$2:$D$53,'Share Values'!$V183,'Transactions (Dated)'!$B$2:$B$53,'Share Values'!AH$11,'Transactions (Dated)'!$C$2:$C$53,"Buy")-SUMIFS('Transactions (Dated)'!$E$2:$E$53,'Transactions (Dated)'!$D$2:$D$53,'Share Values'!$V183,'Transactions (Dated)'!$B$2:$B$53,'Share Values'!AH$11,'Transactions (Dated)'!$C$2:$C$53,"Sell")</f>
        <v>0</v>
      </c>
      <c r="AI183" s="40">
        <f ca="1">AI182+SUMIFS('Transactions (Dated)'!$E$2:$E$53,'Transactions (Dated)'!$D$2:$D$53,'Share Values'!$V183,'Transactions (Dated)'!$B$2:$B$53,'Share Values'!AI$11,'Transactions (Dated)'!$C$2:$C$53,"Buy")-SUMIFS('Transactions (Dated)'!$E$2:$E$53,'Transactions (Dated)'!$D$2:$D$53,'Share Values'!$V183,'Transactions (Dated)'!$B$2:$B$53,'Share Values'!AI$11,'Transactions (Dated)'!$C$2:$C$53,"Sell")</f>
        <v>0</v>
      </c>
      <c r="AJ183" s="40">
        <f ca="1">AJ182+SUMIFS('Transactions (Dated)'!$E$2:$E$53,'Transactions (Dated)'!$D$2:$D$53,'Share Values'!$V183,'Transactions (Dated)'!$B$2:$B$53,'Share Values'!AJ$11,'Transactions (Dated)'!$C$2:$C$53,"Buy")-SUMIFS('Transactions (Dated)'!$E$2:$E$53,'Transactions (Dated)'!$D$2:$D$53,'Share Values'!$V183,'Transactions (Dated)'!$B$2:$B$53,'Share Values'!AJ$11,'Transactions (Dated)'!$C$2:$C$53,"Sell")</f>
        <v>0</v>
      </c>
      <c r="AK183" s="40"/>
      <c r="AM183" s="3">
        <f t="shared" si="57"/>
        <v>42163</v>
      </c>
      <c r="AN183" s="6">
        <f t="shared" ca="1" si="58"/>
        <v>54575</v>
      </c>
      <c r="AO183" s="6">
        <f t="shared" ca="1" si="59"/>
        <v>48093.75</v>
      </c>
      <c r="AP183" s="6">
        <f t="shared" ca="1" si="60"/>
        <v>0</v>
      </c>
      <c r="AQ183" s="6">
        <f t="shared" ca="1" si="61"/>
        <v>58633.079999999994</v>
      </c>
      <c r="AR183" s="6">
        <f t="shared" ca="1" si="62"/>
        <v>42851</v>
      </c>
      <c r="AS183" s="6">
        <f t="shared" ca="1" si="63"/>
        <v>0</v>
      </c>
      <c r="AT183" s="6">
        <f t="shared" ca="1" si="64"/>
        <v>0</v>
      </c>
      <c r="AU183" s="6">
        <f t="shared" ca="1" si="65"/>
        <v>0</v>
      </c>
      <c r="AV183" s="6">
        <f t="shared" ca="1" si="66"/>
        <v>0</v>
      </c>
      <c r="AW183" s="6">
        <f t="shared" ca="1" si="67"/>
        <v>0</v>
      </c>
      <c r="AX183" s="6">
        <f t="shared" ca="1" si="68"/>
        <v>0</v>
      </c>
      <c r="AY183" s="6">
        <f t="shared" ca="1" si="69"/>
        <v>0</v>
      </c>
      <c r="AZ183" s="6">
        <f t="shared" ca="1" si="70"/>
        <v>0</v>
      </c>
      <c r="BA183" s="6">
        <f t="shared" ca="1" si="71"/>
        <v>0</v>
      </c>
      <c r="BB183" s="6"/>
      <c r="BD183" s="4">
        <f t="shared" ca="1" si="72"/>
        <v>204152.83</v>
      </c>
      <c r="BF183" s="3">
        <f t="shared" si="73"/>
        <v>42163</v>
      </c>
      <c r="BG183" s="6">
        <f>BG182+SUMIFS('Transactions (Dated)'!H:H,'Transactions (Dated)'!D:D,'Share Values'!AM183)</f>
        <v>806524.9</v>
      </c>
      <c r="BH183" s="6">
        <f ca="1">BH182+SUMIFS('Transactions (Dated)'!$F:$F,'Transactions (Dated)'!$D:$D,$BF183,'Transactions (Dated)'!$B:$B,BH$11,'Transactions (Dated)'!$C:$C,"Dividend (paid to cash)")*W183</f>
        <v>0</v>
      </c>
      <c r="BI183" s="6">
        <f ca="1">BI182+SUMIFS('Transactions (Dated)'!$F:$F,'Transactions (Dated)'!$D:$D,$BF183,'Transactions (Dated)'!$B:$B,BI$11,'Transactions (Dated)'!$C:$C,"Dividend (paid to cash)")*X183</f>
        <v>1250</v>
      </c>
      <c r="BJ183" s="6">
        <f ca="1">BJ182+SUMIFS('Transactions (Dated)'!$F:$F,'Transactions (Dated)'!$D:$D,$BF183,'Transactions (Dated)'!$B:$B,BJ$11,'Transactions (Dated)'!$C:$C,"Dividend (paid to cash)")*Y183</f>
        <v>0</v>
      </c>
      <c r="BK183" s="6">
        <f ca="1">BK182+SUMIFS('Transactions (Dated)'!$F:$F,'Transactions (Dated)'!$D:$D,$BF183,'Transactions (Dated)'!$B:$B,BK$11,'Transactions (Dated)'!$C:$C,"Dividend (paid to cash)")*Z183</f>
        <v>113.52000000000001</v>
      </c>
      <c r="BL183" s="6">
        <f ca="1">BL182+SUMIFS('Transactions (Dated)'!$F:$F,'Transactions (Dated)'!$D:$D,$BF183,'Transactions (Dated)'!$B:$B,BL$11,'Transactions (Dated)'!$C:$C,"Dividend (paid to cash)")*AA183</f>
        <v>0</v>
      </c>
      <c r="BM183" s="6">
        <f ca="1">BM182+SUMIFS('Transactions (Dated)'!$F:$F,'Transactions (Dated)'!$D:$D,$BF183,'Transactions (Dated)'!$B:$B,BM$11,'Transactions (Dated)'!$C:$C,"Dividend (paid to cash)")*AB183</f>
        <v>0</v>
      </c>
      <c r="BN183" s="6">
        <f ca="1">BN182+SUMIFS('Transactions (Dated)'!$F:$F,'Transactions (Dated)'!$D:$D,$BF183,'Transactions (Dated)'!$B:$B,BN$11,'Transactions (Dated)'!$C:$C,"Dividend (paid to cash)")*AC183</f>
        <v>0</v>
      </c>
      <c r="BO183" s="6">
        <f ca="1">BO182+SUMIFS('Transactions (Dated)'!$F:$F,'Transactions (Dated)'!$D:$D,$BF183,'Transactions (Dated)'!$B:$B,BO$11,'Transactions (Dated)'!$C:$C,"Dividend (paid to cash)")*AD183</f>
        <v>0</v>
      </c>
      <c r="BP183" s="6">
        <f ca="1">BP182+SUMIFS('Transactions (Dated)'!$F:$F,'Transactions (Dated)'!$D:$D,$BF183,'Transactions (Dated)'!$B:$B,BP$11,'Transactions (Dated)'!$C:$C,"Dividend (paid to cash)")*AE183</f>
        <v>0</v>
      </c>
      <c r="BQ183" s="6">
        <f ca="1">BQ182+SUMIFS('Transactions (Dated)'!$F:$F,'Transactions (Dated)'!$D:$D,$BF183,'Transactions (Dated)'!$B:$B,BQ$11,'Transactions (Dated)'!$C:$C,"Dividend (paid to cash)")*AF183</f>
        <v>0</v>
      </c>
      <c r="BR183" s="6">
        <f ca="1">BR182+SUMIFS('Transactions (Dated)'!$F:$F,'Transactions (Dated)'!$D:$D,$BF183,'Transactions (Dated)'!$B:$B,BR$11,'Transactions (Dated)'!$C:$C,"Dividend (paid to cash)")*AG183</f>
        <v>0</v>
      </c>
      <c r="BS183" s="6">
        <f ca="1">BS182+SUMIFS('Transactions (Dated)'!$F:$F,'Transactions (Dated)'!$D:$D,$BF183,'Transactions (Dated)'!$B:$B,BS$11,'Transactions (Dated)'!$C:$C,"Dividend (paid to cash)")*AH183</f>
        <v>0</v>
      </c>
      <c r="BT183" s="6">
        <f ca="1">BT182+SUMIFS('Transactions (Dated)'!$F:$F,'Transactions (Dated)'!$D:$D,$BF183,'Transactions (Dated)'!$B:$B,BT$11,'Transactions (Dated)'!$C:$C,"Dividend (paid to cash)")*AI183</f>
        <v>0</v>
      </c>
      <c r="BU183" s="6">
        <f ca="1">BU182+SUMIFS('Transactions (Dated)'!$F:$F,'Transactions (Dated)'!$D:$D,$BF183,'Transactions (Dated)'!$B:$B,BU$11,'Transactions (Dated)'!$C:$C,"Dividend (paid to cash)")*AJ183</f>
        <v>0</v>
      </c>
      <c r="BV183" s="6"/>
      <c r="BX183" s="6">
        <f t="shared" ca="1" si="78"/>
        <v>807888.42</v>
      </c>
      <c r="BZ183" s="3">
        <f t="shared" si="79"/>
        <v>42163</v>
      </c>
      <c r="CA183" s="4">
        <f t="shared" ca="1" si="74"/>
        <v>204152.83</v>
      </c>
      <c r="CB183" s="4">
        <f t="shared" ca="1" si="75"/>
        <v>807888.42</v>
      </c>
      <c r="CD183" s="4">
        <f t="shared" ca="1" si="76"/>
        <v>1012041.25</v>
      </c>
    </row>
    <row r="184" spans="2:82">
      <c r="B184" s="3">
        <f t="shared" si="77"/>
        <v>42164</v>
      </c>
      <c r="C184" s="2">
        <v>14817.7</v>
      </c>
      <c r="E184" s="70">
        <v>42164</v>
      </c>
      <c r="F184" s="69">
        <v>11.79</v>
      </c>
      <c r="G184" s="69">
        <v>5.14</v>
      </c>
      <c r="H184" s="69">
        <v>20.11</v>
      </c>
      <c r="I184" s="69">
        <v>31</v>
      </c>
      <c r="J184" s="69">
        <v>17.920000000000002</v>
      </c>
      <c r="K184" s="69">
        <v>12.65</v>
      </c>
      <c r="L184" s="69">
        <v>26.38</v>
      </c>
      <c r="M184" s="69">
        <v>3.35</v>
      </c>
      <c r="N184" s="69">
        <v>10.35</v>
      </c>
      <c r="O184" s="69">
        <v>5.66</v>
      </c>
      <c r="P184" s="69">
        <v>30.65</v>
      </c>
      <c r="Q184" s="69">
        <v>1.06</v>
      </c>
      <c r="R184" s="69">
        <v>11.55</v>
      </c>
      <c r="S184" s="69">
        <v>36.06</v>
      </c>
      <c r="T184" s="4"/>
      <c r="V184" s="3">
        <f t="shared" si="56"/>
        <v>42164</v>
      </c>
      <c r="W184" s="40">
        <f ca="1">W183+SUMIFS('Transactions (Dated)'!$E$2:$E$53,'Transactions (Dated)'!$D$2:$D$53,'Share Values'!$V184,'Transactions (Dated)'!$B$2:$B$53,'Share Values'!W$11,'Transactions (Dated)'!$C$2:$C$53,"Buy")-SUMIFS('Transactions (Dated)'!$E$2:$E$53,'Transactions (Dated)'!$D$2:$D$53,'Share Values'!$V184,'Transactions (Dated)'!$B$2:$B$53,'Share Values'!W$11,'Transactions (Dated)'!$C$2:$C$53,"Sell")</f>
        <v>4625</v>
      </c>
      <c r="X184" s="40">
        <f ca="1">X183+SUMIFS('Transactions (Dated)'!$E$2:$E$53,'Transactions (Dated)'!$D$2:$D$53,'Share Values'!$V184,'Transactions (Dated)'!$B$2:$B$53,'Share Values'!X$11,'Transactions (Dated)'!$C$2:$C$53,"Buy")-SUMIFS('Transactions (Dated)'!$E$2:$E$53,'Transactions (Dated)'!$D$2:$D$53,'Share Values'!$V184,'Transactions (Dated)'!$B$2:$B$53,'Share Values'!X$11,'Transactions (Dated)'!$C$2:$C$53,"Sell")</f>
        <v>9375</v>
      </c>
      <c r="Y184" s="40">
        <f ca="1">Y183+SUMIFS('Transactions (Dated)'!$E$2:$E$53,'Transactions (Dated)'!$D$2:$D$53,'Share Values'!$V184,'Transactions (Dated)'!$B$2:$B$53,'Share Values'!Y$11,'Transactions (Dated)'!$C$2:$C$53,"Buy")-SUMIFS('Transactions (Dated)'!$E$2:$E$53,'Transactions (Dated)'!$D$2:$D$53,'Share Values'!$V184,'Transactions (Dated)'!$B$2:$B$53,'Share Values'!Y$11,'Transactions (Dated)'!$C$2:$C$53,"Sell")</f>
        <v>0</v>
      </c>
      <c r="Z184" s="40">
        <f ca="1">Z183+SUMIFS('Transactions (Dated)'!$E$2:$E$53,'Transactions (Dated)'!$D$2:$D$53,'Share Values'!$V184,'Transactions (Dated)'!$B$2:$B$53,'Share Values'!Z$11,'Transactions (Dated)'!$C$2:$C$53,"Buy")-SUMIFS('Transactions (Dated)'!$E$2:$E$53,'Transactions (Dated)'!$D$2:$D$53,'Share Values'!$V184,'Transactions (Dated)'!$B$2:$B$53,'Share Values'!Z$11,'Transactions (Dated)'!$C$2:$C$53,"Sell")</f>
        <v>1892</v>
      </c>
      <c r="AA184" s="40">
        <f ca="1">AA183+SUMIFS('Transactions (Dated)'!$E$2:$E$53,'Transactions (Dated)'!$D$2:$D$53,'Share Values'!$V184,'Transactions (Dated)'!$B$2:$B$53,'Share Values'!AA$11,'Transactions (Dated)'!$C$2:$C$53,"Buy")-SUMIFS('Transactions (Dated)'!$E$2:$E$53,'Transactions (Dated)'!$D$2:$D$53,'Share Values'!$V184,'Transactions (Dated)'!$B$2:$B$53,'Share Values'!AA$11,'Transactions (Dated)'!$C$2:$C$53,"Sell")</f>
        <v>2348</v>
      </c>
      <c r="AB184" s="40">
        <f ca="1">AB183+SUMIFS('Transactions (Dated)'!$E$2:$E$53,'Transactions (Dated)'!$D$2:$D$53,'Share Values'!$V184,'Transactions (Dated)'!$B$2:$B$53,'Share Values'!AB$11,'Transactions (Dated)'!$C$2:$C$53,"Buy")-SUMIFS('Transactions (Dated)'!$E$2:$E$53,'Transactions (Dated)'!$D$2:$D$53,'Share Values'!$V184,'Transactions (Dated)'!$B$2:$B$53,'Share Values'!AB$11,'Transactions (Dated)'!$C$2:$C$53,"Sell")</f>
        <v>0</v>
      </c>
      <c r="AC184" s="40">
        <f ca="1">AC183+SUMIFS('Transactions (Dated)'!$E$2:$E$53,'Transactions (Dated)'!$D$2:$D$53,'Share Values'!$V184,'Transactions (Dated)'!$B$2:$B$53,'Share Values'!AC$11,'Transactions (Dated)'!$C$2:$C$53,"Buy")-SUMIFS('Transactions (Dated)'!$E$2:$E$53,'Transactions (Dated)'!$D$2:$D$53,'Share Values'!$V184,'Transactions (Dated)'!$B$2:$B$53,'Share Values'!AC$11,'Transactions (Dated)'!$C$2:$C$53,"Sell")</f>
        <v>0</v>
      </c>
      <c r="AD184" s="40">
        <f ca="1">AD183+SUMIFS('Transactions (Dated)'!$E$2:$E$53,'Transactions (Dated)'!$D$2:$D$53,'Share Values'!$V184,'Transactions (Dated)'!$B$2:$B$53,'Share Values'!AD$11,'Transactions (Dated)'!$C$2:$C$53,"Buy")-SUMIFS('Transactions (Dated)'!$E$2:$E$53,'Transactions (Dated)'!$D$2:$D$53,'Share Values'!$V184,'Transactions (Dated)'!$B$2:$B$53,'Share Values'!AD$11,'Transactions (Dated)'!$C$2:$C$53,"Sell")</f>
        <v>0</v>
      </c>
      <c r="AE184" s="40">
        <f ca="1">AE183+SUMIFS('Transactions (Dated)'!$E$2:$E$53,'Transactions (Dated)'!$D$2:$D$53,'Share Values'!$V184,'Transactions (Dated)'!$B$2:$B$53,'Share Values'!AE$11,'Transactions (Dated)'!$C$2:$C$53,"Buy")-SUMIFS('Transactions (Dated)'!$E$2:$E$53,'Transactions (Dated)'!$D$2:$D$53,'Share Values'!$V184,'Transactions (Dated)'!$B$2:$B$53,'Share Values'!AE$11,'Transactions (Dated)'!$C$2:$C$53,"Sell")</f>
        <v>0</v>
      </c>
      <c r="AF184" s="40">
        <f ca="1">AF183+SUMIFS('Transactions (Dated)'!$E$2:$E$53,'Transactions (Dated)'!$D$2:$D$53,'Share Values'!$V184,'Transactions (Dated)'!$B$2:$B$53,'Share Values'!AF$11,'Transactions (Dated)'!$C$2:$C$53,"Buy")-SUMIFS('Transactions (Dated)'!$E$2:$E$53,'Transactions (Dated)'!$D$2:$D$53,'Share Values'!$V184,'Transactions (Dated)'!$B$2:$B$53,'Share Values'!AF$11,'Transactions (Dated)'!$C$2:$C$53,"Sell")</f>
        <v>0</v>
      </c>
      <c r="AG184" s="40">
        <f ca="1">AG183+SUMIFS('Transactions (Dated)'!$E$2:$E$53,'Transactions (Dated)'!$D$2:$D$53,'Share Values'!$V184,'Transactions (Dated)'!$B$2:$B$53,'Share Values'!AG$11,'Transactions (Dated)'!$C$2:$C$53,"Buy")-SUMIFS('Transactions (Dated)'!$E$2:$E$53,'Transactions (Dated)'!$D$2:$D$53,'Share Values'!$V184,'Transactions (Dated)'!$B$2:$B$53,'Share Values'!AG$11,'Transactions (Dated)'!$C$2:$C$53,"Sell")</f>
        <v>0</v>
      </c>
      <c r="AH184" s="40">
        <f ca="1">AH183+SUMIFS('Transactions (Dated)'!$E$2:$E$53,'Transactions (Dated)'!$D$2:$D$53,'Share Values'!$V184,'Transactions (Dated)'!$B$2:$B$53,'Share Values'!AH$11,'Transactions (Dated)'!$C$2:$C$53,"Buy")-SUMIFS('Transactions (Dated)'!$E$2:$E$53,'Transactions (Dated)'!$D$2:$D$53,'Share Values'!$V184,'Transactions (Dated)'!$B$2:$B$53,'Share Values'!AH$11,'Transactions (Dated)'!$C$2:$C$53,"Sell")</f>
        <v>0</v>
      </c>
      <c r="AI184" s="40">
        <f ca="1">AI183+SUMIFS('Transactions (Dated)'!$E$2:$E$53,'Transactions (Dated)'!$D$2:$D$53,'Share Values'!$V184,'Transactions (Dated)'!$B$2:$B$53,'Share Values'!AI$11,'Transactions (Dated)'!$C$2:$C$53,"Buy")-SUMIFS('Transactions (Dated)'!$E$2:$E$53,'Transactions (Dated)'!$D$2:$D$53,'Share Values'!$V184,'Transactions (Dated)'!$B$2:$B$53,'Share Values'!AI$11,'Transactions (Dated)'!$C$2:$C$53,"Sell")</f>
        <v>0</v>
      </c>
      <c r="AJ184" s="40">
        <f ca="1">AJ183+SUMIFS('Transactions (Dated)'!$E$2:$E$53,'Transactions (Dated)'!$D$2:$D$53,'Share Values'!$V184,'Transactions (Dated)'!$B$2:$B$53,'Share Values'!AJ$11,'Transactions (Dated)'!$C$2:$C$53,"Buy")-SUMIFS('Transactions (Dated)'!$E$2:$E$53,'Transactions (Dated)'!$D$2:$D$53,'Share Values'!$V184,'Transactions (Dated)'!$B$2:$B$53,'Share Values'!AJ$11,'Transactions (Dated)'!$C$2:$C$53,"Sell")</f>
        <v>0</v>
      </c>
      <c r="AK184" s="40"/>
      <c r="AM184" s="3">
        <f t="shared" si="57"/>
        <v>42164</v>
      </c>
      <c r="AN184" s="6">
        <f t="shared" ca="1" si="58"/>
        <v>54528.749999999993</v>
      </c>
      <c r="AO184" s="6">
        <f t="shared" ca="1" si="59"/>
        <v>48187.5</v>
      </c>
      <c r="AP184" s="6">
        <f t="shared" ca="1" si="60"/>
        <v>0</v>
      </c>
      <c r="AQ184" s="6">
        <f t="shared" ca="1" si="61"/>
        <v>58652</v>
      </c>
      <c r="AR184" s="6">
        <f t="shared" ca="1" si="62"/>
        <v>42076.160000000003</v>
      </c>
      <c r="AS184" s="6">
        <f t="shared" ca="1" si="63"/>
        <v>0</v>
      </c>
      <c r="AT184" s="6">
        <f t="shared" ca="1" si="64"/>
        <v>0</v>
      </c>
      <c r="AU184" s="6">
        <f t="shared" ca="1" si="65"/>
        <v>0</v>
      </c>
      <c r="AV184" s="6">
        <f t="shared" ca="1" si="66"/>
        <v>0</v>
      </c>
      <c r="AW184" s="6">
        <f t="shared" ca="1" si="67"/>
        <v>0</v>
      </c>
      <c r="AX184" s="6">
        <f t="shared" ca="1" si="68"/>
        <v>0</v>
      </c>
      <c r="AY184" s="6">
        <f t="shared" ca="1" si="69"/>
        <v>0</v>
      </c>
      <c r="AZ184" s="6">
        <f t="shared" ca="1" si="70"/>
        <v>0</v>
      </c>
      <c r="BA184" s="6">
        <f t="shared" ca="1" si="71"/>
        <v>0</v>
      </c>
      <c r="BB184" s="6"/>
      <c r="BD184" s="4">
        <f t="shared" ca="1" si="72"/>
        <v>203444.41</v>
      </c>
      <c r="BF184" s="3">
        <f t="shared" si="73"/>
        <v>42164</v>
      </c>
      <c r="BG184" s="6">
        <f>BG183+SUMIFS('Transactions (Dated)'!H:H,'Transactions (Dated)'!D:D,'Share Values'!AM184)</f>
        <v>806524.9</v>
      </c>
      <c r="BH184" s="6">
        <f ca="1">BH183+SUMIFS('Transactions (Dated)'!$F:$F,'Transactions (Dated)'!$D:$D,$BF184,'Transactions (Dated)'!$B:$B,BH$11,'Transactions (Dated)'!$C:$C,"Dividend (paid to cash)")*W184</f>
        <v>0</v>
      </c>
      <c r="BI184" s="6">
        <f ca="1">BI183+SUMIFS('Transactions (Dated)'!$F:$F,'Transactions (Dated)'!$D:$D,$BF184,'Transactions (Dated)'!$B:$B,BI$11,'Transactions (Dated)'!$C:$C,"Dividend (paid to cash)")*X184</f>
        <v>1250</v>
      </c>
      <c r="BJ184" s="6">
        <f ca="1">BJ183+SUMIFS('Transactions (Dated)'!$F:$F,'Transactions (Dated)'!$D:$D,$BF184,'Transactions (Dated)'!$B:$B,BJ$11,'Transactions (Dated)'!$C:$C,"Dividend (paid to cash)")*Y184</f>
        <v>0</v>
      </c>
      <c r="BK184" s="6">
        <f ca="1">BK183+SUMIFS('Transactions (Dated)'!$F:$F,'Transactions (Dated)'!$D:$D,$BF184,'Transactions (Dated)'!$B:$B,BK$11,'Transactions (Dated)'!$C:$C,"Dividend (paid to cash)")*Z184</f>
        <v>113.52000000000001</v>
      </c>
      <c r="BL184" s="6">
        <f ca="1">BL183+SUMIFS('Transactions (Dated)'!$F:$F,'Transactions (Dated)'!$D:$D,$BF184,'Transactions (Dated)'!$B:$B,BL$11,'Transactions (Dated)'!$C:$C,"Dividend (paid to cash)")*AA184</f>
        <v>0</v>
      </c>
      <c r="BM184" s="6">
        <f ca="1">BM183+SUMIFS('Transactions (Dated)'!$F:$F,'Transactions (Dated)'!$D:$D,$BF184,'Transactions (Dated)'!$B:$B,BM$11,'Transactions (Dated)'!$C:$C,"Dividend (paid to cash)")*AB184</f>
        <v>0</v>
      </c>
      <c r="BN184" s="6">
        <f ca="1">BN183+SUMIFS('Transactions (Dated)'!$F:$F,'Transactions (Dated)'!$D:$D,$BF184,'Transactions (Dated)'!$B:$B,BN$11,'Transactions (Dated)'!$C:$C,"Dividend (paid to cash)")*AC184</f>
        <v>0</v>
      </c>
      <c r="BO184" s="6">
        <f ca="1">BO183+SUMIFS('Transactions (Dated)'!$F:$F,'Transactions (Dated)'!$D:$D,$BF184,'Transactions (Dated)'!$B:$B,BO$11,'Transactions (Dated)'!$C:$C,"Dividend (paid to cash)")*AD184</f>
        <v>0</v>
      </c>
      <c r="BP184" s="6">
        <f ca="1">BP183+SUMIFS('Transactions (Dated)'!$F:$F,'Transactions (Dated)'!$D:$D,$BF184,'Transactions (Dated)'!$B:$B,BP$11,'Transactions (Dated)'!$C:$C,"Dividend (paid to cash)")*AE184</f>
        <v>0</v>
      </c>
      <c r="BQ184" s="6">
        <f ca="1">BQ183+SUMIFS('Transactions (Dated)'!$F:$F,'Transactions (Dated)'!$D:$D,$BF184,'Transactions (Dated)'!$B:$B,BQ$11,'Transactions (Dated)'!$C:$C,"Dividend (paid to cash)")*AF184</f>
        <v>0</v>
      </c>
      <c r="BR184" s="6">
        <f ca="1">BR183+SUMIFS('Transactions (Dated)'!$F:$F,'Transactions (Dated)'!$D:$D,$BF184,'Transactions (Dated)'!$B:$B,BR$11,'Transactions (Dated)'!$C:$C,"Dividend (paid to cash)")*AG184</f>
        <v>0</v>
      </c>
      <c r="BS184" s="6">
        <f ca="1">BS183+SUMIFS('Transactions (Dated)'!$F:$F,'Transactions (Dated)'!$D:$D,$BF184,'Transactions (Dated)'!$B:$B,BS$11,'Transactions (Dated)'!$C:$C,"Dividend (paid to cash)")*AH184</f>
        <v>0</v>
      </c>
      <c r="BT184" s="6">
        <f ca="1">BT183+SUMIFS('Transactions (Dated)'!$F:$F,'Transactions (Dated)'!$D:$D,$BF184,'Transactions (Dated)'!$B:$B,BT$11,'Transactions (Dated)'!$C:$C,"Dividend (paid to cash)")*AI184</f>
        <v>0</v>
      </c>
      <c r="BU184" s="6">
        <f ca="1">BU183+SUMIFS('Transactions (Dated)'!$F:$F,'Transactions (Dated)'!$D:$D,$BF184,'Transactions (Dated)'!$B:$B,BU$11,'Transactions (Dated)'!$C:$C,"Dividend (paid to cash)")*AJ184</f>
        <v>0</v>
      </c>
      <c r="BV184" s="6"/>
      <c r="BX184" s="6">
        <f t="shared" ca="1" si="78"/>
        <v>807888.42</v>
      </c>
      <c r="BZ184" s="3">
        <f t="shared" si="79"/>
        <v>42164</v>
      </c>
      <c r="CA184" s="4">
        <f t="shared" ca="1" si="74"/>
        <v>203444.41</v>
      </c>
      <c r="CB184" s="4">
        <f t="shared" ca="1" si="75"/>
        <v>807888.42</v>
      </c>
      <c r="CD184" s="4">
        <f t="shared" ca="1" si="76"/>
        <v>1011332.8300000001</v>
      </c>
    </row>
    <row r="185" spans="2:82">
      <c r="B185" s="3">
        <f t="shared" si="77"/>
        <v>42165</v>
      </c>
      <c r="C185" s="2">
        <v>14889</v>
      </c>
      <c r="E185" s="70">
        <v>42165</v>
      </c>
      <c r="F185" s="69">
        <v>11.42</v>
      </c>
      <c r="G185" s="69">
        <v>5.08</v>
      </c>
      <c r="H185" s="69">
        <v>20.2</v>
      </c>
      <c r="I185" s="69">
        <v>30.86</v>
      </c>
      <c r="J185" s="69">
        <v>18.59</v>
      </c>
      <c r="K185" s="69">
        <v>12.77</v>
      </c>
      <c r="L185" s="69">
        <v>26.45</v>
      </c>
      <c r="M185" s="69">
        <v>3.37</v>
      </c>
      <c r="N185" s="69">
        <v>10.35</v>
      </c>
      <c r="O185" s="69">
        <v>5.6666999999999996</v>
      </c>
      <c r="P185" s="69">
        <v>30.68</v>
      </c>
      <c r="Q185" s="69">
        <v>1.07</v>
      </c>
      <c r="R185" s="69">
        <v>11.89</v>
      </c>
      <c r="S185" s="69">
        <v>35.82</v>
      </c>
      <c r="T185" s="4"/>
      <c r="V185" s="3">
        <f t="shared" si="56"/>
        <v>42165</v>
      </c>
      <c r="W185" s="40">
        <f ca="1">W184+SUMIFS('Transactions (Dated)'!$E$2:$E$53,'Transactions (Dated)'!$D$2:$D$53,'Share Values'!$V185,'Transactions (Dated)'!$B$2:$B$53,'Share Values'!W$11,'Transactions (Dated)'!$C$2:$C$53,"Buy")-SUMIFS('Transactions (Dated)'!$E$2:$E$53,'Transactions (Dated)'!$D$2:$D$53,'Share Values'!$V185,'Transactions (Dated)'!$B$2:$B$53,'Share Values'!W$11,'Transactions (Dated)'!$C$2:$C$53,"Sell")</f>
        <v>4625</v>
      </c>
      <c r="X185" s="40">
        <f ca="1">X184+SUMIFS('Transactions (Dated)'!$E$2:$E$53,'Transactions (Dated)'!$D$2:$D$53,'Share Values'!$V185,'Transactions (Dated)'!$B$2:$B$53,'Share Values'!X$11,'Transactions (Dated)'!$C$2:$C$53,"Buy")-SUMIFS('Transactions (Dated)'!$E$2:$E$53,'Transactions (Dated)'!$D$2:$D$53,'Share Values'!$V185,'Transactions (Dated)'!$B$2:$B$53,'Share Values'!X$11,'Transactions (Dated)'!$C$2:$C$53,"Sell")</f>
        <v>9375</v>
      </c>
      <c r="Y185" s="40">
        <f ca="1">Y184+SUMIFS('Transactions (Dated)'!$E$2:$E$53,'Transactions (Dated)'!$D$2:$D$53,'Share Values'!$V185,'Transactions (Dated)'!$B$2:$B$53,'Share Values'!Y$11,'Transactions (Dated)'!$C$2:$C$53,"Buy")-SUMIFS('Transactions (Dated)'!$E$2:$E$53,'Transactions (Dated)'!$D$2:$D$53,'Share Values'!$V185,'Transactions (Dated)'!$B$2:$B$53,'Share Values'!Y$11,'Transactions (Dated)'!$C$2:$C$53,"Sell")</f>
        <v>0</v>
      </c>
      <c r="Z185" s="40">
        <f ca="1">Z184+SUMIFS('Transactions (Dated)'!$E$2:$E$53,'Transactions (Dated)'!$D$2:$D$53,'Share Values'!$V185,'Transactions (Dated)'!$B$2:$B$53,'Share Values'!Z$11,'Transactions (Dated)'!$C$2:$C$53,"Buy")-SUMIFS('Transactions (Dated)'!$E$2:$E$53,'Transactions (Dated)'!$D$2:$D$53,'Share Values'!$V185,'Transactions (Dated)'!$B$2:$B$53,'Share Values'!Z$11,'Transactions (Dated)'!$C$2:$C$53,"Sell")</f>
        <v>1892</v>
      </c>
      <c r="AA185" s="40">
        <f ca="1">AA184+SUMIFS('Transactions (Dated)'!$E$2:$E$53,'Transactions (Dated)'!$D$2:$D$53,'Share Values'!$V185,'Transactions (Dated)'!$B$2:$B$53,'Share Values'!AA$11,'Transactions (Dated)'!$C$2:$C$53,"Buy")-SUMIFS('Transactions (Dated)'!$E$2:$E$53,'Transactions (Dated)'!$D$2:$D$53,'Share Values'!$V185,'Transactions (Dated)'!$B$2:$B$53,'Share Values'!AA$11,'Transactions (Dated)'!$C$2:$C$53,"Sell")</f>
        <v>2348</v>
      </c>
      <c r="AB185" s="40">
        <f ca="1">AB184+SUMIFS('Transactions (Dated)'!$E$2:$E$53,'Transactions (Dated)'!$D$2:$D$53,'Share Values'!$V185,'Transactions (Dated)'!$B$2:$B$53,'Share Values'!AB$11,'Transactions (Dated)'!$C$2:$C$53,"Buy")-SUMIFS('Transactions (Dated)'!$E$2:$E$53,'Transactions (Dated)'!$D$2:$D$53,'Share Values'!$V185,'Transactions (Dated)'!$B$2:$B$53,'Share Values'!AB$11,'Transactions (Dated)'!$C$2:$C$53,"Sell")</f>
        <v>0</v>
      </c>
      <c r="AC185" s="40">
        <f ca="1">AC184+SUMIFS('Transactions (Dated)'!$E$2:$E$53,'Transactions (Dated)'!$D$2:$D$53,'Share Values'!$V185,'Transactions (Dated)'!$B$2:$B$53,'Share Values'!AC$11,'Transactions (Dated)'!$C$2:$C$53,"Buy")-SUMIFS('Transactions (Dated)'!$E$2:$E$53,'Transactions (Dated)'!$D$2:$D$53,'Share Values'!$V185,'Transactions (Dated)'!$B$2:$B$53,'Share Values'!AC$11,'Transactions (Dated)'!$C$2:$C$53,"Sell")</f>
        <v>0</v>
      </c>
      <c r="AD185" s="40">
        <f ca="1">AD184+SUMIFS('Transactions (Dated)'!$E$2:$E$53,'Transactions (Dated)'!$D$2:$D$53,'Share Values'!$V185,'Transactions (Dated)'!$B$2:$B$53,'Share Values'!AD$11,'Transactions (Dated)'!$C$2:$C$53,"Buy")-SUMIFS('Transactions (Dated)'!$E$2:$E$53,'Transactions (Dated)'!$D$2:$D$53,'Share Values'!$V185,'Transactions (Dated)'!$B$2:$B$53,'Share Values'!AD$11,'Transactions (Dated)'!$C$2:$C$53,"Sell")</f>
        <v>0</v>
      </c>
      <c r="AE185" s="40">
        <f ca="1">AE184+SUMIFS('Transactions (Dated)'!$E$2:$E$53,'Transactions (Dated)'!$D$2:$D$53,'Share Values'!$V185,'Transactions (Dated)'!$B$2:$B$53,'Share Values'!AE$11,'Transactions (Dated)'!$C$2:$C$53,"Buy")-SUMIFS('Transactions (Dated)'!$E$2:$E$53,'Transactions (Dated)'!$D$2:$D$53,'Share Values'!$V185,'Transactions (Dated)'!$B$2:$B$53,'Share Values'!AE$11,'Transactions (Dated)'!$C$2:$C$53,"Sell")</f>
        <v>0</v>
      </c>
      <c r="AF185" s="40">
        <f ca="1">AF184+SUMIFS('Transactions (Dated)'!$E$2:$E$53,'Transactions (Dated)'!$D$2:$D$53,'Share Values'!$V185,'Transactions (Dated)'!$B$2:$B$53,'Share Values'!AF$11,'Transactions (Dated)'!$C$2:$C$53,"Buy")-SUMIFS('Transactions (Dated)'!$E$2:$E$53,'Transactions (Dated)'!$D$2:$D$53,'Share Values'!$V185,'Transactions (Dated)'!$B$2:$B$53,'Share Values'!AF$11,'Transactions (Dated)'!$C$2:$C$53,"Sell")</f>
        <v>0</v>
      </c>
      <c r="AG185" s="40">
        <f ca="1">AG184+SUMIFS('Transactions (Dated)'!$E$2:$E$53,'Transactions (Dated)'!$D$2:$D$53,'Share Values'!$V185,'Transactions (Dated)'!$B$2:$B$53,'Share Values'!AG$11,'Transactions (Dated)'!$C$2:$C$53,"Buy")-SUMIFS('Transactions (Dated)'!$E$2:$E$53,'Transactions (Dated)'!$D$2:$D$53,'Share Values'!$V185,'Transactions (Dated)'!$B$2:$B$53,'Share Values'!AG$11,'Transactions (Dated)'!$C$2:$C$53,"Sell")</f>
        <v>0</v>
      </c>
      <c r="AH185" s="40">
        <f ca="1">AH184+SUMIFS('Transactions (Dated)'!$E$2:$E$53,'Transactions (Dated)'!$D$2:$D$53,'Share Values'!$V185,'Transactions (Dated)'!$B$2:$B$53,'Share Values'!AH$11,'Transactions (Dated)'!$C$2:$C$53,"Buy")-SUMIFS('Transactions (Dated)'!$E$2:$E$53,'Transactions (Dated)'!$D$2:$D$53,'Share Values'!$V185,'Transactions (Dated)'!$B$2:$B$53,'Share Values'!AH$11,'Transactions (Dated)'!$C$2:$C$53,"Sell")</f>
        <v>0</v>
      </c>
      <c r="AI185" s="40">
        <f ca="1">AI184+SUMIFS('Transactions (Dated)'!$E$2:$E$53,'Transactions (Dated)'!$D$2:$D$53,'Share Values'!$V185,'Transactions (Dated)'!$B$2:$B$53,'Share Values'!AI$11,'Transactions (Dated)'!$C$2:$C$53,"Buy")-SUMIFS('Transactions (Dated)'!$E$2:$E$53,'Transactions (Dated)'!$D$2:$D$53,'Share Values'!$V185,'Transactions (Dated)'!$B$2:$B$53,'Share Values'!AI$11,'Transactions (Dated)'!$C$2:$C$53,"Sell")</f>
        <v>0</v>
      </c>
      <c r="AJ185" s="40">
        <f ca="1">AJ184+SUMIFS('Transactions (Dated)'!$E$2:$E$53,'Transactions (Dated)'!$D$2:$D$53,'Share Values'!$V185,'Transactions (Dated)'!$B$2:$B$53,'Share Values'!AJ$11,'Transactions (Dated)'!$C$2:$C$53,"Buy")-SUMIFS('Transactions (Dated)'!$E$2:$E$53,'Transactions (Dated)'!$D$2:$D$53,'Share Values'!$V185,'Transactions (Dated)'!$B$2:$B$53,'Share Values'!AJ$11,'Transactions (Dated)'!$C$2:$C$53,"Sell")</f>
        <v>0</v>
      </c>
      <c r="AK185" s="40"/>
      <c r="AM185" s="3">
        <f t="shared" si="57"/>
        <v>42165</v>
      </c>
      <c r="AN185" s="6">
        <f t="shared" ca="1" si="58"/>
        <v>52817.5</v>
      </c>
      <c r="AO185" s="6">
        <f t="shared" ca="1" si="59"/>
        <v>47625</v>
      </c>
      <c r="AP185" s="6">
        <f t="shared" ca="1" si="60"/>
        <v>0</v>
      </c>
      <c r="AQ185" s="6">
        <f t="shared" ca="1" si="61"/>
        <v>58387.119999999995</v>
      </c>
      <c r="AR185" s="6">
        <f t="shared" ca="1" si="62"/>
        <v>43649.32</v>
      </c>
      <c r="AS185" s="6">
        <f t="shared" ca="1" si="63"/>
        <v>0</v>
      </c>
      <c r="AT185" s="6">
        <f t="shared" ca="1" si="64"/>
        <v>0</v>
      </c>
      <c r="AU185" s="6">
        <f t="shared" ca="1" si="65"/>
        <v>0</v>
      </c>
      <c r="AV185" s="6">
        <f t="shared" ca="1" si="66"/>
        <v>0</v>
      </c>
      <c r="AW185" s="6">
        <f t="shared" ca="1" si="67"/>
        <v>0</v>
      </c>
      <c r="AX185" s="6">
        <f t="shared" ca="1" si="68"/>
        <v>0</v>
      </c>
      <c r="AY185" s="6">
        <f t="shared" ca="1" si="69"/>
        <v>0</v>
      </c>
      <c r="AZ185" s="6">
        <f t="shared" ca="1" si="70"/>
        <v>0</v>
      </c>
      <c r="BA185" s="6">
        <f t="shared" ca="1" si="71"/>
        <v>0</v>
      </c>
      <c r="BB185" s="6"/>
      <c r="BD185" s="4">
        <f t="shared" ca="1" si="72"/>
        <v>202478.94</v>
      </c>
      <c r="BF185" s="3">
        <f t="shared" si="73"/>
        <v>42165</v>
      </c>
      <c r="BG185" s="6">
        <f>BG184+SUMIFS('Transactions (Dated)'!H:H,'Transactions (Dated)'!D:D,'Share Values'!AM185)</f>
        <v>806524.9</v>
      </c>
      <c r="BH185" s="6">
        <f ca="1">BH184+SUMIFS('Transactions (Dated)'!$F:$F,'Transactions (Dated)'!$D:$D,$BF185,'Transactions (Dated)'!$B:$B,BH$11,'Transactions (Dated)'!$C:$C,"Dividend (paid to cash)")*W185</f>
        <v>0</v>
      </c>
      <c r="BI185" s="6">
        <f ca="1">BI184+SUMIFS('Transactions (Dated)'!$F:$F,'Transactions (Dated)'!$D:$D,$BF185,'Transactions (Dated)'!$B:$B,BI$11,'Transactions (Dated)'!$C:$C,"Dividend (paid to cash)")*X185</f>
        <v>1250</v>
      </c>
      <c r="BJ185" s="6">
        <f ca="1">BJ184+SUMIFS('Transactions (Dated)'!$F:$F,'Transactions (Dated)'!$D:$D,$BF185,'Transactions (Dated)'!$B:$B,BJ$11,'Transactions (Dated)'!$C:$C,"Dividend (paid to cash)")*Y185</f>
        <v>0</v>
      </c>
      <c r="BK185" s="6">
        <f ca="1">BK184+SUMIFS('Transactions (Dated)'!$F:$F,'Transactions (Dated)'!$D:$D,$BF185,'Transactions (Dated)'!$B:$B,BK$11,'Transactions (Dated)'!$C:$C,"Dividend (paid to cash)")*Z185</f>
        <v>113.52000000000001</v>
      </c>
      <c r="BL185" s="6">
        <f ca="1">BL184+SUMIFS('Transactions (Dated)'!$F:$F,'Transactions (Dated)'!$D:$D,$BF185,'Transactions (Dated)'!$B:$B,BL$11,'Transactions (Dated)'!$C:$C,"Dividend (paid to cash)")*AA185</f>
        <v>0</v>
      </c>
      <c r="BM185" s="6">
        <f ca="1">BM184+SUMIFS('Transactions (Dated)'!$F:$F,'Transactions (Dated)'!$D:$D,$BF185,'Transactions (Dated)'!$B:$B,BM$11,'Transactions (Dated)'!$C:$C,"Dividend (paid to cash)")*AB185</f>
        <v>0</v>
      </c>
      <c r="BN185" s="6">
        <f ca="1">BN184+SUMIFS('Transactions (Dated)'!$F:$F,'Transactions (Dated)'!$D:$D,$BF185,'Transactions (Dated)'!$B:$B,BN$11,'Transactions (Dated)'!$C:$C,"Dividend (paid to cash)")*AC185</f>
        <v>0</v>
      </c>
      <c r="BO185" s="6">
        <f ca="1">BO184+SUMIFS('Transactions (Dated)'!$F:$F,'Transactions (Dated)'!$D:$D,$BF185,'Transactions (Dated)'!$B:$B,BO$11,'Transactions (Dated)'!$C:$C,"Dividend (paid to cash)")*AD185</f>
        <v>0</v>
      </c>
      <c r="BP185" s="6">
        <f ca="1">BP184+SUMIFS('Transactions (Dated)'!$F:$F,'Transactions (Dated)'!$D:$D,$BF185,'Transactions (Dated)'!$B:$B,BP$11,'Transactions (Dated)'!$C:$C,"Dividend (paid to cash)")*AE185</f>
        <v>0</v>
      </c>
      <c r="BQ185" s="6">
        <f ca="1">BQ184+SUMIFS('Transactions (Dated)'!$F:$F,'Transactions (Dated)'!$D:$D,$BF185,'Transactions (Dated)'!$B:$B,BQ$11,'Transactions (Dated)'!$C:$C,"Dividend (paid to cash)")*AF185</f>
        <v>0</v>
      </c>
      <c r="BR185" s="6">
        <f ca="1">BR184+SUMIFS('Transactions (Dated)'!$F:$F,'Transactions (Dated)'!$D:$D,$BF185,'Transactions (Dated)'!$B:$B,BR$11,'Transactions (Dated)'!$C:$C,"Dividend (paid to cash)")*AG185</f>
        <v>0</v>
      </c>
      <c r="BS185" s="6">
        <f ca="1">BS184+SUMIFS('Transactions (Dated)'!$F:$F,'Transactions (Dated)'!$D:$D,$BF185,'Transactions (Dated)'!$B:$B,BS$11,'Transactions (Dated)'!$C:$C,"Dividend (paid to cash)")*AH185</f>
        <v>0</v>
      </c>
      <c r="BT185" s="6">
        <f ca="1">BT184+SUMIFS('Transactions (Dated)'!$F:$F,'Transactions (Dated)'!$D:$D,$BF185,'Transactions (Dated)'!$B:$B,BT$11,'Transactions (Dated)'!$C:$C,"Dividend (paid to cash)")*AI185</f>
        <v>0</v>
      </c>
      <c r="BU185" s="6">
        <f ca="1">BU184+SUMIFS('Transactions (Dated)'!$F:$F,'Transactions (Dated)'!$D:$D,$BF185,'Transactions (Dated)'!$B:$B,BU$11,'Transactions (Dated)'!$C:$C,"Dividend (paid to cash)")*AJ185</f>
        <v>0</v>
      </c>
      <c r="BV185" s="6"/>
      <c r="BX185" s="6">
        <f t="shared" ca="1" si="78"/>
        <v>807888.42</v>
      </c>
      <c r="BZ185" s="3">
        <f t="shared" si="79"/>
        <v>42165</v>
      </c>
      <c r="CA185" s="4">
        <f t="shared" ca="1" si="74"/>
        <v>202478.94</v>
      </c>
      <c r="CB185" s="4">
        <f t="shared" ca="1" si="75"/>
        <v>807888.42</v>
      </c>
      <c r="CD185" s="4">
        <f t="shared" ca="1" si="76"/>
        <v>1010367.3600000001</v>
      </c>
    </row>
    <row r="186" spans="2:82">
      <c r="B186" s="3">
        <f t="shared" si="77"/>
        <v>42166</v>
      </c>
      <c r="C186" s="2">
        <v>14830.9</v>
      </c>
      <c r="E186" s="70">
        <v>42166</v>
      </c>
      <c r="F186" s="69">
        <v>11.3</v>
      </c>
      <c r="G186" s="69">
        <v>4.99</v>
      </c>
      <c r="H186" s="69">
        <v>20.12</v>
      </c>
      <c r="I186" s="69">
        <v>30.41</v>
      </c>
      <c r="J186" s="69">
        <v>18.899999999999999</v>
      </c>
      <c r="K186" s="69">
        <v>12.7</v>
      </c>
      <c r="L186" s="69">
        <v>26.49</v>
      </c>
      <c r="M186" s="69">
        <v>3.28</v>
      </c>
      <c r="N186" s="69">
        <v>10</v>
      </c>
      <c r="O186" s="69">
        <v>5.8333000000000004</v>
      </c>
      <c r="P186" s="69">
        <v>30.75</v>
      </c>
      <c r="Q186" s="69">
        <v>1.1000000000000001</v>
      </c>
      <c r="R186" s="69">
        <v>11.47</v>
      </c>
      <c r="S186" s="69">
        <v>35.86</v>
      </c>
      <c r="T186" s="4"/>
      <c r="V186" s="3">
        <f t="shared" si="56"/>
        <v>42166</v>
      </c>
      <c r="W186" s="40">
        <f ca="1">W185+SUMIFS('Transactions (Dated)'!$E$2:$E$53,'Transactions (Dated)'!$D$2:$D$53,'Share Values'!$V186,'Transactions (Dated)'!$B$2:$B$53,'Share Values'!W$11,'Transactions (Dated)'!$C$2:$C$53,"Buy")-SUMIFS('Transactions (Dated)'!$E$2:$E$53,'Transactions (Dated)'!$D$2:$D$53,'Share Values'!$V186,'Transactions (Dated)'!$B$2:$B$53,'Share Values'!W$11,'Transactions (Dated)'!$C$2:$C$53,"Sell")</f>
        <v>4625</v>
      </c>
      <c r="X186" s="40">
        <f ca="1">X185+SUMIFS('Transactions (Dated)'!$E$2:$E$53,'Transactions (Dated)'!$D$2:$D$53,'Share Values'!$V186,'Transactions (Dated)'!$B$2:$B$53,'Share Values'!X$11,'Transactions (Dated)'!$C$2:$C$53,"Buy")-SUMIFS('Transactions (Dated)'!$E$2:$E$53,'Transactions (Dated)'!$D$2:$D$53,'Share Values'!$V186,'Transactions (Dated)'!$B$2:$B$53,'Share Values'!X$11,'Transactions (Dated)'!$C$2:$C$53,"Sell")</f>
        <v>9375</v>
      </c>
      <c r="Y186" s="40">
        <f ca="1">Y185+SUMIFS('Transactions (Dated)'!$E$2:$E$53,'Transactions (Dated)'!$D$2:$D$53,'Share Values'!$V186,'Transactions (Dated)'!$B$2:$B$53,'Share Values'!Y$11,'Transactions (Dated)'!$C$2:$C$53,"Buy")-SUMIFS('Transactions (Dated)'!$E$2:$E$53,'Transactions (Dated)'!$D$2:$D$53,'Share Values'!$V186,'Transactions (Dated)'!$B$2:$B$53,'Share Values'!Y$11,'Transactions (Dated)'!$C$2:$C$53,"Sell")</f>
        <v>0</v>
      </c>
      <c r="Z186" s="40">
        <f ca="1">Z185+SUMIFS('Transactions (Dated)'!$E$2:$E$53,'Transactions (Dated)'!$D$2:$D$53,'Share Values'!$V186,'Transactions (Dated)'!$B$2:$B$53,'Share Values'!Z$11,'Transactions (Dated)'!$C$2:$C$53,"Buy")-SUMIFS('Transactions (Dated)'!$E$2:$E$53,'Transactions (Dated)'!$D$2:$D$53,'Share Values'!$V186,'Transactions (Dated)'!$B$2:$B$53,'Share Values'!Z$11,'Transactions (Dated)'!$C$2:$C$53,"Sell")</f>
        <v>1892</v>
      </c>
      <c r="AA186" s="40">
        <f ca="1">AA185+SUMIFS('Transactions (Dated)'!$E$2:$E$53,'Transactions (Dated)'!$D$2:$D$53,'Share Values'!$V186,'Transactions (Dated)'!$B$2:$B$53,'Share Values'!AA$11,'Transactions (Dated)'!$C$2:$C$53,"Buy")-SUMIFS('Transactions (Dated)'!$E$2:$E$53,'Transactions (Dated)'!$D$2:$D$53,'Share Values'!$V186,'Transactions (Dated)'!$B$2:$B$53,'Share Values'!AA$11,'Transactions (Dated)'!$C$2:$C$53,"Sell")</f>
        <v>2348</v>
      </c>
      <c r="AB186" s="40">
        <f ca="1">AB185+SUMIFS('Transactions (Dated)'!$E$2:$E$53,'Transactions (Dated)'!$D$2:$D$53,'Share Values'!$V186,'Transactions (Dated)'!$B$2:$B$53,'Share Values'!AB$11,'Transactions (Dated)'!$C$2:$C$53,"Buy")-SUMIFS('Transactions (Dated)'!$E$2:$E$53,'Transactions (Dated)'!$D$2:$D$53,'Share Values'!$V186,'Transactions (Dated)'!$B$2:$B$53,'Share Values'!AB$11,'Transactions (Dated)'!$C$2:$C$53,"Sell")</f>
        <v>0</v>
      </c>
      <c r="AC186" s="40">
        <f ca="1">AC185+SUMIFS('Transactions (Dated)'!$E$2:$E$53,'Transactions (Dated)'!$D$2:$D$53,'Share Values'!$V186,'Transactions (Dated)'!$B$2:$B$53,'Share Values'!AC$11,'Transactions (Dated)'!$C$2:$C$53,"Buy")-SUMIFS('Transactions (Dated)'!$E$2:$E$53,'Transactions (Dated)'!$D$2:$D$53,'Share Values'!$V186,'Transactions (Dated)'!$B$2:$B$53,'Share Values'!AC$11,'Transactions (Dated)'!$C$2:$C$53,"Sell")</f>
        <v>0</v>
      </c>
      <c r="AD186" s="40">
        <f ca="1">AD185+SUMIFS('Transactions (Dated)'!$E$2:$E$53,'Transactions (Dated)'!$D$2:$D$53,'Share Values'!$V186,'Transactions (Dated)'!$B$2:$B$53,'Share Values'!AD$11,'Transactions (Dated)'!$C$2:$C$53,"Buy")-SUMIFS('Transactions (Dated)'!$E$2:$E$53,'Transactions (Dated)'!$D$2:$D$53,'Share Values'!$V186,'Transactions (Dated)'!$B$2:$B$53,'Share Values'!AD$11,'Transactions (Dated)'!$C$2:$C$53,"Sell")</f>
        <v>0</v>
      </c>
      <c r="AE186" s="40">
        <f ca="1">AE185+SUMIFS('Transactions (Dated)'!$E$2:$E$53,'Transactions (Dated)'!$D$2:$D$53,'Share Values'!$V186,'Transactions (Dated)'!$B$2:$B$53,'Share Values'!AE$11,'Transactions (Dated)'!$C$2:$C$53,"Buy")-SUMIFS('Transactions (Dated)'!$E$2:$E$53,'Transactions (Dated)'!$D$2:$D$53,'Share Values'!$V186,'Transactions (Dated)'!$B$2:$B$53,'Share Values'!AE$11,'Transactions (Dated)'!$C$2:$C$53,"Sell")</f>
        <v>0</v>
      </c>
      <c r="AF186" s="40">
        <f ca="1">AF185+SUMIFS('Transactions (Dated)'!$E$2:$E$53,'Transactions (Dated)'!$D$2:$D$53,'Share Values'!$V186,'Transactions (Dated)'!$B$2:$B$53,'Share Values'!AF$11,'Transactions (Dated)'!$C$2:$C$53,"Buy")-SUMIFS('Transactions (Dated)'!$E$2:$E$53,'Transactions (Dated)'!$D$2:$D$53,'Share Values'!$V186,'Transactions (Dated)'!$B$2:$B$53,'Share Values'!AF$11,'Transactions (Dated)'!$C$2:$C$53,"Sell")</f>
        <v>0</v>
      </c>
      <c r="AG186" s="40">
        <f ca="1">AG185+SUMIFS('Transactions (Dated)'!$E$2:$E$53,'Transactions (Dated)'!$D$2:$D$53,'Share Values'!$V186,'Transactions (Dated)'!$B$2:$B$53,'Share Values'!AG$11,'Transactions (Dated)'!$C$2:$C$53,"Buy")-SUMIFS('Transactions (Dated)'!$E$2:$E$53,'Transactions (Dated)'!$D$2:$D$53,'Share Values'!$V186,'Transactions (Dated)'!$B$2:$B$53,'Share Values'!AG$11,'Transactions (Dated)'!$C$2:$C$53,"Sell")</f>
        <v>0</v>
      </c>
      <c r="AH186" s="40">
        <f ca="1">AH185+SUMIFS('Transactions (Dated)'!$E$2:$E$53,'Transactions (Dated)'!$D$2:$D$53,'Share Values'!$V186,'Transactions (Dated)'!$B$2:$B$53,'Share Values'!AH$11,'Transactions (Dated)'!$C$2:$C$53,"Buy")-SUMIFS('Transactions (Dated)'!$E$2:$E$53,'Transactions (Dated)'!$D$2:$D$53,'Share Values'!$V186,'Transactions (Dated)'!$B$2:$B$53,'Share Values'!AH$11,'Transactions (Dated)'!$C$2:$C$53,"Sell")</f>
        <v>0</v>
      </c>
      <c r="AI186" s="40">
        <f ca="1">AI185+SUMIFS('Transactions (Dated)'!$E$2:$E$53,'Transactions (Dated)'!$D$2:$D$53,'Share Values'!$V186,'Transactions (Dated)'!$B$2:$B$53,'Share Values'!AI$11,'Transactions (Dated)'!$C$2:$C$53,"Buy")-SUMIFS('Transactions (Dated)'!$E$2:$E$53,'Transactions (Dated)'!$D$2:$D$53,'Share Values'!$V186,'Transactions (Dated)'!$B$2:$B$53,'Share Values'!AI$11,'Transactions (Dated)'!$C$2:$C$53,"Sell")</f>
        <v>0</v>
      </c>
      <c r="AJ186" s="40">
        <f ca="1">AJ185+SUMIFS('Transactions (Dated)'!$E$2:$E$53,'Transactions (Dated)'!$D$2:$D$53,'Share Values'!$V186,'Transactions (Dated)'!$B$2:$B$53,'Share Values'!AJ$11,'Transactions (Dated)'!$C$2:$C$53,"Buy")-SUMIFS('Transactions (Dated)'!$E$2:$E$53,'Transactions (Dated)'!$D$2:$D$53,'Share Values'!$V186,'Transactions (Dated)'!$B$2:$B$53,'Share Values'!AJ$11,'Transactions (Dated)'!$C$2:$C$53,"Sell")</f>
        <v>0</v>
      </c>
      <c r="AK186" s="40"/>
      <c r="AM186" s="3">
        <f t="shared" si="57"/>
        <v>42166</v>
      </c>
      <c r="AN186" s="6">
        <f t="shared" ca="1" si="58"/>
        <v>52262.5</v>
      </c>
      <c r="AO186" s="6">
        <f t="shared" ca="1" si="59"/>
        <v>46781.25</v>
      </c>
      <c r="AP186" s="6">
        <f t="shared" ca="1" si="60"/>
        <v>0</v>
      </c>
      <c r="AQ186" s="6">
        <f t="shared" ca="1" si="61"/>
        <v>57535.72</v>
      </c>
      <c r="AR186" s="6">
        <f t="shared" ca="1" si="62"/>
        <v>44377.2</v>
      </c>
      <c r="AS186" s="6">
        <f t="shared" ca="1" si="63"/>
        <v>0</v>
      </c>
      <c r="AT186" s="6">
        <f t="shared" ca="1" si="64"/>
        <v>0</v>
      </c>
      <c r="AU186" s="6">
        <f t="shared" ca="1" si="65"/>
        <v>0</v>
      </c>
      <c r="AV186" s="6">
        <f t="shared" ca="1" si="66"/>
        <v>0</v>
      </c>
      <c r="AW186" s="6">
        <f t="shared" ca="1" si="67"/>
        <v>0</v>
      </c>
      <c r="AX186" s="6">
        <f t="shared" ca="1" si="68"/>
        <v>0</v>
      </c>
      <c r="AY186" s="6">
        <f t="shared" ca="1" si="69"/>
        <v>0</v>
      </c>
      <c r="AZ186" s="6">
        <f t="shared" ca="1" si="70"/>
        <v>0</v>
      </c>
      <c r="BA186" s="6">
        <f t="shared" ca="1" si="71"/>
        <v>0</v>
      </c>
      <c r="BB186" s="6"/>
      <c r="BD186" s="4">
        <f t="shared" ca="1" si="72"/>
        <v>200956.66999999998</v>
      </c>
      <c r="BF186" s="3">
        <f t="shared" si="73"/>
        <v>42166</v>
      </c>
      <c r="BG186" s="6">
        <f>BG185+SUMIFS('Transactions (Dated)'!H:H,'Transactions (Dated)'!D:D,'Share Values'!AM186)</f>
        <v>806524.9</v>
      </c>
      <c r="BH186" s="6">
        <f ca="1">BH185+SUMIFS('Transactions (Dated)'!$F:$F,'Transactions (Dated)'!$D:$D,$BF186,'Transactions (Dated)'!$B:$B,BH$11,'Transactions (Dated)'!$C:$C,"Dividend (paid to cash)")*W186</f>
        <v>0</v>
      </c>
      <c r="BI186" s="6">
        <f ca="1">BI185+SUMIFS('Transactions (Dated)'!$F:$F,'Transactions (Dated)'!$D:$D,$BF186,'Transactions (Dated)'!$B:$B,BI$11,'Transactions (Dated)'!$C:$C,"Dividend (paid to cash)")*X186</f>
        <v>1718.75</v>
      </c>
      <c r="BJ186" s="6">
        <f ca="1">BJ185+SUMIFS('Transactions (Dated)'!$F:$F,'Transactions (Dated)'!$D:$D,$BF186,'Transactions (Dated)'!$B:$B,BJ$11,'Transactions (Dated)'!$C:$C,"Dividend (paid to cash)")*Y186</f>
        <v>0</v>
      </c>
      <c r="BK186" s="6">
        <f ca="1">BK185+SUMIFS('Transactions (Dated)'!$F:$F,'Transactions (Dated)'!$D:$D,$BF186,'Transactions (Dated)'!$B:$B,BK$11,'Transactions (Dated)'!$C:$C,"Dividend (paid to cash)")*Z186</f>
        <v>113.52000000000001</v>
      </c>
      <c r="BL186" s="6">
        <f ca="1">BL185+SUMIFS('Transactions (Dated)'!$F:$F,'Transactions (Dated)'!$D:$D,$BF186,'Transactions (Dated)'!$B:$B,BL$11,'Transactions (Dated)'!$C:$C,"Dividend (paid to cash)")*AA186</f>
        <v>0</v>
      </c>
      <c r="BM186" s="6">
        <f ca="1">BM185+SUMIFS('Transactions (Dated)'!$F:$F,'Transactions (Dated)'!$D:$D,$BF186,'Transactions (Dated)'!$B:$B,BM$11,'Transactions (Dated)'!$C:$C,"Dividend (paid to cash)")*AB186</f>
        <v>0</v>
      </c>
      <c r="BN186" s="6">
        <f ca="1">BN185+SUMIFS('Transactions (Dated)'!$F:$F,'Transactions (Dated)'!$D:$D,$BF186,'Transactions (Dated)'!$B:$B,BN$11,'Transactions (Dated)'!$C:$C,"Dividend (paid to cash)")*AC186</f>
        <v>0</v>
      </c>
      <c r="BO186" s="6">
        <f ca="1">BO185+SUMIFS('Transactions (Dated)'!$F:$F,'Transactions (Dated)'!$D:$D,$BF186,'Transactions (Dated)'!$B:$B,BO$11,'Transactions (Dated)'!$C:$C,"Dividend (paid to cash)")*AD186</f>
        <v>0</v>
      </c>
      <c r="BP186" s="6">
        <f ca="1">BP185+SUMIFS('Transactions (Dated)'!$F:$F,'Transactions (Dated)'!$D:$D,$BF186,'Transactions (Dated)'!$B:$B,BP$11,'Transactions (Dated)'!$C:$C,"Dividend (paid to cash)")*AE186</f>
        <v>0</v>
      </c>
      <c r="BQ186" s="6">
        <f ca="1">BQ185+SUMIFS('Transactions (Dated)'!$F:$F,'Transactions (Dated)'!$D:$D,$BF186,'Transactions (Dated)'!$B:$B,BQ$11,'Transactions (Dated)'!$C:$C,"Dividend (paid to cash)")*AF186</f>
        <v>0</v>
      </c>
      <c r="BR186" s="6">
        <f ca="1">BR185+SUMIFS('Transactions (Dated)'!$F:$F,'Transactions (Dated)'!$D:$D,$BF186,'Transactions (Dated)'!$B:$B,BR$11,'Transactions (Dated)'!$C:$C,"Dividend (paid to cash)")*AG186</f>
        <v>0</v>
      </c>
      <c r="BS186" s="6">
        <f ca="1">BS185+SUMIFS('Transactions (Dated)'!$F:$F,'Transactions (Dated)'!$D:$D,$BF186,'Transactions (Dated)'!$B:$B,BS$11,'Transactions (Dated)'!$C:$C,"Dividend (paid to cash)")*AH186</f>
        <v>0</v>
      </c>
      <c r="BT186" s="6">
        <f ca="1">BT185+SUMIFS('Transactions (Dated)'!$F:$F,'Transactions (Dated)'!$D:$D,$BF186,'Transactions (Dated)'!$B:$B,BT$11,'Transactions (Dated)'!$C:$C,"Dividend (paid to cash)")*AI186</f>
        <v>0</v>
      </c>
      <c r="BU186" s="6">
        <f ca="1">BU185+SUMIFS('Transactions (Dated)'!$F:$F,'Transactions (Dated)'!$D:$D,$BF186,'Transactions (Dated)'!$B:$B,BU$11,'Transactions (Dated)'!$C:$C,"Dividend (paid to cash)")*AJ186</f>
        <v>0</v>
      </c>
      <c r="BV186" s="6"/>
      <c r="BX186" s="6">
        <f t="shared" ca="1" si="78"/>
        <v>808357.17</v>
      </c>
      <c r="BZ186" s="3">
        <f t="shared" si="79"/>
        <v>42166</v>
      </c>
      <c r="CA186" s="4">
        <f t="shared" ca="1" si="74"/>
        <v>200956.66999999998</v>
      </c>
      <c r="CB186" s="4">
        <f t="shared" ca="1" si="75"/>
        <v>808357.17</v>
      </c>
      <c r="CD186" s="4">
        <f t="shared" ca="1" si="76"/>
        <v>1009313.8400000001</v>
      </c>
    </row>
    <row r="187" spans="2:82">
      <c r="B187" s="3">
        <f t="shared" si="77"/>
        <v>42167</v>
      </c>
      <c r="C187" s="2">
        <v>14741.2</v>
      </c>
      <c r="E187" s="70">
        <v>42167</v>
      </c>
      <c r="F187" s="69">
        <v>11.38</v>
      </c>
      <c r="G187" s="69">
        <v>4.91</v>
      </c>
      <c r="H187" s="69">
        <v>20.010000000000002</v>
      </c>
      <c r="I187" s="69">
        <v>30.61</v>
      </c>
      <c r="J187" s="69">
        <v>19.04</v>
      </c>
      <c r="K187" s="69">
        <v>12.6</v>
      </c>
      <c r="L187" s="69">
        <v>26.5</v>
      </c>
      <c r="M187" s="69">
        <v>3.25</v>
      </c>
      <c r="N187" s="69">
        <v>10.25</v>
      </c>
      <c r="O187" s="69">
        <v>5.9667000000000003</v>
      </c>
      <c r="P187" s="69">
        <v>31.76</v>
      </c>
      <c r="Q187" s="69">
        <v>1.06</v>
      </c>
      <c r="R187" s="69">
        <v>11.51</v>
      </c>
      <c r="S187" s="69">
        <v>35.72</v>
      </c>
      <c r="T187" s="4"/>
      <c r="V187" s="3">
        <f t="shared" si="56"/>
        <v>42167</v>
      </c>
      <c r="W187" s="40">
        <f ca="1">W186+SUMIFS('Transactions (Dated)'!$E$2:$E$53,'Transactions (Dated)'!$D$2:$D$53,'Share Values'!$V187,'Transactions (Dated)'!$B$2:$B$53,'Share Values'!W$11,'Transactions (Dated)'!$C$2:$C$53,"Buy")-SUMIFS('Transactions (Dated)'!$E$2:$E$53,'Transactions (Dated)'!$D$2:$D$53,'Share Values'!$V187,'Transactions (Dated)'!$B$2:$B$53,'Share Values'!W$11,'Transactions (Dated)'!$C$2:$C$53,"Sell")</f>
        <v>4625</v>
      </c>
      <c r="X187" s="40">
        <f ca="1">X186+SUMIFS('Transactions (Dated)'!$E$2:$E$53,'Transactions (Dated)'!$D$2:$D$53,'Share Values'!$V187,'Transactions (Dated)'!$B$2:$B$53,'Share Values'!X$11,'Transactions (Dated)'!$C$2:$C$53,"Buy")-SUMIFS('Transactions (Dated)'!$E$2:$E$53,'Transactions (Dated)'!$D$2:$D$53,'Share Values'!$V187,'Transactions (Dated)'!$B$2:$B$53,'Share Values'!X$11,'Transactions (Dated)'!$C$2:$C$53,"Sell")</f>
        <v>9375</v>
      </c>
      <c r="Y187" s="40">
        <f ca="1">Y186+SUMIFS('Transactions (Dated)'!$E$2:$E$53,'Transactions (Dated)'!$D$2:$D$53,'Share Values'!$V187,'Transactions (Dated)'!$B$2:$B$53,'Share Values'!Y$11,'Transactions (Dated)'!$C$2:$C$53,"Buy")-SUMIFS('Transactions (Dated)'!$E$2:$E$53,'Transactions (Dated)'!$D$2:$D$53,'Share Values'!$V187,'Transactions (Dated)'!$B$2:$B$53,'Share Values'!Y$11,'Transactions (Dated)'!$C$2:$C$53,"Sell")</f>
        <v>0</v>
      </c>
      <c r="Z187" s="40">
        <f ca="1">Z186+SUMIFS('Transactions (Dated)'!$E$2:$E$53,'Transactions (Dated)'!$D$2:$D$53,'Share Values'!$V187,'Transactions (Dated)'!$B$2:$B$53,'Share Values'!Z$11,'Transactions (Dated)'!$C$2:$C$53,"Buy")-SUMIFS('Transactions (Dated)'!$E$2:$E$53,'Transactions (Dated)'!$D$2:$D$53,'Share Values'!$V187,'Transactions (Dated)'!$B$2:$B$53,'Share Values'!Z$11,'Transactions (Dated)'!$C$2:$C$53,"Sell")</f>
        <v>1892</v>
      </c>
      <c r="AA187" s="40">
        <f ca="1">AA186+SUMIFS('Transactions (Dated)'!$E$2:$E$53,'Transactions (Dated)'!$D$2:$D$53,'Share Values'!$V187,'Transactions (Dated)'!$B$2:$B$53,'Share Values'!AA$11,'Transactions (Dated)'!$C$2:$C$53,"Buy")-SUMIFS('Transactions (Dated)'!$E$2:$E$53,'Transactions (Dated)'!$D$2:$D$53,'Share Values'!$V187,'Transactions (Dated)'!$B$2:$B$53,'Share Values'!AA$11,'Transactions (Dated)'!$C$2:$C$53,"Sell")</f>
        <v>2348</v>
      </c>
      <c r="AB187" s="40">
        <f ca="1">AB186+SUMIFS('Transactions (Dated)'!$E$2:$E$53,'Transactions (Dated)'!$D$2:$D$53,'Share Values'!$V187,'Transactions (Dated)'!$B$2:$B$53,'Share Values'!AB$11,'Transactions (Dated)'!$C$2:$C$53,"Buy")-SUMIFS('Transactions (Dated)'!$E$2:$E$53,'Transactions (Dated)'!$D$2:$D$53,'Share Values'!$V187,'Transactions (Dated)'!$B$2:$B$53,'Share Values'!AB$11,'Transactions (Dated)'!$C$2:$C$53,"Sell")</f>
        <v>0</v>
      </c>
      <c r="AC187" s="40">
        <f ca="1">AC186+SUMIFS('Transactions (Dated)'!$E$2:$E$53,'Transactions (Dated)'!$D$2:$D$53,'Share Values'!$V187,'Transactions (Dated)'!$B$2:$B$53,'Share Values'!AC$11,'Transactions (Dated)'!$C$2:$C$53,"Buy")-SUMIFS('Transactions (Dated)'!$E$2:$E$53,'Transactions (Dated)'!$D$2:$D$53,'Share Values'!$V187,'Transactions (Dated)'!$B$2:$B$53,'Share Values'!AC$11,'Transactions (Dated)'!$C$2:$C$53,"Sell")</f>
        <v>0</v>
      </c>
      <c r="AD187" s="40">
        <f ca="1">AD186+SUMIFS('Transactions (Dated)'!$E$2:$E$53,'Transactions (Dated)'!$D$2:$D$53,'Share Values'!$V187,'Transactions (Dated)'!$B$2:$B$53,'Share Values'!AD$11,'Transactions (Dated)'!$C$2:$C$53,"Buy")-SUMIFS('Transactions (Dated)'!$E$2:$E$53,'Transactions (Dated)'!$D$2:$D$53,'Share Values'!$V187,'Transactions (Dated)'!$B$2:$B$53,'Share Values'!AD$11,'Transactions (Dated)'!$C$2:$C$53,"Sell")</f>
        <v>0</v>
      </c>
      <c r="AE187" s="40">
        <f ca="1">AE186+SUMIFS('Transactions (Dated)'!$E$2:$E$53,'Transactions (Dated)'!$D$2:$D$53,'Share Values'!$V187,'Transactions (Dated)'!$B$2:$B$53,'Share Values'!AE$11,'Transactions (Dated)'!$C$2:$C$53,"Buy")-SUMIFS('Transactions (Dated)'!$E$2:$E$53,'Transactions (Dated)'!$D$2:$D$53,'Share Values'!$V187,'Transactions (Dated)'!$B$2:$B$53,'Share Values'!AE$11,'Transactions (Dated)'!$C$2:$C$53,"Sell")</f>
        <v>0</v>
      </c>
      <c r="AF187" s="40">
        <f ca="1">AF186+SUMIFS('Transactions (Dated)'!$E$2:$E$53,'Transactions (Dated)'!$D$2:$D$53,'Share Values'!$V187,'Transactions (Dated)'!$B$2:$B$53,'Share Values'!AF$11,'Transactions (Dated)'!$C$2:$C$53,"Buy")-SUMIFS('Transactions (Dated)'!$E$2:$E$53,'Transactions (Dated)'!$D$2:$D$53,'Share Values'!$V187,'Transactions (Dated)'!$B$2:$B$53,'Share Values'!AF$11,'Transactions (Dated)'!$C$2:$C$53,"Sell")</f>
        <v>0</v>
      </c>
      <c r="AG187" s="40">
        <f ca="1">AG186+SUMIFS('Transactions (Dated)'!$E$2:$E$53,'Transactions (Dated)'!$D$2:$D$53,'Share Values'!$V187,'Transactions (Dated)'!$B$2:$B$53,'Share Values'!AG$11,'Transactions (Dated)'!$C$2:$C$53,"Buy")-SUMIFS('Transactions (Dated)'!$E$2:$E$53,'Transactions (Dated)'!$D$2:$D$53,'Share Values'!$V187,'Transactions (Dated)'!$B$2:$B$53,'Share Values'!AG$11,'Transactions (Dated)'!$C$2:$C$53,"Sell")</f>
        <v>0</v>
      </c>
      <c r="AH187" s="40">
        <f ca="1">AH186+SUMIFS('Transactions (Dated)'!$E$2:$E$53,'Transactions (Dated)'!$D$2:$D$53,'Share Values'!$V187,'Transactions (Dated)'!$B$2:$B$53,'Share Values'!AH$11,'Transactions (Dated)'!$C$2:$C$53,"Buy")-SUMIFS('Transactions (Dated)'!$E$2:$E$53,'Transactions (Dated)'!$D$2:$D$53,'Share Values'!$V187,'Transactions (Dated)'!$B$2:$B$53,'Share Values'!AH$11,'Transactions (Dated)'!$C$2:$C$53,"Sell")</f>
        <v>0</v>
      </c>
      <c r="AI187" s="40">
        <f ca="1">AI186+SUMIFS('Transactions (Dated)'!$E$2:$E$53,'Transactions (Dated)'!$D$2:$D$53,'Share Values'!$V187,'Transactions (Dated)'!$B$2:$B$53,'Share Values'!AI$11,'Transactions (Dated)'!$C$2:$C$53,"Buy")-SUMIFS('Transactions (Dated)'!$E$2:$E$53,'Transactions (Dated)'!$D$2:$D$53,'Share Values'!$V187,'Transactions (Dated)'!$B$2:$B$53,'Share Values'!AI$11,'Transactions (Dated)'!$C$2:$C$53,"Sell")</f>
        <v>0</v>
      </c>
      <c r="AJ187" s="40">
        <f ca="1">AJ186+SUMIFS('Transactions (Dated)'!$E$2:$E$53,'Transactions (Dated)'!$D$2:$D$53,'Share Values'!$V187,'Transactions (Dated)'!$B$2:$B$53,'Share Values'!AJ$11,'Transactions (Dated)'!$C$2:$C$53,"Buy")-SUMIFS('Transactions (Dated)'!$E$2:$E$53,'Transactions (Dated)'!$D$2:$D$53,'Share Values'!$V187,'Transactions (Dated)'!$B$2:$B$53,'Share Values'!AJ$11,'Transactions (Dated)'!$C$2:$C$53,"Sell")</f>
        <v>0</v>
      </c>
      <c r="AK187" s="40"/>
      <c r="AM187" s="3">
        <f t="shared" si="57"/>
        <v>42167</v>
      </c>
      <c r="AN187" s="6">
        <f t="shared" ca="1" si="58"/>
        <v>52632.5</v>
      </c>
      <c r="AO187" s="6">
        <f t="shared" ca="1" si="59"/>
        <v>46031.25</v>
      </c>
      <c r="AP187" s="6">
        <f t="shared" ca="1" si="60"/>
        <v>0</v>
      </c>
      <c r="AQ187" s="6">
        <f t="shared" ca="1" si="61"/>
        <v>57914.119999999995</v>
      </c>
      <c r="AR187" s="6">
        <f t="shared" ca="1" si="62"/>
        <v>44705.919999999998</v>
      </c>
      <c r="AS187" s="6">
        <f t="shared" ca="1" si="63"/>
        <v>0</v>
      </c>
      <c r="AT187" s="6">
        <f t="shared" ca="1" si="64"/>
        <v>0</v>
      </c>
      <c r="AU187" s="6">
        <f t="shared" ca="1" si="65"/>
        <v>0</v>
      </c>
      <c r="AV187" s="6">
        <f t="shared" ca="1" si="66"/>
        <v>0</v>
      </c>
      <c r="AW187" s="6">
        <f t="shared" ca="1" si="67"/>
        <v>0</v>
      </c>
      <c r="AX187" s="6">
        <f t="shared" ca="1" si="68"/>
        <v>0</v>
      </c>
      <c r="AY187" s="6">
        <f t="shared" ca="1" si="69"/>
        <v>0</v>
      </c>
      <c r="AZ187" s="6">
        <f t="shared" ca="1" si="70"/>
        <v>0</v>
      </c>
      <c r="BA187" s="6">
        <f t="shared" ca="1" si="71"/>
        <v>0</v>
      </c>
      <c r="BB187" s="6"/>
      <c r="BD187" s="4">
        <f t="shared" ca="1" si="72"/>
        <v>201283.78999999998</v>
      </c>
      <c r="BF187" s="3">
        <f t="shared" si="73"/>
        <v>42167</v>
      </c>
      <c r="BG187" s="6">
        <f>BG186+SUMIFS('Transactions (Dated)'!H:H,'Transactions (Dated)'!D:D,'Share Values'!AM187)</f>
        <v>806524.9</v>
      </c>
      <c r="BH187" s="6">
        <f ca="1">BH186+SUMIFS('Transactions (Dated)'!$F:$F,'Transactions (Dated)'!$D:$D,$BF187,'Transactions (Dated)'!$B:$B,BH$11,'Transactions (Dated)'!$C:$C,"Dividend (paid to cash)")*W187</f>
        <v>0</v>
      </c>
      <c r="BI187" s="6">
        <f ca="1">BI186+SUMIFS('Transactions (Dated)'!$F:$F,'Transactions (Dated)'!$D:$D,$BF187,'Transactions (Dated)'!$B:$B,BI$11,'Transactions (Dated)'!$C:$C,"Dividend (paid to cash)")*X187</f>
        <v>1718.75</v>
      </c>
      <c r="BJ187" s="6">
        <f ca="1">BJ186+SUMIFS('Transactions (Dated)'!$F:$F,'Transactions (Dated)'!$D:$D,$BF187,'Transactions (Dated)'!$B:$B,BJ$11,'Transactions (Dated)'!$C:$C,"Dividend (paid to cash)")*Y187</f>
        <v>0</v>
      </c>
      <c r="BK187" s="6">
        <f ca="1">BK186+SUMIFS('Transactions (Dated)'!$F:$F,'Transactions (Dated)'!$D:$D,$BF187,'Transactions (Dated)'!$B:$B,BK$11,'Transactions (Dated)'!$C:$C,"Dividend (paid to cash)")*Z187</f>
        <v>113.52000000000001</v>
      </c>
      <c r="BL187" s="6">
        <f ca="1">BL186+SUMIFS('Transactions (Dated)'!$F:$F,'Transactions (Dated)'!$D:$D,$BF187,'Transactions (Dated)'!$B:$B,BL$11,'Transactions (Dated)'!$C:$C,"Dividend (paid to cash)")*AA187</f>
        <v>0</v>
      </c>
      <c r="BM187" s="6">
        <f ca="1">BM186+SUMIFS('Transactions (Dated)'!$F:$F,'Transactions (Dated)'!$D:$D,$BF187,'Transactions (Dated)'!$B:$B,BM$11,'Transactions (Dated)'!$C:$C,"Dividend (paid to cash)")*AB187</f>
        <v>0</v>
      </c>
      <c r="BN187" s="6">
        <f ca="1">BN186+SUMIFS('Transactions (Dated)'!$F:$F,'Transactions (Dated)'!$D:$D,$BF187,'Transactions (Dated)'!$B:$B,BN$11,'Transactions (Dated)'!$C:$C,"Dividend (paid to cash)")*AC187</f>
        <v>0</v>
      </c>
      <c r="BO187" s="6">
        <f ca="1">BO186+SUMIFS('Transactions (Dated)'!$F:$F,'Transactions (Dated)'!$D:$D,$BF187,'Transactions (Dated)'!$B:$B,BO$11,'Transactions (Dated)'!$C:$C,"Dividend (paid to cash)")*AD187</f>
        <v>0</v>
      </c>
      <c r="BP187" s="6">
        <f ca="1">BP186+SUMIFS('Transactions (Dated)'!$F:$F,'Transactions (Dated)'!$D:$D,$BF187,'Transactions (Dated)'!$B:$B,BP$11,'Transactions (Dated)'!$C:$C,"Dividend (paid to cash)")*AE187</f>
        <v>0</v>
      </c>
      <c r="BQ187" s="6">
        <f ca="1">BQ186+SUMIFS('Transactions (Dated)'!$F:$F,'Transactions (Dated)'!$D:$D,$BF187,'Transactions (Dated)'!$B:$B,BQ$11,'Transactions (Dated)'!$C:$C,"Dividend (paid to cash)")*AF187</f>
        <v>0</v>
      </c>
      <c r="BR187" s="6">
        <f ca="1">BR186+SUMIFS('Transactions (Dated)'!$F:$F,'Transactions (Dated)'!$D:$D,$BF187,'Transactions (Dated)'!$B:$B,BR$11,'Transactions (Dated)'!$C:$C,"Dividend (paid to cash)")*AG187</f>
        <v>0</v>
      </c>
      <c r="BS187" s="6">
        <f ca="1">BS186+SUMIFS('Transactions (Dated)'!$F:$F,'Transactions (Dated)'!$D:$D,$BF187,'Transactions (Dated)'!$B:$B,BS$11,'Transactions (Dated)'!$C:$C,"Dividend (paid to cash)")*AH187</f>
        <v>0</v>
      </c>
      <c r="BT187" s="6">
        <f ca="1">BT186+SUMIFS('Transactions (Dated)'!$F:$F,'Transactions (Dated)'!$D:$D,$BF187,'Transactions (Dated)'!$B:$B,BT$11,'Transactions (Dated)'!$C:$C,"Dividend (paid to cash)")*AI187</f>
        <v>0</v>
      </c>
      <c r="BU187" s="6">
        <f ca="1">BU186+SUMIFS('Transactions (Dated)'!$F:$F,'Transactions (Dated)'!$D:$D,$BF187,'Transactions (Dated)'!$B:$B,BU$11,'Transactions (Dated)'!$C:$C,"Dividend (paid to cash)")*AJ187</f>
        <v>0</v>
      </c>
      <c r="BV187" s="6"/>
      <c r="BX187" s="6">
        <f t="shared" ca="1" si="78"/>
        <v>808357.17</v>
      </c>
      <c r="BZ187" s="3">
        <f t="shared" si="79"/>
        <v>42167</v>
      </c>
      <c r="CA187" s="4">
        <f t="shared" ca="1" si="74"/>
        <v>201283.78999999998</v>
      </c>
      <c r="CB187" s="4">
        <f t="shared" ca="1" si="75"/>
        <v>808357.17</v>
      </c>
      <c r="CD187" s="4">
        <f t="shared" ca="1" si="76"/>
        <v>1009640.96</v>
      </c>
    </row>
    <row r="188" spans="2:82">
      <c r="B188" s="3">
        <f t="shared" si="77"/>
        <v>42170</v>
      </c>
      <c r="C188" s="2">
        <v>14756.1</v>
      </c>
      <c r="E188" s="70">
        <v>42170</v>
      </c>
      <c r="F188" s="69">
        <v>11.57</v>
      </c>
      <c r="G188" s="69">
        <v>4.8099999999999996</v>
      </c>
      <c r="H188" s="69">
        <v>20.02</v>
      </c>
      <c r="I188" s="69">
        <v>30.51</v>
      </c>
      <c r="J188" s="69">
        <v>18.899999999999999</v>
      </c>
      <c r="K188" s="69">
        <v>12.32</v>
      </c>
      <c r="L188" s="69">
        <v>26.3</v>
      </c>
      <c r="M188" s="69">
        <v>3.18</v>
      </c>
      <c r="N188" s="69">
        <v>10.3</v>
      </c>
      <c r="O188" s="69">
        <v>5.9432999999999998</v>
      </c>
      <c r="P188" s="69">
        <v>31.64</v>
      </c>
      <c r="Q188" s="69">
        <v>1.0900000000000001</v>
      </c>
      <c r="R188" s="69">
        <v>11.39</v>
      </c>
      <c r="S188" s="69">
        <v>35.6</v>
      </c>
      <c r="T188" s="4"/>
      <c r="V188" s="3">
        <f t="shared" si="56"/>
        <v>42170</v>
      </c>
      <c r="W188" s="40">
        <f ca="1">W187+SUMIFS('Transactions (Dated)'!$E$2:$E$53,'Transactions (Dated)'!$D$2:$D$53,'Share Values'!$V188,'Transactions (Dated)'!$B$2:$B$53,'Share Values'!W$11,'Transactions (Dated)'!$C$2:$C$53,"Buy")-SUMIFS('Transactions (Dated)'!$E$2:$E$53,'Transactions (Dated)'!$D$2:$D$53,'Share Values'!$V188,'Transactions (Dated)'!$B$2:$B$53,'Share Values'!W$11,'Transactions (Dated)'!$C$2:$C$53,"Sell")</f>
        <v>4625</v>
      </c>
      <c r="X188" s="40">
        <f ca="1">X187+SUMIFS('Transactions (Dated)'!$E$2:$E$53,'Transactions (Dated)'!$D$2:$D$53,'Share Values'!$V188,'Transactions (Dated)'!$B$2:$B$53,'Share Values'!X$11,'Transactions (Dated)'!$C$2:$C$53,"Buy")-SUMIFS('Transactions (Dated)'!$E$2:$E$53,'Transactions (Dated)'!$D$2:$D$53,'Share Values'!$V188,'Transactions (Dated)'!$B$2:$B$53,'Share Values'!X$11,'Transactions (Dated)'!$C$2:$C$53,"Sell")</f>
        <v>9375</v>
      </c>
      <c r="Y188" s="40">
        <f ca="1">Y187+SUMIFS('Transactions (Dated)'!$E$2:$E$53,'Transactions (Dated)'!$D$2:$D$53,'Share Values'!$V188,'Transactions (Dated)'!$B$2:$B$53,'Share Values'!Y$11,'Transactions (Dated)'!$C$2:$C$53,"Buy")-SUMIFS('Transactions (Dated)'!$E$2:$E$53,'Transactions (Dated)'!$D$2:$D$53,'Share Values'!$V188,'Transactions (Dated)'!$B$2:$B$53,'Share Values'!Y$11,'Transactions (Dated)'!$C$2:$C$53,"Sell")</f>
        <v>0</v>
      </c>
      <c r="Z188" s="40">
        <f ca="1">Z187+SUMIFS('Transactions (Dated)'!$E$2:$E$53,'Transactions (Dated)'!$D$2:$D$53,'Share Values'!$V188,'Transactions (Dated)'!$B$2:$B$53,'Share Values'!Z$11,'Transactions (Dated)'!$C$2:$C$53,"Buy")-SUMIFS('Transactions (Dated)'!$E$2:$E$53,'Transactions (Dated)'!$D$2:$D$53,'Share Values'!$V188,'Transactions (Dated)'!$B$2:$B$53,'Share Values'!Z$11,'Transactions (Dated)'!$C$2:$C$53,"Sell")</f>
        <v>1892</v>
      </c>
      <c r="AA188" s="40">
        <f ca="1">AA187+SUMIFS('Transactions (Dated)'!$E$2:$E$53,'Transactions (Dated)'!$D$2:$D$53,'Share Values'!$V188,'Transactions (Dated)'!$B$2:$B$53,'Share Values'!AA$11,'Transactions (Dated)'!$C$2:$C$53,"Buy")-SUMIFS('Transactions (Dated)'!$E$2:$E$53,'Transactions (Dated)'!$D$2:$D$53,'Share Values'!$V188,'Transactions (Dated)'!$B$2:$B$53,'Share Values'!AA$11,'Transactions (Dated)'!$C$2:$C$53,"Sell")</f>
        <v>2348</v>
      </c>
      <c r="AB188" s="40">
        <f ca="1">AB187+SUMIFS('Transactions (Dated)'!$E$2:$E$53,'Transactions (Dated)'!$D$2:$D$53,'Share Values'!$V188,'Transactions (Dated)'!$B$2:$B$53,'Share Values'!AB$11,'Transactions (Dated)'!$C$2:$C$53,"Buy")-SUMIFS('Transactions (Dated)'!$E$2:$E$53,'Transactions (Dated)'!$D$2:$D$53,'Share Values'!$V188,'Transactions (Dated)'!$B$2:$B$53,'Share Values'!AB$11,'Transactions (Dated)'!$C$2:$C$53,"Sell")</f>
        <v>0</v>
      </c>
      <c r="AC188" s="40">
        <f ca="1">AC187+SUMIFS('Transactions (Dated)'!$E$2:$E$53,'Transactions (Dated)'!$D$2:$D$53,'Share Values'!$V188,'Transactions (Dated)'!$B$2:$B$53,'Share Values'!AC$11,'Transactions (Dated)'!$C$2:$C$53,"Buy")-SUMIFS('Transactions (Dated)'!$E$2:$E$53,'Transactions (Dated)'!$D$2:$D$53,'Share Values'!$V188,'Transactions (Dated)'!$B$2:$B$53,'Share Values'!AC$11,'Transactions (Dated)'!$C$2:$C$53,"Sell")</f>
        <v>0</v>
      </c>
      <c r="AD188" s="40">
        <f ca="1">AD187+SUMIFS('Transactions (Dated)'!$E$2:$E$53,'Transactions (Dated)'!$D$2:$D$53,'Share Values'!$V188,'Transactions (Dated)'!$B$2:$B$53,'Share Values'!AD$11,'Transactions (Dated)'!$C$2:$C$53,"Buy")-SUMIFS('Transactions (Dated)'!$E$2:$E$53,'Transactions (Dated)'!$D$2:$D$53,'Share Values'!$V188,'Transactions (Dated)'!$B$2:$B$53,'Share Values'!AD$11,'Transactions (Dated)'!$C$2:$C$53,"Sell")</f>
        <v>0</v>
      </c>
      <c r="AE188" s="40">
        <f ca="1">AE187+SUMIFS('Transactions (Dated)'!$E$2:$E$53,'Transactions (Dated)'!$D$2:$D$53,'Share Values'!$V188,'Transactions (Dated)'!$B$2:$B$53,'Share Values'!AE$11,'Transactions (Dated)'!$C$2:$C$53,"Buy")-SUMIFS('Transactions (Dated)'!$E$2:$E$53,'Transactions (Dated)'!$D$2:$D$53,'Share Values'!$V188,'Transactions (Dated)'!$B$2:$B$53,'Share Values'!AE$11,'Transactions (Dated)'!$C$2:$C$53,"Sell")</f>
        <v>0</v>
      </c>
      <c r="AF188" s="40">
        <f ca="1">AF187+SUMIFS('Transactions (Dated)'!$E$2:$E$53,'Transactions (Dated)'!$D$2:$D$53,'Share Values'!$V188,'Transactions (Dated)'!$B$2:$B$53,'Share Values'!AF$11,'Transactions (Dated)'!$C$2:$C$53,"Buy")-SUMIFS('Transactions (Dated)'!$E$2:$E$53,'Transactions (Dated)'!$D$2:$D$53,'Share Values'!$V188,'Transactions (Dated)'!$B$2:$B$53,'Share Values'!AF$11,'Transactions (Dated)'!$C$2:$C$53,"Sell")</f>
        <v>0</v>
      </c>
      <c r="AG188" s="40">
        <f ca="1">AG187+SUMIFS('Transactions (Dated)'!$E$2:$E$53,'Transactions (Dated)'!$D$2:$D$53,'Share Values'!$V188,'Transactions (Dated)'!$B$2:$B$53,'Share Values'!AG$11,'Transactions (Dated)'!$C$2:$C$53,"Buy")-SUMIFS('Transactions (Dated)'!$E$2:$E$53,'Transactions (Dated)'!$D$2:$D$53,'Share Values'!$V188,'Transactions (Dated)'!$B$2:$B$53,'Share Values'!AG$11,'Transactions (Dated)'!$C$2:$C$53,"Sell")</f>
        <v>0</v>
      </c>
      <c r="AH188" s="40">
        <f ca="1">AH187+SUMIFS('Transactions (Dated)'!$E$2:$E$53,'Transactions (Dated)'!$D$2:$D$53,'Share Values'!$V188,'Transactions (Dated)'!$B$2:$B$53,'Share Values'!AH$11,'Transactions (Dated)'!$C$2:$C$53,"Buy")-SUMIFS('Transactions (Dated)'!$E$2:$E$53,'Transactions (Dated)'!$D$2:$D$53,'Share Values'!$V188,'Transactions (Dated)'!$B$2:$B$53,'Share Values'!AH$11,'Transactions (Dated)'!$C$2:$C$53,"Sell")</f>
        <v>0</v>
      </c>
      <c r="AI188" s="40">
        <f ca="1">AI187+SUMIFS('Transactions (Dated)'!$E$2:$E$53,'Transactions (Dated)'!$D$2:$D$53,'Share Values'!$V188,'Transactions (Dated)'!$B$2:$B$53,'Share Values'!AI$11,'Transactions (Dated)'!$C$2:$C$53,"Buy")-SUMIFS('Transactions (Dated)'!$E$2:$E$53,'Transactions (Dated)'!$D$2:$D$53,'Share Values'!$V188,'Transactions (Dated)'!$B$2:$B$53,'Share Values'!AI$11,'Transactions (Dated)'!$C$2:$C$53,"Sell")</f>
        <v>0</v>
      </c>
      <c r="AJ188" s="40">
        <f ca="1">AJ187+SUMIFS('Transactions (Dated)'!$E$2:$E$53,'Transactions (Dated)'!$D$2:$D$53,'Share Values'!$V188,'Transactions (Dated)'!$B$2:$B$53,'Share Values'!AJ$11,'Transactions (Dated)'!$C$2:$C$53,"Buy")-SUMIFS('Transactions (Dated)'!$E$2:$E$53,'Transactions (Dated)'!$D$2:$D$53,'Share Values'!$V188,'Transactions (Dated)'!$B$2:$B$53,'Share Values'!AJ$11,'Transactions (Dated)'!$C$2:$C$53,"Sell")</f>
        <v>0</v>
      </c>
      <c r="AK188" s="40"/>
      <c r="AM188" s="3">
        <f t="shared" si="57"/>
        <v>42170</v>
      </c>
      <c r="AN188" s="6">
        <f t="shared" ca="1" si="58"/>
        <v>53511.25</v>
      </c>
      <c r="AO188" s="6">
        <f t="shared" ca="1" si="59"/>
        <v>45093.749999999993</v>
      </c>
      <c r="AP188" s="6">
        <f t="shared" ca="1" si="60"/>
        <v>0</v>
      </c>
      <c r="AQ188" s="6">
        <f t="shared" ca="1" si="61"/>
        <v>57724.920000000006</v>
      </c>
      <c r="AR188" s="6">
        <f t="shared" ca="1" si="62"/>
        <v>44377.2</v>
      </c>
      <c r="AS188" s="6">
        <f t="shared" ca="1" si="63"/>
        <v>0</v>
      </c>
      <c r="AT188" s="6">
        <f t="shared" ca="1" si="64"/>
        <v>0</v>
      </c>
      <c r="AU188" s="6">
        <f t="shared" ca="1" si="65"/>
        <v>0</v>
      </c>
      <c r="AV188" s="6">
        <f t="shared" ca="1" si="66"/>
        <v>0</v>
      </c>
      <c r="AW188" s="6">
        <f t="shared" ca="1" si="67"/>
        <v>0</v>
      </c>
      <c r="AX188" s="6">
        <f t="shared" ca="1" si="68"/>
        <v>0</v>
      </c>
      <c r="AY188" s="6">
        <f t="shared" ca="1" si="69"/>
        <v>0</v>
      </c>
      <c r="AZ188" s="6">
        <f t="shared" ca="1" si="70"/>
        <v>0</v>
      </c>
      <c r="BA188" s="6">
        <f t="shared" ca="1" si="71"/>
        <v>0</v>
      </c>
      <c r="BB188" s="6"/>
      <c r="BD188" s="4">
        <f t="shared" ca="1" si="72"/>
        <v>200707.12</v>
      </c>
      <c r="BF188" s="3">
        <f t="shared" si="73"/>
        <v>42170</v>
      </c>
      <c r="BG188" s="6">
        <f>BG187+SUMIFS('Transactions (Dated)'!H:H,'Transactions (Dated)'!D:D,'Share Values'!AM188)</f>
        <v>806524.9</v>
      </c>
      <c r="BH188" s="6">
        <f ca="1">BH187+SUMIFS('Transactions (Dated)'!$F:$F,'Transactions (Dated)'!$D:$D,$BF188,'Transactions (Dated)'!$B:$B,BH$11,'Transactions (Dated)'!$C:$C,"Dividend (paid to cash)")*W188</f>
        <v>0</v>
      </c>
      <c r="BI188" s="6">
        <f ca="1">BI187+SUMIFS('Transactions (Dated)'!$F:$F,'Transactions (Dated)'!$D:$D,$BF188,'Transactions (Dated)'!$B:$B,BI$11,'Transactions (Dated)'!$C:$C,"Dividend (paid to cash)")*X188</f>
        <v>1718.75</v>
      </c>
      <c r="BJ188" s="6">
        <f ca="1">BJ187+SUMIFS('Transactions (Dated)'!$F:$F,'Transactions (Dated)'!$D:$D,$BF188,'Transactions (Dated)'!$B:$B,BJ$11,'Transactions (Dated)'!$C:$C,"Dividend (paid to cash)")*Y188</f>
        <v>0</v>
      </c>
      <c r="BK188" s="6">
        <f ca="1">BK187+SUMIFS('Transactions (Dated)'!$F:$F,'Transactions (Dated)'!$D:$D,$BF188,'Transactions (Dated)'!$B:$B,BK$11,'Transactions (Dated)'!$C:$C,"Dividend (paid to cash)")*Z188</f>
        <v>113.52000000000001</v>
      </c>
      <c r="BL188" s="6">
        <f ca="1">BL187+SUMIFS('Transactions (Dated)'!$F:$F,'Transactions (Dated)'!$D:$D,$BF188,'Transactions (Dated)'!$B:$B,BL$11,'Transactions (Dated)'!$C:$C,"Dividend (paid to cash)")*AA188</f>
        <v>0</v>
      </c>
      <c r="BM188" s="6">
        <f ca="1">BM187+SUMIFS('Transactions (Dated)'!$F:$F,'Transactions (Dated)'!$D:$D,$BF188,'Transactions (Dated)'!$B:$B,BM$11,'Transactions (Dated)'!$C:$C,"Dividend (paid to cash)")*AB188</f>
        <v>0</v>
      </c>
      <c r="BN188" s="6">
        <f ca="1">BN187+SUMIFS('Transactions (Dated)'!$F:$F,'Transactions (Dated)'!$D:$D,$BF188,'Transactions (Dated)'!$B:$B,BN$11,'Transactions (Dated)'!$C:$C,"Dividend (paid to cash)")*AC188</f>
        <v>0</v>
      </c>
      <c r="BO188" s="6">
        <f ca="1">BO187+SUMIFS('Transactions (Dated)'!$F:$F,'Transactions (Dated)'!$D:$D,$BF188,'Transactions (Dated)'!$B:$B,BO$11,'Transactions (Dated)'!$C:$C,"Dividend (paid to cash)")*AD188</f>
        <v>0</v>
      </c>
      <c r="BP188" s="6">
        <f ca="1">BP187+SUMIFS('Transactions (Dated)'!$F:$F,'Transactions (Dated)'!$D:$D,$BF188,'Transactions (Dated)'!$B:$B,BP$11,'Transactions (Dated)'!$C:$C,"Dividend (paid to cash)")*AE188</f>
        <v>0</v>
      </c>
      <c r="BQ188" s="6">
        <f ca="1">BQ187+SUMIFS('Transactions (Dated)'!$F:$F,'Transactions (Dated)'!$D:$D,$BF188,'Transactions (Dated)'!$B:$B,BQ$11,'Transactions (Dated)'!$C:$C,"Dividend (paid to cash)")*AF188</f>
        <v>0</v>
      </c>
      <c r="BR188" s="6">
        <f ca="1">BR187+SUMIFS('Transactions (Dated)'!$F:$F,'Transactions (Dated)'!$D:$D,$BF188,'Transactions (Dated)'!$B:$B,BR$11,'Transactions (Dated)'!$C:$C,"Dividend (paid to cash)")*AG188</f>
        <v>0</v>
      </c>
      <c r="BS188" s="6">
        <f ca="1">BS187+SUMIFS('Transactions (Dated)'!$F:$F,'Transactions (Dated)'!$D:$D,$BF188,'Transactions (Dated)'!$B:$B,BS$11,'Transactions (Dated)'!$C:$C,"Dividend (paid to cash)")*AH188</f>
        <v>0</v>
      </c>
      <c r="BT188" s="6">
        <f ca="1">BT187+SUMIFS('Transactions (Dated)'!$F:$F,'Transactions (Dated)'!$D:$D,$BF188,'Transactions (Dated)'!$B:$B,BT$11,'Transactions (Dated)'!$C:$C,"Dividend (paid to cash)")*AI188</f>
        <v>0</v>
      </c>
      <c r="BU188" s="6">
        <f ca="1">BU187+SUMIFS('Transactions (Dated)'!$F:$F,'Transactions (Dated)'!$D:$D,$BF188,'Transactions (Dated)'!$B:$B,BU$11,'Transactions (Dated)'!$C:$C,"Dividend (paid to cash)")*AJ188</f>
        <v>0</v>
      </c>
      <c r="BV188" s="6"/>
      <c r="BX188" s="6">
        <f t="shared" ca="1" si="78"/>
        <v>808357.17</v>
      </c>
      <c r="BZ188" s="3">
        <f t="shared" si="79"/>
        <v>42170</v>
      </c>
      <c r="CA188" s="4">
        <f t="shared" ca="1" si="74"/>
        <v>200707.12</v>
      </c>
      <c r="CB188" s="4">
        <f t="shared" ca="1" si="75"/>
        <v>808357.17</v>
      </c>
      <c r="CD188" s="4">
        <f t="shared" ca="1" si="76"/>
        <v>1009064.29</v>
      </c>
    </row>
    <row r="189" spans="2:82">
      <c r="B189" s="3">
        <f t="shared" si="77"/>
        <v>42171</v>
      </c>
      <c r="C189" s="2">
        <v>14753.1</v>
      </c>
      <c r="E189" s="70">
        <v>42171</v>
      </c>
      <c r="F189" s="69">
        <v>11.41</v>
      </c>
      <c r="G189" s="69">
        <v>5</v>
      </c>
      <c r="H189" s="69">
        <v>20.02</v>
      </c>
      <c r="I189" s="69">
        <v>30.82</v>
      </c>
      <c r="J189" s="69">
        <v>19.03</v>
      </c>
      <c r="K189" s="69">
        <v>12.41</v>
      </c>
      <c r="L189" s="69">
        <v>26.29</v>
      </c>
      <c r="M189" s="69">
        <v>3.11</v>
      </c>
      <c r="N189" s="69">
        <v>10.3</v>
      </c>
      <c r="O189" s="69">
        <v>5.8833000000000002</v>
      </c>
      <c r="P189" s="69">
        <v>31.88</v>
      </c>
      <c r="Q189" s="69">
        <v>1.1000000000000001</v>
      </c>
      <c r="R189" s="69">
        <v>11.54</v>
      </c>
      <c r="S189" s="69">
        <v>35.6</v>
      </c>
      <c r="T189" s="4"/>
      <c r="V189" s="3">
        <f t="shared" si="56"/>
        <v>42171</v>
      </c>
      <c r="W189" s="40">
        <f ca="1">W188+SUMIFS('Transactions (Dated)'!$E$2:$E$53,'Transactions (Dated)'!$D$2:$D$53,'Share Values'!$V189,'Transactions (Dated)'!$B$2:$B$53,'Share Values'!W$11,'Transactions (Dated)'!$C$2:$C$53,"Buy")-SUMIFS('Transactions (Dated)'!$E$2:$E$53,'Transactions (Dated)'!$D$2:$D$53,'Share Values'!$V189,'Transactions (Dated)'!$B$2:$B$53,'Share Values'!W$11,'Transactions (Dated)'!$C$2:$C$53,"Sell")</f>
        <v>4625</v>
      </c>
      <c r="X189" s="40">
        <f ca="1">X188+SUMIFS('Transactions (Dated)'!$E$2:$E$53,'Transactions (Dated)'!$D$2:$D$53,'Share Values'!$V189,'Transactions (Dated)'!$B$2:$B$53,'Share Values'!X$11,'Transactions (Dated)'!$C$2:$C$53,"Buy")-SUMIFS('Transactions (Dated)'!$E$2:$E$53,'Transactions (Dated)'!$D$2:$D$53,'Share Values'!$V189,'Transactions (Dated)'!$B$2:$B$53,'Share Values'!X$11,'Transactions (Dated)'!$C$2:$C$53,"Sell")</f>
        <v>9375</v>
      </c>
      <c r="Y189" s="40">
        <f ca="1">Y188+SUMIFS('Transactions (Dated)'!$E$2:$E$53,'Transactions (Dated)'!$D$2:$D$53,'Share Values'!$V189,'Transactions (Dated)'!$B$2:$B$53,'Share Values'!Y$11,'Transactions (Dated)'!$C$2:$C$53,"Buy")-SUMIFS('Transactions (Dated)'!$E$2:$E$53,'Transactions (Dated)'!$D$2:$D$53,'Share Values'!$V189,'Transactions (Dated)'!$B$2:$B$53,'Share Values'!Y$11,'Transactions (Dated)'!$C$2:$C$53,"Sell")</f>
        <v>0</v>
      </c>
      <c r="Z189" s="40">
        <f ca="1">Z188+SUMIFS('Transactions (Dated)'!$E$2:$E$53,'Transactions (Dated)'!$D$2:$D$53,'Share Values'!$V189,'Transactions (Dated)'!$B$2:$B$53,'Share Values'!Z$11,'Transactions (Dated)'!$C$2:$C$53,"Buy")-SUMIFS('Transactions (Dated)'!$E$2:$E$53,'Transactions (Dated)'!$D$2:$D$53,'Share Values'!$V189,'Transactions (Dated)'!$B$2:$B$53,'Share Values'!Z$11,'Transactions (Dated)'!$C$2:$C$53,"Sell")</f>
        <v>1892</v>
      </c>
      <c r="AA189" s="40">
        <f ca="1">AA188+SUMIFS('Transactions (Dated)'!$E$2:$E$53,'Transactions (Dated)'!$D$2:$D$53,'Share Values'!$V189,'Transactions (Dated)'!$B$2:$B$53,'Share Values'!AA$11,'Transactions (Dated)'!$C$2:$C$53,"Buy")-SUMIFS('Transactions (Dated)'!$E$2:$E$53,'Transactions (Dated)'!$D$2:$D$53,'Share Values'!$V189,'Transactions (Dated)'!$B$2:$B$53,'Share Values'!AA$11,'Transactions (Dated)'!$C$2:$C$53,"Sell")</f>
        <v>2348</v>
      </c>
      <c r="AB189" s="40">
        <f ca="1">AB188+SUMIFS('Transactions (Dated)'!$E$2:$E$53,'Transactions (Dated)'!$D$2:$D$53,'Share Values'!$V189,'Transactions (Dated)'!$B$2:$B$53,'Share Values'!AB$11,'Transactions (Dated)'!$C$2:$C$53,"Buy")-SUMIFS('Transactions (Dated)'!$E$2:$E$53,'Transactions (Dated)'!$D$2:$D$53,'Share Values'!$V189,'Transactions (Dated)'!$B$2:$B$53,'Share Values'!AB$11,'Transactions (Dated)'!$C$2:$C$53,"Sell")</f>
        <v>0</v>
      </c>
      <c r="AC189" s="40">
        <f ca="1">AC188+SUMIFS('Transactions (Dated)'!$E$2:$E$53,'Transactions (Dated)'!$D$2:$D$53,'Share Values'!$V189,'Transactions (Dated)'!$B$2:$B$53,'Share Values'!AC$11,'Transactions (Dated)'!$C$2:$C$53,"Buy")-SUMIFS('Transactions (Dated)'!$E$2:$E$53,'Transactions (Dated)'!$D$2:$D$53,'Share Values'!$V189,'Transactions (Dated)'!$B$2:$B$53,'Share Values'!AC$11,'Transactions (Dated)'!$C$2:$C$53,"Sell")</f>
        <v>0</v>
      </c>
      <c r="AD189" s="40">
        <f ca="1">AD188+SUMIFS('Transactions (Dated)'!$E$2:$E$53,'Transactions (Dated)'!$D$2:$D$53,'Share Values'!$V189,'Transactions (Dated)'!$B$2:$B$53,'Share Values'!AD$11,'Transactions (Dated)'!$C$2:$C$53,"Buy")-SUMIFS('Transactions (Dated)'!$E$2:$E$53,'Transactions (Dated)'!$D$2:$D$53,'Share Values'!$V189,'Transactions (Dated)'!$B$2:$B$53,'Share Values'!AD$11,'Transactions (Dated)'!$C$2:$C$53,"Sell")</f>
        <v>0</v>
      </c>
      <c r="AE189" s="40">
        <f ca="1">AE188+SUMIFS('Transactions (Dated)'!$E$2:$E$53,'Transactions (Dated)'!$D$2:$D$53,'Share Values'!$V189,'Transactions (Dated)'!$B$2:$B$53,'Share Values'!AE$11,'Transactions (Dated)'!$C$2:$C$53,"Buy")-SUMIFS('Transactions (Dated)'!$E$2:$E$53,'Transactions (Dated)'!$D$2:$D$53,'Share Values'!$V189,'Transactions (Dated)'!$B$2:$B$53,'Share Values'!AE$11,'Transactions (Dated)'!$C$2:$C$53,"Sell")</f>
        <v>0</v>
      </c>
      <c r="AF189" s="40">
        <f ca="1">AF188+SUMIFS('Transactions (Dated)'!$E$2:$E$53,'Transactions (Dated)'!$D$2:$D$53,'Share Values'!$V189,'Transactions (Dated)'!$B$2:$B$53,'Share Values'!AF$11,'Transactions (Dated)'!$C$2:$C$53,"Buy")-SUMIFS('Transactions (Dated)'!$E$2:$E$53,'Transactions (Dated)'!$D$2:$D$53,'Share Values'!$V189,'Transactions (Dated)'!$B$2:$B$53,'Share Values'!AF$11,'Transactions (Dated)'!$C$2:$C$53,"Sell")</f>
        <v>0</v>
      </c>
      <c r="AG189" s="40">
        <f ca="1">AG188+SUMIFS('Transactions (Dated)'!$E$2:$E$53,'Transactions (Dated)'!$D$2:$D$53,'Share Values'!$V189,'Transactions (Dated)'!$B$2:$B$53,'Share Values'!AG$11,'Transactions (Dated)'!$C$2:$C$53,"Buy")-SUMIFS('Transactions (Dated)'!$E$2:$E$53,'Transactions (Dated)'!$D$2:$D$53,'Share Values'!$V189,'Transactions (Dated)'!$B$2:$B$53,'Share Values'!AG$11,'Transactions (Dated)'!$C$2:$C$53,"Sell")</f>
        <v>0</v>
      </c>
      <c r="AH189" s="40">
        <f ca="1">AH188+SUMIFS('Transactions (Dated)'!$E$2:$E$53,'Transactions (Dated)'!$D$2:$D$53,'Share Values'!$V189,'Transactions (Dated)'!$B$2:$B$53,'Share Values'!AH$11,'Transactions (Dated)'!$C$2:$C$53,"Buy")-SUMIFS('Transactions (Dated)'!$E$2:$E$53,'Transactions (Dated)'!$D$2:$D$53,'Share Values'!$V189,'Transactions (Dated)'!$B$2:$B$53,'Share Values'!AH$11,'Transactions (Dated)'!$C$2:$C$53,"Sell")</f>
        <v>0</v>
      </c>
      <c r="AI189" s="40">
        <f ca="1">AI188+SUMIFS('Transactions (Dated)'!$E$2:$E$53,'Transactions (Dated)'!$D$2:$D$53,'Share Values'!$V189,'Transactions (Dated)'!$B$2:$B$53,'Share Values'!AI$11,'Transactions (Dated)'!$C$2:$C$53,"Buy")-SUMIFS('Transactions (Dated)'!$E$2:$E$53,'Transactions (Dated)'!$D$2:$D$53,'Share Values'!$V189,'Transactions (Dated)'!$B$2:$B$53,'Share Values'!AI$11,'Transactions (Dated)'!$C$2:$C$53,"Sell")</f>
        <v>0</v>
      </c>
      <c r="AJ189" s="40">
        <f ca="1">AJ188+SUMIFS('Transactions (Dated)'!$E$2:$E$53,'Transactions (Dated)'!$D$2:$D$53,'Share Values'!$V189,'Transactions (Dated)'!$B$2:$B$53,'Share Values'!AJ$11,'Transactions (Dated)'!$C$2:$C$53,"Buy")-SUMIFS('Transactions (Dated)'!$E$2:$E$53,'Transactions (Dated)'!$D$2:$D$53,'Share Values'!$V189,'Transactions (Dated)'!$B$2:$B$53,'Share Values'!AJ$11,'Transactions (Dated)'!$C$2:$C$53,"Sell")</f>
        <v>0</v>
      </c>
      <c r="AK189" s="40"/>
      <c r="AM189" s="3">
        <f t="shared" si="57"/>
        <v>42171</v>
      </c>
      <c r="AN189" s="6">
        <f t="shared" ca="1" si="58"/>
        <v>52771.25</v>
      </c>
      <c r="AO189" s="6">
        <f t="shared" ca="1" si="59"/>
        <v>46875</v>
      </c>
      <c r="AP189" s="6">
        <f t="shared" ca="1" si="60"/>
        <v>0</v>
      </c>
      <c r="AQ189" s="6">
        <f t="shared" ca="1" si="61"/>
        <v>58311.44</v>
      </c>
      <c r="AR189" s="6">
        <f t="shared" ca="1" si="62"/>
        <v>44682.44</v>
      </c>
      <c r="AS189" s="6">
        <f t="shared" ca="1" si="63"/>
        <v>0</v>
      </c>
      <c r="AT189" s="6">
        <f t="shared" ca="1" si="64"/>
        <v>0</v>
      </c>
      <c r="AU189" s="6">
        <f t="shared" ca="1" si="65"/>
        <v>0</v>
      </c>
      <c r="AV189" s="6">
        <f t="shared" ca="1" si="66"/>
        <v>0</v>
      </c>
      <c r="AW189" s="6">
        <f t="shared" ca="1" si="67"/>
        <v>0</v>
      </c>
      <c r="AX189" s="6">
        <f t="shared" ca="1" si="68"/>
        <v>0</v>
      </c>
      <c r="AY189" s="6">
        <f t="shared" ca="1" si="69"/>
        <v>0</v>
      </c>
      <c r="AZ189" s="6">
        <f t="shared" ca="1" si="70"/>
        <v>0</v>
      </c>
      <c r="BA189" s="6">
        <f t="shared" ca="1" si="71"/>
        <v>0</v>
      </c>
      <c r="BB189" s="6"/>
      <c r="BD189" s="4">
        <f t="shared" ca="1" si="72"/>
        <v>202640.13</v>
      </c>
      <c r="BF189" s="3">
        <f t="shared" si="73"/>
        <v>42171</v>
      </c>
      <c r="BG189" s="6">
        <f>BG188+SUMIFS('Transactions (Dated)'!H:H,'Transactions (Dated)'!D:D,'Share Values'!AM189)</f>
        <v>806524.9</v>
      </c>
      <c r="BH189" s="6">
        <f ca="1">BH188+SUMIFS('Transactions (Dated)'!$F:$F,'Transactions (Dated)'!$D:$D,$BF189,'Transactions (Dated)'!$B:$B,BH$11,'Transactions (Dated)'!$C:$C,"Dividend (paid to cash)")*W189</f>
        <v>0</v>
      </c>
      <c r="BI189" s="6">
        <f ca="1">BI188+SUMIFS('Transactions (Dated)'!$F:$F,'Transactions (Dated)'!$D:$D,$BF189,'Transactions (Dated)'!$B:$B,BI$11,'Transactions (Dated)'!$C:$C,"Dividend (paid to cash)")*X189</f>
        <v>1718.75</v>
      </c>
      <c r="BJ189" s="6">
        <f ca="1">BJ188+SUMIFS('Transactions (Dated)'!$F:$F,'Transactions (Dated)'!$D:$D,$BF189,'Transactions (Dated)'!$B:$B,BJ$11,'Transactions (Dated)'!$C:$C,"Dividend (paid to cash)")*Y189</f>
        <v>0</v>
      </c>
      <c r="BK189" s="6">
        <f ca="1">BK188+SUMIFS('Transactions (Dated)'!$F:$F,'Transactions (Dated)'!$D:$D,$BF189,'Transactions (Dated)'!$B:$B,BK$11,'Transactions (Dated)'!$C:$C,"Dividend (paid to cash)")*Z189</f>
        <v>113.52000000000001</v>
      </c>
      <c r="BL189" s="6">
        <f ca="1">BL188+SUMIFS('Transactions (Dated)'!$F:$F,'Transactions (Dated)'!$D:$D,$BF189,'Transactions (Dated)'!$B:$B,BL$11,'Transactions (Dated)'!$C:$C,"Dividend (paid to cash)")*AA189</f>
        <v>0</v>
      </c>
      <c r="BM189" s="6">
        <f ca="1">BM188+SUMIFS('Transactions (Dated)'!$F:$F,'Transactions (Dated)'!$D:$D,$BF189,'Transactions (Dated)'!$B:$B,BM$11,'Transactions (Dated)'!$C:$C,"Dividend (paid to cash)")*AB189</f>
        <v>0</v>
      </c>
      <c r="BN189" s="6">
        <f ca="1">BN188+SUMIFS('Transactions (Dated)'!$F:$F,'Transactions (Dated)'!$D:$D,$BF189,'Transactions (Dated)'!$B:$B,BN$11,'Transactions (Dated)'!$C:$C,"Dividend (paid to cash)")*AC189</f>
        <v>0</v>
      </c>
      <c r="BO189" s="6">
        <f ca="1">BO188+SUMIFS('Transactions (Dated)'!$F:$F,'Transactions (Dated)'!$D:$D,$BF189,'Transactions (Dated)'!$B:$B,BO$11,'Transactions (Dated)'!$C:$C,"Dividend (paid to cash)")*AD189</f>
        <v>0</v>
      </c>
      <c r="BP189" s="6">
        <f ca="1">BP188+SUMIFS('Transactions (Dated)'!$F:$F,'Transactions (Dated)'!$D:$D,$BF189,'Transactions (Dated)'!$B:$B,BP$11,'Transactions (Dated)'!$C:$C,"Dividend (paid to cash)")*AE189</f>
        <v>0</v>
      </c>
      <c r="BQ189" s="6">
        <f ca="1">BQ188+SUMIFS('Transactions (Dated)'!$F:$F,'Transactions (Dated)'!$D:$D,$BF189,'Transactions (Dated)'!$B:$B,BQ$11,'Transactions (Dated)'!$C:$C,"Dividend (paid to cash)")*AF189</f>
        <v>0</v>
      </c>
      <c r="BR189" s="6">
        <f ca="1">BR188+SUMIFS('Transactions (Dated)'!$F:$F,'Transactions (Dated)'!$D:$D,$BF189,'Transactions (Dated)'!$B:$B,BR$11,'Transactions (Dated)'!$C:$C,"Dividend (paid to cash)")*AG189</f>
        <v>0</v>
      </c>
      <c r="BS189" s="6">
        <f ca="1">BS188+SUMIFS('Transactions (Dated)'!$F:$F,'Transactions (Dated)'!$D:$D,$BF189,'Transactions (Dated)'!$B:$B,BS$11,'Transactions (Dated)'!$C:$C,"Dividend (paid to cash)")*AH189</f>
        <v>0</v>
      </c>
      <c r="BT189" s="6">
        <f ca="1">BT188+SUMIFS('Transactions (Dated)'!$F:$F,'Transactions (Dated)'!$D:$D,$BF189,'Transactions (Dated)'!$B:$B,BT$11,'Transactions (Dated)'!$C:$C,"Dividend (paid to cash)")*AI189</f>
        <v>0</v>
      </c>
      <c r="BU189" s="6">
        <f ca="1">BU188+SUMIFS('Transactions (Dated)'!$F:$F,'Transactions (Dated)'!$D:$D,$BF189,'Transactions (Dated)'!$B:$B,BU$11,'Transactions (Dated)'!$C:$C,"Dividend (paid to cash)")*AJ189</f>
        <v>0</v>
      </c>
      <c r="BV189" s="6"/>
      <c r="BX189" s="6">
        <f t="shared" ca="1" si="78"/>
        <v>808357.17</v>
      </c>
      <c r="BZ189" s="3">
        <f t="shared" si="79"/>
        <v>42171</v>
      </c>
      <c r="CA189" s="4">
        <f t="shared" ca="1" si="74"/>
        <v>202640.13</v>
      </c>
      <c r="CB189" s="4">
        <f t="shared" ca="1" si="75"/>
        <v>808357.17</v>
      </c>
      <c r="CD189" s="4">
        <f t="shared" ca="1" si="76"/>
        <v>1010997.3</v>
      </c>
    </row>
    <row r="190" spans="2:82">
      <c r="B190" s="3">
        <f t="shared" si="77"/>
        <v>42172</v>
      </c>
      <c r="C190" s="2">
        <v>14733</v>
      </c>
      <c r="E190" s="70">
        <v>42172</v>
      </c>
      <c r="F190" s="69">
        <v>11.4</v>
      </c>
      <c r="G190" s="69">
        <v>4.83</v>
      </c>
      <c r="H190" s="69">
        <v>20</v>
      </c>
      <c r="I190" s="69">
        <v>31.02</v>
      </c>
      <c r="J190" s="69">
        <v>18.64</v>
      </c>
      <c r="K190" s="69">
        <v>12.53</v>
      </c>
      <c r="L190" s="69">
        <v>26.2</v>
      </c>
      <c r="M190" s="69">
        <v>3.17</v>
      </c>
      <c r="N190" s="69">
        <v>10.35</v>
      </c>
      <c r="O190" s="69">
        <v>5.9767000000000001</v>
      </c>
      <c r="P190" s="69">
        <v>31.7</v>
      </c>
      <c r="Q190" s="69">
        <v>1.2</v>
      </c>
      <c r="R190" s="69">
        <v>11.45</v>
      </c>
      <c r="S190" s="69">
        <v>35.43</v>
      </c>
      <c r="T190" s="4"/>
      <c r="V190" s="3">
        <f t="shared" si="56"/>
        <v>42172</v>
      </c>
      <c r="W190" s="40">
        <f ca="1">W189+SUMIFS('Transactions (Dated)'!$E$2:$E$53,'Transactions (Dated)'!$D$2:$D$53,'Share Values'!$V190,'Transactions (Dated)'!$B$2:$B$53,'Share Values'!W$11,'Transactions (Dated)'!$C$2:$C$53,"Buy")-SUMIFS('Transactions (Dated)'!$E$2:$E$53,'Transactions (Dated)'!$D$2:$D$53,'Share Values'!$V190,'Transactions (Dated)'!$B$2:$B$53,'Share Values'!W$11,'Transactions (Dated)'!$C$2:$C$53,"Sell")</f>
        <v>4625</v>
      </c>
      <c r="X190" s="40">
        <f ca="1">X189+SUMIFS('Transactions (Dated)'!$E$2:$E$53,'Transactions (Dated)'!$D$2:$D$53,'Share Values'!$V190,'Transactions (Dated)'!$B$2:$B$53,'Share Values'!X$11,'Transactions (Dated)'!$C$2:$C$53,"Buy")-SUMIFS('Transactions (Dated)'!$E$2:$E$53,'Transactions (Dated)'!$D$2:$D$53,'Share Values'!$V190,'Transactions (Dated)'!$B$2:$B$53,'Share Values'!X$11,'Transactions (Dated)'!$C$2:$C$53,"Sell")</f>
        <v>9375</v>
      </c>
      <c r="Y190" s="40">
        <f ca="1">Y189+SUMIFS('Transactions (Dated)'!$E$2:$E$53,'Transactions (Dated)'!$D$2:$D$53,'Share Values'!$V190,'Transactions (Dated)'!$B$2:$B$53,'Share Values'!Y$11,'Transactions (Dated)'!$C$2:$C$53,"Buy")-SUMIFS('Transactions (Dated)'!$E$2:$E$53,'Transactions (Dated)'!$D$2:$D$53,'Share Values'!$V190,'Transactions (Dated)'!$B$2:$B$53,'Share Values'!Y$11,'Transactions (Dated)'!$C$2:$C$53,"Sell")</f>
        <v>0</v>
      </c>
      <c r="Z190" s="40">
        <f ca="1">Z189+SUMIFS('Transactions (Dated)'!$E$2:$E$53,'Transactions (Dated)'!$D$2:$D$53,'Share Values'!$V190,'Transactions (Dated)'!$B$2:$B$53,'Share Values'!Z$11,'Transactions (Dated)'!$C$2:$C$53,"Buy")-SUMIFS('Transactions (Dated)'!$E$2:$E$53,'Transactions (Dated)'!$D$2:$D$53,'Share Values'!$V190,'Transactions (Dated)'!$B$2:$B$53,'Share Values'!Z$11,'Transactions (Dated)'!$C$2:$C$53,"Sell")</f>
        <v>1892</v>
      </c>
      <c r="AA190" s="40">
        <f ca="1">AA189+SUMIFS('Transactions (Dated)'!$E$2:$E$53,'Transactions (Dated)'!$D$2:$D$53,'Share Values'!$V190,'Transactions (Dated)'!$B$2:$B$53,'Share Values'!AA$11,'Transactions (Dated)'!$C$2:$C$53,"Buy")-SUMIFS('Transactions (Dated)'!$E$2:$E$53,'Transactions (Dated)'!$D$2:$D$53,'Share Values'!$V190,'Transactions (Dated)'!$B$2:$B$53,'Share Values'!AA$11,'Transactions (Dated)'!$C$2:$C$53,"Sell")</f>
        <v>2348</v>
      </c>
      <c r="AB190" s="40">
        <f ca="1">AB189+SUMIFS('Transactions (Dated)'!$E$2:$E$53,'Transactions (Dated)'!$D$2:$D$53,'Share Values'!$V190,'Transactions (Dated)'!$B$2:$B$53,'Share Values'!AB$11,'Transactions (Dated)'!$C$2:$C$53,"Buy")-SUMIFS('Transactions (Dated)'!$E$2:$E$53,'Transactions (Dated)'!$D$2:$D$53,'Share Values'!$V190,'Transactions (Dated)'!$B$2:$B$53,'Share Values'!AB$11,'Transactions (Dated)'!$C$2:$C$53,"Sell")</f>
        <v>0</v>
      </c>
      <c r="AC190" s="40">
        <f ca="1">AC189+SUMIFS('Transactions (Dated)'!$E$2:$E$53,'Transactions (Dated)'!$D$2:$D$53,'Share Values'!$V190,'Transactions (Dated)'!$B$2:$B$53,'Share Values'!AC$11,'Transactions (Dated)'!$C$2:$C$53,"Buy")-SUMIFS('Transactions (Dated)'!$E$2:$E$53,'Transactions (Dated)'!$D$2:$D$53,'Share Values'!$V190,'Transactions (Dated)'!$B$2:$B$53,'Share Values'!AC$11,'Transactions (Dated)'!$C$2:$C$53,"Sell")</f>
        <v>0</v>
      </c>
      <c r="AD190" s="40">
        <f ca="1">AD189+SUMIFS('Transactions (Dated)'!$E$2:$E$53,'Transactions (Dated)'!$D$2:$D$53,'Share Values'!$V190,'Transactions (Dated)'!$B$2:$B$53,'Share Values'!AD$11,'Transactions (Dated)'!$C$2:$C$53,"Buy")-SUMIFS('Transactions (Dated)'!$E$2:$E$53,'Transactions (Dated)'!$D$2:$D$53,'Share Values'!$V190,'Transactions (Dated)'!$B$2:$B$53,'Share Values'!AD$11,'Transactions (Dated)'!$C$2:$C$53,"Sell")</f>
        <v>0</v>
      </c>
      <c r="AE190" s="40">
        <f ca="1">AE189+SUMIFS('Transactions (Dated)'!$E$2:$E$53,'Transactions (Dated)'!$D$2:$D$53,'Share Values'!$V190,'Transactions (Dated)'!$B$2:$B$53,'Share Values'!AE$11,'Transactions (Dated)'!$C$2:$C$53,"Buy")-SUMIFS('Transactions (Dated)'!$E$2:$E$53,'Transactions (Dated)'!$D$2:$D$53,'Share Values'!$V190,'Transactions (Dated)'!$B$2:$B$53,'Share Values'!AE$11,'Transactions (Dated)'!$C$2:$C$53,"Sell")</f>
        <v>0</v>
      </c>
      <c r="AF190" s="40">
        <f ca="1">AF189+SUMIFS('Transactions (Dated)'!$E$2:$E$53,'Transactions (Dated)'!$D$2:$D$53,'Share Values'!$V190,'Transactions (Dated)'!$B$2:$B$53,'Share Values'!AF$11,'Transactions (Dated)'!$C$2:$C$53,"Buy")-SUMIFS('Transactions (Dated)'!$E$2:$E$53,'Transactions (Dated)'!$D$2:$D$53,'Share Values'!$V190,'Transactions (Dated)'!$B$2:$B$53,'Share Values'!AF$11,'Transactions (Dated)'!$C$2:$C$53,"Sell")</f>
        <v>0</v>
      </c>
      <c r="AG190" s="40">
        <f ca="1">AG189+SUMIFS('Transactions (Dated)'!$E$2:$E$53,'Transactions (Dated)'!$D$2:$D$53,'Share Values'!$V190,'Transactions (Dated)'!$B$2:$B$53,'Share Values'!AG$11,'Transactions (Dated)'!$C$2:$C$53,"Buy")-SUMIFS('Transactions (Dated)'!$E$2:$E$53,'Transactions (Dated)'!$D$2:$D$53,'Share Values'!$V190,'Transactions (Dated)'!$B$2:$B$53,'Share Values'!AG$11,'Transactions (Dated)'!$C$2:$C$53,"Sell")</f>
        <v>0</v>
      </c>
      <c r="AH190" s="40">
        <f ca="1">AH189+SUMIFS('Transactions (Dated)'!$E$2:$E$53,'Transactions (Dated)'!$D$2:$D$53,'Share Values'!$V190,'Transactions (Dated)'!$B$2:$B$53,'Share Values'!AH$11,'Transactions (Dated)'!$C$2:$C$53,"Buy")-SUMIFS('Transactions (Dated)'!$E$2:$E$53,'Transactions (Dated)'!$D$2:$D$53,'Share Values'!$V190,'Transactions (Dated)'!$B$2:$B$53,'Share Values'!AH$11,'Transactions (Dated)'!$C$2:$C$53,"Sell")</f>
        <v>0</v>
      </c>
      <c r="AI190" s="40">
        <f ca="1">AI189+SUMIFS('Transactions (Dated)'!$E$2:$E$53,'Transactions (Dated)'!$D$2:$D$53,'Share Values'!$V190,'Transactions (Dated)'!$B$2:$B$53,'Share Values'!AI$11,'Transactions (Dated)'!$C$2:$C$53,"Buy")-SUMIFS('Transactions (Dated)'!$E$2:$E$53,'Transactions (Dated)'!$D$2:$D$53,'Share Values'!$V190,'Transactions (Dated)'!$B$2:$B$53,'Share Values'!AI$11,'Transactions (Dated)'!$C$2:$C$53,"Sell")</f>
        <v>0</v>
      </c>
      <c r="AJ190" s="40">
        <f ca="1">AJ189+SUMIFS('Transactions (Dated)'!$E$2:$E$53,'Transactions (Dated)'!$D$2:$D$53,'Share Values'!$V190,'Transactions (Dated)'!$B$2:$B$53,'Share Values'!AJ$11,'Transactions (Dated)'!$C$2:$C$53,"Buy")-SUMIFS('Transactions (Dated)'!$E$2:$E$53,'Transactions (Dated)'!$D$2:$D$53,'Share Values'!$V190,'Transactions (Dated)'!$B$2:$B$53,'Share Values'!AJ$11,'Transactions (Dated)'!$C$2:$C$53,"Sell")</f>
        <v>0</v>
      </c>
      <c r="AK190" s="40"/>
      <c r="AM190" s="3">
        <f t="shared" si="57"/>
        <v>42172</v>
      </c>
      <c r="AN190" s="6">
        <f t="shared" ca="1" si="58"/>
        <v>52725</v>
      </c>
      <c r="AO190" s="6">
        <f t="shared" ca="1" si="59"/>
        <v>45281.25</v>
      </c>
      <c r="AP190" s="6">
        <f t="shared" ca="1" si="60"/>
        <v>0</v>
      </c>
      <c r="AQ190" s="6">
        <f t="shared" ca="1" si="61"/>
        <v>58689.84</v>
      </c>
      <c r="AR190" s="6">
        <f t="shared" ca="1" si="62"/>
        <v>43766.720000000001</v>
      </c>
      <c r="AS190" s="6">
        <f t="shared" ca="1" si="63"/>
        <v>0</v>
      </c>
      <c r="AT190" s="6">
        <f t="shared" ca="1" si="64"/>
        <v>0</v>
      </c>
      <c r="AU190" s="6">
        <f t="shared" ca="1" si="65"/>
        <v>0</v>
      </c>
      <c r="AV190" s="6">
        <f t="shared" ca="1" si="66"/>
        <v>0</v>
      </c>
      <c r="AW190" s="6">
        <f t="shared" ca="1" si="67"/>
        <v>0</v>
      </c>
      <c r="AX190" s="6">
        <f t="shared" ca="1" si="68"/>
        <v>0</v>
      </c>
      <c r="AY190" s="6">
        <f t="shared" ca="1" si="69"/>
        <v>0</v>
      </c>
      <c r="AZ190" s="6">
        <f t="shared" ca="1" si="70"/>
        <v>0</v>
      </c>
      <c r="BA190" s="6">
        <f t="shared" ca="1" si="71"/>
        <v>0</v>
      </c>
      <c r="BB190" s="6"/>
      <c r="BD190" s="4">
        <f t="shared" ca="1" si="72"/>
        <v>200462.81</v>
      </c>
      <c r="BF190" s="3">
        <f t="shared" si="73"/>
        <v>42172</v>
      </c>
      <c r="BG190" s="6">
        <f>BG189+SUMIFS('Transactions (Dated)'!H:H,'Transactions (Dated)'!D:D,'Share Values'!AM190)</f>
        <v>806524.9</v>
      </c>
      <c r="BH190" s="6">
        <f ca="1">BH189+SUMIFS('Transactions (Dated)'!$F:$F,'Transactions (Dated)'!$D:$D,$BF190,'Transactions (Dated)'!$B:$B,BH$11,'Transactions (Dated)'!$C:$C,"Dividend (paid to cash)")*W190</f>
        <v>0</v>
      </c>
      <c r="BI190" s="6">
        <f ca="1">BI189+SUMIFS('Transactions (Dated)'!$F:$F,'Transactions (Dated)'!$D:$D,$BF190,'Transactions (Dated)'!$B:$B,BI$11,'Transactions (Dated)'!$C:$C,"Dividend (paid to cash)")*X190</f>
        <v>1718.75</v>
      </c>
      <c r="BJ190" s="6">
        <f ca="1">BJ189+SUMIFS('Transactions (Dated)'!$F:$F,'Transactions (Dated)'!$D:$D,$BF190,'Transactions (Dated)'!$B:$B,BJ$11,'Transactions (Dated)'!$C:$C,"Dividend (paid to cash)")*Y190</f>
        <v>0</v>
      </c>
      <c r="BK190" s="6">
        <f ca="1">BK189+SUMIFS('Transactions (Dated)'!$F:$F,'Transactions (Dated)'!$D:$D,$BF190,'Transactions (Dated)'!$B:$B,BK$11,'Transactions (Dated)'!$C:$C,"Dividend (paid to cash)")*Z190</f>
        <v>113.52000000000001</v>
      </c>
      <c r="BL190" s="6">
        <f ca="1">BL189+SUMIFS('Transactions (Dated)'!$F:$F,'Transactions (Dated)'!$D:$D,$BF190,'Transactions (Dated)'!$B:$B,BL$11,'Transactions (Dated)'!$C:$C,"Dividend (paid to cash)")*AA190</f>
        <v>0</v>
      </c>
      <c r="BM190" s="6">
        <f ca="1">BM189+SUMIFS('Transactions (Dated)'!$F:$F,'Transactions (Dated)'!$D:$D,$BF190,'Transactions (Dated)'!$B:$B,BM$11,'Transactions (Dated)'!$C:$C,"Dividend (paid to cash)")*AB190</f>
        <v>0</v>
      </c>
      <c r="BN190" s="6">
        <f ca="1">BN189+SUMIFS('Transactions (Dated)'!$F:$F,'Transactions (Dated)'!$D:$D,$BF190,'Transactions (Dated)'!$B:$B,BN$11,'Transactions (Dated)'!$C:$C,"Dividend (paid to cash)")*AC190</f>
        <v>0</v>
      </c>
      <c r="BO190" s="6">
        <f ca="1">BO189+SUMIFS('Transactions (Dated)'!$F:$F,'Transactions (Dated)'!$D:$D,$BF190,'Transactions (Dated)'!$B:$B,BO$11,'Transactions (Dated)'!$C:$C,"Dividend (paid to cash)")*AD190</f>
        <v>0</v>
      </c>
      <c r="BP190" s="6">
        <f ca="1">BP189+SUMIFS('Transactions (Dated)'!$F:$F,'Transactions (Dated)'!$D:$D,$BF190,'Transactions (Dated)'!$B:$B,BP$11,'Transactions (Dated)'!$C:$C,"Dividend (paid to cash)")*AE190</f>
        <v>0</v>
      </c>
      <c r="BQ190" s="6">
        <f ca="1">BQ189+SUMIFS('Transactions (Dated)'!$F:$F,'Transactions (Dated)'!$D:$D,$BF190,'Transactions (Dated)'!$B:$B,BQ$11,'Transactions (Dated)'!$C:$C,"Dividend (paid to cash)")*AF190</f>
        <v>0</v>
      </c>
      <c r="BR190" s="6">
        <f ca="1">BR189+SUMIFS('Transactions (Dated)'!$F:$F,'Transactions (Dated)'!$D:$D,$BF190,'Transactions (Dated)'!$B:$B,BR$11,'Transactions (Dated)'!$C:$C,"Dividend (paid to cash)")*AG190</f>
        <v>0</v>
      </c>
      <c r="BS190" s="6">
        <f ca="1">BS189+SUMIFS('Transactions (Dated)'!$F:$F,'Transactions (Dated)'!$D:$D,$BF190,'Transactions (Dated)'!$B:$B,BS$11,'Transactions (Dated)'!$C:$C,"Dividend (paid to cash)")*AH190</f>
        <v>0</v>
      </c>
      <c r="BT190" s="6">
        <f ca="1">BT189+SUMIFS('Transactions (Dated)'!$F:$F,'Transactions (Dated)'!$D:$D,$BF190,'Transactions (Dated)'!$B:$B,BT$11,'Transactions (Dated)'!$C:$C,"Dividend (paid to cash)")*AI190</f>
        <v>0</v>
      </c>
      <c r="BU190" s="6">
        <f ca="1">BU189+SUMIFS('Transactions (Dated)'!$F:$F,'Transactions (Dated)'!$D:$D,$BF190,'Transactions (Dated)'!$B:$B,BU$11,'Transactions (Dated)'!$C:$C,"Dividend (paid to cash)")*AJ190</f>
        <v>0</v>
      </c>
      <c r="BV190" s="6"/>
      <c r="BX190" s="6">
        <f t="shared" ca="1" si="78"/>
        <v>808357.17</v>
      </c>
      <c r="BZ190" s="3">
        <f t="shared" si="79"/>
        <v>42172</v>
      </c>
      <c r="CA190" s="4">
        <f t="shared" ca="1" si="74"/>
        <v>200462.81</v>
      </c>
      <c r="CB190" s="4">
        <f t="shared" ca="1" si="75"/>
        <v>808357.17</v>
      </c>
      <c r="CD190" s="4">
        <f t="shared" ca="1" si="76"/>
        <v>1008819.98</v>
      </c>
    </row>
    <row r="191" spans="2:82">
      <c r="B191" s="3">
        <f t="shared" si="77"/>
        <v>42173</v>
      </c>
      <c r="C191" s="2">
        <v>14770.6</v>
      </c>
      <c r="E191" s="70">
        <v>42173</v>
      </c>
      <c r="F191" s="69">
        <v>11.14</v>
      </c>
      <c r="G191" s="69">
        <v>4.7699999999999996</v>
      </c>
      <c r="H191" s="69">
        <v>20.04</v>
      </c>
      <c r="I191" s="69">
        <v>31.07</v>
      </c>
      <c r="J191" s="69">
        <v>18.8</v>
      </c>
      <c r="K191" s="69">
        <v>12.58</v>
      </c>
      <c r="L191" s="69">
        <v>26.39</v>
      </c>
      <c r="M191" s="69">
        <v>3.31</v>
      </c>
      <c r="N191" s="69">
        <v>10.5</v>
      </c>
      <c r="O191" s="69">
        <v>5.8167</v>
      </c>
      <c r="P191" s="69">
        <v>31.49</v>
      </c>
      <c r="Q191" s="69">
        <v>1.1499999999999999</v>
      </c>
      <c r="R191" s="69">
        <v>11.43</v>
      </c>
      <c r="S191" s="69">
        <v>36.06</v>
      </c>
      <c r="T191" s="4"/>
      <c r="V191" s="3">
        <f t="shared" si="56"/>
        <v>42173</v>
      </c>
      <c r="W191" s="40">
        <f ca="1">W190+SUMIFS('Transactions (Dated)'!$E$2:$E$53,'Transactions (Dated)'!$D$2:$D$53,'Share Values'!$V191,'Transactions (Dated)'!$B$2:$B$53,'Share Values'!W$11,'Transactions (Dated)'!$C$2:$C$53,"Buy")-SUMIFS('Transactions (Dated)'!$E$2:$E$53,'Transactions (Dated)'!$D$2:$D$53,'Share Values'!$V191,'Transactions (Dated)'!$B$2:$B$53,'Share Values'!W$11,'Transactions (Dated)'!$C$2:$C$53,"Sell")</f>
        <v>4625</v>
      </c>
      <c r="X191" s="40">
        <f ca="1">X190+SUMIFS('Transactions (Dated)'!$E$2:$E$53,'Transactions (Dated)'!$D$2:$D$53,'Share Values'!$V191,'Transactions (Dated)'!$B$2:$B$53,'Share Values'!X$11,'Transactions (Dated)'!$C$2:$C$53,"Buy")-SUMIFS('Transactions (Dated)'!$E$2:$E$53,'Transactions (Dated)'!$D$2:$D$53,'Share Values'!$V191,'Transactions (Dated)'!$B$2:$B$53,'Share Values'!X$11,'Transactions (Dated)'!$C$2:$C$53,"Sell")</f>
        <v>9375</v>
      </c>
      <c r="Y191" s="40">
        <f ca="1">Y190+SUMIFS('Transactions (Dated)'!$E$2:$E$53,'Transactions (Dated)'!$D$2:$D$53,'Share Values'!$V191,'Transactions (Dated)'!$B$2:$B$53,'Share Values'!Y$11,'Transactions (Dated)'!$C$2:$C$53,"Buy")-SUMIFS('Transactions (Dated)'!$E$2:$E$53,'Transactions (Dated)'!$D$2:$D$53,'Share Values'!$V191,'Transactions (Dated)'!$B$2:$B$53,'Share Values'!Y$11,'Transactions (Dated)'!$C$2:$C$53,"Sell")</f>
        <v>0</v>
      </c>
      <c r="Z191" s="40">
        <f ca="1">Z190+SUMIFS('Transactions (Dated)'!$E$2:$E$53,'Transactions (Dated)'!$D$2:$D$53,'Share Values'!$V191,'Transactions (Dated)'!$B$2:$B$53,'Share Values'!Z$11,'Transactions (Dated)'!$C$2:$C$53,"Buy")-SUMIFS('Transactions (Dated)'!$E$2:$E$53,'Transactions (Dated)'!$D$2:$D$53,'Share Values'!$V191,'Transactions (Dated)'!$B$2:$B$53,'Share Values'!Z$11,'Transactions (Dated)'!$C$2:$C$53,"Sell")</f>
        <v>1892</v>
      </c>
      <c r="AA191" s="40">
        <f ca="1">AA190+SUMIFS('Transactions (Dated)'!$E$2:$E$53,'Transactions (Dated)'!$D$2:$D$53,'Share Values'!$V191,'Transactions (Dated)'!$B$2:$B$53,'Share Values'!AA$11,'Transactions (Dated)'!$C$2:$C$53,"Buy")-SUMIFS('Transactions (Dated)'!$E$2:$E$53,'Transactions (Dated)'!$D$2:$D$53,'Share Values'!$V191,'Transactions (Dated)'!$B$2:$B$53,'Share Values'!AA$11,'Transactions (Dated)'!$C$2:$C$53,"Sell")</f>
        <v>2348</v>
      </c>
      <c r="AB191" s="40">
        <f ca="1">AB190+SUMIFS('Transactions (Dated)'!$E$2:$E$53,'Transactions (Dated)'!$D$2:$D$53,'Share Values'!$V191,'Transactions (Dated)'!$B$2:$B$53,'Share Values'!AB$11,'Transactions (Dated)'!$C$2:$C$53,"Buy")-SUMIFS('Transactions (Dated)'!$E$2:$E$53,'Transactions (Dated)'!$D$2:$D$53,'Share Values'!$V191,'Transactions (Dated)'!$B$2:$B$53,'Share Values'!AB$11,'Transactions (Dated)'!$C$2:$C$53,"Sell")</f>
        <v>0</v>
      </c>
      <c r="AC191" s="40">
        <f ca="1">AC190+SUMIFS('Transactions (Dated)'!$E$2:$E$53,'Transactions (Dated)'!$D$2:$D$53,'Share Values'!$V191,'Transactions (Dated)'!$B$2:$B$53,'Share Values'!AC$11,'Transactions (Dated)'!$C$2:$C$53,"Buy")-SUMIFS('Transactions (Dated)'!$E$2:$E$53,'Transactions (Dated)'!$D$2:$D$53,'Share Values'!$V191,'Transactions (Dated)'!$B$2:$B$53,'Share Values'!AC$11,'Transactions (Dated)'!$C$2:$C$53,"Sell")</f>
        <v>0</v>
      </c>
      <c r="AD191" s="40">
        <f ca="1">AD190+SUMIFS('Transactions (Dated)'!$E$2:$E$53,'Transactions (Dated)'!$D$2:$D$53,'Share Values'!$V191,'Transactions (Dated)'!$B$2:$B$53,'Share Values'!AD$11,'Transactions (Dated)'!$C$2:$C$53,"Buy")-SUMIFS('Transactions (Dated)'!$E$2:$E$53,'Transactions (Dated)'!$D$2:$D$53,'Share Values'!$V191,'Transactions (Dated)'!$B$2:$B$53,'Share Values'!AD$11,'Transactions (Dated)'!$C$2:$C$53,"Sell")</f>
        <v>0</v>
      </c>
      <c r="AE191" s="40">
        <f ca="1">AE190+SUMIFS('Transactions (Dated)'!$E$2:$E$53,'Transactions (Dated)'!$D$2:$D$53,'Share Values'!$V191,'Transactions (Dated)'!$B$2:$B$53,'Share Values'!AE$11,'Transactions (Dated)'!$C$2:$C$53,"Buy")-SUMIFS('Transactions (Dated)'!$E$2:$E$53,'Transactions (Dated)'!$D$2:$D$53,'Share Values'!$V191,'Transactions (Dated)'!$B$2:$B$53,'Share Values'!AE$11,'Transactions (Dated)'!$C$2:$C$53,"Sell")</f>
        <v>0</v>
      </c>
      <c r="AF191" s="40">
        <f ca="1">AF190+SUMIFS('Transactions (Dated)'!$E$2:$E$53,'Transactions (Dated)'!$D$2:$D$53,'Share Values'!$V191,'Transactions (Dated)'!$B$2:$B$53,'Share Values'!AF$11,'Transactions (Dated)'!$C$2:$C$53,"Buy")-SUMIFS('Transactions (Dated)'!$E$2:$E$53,'Transactions (Dated)'!$D$2:$D$53,'Share Values'!$V191,'Transactions (Dated)'!$B$2:$B$53,'Share Values'!AF$11,'Transactions (Dated)'!$C$2:$C$53,"Sell")</f>
        <v>0</v>
      </c>
      <c r="AG191" s="40">
        <f ca="1">AG190+SUMIFS('Transactions (Dated)'!$E$2:$E$53,'Transactions (Dated)'!$D$2:$D$53,'Share Values'!$V191,'Transactions (Dated)'!$B$2:$B$53,'Share Values'!AG$11,'Transactions (Dated)'!$C$2:$C$53,"Buy")-SUMIFS('Transactions (Dated)'!$E$2:$E$53,'Transactions (Dated)'!$D$2:$D$53,'Share Values'!$V191,'Transactions (Dated)'!$B$2:$B$53,'Share Values'!AG$11,'Transactions (Dated)'!$C$2:$C$53,"Sell")</f>
        <v>0</v>
      </c>
      <c r="AH191" s="40">
        <f ca="1">AH190+SUMIFS('Transactions (Dated)'!$E$2:$E$53,'Transactions (Dated)'!$D$2:$D$53,'Share Values'!$V191,'Transactions (Dated)'!$B$2:$B$53,'Share Values'!AH$11,'Transactions (Dated)'!$C$2:$C$53,"Buy")-SUMIFS('Transactions (Dated)'!$E$2:$E$53,'Transactions (Dated)'!$D$2:$D$53,'Share Values'!$V191,'Transactions (Dated)'!$B$2:$B$53,'Share Values'!AH$11,'Transactions (Dated)'!$C$2:$C$53,"Sell")</f>
        <v>0</v>
      </c>
      <c r="AI191" s="40">
        <f ca="1">AI190+SUMIFS('Transactions (Dated)'!$E$2:$E$53,'Transactions (Dated)'!$D$2:$D$53,'Share Values'!$V191,'Transactions (Dated)'!$B$2:$B$53,'Share Values'!AI$11,'Transactions (Dated)'!$C$2:$C$53,"Buy")-SUMIFS('Transactions (Dated)'!$E$2:$E$53,'Transactions (Dated)'!$D$2:$D$53,'Share Values'!$V191,'Transactions (Dated)'!$B$2:$B$53,'Share Values'!AI$11,'Transactions (Dated)'!$C$2:$C$53,"Sell")</f>
        <v>0</v>
      </c>
      <c r="AJ191" s="40">
        <f ca="1">AJ190+SUMIFS('Transactions (Dated)'!$E$2:$E$53,'Transactions (Dated)'!$D$2:$D$53,'Share Values'!$V191,'Transactions (Dated)'!$B$2:$B$53,'Share Values'!AJ$11,'Transactions (Dated)'!$C$2:$C$53,"Buy")-SUMIFS('Transactions (Dated)'!$E$2:$E$53,'Transactions (Dated)'!$D$2:$D$53,'Share Values'!$V191,'Transactions (Dated)'!$B$2:$B$53,'Share Values'!AJ$11,'Transactions (Dated)'!$C$2:$C$53,"Sell")</f>
        <v>0</v>
      </c>
      <c r="AK191" s="40"/>
      <c r="AM191" s="3">
        <f t="shared" si="57"/>
        <v>42173</v>
      </c>
      <c r="AN191" s="6">
        <f t="shared" ca="1" si="58"/>
        <v>51522.5</v>
      </c>
      <c r="AO191" s="6">
        <f t="shared" ca="1" si="59"/>
        <v>44718.749999999993</v>
      </c>
      <c r="AP191" s="6">
        <f t="shared" ca="1" si="60"/>
        <v>0</v>
      </c>
      <c r="AQ191" s="6">
        <f t="shared" ca="1" si="61"/>
        <v>58784.44</v>
      </c>
      <c r="AR191" s="6">
        <f t="shared" ca="1" si="62"/>
        <v>44142.400000000001</v>
      </c>
      <c r="AS191" s="6">
        <f t="shared" ca="1" si="63"/>
        <v>0</v>
      </c>
      <c r="AT191" s="6">
        <f t="shared" ca="1" si="64"/>
        <v>0</v>
      </c>
      <c r="AU191" s="6">
        <f t="shared" ca="1" si="65"/>
        <v>0</v>
      </c>
      <c r="AV191" s="6">
        <f t="shared" ca="1" si="66"/>
        <v>0</v>
      </c>
      <c r="AW191" s="6">
        <f t="shared" ca="1" si="67"/>
        <v>0</v>
      </c>
      <c r="AX191" s="6">
        <f t="shared" ca="1" si="68"/>
        <v>0</v>
      </c>
      <c r="AY191" s="6">
        <f t="shared" ca="1" si="69"/>
        <v>0</v>
      </c>
      <c r="AZ191" s="6">
        <f t="shared" ca="1" si="70"/>
        <v>0</v>
      </c>
      <c r="BA191" s="6">
        <f t="shared" ca="1" si="71"/>
        <v>0</v>
      </c>
      <c r="BB191" s="6"/>
      <c r="BD191" s="4">
        <f t="shared" ca="1" si="72"/>
        <v>199168.09</v>
      </c>
      <c r="BF191" s="3">
        <f t="shared" si="73"/>
        <v>42173</v>
      </c>
      <c r="BG191" s="6">
        <f>BG190+SUMIFS('Transactions (Dated)'!H:H,'Transactions (Dated)'!D:D,'Share Values'!AM191)</f>
        <v>806524.9</v>
      </c>
      <c r="BH191" s="6">
        <f ca="1">BH190+SUMIFS('Transactions (Dated)'!$F:$F,'Transactions (Dated)'!$D:$D,$BF191,'Transactions (Dated)'!$B:$B,BH$11,'Transactions (Dated)'!$C:$C,"Dividend (paid to cash)")*W191</f>
        <v>0</v>
      </c>
      <c r="BI191" s="6">
        <f ca="1">BI190+SUMIFS('Transactions (Dated)'!$F:$F,'Transactions (Dated)'!$D:$D,$BF191,'Transactions (Dated)'!$B:$B,BI$11,'Transactions (Dated)'!$C:$C,"Dividend (paid to cash)")*X191</f>
        <v>1718.75</v>
      </c>
      <c r="BJ191" s="6">
        <f ca="1">BJ190+SUMIFS('Transactions (Dated)'!$F:$F,'Transactions (Dated)'!$D:$D,$BF191,'Transactions (Dated)'!$B:$B,BJ$11,'Transactions (Dated)'!$C:$C,"Dividend (paid to cash)")*Y191</f>
        <v>0</v>
      </c>
      <c r="BK191" s="6">
        <f ca="1">BK190+SUMIFS('Transactions (Dated)'!$F:$F,'Transactions (Dated)'!$D:$D,$BF191,'Transactions (Dated)'!$B:$B,BK$11,'Transactions (Dated)'!$C:$C,"Dividend (paid to cash)")*Z191</f>
        <v>113.52000000000001</v>
      </c>
      <c r="BL191" s="6">
        <f ca="1">BL190+SUMIFS('Transactions (Dated)'!$F:$F,'Transactions (Dated)'!$D:$D,$BF191,'Transactions (Dated)'!$B:$B,BL$11,'Transactions (Dated)'!$C:$C,"Dividend (paid to cash)")*AA191</f>
        <v>0</v>
      </c>
      <c r="BM191" s="6">
        <f ca="1">BM190+SUMIFS('Transactions (Dated)'!$F:$F,'Transactions (Dated)'!$D:$D,$BF191,'Transactions (Dated)'!$B:$B,BM$11,'Transactions (Dated)'!$C:$C,"Dividend (paid to cash)")*AB191</f>
        <v>0</v>
      </c>
      <c r="BN191" s="6">
        <f ca="1">BN190+SUMIFS('Transactions (Dated)'!$F:$F,'Transactions (Dated)'!$D:$D,$BF191,'Transactions (Dated)'!$B:$B,BN$11,'Transactions (Dated)'!$C:$C,"Dividend (paid to cash)")*AC191</f>
        <v>0</v>
      </c>
      <c r="BO191" s="6">
        <f ca="1">BO190+SUMIFS('Transactions (Dated)'!$F:$F,'Transactions (Dated)'!$D:$D,$BF191,'Transactions (Dated)'!$B:$B,BO$11,'Transactions (Dated)'!$C:$C,"Dividend (paid to cash)")*AD191</f>
        <v>0</v>
      </c>
      <c r="BP191" s="6">
        <f ca="1">BP190+SUMIFS('Transactions (Dated)'!$F:$F,'Transactions (Dated)'!$D:$D,$BF191,'Transactions (Dated)'!$B:$B,BP$11,'Transactions (Dated)'!$C:$C,"Dividend (paid to cash)")*AE191</f>
        <v>0</v>
      </c>
      <c r="BQ191" s="6">
        <f ca="1">BQ190+SUMIFS('Transactions (Dated)'!$F:$F,'Transactions (Dated)'!$D:$D,$BF191,'Transactions (Dated)'!$B:$B,BQ$11,'Transactions (Dated)'!$C:$C,"Dividend (paid to cash)")*AF191</f>
        <v>0</v>
      </c>
      <c r="BR191" s="6">
        <f ca="1">BR190+SUMIFS('Transactions (Dated)'!$F:$F,'Transactions (Dated)'!$D:$D,$BF191,'Transactions (Dated)'!$B:$B,BR$11,'Transactions (Dated)'!$C:$C,"Dividend (paid to cash)")*AG191</f>
        <v>0</v>
      </c>
      <c r="BS191" s="6">
        <f ca="1">BS190+SUMIFS('Transactions (Dated)'!$F:$F,'Transactions (Dated)'!$D:$D,$BF191,'Transactions (Dated)'!$B:$B,BS$11,'Transactions (Dated)'!$C:$C,"Dividend (paid to cash)")*AH191</f>
        <v>0</v>
      </c>
      <c r="BT191" s="6">
        <f ca="1">BT190+SUMIFS('Transactions (Dated)'!$F:$F,'Transactions (Dated)'!$D:$D,$BF191,'Transactions (Dated)'!$B:$B,BT$11,'Transactions (Dated)'!$C:$C,"Dividend (paid to cash)")*AI191</f>
        <v>0</v>
      </c>
      <c r="BU191" s="6">
        <f ca="1">BU190+SUMIFS('Transactions (Dated)'!$F:$F,'Transactions (Dated)'!$D:$D,$BF191,'Transactions (Dated)'!$B:$B,BU$11,'Transactions (Dated)'!$C:$C,"Dividend (paid to cash)")*AJ191</f>
        <v>0</v>
      </c>
      <c r="BV191" s="6"/>
      <c r="BX191" s="6">
        <f t="shared" ca="1" si="78"/>
        <v>808357.17</v>
      </c>
      <c r="BZ191" s="3">
        <f t="shared" si="79"/>
        <v>42173</v>
      </c>
      <c r="CA191" s="4">
        <f t="shared" ca="1" si="74"/>
        <v>199168.09</v>
      </c>
      <c r="CB191" s="4">
        <f t="shared" ca="1" si="75"/>
        <v>808357.17</v>
      </c>
      <c r="CD191" s="4">
        <f t="shared" ca="1" si="76"/>
        <v>1007525.26</v>
      </c>
    </row>
    <row r="192" spans="2:82">
      <c r="B192" s="3">
        <f t="shared" si="77"/>
        <v>42174</v>
      </c>
      <c r="C192" s="2">
        <v>14653.1</v>
      </c>
      <c r="E192" s="70">
        <v>42174</v>
      </c>
      <c r="F192" s="69">
        <v>10.91</v>
      </c>
      <c r="G192" s="69">
        <v>4.6399999999999997</v>
      </c>
      <c r="H192" s="69">
        <v>19.87</v>
      </c>
      <c r="I192" s="69">
        <v>31.04</v>
      </c>
      <c r="J192" s="69">
        <v>18.61</v>
      </c>
      <c r="K192" s="69">
        <v>12.57</v>
      </c>
      <c r="L192" s="69">
        <v>26.02</v>
      </c>
      <c r="M192" s="69">
        <v>3.36</v>
      </c>
      <c r="N192" s="69">
        <v>10.5</v>
      </c>
      <c r="O192" s="69">
        <v>5.87</v>
      </c>
      <c r="P192" s="69">
        <v>30.8</v>
      </c>
      <c r="Q192" s="69">
        <v>1.2</v>
      </c>
      <c r="R192" s="69">
        <v>10.99</v>
      </c>
      <c r="S192" s="69">
        <v>36</v>
      </c>
      <c r="T192" s="4"/>
      <c r="V192" s="3">
        <f t="shared" si="56"/>
        <v>42174</v>
      </c>
      <c r="W192" s="40">
        <f ca="1">W191+SUMIFS('Transactions (Dated)'!$E$2:$E$53,'Transactions (Dated)'!$D$2:$D$53,'Share Values'!$V192,'Transactions (Dated)'!$B$2:$B$53,'Share Values'!W$11,'Transactions (Dated)'!$C$2:$C$53,"Buy")-SUMIFS('Transactions (Dated)'!$E$2:$E$53,'Transactions (Dated)'!$D$2:$D$53,'Share Values'!$V192,'Transactions (Dated)'!$B$2:$B$53,'Share Values'!W$11,'Transactions (Dated)'!$C$2:$C$53,"Sell")</f>
        <v>4625</v>
      </c>
      <c r="X192" s="40">
        <f ca="1">X191+SUMIFS('Transactions (Dated)'!$E$2:$E$53,'Transactions (Dated)'!$D$2:$D$53,'Share Values'!$V192,'Transactions (Dated)'!$B$2:$B$53,'Share Values'!X$11,'Transactions (Dated)'!$C$2:$C$53,"Buy")-SUMIFS('Transactions (Dated)'!$E$2:$E$53,'Transactions (Dated)'!$D$2:$D$53,'Share Values'!$V192,'Transactions (Dated)'!$B$2:$B$53,'Share Values'!X$11,'Transactions (Dated)'!$C$2:$C$53,"Sell")</f>
        <v>9375</v>
      </c>
      <c r="Y192" s="40">
        <f ca="1">Y191+SUMIFS('Transactions (Dated)'!$E$2:$E$53,'Transactions (Dated)'!$D$2:$D$53,'Share Values'!$V192,'Transactions (Dated)'!$B$2:$B$53,'Share Values'!Y$11,'Transactions (Dated)'!$C$2:$C$53,"Buy")-SUMIFS('Transactions (Dated)'!$E$2:$E$53,'Transactions (Dated)'!$D$2:$D$53,'Share Values'!$V192,'Transactions (Dated)'!$B$2:$B$53,'Share Values'!Y$11,'Transactions (Dated)'!$C$2:$C$53,"Sell")</f>
        <v>0</v>
      </c>
      <c r="Z192" s="40">
        <f ca="1">Z191+SUMIFS('Transactions (Dated)'!$E$2:$E$53,'Transactions (Dated)'!$D$2:$D$53,'Share Values'!$V192,'Transactions (Dated)'!$B$2:$B$53,'Share Values'!Z$11,'Transactions (Dated)'!$C$2:$C$53,"Buy")-SUMIFS('Transactions (Dated)'!$E$2:$E$53,'Transactions (Dated)'!$D$2:$D$53,'Share Values'!$V192,'Transactions (Dated)'!$B$2:$B$53,'Share Values'!Z$11,'Transactions (Dated)'!$C$2:$C$53,"Sell")</f>
        <v>1892</v>
      </c>
      <c r="AA192" s="40">
        <f ca="1">AA191+SUMIFS('Transactions (Dated)'!$E$2:$E$53,'Transactions (Dated)'!$D$2:$D$53,'Share Values'!$V192,'Transactions (Dated)'!$B$2:$B$53,'Share Values'!AA$11,'Transactions (Dated)'!$C$2:$C$53,"Buy")-SUMIFS('Transactions (Dated)'!$E$2:$E$53,'Transactions (Dated)'!$D$2:$D$53,'Share Values'!$V192,'Transactions (Dated)'!$B$2:$B$53,'Share Values'!AA$11,'Transactions (Dated)'!$C$2:$C$53,"Sell")</f>
        <v>2348</v>
      </c>
      <c r="AB192" s="40">
        <f ca="1">AB191+SUMIFS('Transactions (Dated)'!$E$2:$E$53,'Transactions (Dated)'!$D$2:$D$53,'Share Values'!$V192,'Transactions (Dated)'!$B$2:$B$53,'Share Values'!AB$11,'Transactions (Dated)'!$C$2:$C$53,"Buy")-SUMIFS('Transactions (Dated)'!$E$2:$E$53,'Transactions (Dated)'!$D$2:$D$53,'Share Values'!$V192,'Transactions (Dated)'!$B$2:$B$53,'Share Values'!AB$11,'Transactions (Dated)'!$C$2:$C$53,"Sell")</f>
        <v>0</v>
      </c>
      <c r="AC192" s="40">
        <f ca="1">AC191+SUMIFS('Transactions (Dated)'!$E$2:$E$53,'Transactions (Dated)'!$D$2:$D$53,'Share Values'!$V192,'Transactions (Dated)'!$B$2:$B$53,'Share Values'!AC$11,'Transactions (Dated)'!$C$2:$C$53,"Buy")-SUMIFS('Transactions (Dated)'!$E$2:$E$53,'Transactions (Dated)'!$D$2:$D$53,'Share Values'!$V192,'Transactions (Dated)'!$B$2:$B$53,'Share Values'!AC$11,'Transactions (Dated)'!$C$2:$C$53,"Sell")</f>
        <v>0</v>
      </c>
      <c r="AD192" s="40">
        <f ca="1">AD191+SUMIFS('Transactions (Dated)'!$E$2:$E$53,'Transactions (Dated)'!$D$2:$D$53,'Share Values'!$V192,'Transactions (Dated)'!$B$2:$B$53,'Share Values'!AD$11,'Transactions (Dated)'!$C$2:$C$53,"Buy")-SUMIFS('Transactions (Dated)'!$E$2:$E$53,'Transactions (Dated)'!$D$2:$D$53,'Share Values'!$V192,'Transactions (Dated)'!$B$2:$B$53,'Share Values'!AD$11,'Transactions (Dated)'!$C$2:$C$53,"Sell")</f>
        <v>0</v>
      </c>
      <c r="AE192" s="40">
        <f ca="1">AE191+SUMIFS('Transactions (Dated)'!$E$2:$E$53,'Transactions (Dated)'!$D$2:$D$53,'Share Values'!$V192,'Transactions (Dated)'!$B$2:$B$53,'Share Values'!AE$11,'Transactions (Dated)'!$C$2:$C$53,"Buy")-SUMIFS('Transactions (Dated)'!$E$2:$E$53,'Transactions (Dated)'!$D$2:$D$53,'Share Values'!$V192,'Transactions (Dated)'!$B$2:$B$53,'Share Values'!AE$11,'Transactions (Dated)'!$C$2:$C$53,"Sell")</f>
        <v>0</v>
      </c>
      <c r="AF192" s="40">
        <f ca="1">AF191+SUMIFS('Transactions (Dated)'!$E$2:$E$53,'Transactions (Dated)'!$D$2:$D$53,'Share Values'!$V192,'Transactions (Dated)'!$B$2:$B$53,'Share Values'!AF$11,'Transactions (Dated)'!$C$2:$C$53,"Buy")-SUMIFS('Transactions (Dated)'!$E$2:$E$53,'Transactions (Dated)'!$D$2:$D$53,'Share Values'!$V192,'Transactions (Dated)'!$B$2:$B$53,'Share Values'!AF$11,'Transactions (Dated)'!$C$2:$C$53,"Sell")</f>
        <v>0</v>
      </c>
      <c r="AG192" s="40">
        <f ca="1">AG191+SUMIFS('Transactions (Dated)'!$E$2:$E$53,'Transactions (Dated)'!$D$2:$D$53,'Share Values'!$V192,'Transactions (Dated)'!$B$2:$B$53,'Share Values'!AG$11,'Transactions (Dated)'!$C$2:$C$53,"Buy")-SUMIFS('Transactions (Dated)'!$E$2:$E$53,'Transactions (Dated)'!$D$2:$D$53,'Share Values'!$V192,'Transactions (Dated)'!$B$2:$B$53,'Share Values'!AG$11,'Transactions (Dated)'!$C$2:$C$53,"Sell")</f>
        <v>0</v>
      </c>
      <c r="AH192" s="40">
        <f ca="1">AH191+SUMIFS('Transactions (Dated)'!$E$2:$E$53,'Transactions (Dated)'!$D$2:$D$53,'Share Values'!$V192,'Transactions (Dated)'!$B$2:$B$53,'Share Values'!AH$11,'Transactions (Dated)'!$C$2:$C$53,"Buy")-SUMIFS('Transactions (Dated)'!$E$2:$E$53,'Transactions (Dated)'!$D$2:$D$53,'Share Values'!$V192,'Transactions (Dated)'!$B$2:$B$53,'Share Values'!AH$11,'Transactions (Dated)'!$C$2:$C$53,"Sell")</f>
        <v>0</v>
      </c>
      <c r="AI192" s="40">
        <f ca="1">AI191+SUMIFS('Transactions (Dated)'!$E$2:$E$53,'Transactions (Dated)'!$D$2:$D$53,'Share Values'!$V192,'Transactions (Dated)'!$B$2:$B$53,'Share Values'!AI$11,'Transactions (Dated)'!$C$2:$C$53,"Buy")-SUMIFS('Transactions (Dated)'!$E$2:$E$53,'Transactions (Dated)'!$D$2:$D$53,'Share Values'!$V192,'Transactions (Dated)'!$B$2:$B$53,'Share Values'!AI$11,'Transactions (Dated)'!$C$2:$C$53,"Sell")</f>
        <v>0</v>
      </c>
      <c r="AJ192" s="40">
        <f ca="1">AJ191+SUMIFS('Transactions (Dated)'!$E$2:$E$53,'Transactions (Dated)'!$D$2:$D$53,'Share Values'!$V192,'Transactions (Dated)'!$B$2:$B$53,'Share Values'!AJ$11,'Transactions (Dated)'!$C$2:$C$53,"Buy")-SUMIFS('Transactions (Dated)'!$E$2:$E$53,'Transactions (Dated)'!$D$2:$D$53,'Share Values'!$V192,'Transactions (Dated)'!$B$2:$B$53,'Share Values'!AJ$11,'Transactions (Dated)'!$C$2:$C$53,"Sell")</f>
        <v>0</v>
      </c>
      <c r="AK192" s="40"/>
      <c r="AM192" s="3">
        <f t="shared" si="57"/>
        <v>42174</v>
      </c>
      <c r="AN192" s="6">
        <f t="shared" ca="1" si="58"/>
        <v>50458.75</v>
      </c>
      <c r="AO192" s="6">
        <f t="shared" ca="1" si="59"/>
        <v>43500</v>
      </c>
      <c r="AP192" s="6">
        <f t="shared" ca="1" si="60"/>
        <v>0</v>
      </c>
      <c r="AQ192" s="6">
        <f t="shared" ca="1" si="61"/>
        <v>58727.68</v>
      </c>
      <c r="AR192" s="6">
        <f t="shared" ca="1" si="62"/>
        <v>43696.28</v>
      </c>
      <c r="AS192" s="6">
        <f t="shared" ca="1" si="63"/>
        <v>0</v>
      </c>
      <c r="AT192" s="6">
        <f t="shared" ca="1" si="64"/>
        <v>0</v>
      </c>
      <c r="AU192" s="6">
        <f t="shared" ca="1" si="65"/>
        <v>0</v>
      </c>
      <c r="AV192" s="6">
        <f t="shared" ca="1" si="66"/>
        <v>0</v>
      </c>
      <c r="AW192" s="6">
        <f t="shared" ca="1" si="67"/>
        <v>0</v>
      </c>
      <c r="AX192" s="6">
        <f t="shared" ca="1" si="68"/>
        <v>0</v>
      </c>
      <c r="AY192" s="6">
        <f t="shared" ca="1" si="69"/>
        <v>0</v>
      </c>
      <c r="AZ192" s="6">
        <f t="shared" ca="1" si="70"/>
        <v>0</v>
      </c>
      <c r="BA192" s="6">
        <f t="shared" ca="1" si="71"/>
        <v>0</v>
      </c>
      <c r="BB192" s="6"/>
      <c r="BD192" s="4">
        <f t="shared" ca="1" si="72"/>
        <v>196382.71</v>
      </c>
      <c r="BF192" s="3">
        <f t="shared" si="73"/>
        <v>42174</v>
      </c>
      <c r="BG192" s="6">
        <f>BG191+SUMIFS('Transactions (Dated)'!H:H,'Transactions (Dated)'!D:D,'Share Values'!AM192)</f>
        <v>806524.9</v>
      </c>
      <c r="BH192" s="6">
        <f ca="1">BH191+SUMIFS('Transactions (Dated)'!$F:$F,'Transactions (Dated)'!$D:$D,$BF192,'Transactions (Dated)'!$B:$B,BH$11,'Transactions (Dated)'!$C:$C,"Dividend (paid to cash)")*W192</f>
        <v>0</v>
      </c>
      <c r="BI192" s="6">
        <f ca="1">BI191+SUMIFS('Transactions (Dated)'!$F:$F,'Transactions (Dated)'!$D:$D,$BF192,'Transactions (Dated)'!$B:$B,BI$11,'Transactions (Dated)'!$C:$C,"Dividend (paid to cash)")*X192</f>
        <v>1718.75</v>
      </c>
      <c r="BJ192" s="6">
        <f ca="1">BJ191+SUMIFS('Transactions (Dated)'!$F:$F,'Transactions (Dated)'!$D:$D,$BF192,'Transactions (Dated)'!$B:$B,BJ$11,'Transactions (Dated)'!$C:$C,"Dividend (paid to cash)")*Y192</f>
        <v>0</v>
      </c>
      <c r="BK192" s="6">
        <f ca="1">BK191+SUMIFS('Transactions (Dated)'!$F:$F,'Transactions (Dated)'!$D:$D,$BF192,'Transactions (Dated)'!$B:$B,BK$11,'Transactions (Dated)'!$C:$C,"Dividend (paid to cash)")*Z192</f>
        <v>113.52000000000001</v>
      </c>
      <c r="BL192" s="6">
        <f ca="1">BL191+SUMIFS('Transactions (Dated)'!$F:$F,'Transactions (Dated)'!$D:$D,$BF192,'Transactions (Dated)'!$B:$B,BL$11,'Transactions (Dated)'!$C:$C,"Dividend (paid to cash)")*AA192</f>
        <v>0</v>
      </c>
      <c r="BM192" s="6">
        <f ca="1">BM191+SUMIFS('Transactions (Dated)'!$F:$F,'Transactions (Dated)'!$D:$D,$BF192,'Transactions (Dated)'!$B:$B,BM$11,'Transactions (Dated)'!$C:$C,"Dividend (paid to cash)")*AB192</f>
        <v>0</v>
      </c>
      <c r="BN192" s="6">
        <f ca="1">BN191+SUMIFS('Transactions (Dated)'!$F:$F,'Transactions (Dated)'!$D:$D,$BF192,'Transactions (Dated)'!$B:$B,BN$11,'Transactions (Dated)'!$C:$C,"Dividend (paid to cash)")*AC192</f>
        <v>0</v>
      </c>
      <c r="BO192" s="6">
        <f ca="1">BO191+SUMIFS('Transactions (Dated)'!$F:$F,'Transactions (Dated)'!$D:$D,$BF192,'Transactions (Dated)'!$B:$B,BO$11,'Transactions (Dated)'!$C:$C,"Dividend (paid to cash)")*AD192</f>
        <v>0</v>
      </c>
      <c r="BP192" s="6">
        <f ca="1">BP191+SUMIFS('Transactions (Dated)'!$F:$F,'Transactions (Dated)'!$D:$D,$BF192,'Transactions (Dated)'!$B:$B,BP$11,'Transactions (Dated)'!$C:$C,"Dividend (paid to cash)")*AE192</f>
        <v>0</v>
      </c>
      <c r="BQ192" s="6">
        <f ca="1">BQ191+SUMIFS('Transactions (Dated)'!$F:$F,'Transactions (Dated)'!$D:$D,$BF192,'Transactions (Dated)'!$B:$B,BQ$11,'Transactions (Dated)'!$C:$C,"Dividend (paid to cash)")*AF192</f>
        <v>0</v>
      </c>
      <c r="BR192" s="6">
        <f ca="1">BR191+SUMIFS('Transactions (Dated)'!$F:$F,'Transactions (Dated)'!$D:$D,$BF192,'Transactions (Dated)'!$B:$B,BR$11,'Transactions (Dated)'!$C:$C,"Dividend (paid to cash)")*AG192</f>
        <v>0</v>
      </c>
      <c r="BS192" s="6">
        <f ca="1">BS191+SUMIFS('Transactions (Dated)'!$F:$F,'Transactions (Dated)'!$D:$D,$BF192,'Transactions (Dated)'!$B:$B,BS$11,'Transactions (Dated)'!$C:$C,"Dividend (paid to cash)")*AH192</f>
        <v>0</v>
      </c>
      <c r="BT192" s="6">
        <f ca="1">BT191+SUMIFS('Transactions (Dated)'!$F:$F,'Transactions (Dated)'!$D:$D,$BF192,'Transactions (Dated)'!$B:$B,BT$11,'Transactions (Dated)'!$C:$C,"Dividend (paid to cash)")*AI192</f>
        <v>0</v>
      </c>
      <c r="BU192" s="6">
        <f ca="1">BU191+SUMIFS('Transactions (Dated)'!$F:$F,'Transactions (Dated)'!$D:$D,$BF192,'Transactions (Dated)'!$B:$B,BU$11,'Transactions (Dated)'!$C:$C,"Dividend (paid to cash)")*AJ192</f>
        <v>0</v>
      </c>
      <c r="BV192" s="6"/>
      <c r="BX192" s="6">
        <f t="shared" ca="1" si="78"/>
        <v>808357.17</v>
      </c>
      <c r="BZ192" s="3">
        <f t="shared" si="79"/>
        <v>42174</v>
      </c>
      <c r="CA192" s="4">
        <f t="shared" ca="1" si="74"/>
        <v>196382.71</v>
      </c>
      <c r="CB192" s="4">
        <f t="shared" ca="1" si="75"/>
        <v>808357.17</v>
      </c>
      <c r="CD192" s="4">
        <f t="shared" ca="1" si="76"/>
        <v>1004739.88</v>
      </c>
    </row>
    <row r="193" spans="2:82">
      <c r="B193" s="3">
        <f t="shared" si="77"/>
        <v>42177</v>
      </c>
      <c r="C193" s="2">
        <v>14790.5</v>
      </c>
      <c r="E193" s="70">
        <v>42177</v>
      </c>
      <c r="F193" s="69">
        <v>11.32</v>
      </c>
      <c r="G193" s="69">
        <v>4.55</v>
      </c>
      <c r="H193" s="69">
        <v>20.079999999999998</v>
      </c>
      <c r="I193" s="69">
        <v>30.85</v>
      </c>
      <c r="J193" s="69">
        <v>18.510000000000002</v>
      </c>
      <c r="K193" s="69">
        <v>12.56</v>
      </c>
      <c r="L193" s="69">
        <v>25.78</v>
      </c>
      <c r="M193" s="69">
        <v>3.38</v>
      </c>
      <c r="N193" s="69">
        <v>10.97</v>
      </c>
      <c r="O193" s="69">
        <v>5.9032999999999998</v>
      </c>
      <c r="P193" s="69">
        <v>30.9</v>
      </c>
      <c r="Q193" s="69">
        <v>1.17</v>
      </c>
      <c r="R193" s="69">
        <v>10.79</v>
      </c>
      <c r="S193" s="69">
        <v>36.4</v>
      </c>
      <c r="T193" s="4"/>
      <c r="V193" s="3">
        <f t="shared" si="56"/>
        <v>42177</v>
      </c>
      <c r="W193" s="40">
        <f ca="1">W192+SUMIFS('Transactions (Dated)'!$E$2:$E$53,'Transactions (Dated)'!$D$2:$D$53,'Share Values'!$V193,'Transactions (Dated)'!$B$2:$B$53,'Share Values'!W$11,'Transactions (Dated)'!$C$2:$C$53,"Buy")-SUMIFS('Transactions (Dated)'!$E$2:$E$53,'Transactions (Dated)'!$D$2:$D$53,'Share Values'!$V193,'Transactions (Dated)'!$B$2:$B$53,'Share Values'!W$11,'Transactions (Dated)'!$C$2:$C$53,"Sell")</f>
        <v>4625</v>
      </c>
      <c r="X193" s="40">
        <f ca="1">X192+SUMIFS('Transactions (Dated)'!$E$2:$E$53,'Transactions (Dated)'!$D$2:$D$53,'Share Values'!$V193,'Transactions (Dated)'!$B$2:$B$53,'Share Values'!X$11,'Transactions (Dated)'!$C$2:$C$53,"Buy")-SUMIFS('Transactions (Dated)'!$E$2:$E$53,'Transactions (Dated)'!$D$2:$D$53,'Share Values'!$V193,'Transactions (Dated)'!$B$2:$B$53,'Share Values'!X$11,'Transactions (Dated)'!$C$2:$C$53,"Sell")</f>
        <v>9375</v>
      </c>
      <c r="Y193" s="40">
        <f ca="1">Y192+SUMIFS('Transactions (Dated)'!$E$2:$E$53,'Transactions (Dated)'!$D$2:$D$53,'Share Values'!$V193,'Transactions (Dated)'!$B$2:$B$53,'Share Values'!Y$11,'Transactions (Dated)'!$C$2:$C$53,"Buy")-SUMIFS('Transactions (Dated)'!$E$2:$E$53,'Transactions (Dated)'!$D$2:$D$53,'Share Values'!$V193,'Transactions (Dated)'!$B$2:$B$53,'Share Values'!Y$11,'Transactions (Dated)'!$C$2:$C$53,"Sell")</f>
        <v>0</v>
      </c>
      <c r="Z193" s="40">
        <f ca="1">Z192+SUMIFS('Transactions (Dated)'!$E$2:$E$53,'Transactions (Dated)'!$D$2:$D$53,'Share Values'!$V193,'Transactions (Dated)'!$B$2:$B$53,'Share Values'!Z$11,'Transactions (Dated)'!$C$2:$C$53,"Buy")-SUMIFS('Transactions (Dated)'!$E$2:$E$53,'Transactions (Dated)'!$D$2:$D$53,'Share Values'!$V193,'Transactions (Dated)'!$B$2:$B$53,'Share Values'!Z$11,'Transactions (Dated)'!$C$2:$C$53,"Sell")</f>
        <v>1892</v>
      </c>
      <c r="AA193" s="40">
        <f ca="1">AA192+SUMIFS('Transactions (Dated)'!$E$2:$E$53,'Transactions (Dated)'!$D$2:$D$53,'Share Values'!$V193,'Transactions (Dated)'!$B$2:$B$53,'Share Values'!AA$11,'Transactions (Dated)'!$C$2:$C$53,"Buy")-SUMIFS('Transactions (Dated)'!$E$2:$E$53,'Transactions (Dated)'!$D$2:$D$53,'Share Values'!$V193,'Transactions (Dated)'!$B$2:$B$53,'Share Values'!AA$11,'Transactions (Dated)'!$C$2:$C$53,"Sell")</f>
        <v>2348</v>
      </c>
      <c r="AB193" s="40">
        <f ca="1">AB192+SUMIFS('Transactions (Dated)'!$E$2:$E$53,'Transactions (Dated)'!$D$2:$D$53,'Share Values'!$V193,'Transactions (Dated)'!$B$2:$B$53,'Share Values'!AB$11,'Transactions (Dated)'!$C$2:$C$53,"Buy")-SUMIFS('Transactions (Dated)'!$E$2:$E$53,'Transactions (Dated)'!$D$2:$D$53,'Share Values'!$V193,'Transactions (Dated)'!$B$2:$B$53,'Share Values'!AB$11,'Transactions (Dated)'!$C$2:$C$53,"Sell")</f>
        <v>0</v>
      </c>
      <c r="AC193" s="40">
        <f ca="1">AC192+SUMIFS('Transactions (Dated)'!$E$2:$E$53,'Transactions (Dated)'!$D$2:$D$53,'Share Values'!$V193,'Transactions (Dated)'!$B$2:$B$53,'Share Values'!AC$11,'Transactions (Dated)'!$C$2:$C$53,"Buy")-SUMIFS('Transactions (Dated)'!$E$2:$E$53,'Transactions (Dated)'!$D$2:$D$53,'Share Values'!$V193,'Transactions (Dated)'!$B$2:$B$53,'Share Values'!AC$11,'Transactions (Dated)'!$C$2:$C$53,"Sell")</f>
        <v>0</v>
      </c>
      <c r="AD193" s="40">
        <f ca="1">AD192+SUMIFS('Transactions (Dated)'!$E$2:$E$53,'Transactions (Dated)'!$D$2:$D$53,'Share Values'!$V193,'Transactions (Dated)'!$B$2:$B$53,'Share Values'!AD$11,'Transactions (Dated)'!$C$2:$C$53,"Buy")-SUMIFS('Transactions (Dated)'!$E$2:$E$53,'Transactions (Dated)'!$D$2:$D$53,'Share Values'!$V193,'Transactions (Dated)'!$B$2:$B$53,'Share Values'!AD$11,'Transactions (Dated)'!$C$2:$C$53,"Sell")</f>
        <v>0</v>
      </c>
      <c r="AE193" s="40">
        <f ca="1">AE192+SUMIFS('Transactions (Dated)'!$E$2:$E$53,'Transactions (Dated)'!$D$2:$D$53,'Share Values'!$V193,'Transactions (Dated)'!$B$2:$B$53,'Share Values'!AE$11,'Transactions (Dated)'!$C$2:$C$53,"Buy")-SUMIFS('Transactions (Dated)'!$E$2:$E$53,'Transactions (Dated)'!$D$2:$D$53,'Share Values'!$V193,'Transactions (Dated)'!$B$2:$B$53,'Share Values'!AE$11,'Transactions (Dated)'!$C$2:$C$53,"Sell")</f>
        <v>0</v>
      </c>
      <c r="AF193" s="40">
        <f ca="1">AF192+SUMIFS('Transactions (Dated)'!$E$2:$E$53,'Transactions (Dated)'!$D$2:$D$53,'Share Values'!$V193,'Transactions (Dated)'!$B$2:$B$53,'Share Values'!AF$11,'Transactions (Dated)'!$C$2:$C$53,"Buy")-SUMIFS('Transactions (Dated)'!$E$2:$E$53,'Transactions (Dated)'!$D$2:$D$53,'Share Values'!$V193,'Transactions (Dated)'!$B$2:$B$53,'Share Values'!AF$11,'Transactions (Dated)'!$C$2:$C$53,"Sell")</f>
        <v>0</v>
      </c>
      <c r="AG193" s="40">
        <f ca="1">AG192+SUMIFS('Transactions (Dated)'!$E$2:$E$53,'Transactions (Dated)'!$D$2:$D$53,'Share Values'!$V193,'Transactions (Dated)'!$B$2:$B$53,'Share Values'!AG$11,'Transactions (Dated)'!$C$2:$C$53,"Buy")-SUMIFS('Transactions (Dated)'!$E$2:$E$53,'Transactions (Dated)'!$D$2:$D$53,'Share Values'!$V193,'Transactions (Dated)'!$B$2:$B$53,'Share Values'!AG$11,'Transactions (Dated)'!$C$2:$C$53,"Sell")</f>
        <v>0</v>
      </c>
      <c r="AH193" s="40">
        <f ca="1">AH192+SUMIFS('Transactions (Dated)'!$E$2:$E$53,'Transactions (Dated)'!$D$2:$D$53,'Share Values'!$V193,'Transactions (Dated)'!$B$2:$B$53,'Share Values'!AH$11,'Transactions (Dated)'!$C$2:$C$53,"Buy")-SUMIFS('Transactions (Dated)'!$E$2:$E$53,'Transactions (Dated)'!$D$2:$D$53,'Share Values'!$V193,'Transactions (Dated)'!$B$2:$B$53,'Share Values'!AH$11,'Transactions (Dated)'!$C$2:$C$53,"Sell")</f>
        <v>0</v>
      </c>
      <c r="AI193" s="40">
        <f ca="1">AI192+SUMIFS('Transactions (Dated)'!$E$2:$E$53,'Transactions (Dated)'!$D$2:$D$53,'Share Values'!$V193,'Transactions (Dated)'!$B$2:$B$53,'Share Values'!AI$11,'Transactions (Dated)'!$C$2:$C$53,"Buy")-SUMIFS('Transactions (Dated)'!$E$2:$E$53,'Transactions (Dated)'!$D$2:$D$53,'Share Values'!$V193,'Transactions (Dated)'!$B$2:$B$53,'Share Values'!AI$11,'Transactions (Dated)'!$C$2:$C$53,"Sell")</f>
        <v>0</v>
      </c>
      <c r="AJ193" s="40">
        <f ca="1">AJ192+SUMIFS('Transactions (Dated)'!$E$2:$E$53,'Transactions (Dated)'!$D$2:$D$53,'Share Values'!$V193,'Transactions (Dated)'!$B$2:$B$53,'Share Values'!AJ$11,'Transactions (Dated)'!$C$2:$C$53,"Buy")-SUMIFS('Transactions (Dated)'!$E$2:$E$53,'Transactions (Dated)'!$D$2:$D$53,'Share Values'!$V193,'Transactions (Dated)'!$B$2:$B$53,'Share Values'!AJ$11,'Transactions (Dated)'!$C$2:$C$53,"Sell")</f>
        <v>0</v>
      </c>
      <c r="AK193" s="40"/>
      <c r="AM193" s="3">
        <f t="shared" si="57"/>
        <v>42177</v>
      </c>
      <c r="AN193" s="6">
        <f t="shared" ca="1" si="58"/>
        <v>52355</v>
      </c>
      <c r="AO193" s="6">
        <f t="shared" ca="1" si="59"/>
        <v>42656.25</v>
      </c>
      <c r="AP193" s="6">
        <f t="shared" ca="1" si="60"/>
        <v>0</v>
      </c>
      <c r="AQ193" s="6">
        <f t="shared" ca="1" si="61"/>
        <v>58368.200000000004</v>
      </c>
      <c r="AR193" s="6">
        <f t="shared" ca="1" si="62"/>
        <v>43461.48</v>
      </c>
      <c r="AS193" s="6">
        <f t="shared" ca="1" si="63"/>
        <v>0</v>
      </c>
      <c r="AT193" s="6">
        <f t="shared" ca="1" si="64"/>
        <v>0</v>
      </c>
      <c r="AU193" s="6">
        <f t="shared" ca="1" si="65"/>
        <v>0</v>
      </c>
      <c r="AV193" s="6">
        <f t="shared" ca="1" si="66"/>
        <v>0</v>
      </c>
      <c r="AW193" s="6">
        <f t="shared" ca="1" si="67"/>
        <v>0</v>
      </c>
      <c r="AX193" s="6">
        <f t="shared" ca="1" si="68"/>
        <v>0</v>
      </c>
      <c r="AY193" s="6">
        <f t="shared" ca="1" si="69"/>
        <v>0</v>
      </c>
      <c r="AZ193" s="6">
        <f t="shared" ca="1" si="70"/>
        <v>0</v>
      </c>
      <c r="BA193" s="6">
        <f t="shared" ca="1" si="71"/>
        <v>0</v>
      </c>
      <c r="BB193" s="6"/>
      <c r="BD193" s="4">
        <f t="shared" ca="1" si="72"/>
        <v>196840.93000000002</v>
      </c>
      <c r="BF193" s="3">
        <f t="shared" si="73"/>
        <v>42177</v>
      </c>
      <c r="BG193" s="6">
        <f>BG192+SUMIFS('Transactions (Dated)'!H:H,'Transactions (Dated)'!D:D,'Share Values'!AM193)</f>
        <v>806524.9</v>
      </c>
      <c r="BH193" s="6">
        <f ca="1">BH192+SUMIFS('Transactions (Dated)'!$F:$F,'Transactions (Dated)'!$D:$D,$BF193,'Transactions (Dated)'!$B:$B,BH$11,'Transactions (Dated)'!$C:$C,"Dividend (paid to cash)")*W193</f>
        <v>0</v>
      </c>
      <c r="BI193" s="6">
        <f ca="1">BI192+SUMIFS('Transactions (Dated)'!$F:$F,'Transactions (Dated)'!$D:$D,$BF193,'Transactions (Dated)'!$B:$B,BI$11,'Transactions (Dated)'!$C:$C,"Dividend (paid to cash)")*X193</f>
        <v>1718.75</v>
      </c>
      <c r="BJ193" s="6">
        <f ca="1">BJ192+SUMIFS('Transactions (Dated)'!$F:$F,'Transactions (Dated)'!$D:$D,$BF193,'Transactions (Dated)'!$B:$B,BJ$11,'Transactions (Dated)'!$C:$C,"Dividend (paid to cash)")*Y193</f>
        <v>0</v>
      </c>
      <c r="BK193" s="6">
        <f ca="1">BK192+SUMIFS('Transactions (Dated)'!$F:$F,'Transactions (Dated)'!$D:$D,$BF193,'Transactions (Dated)'!$B:$B,BK$11,'Transactions (Dated)'!$C:$C,"Dividend (paid to cash)")*Z193</f>
        <v>113.52000000000001</v>
      </c>
      <c r="BL193" s="6">
        <f ca="1">BL192+SUMIFS('Transactions (Dated)'!$F:$F,'Transactions (Dated)'!$D:$D,$BF193,'Transactions (Dated)'!$B:$B,BL$11,'Transactions (Dated)'!$C:$C,"Dividend (paid to cash)")*AA193</f>
        <v>0</v>
      </c>
      <c r="BM193" s="6">
        <f ca="1">BM192+SUMIFS('Transactions (Dated)'!$F:$F,'Transactions (Dated)'!$D:$D,$BF193,'Transactions (Dated)'!$B:$B,BM$11,'Transactions (Dated)'!$C:$C,"Dividend (paid to cash)")*AB193</f>
        <v>0</v>
      </c>
      <c r="BN193" s="6">
        <f ca="1">BN192+SUMIFS('Transactions (Dated)'!$F:$F,'Transactions (Dated)'!$D:$D,$BF193,'Transactions (Dated)'!$B:$B,BN$11,'Transactions (Dated)'!$C:$C,"Dividend (paid to cash)")*AC193</f>
        <v>0</v>
      </c>
      <c r="BO193" s="6">
        <f ca="1">BO192+SUMIFS('Transactions (Dated)'!$F:$F,'Transactions (Dated)'!$D:$D,$BF193,'Transactions (Dated)'!$B:$B,BO$11,'Transactions (Dated)'!$C:$C,"Dividend (paid to cash)")*AD193</f>
        <v>0</v>
      </c>
      <c r="BP193" s="6">
        <f ca="1">BP192+SUMIFS('Transactions (Dated)'!$F:$F,'Transactions (Dated)'!$D:$D,$BF193,'Transactions (Dated)'!$B:$B,BP$11,'Transactions (Dated)'!$C:$C,"Dividend (paid to cash)")*AE193</f>
        <v>0</v>
      </c>
      <c r="BQ193" s="6">
        <f ca="1">BQ192+SUMIFS('Transactions (Dated)'!$F:$F,'Transactions (Dated)'!$D:$D,$BF193,'Transactions (Dated)'!$B:$B,BQ$11,'Transactions (Dated)'!$C:$C,"Dividend (paid to cash)")*AF193</f>
        <v>0</v>
      </c>
      <c r="BR193" s="6">
        <f ca="1">BR192+SUMIFS('Transactions (Dated)'!$F:$F,'Transactions (Dated)'!$D:$D,$BF193,'Transactions (Dated)'!$B:$B,BR$11,'Transactions (Dated)'!$C:$C,"Dividend (paid to cash)")*AG193</f>
        <v>0</v>
      </c>
      <c r="BS193" s="6">
        <f ca="1">BS192+SUMIFS('Transactions (Dated)'!$F:$F,'Transactions (Dated)'!$D:$D,$BF193,'Transactions (Dated)'!$B:$B,BS$11,'Transactions (Dated)'!$C:$C,"Dividend (paid to cash)")*AH193</f>
        <v>0</v>
      </c>
      <c r="BT193" s="6">
        <f ca="1">BT192+SUMIFS('Transactions (Dated)'!$F:$F,'Transactions (Dated)'!$D:$D,$BF193,'Transactions (Dated)'!$B:$B,BT$11,'Transactions (Dated)'!$C:$C,"Dividend (paid to cash)")*AI193</f>
        <v>0</v>
      </c>
      <c r="BU193" s="6">
        <f ca="1">BU192+SUMIFS('Transactions (Dated)'!$F:$F,'Transactions (Dated)'!$D:$D,$BF193,'Transactions (Dated)'!$B:$B,BU$11,'Transactions (Dated)'!$C:$C,"Dividend (paid to cash)")*AJ193</f>
        <v>0</v>
      </c>
      <c r="BV193" s="6"/>
      <c r="BX193" s="6">
        <f t="shared" ca="1" si="78"/>
        <v>808357.17</v>
      </c>
      <c r="BZ193" s="3">
        <f t="shared" si="79"/>
        <v>42177</v>
      </c>
      <c r="CA193" s="4">
        <f t="shared" ca="1" si="74"/>
        <v>196840.93000000002</v>
      </c>
      <c r="CB193" s="4">
        <f t="shared" ca="1" si="75"/>
        <v>808357.17</v>
      </c>
      <c r="CD193" s="4">
        <f t="shared" ca="1" si="76"/>
        <v>1005198.1000000001</v>
      </c>
    </row>
    <row r="194" spans="2:82">
      <c r="B194" s="3">
        <f t="shared" si="77"/>
        <v>42178</v>
      </c>
      <c r="C194" s="2">
        <v>14904.9</v>
      </c>
      <c r="E194" s="70">
        <v>42178</v>
      </c>
      <c r="F194" s="69">
        <v>10.88</v>
      </c>
      <c r="G194" s="69">
        <v>5.05</v>
      </c>
      <c r="H194" s="69">
        <v>20.23</v>
      </c>
      <c r="I194" s="69">
        <v>31.08</v>
      </c>
      <c r="J194" s="69">
        <v>18.2</v>
      </c>
      <c r="K194" s="69">
        <v>12.51</v>
      </c>
      <c r="L194" s="69">
        <v>25.7</v>
      </c>
      <c r="M194" s="69">
        <v>3.4</v>
      </c>
      <c r="N194" s="69">
        <v>11</v>
      </c>
      <c r="O194" s="69">
        <v>5.9032999999999998</v>
      </c>
      <c r="P194" s="69">
        <v>31.1</v>
      </c>
      <c r="Q194" s="69">
        <v>1.1200000000000001</v>
      </c>
      <c r="R194" s="69">
        <v>11.08</v>
      </c>
      <c r="S194" s="69">
        <v>36.950000000000003</v>
      </c>
      <c r="T194" s="4"/>
      <c r="V194" s="3">
        <f t="shared" si="56"/>
        <v>42178</v>
      </c>
      <c r="W194" s="40">
        <f ca="1">W193+SUMIFS('Transactions (Dated)'!$E$2:$E$53,'Transactions (Dated)'!$D$2:$D$53,'Share Values'!$V194,'Transactions (Dated)'!$B$2:$B$53,'Share Values'!W$11,'Transactions (Dated)'!$C$2:$C$53,"Buy")-SUMIFS('Transactions (Dated)'!$E$2:$E$53,'Transactions (Dated)'!$D$2:$D$53,'Share Values'!$V194,'Transactions (Dated)'!$B$2:$B$53,'Share Values'!W$11,'Transactions (Dated)'!$C$2:$C$53,"Sell")</f>
        <v>4625</v>
      </c>
      <c r="X194" s="40">
        <f ca="1">X193+SUMIFS('Transactions (Dated)'!$E$2:$E$53,'Transactions (Dated)'!$D$2:$D$53,'Share Values'!$V194,'Transactions (Dated)'!$B$2:$B$53,'Share Values'!X$11,'Transactions (Dated)'!$C$2:$C$53,"Buy")-SUMIFS('Transactions (Dated)'!$E$2:$E$53,'Transactions (Dated)'!$D$2:$D$53,'Share Values'!$V194,'Transactions (Dated)'!$B$2:$B$53,'Share Values'!X$11,'Transactions (Dated)'!$C$2:$C$53,"Sell")</f>
        <v>9375</v>
      </c>
      <c r="Y194" s="40">
        <f ca="1">Y193+SUMIFS('Transactions (Dated)'!$E$2:$E$53,'Transactions (Dated)'!$D$2:$D$53,'Share Values'!$V194,'Transactions (Dated)'!$B$2:$B$53,'Share Values'!Y$11,'Transactions (Dated)'!$C$2:$C$53,"Buy")-SUMIFS('Transactions (Dated)'!$E$2:$E$53,'Transactions (Dated)'!$D$2:$D$53,'Share Values'!$V194,'Transactions (Dated)'!$B$2:$B$53,'Share Values'!Y$11,'Transactions (Dated)'!$C$2:$C$53,"Sell")</f>
        <v>0</v>
      </c>
      <c r="Z194" s="40">
        <f ca="1">Z193+SUMIFS('Transactions (Dated)'!$E$2:$E$53,'Transactions (Dated)'!$D$2:$D$53,'Share Values'!$V194,'Transactions (Dated)'!$B$2:$B$53,'Share Values'!Z$11,'Transactions (Dated)'!$C$2:$C$53,"Buy")-SUMIFS('Transactions (Dated)'!$E$2:$E$53,'Transactions (Dated)'!$D$2:$D$53,'Share Values'!$V194,'Transactions (Dated)'!$B$2:$B$53,'Share Values'!Z$11,'Transactions (Dated)'!$C$2:$C$53,"Sell")</f>
        <v>1892</v>
      </c>
      <c r="AA194" s="40">
        <f ca="1">AA193+SUMIFS('Transactions (Dated)'!$E$2:$E$53,'Transactions (Dated)'!$D$2:$D$53,'Share Values'!$V194,'Transactions (Dated)'!$B$2:$B$53,'Share Values'!AA$11,'Transactions (Dated)'!$C$2:$C$53,"Buy")-SUMIFS('Transactions (Dated)'!$E$2:$E$53,'Transactions (Dated)'!$D$2:$D$53,'Share Values'!$V194,'Transactions (Dated)'!$B$2:$B$53,'Share Values'!AA$11,'Transactions (Dated)'!$C$2:$C$53,"Sell")</f>
        <v>2348</v>
      </c>
      <c r="AB194" s="40">
        <f ca="1">AB193+SUMIFS('Transactions (Dated)'!$E$2:$E$53,'Transactions (Dated)'!$D$2:$D$53,'Share Values'!$V194,'Transactions (Dated)'!$B$2:$B$53,'Share Values'!AB$11,'Transactions (Dated)'!$C$2:$C$53,"Buy")-SUMIFS('Transactions (Dated)'!$E$2:$E$53,'Transactions (Dated)'!$D$2:$D$53,'Share Values'!$V194,'Transactions (Dated)'!$B$2:$B$53,'Share Values'!AB$11,'Transactions (Dated)'!$C$2:$C$53,"Sell")</f>
        <v>0</v>
      </c>
      <c r="AC194" s="40">
        <f ca="1">AC193+SUMIFS('Transactions (Dated)'!$E$2:$E$53,'Transactions (Dated)'!$D$2:$D$53,'Share Values'!$V194,'Transactions (Dated)'!$B$2:$B$53,'Share Values'!AC$11,'Transactions (Dated)'!$C$2:$C$53,"Buy")-SUMIFS('Transactions (Dated)'!$E$2:$E$53,'Transactions (Dated)'!$D$2:$D$53,'Share Values'!$V194,'Transactions (Dated)'!$B$2:$B$53,'Share Values'!AC$11,'Transactions (Dated)'!$C$2:$C$53,"Sell")</f>
        <v>0</v>
      </c>
      <c r="AD194" s="40">
        <f ca="1">AD193+SUMIFS('Transactions (Dated)'!$E$2:$E$53,'Transactions (Dated)'!$D$2:$D$53,'Share Values'!$V194,'Transactions (Dated)'!$B$2:$B$53,'Share Values'!AD$11,'Transactions (Dated)'!$C$2:$C$53,"Buy")-SUMIFS('Transactions (Dated)'!$E$2:$E$53,'Transactions (Dated)'!$D$2:$D$53,'Share Values'!$V194,'Transactions (Dated)'!$B$2:$B$53,'Share Values'!AD$11,'Transactions (Dated)'!$C$2:$C$53,"Sell")</f>
        <v>0</v>
      </c>
      <c r="AE194" s="40">
        <f ca="1">AE193+SUMIFS('Transactions (Dated)'!$E$2:$E$53,'Transactions (Dated)'!$D$2:$D$53,'Share Values'!$V194,'Transactions (Dated)'!$B$2:$B$53,'Share Values'!AE$11,'Transactions (Dated)'!$C$2:$C$53,"Buy")-SUMIFS('Transactions (Dated)'!$E$2:$E$53,'Transactions (Dated)'!$D$2:$D$53,'Share Values'!$V194,'Transactions (Dated)'!$B$2:$B$53,'Share Values'!AE$11,'Transactions (Dated)'!$C$2:$C$53,"Sell")</f>
        <v>0</v>
      </c>
      <c r="AF194" s="40">
        <f ca="1">AF193+SUMIFS('Transactions (Dated)'!$E$2:$E$53,'Transactions (Dated)'!$D$2:$D$53,'Share Values'!$V194,'Transactions (Dated)'!$B$2:$B$53,'Share Values'!AF$11,'Transactions (Dated)'!$C$2:$C$53,"Buy")-SUMIFS('Transactions (Dated)'!$E$2:$E$53,'Transactions (Dated)'!$D$2:$D$53,'Share Values'!$V194,'Transactions (Dated)'!$B$2:$B$53,'Share Values'!AF$11,'Transactions (Dated)'!$C$2:$C$53,"Sell")</f>
        <v>0</v>
      </c>
      <c r="AG194" s="40">
        <f ca="1">AG193+SUMIFS('Transactions (Dated)'!$E$2:$E$53,'Transactions (Dated)'!$D$2:$D$53,'Share Values'!$V194,'Transactions (Dated)'!$B$2:$B$53,'Share Values'!AG$11,'Transactions (Dated)'!$C$2:$C$53,"Buy")-SUMIFS('Transactions (Dated)'!$E$2:$E$53,'Transactions (Dated)'!$D$2:$D$53,'Share Values'!$V194,'Transactions (Dated)'!$B$2:$B$53,'Share Values'!AG$11,'Transactions (Dated)'!$C$2:$C$53,"Sell")</f>
        <v>0</v>
      </c>
      <c r="AH194" s="40">
        <f ca="1">AH193+SUMIFS('Transactions (Dated)'!$E$2:$E$53,'Transactions (Dated)'!$D$2:$D$53,'Share Values'!$V194,'Transactions (Dated)'!$B$2:$B$53,'Share Values'!AH$11,'Transactions (Dated)'!$C$2:$C$53,"Buy")-SUMIFS('Transactions (Dated)'!$E$2:$E$53,'Transactions (Dated)'!$D$2:$D$53,'Share Values'!$V194,'Transactions (Dated)'!$B$2:$B$53,'Share Values'!AH$11,'Transactions (Dated)'!$C$2:$C$53,"Sell")</f>
        <v>0</v>
      </c>
      <c r="AI194" s="40">
        <f ca="1">AI193+SUMIFS('Transactions (Dated)'!$E$2:$E$53,'Transactions (Dated)'!$D$2:$D$53,'Share Values'!$V194,'Transactions (Dated)'!$B$2:$B$53,'Share Values'!AI$11,'Transactions (Dated)'!$C$2:$C$53,"Buy")-SUMIFS('Transactions (Dated)'!$E$2:$E$53,'Transactions (Dated)'!$D$2:$D$53,'Share Values'!$V194,'Transactions (Dated)'!$B$2:$B$53,'Share Values'!AI$11,'Transactions (Dated)'!$C$2:$C$53,"Sell")</f>
        <v>0</v>
      </c>
      <c r="AJ194" s="40">
        <f ca="1">AJ193+SUMIFS('Transactions (Dated)'!$E$2:$E$53,'Transactions (Dated)'!$D$2:$D$53,'Share Values'!$V194,'Transactions (Dated)'!$B$2:$B$53,'Share Values'!AJ$11,'Transactions (Dated)'!$C$2:$C$53,"Buy")-SUMIFS('Transactions (Dated)'!$E$2:$E$53,'Transactions (Dated)'!$D$2:$D$53,'Share Values'!$V194,'Transactions (Dated)'!$B$2:$B$53,'Share Values'!AJ$11,'Transactions (Dated)'!$C$2:$C$53,"Sell")</f>
        <v>0</v>
      </c>
      <c r="AK194" s="40"/>
      <c r="AM194" s="3">
        <f t="shared" si="57"/>
        <v>42178</v>
      </c>
      <c r="AN194" s="6">
        <f t="shared" ca="1" si="58"/>
        <v>50320</v>
      </c>
      <c r="AO194" s="6">
        <f t="shared" ca="1" si="59"/>
        <v>47343.75</v>
      </c>
      <c r="AP194" s="6">
        <f t="shared" ca="1" si="60"/>
        <v>0</v>
      </c>
      <c r="AQ194" s="6">
        <f t="shared" ca="1" si="61"/>
        <v>58803.359999999993</v>
      </c>
      <c r="AR194" s="6">
        <f t="shared" ca="1" si="62"/>
        <v>42733.599999999999</v>
      </c>
      <c r="AS194" s="6">
        <f t="shared" ca="1" si="63"/>
        <v>0</v>
      </c>
      <c r="AT194" s="6">
        <f t="shared" ca="1" si="64"/>
        <v>0</v>
      </c>
      <c r="AU194" s="6">
        <f t="shared" ca="1" si="65"/>
        <v>0</v>
      </c>
      <c r="AV194" s="6">
        <f t="shared" ca="1" si="66"/>
        <v>0</v>
      </c>
      <c r="AW194" s="6">
        <f t="shared" ca="1" si="67"/>
        <v>0</v>
      </c>
      <c r="AX194" s="6">
        <f t="shared" ca="1" si="68"/>
        <v>0</v>
      </c>
      <c r="AY194" s="6">
        <f t="shared" ca="1" si="69"/>
        <v>0</v>
      </c>
      <c r="AZ194" s="6">
        <f t="shared" ca="1" si="70"/>
        <v>0</v>
      </c>
      <c r="BA194" s="6">
        <f t="shared" ca="1" si="71"/>
        <v>0</v>
      </c>
      <c r="BB194" s="6"/>
      <c r="BD194" s="4">
        <f t="shared" ca="1" si="72"/>
        <v>199200.71</v>
      </c>
      <c r="BF194" s="3">
        <f t="shared" si="73"/>
        <v>42178</v>
      </c>
      <c r="BG194" s="6">
        <f>BG193+SUMIFS('Transactions (Dated)'!H:H,'Transactions (Dated)'!D:D,'Share Values'!AM194)</f>
        <v>806524.9</v>
      </c>
      <c r="BH194" s="6">
        <f ca="1">BH193+SUMIFS('Transactions (Dated)'!$F:$F,'Transactions (Dated)'!$D:$D,$BF194,'Transactions (Dated)'!$B:$B,BH$11,'Transactions (Dated)'!$C:$C,"Dividend (paid to cash)")*W194</f>
        <v>0</v>
      </c>
      <c r="BI194" s="6">
        <f ca="1">BI193+SUMIFS('Transactions (Dated)'!$F:$F,'Transactions (Dated)'!$D:$D,$BF194,'Transactions (Dated)'!$B:$B,BI$11,'Transactions (Dated)'!$C:$C,"Dividend (paid to cash)")*X194</f>
        <v>1718.75</v>
      </c>
      <c r="BJ194" s="6">
        <f ca="1">BJ193+SUMIFS('Transactions (Dated)'!$F:$F,'Transactions (Dated)'!$D:$D,$BF194,'Transactions (Dated)'!$B:$B,BJ$11,'Transactions (Dated)'!$C:$C,"Dividend (paid to cash)")*Y194</f>
        <v>0</v>
      </c>
      <c r="BK194" s="6">
        <f ca="1">BK193+SUMIFS('Transactions (Dated)'!$F:$F,'Transactions (Dated)'!$D:$D,$BF194,'Transactions (Dated)'!$B:$B,BK$11,'Transactions (Dated)'!$C:$C,"Dividend (paid to cash)")*Z194</f>
        <v>113.52000000000001</v>
      </c>
      <c r="BL194" s="6">
        <f ca="1">BL193+SUMIFS('Transactions (Dated)'!$F:$F,'Transactions (Dated)'!$D:$D,$BF194,'Transactions (Dated)'!$B:$B,BL$11,'Transactions (Dated)'!$C:$C,"Dividend (paid to cash)")*AA194</f>
        <v>0</v>
      </c>
      <c r="BM194" s="6">
        <f ca="1">BM193+SUMIFS('Transactions (Dated)'!$F:$F,'Transactions (Dated)'!$D:$D,$BF194,'Transactions (Dated)'!$B:$B,BM$11,'Transactions (Dated)'!$C:$C,"Dividend (paid to cash)")*AB194</f>
        <v>0</v>
      </c>
      <c r="BN194" s="6">
        <f ca="1">BN193+SUMIFS('Transactions (Dated)'!$F:$F,'Transactions (Dated)'!$D:$D,$BF194,'Transactions (Dated)'!$B:$B,BN$11,'Transactions (Dated)'!$C:$C,"Dividend (paid to cash)")*AC194</f>
        <v>0</v>
      </c>
      <c r="BO194" s="6">
        <f ca="1">BO193+SUMIFS('Transactions (Dated)'!$F:$F,'Transactions (Dated)'!$D:$D,$BF194,'Transactions (Dated)'!$B:$B,BO$11,'Transactions (Dated)'!$C:$C,"Dividend (paid to cash)")*AD194</f>
        <v>0</v>
      </c>
      <c r="BP194" s="6">
        <f ca="1">BP193+SUMIFS('Transactions (Dated)'!$F:$F,'Transactions (Dated)'!$D:$D,$BF194,'Transactions (Dated)'!$B:$B,BP$11,'Transactions (Dated)'!$C:$C,"Dividend (paid to cash)")*AE194</f>
        <v>0</v>
      </c>
      <c r="BQ194" s="6">
        <f ca="1">BQ193+SUMIFS('Transactions (Dated)'!$F:$F,'Transactions (Dated)'!$D:$D,$BF194,'Transactions (Dated)'!$B:$B,BQ$11,'Transactions (Dated)'!$C:$C,"Dividend (paid to cash)")*AF194</f>
        <v>0</v>
      </c>
      <c r="BR194" s="6">
        <f ca="1">BR193+SUMIFS('Transactions (Dated)'!$F:$F,'Transactions (Dated)'!$D:$D,$BF194,'Transactions (Dated)'!$B:$B,BR$11,'Transactions (Dated)'!$C:$C,"Dividend (paid to cash)")*AG194</f>
        <v>0</v>
      </c>
      <c r="BS194" s="6">
        <f ca="1">BS193+SUMIFS('Transactions (Dated)'!$F:$F,'Transactions (Dated)'!$D:$D,$BF194,'Transactions (Dated)'!$B:$B,BS$11,'Transactions (Dated)'!$C:$C,"Dividend (paid to cash)")*AH194</f>
        <v>0</v>
      </c>
      <c r="BT194" s="6">
        <f ca="1">BT193+SUMIFS('Transactions (Dated)'!$F:$F,'Transactions (Dated)'!$D:$D,$BF194,'Transactions (Dated)'!$B:$B,BT$11,'Transactions (Dated)'!$C:$C,"Dividend (paid to cash)")*AI194</f>
        <v>0</v>
      </c>
      <c r="BU194" s="6">
        <f ca="1">BU193+SUMIFS('Transactions (Dated)'!$F:$F,'Transactions (Dated)'!$D:$D,$BF194,'Transactions (Dated)'!$B:$B,BU$11,'Transactions (Dated)'!$C:$C,"Dividend (paid to cash)")*AJ194</f>
        <v>0</v>
      </c>
      <c r="BV194" s="6"/>
      <c r="BX194" s="6">
        <f t="shared" ca="1" si="78"/>
        <v>808357.17</v>
      </c>
      <c r="BZ194" s="3">
        <f t="shared" si="79"/>
        <v>42178</v>
      </c>
      <c r="CA194" s="4">
        <f t="shared" ca="1" si="74"/>
        <v>199200.71</v>
      </c>
      <c r="CB194" s="4">
        <f t="shared" ca="1" si="75"/>
        <v>808357.17</v>
      </c>
      <c r="CD194" s="4">
        <f t="shared" ca="1" si="76"/>
        <v>1007557.88</v>
      </c>
    </row>
    <row r="195" spans="2:82">
      <c r="B195" s="3">
        <f t="shared" si="77"/>
        <v>42179</v>
      </c>
      <c r="C195" s="2">
        <v>14947.5</v>
      </c>
      <c r="E195" s="70">
        <v>42179</v>
      </c>
      <c r="F195" s="69">
        <v>10.97</v>
      </c>
      <c r="G195" s="69">
        <v>5.07</v>
      </c>
      <c r="H195" s="69">
        <v>20.29</v>
      </c>
      <c r="I195" s="69">
        <v>31.36</v>
      </c>
      <c r="J195" s="69">
        <v>17.89</v>
      </c>
      <c r="K195" s="69">
        <v>12.78</v>
      </c>
      <c r="L195" s="69">
        <v>25.85</v>
      </c>
      <c r="M195" s="69">
        <v>3.44</v>
      </c>
      <c r="N195" s="69">
        <v>11</v>
      </c>
      <c r="O195" s="69">
        <v>5.9166999999999996</v>
      </c>
      <c r="P195" s="69">
        <v>30.82</v>
      </c>
      <c r="Q195" s="69">
        <v>1.05</v>
      </c>
      <c r="R195" s="69">
        <v>11.16</v>
      </c>
      <c r="S195" s="69">
        <v>36.86</v>
      </c>
      <c r="T195" s="4"/>
      <c r="V195" s="3">
        <f t="shared" si="56"/>
        <v>42179</v>
      </c>
      <c r="W195" s="40">
        <f ca="1">W194+SUMIFS('Transactions (Dated)'!$E$2:$E$53,'Transactions (Dated)'!$D$2:$D$53,'Share Values'!$V195,'Transactions (Dated)'!$B$2:$B$53,'Share Values'!W$11,'Transactions (Dated)'!$C$2:$C$53,"Buy")-SUMIFS('Transactions (Dated)'!$E$2:$E$53,'Transactions (Dated)'!$D$2:$D$53,'Share Values'!$V195,'Transactions (Dated)'!$B$2:$B$53,'Share Values'!W$11,'Transactions (Dated)'!$C$2:$C$53,"Sell")</f>
        <v>4625</v>
      </c>
      <c r="X195" s="40">
        <f ca="1">X194+SUMIFS('Transactions (Dated)'!$E$2:$E$53,'Transactions (Dated)'!$D$2:$D$53,'Share Values'!$V195,'Transactions (Dated)'!$B$2:$B$53,'Share Values'!X$11,'Transactions (Dated)'!$C$2:$C$53,"Buy")-SUMIFS('Transactions (Dated)'!$E$2:$E$53,'Transactions (Dated)'!$D$2:$D$53,'Share Values'!$V195,'Transactions (Dated)'!$B$2:$B$53,'Share Values'!X$11,'Transactions (Dated)'!$C$2:$C$53,"Sell")</f>
        <v>9375</v>
      </c>
      <c r="Y195" s="40">
        <f ca="1">Y194+SUMIFS('Transactions (Dated)'!$E$2:$E$53,'Transactions (Dated)'!$D$2:$D$53,'Share Values'!$V195,'Transactions (Dated)'!$B$2:$B$53,'Share Values'!Y$11,'Transactions (Dated)'!$C$2:$C$53,"Buy")-SUMIFS('Transactions (Dated)'!$E$2:$E$53,'Transactions (Dated)'!$D$2:$D$53,'Share Values'!$V195,'Transactions (Dated)'!$B$2:$B$53,'Share Values'!Y$11,'Transactions (Dated)'!$C$2:$C$53,"Sell")</f>
        <v>0</v>
      </c>
      <c r="Z195" s="40">
        <f ca="1">Z194+SUMIFS('Transactions (Dated)'!$E$2:$E$53,'Transactions (Dated)'!$D$2:$D$53,'Share Values'!$V195,'Transactions (Dated)'!$B$2:$B$53,'Share Values'!Z$11,'Transactions (Dated)'!$C$2:$C$53,"Buy")-SUMIFS('Transactions (Dated)'!$E$2:$E$53,'Transactions (Dated)'!$D$2:$D$53,'Share Values'!$V195,'Transactions (Dated)'!$B$2:$B$53,'Share Values'!Z$11,'Transactions (Dated)'!$C$2:$C$53,"Sell")</f>
        <v>1892</v>
      </c>
      <c r="AA195" s="40">
        <f ca="1">AA194+SUMIFS('Transactions (Dated)'!$E$2:$E$53,'Transactions (Dated)'!$D$2:$D$53,'Share Values'!$V195,'Transactions (Dated)'!$B$2:$B$53,'Share Values'!AA$11,'Transactions (Dated)'!$C$2:$C$53,"Buy")-SUMIFS('Transactions (Dated)'!$E$2:$E$53,'Transactions (Dated)'!$D$2:$D$53,'Share Values'!$V195,'Transactions (Dated)'!$B$2:$B$53,'Share Values'!AA$11,'Transactions (Dated)'!$C$2:$C$53,"Sell")</f>
        <v>2348</v>
      </c>
      <c r="AB195" s="40">
        <f ca="1">AB194+SUMIFS('Transactions (Dated)'!$E$2:$E$53,'Transactions (Dated)'!$D$2:$D$53,'Share Values'!$V195,'Transactions (Dated)'!$B$2:$B$53,'Share Values'!AB$11,'Transactions (Dated)'!$C$2:$C$53,"Buy")-SUMIFS('Transactions (Dated)'!$E$2:$E$53,'Transactions (Dated)'!$D$2:$D$53,'Share Values'!$V195,'Transactions (Dated)'!$B$2:$B$53,'Share Values'!AB$11,'Transactions (Dated)'!$C$2:$C$53,"Sell")</f>
        <v>0</v>
      </c>
      <c r="AC195" s="40">
        <f ca="1">AC194+SUMIFS('Transactions (Dated)'!$E$2:$E$53,'Transactions (Dated)'!$D$2:$D$53,'Share Values'!$V195,'Transactions (Dated)'!$B$2:$B$53,'Share Values'!AC$11,'Transactions (Dated)'!$C$2:$C$53,"Buy")-SUMIFS('Transactions (Dated)'!$E$2:$E$53,'Transactions (Dated)'!$D$2:$D$53,'Share Values'!$V195,'Transactions (Dated)'!$B$2:$B$53,'Share Values'!AC$11,'Transactions (Dated)'!$C$2:$C$53,"Sell")</f>
        <v>0</v>
      </c>
      <c r="AD195" s="40">
        <f ca="1">AD194+SUMIFS('Transactions (Dated)'!$E$2:$E$53,'Transactions (Dated)'!$D$2:$D$53,'Share Values'!$V195,'Transactions (Dated)'!$B$2:$B$53,'Share Values'!AD$11,'Transactions (Dated)'!$C$2:$C$53,"Buy")-SUMIFS('Transactions (Dated)'!$E$2:$E$53,'Transactions (Dated)'!$D$2:$D$53,'Share Values'!$V195,'Transactions (Dated)'!$B$2:$B$53,'Share Values'!AD$11,'Transactions (Dated)'!$C$2:$C$53,"Sell")</f>
        <v>0</v>
      </c>
      <c r="AE195" s="40">
        <f ca="1">AE194+SUMIFS('Transactions (Dated)'!$E$2:$E$53,'Transactions (Dated)'!$D$2:$D$53,'Share Values'!$V195,'Transactions (Dated)'!$B$2:$B$53,'Share Values'!AE$11,'Transactions (Dated)'!$C$2:$C$53,"Buy")-SUMIFS('Transactions (Dated)'!$E$2:$E$53,'Transactions (Dated)'!$D$2:$D$53,'Share Values'!$V195,'Transactions (Dated)'!$B$2:$B$53,'Share Values'!AE$11,'Transactions (Dated)'!$C$2:$C$53,"Sell")</f>
        <v>0</v>
      </c>
      <c r="AF195" s="40">
        <f ca="1">AF194+SUMIFS('Transactions (Dated)'!$E$2:$E$53,'Transactions (Dated)'!$D$2:$D$53,'Share Values'!$V195,'Transactions (Dated)'!$B$2:$B$53,'Share Values'!AF$11,'Transactions (Dated)'!$C$2:$C$53,"Buy")-SUMIFS('Transactions (Dated)'!$E$2:$E$53,'Transactions (Dated)'!$D$2:$D$53,'Share Values'!$V195,'Transactions (Dated)'!$B$2:$B$53,'Share Values'!AF$11,'Transactions (Dated)'!$C$2:$C$53,"Sell")</f>
        <v>0</v>
      </c>
      <c r="AG195" s="40">
        <f ca="1">AG194+SUMIFS('Transactions (Dated)'!$E$2:$E$53,'Transactions (Dated)'!$D$2:$D$53,'Share Values'!$V195,'Transactions (Dated)'!$B$2:$B$53,'Share Values'!AG$11,'Transactions (Dated)'!$C$2:$C$53,"Buy")-SUMIFS('Transactions (Dated)'!$E$2:$E$53,'Transactions (Dated)'!$D$2:$D$53,'Share Values'!$V195,'Transactions (Dated)'!$B$2:$B$53,'Share Values'!AG$11,'Transactions (Dated)'!$C$2:$C$53,"Sell")</f>
        <v>0</v>
      </c>
      <c r="AH195" s="40">
        <f ca="1">AH194+SUMIFS('Transactions (Dated)'!$E$2:$E$53,'Transactions (Dated)'!$D$2:$D$53,'Share Values'!$V195,'Transactions (Dated)'!$B$2:$B$53,'Share Values'!AH$11,'Transactions (Dated)'!$C$2:$C$53,"Buy")-SUMIFS('Transactions (Dated)'!$E$2:$E$53,'Transactions (Dated)'!$D$2:$D$53,'Share Values'!$V195,'Transactions (Dated)'!$B$2:$B$53,'Share Values'!AH$11,'Transactions (Dated)'!$C$2:$C$53,"Sell")</f>
        <v>0</v>
      </c>
      <c r="AI195" s="40">
        <f ca="1">AI194+SUMIFS('Transactions (Dated)'!$E$2:$E$53,'Transactions (Dated)'!$D$2:$D$53,'Share Values'!$V195,'Transactions (Dated)'!$B$2:$B$53,'Share Values'!AI$11,'Transactions (Dated)'!$C$2:$C$53,"Buy")-SUMIFS('Transactions (Dated)'!$E$2:$E$53,'Transactions (Dated)'!$D$2:$D$53,'Share Values'!$V195,'Transactions (Dated)'!$B$2:$B$53,'Share Values'!AI$11,'Transactions (Dated)'!$C$2:$C$53,"Sell")</f>
        <v>0</v>
      </c>
      <c r="AJ195" s="40">
        <f ca="1">AJ194+SUMIFS('Transactions (Dated)'!$E$2:$E$53,'Transactions (Dated)'!$D$2:$D$53,'Share Values'!$V195,'Transactions (Dated)'!$B$2:$B$53,'Share Values'!AJ$11,'Transactions (Dated)'!$C$2:$C$53,"Buy")-SUMIFS('Transactions (Dated)'!$E$2:$E$53,'Transactions (Dated)'!$D$2:$D$53,'Share Values'!$V195,'Transactions (Dated)'!$B$2:$B$53,'Share Values'!AJ$11,'Transactions (Dated)'!$C$2:$C$53,"Sell")</f>
        <v>0</v>
      </c>
      <c r="AK195" s="40"/>
      <c r="AM195" s="3">
        <f t="shared" si="57"/>
        <v>42179</v>
      </c>
      <c r="AN195" s="6">
        <f t="shared" ca="1" si="58"/>
        <v>50736.25</v>
      </c>
      <c r="AO195" s="6">
        <f t="shared" ca="1" si="59"/>
        <v>47531.25</v>
      </c>
      <c r="AP195" s="6">
        <f t="shared" ca="1" si="60"/>
        <v>0</v>
      </c>
      <c r="AQ195" s="6">
        <f t="shared" ca="1" si="61"/>
        <v>59333.119999999995</v>
      </c>
      <c r="AR195" s="6">
        <f t="shared" ca="1" si="62"/>
        <v>42005.72</v>
      </c>
      <c r="AS195" s="6">
        <f t="shared" ca="1" si="63"/>
        <v>0</v>
      </c>
      <c r="AT195" s="6">
        <f t="shared" ca="1" si="64"/>
        <v>0</v>
      </c>
      <c r="AU195" s="6">
        <f t="shared" ca="1" si="65"/>
        <v>0</v>
      </c>
      <c r="AV195" s="6">
        <f t="shared" ca="1" si="66"/>
        <v>0</v>
      </c>
      <c r="AW195" s="6">
        <f t="shared" ca="1" si="67"/>
        <v>0</v>
      </c>
      <c r="AX195" s="6">
        <f t="shared" ca="1" si="68"/>
        <v>0</v>
      </c>
      <c r="AY195" s="6">
        <f t="shared" ca="1" si="69"/>
        <v>0</v>
      </c>
      <c r="AZ195" s="6">
        <f t="shared" ca="1" si="70"/>
        <v>0</v>
      </c>
      <c r="BA195" s="6">
        <f t="shared" ca="1" si="71"/>
        <v>0</v>
      </c>
      <c r="BB195" s="6"/>
      <c r="BD195" s="4">
        <f t="shared" ca="1" si="72"/>
        <v>199606.34</v>
      </c>
      <c r="BF195" s="3">
        <f t="shared" si="73"/>
        <v>42179</v>
      </c>
      <c r="BG195" s="6">
        <f>BG194+SUMIFS('Transactions (Dated)'!H:H,'Transactions (Dated)'!D:D,'Share Values'!AM195)</f>
        <v>806524.9</v>
      </c>
      <c r="BH195" s="6">
        <f ca="1">BH194+SUMIFS('Transactions (Dated)'!$F:$F,'Transactions (Dated)'!$D:$D,$BF195,'Transactions (Dated)'!$B:$B,BH$11,'Transactions (Dated)'!$C:$C,"Dividend (paid to cash)")*W195</f>
        <v>0</v>
      </c>
      <c r="BI195" s="6">
        <f ca="1">BI194+SUMIFS('Transactions (Dated)'!$F:$F,'Transactions (Dated)'!$D:$D,$BF195,'Transactions (Dated)'!$B:$B,BI$11,'Transactions (Dated)'!$C:$C,"Dividend (paid to cash)")*X195</f>
        <v>1718.75</v>
      </c>
      <c r="BJ195" s="6">
        <f ca="1">BJ194+SUMIFS('Transactions (Dated)'!$F:$F,'Transactions (Dated)'!$D:$D,$BF195,'Transactions (Dated)'!$B:$B,BJ$11,'Transactions (Dated)'!$C:$C,"Dividend (paid to cash)")*Y195</f>
        <v>0</v>
      </c>
      <c r="BK195" s="6">
        <f ca="1">BK194+SUMIFS('Transactions (Dated)'!$F:$F,'Transactions (Dated)'!$D:$D,$BF195,'Transactions (Dated)'!$B:$B,BK$11,'Transactions (Dated)'!$C:$C,"Dividend (paid to cash)")*Z195</f>
        <v>113.52000000000001</v>
      </c>
      <c r="BL195" s="6">
        <f ca="1">BL194+SUMIFS('Transactions (Dated)'!$F:$F,'Transactions (Dated)'!$D:$D,$BF195,'Transactions (Dated)'!$B:$B,BL$11,'Transactions (Dated)'!$C:$C,"Dividend (paid to cash)")*AA195</f>
        <v>0</v>
      </c>
      <c r="BM195" s="6">
        <f ca="1">BM194+SUMIFS('Transactions (Dated)'!$F:$F,'Transactions (Dated)'!$D:$D,$BF195,'Transactions (Dated)'!$B:$B,BM$11,'Transactions (Dated)'!$C:$C,"Dividend (paid to cash)")*AB195</f>
        <v>0</v>
      </c>
      <c r="BN195" s="6">
        <f ca="1">BN194+SUMIFS('Transactions (Dated)'!$F:$F,'Transactions (Dated)'!$D:$D,$BF195,'Transactions (Dated)'!$B:$B,BN$11,'Transactions (Dated)'!$C:$C,"Dividend (paid to cash)")*AC195</f>
        <v>0</v>
      </c>
      <c r="BO195" s="6">
        <f ca="1">BO194+SUMIFS('Transactions (Dated)'!$F:$F,'Transactions (Dated)'!$D:$D,$BF195,'Transactions (Dated)'!$B:$B,BO$11,'Transactions (Dated)'!$C:$C,"Dividend (paid to cash)")*AD195</f>
        <v>0</v>
      </c>
      <c r="BP195" s="6">
        <f ca="1">BP194+SUMIFS('Transactions (Dated)'!$F:$F,'Transactions (Dated)'!$D:$D,$BF195,'Transactions (Dated)'!$B:$B,BP$11,'Transactions (Dated)'!$C:$C,"Dividend (paid to cash)")*AE195</f>
        <v>0</v>
      </c>
      <c r="BQ195" s="6">
        <f ca="1">BQ194+SUMIFS('Transactions (Dated)'!$F:$F,'Transactions (Dated)'!$D:$D,$BF195,'Transactions (Dated)'!$B:$B,BQ$11,'Transactions (Dated)'!$C:$C,"Dividend (paid to cash)")*AF195</f>
        <v>0</v>
      </c>
      <c r="BR195" s="6">
        <f ca="1">BR194+SUMIFS('Transactions (Dated)'!$F:$F,'Transactions (Dated)'!$D:$D,$BF195,'Transactions (Dated)'!$B:$B,BR$11,'Transactions (Dated)'!$C:$C,"Dividend (paid to cash)")*AG195</f>
        <v>0</v>
      </c>
      <c r="BS195" s="6">
        <f ca="1">BS194+SUMIFS('Transactions (Dated)'!$F:$F,'Transactions (Dated)'!$D:$D,$BF195,'Transactions (Dated)'!$B:$B,BS$11,'Transactions (Dated)'!$C:$C,"Dividend (paid to cash)")*AH195</f>
        <v>0</v>
      </c>
      <c r="BT195" s="6">
        <f ca="1">BT194+SUMIFS('Transactions (Dated)'!$F:$F,'Transactions (Dated)'!$D:$D,$BF195,'Transactions (Dated)'!$B:$B,BT$11,'Transactions (Dated)'!$C:$C,"Dividend (paid to cash)")*AI195</f>
        <v>0</v>
      </c>
      <c r="BU195" s="6">
        <f ca="1">BU194+SUMIFS('Transactions (Dated)'!$F:$F,'Transactions (Dated)'!$D:$D,$BF195,'Transactions (Dated)'!$B:$B,BU$11,'Transactions (Dated)'!$C:$C,"Dividend (paid to cash)")*AJ195</f>
        <v>0</v>
      </c>
      <c r="BV195" s="6"/>
      <c r="BX195" s="6">
        <f t="shared" ca="1" si="78"/>
        <v>808357.17</v>
      </c>
      <c r="BZ195" s="3">
        <f t="shared" si="79"/>
        <v>42179</v>
      </c>
      <c r="CA195" s="4">
        <f t="shared" ca="1" si="74"/>
        <v>199606.34</v>
      </c>
      <c r="CB195" s="4">
        <f t="shared" ca="1" si="75"/>
        <v>808357.17</v>
      </c>
      <c r="CD195" s="4">
        <f t="shared" ca="1" si="76"/>
        <v>1007963.51</v>
      </c>
    </row>
    <row r="196" spans="2:82">
      <c r="B196" s="3">
        <f t="shared" si="77"/>
        <v>42180</v>
      </c>
      <c r="C196" s="2">
        <v>14897.5</v>
      </c>
      <c r="E196" s="70">
        <v>42180</v>
      </c>
      <c r="F196" s="69">
        <v>10.65</v>
      </c>
      <c r="G196" s="69">
        <v>4.99</v>
      </c>
      <c r="H196" s="69">
        <v>20.079999999999998</v>
      </c>
      <c r="I196" s="69">
        <v>31.41</v>
      </c>
      <c r="J196" s="69">
        <v>17.75</v>
      </c>
      <c r="K196" s="69">
        <v>12.73</v>
      </c>
      <c r="L196" s="69">
        <v>25.83</v>
      </c>
      <c r="M196" s="69">
        <v>3.47</v>
      </c>
      <c r="N196" s="69">
        <v>11.05</v>
      </c>
      <c r="O196" s="69">
        <v>5.9466999999999999</v>
      </c>
      <c r="P196" s="69">
        <v>31.08</v>
      </c>
      <c r="Q196" s="69">
        <v>1.1100000000000001</v>
      </c>
      <c r="R196" s="69">
        <v>10.67</v>
      </c>
      <c r="S196" s="69">
        <v>36.46</v>
      </c>
      <c r="T196" s="4"/>
      <c r="V196" s="3">
        <f t="shared" si="56"/>
        <v>42180</v>
      </c>
      <c r="W196" s="40">
        <f ca="1">W195+SUMIFS('Transactions (Dated)'!$E$2:$E$53,'Transactions (Dated)'!$D$2:$D$53,'Share Values'!$V196,'Transactions (Dated)'!$B$2:$B$53,'Share Values'!W$11,'Transactions (Dated)'!$C$2:$C$53,"Buy")-SUMIFS('Transactions (Dated)'!$E$2:$E$53,'Transactions (Dated)'!$D$2:$D$53,'Share Values'!$V196,'Transactions (Dated)'!$B$2:$B$53,'Share Values'!W$11,'Transactions (Dated)'!$C$2:$C$53,"Sell")</f>
        <v>4625</v>
      </c>
      <c r="X196" s="40">
        <f ca="1">X195+SUMIFS('Transactions (Dated)'!$E$2:$E$53,'Transactions (Dated)'!$D$2:$D$53,'Share Values'!$V196,'Transactions (Dated)'!$B$2:$B$53,'Share Values'!X$11,'Transactions (Dated)'!$C$2:$C$53,"Buy")-SUMIFS('Transactions (Dated)'!$E$2:$E$53,'Transactions (Dated)'!$D$2:$D$53,'Share Values'!$V196,'Transactions (Dated)'!$B$2:$B$53,'Share Values'!X$11,'Transactions (Dated)'!$C$2:$C$53,"Sell")</f>
        <v>9375</v>
      </c>
      <c r="Y196" s="40">
        <f ca="1">Y195+SUMIFS('Transactions (Dated)'!$E$2:$E$53,'Transactions (Dated)'!$D$2:$D$53,'Share Values'!$V196,'Transactions (Dated)'!$B$2:$B$53,'Share Values'!Y$11,'Transactions (Dated)'!$C$2:$C$53,"Buy")-SUMIFS('Transactions (Dated)'!$E$2:$E$53,'Transactions (Dated)'!$D$2:$D$53,'Share Values'!$V196,'Transactions (Dated)'!$B$2:$B$53,'Share Values'!Y$11,'Transactions (Dated)'!$C$2:$C$53,"Sell")</f>
        <v>0</v>
      </c>
      <c r="Z196" s="40">
        <f ca="1">Z195+SUMIFS('Transactions (Dated)'!$E$2:$E$53,'Transactions (Dated)'!$D$2:$D$53,'Share Values'!$V196,'Transactions (Dated)'!$B$2:$B$53,'Share Values'!Z$11,'Transactions (Dated)'!$C$2:$C$53,"Buy")-SUMIFS('Transactions (Dated)'!$E$2:$E$53,'Transactions (Dated)'!$D$2:$D$53,'Share Values'!$V196,'Transactions (Dated)'!$B$2:$B$53,'Share Values'!Z$11,'Transactions (Dated)'!$C$2:$C$53,"Sell")</f>
        <v>1892</v>
      </c>
      <c r="AA196" s="40">
        <f ca="1">AA195+SUMIFS('Transactions (Dated)'!$E$2:$E$53,'Transactions (Dated)'!$D$2:$D$53,'Share Values'!$V196,'Transactions (Dated)'!$B$2:$B$53,'Share Values'!AA$11,'Transactions (Dated)'!$C$2:$C$53,"Buy")-SUMIFS('Transactions (Dated)'!$E$2:$E$53,'Transactions (Dated)'!$D$2:$D$53,'Share Values'!$V196,'Transactions (Dated)'!$B$2:$B$53,'Share Values'!AA$11,'Transactions (Dated)'!$C$2:$C$53,"Sell")</f>
        <v>2348</v>
      </c>
      <c r="AB196" s="40">
        <f ca="1">AB195+SUMIFS('Transactions (Dated)'!$E$2:$E$53,'Transactions (Dated)'!$D$2:$D$53,'Share Values'!$V196,'Transactions (Dated)'!$B$2:$B$53,'Share Values'!AB$11,'Transactions (Dated)'!$C$2:$C$53,"Buy")-SUMIFS('Transactions (Dated)'!$E$2:$E$53,'Transactions (Dated)'!$D$2:$D$53,'Share Values'!$V196,'Transactions (Dated)'!$B$2:$B$53,'Share Values'!AB$11,'Transactions (Dated)'!$C$2:$C$53,"Sell")</f>
        <v>0</v>
      </c>
      <c r="AC196" s="40">
        <f ca="1">AC195+SUMIFS('Transactions (Dated)'!$E$2:$E$53,'Transactions (Dated)'!$D$2:$D$53,'Share Values'!$V196,'Transactions (Dated)'!$B$2:$B$53,'Share Values'!AC$11,'Transactions (Dated)'!$C$2:$C$53,"Buy")-SUMIFS('Transactions (Dated)'!$E$2:$E$53,'Transactions (Dated)'!$D$2:$D$53,'Share Values'!$V196,'Transactions (Dated)'!$B$2:$B$53,'Share Values'!AC$11,'Transactions (Dated)'!$C$2:$C$53,"Sell")</f>
        <v>0</v>
      </c>
      <c r="AD196" s="40">
        <f ca="1">AD195+SUMIFS('Transactions (Dated)'!$E$2:$E$53,'Transactions (Dated)'!$D$2:$D$53,'Share Values'!$V196,'Transactions (Dated)'!$B$2:$B$53,'Share Values'!AD$11,'Transactions (Dated)'!$C$2:$C$53,"Buy")-SUMIFS('Transactions (Dated)'!$E$2:$E$53,'Transactions (Dated)'!$D$2:$D$53,'Share Values'!$V196,'Transactions (Dated)'!$B$2:$B$53,'Share Values'!AD$11,'Transactions (Dated)'!$C$2:$C$53,"Sell")</f>
        <v>0</v>
      </c>
      <c r="AE196" s="40">
        <f ca="1">AE195+SUMIFS('Transactions (Dated)'!$E$2:$E$53,'Transactions (Dated)'!$D$2:$D$53,'Share Values'!$V196,'Transactions (Dated)'!$B$2:$B$53,'Share Values'!AE$11,'Transactions (Dated)'!$C$2:$C$53,"Buy")-SUMIFS('Transactions (Dated)'!$E$2:$E$53,'Transactions (Dated)'!$D$2:$D$53,'Share Values'!$V196,'Transactions (Dated)'!$B$2:$B$53,'Share Values'!AE$11,'Transactions (Dated)'!$C$2:$C$53,"Sell")</f>
        <v>0</v>
      </c>
      <c r="AF196" s="40">
        <f ca="1">AF195+SUMIFS('Transactions (Dated)'!$E$2:$E$53,'Transactions (Dated)'!$D$2:$D$53,'Share Values'!$V196,'Transactions (Dated)'!$B$2:$B$53,'Share Values'!AF$11,'Transactions (Dated)'!$C$2:$C$53,"Buy")-SUMIFS('Transactions (Dated)'!$E$2:$E$53,'Transactions (Dated)'!$D$2:$D$53,'Share Values'!$V196,'Transactions (Dated)'!$B$2:$B$53,'Share Values'!AF$11,'Transactions (Dated)'!$C$2:$C$53,"Sell")</f>
        <v>0</v>
      </c>
      <c r="AG196" s="40">
        <f ca="1">AG195+SUMIFS('Transactions (Dated)'!$E$2:$E$53,'Transactions (Dated)'!$D$2:$D$53,'Share Values'!$V196,'Transactions (Dated)'!$B$2:$B$53,'Share Values'!AG$11,'Transactions (Dated)'!$C$2:$C$53,"Buy")-SUMIFS('Transactions (Dated)'!$E$2:$E$53,'Transactions (Dated)'!$D$2:$D$53,'Share Values'!$V196,'Transactions (Dated)'!$B$2:$B$53,'Share Values'!AG$11,'Transactions (Dated)'!$C$2:$C$53,"Sell")</f>
        <v>0</v>
      </c>
      <c r="AH196" s="40">
        <f ca="1">AH195+SUMIFS('Transactions (Dated)'!$E$2:$E$53,'Transactions (Dated)'!$D$2:$D$53,'Share Values'!$V196,'Transactions (Dated)'!$B$2:$B$53,'Share Values'!AH$11,'Transactions (Dated)'!$C$2:$C$53,"Buy")-SUMIFS('Transactions (Dated)'!$E$2:$E$53,'Transactions (Dated)'!$D$2:$D$53,'Share Values'!$V196,'Transactions (Dated)'!$B$2:$B$53,'Share Values'!AH$11,'Transactions (Dated)'!$C$2:$C$53,"Sell")</f>
        <v>0</v>
      </c>
      <c r="AI196" s="40">
        <f ca="1">AI195+SUMIFS('Transactions (Dated)'!$E$2:$E$53,'Transactions (Dated)'!$D$2:$D$53,'Share Values'!$V196,'Transactions (Dated)'!$B$2:$B$53,'Share Values'!AI$11,'Transactions (Dated)'!$C$2:$C$53,"Buy")-SUMIFS('Transactions (Dated)'!$E$2:$E$53,'Transactions (Dated)'!$D$2:$D$53,'Share Values'!$V196,'Transactions (Dated)'!$B$2:$B$53,'Share Values'!AI$11,'Transactions (Dated)'!$C$2:$C$53,"Sell")</f>
        <v>0</v>
      </c>
      <c r="AJ196" s="40">
        <f ca="1">AJ195+SUMIFS('Transactions (Dated)'!$E$2:$E$53,'Transactions (Dated)'!$D$2:$D$53,'Share Values'!$V196,'Transactions (Dated)'!$B$2:$B$53,'Share Values'!AJ$11,'Transactions (Dated)'!$C$2:$C$53,"Buy")-SUMIFS('Transactions (Dated)'!$E$2:$E$53,'Transactions (Dated)'!$D$2:$D$53,'Share Values'!$V196,'Transactions (Dated)'!$B$2:$B$53,'Share Values'!AJ$11,'Transactions (Dated)'!$C$2:$C$53,"Sell")</f>
        <v>0</v>
      </c>
      <c r="AK196" s="40"/>
      <c r="AM196" s="3">
        <f t="shared" si="57"/>
        <v>42180</v>
      </c>
      <c r="AN196" s="6">
        <f t="shared" ca="1" si="58"/>
        <v>49256.25</v>
      </c>
      <c r="AO196" s="6">
        <f t="shared" ca="1" si="59"/>
        <v>46781.25</v>
      </c>
      <c r="AP196" s="6">
        <f t="shared" ca="1" si="60"/>
        <v>0</v>
      </c>
      <c r="AQ196" s="6">
        <f t="shared" ca="1" si="61"/>
        <v>59427.72</v>
      </c>
      <c r="AR196" s="6">
        <f t="shared" ca="1" si="62"/>
        <v>41677</v>
      </c>
      <c r="AS196" s="6">
        <f t="shared" ca="1" si="63"/>
        <v>0</v>
      </c>
      <c r="AT196" s="6">
        <f t="shared" ca="1" si="64"/>
        <v>0</v>
      </c>
      <c r="AU196" s="6">
        <f t="shared" ca="1" si="65"/>
        <v>0</v>
      </c>
      <c r="AV196" s="6">
        <f t="shared" ca="1" si="66"/>
        <v>0</v>
      </c>
      <c r="AW196" s="6">
        <f t="shared" ca="1" si="67"/>
        <v>0</v>
      </c>
      <c r="AX196" s="6">
        <f t="shared" ca="1" si="68"/>
        <v>0</v>
      </c>
      <c r="AY196" s="6">
        <f t="shared" ca="1" si="69"/>
        <v>0</v>
      </c>
      <c r="AZ196" s="6">
        <f t="shared" ca="1" si="70"/>
        <v>0</v>
      </c>
      <c r="BA196" s="6">
        <f t="shared" ca="1" si="71"/>
        <v>0</v>
      </c>
      <c r="BB196" s="6"/>
      <c r="BD196" s="4">
        <f t="shared" ca="1" si="72"/>
        <v>197142.22</v>
      </c>
      <c r="BF196" s="3">
        <f t="shared" si="73"/>
        <v>42180</v>
      </c>
      <c r="BG196" s="6">
        <f>BG195+SUMIFS('Transactions (Dated)'!H:H,'Transactions (Dated)'!D:D,'Share Values'!AM196)</f>
        <v>806524.9</v>
      </c>
      <c r="BH196" s="6">
        <f ca="1">BH195+SUMIFS('Transactions (Dated)'!$F:$F,'Transactions (Dated)'!$D:$D,$BF196,'Transactions (Dated)'!$B:$B,BH$11,'Transactions (Dated)'!$C:$C,"Dividend (paid to cash)")*W196</f>
        <v>0</v>
      </c>
      <c r="BI196" s="6">
        <f ca="1">BI195+SUMIFS('Transactions (Dated)'!$F:$F,'Transactions (Dated)'!$D:$D,$BF196,'Transactions (Dated)'!$B:$B,BI$11,'Transactions (Dated)'!$C:$C,"Dividend (paid to cash)")*X196</f>
        <v>1718.75</v>
      </c>
      <c r="BJ196" s="6">
        <f ca="1">BJ195+SUMIFS('Transactions (Dated)'!$F:$F,'Transactions (Dated)'!$D:$D,$BF196,'Transactions (Dated)'!$B:$B,BJ$11,'Transactions (Dated)'!$C:$C,"Dividend (paid to cash)")*Y196</f>
        <v>0</v>
      </c>
      <c r="BK196" s="6">
        <f ca="1">BK195+SUMIFS('Transactions (Dated)'!$F:$F,'Transactions (Dated)'!$D:$D,$BF196,'Transactions (Dated)'!$B:$B,BK$11,'Transactions (Dated)'!$C:$C,"Dividend (paid to cash)")*Z196</f>
        <v>113.52000000000001</v>
      </c>
      <c r="BL196" s="6">
        <f ca="1">BL195+SUMIFS('Transactions (Dated)'!$F:$F,'Transactions (Dated)'!$D:$D,$BF196,'Transactions (Dated)'!$B:$B,BL$11,'Transactions (Dated)'!$C:$C,"Dividend (paid to cash)")*AA196</f>
        <v>0</v>
      </c>
      <c r="BM196" s="6">
        <f ca="1">BM195+SUMIFS('Transactions (Dated)'!$F:$F,'Transactions (Dated)'!$D:$D,$BF196,'Transactions (Dated)'!$B:$B,BM$11,'Transactions (Dated)'!$C:$C,"Dividend (paid to cash)")*AB196</f>
        <v>0</v>
      </c>
      <c r="BN196" s="6">
        <f ca="1">BN195+SUMIFS('Transactions (Dated)'!$F:$F,'Transactions (Dated)'!$D:$D,$BF196,'Transactions (Dated)'!$B:$B,BN$11,'Transactions (Dated)'!$C:$C,"Dividend (paid to cash)")*AC196</f>
        <v>0</v>
      </c>
      <c r="BO196" s="6">
        <f ca="1">BO195+SUMIFS('Transactions (Dated)'!$F:$F,'Transactions (Dated)'!$D:$D,$BF196,'Transactions (Dated)'!$B:$B,BO$11,'Transactions (Dated)'!$C:$C,"Dividend (paid to cash)")*AD196</f>
        <v>0</v>
      </c>
      <c r="BP196" s="6">
        <f ca="1">BP195+SUMIFS('Transactions (Dated)'!$F:$F,'Transactions (Dated)'!$D:$D,$BF196,'Transactions (Dated)'!$B:$B,BP$11,'Transactions (Dated)'!$C:$C,"Dividend (paid to cash)")*AE196</f>
        <v>0</v>
      </c>
      <c r="BQ196" s="6">
        <f ca="1">BQ195+SUMIFS('Transactions (Dated)'!$F:$F,'Transactions (Dated)'!$D:$D,$BF196,'Transactions (Dated)'!$B:$B,BQ$11,'Transactions (Dated)'!$C:$C,"Dividend (paid to cash)")*AF196</f>
        <v>0</v>
      </c>
      <c r="BR196" s="6">
        <f ca="1">BR195+SUMIFS('Transactions (Dated)'!$F:$F,'Transactions (Dated)'!$D:$D,$BF196,'Transactions (Dated)'!$B:$B,BR$11,'Transactions (Dated)'!$C:$C,"Dividend (paid to cash)")*AG196</f>
        <v>0</v>
      </c>
      <c r="BS196" s="6">
        <f ca="1">BS195+SUMIFS('Transactions (Dated)'!$F:$F,'Transactions (Dated)'!$D:$D,$BF196,'Transactions (Dated)'!$B:$B,BS$11,'Transactions (Dated)'!$C:$C,"Dividend (paid to cash)")*AH196</f>
        <v>0</v>
      </c>
      <c r="BT196" s="6">
        <f ca="1">BT195+SUMIFS('Transactions (Dated)'!$F:$F,'Transactions (Dated)'!$D:$D,$BF196,'Transactions (Dated)'!$B:$B,BT$11,'Transactions (Dated)'!$C:$C,"Dividend (paid to cash)")*AI196</f>
        <v>0</v>
      </c>
      <c r="BU196" s="6">
        <f ca="1">BU195+SUMIFS('Transactions (Dated)'!$F:$F,'Transactions (Dated)'!$D:$D,$BF196,'Transactions (Dated)'!$B:$B,BU$11,'Transactions (Dated)'!$C:$C,"Dividend (paid to cash)")*AJ196</f>
        <v>0</v>
      </c>
      <c r="BV196" s="6"/>
      <c r="BX196" s="6">
        <f t="shared" ca="1" si="78"/>
        <v>808357.17</v>
      </c>
      <c r="BZ196" s="3">
        <f t="shared" si="79"/>
        <v>42180</v>
      </c>
      <c r="CA196" s="4">
        <f t="shared" ca="1" si="74"/>
        <v>197142.22</v>
      </c>
      <c r="CB196" s="4">
        <f t="shared" ca="1" si="75"/>
        <v>808357.17</v>
      </c>
      <c r="CD196" s="4">
        <f t="shared" ca="1" si="76"/>
        <v>1005499.39</v>
      </c>
    </row>
    <row r="197" spans="2:82">
      <c r="B197" s="3">
        <f t="shared" si="77"/>
        <v>42181</v>
      </c>
      <c r="C197" s="2">
        <v>14808.1</v>
      </c>
      <c r="E197" s="70">
        <v>42181</v>
      </c>
      <c r="F197" s="69">
        <v>10.53</v>
      </c>
      <c r="G197" s="69">
        <v>4.96</v>
      </c>
      <c r="H197" s="69">
        <v>19.98</v>
      </c>
      <c r="I197" s="69">
        <v>31.52</v>
      </c>
      <c r="J197" s="69">
        <v>16.940000000000001</v>
      </c>
      <c r="K197" s="69">
        <v>12.74</v>
      </c>
      <c r="L197" s="69">
        <v>25.47</v>
      </c>
      <c r="M197" s="69">
        <v>3.49</v>
      </c>
      <c r="N197" s="69">
        <v>10.99</v>
      </c>
      <c r="O197" s="69">
        <v>5.9633000000000003</v>
      </c>
      <c r="P197" s="69">
        <v>30.82</v>
      </c>
      <c r="Q197" s="69">
        <v>1.08</v>
      </c>
      <c r="R197" s="69">
        <v>10.62</v>
      </c>
      <c r="S197" s="69">
        <v>35.549999999999997</v>
      </c>
      <c r="T197" s="4"/>
      <c r="V197" s="3">
        <f t="shared" si="56"/>
        <v>42181</v>
      </c>
      <c r="W197" s="40">
        <f ca="1">W196+SUMIFS('Transactions (Dated)'!$E$2:$E$53,'Transactions (Dated)'!$D$2:$D$53,'Share Values'!$V197,'Transactions (Dated)'!$B$2:$B$53,'Share Values'!W$11,'Transactions (Dated)'!$C$2:$C$53,"Buy")-SUMIFS('Transactions (Dated)'!$E$2:$E$53,'Transactions (Dated)'!$D$2:$D$53,'Share Values'!$V197,'Transactions (Dated)'!$B$2:$B$53,'Share Values'!W$11,'Transactions (Dated)'!$C$2:$C$53,"Sell")</f>
        <v>4625</v>
      </c>
      <c r="X197" s="40">
        <f ca="1">X196+SUMIFS('Transactions (Dated)'!$E$2:$E$53,'Transactions (Dated)'!$D$2:$D$53,'Share Values'!$V197,'Transactions (Dated)'!$B$2:$B$53,'Share Values'!X$11,'Transactions (Dated)'!$C$2:$C$53,"Buy")-SUMIFS('Transactions (Dated)'!$E$2:$E$53,'Transactions (Dated)'!$D$2:$D$53,'Share Values'!$V197,'Transactions (Dated)'!$B$2:$B$53,'Share Values'!X$11,'Transactions (Dated)'!$C$2:$C$53,"Sell")</f>
        <v>9375</v>
      </c>
      <c r="Y197" s="40">
        <f ca="1">Y196+SUMIFS('Transactions (Dated)'!$E$2:$E$53,'Transactions (Dated)'!$D$2:$D$53,'Share Values'!$V197,'Transactions (Dated)'!$B$2:$B$53,'Share Values'!Y$11,'Transactions (Dated)'!$C$2:$C$53,"Buy")-SUMIFS('Transactions (Dated)'!$E$2:$E$53,'Transactions (Dated)'!$D$2:$D$53,'Share Values'!$V197,'Transactions (Dated)'!$B$2:$B$53,'Share Values'!Y$11,'Transactions (Dated)'!$C$2:$C$53,"Sell")</f>
        <v>0</v>
      </c>
      <c r="Z197" s="40">
        <f ca="1">Z196+SUMIFS('Transactions (Dated)'!$E$2:$E$53,'Transactions (Dated)'!$D$2:$D$53,'Share Values'!$V197,'Transactions (Dated)'!$B$2:$B$53,'Share Values'!Z$11,'Transactions (Dated)'!$C$2:$C$53,"Buy")-SUMIFS('Transactions (Dated)'!$E$2:$E$53,'Transactions (Dated)'!$D$2:$D$53,'Share Values'!$V197,'Transactions (Dated)'!$B$2:$B$53,'Share Values'!Z$11,'Transactions (Dated)'!$C$2:$C$53,"Sell")</f>
        <v>1892</v>
      </c>
      <c r="AA197" s="40">
        <f ca="1">AA196+SUMIFS('Transactions (Dated)'!$E$2:$E$53,'Transactions (Dated)'!$D$2:$D$53,'Share Values'!$V197,'Transactions (Dated)'!$B$2:$B$53,'Share Values'!AA$11,'Transactions (Dated)'!$C$2:$C$53,"Buy")-SUMIFS('Transactions (Dated)'!$E$2:$E$53,'Transactions (Dated)'!$D$2:$D$53,'Share Values'!$V197,'Transactions (Dated)'!$B$2:$B$53,'Share Values'!AA$11,'Transactions (Dated)'!$C$2:$C$53,"Sell")</f>
        <v>2348</v>
      </c>
      <c r="AB197" s="40">
        <f ca="1">AB196+SUMIFS('Transactions (Dated)'!$E$2:$E$53,'Transactions (Dated)'!$D$2:$D$53,'Share Values'!$V197,'Transactions (Dated)'!$B$2:$B$53,'Share Values'!AB$11,'Transactions (Dated)'!$C$2:$C$53,"Buy")-SUMIFS('Transactions (Dated)'!$E$2:$E$53,'Transactions (Dated)'!$D$2:$D$53,'Share Values'!$V197,'Transactions (Dated)'!$B$2:$B$53,'Share Values'!AB$11,'Transactions (Dated)'!$C$2:$C$53,"Sell")</f>
        <v>0</v>
      </c>
      <c r="AC197" s="40">
        <f ca="1">AC196+SUMIFS('Transactions (Dated)'!$E$2:$E$53,'Transactions (Dated)'!$D$2:$D$53,'Share Values'!$V197,'Transactions (Dated)'!$B$2:$B$53,'Share Values'!AC$11,'Transactions (Dated)'!$C$2:$C$53,"Buy")-SUMIFS('Transactions (Dated)'!$E$2:$E$53,'Transactions (Dated)'!$D$2:$D$53,'Share Values'!$V197,'Transactions (Dated)'!$B$2:$B$53,'Share Values'!AC$11,'Transactions (Dated)'!$C$2:$C$53,"Sell")</f>
        <v>0</v>
      </c>
      <c r="AD197" s="40">
        <f ca="1">AD196+SUMIFS('Transactions (Dated)'!$E$2:$E$53,'Transactions (Dated)'!$D$2:$D$53,'Share Values'!$V197,'Transactions (Dated)'!$B$2:$B$53,'Share Values'!AD$11,'Transactions (Dated)'!$C$2:$C$53,"Buy")-SUMIFS('Transactions (Dated)'!$E$2:$E$53,'Transactions (Dated)'!$D$2:$D$53,'Share Values'!$V197,'Transactions (Dated)'!$B$2:$B$53,'Share Values'!AD$11,'Transactions (Dated)'!$C$2:$C$53,"Sell")</f>
        <v>0</v>
      </c>
      <c r="AE197" s="40">
        <f ca="1">AE196+SUMIFS('Transactions (Dated)'!$E$2:$E$53,'Transactions (Dated)'!$D$2:$D$53,'Share Values'!$V197,'Transactions (Dated)'!$B$2:$B$53,'Share Values'!AE$11,'Transactions (Dated)'!$C$2:$C$53,"Buy")-SUMIFS('Transactions (Dated)'!$E$2:$E$53,'Transactions (Dated)'!$D$2:$D$53,'Share Values'!$V197,'Transactions (Dated)'!$B$2:$B$53,'Share Values'!AE$11,'Transactions (Dated)'!$C$2:$C$53,"Sell")</f>
        <v>0</v>
      </c>
      <c r="AF197" s="40">
        <f ca="1">AF196+SUMIFS('Transactions (Dated)'!$E$2:$E$53,'Transactions (Dated)'!$D$2:$D$53,'Share Values'!$V197,'Transactions (Dated)'!$B$2:$B$53,'Share Values'!AF$11,'Transactions (Dated)'!$C$2:$C$53,"Buy")-SUMIFS('Transactions (Dated)'!$E$2:$E$53,'Transactions (Dated)'!$D$2:$D$53,'Share Values'!$V197,'Transactions (Dated)'!$B$2:$B$53,'Share Values'!AF$11,'Transactions (Dated)'!$C$2:$C$53,"Sell")</f>
        <v>0</v>
      </c>
      <c r="AG197" s="40">
        <f ca="1">AG196+SUMIFS('Transactions (Dated)'!$E$2:$E$53,'Transactions (Dated)'!$D$2:$D$53,'Share Values'!$V197,'Transactions (Dated)'!$B$2:$B$53,'Share Values'!AG$11,'Transactions (Dated)'!$C$2:$C$53,"Buy")-SUMIFS('Transactions (Dated)'!$E$2:$E$53,'Transactions (Dated)'!$D$2:$D$53,'Share Values'!$V197,'Transactions (Dated)'!$B$2:$B$53,'Share Values'!AG$11,'Transactions (Dated)'!$C$2:$C$53,"Sell")</f>
        <v>0</v>
      </c>
      <c r="AH197" s="40">
        <f ca="1">AH196+SUMIFS('Transactions (Dated)'!$E$2:$E$53,'Transactions (Dated)'!$D$2:$D$53,'Share Values'!$V197,'Transactions (Dated)'!$B$2:$B$53,'Share Values'!AH$11,'Transactions (Dated)'!$C$2:$C$53,"Buy")-SUMIFS('Transactions (Dated)'!$E$2:$E$53,'Transactions (Dated)'!$D$2:$D$53,'Share Values'!$V197,'Transactions (Dated)'!$B$2:$B$53,'Share Values'!AH$11,'Transactions (Dated)'!$C$2:$C$53,"Sell")</f>
        <v>0</v>
      </c>
      <c r="AI197" s="40">
        <f ca="1">AI196+SUMIFS('Transactions (Dated)'!$E$2:$E$53,'Transactions (Dated)'!$D$2:$D$53,'Share Values'!$V197,'Transactions (Dated)'!$B$2:$B$53,'Share Values'!AI$11,'Transactions (Dated)'!$C$2:$C$53,"Buy")-SUMIFS('Transactions (Dated)'!$E$2:$E$53,'Transactions (Dated)'!$D$2:$D$53,'Share Values'!$V197,'Transactions (Dated)'!$B$2:$B$53,'Share Values'!AI$11,'Transactions (Dated)'!$C$2:$C$53,"Sell")</f>
        <v>0</v>
      </c>
      <c r="AJ197" s="40">
        <f ca="1">AJ196+SUMIFS('Transactions (Dated)'!$E$2:$E$53,'Transactions (Dated)'!$D$2:$D$53,'Share Values'!$V197,'Transactions (Dated)'!$B$2:$B$53,'Share Values'!AJ$11,'Transactions (Dated)'!$C$2:$C$53,"Buy")-SUMIFS('Transactions (Dated)'!$E$2:$E$53,'Transactions (Dated)'!$D$2:$D$53,'Share Values'!$V197,'Transactions (Dated)'!$B$2:$B$53,'Share Values'!AJ$11,'Transactions (Dated)'!$C$2:$C$53,"Sell")</f>
        <v>0</v>
      </c>
      <c r="AK197" s="40"/>
      <c r="AM197" s="3">
        <f t="shared" si="57"/>
        <v>42181</v>
      </c>
      <c r="AN197" s="6">
        <f t="shared" ca="1" si="58"/>
        <v>48701.25</v>
      </c>
      <c r="AO197" s="6">
        <f t="shared" ca="1" si="59"/>
        <v>46500</v>
      </c>
      <c r="AP197" s="6">
        <f t="shared" ca="1" si="60"/>
        <v>0</v>
      </c>
      <c r="AQ197" s="6">
        <f t="shared" ca="1" si="61"/>
        <v>59635.839999999997</v>
      </c>
      <c r="AR197" s="6">
        <f t="shared" ca="1" si="62"/>
        <v>39775.120000000003</v>
      </c>
      <c r="AS197" s="6">
        <f t="shared" ca="1" si="63"/>
        <v>0</v>
      </c>
      <c r="AT197" s="6">
        <f t="shared" ca="1" si="64"/>
        <v>0</v>
      </c>
      <c r="AU197" s="6">
        <f t="shared" ca="1" si="65"/>
        <v>0</v>
      </c>
      <c r="AV197" s="6">
        <f t="shared" ca="1" si="66"/>
        <v>0</v>
      </c>
      <c r="AW197" s="6">
        <f t="shared" ca="1" si="67"/>
        <v>0</v>
      </c>
      <c r="AX197" s="6">
        <f t="shared" ca="1" si="68"/>
        <v>0</v>
      </c>
      <c r="AY197" s="6">
        <f t="shared" ca="1" si="69"/>
        <v>0</v>
      </c>
      <c r="AZ197" s="6">
        <f t="shared" ca="1" si="70"/>
        <v>0</v>
      </c>
      <c r="BA197" s="6">
        <f t="shared" ca="1" si="71"/>
        <v>0</v>
      </c>
      <c r="BB197" s="6"/>
      <c r="BD197" s="4">
        <f t="shared" ca="1" si="72"/>
        <v>194612.21</v>
      </c>
      <c r="BF197" s="3">
        <f t="shared" si="73"/>
        <v>42181</v>
      </c>
      <c r="BG197" s="6">
        <f>BG196+SUMIFS('Transactions (Dated)'!H:H,'Transactions (Dated)'!D:D,'Share Values'!AM197)</f>
        <v>806524.9</v>
      </c>
      <c r="BH197" s="6">
        <f ca="1">BH196+SUMIFS('Transactions (Dated)'!$F:$F,'Transactions (Dated)'!$D:$D,$BF197,'Transactions (Dated)'!$B:$B,BH$11,'Transactions (Dated)'!$C:$C,"Dividend (paid to cash)")*W197</f>
        <v>0</v>
      </c>
      <c r="BI197" s="6">
        <f ca="1">BI196+SUMIFS('Transactions (Dated)'!$F:$F,'Transactions (Dated)'!$D:$D,$BF197,'Transactions (Dated)'!$B:$B,BI$11,'Transactions (Dated)'!$C:$C,"Dividend (paid to cash)")*X197</f>
        <v>1718.75</v>
      </c>
      <c r="BJ197" s="6">
        <f ca="1">BJ196+SUMIFS('Transactions (Dated)'!$F:$F,'Transactions (Dated)'!$D:$D,$BF197,'Transactions (Dated)'!$B:$B,BJ$11,'Transactions (Dated)'!$C:$C,"Dividend (paid to cash)")*Y197</f>
        <v>0</v>
      </c>
      <c r="BK197" s="6">
        <f ca="1">BK196+SUMIFS('Transactions (Dated)'!$F:$F,'Transactions (Dated)'!$D:$D,$BF197,'Transactions (Dated)'!$B:$B,BK$11,'Transactions (Dated)'!$C:$C,"Dividend (paid to cash)")*Z197</f>
        <v>113.52000000000001</v>
      </c>
      <c r="BL197" s="6">
        <f ca="1">BL196+SUMIFS('Transactions (Dated)'!$F:$F,'Transactions (Dated)'!$D:$D,$BF197,'Transactions (Dated)'!$B:$B,BL$11,'Transactions (Dated)'!$C:$C,"Dividend (paid to cash)")*AA197</f>
        <v>0</v>
      </c>
      <c r="BM197" s="6">
        <f ca="1">BM196+SUMIFS('Transactions (Dated)'!$F:$F,'Transactions (Dated)'!$D:$D,$BF197,'Transactions (Dated)'!$B:$B,BM$11,'Transactions (Dated)'!$C:$C,"Dividend (paid to cash)")*AB197</f>
        <v>0</v>
      </c>
      <c r="BN197" s="6">
        <f ca="1">BN196+SUMIFS('Transactions (Dated)'!$F:$F,'Transactions (Dated)'!$D:$D,$BF197,'Transactions (Dated)'!$B:$B,BN$11,'Transactions (Dated)'!$C:$C,"Dividend (paid to cash)")*AC197</f>
        <v>0</v>
      </c>
      <c r="BO197" s="6">
        <f ca="1">BO196+SUMIFS('Transactions (Dated)'!$F:$F,'Transactions (Dated)'!$D:$D,$BF197,'Transactions (Dated)'!$B:$B,BO$11,'Transactions (Dated)'!$C:$C,"Dividend (paid to cash)")*AD197</f>
        <v>0</v>
      </c>
      <c r="BP197" s="6">
        <f ca="1">BP196+SUMIFS('Transactions (Dated)'!$F:$F,'Transactions (Dated)'!$D:$D,$BF197,'Transactions (Dated)'!$B:$B,BP$11,'Transactions (Dated)'!$C:$C,"Dividend (paid to cash)")*AE197</f>
        <v>0</v>
      </c>
      <c r="BQ197" s="6">
        <f ca="1">BQ196+SUMIFS('Transactions (Dated)'!$F:$F,'Transactions (Dated)'!$D:$D,$BF197,'Transactions (Dated)'!$B:$B,BQ$11,'Transactions (Dated)'!$C:$C,"Dividend (paid to cash)")*AF197</f>
        <v>0</v>
      </c>
      <c r="BR197" s="6">
        <f ca="1">BR196+SUMIFS('Transactions (Dated)'!$F:$F,'Transactions (Dated)'!$D:$D,$BF197,'Transactions (Dated)'!$B:$B,BR$11,'Transactions (Dated)'!$C:$C,"Dividend (paid to cash)")*AG197</f>
        <v>0</v>
      </c>
      <c r="BS197" s="6">
        <f ca="1">BS196+SUMIFS('Transactions (Dated)'!$F:$F,'Transactions (Dated)'!$D:$D,$BF197,'Transactions (Dated)'!$B:$B,BS$11,'Transactions (Dated)'!$C:$C,"Dividend (paid to cash)")*AH197</f>
        <v>0</v>
      </c>
      <c r="BT197" s="6">
        <f ca="1">BT196+SUMIFS('Transactions (Dated)'!$F:$F,'Transactions (Dated)'!$D:$D,$BF197,'Transactions (Dated)'!$B:$B,BT$11,'Transactions (Dated)'!$C:$C,"Dividend (paid to cash)")*AI197</f>
        <v>0</v>
      </c>
      <c r="BU197" s="6">
        <f ca="1">BU196+SUMIFS('Transactions (Dated)'!$F:$F,'Transactions (Dated)'!$D:$D,$BF197,'Transactions (Dated)'!$B:$B,BU$11,'Transactions (Dated)'!$C:$C,"Dividend (paid to cash)")*AJ197</f>
        <v>0</v>
      </c>
      <c r="BV197" s="6"/>
      <c r="BX197" s="6">
        <f t="shared" ca="1" si="78"/>
        <v>808357.17</v>
      </c>
      <c r="BZ197" s="3">
        <f t="shared" si="79"/>
        <v>42181</v>
      </c>
      <c r="CA197" s="4">
        <f t="shared" ca="1" si="74"/>
        <v>194612.21</v>
      </c>
      <c r="CB197" s="4">
        <f t="shared" ca="1" si="75"/>
        <v>808357.17</v>
      </c>
      <c r="CD197" s="4">
        <f t="shared" ca="1" si="76"/>
        <v>1002969.38</v>
      </c>
    </row>
    <row r="198" spans="2:82">
      <c r="B198" s="3">
        <f t="shared" si="77"/>
        <v>42184</v>
      </c>
      <c r="C198" s="2">
        <v>14490.2</v>
      </c>
      <c r="E198" s="70">
        <v>42184</v>
      </c>
      <c r="F198" s="69">
        <v>10.27</v>
      </c>
      <c r="G198" s="69">
        <v>4.9000000000000004</v>
      </c>
      <c r="H198" s="69">
        <v>19.559999999999999</v>
      </c>
      <c r="I198" s="69">
        <v>31.29</v>
      </c>
      <c r="J198" s="69">
        <v>16.75</v>
      </c>
      <c r="K198" s="69">
        <v>12.33</v>
      </c>
      <c r="L198" s="69">
        <v>25.26</v>
      </c>
      <c r="M198" s="69">
        <v>3.4</v>
      </c>
      <c r="N198" s="69">
        <v>10.8</v>
      </c>
      <c r="O198" s="69">
        <v>5.78</v>
      </c>
      <c r="P198" s="69">
        <v>30.3</v>
      </c>
      <c r="Q198" s="69">
        <v>1.05</v>
      </c>
      <c r="R198" s="69">
        <v>10.51</v>
      </c>
      <c r="S198" s="69">
        <v>34.83</v>
      </c>
      <c r="T198" s="4"/>
      <c r="V198" s="3">
        <f t="shared" si="56"/>
        <v>42184</v>
      </c>
      <c r="W198" s="40">
        <f ca="1">W197+SUMIFS('Transactions (Dated)'!$E$2:$E$53,'Transactions (Dated)'!$D$2:$D$53,'Share Values'!$V198,'Transactions (Dated)'!$B$2:$B$53,'Share Values'!W$11,'Transactions (Dated)'!$C$2:$C$53,"Buy")-SUMIFS('Transactions (Dated)'!$E$2:$E$53,'Transactions (Dated)'!$D$2:$D$53,'Share Values'!$V198,'Transactions (Dated)'!$B$2:$B$53,'Share Values'!W$11,'Transactions (Dated)'!$C$2:$C$53,"Sell")</f>
        <v>4625</v>
      </c>
      <c r="X198" s="40">
        <f ca="1">X197+SUMIFS('Transactions (Dated)'!$E$2:$E$53,'Transactions (Dated)'!$D$2:$D$53,'Share Values'!$V198,'Transactions (Dated)'!$B$2:$B$53,'Share Values'!X$11,'Transactions (Dated)'!$C$2:$C$53,"Buy")-SUMIFS('Transactions (Dated)'!$E$2:$E$53,'Transactions (Dated)'!$D$2:$D$53,'Share Values'!$V198,'Transactions (Dated)'!$B$2:$B$53,'Share Values'!X$11,'Transactions (Dated)'!$C$2:$C$53,"Sell")</f>
        <v>9375</v>
      </c>
      <c r="Y198" s="40">
        <f ca="1">Y197+SUMIFS('Transactions (Dated)'!$E$2:$E$53,'Transactions (Dated)'!$D$2:$D$53,'Share Values'!$V198,'Transactions (Dated)'!$B$2:$B$53,'Share Values'!Y$11,'Transactions (Dated)'!$C$2:$C$53,"Buy")-SUMIFS('Transactions (Dated)'!$E$2:$E$53,'Transactions (Dated)'!$D$2:$D$53,'Share Values'!$V198,'Transactions (Dated)'!$B$2:$B$53,'Share Values'!Y$11,'Transactions (Dated)'!$C$2:$C$53,"Sell")</f>
        <v>0</v>
      </c>
      <c r="Z198" s="40">
        <f ca="1">Z197+SUMIFS('Transactions (Dated)'!$E$2:$E$53,'Transactions (Dated)'!$D$2:$D$53,'Share Values'!$V198,'Transactions (Dated)'!$B$2:$B$53,'Share Values'!Z$11,'Transactions (Dated)'!$C$2:$C$53,"Buy")-SUMIFS('Transactions (Dated)'!$E$2:$E$53,'Transactions (Dated)'!$D$2:$D$53,'Share Values'!$V198,'Transactions (Dated)'!$B$2:$B$53,'Share Values'!Z$11,'Transactions (Dated)'!$C$2:$C$53,"Sell")</f>
        <v>1892</v>
      </c>
      <c r="AA198" s="40">
        <f ca="1">AA197+SUMIFS('Transactions (Dated)'!$E$2:$E$53,'Transactions (Dated)'!$D$2:$D$53,'Share Values'!$V198,'Transactions (Dated)'!$B$2:$B$53,'Share Values'!AA$11,'Transactions (Dated)'!$C$2:$C$53,"Buy")-SUMIFS('Transactions (Dated)'!$E$2:$E$53,'Transactions (Dated)'!$D$2:$D$53,'Share Values'!$V198,'Transactions (Dated)'!$B$2:$B$53,'Share Values'!AA$11,'Transactions (Dated)'!$C$2:$C$53,"Sell")</f>
        <v>2348</v>
      </c>
      <c r="AB198" s="40">
        <f ca="1">AB197+SUMIFS('Transactions (Dated)'!$E$2:$E$53,'Transactions (Dated)'!$D$2:$D$53,'Share Values'!$V198,'Transactions (Dated)'!$B$2:$B$53,'Share Values'!AB$11,'Transactions (Dated)'!$C$2:$C$53,"Buy")-SUMIFS('Transactions (Dated)'!$E$2:$E$53,'Transactions (Dated)'!$D$2:$D$53,'Share Values'!$V198,'Transactions (Dated)'!$B$2:$B$53,'Share Values'!AB$11,'Transactions (Dated)'!$C$2:$C$53,"Sell")</f>
        <v>0</v>
      </c>
      <c r="AC198" s="40">
        <f ca="1">AC197+SUMIFS('Transactions (Dated)'!$E$2:$E$53,'Transactions (Dated)'!$D$2:$D$53,'Share Values'!$V198,'Transactions (Dated)'!$B$2:$B$53,'Share Values'!AC$11,'Transactions (Dated)'!$C$2:$C$53,"Buy")-SUMIFS('Transactions (Dated)'!$E$2:$E$53,'Transactions (Dated)'!$D$2:$D$53,'Share Values'!$V198,'Transactions (Dated)'!$B$2:$B$53,'Share Values'!AC$11,'Transactions (Dated)'!$C$2:$C$53,"Sell")</f>
        <v>0</v>
      </c>
      <c r="AD198" s="40">
        <f ca="1">AD197+SUMIFS('Transactions (Dated)'!$E$2:$E$53,'Transactions (Dated)'!$D$2:$D$53,'Share Values'!$V198,'Transactions (Dated)'!$B$2:$B$53,'Share Values'!AD$11,'Transactions (Dated)'!$C$2:$C$53,"Buy")-SUMIFS('Transactions (Dated)'!$E$2:$E$53,'Transactions (Dated)'!$D$2:$D$53,'Share Values'!$V198,'Transactions (Dated)'!$B$2:$B$53,'Share Values'!AD$11,'Transactions (Dated)'!$C$2:$C$53,"Sell")</f>
        <v>0</v>
      </c>
      <c r="AE198" s="40">
        <f ca="1">AE197+SUMIFS('Transactions (Dated)'!$E$2:$E$53,'Transactions (Dated)'!$D$2:$D$53,'Share Values'!$V198,'Transactions (Dated)'!$B$2:$B$53,'Share Values'!AE$11,'Transactions (Dated)'!$C$2:$C$53,"Buy")-SUMIFS('Transactions (Dated)'!$E$2:$E$53,'Transactions (Dated)'!$D$2:$D$53,'Share Values'!$V198,'Transactions (Dated)'!$B$2:$B$53,'Share Values'!AE$11,'Transactions (Dated)'!$C$2:$C$53,"Sell")</f>
        <v>0</v>
      </c>
      <c r="AF198" s="40">
        <f ca="1">AF197+SUMIFS('Transactions (Dated)'!$E$2:$E$53,'Transactions (Dated)'!$D$2:$D$53,'Share Values'!$V198,'Transactions (Dated)'!$B$2:$B$53,'Share Values'!AF$11,'Transactions (Dated)'!$C$2:$C$53,"Buy")-SUMIFS('Transactions (Dated)'!$E$2:$E$53,'Transactions (Dated)'!$D$2:$D$53,'Share Values'!$V198,'Transactions (Dated)'!$B$2:$B$53,'Share Values'!AF$11,'Transactions (Dated)'!$C$2:$C$53,"Sell")</f>
        <v>0</v>
      </c>
      <c r="AG198" s="40">
        <f ca="1">AG197+SUMIFS('Transactions (Dated)'!$E$2:$E$53,'Transactions (Dated)'!$D$2:$D$53,'Share Values'!$V198,'Transactions (Dated)'!$B$2:$B$53,'Share Values'!AG$11,'Transactions (Dated)'!$C$2:$C$53,"Buy")-SUMIFS('Transactions (Dated)'!$E$2:$E$53,'Transactions (Dated)'!$D$2:$D$53,'Share Values'!$V198,'Transactions (Dated)'!$B$2:$B$53,'Share Values'!AG$11,'Transactions (Dated)'!$C$2:$C$53,"Sell")</f>
        <v>0</v>
      </c>
      <c r="AH198" s="40">
        <f ca="1">AH197+SUMIFS('Transactions (Dated)'!$E$2:$E$53,'Transactions (Dated)'!$D$2:$D$53,'Share Values'!$V198,'Transactions (Dated)'!$B$2:$B$53,'Share Values'!AH$11,'Transactions (Dated)'!$C$2:$C$53,"Buy")-SUMIFS('Transactions (Dated)'!$E$2:$E$53,'Transactions (Dated)'!$D$2:$D$53,'Share Values'!$V198,'Transactions (Dated)'!$B$2:$B$53,'Share Values'!AH$11,'Transactions (Dated)'!$C$2:$C$53,"Sell")</f>
        <v>0</v>
      </c>
      <c r="AI198" s="40">
        <f ca="1">AI197+SUMIFS('Transactions (Dated)'!$E$2:$E$53,'Transactions (Dated)'!$D$2:$D$53,'Share Values'!$V198,'Transactions (Dated)'!$B$2:$B$53,'Share Values'!AI$11,'Transactions (Dated)'!$C$2:$C$53,"Buy")-SUMIFS('Transactions (Dated)'!$E$2:$E$53,'Transactions (Dated)'!$D$2:$D$53,'Share Values'!$V198,'Transactions (Dated)'!$B$2:$B$53,'Share Values'!AI$11,'Transactions (Dated)'!$C$2:$C$53,"Sell")</f>
        <v>0</v>
      </c>
      <c r="AJ198" s="40">
        <f ca="1">AJ197+SUMIFS('Transactions (Dated)'!$E$2:$E$53,'Transactions (Dated)'!$D$2:$D$53,'Share Values'!$V198,'Transactions (Dated)'!$B$2:$B$53,'Share Values'!AJ$11,'Transactions (Dated)'!$C$2:$C$53,"Buy")-SUMIFS('Transactions (Dated)'!$E$2:$E$53,'Transactions (Dated)'!$D$2:$D$53,'Share Values'!$V198,'Transactions (Dated)'!$B$2:$B$53,'Share Values'!AJ$11,'Transactions (Dated)'!$C$2:$C$53,"Sell")</f>
        <v>0</v>
      </c>
      <c r="AK198" s="40"/>
      <c r="AM198" s="3">
        <f t="shared" si="57"/>
        <v>42184</v>
      </c>
      <c r="AN198" s="6">
        <f t="shared" ca="1" si="58"/>
        <v>47498.75</v>
      </c>
      <c r="AO198" s="6">
        <f t="shared" ca="1" si="59"/>
        <v>45937.5</v>
      </c>
      <c r="AP198" s="6">
        <f t="shared" ca="1" si="60"/>
        <v>0</v>
      </c>
      <c r="AQ198" s="6">
        <f t="shared" ca="1" si="61"/>
        <v>59200.68</v>
      </c>
      <c r="AR198" s="6">
        <f t="shared" ca="1" si="62"/>
        <v>39329</v>
      </c>
      <c r="AS198" s="6">
        <f t="shared" ca="1" si="63"/>
        <v>0</v>
      </c>
      <c r="AT198" s="6">
        <f t="shared" ca="1" si="64"/>
        <v>0</v>
      </c>
      <c r="AU198" s="6">
        <f t="shared" ca="1" si="65"/>
        <v>0</v>
      </c>
      <c r="AV198" s="6">
        <f t="shared" ca="1" si="66"/>
        <v>0</v>
      </c>
      <c r="AW198" s="6">
        <f t="shared" ca="1" si="67"/>
        <v>0</v>
      </c>
      <c r="AX198" s="6">
        <f t="shared" ca="1" si="68"/>
        <v>0</v>
      </c>
      <c r="AY198" s="6">
        <f t="shared" ca="1" si="69"/>
        <v>0</v>
      </c>
      <c r="AZ198" s="6">
        <f t="shared" ca="1" si="70"/>
        <v>0</v>
      </c>
      <c r="BA198" s="6">
        <f t="shared" ca="1" si="71"/>
        <v>0</v>
      </c>
      <c r="BB198" s="6"/>
      <c r="BD198" s="4">
        <f t="shared" ca="1" si="72"/>
        <v>191965.93</v>
      </c>
      <c r="BF198" s="3">
        <f t="shared" si="73"/>
        <v>42184</v>
      </c>
      <c r="BG198" s="6">
        <f>BG197+SUMIFS('Transactions (Dated)'!H:H,'Transactions (Dated)'!D:D,'Share Values'!AM198)</f>
        <v>806524.9</v>
      </c>
      <c r="BH198" s="6">
        <f ca="1">BH197+SUMIFS('Transactions (Dated)'!$F:$F,'Transactions (Dated)'!$D:$D,$BF198,'Transactions (Dated)'!$B:$B,BH$11,'Transactions (Dated)'!$C:$C,"Dividend (paid to cash)")*W198</f>
        <v>0</v>
      </c>
      <c r="BI198" s="6">
        <f ca="1">BI197+SUMIFS('Transactions (Dated)'!$F:$F,'Transactions (Dated)'!$D:$D,$BF198,'Transactions (Dated)'!$B:$B,BI$11,'Transactions (Dated)'!$C:$C,"Dividend (paid to cash)")*X198</f>
        <v>1718.75</v>
      </c>
      <c r="BJ198" s="6">
        <f ca="1">BJ197+SUMIFS('Transactions (Dated)'!$F:$F,'Transactions (Dated)'!$D:$D,$BF198,'Transactions (Dated)'!$B:$B,BJ$11,'Transactions (Dated)'!$C:$C,"Dividend (paid to cash)")*Y198</f>
        <v>0</v>
      </c>
      <c r="BK198" s="6">
        <f ca="1">BK197+SUMIFS('Transactions (Dated)'!$F:$F,'Transactions (Dated)'!$D:$D,$BF198,'Transactions (Dated)'!$B:$B,BK$11,'Transactions (Dated)'!$C:$C,"Dividend (paid to cash)")*Z198</f>
        <v>113.52000000000001</v>
      </c>
      <c r="BL198" s="6">
        <f ca="1">BL197+SUMIFS('Transactions (Dated)'!$F:$F,'Transactions (Dated)'!$D:$D,$BF198,'Transactions (Dated)'!$B:$B,BL$11,'Transactions (Dated)'!$C:$C,"Dividend (paid to cash)")*AA198</f>
        <v>0</v>
      </c>
      <c r="BM198" s="6">
        <f ca="1">BM197+SUMIFS('Transactions (Dated)'!$F:$F,'Transactions (Dated)'!$D:$D,$BF198,'Transactions (Dated)'!$B:$B,BM$11,'Transactions (Dated)'!$C:$C,"Dividend (paid to cash)")*AB198</f>
        <v>0</v>
      </c>
      <c r="BN198" s="6">
        <f ca="1">BN197+SUMIFS('Transactions (Dated)'!$F:$F,'Transactions (Dated)'!$D:$D,$BF198,'Transactions (Dated)'!$B:$B,BN$11,'Transactions (Dated)'!$C:$C,"Dividend (paid to cash)")*AC198</f>
        <v>0</v>
      </c>
      <c r="BO198" s="6">
        <f ca="1">BO197+SUMIFS('Transactions (Dated)'!$F:$F,'Transactions (Dated)'!$D:$D,$BF198,'Transactions (Dated)'!$B:$B,BO$11,'Transactions (Dated)'!$C:$C,"Dividend (paid to cash)")*AD198</f>
        <v>0</v>
      </c>
      <c r="BP198" s="6">
        <f ca="1">BP197+SUMIFS('Transactions (Dated)'!$F:$F,'Transactions (Dated)'!$D:$D,$BF198,'Transactions (Dated)'!$B:$B,BP$11,'Transactions (Dated)'!$C:$C,"Dividend (paid to cash)")*AE198</f>
        <v>0</v>
      </c>
      <c r="BQ198" s="6">
        <f ca="1">BQ197+SUMIFS('Transactions (Dated)'!$F:$F,'Transactions (Dated)'!$D:$D,$BF198,'Transactions (Dated)'!$B:$B,BQ$11,'Transactions (Dated)'!$C:$C,"Dividend (paid to cash)")*AF198</f>
        <v>0</v>
      </c>
      <c r="BR198" s="6">
        <f ca="1">BR197+SUMIFS('Transactions (Dated)'!$F:$F,'Transactions (Dated)'!$D:$D,$BF198,'Transactions (Dated)'!$B:$B,BR$11,'Transactions (Dated)'!$C:$C,"Dividend (paid to cash)")*AG198</f>
        <v>0</v>
      </c>
      <c r="BS198" s="6">
        <f ca="1">BS197+SUMIFS('Transactions (Dated)'!$F:$F,'Transactions (Dated)'!$D:$D,$BF198,'Transactions (Dated)'!$B:$B,BS$11,'Transactions (Dated)'!$C:$C,"Dividend (paid to cash)")*AH198</f>
        <v>0</v>
      </c>
      <c r="BT198" s="6">
        <f ca="1">BT197+SUMIFS('Transactions (Dated)'!$F:$F,'Transactions (Dated)'!$D:$D,$BF198,'Transactions (Dated)'!$B:$B,BT$11,'Transactions (Dated)'!$C:$C,"Dividend (paid to cash)")*AI198</f>
        <v>0</v>
      </c>
      <c r="BU198" s="6">
        <f ca="1">BU197+SUMIFS('Transactions (Dated)'!$F:$F,'Transactions (Dated)'!$D:$D,$BF198,'Transactions (Dated)'!$B:$B,BU$11,'Transactions (Dated)'!$C:$C,"Dividend (paid to cash)")*AJ198</f>
        <v>0</v>
      </c>
      <c r="BV198" s="6"/>
      <c r="BX198" s="6">
        <f t="shared" ca="1" si="78"/>
        <v>808357.17</v>
      </c>
      <c r="BZ198" s="3">
        <f t="shared" si="79"/>
        <v>42184</v>
      </c>
      <c r="CA198" s="4">
        <f t="shared" ca="1" si="74"/>
        <v>191965.93</v>
      </c>
      <c r="CB198" s="4">
        <f t="shared" ca="1" si="75"/>
        <v>808357.17</v>
      </c>
      <c r="CD198" s="4">
        <f t="shared" ca="1" si="76"/>
        <v>1000323.1000000001</v>
      </c>
    </row>
    <row r="199" spans="2:82">
      <c r="B199" s="3">
        <f t="shared" si="77"/>
        <v>42185</v>
      </c>
      <c r="C199" s="2">
        <v>14553.3</v>
      </c>
      <c r="E199" s="70">
        <v>42185</v>
      </c>
      <c r="F199" s="69">
        <v>10.210000000000001</v>
      </c>
      <c r="G199" s="69">
        <v>4.9800000000000004</v>
      </c>
      <c r="H199" s="69">
        <v>19.649999999999999</v>
      </c>
      <c r="I199" s="69">
        <v>31.22</v>
      </c>
      <c r="J199" s="69">
        <v>16.84</v>
      </c>
      <c r="K199" s="69">
        <v>12.36</v>
      </c>
      <c r="L199" s="69">
        <v>25.1</v>
      </c>
      <c r="M199" s="69">
        <v>3.4</v>
      </c>
      <c r="N199" s="69">
        <v>10.75</v>
      </c>
      <c r="O199" s="69">
        <v>5.95</v>
      </c>
      <c r="P199" s="69">
        <v>30.49</v>
      </c>
      <c r="Q199" s="69">
        <v>1</v>
      </c>
      <c r="R199" s="69">
        <v>10.4</v>
      </c>
      <c r="S199" s="69">
        <v>35.06</v>
      </c>
      <c r="T199" s="4"/>
      <c r="V199" s="3">
        <f t="shared" si="56"/>
        <v>42185</v>
      </c>
      <c r="W199" s="40">
        <f ca="1">W198+SUMIFS('Transactions (Dated)'!$E$2:$E$53,'Transactions (Dated)'!$D$2:$D$53,'Share Values'!$V199,'Transactions (Dated)'!$B$2:$B$53,'Share Values'!W$11,'Transactions (Dated)'!$C$2:$C$53,"Buy")-SUMIFS('Transactions (Dated)'!$E$2:$E$53,'Transactions (Dated)'!$D$2:$D$53,'Share Values'!$V199,'Transactions (Dated)'!$B$2:$B$53,'Share Values'!W$11,'Transactions (Dated)'!$C$2:$C$53,"Sell")</f>
        <v>4625</v>
      </c>
      <c r="X199" s="40">
        <f ca="1">X198+SUMIFS('Transactions (Dated)'!$E$2:$E$53,'Transactions (Dated)'!$D$2:$D$53,'Share Values'!$V199,'Transactions (Dated)'!$B$2:$B$53,'Share Values'!X$11,'Transactions (Dated)'!$C$2:$C$53,"Buy")-SUMIFS('Transactions (Dated)'!$E$2:$E$53,'Transactions (Dated)'!$D$2:$D$53,'Share Values'!$V199,'Transactions (Dated)'!$B$2:$B$53,'Share Values'!X$11,'Transactions (Dated)'!$C$2:$C$53,"Sell")</f>
        <v>9375</v>
      </c>
      <c r="Y199" s="40">
        <f ca="1">Y198+SUMIFS('Transactions (Dated)'!$E$2:$E$53,'Transactions (Dated)'!$D$2:$D$53,'Share Values'!$V199,'Transactions (Dated)'!$B$2:$B$53,'Share Values'!Y$11,'Transactions (Dated)'!$C$2:$C$53,"Buy")-SUMIFS('Transactions (Dated)'!$E$2:$E$53,'Transactions (Dated)'!$D$2:$D$53,'Share Values'!$V199,'Transactions (Dated)'!$B$2:$B$53,'Share Values'!Y$11,'Transactions (Dated)'!$C$2:$C$53,"Sell")</f>
        <v>0</v>
      </c>
      <c r="Z199" s="40">
        <f ca="1">Z198+SUMIFS('Transactions (Dated)'!$E$2:$E$53,'Transactions (Dated)'!$D$2:$D$53,'Share Values'!$V199,'Transactions (Dated)'!$B$2:$B$53,'Share Values'!Z$11,'Transactions (Dated)'!$C$2:$C$53,"Buy")-SUMIFS('Transactions (Dated)'!$E$2:$E$53,'Transactions (Dated)'!$D$2:$D$53,'Share Values'!$V199,'Transactions (Dated)'!$B$2:$B$53,'Share Values'!Z$11,'Transactions (Dated)'!$C$2:$C$53,"Sell")</f>
        <v>1892</v>
      </c>
      <c r="AA199" s="40">
        <f ca="1">AA198+SUMIFS('Transactions (Dated)'!$E$2:$E$53,'Transactions (Dated)'!$D$2:$D$53,'Share Values'!$V199,'Transactions (Dated)'!$B$2:$B$53,'Share Values'!AA$11,'Transactions (Dated)'!$C$2:$C$53,"Buy")-SUMIFS('Transactions (Dated)'!$E$2:$E$53,'Transactions (Dated)'!$D$2:$D$53,'Share Values'!$V199,'Transactions (Dated)'!$B$2:$B$53,'Share Values'!AA$11,'Transactions (Dated)'!$C$2:$C$53,"Sell")</f>
        <v>2348</v>
      </c>
      <c r="AB199" s="40">
        <f ca="1">AB198+SUMIFS('Transactions (Dated)'!$E$2:$E$53,'Transactions (Dated)'!$D$2:$D$53,'Share Values'!$V199,'Transactions (Dated)'!$B$2:$B$53,'Share Values'!AB$11,'Transactions (Dated)'!$C$2:$C$53,"Buy")-SUMIFS('Transactions (Dated)'!$E$2:$E$53,'Transactions (Dated)'!$D$2:$D$53,'Share Values'!$V199,'Transactions (Dated)'!$B$2:$B$53,'Share Values'!AB$11,'Transactions (Dated)'!$C$2:$C$53,"Sell")</f>
        <v>0</v>
      </c>
      <c r="AC199" s="40">
        <f ca="1">AC198+SUMIFS('Transactions (Dated)'!$E$2:$E$53,'Transactions (Dated)'!$D$2:$D$53,'Share Values'!$V199,'Transactions (Dated)'!$B$2:$B$53,'Share Values'!AC$11,'Transactions (Dated)'!$C$2:$C$53,"Buy")-SUMIFS('Transactions (Dated)'!$E$2:$E$53,'Transactions (Dated)'!$D$2:$D$53,'Share Values'!$V199,'Transactions (Dated)'!$B$2:$B$53,'Share Values'!AC$11,'Transactions (Dated)'!$C$2:$C$53,"Sell")</f>
        <v>0</v>
      </c>
      <c r="AD199" s="40">
        <f ca="1">AD198+SUMIFS('Transactions (Dated)'!$E$2:$E$53,'Transactions (Dated)'!$D$2:$D$53,'Share Values'!$V199,'Transactions (Dated)'!$B$2:$B$53,'Share Values'!AD$11,'Transactions (Dated)'!$C$2:$C$53,"Buy")-SUMIFS('Transactions (Dated)'!$E$2:$E$53,'Transactions (Dated)'!$D$2:$D$53,'Share Values'!$V199,'Transactions (Dated)'!$B$2:$B$53,'Share Values'!AD$11,'Transactions (Dated)'!$C$2:$C$53,"Sell")</f>
        <v>0</v>
      </c>
      <c r="AE199" s="40">
        <f ca="1">AE198+SUMIFS('Transactions (Dated)'!$E$2:$E$53,'Transactions (Dated)'!$D$2:$D$53,'Share Values'!$V199,'Transactions (Dated)'!$B$2:$B$53,'Share Values'!AE$11,'Transactions (Dated)'!$C$2:$C$53,"Buy")-SUMIFS('Transactions (Dated)'!$E$2:$E$53,'Transactions (Dated)'!$D$2:$D$53,'Share Values'!$V199,'Transactions (Dated)'!$B$2:$B$53,'Share Values'!AE$11,'Transactions (Dated)'!$C$2:$C$53,"Sell")</f>
        <v>0</v>
      </c>
      <c r="AF199" s="40">
        <f ca="1">AF198+SUMIFS('Transactions (Dated)'!$E$2:$E$53,'Transactions (Dated)'!$D$2:$D$53,'Share Values'!$V199,'Transactions (Dated)'!$B$2:$B$53,'Share Values'!AF$11,'Transactions (Dated)'!$C$2:$C$53,"Buy")-SUMIFS('Transactions (Dated)'!$E$2:$E$53,'Transactions (Dated)'!$D$2:$D$53,'Share Values'!$V199,'Transactions (Dated)'!$B$2:$B$53,'Share Values'!AF$11,'Transactions (Dated)'!$C$2:$C$53,"Sell")</f>
        <v>0</v>
      </c>
      <c r="AG199" s="40">
        <f ca="1">AG198+SUMIFS('Transactions (Dated)'!$E$2:$E$53,'Transactions (Dated)'!$D$2:$D$53,'Share Values'!$V199,'Transactions (Dated)'!$B$2:$B$53,'Share Values'!AG$11,'Transactions (Dated)'!$C$2:$C$53,"Buy")-SUMIFS('Transactions (Dated)'!$E$2:$E$53,'Transactions (Dated)'!$D$2:$D$53,'Share Values'!$V199,'Transactions (Dated)'!$B$2:$B$53,'Share Values'!AG$11,'Transactions (Dated)'!$C$2:$C$53,"Sell")</f>
        <v>0</v>
      </c>
      <c r="AH199" s="40">
        <f ca="1">AH198+SUMIFS('Transactions (Dated)'!$E$2:$E$53,'Transactions (Dated)'!$D$2:$D$53,'Share Values'!$V199,'Transactions (Dated)'!$B$2:$B$53,'Share Values'!AH$11,'Transactions (Dated)'!$C$2:$C$53,"Buy")-SUMIFS('Transactions (Dated)'!$E$2:$E$53,'Transactions (Dated)'!$D$2:$D$53,'Share Values'!$V199,'Transactions (Dated)'!$B$2:$B$53,'Share Values'!AH$11,'Transactions (Dated)'!$C$2:$C$53,"Sell")</f>
        <v>0</v>
      </c>
      <c r="AI199" s="40">
        <f ca="1">AI198+SUMIFS('Transactions (Dated)'!$E$2:$E$53,'Transactions (Dated)'!$D$2:$D$53,'Share Values'!$V199,'Transactions (Dated)'!$B$2:$B$53,'Share Values'!AI$11,'Transactions (Dated)'!$C$2:$C$53,"Buy")-SUMIFS('Transactions (Dated)'!$E$2:$E$53,'Transactions (Dated)'!$D$2:$D$53,'Share Values'!$V199,'Transactions (Dated)'!$B$2:$B$53,'Share Values'!AI$11,'Transactions (Dated)'!$C$2:$C$53,"Sell")</f>
        <v>0</v>
      </c>
      <c r="AJ199" s="40">
        <f ca="1">AJ198+SUMIFS('Transactions (Dated)'!$E$2:$E$53,'Transactions (Dated)'!$D$2:$D$53,'Share Values'!$V199,'Transactions (Dated)'!$B$2:$B$53,'Share Values'!AJ$11,'Transactions (Dated)'!$C$2:$C$53,"Buy")-SUMIFS('Transactions (Dated)'!$E$2:$E$53,'Transactions (Dated)'!$D$2:$D$53,'Share Values'!$V199,'Transactions (Dated)'!$B$2:$B$53,'Share Values'!AJ$11,'Transactions (Dated)'!$C$2:$C$53,"Sell")</f>
        <v>0</v>
      </c>
      <c r="AK199" s="40"/>
      <c r="AM199" s="3">
        <f t="shared" si="57"/>
        <v>42185</v>
      </c>
      <c r="AN199" s="6">
        <f t="shared" ca="1" si="58"/>
        <v>47221.250000000007</v>
      </c>
      <c r="AO199" s="6">
        <f t="shared" ca="1" si="59"/>
        <v>46687.500000000007</v>
      </c>
      <c r="AP199" s="6">
        <f t="shared" ca="1" si="60"/>
        <v>0</v>
      </c>
      <c r="AQ199" s="6">
        <f t="shared" ca="1" si="61"/>
        <v>59068.24</v>
      </c>
      <c r="AR199" s="6">
        <f t="shared" ca="1" si="62"/>
        <v>39540.32</v>
      </c>
      <c r="AS199" s="6">
        <f t="shared" ca="1" si="63"/>
        <v>0</v>
      </c>
      <c r="AT199" s="6">
        <f t="shared" ca="1" si="64"/>
        <v>0</v>
      </c>
      <c r="AU199" s="6">
        <f t="shared" ca="1" si="65"/>
        <v>0</v>
      </c>
      <c r="AV199" s="6">
        <f t="shared" ca="1" si="66"/>
        <v>0</v>
      </c>
      <c r="AW199" s="6">
        <f t="shared" ca="1" si="67"/>
        <v>0</v>
      </c>
      <c r="AX199" s="6">
        <f t="shared" ca="1" si="68"/>
        <v>0</v>
      </c>
      <c r="AY199" s="6">
        <f t="shared" ca="1" si="69"/>
        <v>0</v>
      </c>
      <c r="AZ199" s="6">
        <f t="shared" ca="1" si="70"/>
        <v>0</v>
      </c>
      <c r="BA199" s="6">
        <f t="shared" ca="1" si="71"/>
        <v>0</v>
      </c>
      <c r="BB199" s="6"/>
      <c r="BD199" s="4">
        <f t="shared" ca="1" si="72"/>
        <v>192517.31000000003</v>
      </c>
      <c r="BF199" s="3">
        <f t="shared" si="73"/>
        <v>42185</v>
      </c>
      <c r="BG199" s="6">
        <f>BG198+SUMIFS('Transactions (Dated)'!H:H,'Transactions (Dated)'!D:D,'Share Values'!AM199)</f>
        <v>806524.9</v>
      </c>
      <c r="BH199" s="6">
        <f ca="1">BH198+SUMIFS('Transactions (Dated)'!$F:$F,'Transactions (Dated)'!$D:$D,$BF199,'Transactions (Dated)'!$B:$B,BH$11,'Transactions (Dated)'!$C:$C,"Dividend (paid to cash)")*W199</f>
        <v>0</v>
      </c>
      <c r="BI199" s="6">
        <f ca="1">BI198+SUMIFS('Transactions (Dated)'!$F:$F,'Transactions (Dated)'!$D:$D,$BF199,'Transactions (Dated)'!$B:$B,BI$11,'Transactions (Dated)'!$C:$C,"Dividend (paid to cash)")*X199</f>
        <v>1718.75</v>
      </c>
      <c r="BJ199" s="6">
        <f ca="1">BJ198+SUMIFS('Transactions (Dated)'!$F:$F,'Transactions (Dated)'!$D:$D,$BF199,'Transactions (Dated)'!$B:$B,BJ$11,'Transactions (Dated)'!$C:$C,"Dividend (paid to cash)")*Y199</f>
        <v>0</v>
      </c>
      <c r="BK199" s="6">
        <f ca="1">BK198+SUMIFS('Transactions (Dated)'!$F:$F,'Transactions (Dated)'!$D:$D,$BF199,'Transactions (Dated)'!$B:$B,BK$11,'Transactions (Dated)'!$C:$C,"Dividend (paid to cash)")*Z199</f>
        <v>113.52000000000001</v>
      </c>
      <c r="BL199" s="6">
        <f ca="1">BL198+SUMIFS('Transactions (Dated)'!$F:$F,'Transactions (Dated)'!$D:$D,$BF199,'Transactions (Dated)'!$B:$B,BL$11,'Transactions (Dated)'!$C:$C,"Dividend (paid to cash)")*AA199</f>
        <v>0</v>
      </c>
      <c r="BM199" s="6">
        <f ca="1">BM198+SUMIFS('Transactions (Dated)'!$F:$F,'Transactions (Dated)'!$D:$D,$BF199,'Transactions (Dated)'!$B:$B,BM$11,'Transactions (Dated)'!$C:$C,"Dividend (paid to cash)")*AB199</f>
        <v>0</v>
      </c>
      <c r="BN199" s="6">
        <f ca="1">BN198+SUMIFS('Transactions (Dated)'!$F:$F,'Transactions (Dated)'!$D:$D,$BF199,'Transactions (Dated)'!$B:$B,BN$11,'Transactions (Dated)'!$C:$C,"Dividend (paid to cash)")*AC199</f>
        <v>0</v>
      </c>
      <c r="BO199" s="6">
        <f ca="1">BO198+SUMIFS('Transactions (Dated)'!$F:$F,'Transactions (Dated)'!$D:$D,$BF199,'Transactions (Dated)'!$B:$B,BO$11,'Transactions (Dated)'!$C:$C,"Dividend (paid to cash)")*AD199</f>
        <v>0</v>
      </c>
      <c r="BP199" s="6">
        <f ca="1">BP198+SUMIFS('Transactions (Dated)'!$F:$F,'Transactions (Dated)'!$D:$D,$BF199,'Transactions (Dated)'!$B:$B,BP$11,'Transactions (Dated)'!$C:$C,"Dividend (paid to cash)")*AE199</f>
        <v>0</v>
      </c>
      <c r="BQ199" s="6">
        <f ca="1">BQ198+SUMIFS('Transactions (Dated)'!$F:$F,'Transactions (Dated)'!$D:$D,$BF199,'Transactions (Dated)'!$B:$B,BQ$11,'Transactions (Dated)'!$C:$C,"Dividend (paid to cash)")*AF199</f>
        <v>0</v>
      </c>
      <c r="BR199" s="6">
        <f ca="1">BR198+SUMIFS('Transactions (Dated)'!$F:$F,'Transactions (Dated)'!$D:$D,$BF199,'Transactions (Dated)'!$B:$B,BR$11,'Transactions (Dated)'!$C:$C,"Dividend (paid to cash)")*AG199</f>
        <v>0</v>
      </c>
      <c r="BS199" s="6">
        <f ca="1">BS198+SUMIFS('Transactions (Dated)'!$F:$F,'Transactions (Dated)'!$D:$D,$BF199,'Transactions (Dated)'!$B:$B,BS$11,'Transactions (Dated)'!$C:$C,"Dividend (paid to cash)")*AH199</f>
        <v>0</v>
      </c>
      <c r="BT199" s="6">
        <f ca="1">BT198+SUMIFS('Transactions (Dated)'!$F:$F,'Transactions (Dated)'!$D:$D,$BF199,'Transactions (Dated)'!$B:$B,BT$11,'Transactions (Dated)'!$C:$C,"Dividend (paid to cash)")*AI199</f>
        <v>0</v>
      </c>
      <c r="BU199" s="6">
        <f ca="1">BU198+SUMIFS('Transactions (Dated)'!$F:$F,'Transactions (Dated)'!$D:$D,$BF199,'Transactions (Dated)'!$B:$B,BU$11,'Transactions (Dated)'!$C:$C,"Dividend (paid to cash)")*AJ199</f>
        <v>0</v>
      </c>
      <c r="BV199" s="6"/>
      <c r="BX199" s="6">
        <f t="shared" ca="1" si="78"/>
        <v>808357.17</v>
      </c>
      <c r="BZ199" s="3">
        <f t="shared" si="79"/>
        <v>42185</v>
      </c>
      <c r="CA199" s="4">
        <f t="shared" ca="1" si="74"/>
        <v>192517.31000000003</v>
      </c>
      <c r="CB199" s="4">
        <f t="shared" ca="1" si="75"/>
        <v>808357.17</v>
      </c>
      <c r="CD199" s="4">
        <f t="shared" ca="1" si="76"/>
        <v>1000874.4800000001</v>
      </c>
    </row>
    <row r="200" spans="2:82">
      <c r="B200" s="3">
        <f t="shared" si="77"/>
        <v>42187</v>
      </c>
      <c r="C200" s="2">
        <v>14638</v>
      </c>
      <c r="E200" s="70">
        <v>42187</v>
      </c>
      <c r="F200" s="69">
        <v>9.99</v>
      </c>
      <c r="G200" s="69">
        <v>4.93</v>
      </c>
      <c r="H200" s="69">
        <v>19.760000000000002</v>
      </c>
      <c r="I200" s="69">
        <v>31.25</v>
      </c>
      <c r="J200" s="69">
        <v>17.100000000000001</v>
      </c>
      <c r="K200" s="69">
        <v>12.46</v>
      </c>
      <c r="L200" s="69">
        <v>25.71</v>
      </c>
      <c r="M200" s="69">
        <v>3.4</v>
      </c>
      <c r="N200" s="69">
        <v>10.94</v>
      </c>
      <c r="O200" s="69">
        <v>6.0332999999999997</v>
      </c>
      <c r="P200" s="69">
        <v>31.04</v>
      </c>
      <c r="Q200" s="69">
        <v>1</v>
      </c>
      <c r="R200" s="69">
        <v>10.24</v>
      </c>
      <c r="S200" s="69">
        <v>35.450000000000003</v>
      </c>
      <c r="T200" s="4"/>
      <c r="V200" s="3">
        <f t="shared" si="56"/>
        <v>42187</v>
      </c>
      <c r="W200" s="40">
        <f ca="1">W199+SUMIFS('Transactions (Dated)'!$E$2:$E$53,'Transactions (Dated)'!$D$2:$D$53,'Share Values'!$V200,'Transactions (Dated)'!$B$2:$B$53,'Share Values'!W$11,'Transactions (Dated)'!$C$2:$C$53,"Buy")-SUMIFS('Transactions (Dated)'!$E$2:$E$53,'Transactions (Dated)'!$D$2:$D$53,'Share Values'!$V200,'Transactions (Dated)'!$B$2:$B$53,'Share Values'!W$11,'Transactions (Dated)'!$C$2:$C$53,"Sell")</f>
        <v>4625</v>
      </c>
      <c r="X200" s="40">
        <f ca="1">X199+SUMIFS('Transactions (Dated)'!$E$2:$E$53,'Transactions (Dated)'!$D$2:$D$53,'Share Values'!$V200,'Transactions (Dated)'!$B$2:$B$53,'Share Values'!X$11,'Transactions (Dated)'!$C$2:$C$53,"Buy")-SUMIFS('Transactions (Dated)'!$E$2:$E$53,'Transactions (Dated)'!$D$2:$D$53,'Share Values'!$V200,'Transactions (Dated)'!$B$2:$B$53,'Share Values'!X$11,'Transactions (Dated)'!$C$2:$C$53,"Sell")</f>
        <v>9375</v>
      </c>
      <c r="Y200" s="40">
        <f ca="1">Y199+SUMIFS('Transactions (Dated)'!$E$2:$E$53,'Transactions (Dated)'!$D$2:$D$53,'Share Values'!$V200,'Transactions (Dated)'!$B$2:$B$53,'Share Values'!Y$11,'Transactions (Dated)'!$C$2:$C$53,"Buy")-SUMIFS('Transactions (Dated)'!$E$2:$E$53,'Transactions (Dated)'!$D$2:$D$53,'Share Values'!$V200,'Transactions (Dated)'!$B$2:$B$53,'Share Values'!Y$11,'Transactions (Dated)'!$C$2:$C$53,"Sell")</f>
        <v>0</v>
      </c>
      <c r="Z200" s="40">
        <f ca="1">Z199+SUMIFS('Transactions (Dated)'!$E$2:$E$53,'Transactions (Dated)'!$D$2:$D$53,'Share Values'!$V200,'Transactions (Dated)'!$B$2:$B$53,'Share Values'!Z$11,'Transactions (Dated)'!$C$2:$C$53,"Buy")-SUMIFS('Transactions (Dated)'!$E$2:$E$53,'Transactions (Dated)'!$D$2:$D$53,'Share Values'!$V200,'Transactions (Dated)'!$B$2:$B$53,'Share Values'!Z$11,'Transactions (Dated)'!$C$2:$C$53,"Sell")</f>
        <v>1892</v>
      </c>
      <c r="AA200" s="40">
        <f ca="1">AA199+SUMIFS('Transactions (Dated)'!$E$2:$E$53,'Transactions (Dated)'!$D$2:$D$53,'Share Values'!$V200,'Transactions (Dated)'!$B$2:$B$53,'Share Values'!AA$11,'Transactions (Dated)'!$C$2:$C$53,"Buy")-SUMIFS('Transactions (Dated)'!$E$2:$E$53,'Transactions (Dated)'!$D$2:$D$53,'Share Values'!$V200,'Transactions (Dated)'!$B$2:$B$53,'Share Values'!AA$11,'Transactions (Dated)'!$C$2:$C$53,"Sell")</f>
        <v>2348</v>
      </c>
      <c r="AB200" s="40">
        <f ca="1">AB199+SUMIFS('Transactions (Dated)'!$E$2:$E$53,'Transactions (Dated)'!$D$2:$D$53,'Share Values'!$V200,'Transactions (Dated)'!$B$2:$B$53,'Share Values'!AB$11,'Transactions (Dated)'!$C$2:$C$53,"Buy")-SUMIFS('Transactions (Dated)'!$E$2:$E$53,'Transactions (Dated)'!$D$2:$D$53,'Share Values'!$V200,'Transactions (Dated)'!$B$2:$B$53,'Share Values'!AB$11,'Transactions (Dated)'!$C$2:$C$53,"Sell")</f>
        <v>0</v>
      </c>
      <c r="AC200" s="40">
        <f ca="1">AC199+SUMIFS('Transactions (Dated)'!$E$2:$E$53,'Transactions (Dated)'!$D$2:$D$53,'Share Values'!$V200,'Transactions (Dated)'!$B$2:$B$53,'Share Values'!AC$11,'Transactions (Dated)'!$C$2:$C$53,"Buy")-SUMIFS('Transactions (Dated)'!$E$2:$E$53,'Transactions (Dated)'!$D$2:$D$53,'Share Values'!$V200,'Transactions (Dated)'!$B$2:$B$53,'Share Values'!AC$11,'Transactions (Dated)'!$C$2:$C$53,"Sell")</f>
        <v>0</v>
      </c>
      <c r="AD200" s="40">
        <f ca="1">AD199+SUMIFS('Transactions (Dated)'!$E$2:$E$53,'Transactions (Dated)'!$D$2:$D$53,'Share Values'!$V200,'Transactions (Dated)'!$B$2:$B$53,'Share Values'!AD$11,'Transactions (Dated)'!$C$2:$C$53,"Buy")-SUMIFS('Transactions (Dated)'!$E$2:$E$53,'Transactions (Dated)'!$D$2:$D$53,'Share Values'!$V200,'Transactions (Dated)'!$B$2:$B$53,'Share Values'!AD$11,'Transactions (Dated)'!$C$2:$C$53,"Sell")</f>
        <v>0</v>
      </c>
      <c r="AE200" s="40">
        <f ca="1">AE199+SUMIFS('Transactions (Dated)'!$E$2:$E$53,'Transactions (Dated)'!$D$2:$D$53,'Share Values'!$V200,'Transactions (Dated)'!$B$2:$B$53,'Share Values'!AE$11,'Transactions (Dated)'!$C$2:$C$53,"Buy")-SUMIFS('Transactions (Dated)'!$E$2:$E$53,'Transactions (Dated)'!$D$2:$D$53,'Share Values'!$V200,'Transactions (Dated)'!$B$2:$B$53,'Share Values'!AE$11,'Transactions (Dated)'!$C$2:$C$53,"Sell")</f>
        <v>0</v>
      </c>
      <c r="AF200" s="40">
        <f ca="1">AF199+SUMIFS('Transactions (Dated)'!$E$2:$E$53,'Transactions (Dated)'!$D$2:$D$53,'Share Values'!$V200,'Transactions (Dated)'!$B$2:$B$53,'Share Values'!AF$11,'Transactions (Dated)'!$C$2:$C$53,"Buy")-SUMIFS('Transactions (Dated)'!$E$2:$E$53,'Transactions (Dated)'!$D$2:$D$53,'Share Values'!$V200,'Transactions (Dated)'!$B$2:$B$53,'Share Values'!AF$11,'Transactions (Dated)'!$C$2:$C$53,"Sell")</f>
        <v>0</v>
      </c>
      <c r="AG200" s="40">
        <f ca="1">AG199+SUMIFS('Transactions (Dated)'!$E$2:$E$53,'Transactions (Dated)'!$D$2:$D$53,'Share Values'!$V200,'Transactions (Dated)'!$B$2:$B$53,'Share Values'!AG$11,'Transactions (Dated)'!$C$2:$C$53,"Buy")-SUMIFS('Transactions (Dated)'!$E$2:$E$53,'Transactions (Dated)'!$D$2:$D$53,'Share Values'!$V200,'Transactions (Dated)'!$B$2:$B$53,'Share Values'!AG$11,'Transactions (Dated)'!$C$2:$C$53,"Sell")</f>
        <v>0</v>
      </c>
      <c r="AH200" s="40">
        <f ca="1">AH199+SUMIFS('Transactions (Dated)'!$E$2:$E$53,'Transactions (Dated)'!$D$2:$D$53,'Share Values'!$V200,'Transactions (Dated)'!$B$2:$B$53,'Share Values'!AH$11,'Transactions (Dated)'!$C$2:$C$53,"Buy")-SUMIFS('Transactions (Dated)'!$E$2:$E$53,'Transactions (Dated)'!$D$2:$D$53,'Share Values'!$V200,'Transactions (Dated)'!$B$2:$B$53,'Share Values'!AH$11,'Transactions (Dated)'!$C$2:$C$53,"Sell")</f>
        <v>0</v>
      </c>
      <c r="AI200" s="40">
        <f ca="1">AI199+SUMIFS('Transactions (Dated)'!$E$2:$E$53,'Transactions (Dated)'!$D$2:$D$53,'Share Values'!$V200,'Transactions (Dated)'!$B$2:$B$53,'Share Values'!AI$11,'Transactions (Dated)'!$C$2:$C$53,"Buy")-SUMIFS('Transactions (Dated)'!$E$2:$E$53,'Transactions (Dated)'!$D$2:$D$53,'Share Values'!$V200,'Transactions (Dated)'!$B$2:$B$53,'Share Values'!AI$11,'Transactions (Dated)'!$C$2:$C$53,"Sell")</f>
        <v>0</v>
      </c>
      <c r="AJ200" s="40">
        <f ca="1">AJ199+SUMIFS('Transactions (Dated)'!$E$2:$E$53,'Transactions (Dated)'!$D$2:$D$53,'Share Values'!$V200,'Transactions (Dated)'!$B$2:$B$53,'Share Values'!AJ$11,'Transactions (Dated)'!$C$2:$C$53,"Buy")-SUMIFS('Transactions (Dated)'!$E$2:$E$53,'Transactions (Dated)'!$D$2:$D$53,'Share Values'!$V200,'Transactions (Dated)'!$B$2:$B$53,'Share Values'!AJ$11,'Transactions (Dated)'!$C$2:$C$53,"Sell")</f>
        <v>0</v>
      </c>
      <c r="AK200" s="40"/>
      <c r="AM200" s="3">
        <f t="shared" si="57"/>
        <v>42187</v>
      </c>
      <c r="AN200" s="6">
        <f t="shared" ca="1" si="58"/>
        <v>46203.75</v>
      </c>
      <c r="AO200" s="6">
        <f t="shared" ca="1" si="59"/>
        <v>46218.75</v>
      </c>
      <c r="AP200" s="6">
        <f t="shared" ca="1" si="60"/>
        <v>0</v>
      </c>
      <c r="AQ200" s="6">
        <f t="shared" ca="1" si="61"/>
        <v>59125</v>
      </c>
      <c r="AR200" s="6">
        <f t="shared" ca="1" si="62"/>
        <v>40150.800000000003</v>
      </c>
      <c r="AS200" s="6">
        <f t="shared" ca="1" si="63"/>
        <v>0</v>
      </c>
      <c r="AT200" s="6">
        <f t="shared" ca="1" si="64"/>
        <v>0</v>
      </c>
      <c r="AU200" s="6">
        <f t="shared" ca="1" si="65"/>
        <v>0</v>
      </c>
      <c r="AV200" s="6">
        <f t="shared" ca="1" si="66"/>
        <v>0</v>
      </c>
      <c r="AW200" s="6">
        <f t="shared" ca="1" si="67"/>
        <v>0</v>
      </c>
      <c r="AX200" s="6">
        <f t="shared" ca="1" si="68"/>
        <v>0</v>
      </c>
      <c r="AY200" s="6">
        <f t="shared" ca="1" si="69"/>
        <v>0</v>
      </c>
      <c r="AZ200" s="6">
        <f t="shared" ca="1" si="70"/>
        <v>0</v>
      </c>
      <c r="BA200" s="6">
        <f t="shared" ca="1" si="71"/>
        <v>0</v>
      </c>
      <c r="BB200" s="6"/>
      <c r="BD200" s="4">
        <f t="shared" ca="1" si="72"/>
        <v>191698.3</v>
      </c>
      <c r="BF200" s="3">
        <f t="shared" si="73"/>
        <v>42187</v>
      </c>
      <c r="BG200" s="6">
        <f>BG199+SUMIFS('Transactions (Dated)'!H:H,'Transactions (Dated)'!D:D,'Share Values'!AM200)</f>
        <v>806524.9</v>
      </c>
      <c r="BH200" s="6">
        <f ca="1">BH199+SUMIFS('Transactions (Dated)'!$F:$F,'Transactions (Dated)'!$D:$D,$BF200,'Transactions (Dated)'!$B:$B,BH$11,'Transactions (Dated)'!$C:$C,"Dividend (paid to cash)")*W200</f>
        <v>0</v>
      </c>
      <c r="BI200" s="6">
        <f ca="1">BI199+SUMIFS('Transactions (Dated)'!$F:$F,'Transactions (Dated)'!$D:$D,$BF200,'Transactions (Dated)'!$B:$B,BI$11,'Transactions (Dated)'!$C:$C,"Dividend (paid to cash)")*X200</f>
        <v>1718.75</v>
      </c>
      <c r="BJ200" s="6">
        <f ca="1">BJ199+SUMIFS('Transactions (Dated)'!$F:$F,'Transactions (Dated)'!$D:$D,$BF200,'Transactions (Dated)'!$B:$B,BJ$11,'Transactions (Dated)'!$C:$C,"Dividend (paid to cash)")*Y200</f>
        <v>0</v>
      </c>
      <c r="BK200" s="6">
        <f ca="1">BK199+SUMIFS('Transactions (Dated)'!$F:$F,'Transactions (Dated)'!$D:$D,$BF200,'Transactions (Dated)'!$B:$B,BK$11,'Transactions (Dated)'!$C:$C,"Dividend (paid to cash)")*Z200</f>
        <v>113.52000000000001</v>
      </c>
      <c r="BL200" s="6">
        <f ca="1">BL199+SUMIFS('Transactions (Dated)'!$F:$F,'Transactions (Dated)'!$D:$D,$BF200,'Transactions (Dated)'!$B:$B,BL$11,'Transactions (Dated)'!$C:$C,"Dividend (paid to cash)")*AA200</f>
        <v>0</v>
      </c>
      <c r="BM200" s="6">
        <f ca="1">BM199+SUMIFS('Transactions (Dated)'!$F:$F,'Transactions (Dated)'!$D:$D,$BF200,'Transactions (Dated)'!$B:$B,BM$11,'Transactions (Dated)'!$C:$C,"Dividend (paid to cash)")*AB200</f>
        <v>0</v>
      </c>
      <c r="BN200" s="6">
        <f ca="1">BN199+SUMIFS('Transactions (Dated)'!$F:$F,'Transactions (Dated)'!$D:$D,$BF200,'Transactions (Dated)'!$B:$B,BN$11,'Transactions (Dated)'!$C:$C,"Dividend (paid to cash)")*AC200</f>
        <v>0</v>
      </c>
      <c r="BO200" s="6">
        <f ca="1">BO199+SUMIFS('Transactions (Dated)'!$F:$F,'Transactions (Dated)'!$D:$D,$BF200,'Transactions (Dated)'!$B:$B,BO$11,'Transactions (Dated)'!$C:$C,"Dividend (paid to cash)")*AD200</f>
        <v>0</v>
      </c>
      <c r="BP200" s="6">
        <f ca="1">BP199+SUMIFS('Transactions (Dated)'!$F:$F,'Transactions (Dated)'!$D:$D,$BF200,'Transactions (Dated)'!$B:$B,BP$11,'Transactions (Dated)'!$C:$C,"Dividend (paid to cash)")*AE200</f>
        <v>0</v>
      </c>
      <c r="BQ200" s="6">
        <f ca="1">BQ199+SUMIFS('Transactions (Dated)'!$F:$F,'Transactions (Dated)'!$D:$D,$BF200,'Transactions (Dated)'!$B:$B,BQ$11,'Transactions (Dated)'!$C:$C,"Dividend (paid to cash)")*AF200</f>
        <v>0</v>
      </c>
      <c r="BR200" s="6">
        <f ca="1">BR199+SUMIFS('Transactions (Dated)'!$F:$F,'Transactions (Dated)'!$D:$D,$BF200,'Transactions (Dated)'!$B:$B,BR$11,'Transactions (Dated)'!$C:$C,"Dividend (paid to cash)")*AG200</f>
        <v>0</v>
      </c>
      <c r="BS200" s="6">
        <f ca="1">BS199+SUMIFS('Transactions (Dated)'!$F:$F,'Transactions (Dated)'!$D:$D,$BF200,'Transactions (Dated)'!$B:$B,BS$11,'Transactions (Dated)'!$C:$C,"Dividend (paid to cash)")*AH200</f>
        <v>0</v>
      </c>
      <c r="BT200" s="6">
        <f ca="1">BT199+SUMIFS('Transactions (Dated)'!$F:$F,'Transactions (Dated)'!$D:$D,$BF200,'Transactions (Dated)'!$B:$B,BT$11,'Transactions (Dated)'!$C:$C,"Dividend (paid to cash)")*AI200</f>
        <v>0</v>
      </c>
      <c r="BU200" s="6">
        <f ca="1">BU199+SUMIFS('Transactions (Dated)'!$F:$F,'Transactions (Dated)'!$D:$D,$BF200,'Transactions (Dated)'!$B:$B,BU$11,'Transactions (Dated)'!$C:$C,"Dividend (paid to cash)")*AJ200</f>
        <v>0</v>
      </c>
      <c r="BV200" s="6"/>
      <c r="BX200" s="6">
        <f t="shared" ca="1" si="78"/>
        <v>808357.17</v>
      </c>
      <c r="BZ200" s="3">
        <f t="shared" si="79"/>
        <v>42187</v>
      </c>
      <c r="CA200" s="4">
        <f t="shared" ca="1" si="74"/>
        <v>191698.3</v>
      </c>
      <c r="CB200" s="4">
        <f t="shared" ca="1" si="75"/>
        <v>808357.17</v>
      </c>
      <c r="CD200" s="4">
        <f t="shared" ca="1" si="76"/>
        <v>1000055.47</v>
      </c>
    </row>
    <row r="201" spans="2:82">
      <c r="B201" s="3">
        <f t="shared" si="77"/>
        <v>42188</v>
      </c>
      <c r="C201" s="2">
        <v>14682.4</v>
      </c>
      <c r="E201" s="70">
        <v>42188</v>
      </c>
      <c r="F201" s="69">
        <v>10.1</v>
      </c>
      <c r="G201" s="69">
        <v>4.82</v>
      </c>
      <c r="H201" s="69">
        <v>19.78</v>
      </c>
      <c r="I201" s="69">
        <v>31.06</v>
      </c>
      <c r="J201" s="69">
        <v>16.93</v>
      </c>
      <c r="K201" s="69">
        <v>12.42</v>
      </c>
      <c r="L201" s="69">
        <v>25.7</v>
      </c>
      <c r="M201" s="69">
        <v>3.31</v>
      </c>
      <c r="N201" s="69">
        <v>10.9</v>
      </c>
      <c r="O201" s="69">
        <v>6</v>
      </c>
      <c r="P201" s="69">
        <v>31.15</v>
      </c>
      <c r="Q201" s="69">
        <v>1.01</v>
      </c>
      <c r="R201" s="69">
        <v>10.39</v>
      </c>
      <c r="S201" s="69">
        <v>35.99</v>
      </c>
      <c r="T201" s="4"/>
      <c r="V201" s="3">
        <f t="shared" si="56"/>
        <v>42188</v>
      </c>
      <c r="W201" s="40">
        <f ca="1">W200+SUMIFS('Transactions (Dated)'!$E$2:$E$53,'Transactions (Dated)'!$D$2:$D$53,'Share Values'!$V201,'Transactions (Dated)'!$B$2:$B$53,'Share Values'!W$11,'Transactions (Dated)'!$C$2:$C$53,"Buy")-SUMIFS('Transactions (Dated)'!$E$2:$E$53,'Transactions (Dated)'!$D$2:$D$53,'Share Values'!$V201,'Transactions (Dated)'!$B$2:$B$53,'Share Values'!W$11,'Transactions (Dated)'!$C$2:$C$53,"Sell")</f>
        <v>4625</v>
      </c>
      <c r="X201" s="40">
        <f ca="1">X200+SUMIFS('Transactions (Dated)'!$E$2:$E$53,'Transactions (Dated)'!$D$2:$D$53,'Share Values'!$V201,'Transactions (Dated)'!$B$2:$B$53,'Share Values'!X$11,'Transactions (Dated)'!$C$2:$C$53,"Buy")-SUMIFS('Transactions (Dated)'!$E$2:$E$53,'Transactions (Dated)'!$D$2:$D$53,'Share Values'!$V201,'Transactions (Dated)'!$B$2:$B$53,'Share Values'!X$11,'Transactions (Dated)'!$C$2:$C$53,"Sell")</f>
        <v>9375</v>
      </c>
      <c r="Y201" s="40">
        <f ca="1">Y200+SUMIFS('Transactions (Dated)'!$E$2:$E$53,'Transactions (Dated)'!$D$2:$D$53,'Share Values'!$V201,'Transactions (Dated)'!$B$2:$B$53,'Share Values'!Y$11,'Transactions (Dated)'!$C$2:$C$53,"Buy")-SUMIFS('Transactions (Dated)'!$E$2:$E$53,'Transactions (Dated)'!$D$2:$D$53,'Share Values'!$V201,'Transactions (Dated)'!$B$2:$B$53,'Share Values'!Y$11,'Transactions (Dated)'!$C$2:$C$53,"Sell")</f>
        <v>0</v>
      </c>
      <c r="Z201" s="40">
        <f ca="1">Z200+SUMIFS('Transactions (Dated)'!$E$2:$E$53,'Transactions (Dated)'!$D$2:$D$53,'Share Values'!$V201,'Transactions (Dated)'!$B$2:$B$53,'Share Values'!Z$11,'Transactions (Dated)'!$C$2:$C$53,"Buy")-SUMIFS('Transactions (Dated)'!$E$2:$E$53,'Transactions (Dated)'!$D$2:$D$53,'Share Values'!$V201,'Transactions (Dated)'!$B$2:$B$53,'Share Values'!Z$11,'Transactions (Dated)'!$C$2:$C$53,"Sell")</f>
        <v>1892</v>
      </c>
      <c r="AA201" s="40">
        <f ca="1">AA200+SUMIFS('Transactions (Dated)'!$E$2:$E$53,'Transactions (Dated)'!$D$2:$D$53,'Share Values'!$V201,'Transactions (Dated)'!$B$2:$B$53,'Share Values'!AA$11,'Transactions (Dated)'!$C$2:$C$53,"Buy")-SUMIFS('Transactions (Dated)'!$E$2:$E$53,'Transactions (Dated)'!$D$2:$D$53,'Share Values'!$V201,'Transactions (Dated)'!$B$2:$B$53,'Share Values'!AA$11,'Transactions (Dated)'!$C$2:$C$53,"Sell")</f>
        <v>2348</v>
      </c>
      <c r="AB201" s="40">
        <f ca="1">AB200+SUMIFS('Transactions (Dated)'!$E$2:$E$53,'Transactions (Dated)'!$D$2:$D$53,'Share Values'!$V201,'Transactions (Dated)'!$B$2:$B$53,'Share Values'!AB$11,'Transactions (Dated)'!$C$2:$C$53,"Buy")-SUMIFS('Transactions (Dated)'!$E$2:$E$53,'Transactions (Dated)'!$D$2:$D$53,'Share Values'!$V201,'Transactions (Dated)'!$B$2:$B$53,'Share Values'!AB$11,'Transactions (Dated)'!$C$2:$C$53,"Sell")</f>
        <v>0</v>
      </c>
      <c r="AC201" s="40">
        <f ca="1">AC200+SUMIFS('Transactions (Dated)'!$E$2:$E$53,'Transactions (Dated)'!$D$2:$D$53,'Share Values'!$V201,'Transactions (Dated)'!$B$2:$B$53,'Share Values'!AC$11,'Transactions (Dated)'!$C$2:$C$53,"Buy")-SUMIFS('Transactions (Dated)'!$E$2:$E$53,'Transactions (Dated)'!$D$2:$D$53,'Share Values'!$V201,'Transactions (Dated)'!$B$2:$B$53,'Share Values'!AC$11,'Transactions (Dated)'!$C$2:$C$53,"Sell")</f>
        <v>0</v>
      </c>
      <c r="AD201" s="40">
        <f ca="1">AD200+SUMIFS('Transactions (Dated)'!$E$2:$E$53,'Transactions (Dated)'!$D$2:$D$53,'Share Values'!$V201,'Transactions (Dated)'!$B$2:$B$53,'Share Values'!AD$11,'Transactions (Dated)'!$C$2:$C$53,"Buy")-SUMIFS('Transactions (Dated)'!$E$2:$E$53,'Transactions (Dated)'!$D$2:$D$53,'Share Values'!$V201,'Transactions (Dated)'!$B$2:$B$53,'Share Values'!AD$11,'Transactions (Dated)'!$C$2:$C$53,"Sell")</f>
        <v>0</v>
      </c>
      <c r="AE201" s="40">
        <f ca="1">AE200+SUMIFS('Transactions (Dated)'!$E$2:$E$53,'Transactions (Dated)'!$D$2:$D$53,'Share Values'!$V201,'Transactions (Dated)'!$B$2:$B$53,'Share Values'!AE$11,'Transactions (Dated)'!$C$2:$C$53,"Buy")-SUMIFS('Transactions (Dated)'!$E$2:$E$53,'Transactions (Dated)'!$D$2:$D$53,'Share Values'!$V201,'Transactions (Dated)'!$B$2:$B$53,'Share Values'!AE$11,'Transactions (Dated)'!$C$2:$C$53,"Sell")</f>
        <v>0</v>
      </c>
      <c r="AF201" s="40">
        <f ca="1">AF200+SUMIFS('Transactions (Dated)'!$E$2:$E$53,'Transactions (Dated)'!$D$2:$D$53,'Share Values'!$V201,'Transactions (Dated)'!$B$2:$B$53,'Share Values'!AF$11,'Transactions (Dated)'!$C$2:$C$53,"Buy")-SUMIFS('Transactions (Dated)'!$E$2:$E$53,'Transactions (Dated)'!$D$2:$D$53,'Share Values'!$V201,'Transactions (Dated)'!$B$2:$B$53,'Share Values'!AF$11,'Transactions (Dated)'!$C$2:$C$53,"Sell")</f>
        <v>0</v>
      </c>
      <c r="AG201" s="40">
        <f ca="1">AG200+SUMIFS('Transactions (Dated)'!$E$2:$E$53,'Transactions (Dated)'!$D$2:$D$53,'Share Values'!$V201,'Transactions (Dated)'!$B$2:$B$53,'Share Values'!AG$11,'Transactions (Dated)'!$C$2:$C$53,"Buy")-SUMIFS('Transactions (Dated)'!$E$2:$E$53,'Transactions (Dated)'!$D$2:$D$53,'Share Values'!$V201,'Transactions (Dated)'!$B$2:$B$53,'Share Values'!AG$11,'Transactions (Dated)'!$C$2:$C$53,"Sell")</f>
        <v>0</v>
      </c>
      <c r="AH201" s="40">
        <f ca="1">AH200+SUMIFS('Transactions (Dated)'!$E$2:$E$53,'Transactions (Dated)'!$D$2:$D$53,'Share Values'!$V201,'Transactions (Dated)'!$B$2:$B$53,'Share Values'!AH$11,'Transactions (Dated)'!$C$2:$C$53,"Buy")-SUMIFS('Transactions (Dated)'!$E$2:$E$53,'Transactions (Dated)'!$D$2:$D$53,'Share Values'!$V201,'Transactions (Dated)'!$B$2:$B$53,'Share Values'!AH$11,'Transactions (Dated)'!$C$2:$C$53,"Sell")</f>
        <v>0</v>
      </c>
      <c r="AI201" s="40">
        <f ca="1">AI200+SUMIFS('Transactions (Dated)'!$E$2:$E$53,'Transactions (Dated)'!$D$2:$D$53,'Share Values'!$V201,'Transactions (Dated)'!$B$2:$B$53,'Share Values'!AI$11,'Transactions (Dated)'!$C$2:$C$53,"Buy")-SUMIFS('Transactions (Dated)'!$E$2:$E$53,'Transactions (Dated)'!$D$2:$D$53,'Share Values'!$V201,'Transactions (Dated)'!$B$2:$B$53,'Share Values'!AI$11,'Transactions (Dated)'!$C$2:$C$53,"Sell")</f>
        <v>0</v>
      </c>
      <c r="AJ201" s="40">
        <f ca="1">AJ200+SUMIFS('Transactions (Dated)'!$E$2:$E$53,'Transactions (Dated)'!$D$2:$D$53,'Share Values'!$V201,'Transactions (Dated)'!$B$2:$B$53,'Share Values'!AJ$11,'Transactions (Dated)'!$C$2:$C$53,"Buy")-SUMIFS('Transactions (Dated)'!$E$2:$E$53,'Transactions (Dated)'!$D$2:$D$53,'Share Values'!$V201,'Transactions (Dated)'!$B$2:$B$53,'Share Values'!AJ$11,'Transactions (Dated)'!$C$2:$C$53,"Sell")</f>
        <v>0</v>
      </c>
      <c r="AK201" s="40"/>
      <c r="AM201" s="3">
        <f t="shared" si="57"/>
        <v>42188</v>
      </c>
      <c r="AN201" s="6">
        <f t="shared" ca="1" si="58"/>
        <v>46712.5</v>
      </c>
      <c r="AO201" s="6">
        <f t="shared" ca="1" si="59"/>
        <v>45187.5</v>
      </c>
      <c r="AP201" s="6">
        <f t="shared" ca="1" si="60"/>
        <v>0</v>
      </c>
      <c r="AQ201" s="6">
        <f t="shared" ca="1" si="61"/>
        <v>58765.52</v>
      </c>
      <c r="AR201" s="6">
        <f t="shared" ca="1" si="62"/>
        <v>39751.64</v>
      </c>
      <c r="AS201" s="6">
        <f t="shared" ca="1" si="63"/>
        <v>0</v>
      </c>
      <c r="AT201" s="6">
        <f t="shared" ca="1" si="64"/>
        <v>0</v>
      </c>
      <c r="AU201" s="6">
        <f t="shared" ca="1" si="65"/>
        <v>0</v>
      </c>
      <c r="AV201" s="6">
        <f t="shared" ca="1" si="66"/>
        <v>0</v>
      </c>
      <c r="AW201" s="6">
        <f t="shared" ca="1" si="67"/>
        <v>0</v>
      </c>
      <c r="AX201" s="6">
        <f t="shared" ca="1" si="68"/>
        <v>0</v>
      </c>
      <c r="AY201" s="6">
        <f t="shared" ca="1" si="69"/>
        <v>0</v>
      </c>
      <c r="AZ201" s="6">
        <f t="shared" ca="1" si="70"/>
        <v>0</v>
      </c>
      <c r="BA201" s="6">
        <f t="shared" ca="1" si="71"/>
        <v>0</v>
      </c>
      <c r="BB201" s="6"/>
      <c r="BD201" s="4">
        <f t="shared" ca="1" si="72"/>
        <v>190417.15999999997</v>
      </c>
      <c r="BF201" s="3">
        <f t="shared" si="73"/>
        <v>42188</v>
      </c>
      <c r="BG201" s="6">
        <f>BG200+SUMIFS('Transactions (Dated)'!H:H,'Transactions (Dated)'!D:D,'Share Values'!AM201)</f>
        <v>806524.9</v>
      </c>
      <c r="BH201" s="6">
        <f ca="1">BH200+SUMIFS('Transactions (Dated)'!$F:$F,'Transactions (Dated)'!$D:$D,$BF201,'Transactions (Dated)'!$B:$B,BH$11,'Transactions (Dated)'!$C:$C,"Dividend (paid to cash)")*W201</f>
        <v>0</v>
      </c>
      <c r="BI201" s="6">
        <f ca="1">BI200+SUMIFS('Transactions (Dated)'!$F:$F,'Transactions (Dated)'!$D:$D,$BF201,'Transactions (Dated)'!$B:$B,BI$11,'Transactions (Dated)'!$C:$C,"Dividend (paid to cash)")*X201</f>
        <v>1718.75</v>
      </c>
      <c r="BJ201" s="6">
        <f ca="1">BJ200+SUMIFS('Transactions (Dated)'!$F:$F,'Transactions (Dated)'!$D:$D,$BF201,'Transactions (Dated)'!$B:$B,BJ$11,'Transactions (Dated)'!$C:$C,"Dividend (paid to cash)")*Y201</f>
        <v>0</v>
      </c>
      <c r="BK201" s="6">
        <f ca="1">BK200+SUMIFS('Transactions (Dated)'!$F:$F,'Transactions (Dated)'!$D:$D,$BF201,'Transactions (Dated)'!$B:$B,BK$11,'Transactions (Dated)'!$C:$C,"Dividend (paid to cash)")*Z201</f>
        <v>113.52000000000001</v>
      </c>
      <c r="BL201" s="6">
        <f ca="1">BL200+SUMIFS('Transactions (Dated)'!$F:$F,'Transactions (Dated)'!$D:$D,$BF201,'Transactions (Dated)'!$B:$B,BL$11,'Transactions (Dated)'!$C:$C,"Dividend (paid to cash)")*AA201</f>
        <v>0</v>
      </c>
      <c r="BM201" s="6">
        <f ca="1">BM200+SUMIFS('Transactions (Dated)'!$F:$F,'Transactions (Dated)'!$D:$D,$BF201,'Transactions (Dated)'!$B:$B,BM$11,'Transactions (Dated)'!$C:$C,"Dividend (paid to cash)")*AB201</f>
        <v>0</v>
      </c>
      <c r="BN201" s="6">
        <f ca="1">BN200+SUMIFS('Transactions (Dated)'!$F:$F,'Transactions (Dated)'!$D:$D,$BF201,'Transactions (Dated)'!$B:$B,BN$11,'Transactions (Dated)'!$C:$C,"Dividend (paid to cash)")*AC201</f>
        <v>0</v>
      </c>
      <c r="BO201" s="6">
        <f ca="1">BO200+SUMIFS('Transactions (Dated)'!$F:$F,'Transactions (Dated)'!$D:$D,$BF201,'Transactions (Dated)'!$B:$B,BO$11,'Transactions (Dated)'!$C:$C,"Dividend (paid to cash)")*AD201</f>
        <v>0</v>
      </c>
      <c r="BP201" s="6">
        <f ca="1">BP200+SUMIFS('Transactions (Dated)'!$F:$F,'Transactions (Dated)'!$D:$D,$BF201,'Transactions (Dated)'!$B:$B,BP$11,'Transactions (Dated)'!$C:$C,"Dividend (paid to cash)")*AE201</f>
        <v>0</v>
      </c>
      <c r="BQ201" s="6">
        <f ca="1">BQ200+SUMIFS('Transactions (Dated)'!$F:$F,'Transactions (Dated)'!$D:$D,$BF201,'Transactions (Dated)'!$B:$B,BQ$11,'Transactions (Dated)'!$C:$C,"Dividend (paid to cash)")*AF201</f>
        <v>0</v>
      </c>
      <c r="BR201" s="6">
        <f ca="1">BR200+SUMIFS('Transactions (Dated)'!$F:$F,'Transactions (Dated)'!$D:$D,$BF201,'Transactions (Dated)'!$B:$B,BR$11,'Transactions (Dated)'!$C:$C,"Dividend (paid to cash)")*AG201</f>
        <v>0</v>
      </c>
      <c r="BS201" s="6">
        <f ca="1">BS200+SUMIFS('Transactions (Dated)'!$F:$F,'Transactions (Dated)'!$D:$D,$BF201,'Transactions (Dated)'!$B:$B,BS$11,'Transactions (Dated)'!$C:$C,"Dividend (paid to cash)")*AH201</f>
        <v>0</v>
      </c>
      <c r="BT201" s="6">
        <f ca="1">BT200+SUMIFS('Transactions (Dated)'!$F:$F,'Transactions (Dated)'!$D:$D,$BF201,'Transactions (Dated)'!$B:$B,BT$11,'Transactions (Dated)'!$C:$C,"Dividend (paid to cash)")*AI201</f>
        <v>0</v>
      </c>
      <c r="BU201" s="6">
        <f ca="1">BU200+SUMIFS('Transactions (Dated)'!$F:$F,'Transactions (Dated)'!$D:$D,$BF201,'Transactions (Dated)'!$B:$B,BU$11,'Transactions (Dated)'!$C:$C,"Dividend (paid to cash)")*AJ201</f>
        <v>0</v>
      </c>
      <c r="BV201" s="6"/>
      <c r="BX201" s="6">
        <f t="shared" ca="1" si="78"/>
        <v>808357.17</v>
      </c>
      <c r="BZ201" s="3">
        <f t="shared" si="79"/>
        <v>42188</v>
      </c>
      <c r="CA201" s="4">
        <f t="shared" ca="1" si="74"/>
        <v>190417.15999999997</v>
      </c>
      <c r="CB201" s="4">
        <f t="shared" ca="1" si="75"/>
        <v>808357.17</v>
      </c>
      <c r="CD201" s="4">
        <f t="shared" ca="1" si="76"/>
        <v>998774.33000000007</v>
      </c>
    </row>
    <row r="202" spans="2:82">
      <c r="B202" s="3">
        <f t="shared" si="77"/>
        <v>42191</v>
      </c>
      <c r="C202" s="2">
        <v>14593.6</v>
      </c>
      <c r="E202" s="70">
        <v>42191</v>
      </c>
      <c r="F202" s="69">
        <v>10.08</v>
      </c>
      <c r="G202" s="69">
        <v>4.7300000000000004</v>
      </c>
      <c r="H202" s="69">
        <v>19.7</v>
      </c>
      <c r="I202" s="69">
        <v>31.04</v>
      </c>
      <c r="J202" s="69">
        <v>16.52</v>
      </c>
      <c r="K202" s="69">
        <v>12.42</v>
      </c>
      <c r="L202" s="69">
        <v>26.01</v>
      </c>
      <c r="M202" s="69">
        <v>3.28</v>
      </c>
      <c r="N202" s="69">
        <v>10.9</v>
      </c>
      <c r="O202" s="69">
        <v>5.9132999999999996</v>
      </c>
      <c r="P202" s="69">
        <v>31.1</v>
      </c>
      <c r="Q202" s="69">
        <v>1</v>
      </c>
      <c r="R202" s="69">
        <v>10.19</v>
      </c>
      <c r="S202" s="69">
        <v>35.659999999999997</v>
      </c>
      <c r="T202" s="4"/>
      <c r="V202" s="3">
        <f t="shared" si="56"/>
        <v>42191</v>
      </c>
      <c r="W202" s="40">
        <f ca="1">W201+SUMIFS('Transactions (Dated)'!$E$2:$E$53,'Transactions (Dated)'!$D$2:$D$53,'Share Values'!$V202,'Transactions (Dated)'!$B$2:$B$53,'Share Values'!W$11,'Transactions (Dated)'!$C$2:$C$53,"Buy")-SUMIFS('Transactions (Dated)'!$E$2:$E$53,'Transactions (Dated)'!$D$2:$D$53,'Share Values'!$V202,'Transactions (Dated)'!$B$2:$B$53,'Share Values'!W$11,'Transactions (Dated)'!$C$2:$C$53,"Sell")</f>
        <v>4625</v>
      </c>
      <c r="X202" s="40">
        <f ca="1">X201+SUMIFS('Transactions (Dated)'!$E$2:$E$53,'Transactions (Dated)'!$D$2:$D$53,'Share Values'!$V202,'Transactions (Dated)'!$B$2:$B$53,'Share Values'!X$11,'Transactions (Dated)'!$C$2:$C$53,"Buy")-SUMIFS('Transactions (Dated)'!$E$2:$E$53,'Transactions (Dated)'!$D$2:$D$53,'Share Values'!$V202,'Transactions (Dated)'!$B$2:$B$53,'Share Values'!X$11,'Transactions (Dated)'!$C$2:$C$53,"Sell")</f>
        <v>9375</v>
      </c>
      <c r="Y202" s="40">
        <f ca="1">Y201+SUMIFS('Transactions (Dated)'!$E$2:$E$53,'Transactions (Dated)'!$D$2:$D$53,'Share Values'!$V202,'Transactions (Dated)'!$B$2:$B$53,'Share Values'!Y$11,'Transactions (Dated)'!$C$2:$C$53,"Buy")-SUMIFS('Transactions (Dated)'!$E$2:$E$53,'Transactions (Dated)'!$D$2:$D$53,'Share Values'!$V202,'Transactions (Dated)'!$B$2:$B$53,'Share Values'!Y$11,'Transactions (Dated)'!$C$2:$C$53,"Sell")</f>
        <v>0</v>
      </c>
      <c r="Z202" s="40">
        <f ca="1">Z201+SUMIFS('Transactions (Dated)'!$E$2:$E$53,'Transactions (Dated)'!$D$2:$D$53,'Share Values'!$V202,'Transactions (Dated)'!$B$2:$B$53,'Share Values'!Z$11,'Transactions (Dated)'!$C$2:$C$53,"Buy")-SUMIFS('Transactions (Dated)'!$E$2:$E$53,'Transactions (Dated)'!$D$2:$D$53,'Share Values'!$V202,'Transactions (Dated)'!$B$2:$B$53,'Share Values'!Z$11,'Transactions (Dated)'!$C$2:$C$53,"Sell")</f>
        <v>1892</v>
      </c>
      <c r="AA202" s="40">
        <f ca="1">AA201+SUMIFS('Transactions (Dated)'!$E$2:$E$53,'Transactions (Dated)'!$D$2:$D$53,'Share Values'!$V202,'Transactions (Dated)'!$B$2:$B$53,'Share Values'!AA$11,'Transactions (Dated)'!$C$2:$C$53,"Buy")-SUMIFS('Transactions (Dated)'!$E$2:$E$53,'Transactions (Dated)'!$D$2:$D$53,'Share Values'!$V202,'Transactions (Dated)'!$B$2:$B$53,'Share Values'!AA$11,'Transactions (Dated)'!$C$2:$C$53,"Sell")</f>
        <v>2348</v>
      </c>
      <c r="AB202" s="40">
        <f ca="1">AB201+SUMIFS('Transactions (Dated)'!$E$2:$E$53,'Transactions (Dated)'!$D$2:$D$53,'Share Values'!$V202,'Transactions (Dated)'!$B$2:$B$53,'Share Values'!AB$11,'Transactions (Dated)'!$C$2:$C$53,"Buy")-SUMIFS('Transactions (Dated)'!$E$2:$E$53,'Transactions (Dated)'!$D$2:$D$53,'Share Values'!$V202,'Transactions (Dated)'!$B$2:$B$53,'Share Values'!AB$11,'Transactions (Dated)'!$C$2:$C$53,"Sell")</f>
        <v>0</v>
      </c>
      <c r="AC202" s="40">
        <f ca="1">AC201+SUMIFS('Transactions (Dated)'!$E$2:$E$53,'Transactions (Dated)'!$D$2:$D$53,'Share Values'!$V202,'Transactions (Dated)'!$B$2:$B$53,'Share Values'!AC$11,'Transactions (Dated)'!$C$2:$C$53,"Buy")-SUMIFS('Transactions (Dated)'!$E$2:$E$53,'Transactions (Dated)'!$D$2:$D$53,'Share Values'!$V202,'Transactions (Dated)'!$B$2:$B$53,'Share Values'!AC$11,'Transactions (Dated)'!$C$2:$C$53,"Sell")</f>
        <v>0</v>
      </c>
      <c r="AD202" s="40">
        <f ca="1">AD201+SUMIFS('Transactions (Dated)'!$E$2:$E$53,'Transactions (Dated)'!$D$2:$D$53,'Share Values'!$V202,'Transactions (Dated)'!$B$2:$B$53,'Share Values'!AD$11,'Transactions (Dated)'!$C$2:$C$53,"Buy")-SUMIFS('Transactions (Dated)'!$E$2:$E$53,'Transactions (Dated)'!$D$2:$D$53,'Share Values'!$V202,'Transactions (Dated)'!$B$2:$B$53,'Share Values'!AD$11,'Transactions (Dated)'!$C$2:$C$53,"Sell")</f>
        <v>0</v>
      </c>
      <c r="AE202" s="40">
        <f ca="1">AE201+SUMIFS('Transactions (Dated)'!$E$2:$E$53,'Transactions (Dated)'!$D$2:$D$53,'Share Values'!$V202,'Transactions (Dated)'!$B$2:$B$53,'Share Values'!AE$11,'Transactions (Dated)'!$C$2:$C$53,"Buy")-SUMIFS('Transactions (Dated)'!$E$2:$E$53,'Transactions (Dated)'!$D$2:$D$53,'Share Values'!$V202,'Transactions (Dated)'!$B$2:$B$53,'Share Values'!AE$11,'Transactions (Dated)'!$C$2:$C$53,"Sell")</f>
        <v>0</v>
      </c>
      <c r="AF202" s="40">
        <f ca="1">AF201+SUMIFS('Transactions (Dated)'!$E$2:$E$53,'Transactions (Dated)'!$D$2:$D$53,'Share Values'!$V202,'Transactions (Dated)'!$B$2:$B$53,'Share Values'!AF$11,'Transactions (Dated)'!$C$2:$C$53,"Buy")-SUMIFS('Transactions (Dated)'!$E$2:$E$53,'Transactions (Dated)'!$D$2:$D$53,'Share Values'!$V202,'Transactions (Dated)'!$B$2:$B$53,'Share Values'!AF$11,'Transactions (Dated)'!$C$2:$C$53,"Sell")</f>
        <v>0</v>
      </c>
      <c r="AG202" s="40">
        <f ca="1">AG201+SUMIFS('Transactions (Dated)'!$E$2:$E$53,'Transactions (Dated)'!$D$2:$D$53,'Share Values'!$V202,'Transactions (Dated)'!$B$2:$B$53,'Share Values'!AG$11,'Transactions (Dated)'!$C$2:$C$53,"Buy")-SUMIFS('Transactions (Dated)'!$E$2:$E$53,'Transactions (Dated)'!$D$2:$D$53,'Share Values'!$V202,'Transactions (Dated)'!$B$2:$B$53,'Share Values'!AG$11,'Transactions (Dated)'!$C$2:$C$53,"Sell")</f>
        <v>0</v>
      </c>
      <c r="AH202" s="40">
        <f ca="1">AH201+SUMIFS('Transactions (Dated)'!$E$2:$E$53,'Transactions (Dated)'!$D$2:$D$53,'Share Values'!$V202,'Transactions (Dated)'!$B$2:$B$53,'Share Values'!AH$11,'Transactions (Dated)'!$C$2:$C$53,"Buy")-SUMIFS('Transactions (Dated)'!$E$2:$E$53,'Transactions (Dated)'!$D$2:$D$53,'Share Values'!$V202,'Transactions (Dated)'!$B$2:$B$53,'Share Values'!AH$11,'Transactions (Dated)'!$C$2:$C$53,"Sell")</f>
        <v>0</v>
      </c>
      <c r="AI202" s="40">
        <f ca="1">AI201+SUMIFS('Transactions (Dated)'!$E$2:$E$53,'Transactions (Dated)'!$D$2:$D$53,'Share Values'!$V202,'Transactions (Dated)'!$B$2:$B$53,'Share Values'!AI$11,'Transactions (Dated)'!$C$2:$C$53,"Buy")-SUMIFS('Transactions (Dated)'!$E$2:$E$53,'Transactions (Dated)'!$D$2:$D$53,'Share Values'!$V202,'Transactions (Dated)'!$B$2:$B$53,'Share Values'!AI$11,'Transactions (Dated)'!$C$2:$C$53,"Sell")</f>
        <v>0</v>
      </c>
      <c r="AJ202" s="40">
        <f ca="1">AJ201+SUMIFS('Transactions (Dated)'!$E$2:$E$53,'Transactions (Dated)'!$D$2:$D$53,'Share Values'!$V202,'Transactions (Dated)'!$B$2:$B$53,'Share Values'!AJ$11,'Transactions (Dated)'!$C$2:$C$53,"Buy")-SUMIFS('Transactions (Dated)'!$E$2:$E$53,'Transactions (Dated)'!$D$2:$D$53,'Share Values'!$V202,'Transactions (Dated)'!$B$2:$B$53,'Share Values'!AJ$11,'Transactions (Dated)'!$C$2:$C$53,"Sell")</f>
        <v>0</v>
      </c>
      <c r="AK202" s="40"/>
      <c r="AM202" s="3">
        <f t="shared" si="57"/>
        <v>42191</v>
      </c>
      <c r="AN202" s="6">
        <f t="shared" ca="1" si="58"/>
        <v>46620</v>
      </c>
      <c r="AO202" s="6">
        <f t="shared" ca="1" si="59"/>
        <v>44343.750000000007</v>
      </c>
      <c r="AP202" s="6">
        <f t="shared" ca="1" si="60"/>
        <v>0</v>
      </c>
      <c r="AQ202" s="6">
        <f t="shared" ca="1" si="61"/>
        <v>58727.68</v>
      </c>
      <c r="AR202" s="6">
        <f t="shared" ca="1" si="62"/>
        <v>38788.959999999999</v>
      </c>
      <c r="AS202" s="6">
        <f t="shared" ca="1" si="63"/>
        <v>0</v>
      </c>
      <c r="AT202" s="6">
        <f t="shared" ca="1" si="64"/>
        <v>0</v>
      </c>
      <c r="AU202" s="6">
        <f t="shared" ca="1" si="65"/>
        <v>0</v>
      </c>
      <c r="AV202" s="6">
        <f t="shared" ca="1" si="66"/>
        <v>0</v>
      </c>
      <c r="AW202" s="6">
        <f t="shared" ca="1" si="67"/>
        <v>0</v>
      </c>
      <c r="AX202" s="6">
        <f t="shared" ca="1" si="68"/>
        <v>0</v>
      </c>
      <c r="AY202" s="6">
        <f t="shared" ca="1" si="69"/>
        <v>0</v>
      </c>
      <c r="AZ202" s="6">
        <f t="shared" ca="1" si="70"/>
        <v>0</v>
      </c>
      <c r="BA202" s="6">
        <f t="shared" ca="1" si="71"/>
        <v>0</v>
      </c>
      <c r="BB202" s="6"/>
      <c r="BD202" s="4">
        <f t="shared" ca="1" si="72"/>
        <v>188480.38999999998</v>
      </c>
      <c r="BF202" s="3">
        <f t="shared" si="73"/>
        <v>42191</v>
      </c>
      <c r="BG202" s="6">
        <f>BG201+SUMIFS('Transactions (Dated)'!H:H,'Transactions (Dated)'!D:D,'Share Values'!AM202)</f>
        <v>806524.9</v>
      </c>
      <c r="BH202" s="6">
        <f ca="1">BH201+SUMIFS('Transactions (Dated)'!$F:$F,'Transactions (Dated)'!$D:$D,$BF202,'Transactions (Dated)'!$B:$B,BH$11,'Transactions (Dated)'!$C:$C,"Dividend (paid to cash)")*W202</f>
        <v>0</v>
      </c>
      <c r="BI202" s="6">
        <f ca="1">BI201+SUMIFS('Transactions (Dated)'!$F:$F,'Transactions (Dated)'!$D:$D,$BF202,'Transactions (Dated)'!$B:$B,BI$11,'Transactions (Dated)'!$C:$C,"Dividend (paid to cash)")*X202</f>
        <v>1718.75</v>
      </c>
      <c r="BJ202" s="6">
        <f ca="1">BJ201+SUMIFS('Transactions (Dated)'!$F:$F,'Transactions (Dated)'!$D:$D,$BF202,'Transactions (Dated)'!$B:$B,BJ$11,'Transactions (Dated)'!$C:$C,"Dividend (paid to cash)")*Y202</f>
        <v>0</v>
      </c>
      <c r="BK202" s="6">
        <f ca="1">BK201+SUMIFS('Transactions (Dated)'!$F:$F,'Transactions (Dated)'!$D:$D,$BF202,'Transactions (Dated)'!$B:$B,BK$11,'Transactions (Dated)'!$C:$C,"Dividend (paid to cash)")*Z202</f>
        <v>113.52000000000001</v>
      </c>
      <c r="BL202" s="6">
        <f ca="1">BL201+SUMIFS('Transactions (Dated)'!$F:$F,'Transactions (Dated)'!$D:$D,$BF202,'Transactions (Dated)'!$B:$B,BL$11,'Transactions (Dated)'!$C:$C,"Dividend (paid to cash)")*AA202</f>
        <v>0</v>
      </c>
      <c r="BM202" s="6">
        <f ca="1">BM201+SUMIFS('Transactions (Dated)'!$F:$F,'Transactions (Dated)'!$D:$D,$BF202,'Transactions (Dated)'!$B:$B,BM$11,'Transactions (Dated)'!$C:$C,"Dividend (paid to cash)")*AB202</f>
        <v>0</v>
      </c>
      <c r="BN202" s="6">
        <f ca="1">BN201+SUMIFS('Transactions (Dated)'!$F:$F,'Transactions (Dated)'!$D:$D,$BF202,'Transactions (Dated)'!$B:$B,BN$11,'Transactions (Dated)'!$C:$C,"Dividend (paid to cash)")*AC202</f>
        <v>0</v>
      </c>
      <c r="BO202" s="6">
        <f ca="1">BO201+SUMIFS('Transactions (Dated)'!$F:$F,'Transactions (Dated)'!$D:$D,$BF202,'Transactions (Dated)'!$B:$B,BO$11,'Transactions (Dated)'!$C:$C,"Dividend (paid to cash)")*AD202</f>
        <v>0</v>
      </c>
      <c r="BP202" s="6">
        <f ca="1">BP201+SUMIFS('Transactions (Dated)'!$F:$F,'Transactions (Dated)'!$D:$D,$BF202,'Transactions (Dated)'!$B:$B,BP$11,'Transactions (Dated)'!$C:$C,"Dividend (paid to cash)")*AE202</f>
        <v>0</v>
      </c>
      <c r="BQ202" s="6">
        <f ca="1">BQ201+SUMIFS('Transactions (Dated)'!$F:$F,'Transactions (Dated)'!$D:$D,$BF202,'Transactions (Dated)'!$B:$B,BQ$11,'Transactions (Dated)'!$C:$C,"Dividend (paid to cash)")*AF202</f>
        <v>0</v>
      </c>
      <c r="BR202" s="6">
        <f ca="1">BR201+SUMIFS('Transactions (Dated)'!$F:$F,'Transactions (Dated)'!$D:$D,$BF202,'Transactions (Dated)'!$B:$B,BR$11,'Transactions (Dated)'!$C:$C,"Dividend (paid to cash)")*AG202</f>
        <v>0</v>
      </c>
      <c r="BS202" s="6">
        <f ca="1">BS201+SUMIFS('Transactions (Dated)'!$F:$F,'Transactions (Dated)'!$D:$D,$BF202,'Transactions (Dated)'!$B:$B,BS$11,'Transactions (Dated)'!$C:$C,"Dividend (paid to cash)")*AH202</f>
        <v>0</v>
      </c>
      <c r="BT202" s="6">
        <f ca="1">BT201+SUMIFS('Transactions (Dated)'!$F:$F,'Transactions (Dated)'!$D:$D,$BF202,'Transactions (Dated)'!$B:$B,BT$11,'Transactions (Dated)'!$C:$C,"Dividend (paid to cash)")*AI202</f>
        <v>0</v>
      </c>
      <c r="BU202" s="6">
        <f ca="1">BU201+SUMIFS('Transactions (Dated)'!$F:$F,'Transactions (Dated)'!$D:$D,$BF202,'Transactions (Dated)'!$B:$B,BU$11,'Transactions (Dated)'!$C:$C,"Dividend (paid to cash)")*AJ202</f>
        <v>0</v>
      </c>
      <c r="BV202" s="6"/>
      <c r="BX202" s="6">
        <f t="shared" ca="1" si="78"/>
        <v>808357.17</v>
      </c>
      <c r="BZ202" s="3">
        <f t="shared" si="79"/>
        <v>42191</v>
      </c>
      <c r="CA202" s="4">
        <f t="shared" ca="1" si="74"/>
        <v>188480.38999999998</v>
      </c>
      <c r="CB202" s="4">
        <f t="shared" ca="1" si="75"/>
        <v>808357.17</v>
      </c>
      <c r="CD202" s="4">
        <f t="shared" ca="1" si="76"/>
        <v>996837.56</v>
      </c>
    </row>
    <row r="203" spans="2:82">
      <c r="B203" s="3">
        <f t="shared" si="77"/>
        <v>42192</v>
      </c>
      <c r="C203" s="2">
        <v>14624.5</v>
      </c>
      <c r="E203" s="70">
        <v>42192</v>
      </c>
      <c r="F203" s="69">
        <v>10.130000000000001</v>
      </c>
      <c r="G203" s="69">
        <v>4.74</v>
      </c>
      <c r="H203" s="69">
        <v>19.75</v>
      </c>
      <c r="I203" s="69">
        <v>30.9</v>
      </c>
      <c r="J203" s="69">
        <v>16.899999999999999</v>
      </c>
      <c r="K203" s="69">
        <v>12.48</v>
      </c>
      <c r="L203" s="69">
        <v>25.91</v>
      </c>
      <c r="M203" s="69">
        <v>3.17</v>
      </c>
      <c r="N203" s="69">
        <v>11.05</v>
      </c>
      <c r="O203" s="69">
        <v>6</v>
      </c>
      <c r="P203" s="69">
        <v>31.23</v>
      </c>
      <c r="Q203" s="69">
        <v>1</v>
      </c>
      <c r="R203" s="69">
        <v>9.76</v>
      </c>
      <c r="S203" s="69">
        <v>37.090000000000003</v>
      </c>
      <c r="T203" s="4"/>
      <c r="V203" s="3">
        <f t="shared" si="56"/>
        <v>42192</v>
      </c>
      <c r="W203" s="40">
        <f ca="1">W202+SUMIFS('Transactions (Dated)'!$E$2:$E$53,'Transactions (Dated)'!$D$2:$D$53,'Share Values'!$V203,'Transactions (Dated)'!$B$2:$B$53,'Share Values'!W$11,'Transactions (Dated)'!$C$2:$C$53,"Buy")-SUMIFS('Transactions (Dated)'!$E$2:$E$53,'Transactions (Dated)'!$D$2:$D$53,'Share Values'!$V203,'Transactions (Dated)'!$B$2:$B$53,'Share Values'!W$11,'Transactions (Dated)'!$C$2:$C$53,"Sell")</f>
        <v>4625</v>
      </c>
      <c r="X203" s="40">
        <f ca="1">X202+SUMIFS('Transactions (Dated)'!$E$2:$E$53,'Transactions (Dated)'!$D$2:$D$53,'Share Values'!$V203,'Transactions (Dated)'!$B$2:$B$53,'Share Values'!X$11,'Transactions (Dated)'!$C$2:$C$53,"Buy")-SUMIFS('Transactions (Dated)'!$E$2:$E$53,'Transactions (Dated)'!$D$2:$D$53,'Share Values'!$V203,'Transactions (Dated)'!$B$2:$B$53,'Share Values'!X$11,'Transactions (Dated)'!$C$2:$C$53,"Sell")</f>
        <v>9375</v>
      </c>
      <c r="Y203" s="40">
        <f ca="1">Y202+SUMIFS('Transactions (Dated)'!$E$2:$E$53,'Transactions (Dated)'!$D$2:$D$53,'Share Values'!$V203,'Transactions (Dated)'!$B$2:$B$53,'Share Values'!Y$11,'Transactions (Dated)'!$C$2:$C$53,"Buy")-SUMIFS('Transactions (Dated)'!$E$2:$E$53,'Transactions (Dated)'!$D$2:$D$53,'Share Values'!$V203,'Transactions (Dated)'!$B$2:$B$53,'Share Values'!Y$11,'Transactions (Dated)'!$C$2:$C$53,"Sell")</f>
        <v>0</v>
      </c>
      <c r="Z203" s="40">
        <f ca="1">Z202+SUMIFS('Transactions (Dated)'!$E$2:$E$53,'Transactions (Dated)'!$D$2:$D$53,'Share Values'!$V203,'Transactions (Dated)'!$B$2:$B$53,'Share Values'!Z$11,'Transactions (Dated)'!$C$2:$C$53,"Buy")-SUMIFS('Transactions (Dated)'!$E$2:$E$53,'Transactions (Dated)'!$D$2:$D$53,'Share Values'!$V203,'Transactions (Dated)'!$B$2:$B$53,'Share Values'!Z$11,'Transactions (Dated)'!$C$2:$C$53,"Sell")</f>
        <v>1892</v>
      </c>
      <c r="AA203" s="40">
        <f ca="1">AA202+SUMIFS('Transactions (Dated)'!$E$2:$E$53,'Transactions (Dated)'!$D$2:$D$53,'Share Values'!$V203,'Transactions (Dated)'!$B$2:$B$53,'Share Values'!AA$11,'Transactions (Dated)'!$C$2:$C$53,"Buy")-SUMIFS('Transactions (Dated)'!$E$2:$E$53,'Transactions (Dated)'!$D$2:$D$53,'Share Values'!$V203,'Transactions (Dated)'!$B$2:$B$53,'Share Values'!AA$11,'Transactions (Dated)'!$C$2:$C$53,"Sell")</f>
        <v>2348</v>
      </c>
      <c r="AB203" s="40">
        <f ca="1">AB202+SUMIFS('Transactions (Dated)'!$E$2:$E$53,'Transactions (Dated)'!$D$2:$D$53,'Share Values'!$V203,'Transactions (Dated)'!$B$2:$B$53,'Share Values'!AB$11,'Transactions (Dated)'!$C$2:$C$53,"Buy")-SUMIFS('Transactions (Dated)'!$E$2:$E$53,'Transactions (Dated)'!$D$2:$D$53,'Share Values'!$V203,'Transactions (Dated)'!$B$2:$B$53,'Share Values'!AB$11,'Transactions (Dated)'!$C$2:$C$53,"Sell")</f>
        <v>0</v>
      </c>
      <c r="AC203" s="40">
        <f ca="1">AC202+SUMIFS('Transactions (Dated)'!$E$2:$E$53,'Transactions (Dated)'!$D$2:$D$53,'Share Values'!$V203,'Transactions (Dated)'!$B$2:$B$53,'Share Values'!AC$11,'Transactions (Dated)'!$C$2:$C$53,"Buy")-SUMIFS('Transactions (Dated)'!$E$2:$E$53,'Transactions (Dated)'!$D$2:$D$53,'Share Values'!$V203,'Transactions (Dated)'!$B$2:$B$53,'Share Values'!AC$11,'Transactions (Dated)'!$C$2:$C$53,"Sell")</f>
        <v>0</v>
      </c>
      <c r="AD203" s="40">
        <f ca="1">AD202+SUMIFS('Transactions (Dated)'!$E$2:$E$53,'Transactions (Dated)'!$D$2:$D$53,'Share Values'!$V203,'Transactions (Dated)'!$B$2:$B$53,'Share Values'!AD$11,'Transactions (Dated)'!$C$2:$C$53,"Buy")-SUMIFS('Transactions (Dated)'!$E$2:$E$53,'Transactions (Dated)'!$D$2:$D$53,'Share Values'!$V203,'Transactions (Dated)'!$B$2:$B$53,'Share Values'!AD$11,'Transactions (Dated)'!$C$2:$C$53,"Sell")</f>
        <v>0</v>
      </c>
      <c r="AE203" s="40">
        <f ca="1">AE202+SUMIFS('Transactions (Dated)'!$E$2:$E$53,'Transactions (Dated)'!$D$2:$D$53,'Share Values'!$V203,'Transactions (Dated)'!$B$2:$B$53,'Share Values'!AE$11,'Transactions (Dated)'!$C$2:$C$53,"Buy")-SUMIFS('Transactions (Dated)'!$E$2:$E$53,'Transactions (Dated)'!$D$2:$D$53,'Share Values'!$V203,'Transactions (Dated)'!$B$2:$B$53,'Share Values'!AE$11,'Transactions (Dated)'!$C$2:$C$53,"Sell")</f>
        <v>0</v>
      </c>
      <c r="AF203" s="40">
        <f ca="1">AF202+SUMIFS('Transactions (Dated)'!$E$2:$E$53,'Transactions (Dated)'!$D$2:$D$53,'Share Values'!$V203,'Transactions (Dated)'!$B$2:$B$53,'Share Values'!AF$11,'Transactions (Dated)'!$C$2:$C$53,"Buy")-SUMIFS('Transactions (Dated)'!$E$2:$E$53,'Transactions (Dated)'!$D$2:$D$53,'Share Values'!$V203,'Transactions (Dated)'!$B$2:$B$53,'Share Values'!AF$11,'Transactions (Dated)'!$C$2:$C$53,"Sell")</f>
        <v>0</v>
      </c>
      <c r="AG203" s="40">
        <f ca="1">AG202+SUMIFS('Transactions (Dated)'!$E$2:$E$53,'Transactions (Dated)'!$D$2:$D$53,'Share Values'!$V203,'Transactions (Dated)'!$B$2:$B$53,'Share Values'!AG$11,'Transactions (Dated)'!$C$2:$C$53,"Buy")-SUMIFS('Transactions (Dated)'!$E$2:$E$53,'Transactions (Dated)'!$D$2:$D$53,'Share Values'!$V203,'Transactions (Dated)'!$B$2:$B$53,'Share Values'!AG$11,'Transactions (Dated)'!$C$2:$C$53,"Sell")</f>
        <v>0</v>
      </c>
      <c r="AH203" s="40">
        <f ca="1">AH202+SUMIFS('Transactions (Dated)'!$E$2:$E$53,'Transactions (Dated)'!$D$2:$D$53,'Share Values'!$V203,'Transactions (Dated)'!$B$2:$B$53,'Share Values'!AH$11,'Transactions (Dated)'!$C$2:$C$53,"Buy")-SUMIFS('Transactions (Dated)'!$E$2:$E$53,'Transactions (Dated)'!$D$2:$D$53,'Share Values'!$V203,'Transactions (Dated)'!$B$2:$B$53,'Share Values'!AH$11,'Transactions (Dated)'!$C$2:$C$53,"Sell")</f>
        <v>0</v>
      </c>
      <c r="AI203" s="40">
        <f ca="1">AI202+SUMIFS('Transactions (Dated)'!$E$2:$E$53,'Transactions (Dated)'!$D$2:$D$53,'Share Values'!$V203,'Transactions (Dated)'!$B$2:$B$53,'Share Values'!AI$11,'Transactions (Dated)'!$C$2:$C$53,"Buy")-SUMIFS('Transactions (Dated)'!$E$2:$E$53,'Transactions (Dated)'!$D$2:$D$53,'Share Values'!$V203,'Transactions (Dated)'!$B$2:$B$53,'Share Values'!AI$11,'Transactions (Dated)'!$C$2:$C$53,"Sell")</f>
        <v>0</v>
      </c>
      <c r="AJ203" s="40">
        <f ca="1">AJ202+SUMIFS('Transactions (Dated)'!$E$2:$E$53,'Transactions (Dated)'!$D$2:$D$53,'Share Values'!$V203,'Transactions (Dated)'!$B$2:$B$53,'Share Values'!AJ$11,'Transactions (Dated)'!$C$2:$C$53,"Buy")-SUMIFS('Transactions (Dated)'!$E$2:$E$53,'Transactions (Dated)'!$D$2:$D$53,'Share Values'!$V203,'Transactions (Dated)'!$B$2:$B$53,'Share Values'!AJ$11,'Transactions (Dated)'!$C$2:$C$53,"Sell")</f>
        <v>0</v>
      </c>
      <c r="AK203" s="40"/>
      <c r="AM203" s="3">
        <f t="shared" si="57"/>
        <v>42192</v>
      </c>
      <c r="AN203" s="6">
        <f t="shared" ca="1" si="58"/>
        <v>46851.25</v>
      </c>
      <c r="AO203" s="6">
        <f t="shared" ca="1" si="59"/>
        <v>44437.5</v>
      </c>
      <c r="AP203" s="6">
        <f t="shared" ca="1" si="60"/>
        <v>0</v>
      </c>
      <c r="AQ203" s="6">
        <f t="shared" ca="1" si="61"/>
        <v>58462.799999999996</v>
      </c>
      <c r="AR203" s="6">
        <f t="shared" ca="1" si="62"/>
        <v>39681.199999999997</v>
      </c>
      <c r="AS203" s="6">
        <f t="shared" ca="1" si="63"/>
        <v>0</v>
      </c>
      <c r="AT203" s="6">
        <f t="shared" ca="1" si="64"/>
        <v>0</v>
      </c>
      <c r="AU203" s="6">
        <f t="shared" ca="1" si="65"/>
        <v>0</v>
      </c>
      <c r="AV203" s="6">
        <f t="shared" ca="1" si="66"/>
        <v>0</v>
      </c>
      <c r="AW203" s="6">
        <f t="shared" ca="1" si="67"/>
        <v>0</v>
      </c>
      <c r="AX203" s="6">
        <f t="shared" ca="1" si="68"/>
        <v>0</v>
      </c>
      <c r="AY203" s="6">
        <f t="shared" ca="1" si="69"/>
        <v>0</v>
      </c>
      <c r="AZ203" s="6">
        <f t="shared" ca="1" si="70"/>
        <v>0</v>
      </c>
      <c r="BA203" s="6">
        <f t="shared" ca="1" si="71"/>
        <v>0</v>
      </c>
      <c r="BB203" s="6"/>
      <c r="BD203" s="4">
        <f t="shared" ca="1" si="72"/>
        <v>189432.75</v>
      </c>
      <c r="BF203" s="3">
        <f t="shared" si="73"/>
        <v>42192</v>
      </c>
      <c r="BG203" s="6">
        <f>BG202+SUMIFS('Transactions (Dated)'!H:H,'Transactions (Dated)'!D:D,'Share Values'!AM203)</f>
        <v>806524.9</v>
      </c>
      <c r="BH203" s="6">
        <f ca="1">BH202+SUMIFS('Transactions (Dated)'!$F:$F,'Transactions (Dated)'!$D:$D,$BF203,'Transactions (Dated)'!$B:$B,BH$11,'Transactions (Dated)'!$C:$C,"Dividend (paid to cash)")*W203</f>
        <v>0</v>
      </c>
      <c r="BI203" s="6">
        <f ca="1">BI202+SUMIFS('Transactions (Dated)'!$F:$F,'Transactions (Dated)'!$D:$D,$BF203,'Transactions (Dated)'!$B:$B,BI$11,'Transactions (Dated)'!$C:$C,"Dividend (paid to cash)")*X203</f>
        <v>1718.75</v>
      </c>
      <c r="BJ203" s="6">
        <f ca="1">BJ202+SUMIFS('Transactions (Dated)'!$F:$F,'Transactions (Dated)'!$D:$D,$BF203,'Transactions (Dated)'!$B:$B,BJ$11,'Transactions (Dated)'!$C:$C,"Dividend (paid to cash)")*Y203</f>
        <v>0</v>
      </c>
      <c r="BK203" s="6">
        <f ca="1">BK202+SUMIFS('Transactions (Dated)'!$F:$F,'Transactions (Dated)'!$D:$D,$BF203,'Transactions (Dated)'!$B:$B,BK$11,'Transactions (Dated)'!$C:$C,"Dividend (paid to cash)")*Z203</f>
        <v>113.52000000000001</v>
      </c>
      <c r="BL203" s="6">
        <f ca="1">BL202+SUMIFS('Transactions (Dated)'!$F:$F,'Transactions (Dated)'!$D:$D,$BF203,'Transactions (Dated)'!$B:$B,BL$11,'Transactions (Dated)'!$C:$C,"Dividend (paid to cash)")*AA203</f>
        <v>0</v>
      </c>
      <c r="BM203" s="6">
        <f ca="1">BM202+SUMIFS('Transactions (Dated)'!$F:$F,'Transactions (Dated)'!$D:$D,$BF203,'Transactions (Dated)'!$B:$B,BM$11,'Transactions (Dated)'!$C:$C,"Dividend (paid to cash)")*AB203</f>
        <v>0</v>
      </c>
      <c r="BN203" s="6">
        <f ca="1">BN202+SUMIFS('Transactions (Dated)'!$F:$F,'Transactions (Dated)'!$D:$D,$BF203,'Transactions (Dated)'!$B:$B,BN$11,'Transactions (Dated)'!$C:$C,"Dividend (paid to cash)")*AC203</f>
        <v>0</v>
      </c>
      <c r="BO203" s="6">
        <f ca="1">BO202+SUMIFS('Transactions (Dated)'!$F:$F,'Transactions (Dated)'!$D:$D,$BF203,'Transactions (Dated)'!$B:$B,BO$11,'Transactions (Dated)'!$C:$C,"Dividend (paid to cash)")*AD203</f>
        <v>0</v>
      </c>
      <c r="BP203" s="6">
        <f ca="1">BP202+SUMIFS('Transactions (Dated)'!$F:$F,'Transactions (Dated)'!$D:$D,$BF203,'Transactions (Dated)'!$B:$B,BP$11,'Transactions (Dated)'!$C:$C,"Dividend (paid to cash)")*AE203</f>
        <v>0</v>
      </c>
      <c r="BQ203" s="6">
        <f ca="1">BQ202+SUMIFS('Transactions (Dated)'!$F:$F,'Transactions (Dated)'!$D:$D,$BF203,'Transactions (Dated)'!$B:$B,BQ$11,'Transactions (Dated)'!$C:$C,"Dividend (paid to cash)")*AF203</f>
        <v>0</v>
      </c>
      <c r="BR203" s="6">
        <f ca="1">BR202+SUMIFS('Transactions (Dated)'!$F:$F,'Transactions (Dated)'!$D:$D,$BF203,'Transactions (Dated)'!$B:$B,BR$11,'Transactions (Dated)'!$C:$C,"Dividend (paid to cash)")*AG203</f>
        <v>0</v>
      </c>
      <c r="BS203" s="6">
        <f ca="1">BS202+SUMIFS('Transactions (Dated)'!$F:$F,'Transactions (Dated)'!$D:$D,$BF203,'Transactions (Dated)'!$B:$B,BS$11,'Transactions (Dated)'!$C:$C,"Dividend (paid to cash)")*AH203</f>
        <v>0</v>
      </c>
      <c r="BT203" s="6">
        <f ca="1">BT202+SUMIFS('Transactions (Dated)'!$F:$F,'Transactions (Dated)'!$D:$D,$BF203,'Transactions (Dated)'!$B:$B,BT$11,'Transactions (Dated)'!$C:$C,"Dividend (paid to cash)")*AI203</f>
        <v>0</v>
      </c>
      <c r="BU203" s="6">
        <f ca="1">BU202+SUMIFS('Transactions (Dated)'!$F:$F,'Transactions (Dated)'!$D:$D,$BF203,'Transactions (Dated)'!$B:$B,BU$11,'Transactions (Dated)'!$C:$C,"Dividend (paid to cash)")*AJ203</f>
        <v>0</v>
      </c>
      <c r="BV203" s="6"/>
      <c r="BX203" s="6">
        <f t="shared" ca="1" si="78"/>
        <v>808357.17</v>
      </c>
      <c r="BZ203" s="3">
        <f t="shared" si="79"/>
        <v>42192</v>
      </c>
      <c r="CA203" s="4">
        <f t="shared" ca="1" si="74"/>
        <v>189432.75</v>
      </c>
      <c r="CB203" s="4">
        <f t="shared" ca="1" si="75"/>
        <v>808357.17</v>
      </c>
      <c r="CD203" s="4">
        <f t="shared" ca="1" si="76"/>
        <v>997789.92</v>
      </c>
    </row>
    <row r="204" spans="2:82">
      <c r="B204" s="3">
        <f t="shared" si="77"/>
        <v>42193</v>
      </c>
      <c r="C204" s="2">
        <v>14412.1</v>
      </c>
      <c r="E204" s="70">
        <v>42193</v>
      </c>
      <c r="F204" s="69">
        <v>9.7899999999999991</v>
      </c>
      <c r="G204" s="69">
        <v>4.82</v>
      </c>
      <c r="H204" s="69">
        <v>19.48</v>
      </c>
      <c r="I204" s="69">
        <v>30.69</v>
      </c>
      <c r="J204" s="69">
        <v>16.47</v>
      </c>
      <c r="K204" s="69">
        <v>12.5</v>
      </c>
      <c r="L204" s="69">
        <v>25.7</v>
      </c>
      <c r="M204" s="69">
        <v>3.18</v>
      </c>
      <c r="N204" s="69">
        <v>11.05</v>
      </c>
      <c r="O204" s="69">
        <v>5.8733000000000004</v>
      </c>
      <c r="P204" s="69">
        <v>30.7</v>
      </c>
      <c r="Q204" s="69">
        <v>1</v>
      </c>
      <c r="R204" s="69">
        <v>9.4600000000000009</v>
      </c>
      <c r="S204" s="69">
        <v>36.07</v>
      </c>
      <c r="T204" s="4"/>
      <c r="V204" s="3">
        <f t="shared" ref="V204:V267" si="80">E204</f>
        <v>42193</v>
      </c>
      <c r="W204" s="40">
        <f ca="1">W203+SUMIFS('Transactions (Dated)'!$E$2:$E$53,'Transactions (Dated)'!$D$2:$D$53,'Share Values'!$V204,'Transactions (Dated)'!$B$2:$B$53,'Share Values'!W$11,'Transactions (Dated)'!$C$2:$C$53,"Buy")-SUMIFS('Transactions (Dated)'!$E$2:$E$53,'Transactions (Dated)'!$D$2:$D$53,'Share Values'!$V204,'Transactions (Dated)'!$B$2:$B$53,'Share Values'!W$11,'Transactions (Dated)'!$C$2:$C$53,"Sell")</f>
        <v>4625</v>
      </c>
      <c r="X204" s="40">
        <f ca="1">X203+SUMIFS('Transactions (Dated)'!$E$2:$E$53,'Transactions (Dated)'!$D$2:$D$53,'Share Values'!$V204,'Transactions (Dated)'!$B$2:$B$53,'Share Values'!X$11,'Transactions (Dated)'!$C$2:$C$53,"Buy")-SUMIFS('Transactions (Dated)'!$E$2:$E$53,'Transactions (Dated)'!$D$2:$D$53,'Share Values'!$V204,'Transactions (Dated)'!$B$2:$B$53,'Share Values'!X$11,'Transactions (Dated)'!$C$2:$C$53,"Sell")</f>
        <v>9375</v>
      </c>
      <c r="Y204" s="40">
        <f ca="1">Y203+SUMIFS('Transactions (Dated)'!$E$2:$E$53,'Transactions (Dated)'!$D$2:$D$53,'Share Values'!$V204,'Transactions (Dated)'!$B$2:$B$53,'Share Values'!Y$11,'Transactions (Dated)'!$C$2:$C$53,"Buy")-SUMIFS('Transactions (Dated)'!$E$2:$E$53,'Transactions (Dated)'!$D$2:$D$53,'Share Values'!$V204,'Transactions (Dated)'!$B$2:$B$53,'Share Values'!Y$11,'Transactions (Dated)'!$C$2:$C$53,"Sell")</f>
        <v>0</v>
      </c>
      <c r="Z204" s="40">
        <f ca="1">Z203+SUMIFS('Transactions (Dated)'!$E$2:$E$53,'Transactions (Dated)'!$D$2:$D$53,'Share Values'!$V204,'Transactions (Dated)'!$B$2:$B$53,'Share Values'!Z$11,'Transactions (Dated)'!$C$2:$C$53,"Buy")-SUMIFS('Transactions (Dated)'!$E$2:$E$53,'Transactions (Dated)'!$D$2:$D$53,'Share Values'!$V204,'Transactions (Dated)'!$B$2:$B$53,'Share Values'!Z$11,'Transactions (Dated)'!$C$2:$C$53,"Sell")</f>
        <v>1892</v>
      </c>
      <c r="AA204" s="40">
        <f ca="1">AA203+SUMIFS('Transactions (Dated)'!$E$2:$E$53,'Transactions (Dated)'!$D$2:$D$53,'Share Values'!$V204,'Transactions (Dated)'!$B$2:$B$53,'Share Values'!AA$11,'Transactions (Dated)'!$C$2:$C$53,"Buy")-SUMIFS('Transactions (Dated)'!$E$2:$E$53,'Transactions (Dated)'!$D$2:$D$53,'Share Values'!$V204,'Transactions (Dated)'!$B$2:$B$53,'Share Values'!AA$11,'Transactions (Dated)'!$C$2:$C$53,"Sell")</f>
        <v>2348</v>
      </c>
      <c r="AB204" s="40">
        <f ca="1">AB203+SUMIFS('Transactions (Dated)'!$E$2:$E$53,'Transactions (Dated)'!$D$2:$D$53,'Share Values'!$V204,'Transactions (Dated)'!$B$2:$B$53,'Share Values'!AB$11,'Transactions (Dated)'!$C$2:$C$53,"Buy")-SUMIFS('Transactions (Dated)'!$E$2:$E$53,'Transactions (Dated)'!$D$2:$D$53,'Share Values'!$V204,'Transactions (Dated)'!$B$2:$B$53,'Share Values'!AB$11,'Transactions (Dated)'!$C$2:$C$53,"Sell")</f>
        <v>0</v>
      </c>
      <c r="AC204" s="40">
        <f ca="1">AC203+SUMIFS('Transactions (Dated)'!$E$2:$E$53,'Transactions (Dated)'!$D$2:$D$53,'Share Values'!$V204,'Transactions (Dated)'!$B$2:$B$53,'Share Values'!AC$11,'Transactions (Dated)'!$C$2:$C$53,"Buy")-SUMIFS('Transactions (Dated)'!$E$2:$E$53,'Transactions (Dated)'!$D$2:$D$53,'Share Values'!$V204,'Transactions (Dated)'!$B$2:$B$53,'Share Values'!AC$11,'Transactions (Dated)'!$C$2:$C$53,"Sell")</f>
        <v>0</v>
      </c>
      <c r="AD204" s="40">
        <f ca="1">AD203+SUMIFS('Transactions (Dated)'!$E$2:$E$53,'Transactions (Dated)'!$D$2:$D$53,'Share Values'!$V204,'Transactions (Dated)'!$B$2:$B$53,'Share Values'!AD$11,'Transactions (Dated)'!$C$2:$C$53,"Buy")-SUMIFS('Transactions (Dated)'!$E$2:$E$53,'Transactions (Dated)'!$D$2:$D$53,'Share Values'!$V204,'Transactions (Dated)'!$B$2:$B$53,'Share Values'!AD$11,'Transactions (Dated)'!$C$2:$C$53,"Sell")</f>
        <v>0</v>
      </c>
      <c r="AE204" s="40">
        <f ca="1">AE203+SUMIFS('Transactions (Dated)'!$E$2:$E$53,'Transactions (Dated)'!$D$2:$D$53,'Share Values'!$V204,'Transactions (Dated)'!$B$2:$B$53,'Share Values'!AE$11,'Transactions (Dated)'!$C$2:$C$53,"Buy")-SUMIFS('Transactions (Dated)'!$E$2:$E$53,'Transactions (Dated)'!$D$2:$D$53,'Share Values'!$V204,'Transactions (Dated)'!$B$2:$B$53,'Share Values'!AE$11,'Transactions (Dated)'!$C$2:$C$53,"Sell")</f>
        <v>0</v>
      </c>
      <c r="AF204" s="40">
        <f ca="1">AF203+SUMIFS('Transactions (Dated)'!$E$2:$E$53,'Transactions (Dated)'!$D$2:$D$53,'Share Values'!$V204,'Transactions (Dated)'!$B$2:$B$53,'Share Values'!AF$11,'Transactions (Dated)'!$C$2:$C$53,"Buy")-SUMIFS('Transactions (Dated)'!$E$2:$E$53,'Transactions (Dated)'!$D$2:$D$53,'Share Values'!$V204,'Transactions (Dated)'!$B$2:$B$53,'Share Values'!AF$11,'Transactions (Dated)'!$C$2:$C$53,"Sell")</f>
        <v>0</v>
      </c>
      <c r="AG204" s="40">
        <f ca="1">AG203+SUMIFS('Transactions (Dated)'!$E$2:$E$53,'Transactions (Dated)'!$D$2:$D$53,'Share Values'!$V204,'Transactions (Dated)'!$B$2:$B$53,'Share Values'!AG$11,'Transactions (Dated)'!$C$2:$C$53,"Buy")-SUMIFS('Transactions (Dated)'!$E$2:$E$53,'Transactions (Dated)'!$D$2:$D$53,'Share Values'!$V204,'Transactions (Dated)'!$B$2:$B$53,'Share Values'!AG$11,'Transactions (Dated)'!$C$2:$C$53,"Sell")</f>
        <v>0</v>
      </c>
      <c r="AH204" s="40">
        <f ca="1">AH203+SUMIFS('Transactions (Dated)'!$E$2:$E$53,'Transactions (Dated)'!$D$2:$D$53,'Share Values'!$V204,'Transactions (Dated)'!$B$2:$B$53,'Share Values'!AH$11,'Transactions (Dated)'!$C$2:$C$53,"Buy")-SUMIFS('Transactions (Dated)'!$E$2:$E$53,'Transactions (Dated)'!$D$2:$D$53,'Share Values'!$V204,'Transactions (Dated)'!$B$2:$B$53,'Share Values'!AH$11,'Transactions (Dated)'!$C$2:$C$53,"Sell")</f>
        <v>0</v>
      </c>
      <c r="AI204" s="40">
        <f ca="1">AI203+SUMIFS('Transactions (Dated)'!$E$2:$E$53,'Transactions (Dated)'!$D$2:$D$53,'Share Values'!$V204,'Transactions (Dated)'!$B$2:$B$53,'Share Values'!AI$11,'Transactions (Dated)'!$C$2:$C$53,"Buy")-SUMIFS('Transactions (Dated)'!$E$2:$E$53,'Transactions (Dated)'!$D$2:$D$53,'Share Values'!$V204,'Transactions (Dated)'!$B$2:$B$53,'Share Values'!AI$11,'Transactions (Dated)'!$C$2:$C$53,"Sell")</f>
        <v>0</v>
      </c>
      <c r="AJ204" s="40">
        <f ca="1">AJ203+SUMIFS('Transactions (Dated)'!$E$2:$E$53,'Transactions (Dated)'!$D$2:$D$53,'Share Values'!$V204,'Transactions (Dated)'!$B$2:$B$53,'Share Values'!AJ$11,'Transactions (Dated)'!$C$2:$C$53,"Buy")-SUMIFS('Transactions (Dated)'!$E$2:$E$53,'Transactions (Dated)'!$D$2:$D$53,'Share Values'!$V204,'Transactions (Dated)'!$B$2:$B$53,'Share Values'!AJ$11,'Transactions (Dated)'!$C$2:$C$53,"Sell")</f>
        <v>0</v>
      </c>
      <c r="AK204" s="40"/>
      <c r="AM204" s="3">
        <f t="shared" ref="AM204:AM267" si="81">+V204</f>
        <v>42193</v>
      </c>
      <c r="AN204" s="6">
        <f t="shared" ref="AN204:AN267" ca="1" si="82">+W204*F204</f>
        <v>45278.749999999993</v>
      </c>
      <c r="AO204" s="6">
        <f t="shared" ref="AO204:AO267" ca="1" si="83">+X204*G204</f>
        <v>45187.5</v>
      </c>
      <c r="AP204" s="6">
        <f t="shared" ref="AP204:AP267" ca="1" si="84">+Y204*H204</f>
        <v>0</v>
      </c>
      <c r="AQ204" s="6">
        <f t="shared" ref="AQ204:AQ267" ca="1" si="85">+Z204*I204</f>
        <v>58065.48</v>
      </c>
      <c r="AR204" s="6">
        <f t="shared" ref="AR204:AR267" ca="1" si="86">+AA204*J204</f>
        <v>38671.56</v>
      </c>
      <c r="AS204" s="6">
        <f t="shared" ref="AS204:AS267" ca="1" si="87">+AB204*K204</f>
        <v>0</v>
      </c>
      <c r="AT204" s="6">
        <f t="shared" ref="AT204:AT267" ca="1" si="88">+AC204*L204</f>
        <v>0</v>
      </c>
      <c r="AU204" s="6">
        <f t="shared" ref="AU204:AU267" ca="1" si="89">+AD204*M204</f>
        <v>0</v>
      </c>
      <c r="AV204" s="6">
        <f t="shared" ref="AV204:AV267" ca="1" si="90">+AE204*N204</f>
        <v>0</v>
      </c>
      <c r="AW204" s="6">
        <f t="shared" ref="AW204:AW267" ca="1" si="91">+AF204*O204</f>
        <v>0</v>
      </c>
      <c r="AX204" s="6">
        <f t="shared" ref="AX204:AX267" ca="1" si="92">+AG204*P204</f>
        <v>0</v>
      </c>
      <c r="AY204" s="6">
        <f t="shared" ref="AY204:AY267" ca="1" si="93">+AH204*Q204</f>
        <v>0</v>
      </c>
      <c r="AZ204" s="6">
        <f t="shared" ref="AZ204:AZ267" ca="1" si="94">+AI204*R204</f>
        <v>0</v>
      </c>
      <c r="BA204" s="6">
        <f t="shared" ref="BA204:BA267" ca="1" si="95">+AJ204*S204</f>
        <v>0</v>
      </c>
      <c r="BB204" s="6"/>
      <c r="BD204" s="4">
        <f t="shared" ref="BD204:BD267" ca="1" si="96">SUM(AN204:BC204)</f>
        <v>187203.29</v>
      </c>
      <c r="BF204" s="3">
        <f t="shared" ref="BF204:BF267" si="97">+V204</f>
        <v>42193</v>
      </c>
      <c r="BG204" s="6">
        <f>BG203+SUMIFS('Transactions (Dated)'!H:H,'Transactions (Dated)'!D:D,'Share Values'!AM204)</f>
        <v>806524.9</v>
      </c>
      <c r="BH204" s="6">
        <f ca="1">BH203+SUMIFS('Transactions (Dated)'!$F:$F,'Transactions (Dated)'!$D:$D,$BF204,'Transactions (Dated)'!$B:$B,BH$11,'Transactions (Dated)'!$C:$C,"Dividend (paid to cash)")*W204</f>
        <v>0</v>
      </c>
      <c r="BI204" s="6">
        <f ca="1">BI203+SUMIFS('Transactions (Dated)'!$F:$F,'Transactions (Dated)'!$D:$D,$BF204,'Transactions (Dated)'!$B:$B,BI$11,'Transactions (Dated)'!$C:$C,"Dividend (paid to cash)")*X204</f>
        <v>1718.75</v>
      </c>
      <c r="BJ204" s="6">
        <f ca="1">BJ203+SUMIFS('Transactions (Dated)'!$F:$F,'Transactions (Dated)'!$D:$D,$BF204,'Transactions (Dated)'!$B:$B,BJ$11,'Transactions (Dated)'!$C:$C,"Dividend (paid to cash)")*Y204</f>
        <v>0</v>
      </c>
      <c r="BK204" s="6">
        <f ca="1">BK203+SUMIFS('Transactions (Dated)'!$F:$F,'Transactions (Dated)'!$D:$D,$BF204,'Transactions (Dated)'!$B:$B,BK$11,'Transactions (Dated)'!$C:$C,"Dividend (paid to cash)")*Z204</f>
        <v>113.52000000000001</v>
      </c>
      <c r="BL204" s="6">
        <f ca="1">BL203+SUMIFS('Transactions (Dated)'!$F:$F,'Transactions (Dated)'!$D:$D,$BF204,'Transactions (Dated)'!$B:$B,BL$11,'Transactions (Dated)'!$C:$C,"Dividend (paid to cash)")*AA204</f>
        <v>0</v>
      </c>
      <c r="BM204" s="6">
        <f ca="1">BM203+SUMIFS('Transactions (Dated)'!$F:$F,'Transactions (Dated)'!$D:$D,$BF204,'Transactions (Dated)'!$B:$B,BM$11,'Transactions (Dated)'!$C:$C,"Dividend (paid to cash)")*AB204</f>
        <v>0</v>
      </c>
      <c r="BN204" s="6">
        <f ca="1">BN203+SUMIFS('Transactions (Dated)'!$F:$F,'Transactions (Dated)'!$D:$D,$BF204,'Transactions (Dated)'!$B:$B,BN$11,'Transactions (Dated)'!$C:$C,"Dividend (paid to cash)")*AC204</f>
        <v>0</v>
      </c>
      <c r="BO204" s="6">
        <f ca="1">BO203+SUMIFS('Transactions (Dated)'!$F:$F,'Transactions (Dated)'!$D:$D,$BF204,'Transactions (Dated)'!$B:$B,BO$11,'Transactions (Dated)'!$C:$C,"Dividend (paid to cash)")*AD204</f>
        <v>0</v>
      </c>
      <c r="BP204" s="6">
        <f ca="1">BP203+SUMIFS('Transactions (Dated)'!$F:$F,'Transactions (Dated)'!$D:$D,$BF204,'Transactions (Dated)'!$B:$B,BP$11,'Transactions (Dated)'!$C:$C,"Dividend (paid to cash)")*AE204</f>
        <v>0</v>
      </c>
      <c r="BQ204" s="6">
        <f ca="1">BQ203+SUMIFS('Transactions (Dated)'!$F:$F,'Transactions (Dated)'!$D:$D,$BF204,'Transactions (Dated)'!$B:$B,BQ$11,'Transactions (Dated)'!$C:$C,"Dividend (paid to cash)")*AF204</f>
        <v>0</v>
      </c>
      <c r="BR204" s="6">
        <f ca="1">BR203+SUMIFS('Transactions (Dated)'!$F:$F,'Transactions (Dated)'!$D:$D,$BF204,'Transactions (Dated)'!$B:$B,BR$11,'Transactions (Dated)'!$C:$C,"Dividend (paid to cash)")*AG204</f>
        <v>0</v>
      </c>
      <c r="BS204" s="6">
        <f ca="1">BS203+SUMIFS('Transactions (Dated)'!$F:$F,'Transactions (Dated)'!$D:$D,$BF204,'Transactions (Dated)'!$B:$B,BS$11,'Transactions (Dated)'!$C:$C,"Dividend (paid to cash)")*AH204</f>
        <v>0</v>
      </c>
      <c r="BT204" s="6">
        <f ca="1">BT203+SUMIFS('Transactions (Dated)'!$F:$F,'Transactions (Dated)'!$D:$D,$BF204,'Transactions (Dated)'!$B:$B,BT$11,'Transactions (Dated)'!$C:$C,"Dividend (paid to cash)")*AI204</f>
        <v>0</v>
      </c>
      <c r="BU204" s="6">
        <f ca="1">BU203+SUMIFS('Transactions (Dated)'!$F:$F,'Transactions (Dated)'!$D:$D,$BF204,'Transactions (Dated)'!$B:$B,BU$11,'Transactions (Dated)'!$C:$C,"Dividend (paid to cash)")*AJ204</f>
        <v>0</v>
      </c>
      <c r="BV204" s="6"/>
      <c r="BX204" s="6">
        <f t="shared" ca="1" si="78"/>
        <v>808357.17</v>
      </c>
      <c r="BZ204" s="3">
        <f t="shared" si="79"/>
        <v>42193</v>
      </c>
      <c r="CA204" s="4">
        <f t="shared" ref="CA204:CA267" ca="1" si="98">SUM(AN204:BC204)</f>
        <v>187203.29</v>
      </c>
      <c r="CB204" s="4">
        <f t="shared" ref="CB204:CB267" ca="1" si="99">+BX204</f>
        <v>808357.17</v>
      </c>
      <c r="CD204" s="4">
        <f t="shared" ref="CD204:CD267" ca="1" si="100">CA204+CB204</f>
        <v>995560.46000000008</v>
      </c>
    </row>
    <row r="205" spans="2:82">
      <c r="B205" s="3">
        <f t="shared" ref="B205:B268" si="101">+E205</f>
        <v>42194</v>
      </c>
      <c r="C205" s="2">
        <v>14278.5</v>
      </c>
      <c r="E205" s="70">
        <v>42194</v>
      </c>
      <c r="F205" s="69">
        <v>9.8800000000000008</v>
      </c>
      <c r="G205" s="69">
        <v>4.78</v>
      </c>
      <c r="H205" s="69">
        <v>19.3</v>
      </c>
      <c r="I205" s="69">
        <v>30.31</v>
      </c>
      <c r="J205" s="69">
        <v>16.45</v>
      </c>
      <c r="K205" s="69">
        <v>12.42</v>
      </c>
      <c r="L205" s="69">
        <v>25.4</v>
      </c>
      <c r="M205" s="69">
        <v>3.2</v>
      </c>
      <c r="N205" s="69">
        <v>10.94</v>
      </c>
      <c r="O205" s="69">
        <v>5.88</v>
      </c>
      <c r="P205" s="69">
        <v>30.64</v>
      </c>
      <c r="Q205" s="69">
        <v>1.05</v>
      </c>
      <c r="R205" s="69">
        <v>9.74</v>
      </c>
      <c r="S205" s="69">
        <v>35.299999999999997</v>
      </c>
      <c r="T205" s="4"/>
      <c r="V205" s="3">
        <f t="shared" si="80"/>
        <v>42194</v>
      </c>
      <c r="W205" s="40">
        <f ca="1">W204+SUMIFS('Transactions (Dated)'!$E$2:$E$53,'Transactions (Dated)'!$D$2:$D$53,'Share Values'!$V205,'Transactions (Dated)'!$B$2:$B$53,'Share Values'!W$11,'Transactions (Dated)'!$C$2:$C$53,"Buy")-SUMIFS('Transactions (Dated)'!$E$2:$E$53,'Transactions (Dated)'!$D$2:$D$53,'Share Values'!$V205,'Transactions (Dated)'!$B$2:$B$53,'Share Values'!W$11,'Transactions (Dated)'!$C$2:$C$53,"Sell")</f>
        <v>4625</v>
      </c>
      <c r="X205" s="40">
        <f ca="1">X204+SUMIFS('Transactions (Dated)'!$E$2:$E$53,'Transactions (Dated)'!$D$2:$D$53,'Share Values'!$V205,'Transactions (Dated)'!$B$2:$B$53,'Share Values'!X$11,'Transactions (Dated)'!$C$2:$C$53,"Buy")-SUMIFS('Transactions (Dated)'!$E$2:$E$53,'Transactions (Dated)'!$D$2:$D$53,'Share Values'!$V205,'Transactions (Dated)'!$B$2:$B$53,'Share Values'!X$11,'Transactions (Dated)'!$C$2:$C$53,"Sell")</f>
        <v>9375</v>
      </c>
      <c r="Y205" s="40">
        <f ca="1">Y204+SUMIFS('Transactions (Dated)'!$E$2:$E$53,'Transactions (Dated)'!$D$2:$D$53,'Share Values'!$V205,'Transactions (Dated)'!$B$2:$B$53,'Share Values'!Y$11,'Transactions (Dated)'!$C$2:$C$53,"Buy")-SUMIFS('Transactions (Dated)'!$E$2:$E$53,'Transactions (Dated)'!$D$2:$D$53,'Share Values'!$V205,'Transactions (Dated)'!$B$2:$B$53,'Share Values'!Y$11,'Transactions (Dated)'!$C$2:$C$53,"Sell")</f>
        <v>0</v>
      </c>
      <c r="Z205" s="40">
        <f ca="1">Z204+SUMIFS('Transactions (Dated)'!$E$2:$E$53,'Transactions (Dated)'!$D$2:$D$53,'Share Values'!$V205,'Transactions (Dated)'!$B$2:$B$53,'Share Values'!Z$11,'Transactions (Dated)'!$C$2:$C$53,"Buy")-SUMIFS('Transactions (Dated)'!$E$2:$E$53,'Transactions (Dated)'!$D$2:$D$53,'Share Values'!$V205,'Transactions (Dated)'!$B$2:$B$53,'Share Values'!Z$11,'Transactions (Dated)'!$C$2:$C$53,"Sell")</f>
        <v>1892</v>
      </c>
      <c r="AA205" s="40">
        <f ca="1">AA204+SUMIFS('Transactions (Dated)'!$E$2:$E$53,'Transactions (Dated)'!$D$2:$D$53,'Share Values'!$V205,'Transactions (Dated)'!$B$2:$B$53,'Share Values'!AA$11,'Transactions (Dated)'!$C$2:$C$53,"Buy")-SUMIFS('Transactions (Dated)'!$E$2:$E$53,'Transactions (Dated)'!$D$2:$D$53,'Share Values'!$V205,'Transactions (Dated)'!$B$2:$B$53,'Share Values'!AA$11,'Transactions (Dated)'!$C$2:$C$53,"Sell")</f>
        <v>2348</v>
      </c>
      <c r="AB205" s="40">
        <f ca="1">AB204+SUMIFS('Transactions (Dated)'!$E$2:$E$53,'Transactions (Dated)'!$D$2:$D$53,'Share Values'!$V205,'Transactions (Dated)'!$B$2:$B$53,'Share Values'!AB$11,'Transactions (Dated)'!$C$2:$C$53,"Buy")-SUMIFS('Transactions (Dated)'!$E$2:$E$53,'Transactions (Dated)'!$D$2:$D$53,'Share Values'!$V205,'Transactions (Dated)'!$B$2:$B$53,'Share Values'!AB$11,'Transactions (Dated)'!$C$2:$C$53,"Sell")</f>
        <v>0</v>
      </c>
      <c r="AC205" s="40">
        <f ca="1">AC204+SUMIFS('Transactions (Dated)'!$E$2:$E$53,'Transactions (Dated)'!$D$2:$D$53,'Share Values'!$V205,'Transactions (Dated)'!$B$2:$B$53,'Share Values'!AC$11,'Transactions (Dated)'!$C$2:$C$53,"Buy")-SUMIFS('Transactions (Dated)'!$E$2:$E$53,'Transactions (Dated)'!$D$2:$D$53,'Share Values'!$V205,'Transactions (Dated)'!$B$2:$B$53,'Share Values'!AC$11,'Transactions (Dated)'!$C$2:$C$53,"Sell")</f>
        <v>0</v>
      </c>
      <c r="AD205" s="40">
        <f ca="1">AD204+SUMIFS('Transactions (Dated)'!$E$2:$E$53,'Transactions (Dated)'!$D$2:$D$53,'Share Values'!$V205,'Transactions (Dated)'!$B$2:$B$53,'Share Values'!AD$11,'Transactions (Dated)'!$C$2:$C$53,"Buy")-SUMIFS('Transactions (Dated)'!$E$2:$E$53,'Transactions (Dated)'!$D$2:$D$53,'Share Values'!$V205,'Transactions (Dated)'!$B$2:$B$53,'Share Values'!AD$11,'Transactions (Dated)'!$C$2:$C$53,"Sell")</f>
        <v>0</v>
      </c>
      <c r="AE205" s="40">
        <f ca="1">AE204+SUMIFS('Transactions (Dated)'!$E$2:$E$53,'Transactions (Dated)'!$D$2:$D$53,'Share Values'!$V205,'Transactions (Dated)'!$B$2:$B$53,'Share Values'!AE$11,'Transactions (Dated)'!$C$2:$C$53,"Buy")-SUMIFS('Transactions (Dated)'!$E$2:$E$53,'Transactions (Dated)'!$D$2:$D$53,'Share Values'!$V205,'Transactions (Dated)'!$B$2:$B$53,'Share Values'!AE$11,'Transactions (Dated)'!$C$2:$C$53,"Sell")</f>
        <v>0</v>
      </c>
      <c r="AF205" s="40">
        <f ca="1">AF204+SUMIFS('Transactions (Dated)'!$E$2:$E$53,'Transactions (Dated)'!$D$2:$D$53,'Share Values'!$V205,'Transactions (Dated)'!$B$2:$B$53,'Share Values'!AF$11,'Transactions (Dated)'!$C$2:$C$53,"Buy")-SUMIFS('Transactions (Dated)'!$E$2:$E$53,'Transactions (Dated)'!$D$2:$D$53,'Share Values'!$V205,'Transactions (Dated)'!$B$2:$B$53,'Share Values'!AF$11,'Transactions (Dated)'!$C$2:$C$53,"Sell")</f>
        <v>0</v>
      </c>
      <c r="AG205" s="40">
        <f ca="1">AG204+SUMIFS('Transactions (Dated)'!$E$2:$E$53,'Transactions (Dated)'!$D$2:$D$53,'Share Values'!$V205,'Transactions (Dated)'!$B$2:$B$53,'Share Values'!AG$11,'Transactions (Dated)'!$C$2:$C$53,"Buy")-SUMIFS('Transactions (Dated)'!$E$2:$E$53,'Transactions (Dated)'!$D$2:$D$53,'Share Values'!$V205,'Transactions (Dated)'!$B$2:$B$53,'Share Values'!AG$11,'Transactions (Dated)'!$C$2:$C$53,"Sell")</f>
        <v>0</v>
      </c>
      <c r="AH205" s="40">
        <f ca="1">AH204+SUMIFS('Transactions (Dated)'!$E$2:$E$53,'Transactions (Dated)'!$D$2:$D$53,'Share Values'!$V205,'Transactions (Dated)'!$B$2:$B$53,'Share Values'!AH$11,'Transactions (Dated)'!$C$2:$C$53,"Buy")-SUMIFS('Transactions (Dated)'!$E$2:$E$53,'Transactions (Dated)'!$D$2:$D$53,'Share Values'!$V205,'Transactions (Dated)'!$B$2:$B$53,'Share Values'!AH$11,'Transactions (Dated)'!$C$2:$C$53,"Sell")</f>
        <v>0</v>
      </c>
      <c r="AI205" s="40">
        <f ca="1">AI204+SUMIFS('Transactions (Dated)'!$E$2:$E$53,'Transactions (Dated)'!$D$2:$D$53,'Share Values'!$V205,'Transactions (Dated)'!$B$2:$B$53,'Share Values'!AI$11,'Transactions (Dated)'!$C$2:$C$53,"Buy")-SUMIFS('Transactions (Dated)'!$E$2:$E$53,'Transactions (Dated)'!$D$2:$D$53,'Share Values'!$V205,'Transactions (Dated)'!$B$2:$B$53,'Share Values'!AI$11,'Transactions (Dated)'!$C$2:$C$53,"Sell")</f>
        <v>0</v>
      </c>
      <c r="AJ205" s="40">
        <f ca="1">AJ204+SUMIFS('Transactions (Dated)'!$E$2:$E$53,'Transactions (Dated)'!$D$2:$D$53,'Share Values'!$V205,'Transactions (Dated)'!$B$2:$B$53,'Share Values'!AJ$11,'Transactions (Dated)'!$C$2:$C$53,"Buy")-SUMIFS('Transactions (Dated)'!$E$2:$E$53,'Transactions (Dated)'!$D$2:$D$53,'Share Values'!$V205,'Transactions (Dated)'!$B$2:$B$53,'Share Values'!AJ$11,'Transactions (Dated)'!$C$2:$C$53,"Sell")</f>
        <v>0</v>
      </c>
      <c r="AK205" s="40"/>
      <c r="AM205" s="3">
        <f t="shared" si="81"/>
        <v>42194</v>
      </c>
      <c r="AN205" s="6">
        <f t="shared" ca="1" si="82"/>
        <v>45695</v>
      </c>
      <c r="AO205" s="6">
        <f t="shared" ca="1" si="83"/>
        <v>44812.5</v>
      </c>
      <c r="AP205" s="6">
        <f t="shared" ca="1" si="84"/>
        <v>0</v>
      </c>
      <c r="AQ205" s="6">
        <f t="shared" ca="1" si="85"/>
        <v>57346.52</v>
      </c>
      <c r="AR205" s="6">
        <f t="shared" ca="1" si="86"/>
        <v>38624.6</v>
      </c>
      <c r="AS205" s="6">
        <f t="shared" ca="1" si="87"/>
        <v>0</v>
      </c>
      <c r="AT205" s="6">
        <f t="shared" ca="1" si="88"/>
        <v>0</v>
      </c>
      <c r="AU205" s="6">
        <f t="shared" ca="1" si="89"/>
        <v>0</v>
      </c>
      <c r="AV205" s="6">
        <f t="shared" ca="1" si="90"/>
        <v>0</v>
      </c>
      <c r="AW205" s="6">
        <f t="shared" ca="1" si="91"/>
        <v>0</v>
      </c>
      <c r="AX205" s="6">
        <f t="shared" ca="1" si="92"/>
        <v>0</v>
      </c>
      <c r="AY205" s="6">
        <f t="shared" ca="1" si="93"/>
        <v>0</v>
      </c>
      <c r="AZ205" s="6">
        <f t="shared" ca="1" si="94"/>
        <v>0</v>
      </c>
      <c r="BA205" s="6">
        <f t="shared" ca="1" si="95"/>
        <v>0</v>
      </c>
      <c r="BB205" s="6"/>
      <c r="BD205" s="4">
        <f t="shared" ca="1" si="96"/>
        <v>186478.62</v>
      </c>
      <c r="BF205" s="3">
        <f t="shared" si="97"/>
        <v>42194</v>
      </c>
      <c r="BG205" s="6">
        <f>BG204+SUMIFS('Transactions (Dated)'!H:H,'Transactions (Dated)'!D:D,'Share Values'!AM205)</f>
        <v>806524.9</v>
      </c>
      <c r="BH205" s="6">
        <f ca="1">BH204+SUMIFS('Transactions (Dated)'!$F:$F,'Transactions (Dated)'!$D:$D,$BF205,'Transactions (Dated)'!$B:$B,BH$11,'Transactions (Dated)'!$C:$C,"Dividend (paid to cash)")*W205</f>
        <v>0</v>
      </c>
      <c r="BI205" s="6">
        <f ca="1">BI204+SUMIFS('Transactions (Dated)'!$F:$F,'Transactions (Dated)'!$D:$D,$BF205,'Transactions (Dated)'!$B:$B,BI$11,'Transactions (Dated)'!$C:$C,"Dividend (paid to cash)")*X205</f>
        <v>1718.75</v>
      </c>
      <c r="BJ205" s="6">
        <f ca="1">BJ204+SUMIFS('Transactions (Dated)'!$F:$F,'Transactions (Dated)'!$D:$D,$BF205,'Transactions (Dated)'!$B:$B,BJ$11,'Transactions (Dated)'!$C:$C,"Dividend (paid to cash)")*Y205</f>
        <v>0</v>
      </c>
      <c r="BK205" s="6">
        <f ca="1">BK204+SUMIFS('Transactions (Dated)'!$F:$F,'Transactions (Dated)'!$D:$D,$BF205,'Transactions (Dated)'!$B:$B,BK$11,'Transactions (Dated)'!$C:$C,"Dividend (paid to cash)")*Z205</f>
        <v>113.52000000000001</v>
      </c>
      <c r="BL205" s="6">
        <f ca="1">BL204+SUMIFS('Transactions (Dated)'!$F:$F,'Transactions (Dated)'!$D:$D,$BF205,'Transactions (Dated)'!$B:$B,BL$11,'Transactions (Dated)'!$C:$C,"Dividend (paid to cash)")*AA205</f>
        <v>0</v>
      </c>
      <c r="BM205" s="6">
        <f ca="1">BM204+SUMIFS('Transactions (Dated)'!$F:$F,'Transactions (Dated)'!$D:$D,$BF205,'Transactions (Dated)'!$B:$B,BM$11,'Transactions (Dated)'!$C:$C,"Dividend (paid to cash)")*AB205</f>
        <v>0</v>
      </c>
      <c r="BN205" s="6">
        <f ca="1">BN204+SUMIFS('Transactions (Dated)'!$F:$F,'Transactions (Dated)'!$D:$D,$BF205,'Transactions (Dated)'!$B:$B,BN$11,'Transactions (Dated)'!$C:$C,"Dividend (paid to cash)")*AC205</f>
        <v>0</v>
      </c>
      <c r="BO205" s="6">
        <f ca="1">BO204+SUMIFS('Transactions (Dated)'!$F:$F,'Transactions (Dated)'!$D:$D,$BF205,'Transactions (Dated)'!$B:$B,BO$11,'Transactions (Dated)'!$C:$C,"Dividend (paid to cash)")*AD205</f>
        <v>0</v>
      </c>
      <c r="BP205" s="6">
        <f ca="1">BP204+SUMIFS('Transactions (Dated)'!$F:$F,'Transactions (Dated)'!$D:$D,$BF205,'Transactions (Dated)'!$B:$B,BP$11,'Transactions (Dated)'!$C:$C,"Dividend (paid to cash)")*AE205</f>
        <v>0</v>
      </c>
      <c r="BQ205" s="6">
        <f ca="1">BQ204+SUMIFS('Transactions (Dated)'!$F:$F,'Transactions (Dated)'!$D:$D,$BF205,'Transactions (Dated)'!$B:$B,BQ$11,'Transactions (Dated)'!$C:$C,"Dividend (paid to cash)")*AF205</f>
        <v>0</v>
      </c>
      <c r="BR205" s="6">
        <f ca="1">BR204+SUMIFS('Transactions (Dated)'!$F:$F,'Transactions (Dated)'!$D:$D,$BF205,'Transactions (Dated)'!$B:$B,BR$11,'Transactions (Dated)'!$C:$C,"Dividend (paid to cash)")*AG205</f>
        <v>0</v>
      </c>
      <c r="BS205" s="6">
        <f ca="1">BS204+SUMIFS('Transactions (Dated)'!$F:$F,'Transactions (Dated)'!$D:$D,$BF205,'Transactions (Dated)'!$B:$B,BS$11,'Transactions (Dated)'!$C:$C,"Dividend (paid to cash)")*AH205</f>
        <v>0</v>
      </c>
      <c r="BT205" s="6">
        <f ca="1">BT204+SUMIFS('Transactions (Dated)'!$F:$F,'Transactions (Dated)'!$D:$D,$BF205,'Transactions (Dated)'!$B:$B,BT$11,'Transactions (Dated)'!$C:$C,"Dividend (paid to cash)")*AI205</f>
        <v>0</v>
      </c>
      <c r="BU205" s="6">
        <f ca="1">BU204+SUMIFS('Transactions (Dated)'!$F:$F,'Transactions (Dated)'!$D:$D,$BF205,'Transactions (Dated)'!$B:$B,BU$11,'Transactions (Dated)'!$C:$C,"Dividend (paid to cash)")*AJ205</f>
        <v>0</v>
      </c>
      <c r="BV205" s="6"/>
      <c r="BX205" s="6">
        <f t="shared" ref="BX205:BX268" ca="1" si="102">SUM(BG205:BW205)</f>
        <v>808357.17</v>
      </c>
      <c r="BZ205" s="3">
        <f t="shared" ref="BZ205:BZ268" si="103">BF205</f>
        <v>42194</v>
      </c>
      <c r="CA205" s="4">
        <f t="shared" ca="1" si="98"/>
        <v>186478.62</v>
      </c>
      <c r="CB205" s="4">
        <f t="shared" ca="1" si="99"/>
        <v>808357.17</v>
      </c>
      <c r="CD205" s="4">
        <f t="shared" ca="1" si="100"/>
        <v>994835.79</v>
      </c>
    </row>
    <row r="206" spans="2:82">
      <c r="B206" s="3">
        <f t="shared" si="101"/>
        <v>42195</v>
      </c>
      <c r="C206" s="2">
        <v>14411.1</v>
      </c>
      <c r="E206" s="70">
        <v>42195</v>
      </c>
      <c r="F206" s="69">
        <v>9.75</v>
      </c>
      <c r="G206" s="69">
        <v>4.59</v>
      </c>
      <c r="H206" s="69">
        <v>19.489999999999998</v>
      </c>
      <c r="I206" s="69">
        <v>30.52</v>
      </c>
      <c r="J206" s="69">
        <v>16.7</v>
      </c>
      <c r="K206" s="69">
        <v>12.41</v>
      </c>
      <c r="L206" s="69">
        <v>25.6</v>
      </c>
      <c r="M206" s="69">
        <v>3.15</v>
      </c>
      <c r="N206" s="69">
        <v>10.56</v>
      </c>
      <c r="O206" s="69">
        <v>5.9333</v>
      </c>
      <c r="P206" s="69">
        <v>30.45</v>
      </c>
      <c r="Q206" s="69">
        <v>1</v>
      </c>
      <c r="R206" s="69">
        <v>9.5500000000000007</v>
      </c>
      <c r="S206" s="69">
        <v>36.28</v>
      </c>
      <c r="T206" s="4"/>
      <c r="V206" s="3">
        <f t="shared" si="80"/>
        <v>42195</v>
      </c>
      <c r="W206" s="40">
        <f ca="1">W205+SUMIFS('Transactions (Dated)'!$E$2:$E$53,'Transactions (Dated)'!$D$2:$D$53,'Share Values'!$V206,'Transactions (Dated)'!$B$2:$B$53,'Share Values'!W$11,'Transactions (Dated)'!$C$2:$C$53,"Buy")-SUMIFS('Transactions (Dated)'!$E$2:$E$53,'Transactions (Dated)'!$D$2:$D$53,'Share Values'!$V206,'Transactions (Dated)'!$B$2:$B$53,'Share Values'!W$11,'Transactions (Dated)'!$C$2:$C$53,"Sell")</f>
        <v>4625</v>
      </c>
      <c r="X206" s="40">
        <f ca="1">X205+SUMIFS('Transactions (Dated)'!$E$2:$E$53,'Transactions (Dated)'!$D$2:$D$53,'Share Values'!$V206,'Transactions (Dated)'!$B$2:$B$53,'Share Values'!X$11,'Transactions (Dated)'!$C$2:$C$53,"Buy")-SUMIFS('Transactions (Dated)'!$E$2:$E$53,'Transactions (Dated)'!$D$2:$D$53,'Share Values'!$V206,'Transactions (Dated)'!$B$2:$B$53,'Share Values'!X$11,'Transactions (Dated)'!$C$2:$C$53,"Sell")</f>
        <v>9375</v>
      </c>
      <c r="Y206" s="40">
        <f ca="1">Y205+SUMIFS('Transactions (Dated)'!$E$2:$E$53,'Transactions (Dated)'!$D$2:$D$53,'Share Values'!$V206,'Transactions (Dated)'!$B$2:$B$53,'Share Values'!Y$11,'Transactions (Dated)'!$C$2:$C$53,"Buy")-SUMIFS('Transactions (Dated)'!$E$2:$E$53,'Transactions (Dated)'!$D$2:$D$53,'Share Values'!$V206,'Transactions (Dated)'!$B$2:$B$53,'Share Values'!Y$11,'Transactions (Dated)'!$C$2:$C$53,"Sell")</f>
        <v>0</v>
      </c>
      <c r="Z206" s="40">
        <f ca="1">Z205+SUMIFS('Transactions (Dated)'!$E$2:$E$53,'Transactions (Dated)'!$D$2:$D$53,'Share Values'!$V206,'Transactions (Dated)'!$B$2:$B$53,'Share Values'!Z$11,'Transactions (Dated)'!$C$2:$C$53,"Buy")-SUMIFS('Transactions (Dated)'!$E$2:$E$53,'Transactions (Dated)'!$D$2:$D$53,'Share Values'!$V206,'Transactions (Dated)'!$B$2:$B$53,'Share Values'!Z$11,'Transactions (Dated)'!$C$2:$C$53,"Sell")</f>
        <v>1892</v>
      </c>
      <c r="AA206" s="40">
        <f ca="1">AA205+SUMIFS('Transactions (Dated)'!$E$2:$E$53,'Transactions (Dated)'!$D$2:$D$53,'Share Values'!$V206,'Transactions (Dated)'!$B$2:$B$53,'Share Values'!AA$11,'Transactions (Dated)'!$C$2:$C$53,"Buy")-SUMIFS('Transactions (Dated)'!$E$2:$E$53,'Transactions (Dated)'!$D$2:$D$53,'Share Values'!$V206,'Transactions (Dated)'!$B$2:$B$53,'Share Values'!AA$11,'Transactions (Dated)'!$C$2:$C$53,"Sell")</f>
        <v>2348</v>
      </c>
      <c r="AB206" s="40">
        <f ca="1">AB205+SUMIFS('Transactions (Dated)'!$E$2:$E$53,'Transactions (Dated)'!$D$2:$D$53,'Share Values'!$V206,'Transactions (Dated)'!$B$2:$B$53,'Share Values'!AB$11,'Transactions (Dated)'!$C$2:$C$53,"Buy")-SUMIFS('Transactions (Dated)'!$E$2:$E$53,'Transactions (Dated)'!$D$2:$D$53,'Share Values'!$V206,'Transactions (Dated)'!$B$2:$B$53,'Share Values'!AB$11,'Transactions (Dated)'!$C$2:$C$53,"Sell")</f>
        <v>0</v>
      </c>
      <c r="AC206" s="40">
        <f ca="1">AC205+SUMIFS('Transactions (Dated)'!$E$2:$E$53,'Transactions (Dated)'!$D$2:$D$53,'Share Values'!$V206,'Transactions (Dated)'!$B$2:$B$53,'Share Values'!AC$11,'Transactions (Dated)'!$C$2:$C$53,"Buy")-SUMIFS('Transactions (Dated)'!$E$2:$E$53,'Transactions (Dated)'!$D$2:$D$53,'Share Values'!$V206,'Transactions (Dated)'!$B$2:$B$53,'Share Values'!AC$11,'Transactions (Dated)'!$C$2:$C$53,"Sell")</f>
        <v>0</v>
      </c>
      <c r="AD206" s="40">
        <f ca="1">AD205+SUMIFS('Transactions (Dated)'!$E$2:$E$53,'Transactions (Dated)'!$D$2:$D$53,'Share Values'!$V206,'Transactions (Dated)'!$B$2:$B$53,'Share Values'!AD$11,'Transactions (Dated)'!$C$2:$C$53,"Buy")-SUMIFS('Transactions (Dated)'!$E$2:$E$53,'Transactions (Dated)'!$D$2:$D$53,'Share Values'!$V206,'Transactions (Dated)'!$B$2:$B$53,'Share Values'!AD$11,'Transactions (Dated)'!$C$2:$C$53,"Sell")</f>
        <v>0</v>
      </c>
      <c r="AE206" s="40">
        <f ca="1">AE205+SUMIFS('Transactions (Dated)'!$E$2:$E$53,'Transactions (Dated)'!$D$2:$D$53,'Share Values'!$V206,'Transactions (Dated)'!$B$2:$B$53,'Share Values'!AE$11,'Transactions (Dated)'!$C$2:$C$53,"Buy")-SUMIFS('Transactions (Dated)'!$E$2:$E$53,'Transactions (Dated)'!$D$2:$D$53,'Share Values'!$V206,'Transactions (Dated)'!$B$2:$B$53,'Share Values'!AE$11,'Transactions (Dated)'!$C$2:$C$53,"Sell")</f>
        <v>0</v>
      </c>
      <c r="AF206" s="40">
        <f ca="1">AF205+SUMIFS('Transactions (Dated)'!$E$2:$E$53,'Transactions (Dated)'!$D$2:$D$53,'Share Values'!$V206,'Transactions (Dated)'!$B$2:$B$53,'Share Values'!AF$11,'Transactions (Dated)'!$C$2:$C$53,"Buy")-SUMIFS('Transactions (Dated)'!$E$2:$E$53,'Transactions (Dated)'!$D$2:$D$53,'Share Values'!$V206,'Transactions (Dated)'!$B$2:$B$53,'Share Values'!AF$11,'Transactions (Dated)'!$C$2:$C$53,"Sell")</f>
        <v>0</v>
      </c>
      <c r="AG206" s="40">
        <f ca="1">AG205+SUMIFS('Transactions (Dated)'!$E$2:$E$53,'Transactions (Dated)'!$D$2:$D$53,'Share Values'!$V206,'Transactions (Dated)'!$B$2:$B$53,'Share Values'!AG$11,'Transactions (Dated)'!$C$2:$C$53,"Buy")-SUMIFS('Transactions (Dated)'!$E$2:$E$53,'Transactions (Dated)'!$D$2:$D$53,'Share Values'!$V206,'Transactions (Dated)'!$B$2:$B$53,'Share Values'!AG$11,'Transactions (Dated)'!$C$2:$C$53,"Sell")</f>
        <v>0</v>
      </c>
      <c r="AH206" s="40">
        <f ca="1">AH205+SUMIFS('Transactions (Dated)'!$E$2:$E$53,'Transactions (Dated)'!$D$2:$D$53,'Share Values'!$V206,'Transactions (Dated)'!$B$2:$B$53,'Share Values'!AH$11,'Transactions (Dated)'!$C$2:$C$53,"Buy")-SUMIFS('Transactions (Dated)'!$E$2:$E$53,'Transactions (Dated)'!$D$2:$D$53,'Share Values'!$V206,'Transactions (Dated)'!$B$2:$B$53,'Share Values'!AH$11,'Transactions (Dated)'!$C$2:$C$53,"Sell")</f>
        <v>0</v>
      </c>
      <c r="AI206" s="40">
        <f ca="1">AI205+SUMIFS('Transactions (Dated)'!$E$2:$E$53,'Transactions (Dated)'!$D$2:$D$53,'Share Values'!$V206,'Transactions (Dated)'!$B$2:$B$53,'Share Values'!AI$11,'Transactions (Dated)'!$C$2:$C$53,"Buy")-SUMIFS('Transactions (Dated)'!$E$2:$E$53,'Transactions (Dated)'!$D$2:$D$53,'Share Values'!$V206,'Transactions (Dated)'!$B$2:$B$53,'Share Values'!AI$11,'Transactions (Dated)'!$C$2:$C$53,"Sell")</f>
        <v>0</v>
      </c>
      <c r="AJ206" s="40">
        <f ca="1">AJ205+SUMIFS('Transactions (Dated)'!$E$2:$E$53,'Transactions (Dated)'!$D$2:$D$53,'Share Values'!$V206,'Transactions (Dated)'!$B$2:$B$53,'Share Values'!AJ$11,'Transactions (Dated)'!$C$2:$C$53,"Buy")-SUMIFS('Transactions (Dated)'!$E$2:$E$53,'Transactions (Dated)'!$D$2:$D$53,'Share Values'!$V206,'Transactions (Dated)'!$B$2:$B$53,'Share Values'!AJ$11,'Transactions (Dated)'!$C$2:$C$53,"Sell")</f>
        <v>0</v>
      </c>
      <c r="AK206" s="40"/>
      <c r="AM206" s="3">
        <f t="shared" si="81"/>
        <v>42195</v>
      </c>
      <c r="AN206" s="6">
        <f t="shared" ca="1" si="82"/>
        <v>45093.75</v>
      </c>
      <c r="AO206" s="6">
        <f t="shared" ca="1" si="83"/>
        <v>43031.25</v>
      </c>
      <c r="AP206" s="6">
        <f t="shared" ca="1" si="84"/>
        <v>0</v>
      </c>
      <c r="AQ206" s="6">
        <f t="shared" ca="1" si="85"/>
        <v>57743.839999999997</v>
      </c>
      <c r="AR206" s="6">
        <f t="shared" ca="1" si="86"/>
        <v>39211.599999999999</v>
      </c>
      <c r="AS206" s="6">
        <f t="shared" ca="1" si="87"/>
        <v>0</v>
      </c>
      <c r="AT206" s="6">
        <f t="shared" ca="1" si="88"/>
        <v>0</v>
      </c>
      <c r="AU206" s="6">
        <f t="shared" ca="1" si="89"/>
        <v>0</v>
      </c>
      <c r="AV206" s="6">
        <f t="shared" ca="1" si="90"/>
        <v>0</v>
      </c>
      <c r="AW206" s="6">
        <f t="shared" ca="1" si="91"/>
        <v>0</v>
      </c>
      <c r="AX206" s="6">
        <f t="shared" ca="1" si="92"/>
        <v>0</v>
      </c>
      <c r="AY206" s="6">
        <f t="shared" ca="1" si="93"/>
        <v>0</v>
      </c>
      <c r="AZ206" s="6">
        <f t="shared" ca="1" si="94"/>
        <v>0</v>
      </c>
      <c r="BA206" s="6">
        <f t="shared" ca="1" si="95"/>
        <v>0</v>
      </c>
      <c r="BB206" s="6"/>
      <c r="BD206" s="4">
        <f t="shared" ca="1" si="96"/>
        <v>185080.44</v>
      </c>
      <c r="BF206" s="3">
        <f t="shared" si="97"/>
        <v>42195</v>
      </c>
      <c r="BG206" s="6">
        <f>BG205+SUMIFS('Transactions (Dated)'!H:H,'Transactions (Dated)'!D:D,'Share Values'!AM206)</f>
        <v>806524.9</v>
      </c>
      <c r="BH206" s="6">
        <f ca="1">BH205+SUMIFS('Transactions (Dated)'!$F:$F,'Transactions (Dated)'!$D:$D,$BF206,'Transactions (Dated)'!$B:$B,BH$11,'Transactions (Dated)'!$C:$C,"Dividend (paid to cash)")*W206</f>
        <v>0</v>
      </c>
      <c r="BI206" s="6">
        <f ca="1">BI205+SUMIFS('Transactions (Dated)'!$F:$F,'Transactions (Dated)'!$D:$D,$BF206,'Transactions (Dated)'!$B:$B,BI$11,'Transactions (Dated)'!$C:$C,"Dividend (paid to cash)")*X206</f>
        <v>1718.75</v>
      </c>
      <c r="BJ206" s="6">
        <f ca="1">BJ205+SUMIFS('Transactions (Dated)'!$F:$F,'Transactions (Dated)'!$D:$D,$BF206,'Transactions (Dated)'!$B:$B,BJ$11,'Transactions (Dated)'!$C:$C,"Dividend (paid to cash)")*Y206</f>
        <v>0</v>
      </c>
      <c r="BK206" s="6">
        <f ca="1">BK205+SUMIFS('Transactions (Dated)'!$F:$F,'Transactions (Dated)'!$D:$D,$BF206,'Transactions (Dated)'!$B:$B,BK$11,'Transactions (Dated)'!$C:$C,"Dividend (paid to cash)")*Z206</f>
        <v>113.52000000000001</v>
      </c>
      <c r="BL206" s="6">
        <f ca="1">BL205+SUMIFS('Transactions (Dated)'!$F:$F,'Transactions (Dated)'!$D:$D,$BF206,'Transactions (Dated)'!$B:$B,BL$11,'Transactions (Dated)'!$C:$C,"Dividend (paid to cash)")*AA206</f>
        <v>0</v>
      </c>
      <c r="BM206" s="6">
        <f ca="1">BM205+SUMIFS('Transactions (Dated)'!$F:$F,'Transactions (Dated)'!$D:$D,$BF206,'Transactions (Dated)'!$B:$B,BM$11,'Transactions (Dated)'!$C:$C,"Dividend (paid to cash)")*AB206</f>
        <v>0</v>
      </c>
      <c r="BN206" s="6">
        <f ca="1">BN205+SUMIFS('Transactions (Dated)'!$F:$F,'Transactions (Dated)'!$D:$D,$BF206,'Transactions (Dated)'!$B:$B,BN$11,'Transactions (Dated)'!$C:$C,"Dividend (paid to cash)")*AC206</f>
        <v>0</v>
      </c>
      <c r="BO206" s="6">
        <f ca="1">BO205+SUMIFS('Transactions (Dated)'!$F:$F,'Transactions (Dated)'!$D:$D,$BF206,'Transactions (Dated)'!$B:$B,BO$11,'Transactions (Dated)'!$C:$C,"Dividend (paid to cash)")*AD206</f>
        <v>0</v>
      </c>
      <c r="BP206" s="6">
        <f ca="1">BP205+SUMIFS('Transactions (Dated)'!$F:$F,'Transactions (Dated)'!$D:$D,$BF206,'Transactions (Dated)'!$B:$B,BP$11,'Transactions (Dated)'!$C:$C,"Dividend (paid to cash)")*AE206</f>
        <v>0</v>
      </c>
      <c r="BQ206" s="6">
        <f ca="1">BQ205+SUMIFS('Transactions (Dated)'!$F:$F,'Transactions (Dated)'!$D:$D,$BF206,'Transactions (Dated)'!$B:$B,BQ$11,'Transactions (Dated)'!$C:$C,"Dividend (paid to cash)")*AF206</f>
        <v>0</v>
      </c>
      <c r="BR206" s="6">
        <f ca="1">BR205+SUMIFS('Transactions (Dated)'!$F:$F,'Transactions (Dated)'!$D:$D,$BF206,'Transactions (Dated)'!$B:$B,BR$11,'Transactions (Dated)'!$C:$C,"Dividend (paid to cash)")*AG206</f>
        <v>0</v>
      </c>
      <c r="BS206" s="6">
        <f ca="1">BS205+SUMIFS('Transactions (Dated)'!$F:$F,'Transactions (Dated)'!$D:$D,$BF206,'Transactions (Dated)'!$B:$B,BS$11,'Transactions (Dated)'!$C:$C,"Dividend (paid to cash)")*AH206</f>
        <v>0</v>
      </c>
      <c r="BT206" s="6">
        <f ca="1">BT205+SUMIFS('Transactions (Dated)'!$F:$F,'Transactions (Dated)'!$D:$D,$BF206,'Transactions (Dated)'!$B:$B,BT$11,'Transactions (Dated)'!$C:$C,"Dividend (paid to cash)")*AI206</f>
        <v>0</v>
      </c>
      <c r="BU206" s="6">
        <f ca="1">BU205+SUMIFS('Transactions (Dated)'!$F:$F,'Transactions (Dated)'!$D:$D,$BF206,'Transactions (Dated)'!$B:$B,BU$11,'Transactions (Dated)'!$C:$C,"Dividend (paid to cash)")*AJ206</f>
        <v>0</v>
      </c>
      <c r="BV206" s="6"/>
      <c r="BX206" s="6">
        <f t="shared" ca="1" si="102"/>
        <v>808357.17</v>
      </c>
      <c r="BZ206" s="3">
        <f t="shared" si="103"/>
        <v>42195</v>
      </c>
      <c r="CA206" s="4">
        <f t="shared" ca="1" si="98"/>
        <v>185080.44</v>
      </c>
      <c r="CB206" s="4">
        <f t="shared" ca="1" si="99"/>
        <v>808357.17</v>
      </c>
      <c r="CD206" s="4">
        <f t="shared" ca="1" si="100"/>
        <v>993437.6100000001</v>
      </c>
    </row>
    <row r="207" spans="2:82">
      <c r="B207" s="3">
        <f t="shared" si="101"/>
        <v>42198</v>
      </c>
      <c r="C207" s="2">
        <v>14533.2</v>
      </c>
      <c r="E207" s="70">
        <v>42198</v>
      </c>
      <c r="F207" s="69">
        <v>9.83</v>
      </c>
      <c r="G207" s="69">
        <v>4.62</v>
      </c>
      <c r="H207" s="69">
        <v>19.66</v>
      </c>
      <c r="I207" s="69">
        <v>30.97</v>
      </c>
      <c r="J207" s="69">
        <v>17.36</v>
      </c>
      <c r="K207" s="69">
        <v>12.41</v>
      </c>
      <c r="L207" s="69">
        <v>25.7</v>
      </c>
      <c r="M207" s="69">
        <v>3.15</v>
      </c>
      <c r="N207" s="69">
        <v>9.9</v>
      </c>
      <c r="O207" s="69">
        <v>5.9767000000000001</v>
      </c>
      <c r="P207" s="69">
        <v>30.46</v>
      </c>
      <c r="Q207" s="69">
        <v>1</v>
      </c>
      <c r="R207" s="69">
        <v>9.85</v>
      </c>
      <c r="S207" s="69">
        <v>36</v>
      </c>
      <c r="T207" s="4"/>
      <c r="V207" s="3">
        <f t="shared" si="80"/>
        <v>42198</v>
      </c>
      <c r="W207" s="40">
        <f ca="1">W206+SUMIFS('Transactions (Dated)'!$E$2:$E$53,'Transactions (Dated)'!$D$2:$D$53,'Share Values'!$V207,'Transactions (Dated)'!$B$2:$B$53,'Share Values'!W$11,'Transactions (Dated)'!$C$2:$C$53,"Buy")-SUMIFS('Transactions (Dated)'!$E$2:$E$53,'Transactions (Dated)'!$D$2:$D$53,'Share Values'!$V207,'Transactions (Dated)'!$B$2:$B$53,'Share Values'!W$11,'Transactions (Dated)'!$C$2:$C$53,"Sell")</f>
        <v>4625</v>
      </c>
      <c r="X207" s="40">
        <f ca="1">X206+SUMIFS('Transactions (Dated)'!$E$2:$E$53,'Transactions (Dated)'!$D$2:$D$53,'Share Values'!$V207,'Transactions (Dated)'!$B$2:$B$53,'Share Values'!X$11,'Transactions (Dated)'!$C$2:$C$53,"Buy")-SUMIFS('Transactions (Dated)'!$E$2:$E$53,'Transactions (Dated)'!$D$2:$D$53,'Share Values'!$V207,'Transactions (Dated)'!$B$2:$B$53,'Share Values'!X$11,'Transactions (Dated)'!$C$2:$C$53,"Sell")</f>
        <v>9375</v>
      </c>
      <c r="Y207" s="40">
        <f ca="1">Y206+SUMIFS('Transactions (Dated)'!$E$2:$E$53,'Transactions (Dated)'!$D$2:$D$53,'Share Values'!$V207,'Transactions (Dated)'!$B$2:$B$53,'Share Values'!Y$11,'Transactions (Dated)'!$C$2:$C$53,"Buy")-SUMIFS('Transactions (Dated)'!$E$2:$E$53,'Transactions (Dated)'!$D$2:$D$53,'Share Values'!$V207,'Transactions (Dated)'!$B$2:$B$53,'Share Values'!Y$11,'Transactions (Dated)'!$C$2:$C$53,"Sell")</f>
        <v>0</v>
      </c>
      <c r="Z207" s="40">
        <f ca="1">Z206+SUMIFS('Transactions (Dated)'!$E$2:$E$53,'Transactions (Dated)'!$D$2:$D$53,'Share Values'!$V207,'Transactions (Dated)'!$B$2:$B$53,'Share Values'!Z$11,'Transactions (Dated)'!$C$2:$C$53,"Buy")-SUMIFS('Transactions (Dated)'!$E$2:$E$53,'Transactions (Dated)'!$D$2:$D$53,'Share Values'!$V207,'Transactions (Dated)'!$B$2:$B$53,'Share Values'!Z$11,'Transactions (Dated)'!$C$2:$C$53,"Sell")</f>
        <v>1892</v>
      </c>
      <c r="AA207" s="40">
        <f ca="1">AA206+SUMIFS('Transactions (Dated)'!$E$2:$E$53,'Transactions (Dated)'!$D$2:$D$53,'Share Values'!$V207,'Transactions (Dated)'!$B$2:$B$53,'Share Values'!AA$11,'Transactions (Dated)'!$C$2:$C$53,"Buy")-SUMIFS('Transactions (Dated)'!$E$2:$E$53,'Transactions (Dated)'!$D$2:$D$53,'Share Values'!$V207,'Transactions (Dated)'!$B$2:$B$53,'Share Values'!AA$11,'Transactions (Dated)'!$C$2:$C$53,"Sell")</f>
        <v>2348</v>
      </c>
      <c r="AB207" s="40">
        <f ca="1">AB206+SUMIFS('Transactions (Dated)'!$E$2:$E$53,'Transactions (Dated)'!$D$2:$D$53,'Share Values'!$V207,'Transactions (Dated)'!$B$2:$B$53,'Share Values'!AB$11,'Transactions (Dated)'!$C$2:$C$53,"Buy")-SUMIFS('Transactions (Dated)'!$E$2:$E$53,'Transactions (Dated)'!$D$2:$D$53,'Share Values'!$V207,'Transactions (Dated)'!$B$2:$B$53,'Share Values'!AB$11,'Transactions (Dated)'!$C$2:$C$53,"Sell")</f>
        <v>0</v>
      </c>
      <c r="AC207" s="40">
        <f ca="1">AC206+SUMIFS('Transactions (Dated)'!$E$2:$E$53,'Transactions (Dated)'!$D$2:$D$53,'Share Values'!$V207,'Transactions (Dated)'!$B$2:$B$53,'Share Values'!AC$11,'Transactions (Dated)'!$C$2:$C$53,"Buy")-SUMIFS('Transactions (Dated)'!$E$2:$E$53,'Transactions (Dated)'!$D$2:$D$53,'Share Values'!$V207,'Transactions (Dated)'!$B$2:$B$53,'Share Values'!AC$11,'Transactions (Dated)'!$C$2:$C$53,"Sell")</f>
        <v>0</v>
      </c>
      <c r="AD207" s="40">
        <f ca="1">AD206+SUMIFS('Transactions (Dated)'!$E$2:$E$53,'Transactions (Dated)'!$D$2:$D$53,'Share Values'!$V207,'Transactions (Dated)'!$B$2:$B$53,'Share Values'!AD$11,'Transactions (Dated)'!$C$2:$C$53,"Buy")-SUMIFS('Transactions (Dated)'!$E$2:$E$53,'Transactions (Dated)'!$D$2:$D$53,'Share Values'!$V207,'Transactions (Dated)'!$B$2:$B$53,'Share Values'!AD$11,'Transactions (Dated)'!$C$2:$C$53,"Sell")</f>
        <v>0</v>
      </c>
      <c r="AE207" s="40">
        <f ca="1">AE206+SUMIFS('Transactions (Dated)'!$E$2:$E$53,'Transactions (Dated)'!$D$2:$D$53,'Share Values'!$V207,'Transactions (Dated)'!$B$2:$B$53,'Share Values'!AE$11,'Transactions (Dated)'!$C$2:$C$53,"Buy")-SUMIFS('Transactions (Dated)'!$E$2:$E$53,'Transactions (Dated)'!$D$2:$D$53,'Share Values'!$V207,'Transactions (Dated)'!$B$2:$B$53,'Share Values'!AE$11,'Transactions (Dated)'!$C$2:$C$53,"Sell")</f>
        <v>0</v>
      </c>
      <c r="AF207" s="40">
        <f ca="1">AF206+SUMIFS('Transactions (Dated)'!$E$2:$E$53,'Transactions (Dated)'!$D$2:$D$53,'Share Values'!$V207,'Transactions (Dated)'!$B$2:$B$53,'Share Values'!AF$11,'Transactions (Dated)'!$C$2:$C$53,"Buy")-SUMIFS('Transactions (Dated)'!$E$2:$E$53,'Transactions (Dated)'!$D$2:$D$53,'Share Values'!$V207,'Transactions (Dated)'!$B$2:$B$53,'Share Values'!AF$11,'Transactions (Dated)'!$C$2:$C$53,"Sell")</f>
        <v>0</v>
      </c>
      <c r="AG207" s="40">
        <f ca="1">AG206+SUMIFS('Transactions (Dated)'!$E$2:$E$53,'Transactions (Dated)'!$D$2:$D$53,'Share Values'!$V207,'Transactions (Dated)'!$B$2:$B$53,'Share Values'!AG$11,'Transactions (Dated)'!$C$2:$C$53,"Buy")-SUMIFS('Transactions (Dated)'!$E$2:$E$53,'Transactions (Dated)'!$D$2:$D$53,'Share Values'!$V207,'Transactions (Dated)'!$B$2:$B$53,'Share Values'!AG$11,'Transactions (Dated)'!$C$2:$C$53,"Sell")</f>
        <v>0</v>
      </c>
      <c r="AH207" s="40">
        <f ca="1">AH206+SUMIFS('Transactions (Dated)'!$E$2:$E$53,'Transactions (Dated)'!$D$2:$D$53,'Share Values'!$V207,'Transactions (Dated)'!$B$2:$B$53,'Share Values'!AH$11,'Transactions (Dated)'!$C$2:$C$53,"Buy")-SUMIFS('Transactions (Dated)'!$E$2:$E$53,'Transactions (Dated)'!$D$2:$D$53,'Share Values'!$V207,'Transactions (Dated)'!$B$2:$B$53,'Share Values'!AH$11,'Transactions (Dated)'!$C$2:$C$53,"Sell")</f>
        <v>0</v>
      </c>
      <c r="AI207" s="40">
        <f ca="1">AI206+SUMIFS('Transactions (Dated)'!$E$2:$E$53,'Transactions (Dated)'!$D$2:$D$53,'Share Values'!$V207,'Transactions (Dated)'!$B$2:$B$53,'Share Values'!AI$11,'Transactions (Dated)'!$C$2:$C$53,"Buy")-SUMIFS('Transactions (Dated)'!$E$2:$E$53,'Transactions (Dated)'!$D$2:$D$53,'Share Values'!$V207,'Transactions (Dated)'!$B$2:$B$53,'Share Values'!AI$11,'Transactions (Dated)'!$C$2:$C$53,"Sell")</f>
        <v>0</v>
      </c>
      <c r="AJ207" s="40">
        <f ca="1">AJ206+SUMIFS('Transactions (Dated)'!$E$2:$E$53,'Transactions (Dated)'!$D$2:$D$53,'Share Values'!$V207,'Transactions (Dated)'!$B$2:$B$53,'Share Values'!AJ$11,'Transactions (Dated)'!$C$2:$C$53,"Buy")-SUMIFS('Transactions (Dated)'!$E$2:$E$53,'Transactions (Dated)'!$D$2:$D$53,'Share Values'!$V207,'Transactions (Dated)'!$B$2:$B$53,'Share Values'!AJ$11,'Transactions (Dated)'!$C$2:$C$53,"Sell")</f>
        <v>0</v>
      </c>
      <c r="AK207" s="40"/>
      <c r="AM207" s="3">
        <f t="shared" si="81"/>
        <v>42198</v>
      </c>
      <c r="AN207" s="6">
        <f t="shared" ca="1" si="82"/>
        <v>45463.75</v>
      </c>
      <c r="AO207" s="6">
        <f t="shared" ca="1" si="83"/>
        <v>43312.5</v>
      </c>
      <c r="AP207" s="6">
        <f t="shared" ca="1" si="84"/>
        <v>0</v>
      </c>
      <c r="AQ207" s="6">
        <f t="shared" ca="1" si="85"/>
        <v>58595.24</v>
      </c>
      <c r="AR207" s="6">
        <f t="shared" ca="1" si="86"/>
        <v>40761.279999999999</v>
      </c>
      <c r="AS207" s="6">
        <f t="shared" ca="1" si="87"/>
        <v>0</v>
      </c>
      <c r="AT207" s="6">
        <f t="shared" ca="1" si="88"/>
        <v>0</v>
      </c>
      <c r="AU207" s="6">
        <f t="shared" ca="1" si="89"/>
        <v>0</v>
      </c>
      <c r="AV207" s="6">
        <f t="shared" ca="1" si="90"/>
        <v>0</v>
      </c>
      <c r="AW207" s="6">
        <f t="shared" ca="1" si="91"/>
        <v>0</v>
      </c>
      <c r="AX207" s="6">
        <f t="shared" ca="1" si="92"/>
        <v>0</v>
      </c>
      <c r="AY207" s="6">
        <f t="shared" ca="1" si="93"/>
        <v>0</v>
      </c>
      <c r="AZ207" s="6">
        <f t="shared" ca="1" si="94"/>
        <v>0</v>
      </c>
      <c r="BA207" s="6">
        <f t="shared" ca="1" si="95"/>
        <v>0</v>
      </c>
      <c r="BB207" s="6"/>
      <c r="BD207" s="4">
        <f t="shared" ca="1" si="96"/>
        <v>188132.77</v>
      </c>
      <c r="BF207" s="3">
        <f t="shared" si="97"/>
        <v>42198</v>
      </c>
      <c r="BG207" s="6">
        <f>BG206+SUMIFS('Transactions (Dated)'!H:H,'Transactions (Dated)'!D:D,'Share Values'!AM207)</f>
        <v>806524.9</v>
      </c>
      <c r="BH207" s="6">
        <f ca="1">BH206+SUMIFS('Transactions (Dated)'!$F:$F,'Transactions (Dated)'!$D:$D,$BF207,'Transactions (Dated)'!$B:$B,BH$11,'Transactions (Dated)'!$C:$C,"Dividend (paid to cash)")*W207</f>
        <v>0</v>
      </c>
      <c r="BI207" s="6">
        <f ca="1">BI206+SUMIFS('Transactions (Dated)'!$F:$F,'Transactions (Dated)'!$D:$D,$BF207,'Transactions (Dated)'!$B:$B,BI$11,'Transactions (Dated)'!$C:$C,"Dividend (paid to cash)")*X207</f>
        <v>1718.75</v>
      </c>
      <c r="BJ207" s="6">
        <f ca="1">BJ206+SUMIFS('Transactions (Dated)'!$F:$F,'Transactions (Dated)'!$D:$D,$BF207,'Transactions (Dated)'!$B:$B,BJ$11,'Transactions (Dated)'!$C:$C,"Dividend (paid to cash)")*Y207</f>
        <v>0</v>
      </c>
      <c r="BK207" s="6">
        <f ca="1">BK206+SUMIFS('Transactions (Dated)'!$F:$F,'Transactions (Dated)'!$D:$D,$BF207,'Transactions (Dated)'!$B:$B,BK$11,'Transactions (Dated)'!$C:$C,"Dividend (paid to cash)")*Z207</f>
        <v>113.52000000000001</v>
      </c>
      <c r="BL207" s="6">
        <f ca="1">BL206+SUMIFS('Transactions (Dated)'!$F:$F,'Transactions (Dated)'!$D:$D,$BF207,'Transactions (Dated)'!$B:$B,BL$11,'Transactions (Dated)'!$C:$C,"Dividend (paid to cash)")*AA207</f>
        <v>0</v>
      </c>
      <c r="BM207" s="6">
        <f ca="1">BM206+SUMIFS('Transactions (Dated)'!$F:$F,'Transactions (Dated)'!$D:$D,$BF207,'Transactions (Dated)'!$B:$B,BM$11,'Transactions (Dated)'!$C:$C,"Dividend (paid to cash)")*AB207</f>
        <v>0</v>
      </c>
      <c r="BN207" s="6">
        <f ca="1">BN206+SUMIFS('Transactions (Dated)'!$F:$F,'Transactions (Dated)'!$D:$D,$BF207,'Transactions (Dated)'!$B:$B,BN$11,'Transactions (Dated)'!$C:$C,"Dividend (paid to cash)")*AC207</f>
        <v>0</v>
      </c>
      <c r="BO207" s="6">
        <f ca="1">BO206+SUMIFS('Transactions (Dated)'!$F:$F,'Transactions (Dated)'!$D:$D,$BF207,'Transactions (Dated)'!$B:$B,BO$11,'Transactions (Dated)'!$C:$C,"Dividend (paid to cash)")*AD207</f>
        <v>0</v>
      </c>
      <c r="BP207" s="6">
        <f ca="1">BP206+SUMIFS('Transactions (Dated)'!$F:$F,'Transactions (Dated)'!$D:$D,$BF207,'Transactions (Dated)'!$B:$B,BP$11,'Transactions (Dated)'!$C:$C,"Dividend (paid to cash)")*AE207</f>
        <v>0</v>
      </c>
      <c r="BQ207" s="6">
        <f ca="1">BQ206+SUMIFS('Transactions (Dated)'!$F:$F,'Transactions (Dated)'!$D:$D,$BF207,'Transactions (Dated)'!$B:$B,BQ$11,'Transactions (Dated)'!$C:$C,"Dividend (paid to cash)")*AF207</f>
        <v>0</v>
      </c>
      <c r="BR207" s="6">
        <f ca="1">BR206+SUMIFS('Transactions (Dated)'!$F:$F,'Transactions (Dated)'!$D:$D,$BF207,'Transactions (Dated)'!$B:$B,BR$11,'Transactions (Dated)'!$C:$C,"Dividend (paid to cash)")*AG207</f>
        <v>0</v>
      </c>
      <c r="BS207" s="6">
        <f ca="1">BS206+SUMIFS('Transactions (Dated)'!$F:$F,'Transactions (Dated)'!$D:$D,$BF207,'Transactions (Dated)'!$B:$B,BS$11,'Transactions (Dated)'!$C:$C,"Dividend (paid to cash)")*AH207</f>
        <v>0</v>
      </c>
      <c r="BT207" s="6">
        <f ca="1">BT206+SUMIFS('Transactions (Dated)'!$F:$F,'Transactions (Dated)'!$D:$D,$BF207,'Transactions (Dated)'!$B:$B,BT$11,'Transactions (Dated)'!$C:$C,"Dividend (paid to cash)")*AI207</f>
        <v>0</v>
      </c>
      <c r="BU207" s="6">
        <f ca="1">BU206+SUMIFS('Transactions (Dated)'!$F:$F,'Transactions (Dated)'!$D:$D,$BF207,'Transactions (Dated)'!$B:$B,BU$11,'Transactions (Dated)'!$C:$C,"Dividend (paid to cash)")*AJ207</f>
        <v>0</v>
      </c>
      <c r="BV207" s="6"/>
      <c r="BX207" s="6">
        <f t="shared" ca="1" si="102"/>
        <v>808357.17</v>
      </c>
      <c r="BZ207" s="3">
        <f t="shared" si="103"/>
        <v>42198</v>
      </c>
      <c r="CA207" s="4">
        <f t="shared" ca="1" si="98"/>
        <v>188132.77</v>
      </c>
      <c r="CB207" s="4">
        <f t="shared" ca="1" si="99"/>
        <v>808357.17</v>
      </c>
      <c r="CD207" s="4">
        <f t="shared" ca="1" si="100"/>
        <v>996489.94000000006</v>
      </c>
    </row>
    <row r="208" spans="2:82">
      <c r="B208" s="3">
        <f t="shared" si="101"/>
        <v>42199</v>
      </c>
      <c r="C208" s="2">
        <v>14599.4</v>
      </c>
      <c r="E208" s="70">
        <v>42199</v>
      </c>
      <c r="F208" s="69">
        <v>10.130000000000001</v>
      </c>
      <c r="G208" s="69">
        <v>4.53</v>
      </c>
      <c r="H208" s="69">
        <v>19.73</v>
      </c>
      <c r="I208" s="69">
        <v>30.76</v>
      </c>
      <c r="J208" s="69">
        <v>17.87</v>
      </c>
      <c r="K208" s="69">
        <v>12.44</v>
      </c>
      <c r="L208" s="69">
        <v>25.68</v>
      </c>
      <c r="M208" s="69">
        <v>3.25</v>
      </c>
      <c r="N208" s="69">
        <v>10</v>
      </c>
      <c r="O208" s="69">
        <v>5.9832999999999998</v>
      </c>
      <c r="P208" s="69">
        <v>30.44</v>
      </c>
      <c r="Q208" s="69">
        <v>1</v>
      </c>
      <c r="R208" s="69">
        <v>10.08</v>
      </c>
      <c r="S208" s="69">
        <v>36.299999999999997</v>
      </c>
      <c r="T208" s="4"/>
      <c r="V208" s="3">
        <f t="shared" si="80"/>
        <v>42199</v>
      </c>
      <c r="W208" s="40">
        <f ca="1">W207+SUMIFS('Transactions (Dated)'!$E$2:$E$53,'Transactions (Dated)'!$D$2:$D$53,'Share Values'!$V208,'Transactions (Dated)'!$B$2:$B$53,'Share Values'!W$11,'Transactions (Dated)'!$C$2:$C$53,"Buy")-SUMIFS('Transactions (Dated)'!$E$2:$E$53,'Transactions (Dated)'!$D$2:$D$53,'Share Values'!$V208,'Transactions (Dated)'!$B$2:$B$53,'Share Values'!W$11,'Transactions (Dated)'!$C$2:$C$53,"Sell")</f>
        <v>4625</v>
      </c>
      <c r="X208" s="40">
        <f ca="1">X207+SUMIFS('Transactions (Dated)'!$E$2:$E$53,'Transactions (Dated)'!$D$2:$D$53,'Share Values'!$V208,'Transactions (Dated)'!$B$2:$B$53,'Share Values'!X$11,'Transactions (Dated)'!$C$2:$C$53,"Buy")-SUMIFS('Transactions (Dated)'!$E$2:$E$53,'Transactions (Dated)'!$D$2:$D$53,'Share Values'!$V208,'Transactions (Dated)'!$B$2:$B$53,'Share Values'!X$11,'Transactions (Dated)'!$C$2:$C$53,"Sell")</f>
        <v>9375</v>
      </c>
      <c r="Y208" s="40">
        <f ca="1">Y207+SUMIFS('Transactions (Dated)'!$E$2:$E$53,'Transactions (Dated)'!$D$2:$D$53,'Share Values'!$V208,'Transactions (Dated)'!$B$2:$B$53,'Share Values'!Y$11,'Transactions (Dated)'!$C$2:$C$53,"Buy")-SUMIFS('Transactions (Dated)'!$E$2:$E$53,'Transactions (Dated)'!$D$2:$D$53,'Share Values'!$V208,'Transactions (Dated)'!$B$2:$B$53,'Share Values'!Y$11,'Transactions (Dated)'!$C$2:$C$53,"Sell")</f>
        <v>0</v>
      </c>
      <c r="Z208" s="40">
        <f ca="1">Z207+SUMIFS('Transactions (Dated)'!$E$2:$E$53,'Transactions (Dated)'!$D$2:$D$53,'Share Values'!$V208,'Transactions (Dated)'!$B$2:$B$53,'Share Values'!Z$11,'Transactions (Dated)'!$C$2:$C$53,"Buy")-SUMIFS('Transactions (Dated)'!$E$2:$E$53,'Transactions (Dated)'!$D$2:$D$53,'Share Values'!$V208,'Transactions (Dated)'!$B$2:$B$53,'Share Values'!Z$11,'Transactions (Dated)'!$C$2:$C$53,"Sell")</f>
        <v>1892</v>
      </c>
      <c r="AA208" s="40">
        <f ca="1">AA207+SUMIFS('Transactions (Dated)'!$E$2:$E$53,'Transactions (Dated)'!$D$2:$D$53,'Share Values'!$V208,'Transactions (Dated)'!$B$2:$B$53,'Share Values'!AA$11,'Transactions (Dated)'!$C$2:$C$53,"Buy")-SUMIFS('Transactions (Dated)'!$E$2:$E$53,'Transactions (Dated)'!$D$2:$D$53,'Share Values'!$V208,'Transactions (Dated)'!$B$2:$B$53,'Share Values'!AA$11,'Transactions (Dated)'!$C$2:$C$53,"Sell")</f>
        <v>2348</v>
      </c>
      <c r="AB208" s="40">
        <f ca="1">AB207+SUMIFS('Transactions (Dated)'!$E$2:$E$53,'Transactions (Dated)'!$D$2:$D$53,'Share Values'!$V208,'Transactions (Dated)'!$B$2:$B$53,'Share Values'!AB$11,'Transactions (Dated)'!$C$2:$C$53,"Buy")-SUMIFS('Transactions (Dated)'!$E$2:$E$53,'Transactions (Dated)'!$D$2:$D$53,'Share Values'!$V208,'Transactions (Dated)'!$B$2:$B$53,'Share Values'!AB$11,'Transactions (Dated)'!$C$2:$C$53,"Sell")</f>
        <v>0</v>
      </c>
      <c r="AC208" s="40">
        <f ca="1">AC207+SUMIFS('Transactions (Dated)'!$E$2:$E$53,'Transactions (Dated)'!$D$2:$D$53,'Share Values'!$V208,'Transactions (Dated)'!$B$2:$B$53,'Share Values'!AC$11,'Transactions (Dated)'!$C$2:$C$53,"Buy")-SUMIFS('Transactions (Dated)'!$E$2:$E$53,'Transactions (Dated)'!$D$2:$D$53,'Share Values'!$V208,'Transactions (Dated)'!$B$2:$B$53,'Share Values'!AC$11,'Transactions (Dated)'!$C$2:$C$53,"Sell")</f>
        <v>0</v>
      </c>
      <c r="AD208" s="40">
        <f ca="1">AD207+SUMIFS('Transactions (Dated)'!$E$2:$E$53,'Transactions (Dated)'!$D$2:$D$53,'Share Values'!$V208,'Transactions (Dated)'!$B$2:$B$53,'Share Values'!AD$11,'Transactions (Dated)'!$C$2:$C$53,"Buy")-SUMIFS('Transactions (Dated)'!$E$2:$E$53,'Transactions (Dated)'!$D$2:$D$53,'Share Values'!$V208,'Transactions (Dated)'!$B$2:$B$53,'Share Values'!AD$11,'Transactions (Dated)'!$C$2:$C$53,"Sell")</f>
        <v>0</v>
      </c>
      <c r="AE208" s="40">
        <f ca="1">AE207+SUMIFS('Transactions (Dated)'!$E$2:$E$53,'Transactions (Dated)'!$D$2:$D$53,'Share Values'!$V208,'Transactions (Dated)'!$B$2:$B$53,'Share Values'!AE$11,'Transactions (Dated)'!$C$2:$C$53,"Buy")-SUMIFS('Transactions (Dated)'!$E$2:$E$53,'Transactions (Dated)'!$D$2:$D$53,'Share Values'!$V208,'Transactions (Dated)'!$B$2:$B$53,'Share Values'!AE$11,'Transactions (Dated)'!$C$2:$C$53,"Sell")</f>
        <v>0</v>
      </c>
      <c r="AF208" s="40">
        <f ca="1">AF207+SUMIFS('Transactions (Dated)'!$E$2:$E$53,'Transactions (Dated)'!$D$2:$D$53,'Share Values'!$V208,'Transactions (Dated)'!$B$2:$B$53,'Share Values'!AF$11,'Transactions (Dated)'!$C$2:$C$53,"Buy")-SUMIFS('Transactions (Dated)'!$E$2:$E$53,'Transactions (Dated)'!$D$2:$D$53,'Share Values'!$V208,'Transactions (Dated)'!$B$2:$B$53,'Share Values'!AF$11,'Transactions (Dated)'!$C$2:$C$53,"Sell")</f>
        <v>0</v>
      </c>
      <c r="AG208" s="40">
        <f ca="1">AG207+SUMIFS('Transactions (Dated)'!$E$2:$E$53,'Transactions (Dated)'!$D$2:$D$53,'Share Values'!$V208,'Transactions (Dated)'!$B$2:$B$53,'Share Values'!AG$11,'Transactions (Dated)'!$C$2:$C$53,"Buy")-SUMIFS('Transactions (Dated)'!$E$2:$E$53,'Transactions (Dated)'!$D$2:$D$53,'Share Values'!$V208,'Transactions (Dated)'!$B$2:$B$53,'Share Values'!AG$11,'Transactions (Dated)'!$C$2:$C$53,"Sell")</f>
        <v>0</v>
      </c>
      <c r="AH208" s="40">
        <f ca="1">AH207+SUMIFS('Transactions (Dated)'!$E$2:$E$53,'Transactions (Dated)'!$D$2:$D$53,'Share Values'!$V208,'Transactions (Dated)'!$B$2:$B$53,'Share Values'!AH$11,'Transactions (Dated)'!$C$2:$C$53,"Buy")-SUMIFS('Transactions (Dated)'!$E$2:$E$53,'Transactions (Dated)'!$D$2:$D$53,'Share Values'!$V208,'Transactions (Dated)'!$B$2:$B$53,'Share Values'!AH$11,'Transactions (Dated)'!$C$2:$C$53,"Sell")</f>
        <v>0</v>
      </c>
      <c r="AI208" s="40">
        <f ca="1">AI207+SUMIFS('Transactions (Dated)'!$E$2:$E$53,'Transactions (Dated)'!$D$2:$D$53,'Share Values'!$V208,'Transactions (Dated)'!$B$2:$B$53,'Share Values'!AI$11,'Transactions (Dated)'!$C$2:$C$53,"Buy")-SUMIFS('Transactions (Dated)'!$E$2:$E$53,'Transactions (Dated)'!$D$2:$D$53,'Share Values'!$V208,'Transactions (Dated)'!$B$2:$B$53,'Share Values'!AI$11,'Transactions (Dated)'!$C$2:$C$53,"Sell")</f>
        <v>0</v>
      </c>
      <c r="AJ208" s="40">
        <f ca="1">AJ207+SUMIFS('Transactions (Dated)'!$E$2:$E$53,'Transactions (Dated)'!$D$2:$D$53,'Share Values'!$V208,'Transactions (Dated)'!$B$2:$B$53,'Share Values'!AJ$11,'Transactions (Dated)'!$C$2:$C$53,"Buy")-SUMIFS('Transactions (Dated)'!$E$2:$E$53,'Transactions (Dated)'!$D$2:$D$53,'Share Values'!$V208,'Transactions (Dated)'!$B$2:$B$53,'Share Values'!AJ$11,'Transactions (Dated)'!$C$2:$C$53,"Sell")</f>
        <v>0</v>
      </c>
      <c r="AK208" s="40"/>
      <c r="AM208" s="3">
        <f t="shared" si="81"/>
        <v>42199</v>
      </c>
      <c r="AN208" s="6">
        <f t="shared" ca="1" si="82"/>
        <v>46851.25</v>
      </c>
      <c r="AO208" s="6">
        <f t="shared" ca="1" si="83"/>
        <v>42468.75</v>
      </c>
      <c r="AP208" s="6">
        <f t="shared" ca="1" si="84"/>
        <v>0</v>
      </c>
      <c r="AQ208" s="6">
        <f t="shared" ca="1" si="85"/>
        <v>58197.920000000006</v>
      </c>
      <c r="AR208" s="6">
        <f t="shared" ca="1" si="86"/>
        <v>41958.76</v>
      </c>
      <c r="AS208" s="6">
        <f t="shared" ca="1" si="87"/>
        <v>0</v>
      </c>
      <c r="AT208" s="6">
        <f t="shared" ca="1" si="88"/>
        <v>0</v>
      </c>
      <c r="AU208" s="6">
        <f t="shared" ca="1" si="89"/>
        <v>0</v>
      </c>
      <c r="AV208" s="6">
        <f t="shared" ca="1" si="90"/>
        <v>0</v>
      </c>
      <c r="AW208" s="6">
        <f t="shared" ca="1" si="91"/>
        <v>0</v>
      </c>
      <c r="AX208" s="6">
        <f t="shared" ca="1" si="92"/>
        <v>0</v>
      </c>
      <c r="AY208" s="6">
        <f t="shared" ca="1" si="93"/>
        <v>0</v>
      </c>
      <c r="AZ208" s="6">
        <f t="shared" ca="1" si="94"/>
        <v>0</v>
      </c>
      <c r="BA208" s="6">
        <f t="shared" ca="1" si="95"/>
        <v>0</v>
      </c>
      <c r="BB208" s="6"/>
      <c r="BD208" s="4">
        <f t="shared" ca="1" si="96"/>
        <v>189476.68000000002</v>
      </c>
      <c r="BF208" s="3">
        <f t="shared" si="97"/>
        <v>42199</v>
      </c>
      <c r="BG208" s="6">
        <f>BG207+SUMIFS('Transactions (Dated)'!H:H,'Transactions (Dated)'!D:D,'Share Values'!AM208)</f>
        <v>806524.9</v>
      </c>
      <c r="BH208" s="6">
        <f ca="1">BH207+SUMIFS('Transactions (Dated)'!$F:$F,'Transactions (Dated)'!$D:$D,$BF208,'Transactions (Dated)'!$B:$B,BH$11,'Transactions (Dated)'!$C:$C,"Dividend (paid to cash)")*W208</f>
        <v>0</v>
      </c>
      <c r="BI208" s="6">
        <f ca="1">BI207+SUMIFS('Transactions (Dated)'!$F:$F,'Transactions (Dated)'!$D:$D,$BF208,'Transactions (Dated)'!$B:$B,BI$11,'Transactions (Dated)'!$C:$C,"Dividend (paid to cash)")*X208</f>
        <v>1718.75</v>
      </c>
      <c r="BJ208" s="6">
        <f ca="1">BJ207+SUMIFS('Transactions (Dated)'!$F:$F,'Transactions (Dated)'!$D:$D,$BF208,'Transactions (Dated)'!$B:$B,BJ$11,'Transactions (Dated)'!$C:$C,"Dividend (paid to cash)")*Y208</f>
        <v>0</v>
      </c>
      <c r="BK208" s="6">
        <f ca="1">BK207+SUMIFS('Transactions (Dated)'!$F:$F,'Transactions (Dated)'!$D:$D,$BF208,'Transactions (Dated)'!$B:$B,BK$11,'Transactions (Dated)'!$C:$C,"Dividend (paid to cash)")*Z208</f>
        <v>113.52000000000001</v>
      </c>
      <c r="BL208" s="6">
        <f ca="1">BL207+SUMIFS('Transactions (Dated)'!$F:$F,'Transactions (Dated)'!$D:$D,$BF208,'Transactions (Dated)'!$B:$B,BL$11,'Transactions (Dated)'!$C:$C,"Dividend (paid to cash)")*AA208</f>
        <v>0</v>
      </c>
      <c r="BM208" s="6">
        <f ca="1">BM207+SUMIFS('Transactions (Dated)'!$F:$F,'Transactions (Dated)'!$D:$D,$BF208,'Transactions (Dated)'!$B:$B,BM$11,'Transactions (Dated)'!$C:$C,"Dividend (paid to cash)")*AB208</f>
        <v>0</v>
      </c>
      <c r="BN208" s="6">
        <f ca="1">BN207+SUMIFS('Transactions (Dated)'!$F:$F,'Transactions (Dated)'!$D:$D,$BF208,'Transactions (Dated)'!$B:$B,BN$11,'Transactions (Dated)'!$C:$C,"Dividend (paid to cash)")*AC208</f>
        <v>0</v>
      </c>
      <c r="BO208" s="6">
        <f ca="1">BO207+SUMIFS('Transactions (Dated)'!$F:$F,'Transactions (Dated)'!$D:$D,$BF208,'Transactions (Dated)'!$B:$B,BO$11,'Transactions (Dated)'!$C:$C,"Dividend (paid to cash)")*AD208</f>
        <v>0</v>
      </c>
      <c r="BP208" s="6">
        <f ca="1">BP207+SUMIFS('Transactions (Dated)'!$F:$F,'Transactions (Dated)'!$D:$D,$BF208,'Transactions (Dated)'!$B:$B,BP$11,'Transactions (Dated)'!$C:$C,"Dividend (paid to cash)")*AE208</f>
        <v>0</v>
      </c>
      <c r="BQ208" s="6">
        <f ca="1">BQ207+SUMIFS('Transactions (Dated)'!$F:$F,'Transactions (Dated)'!$D:$D,$BF208,'Transactions (Dated)'!$B:$B,BQ$11,'Transactions (Dated)'!$C:$C,"Dividend (paid to cash)")*AF208</f>
        <v>0</v>
      </c>
      <c r="BR208" s="6">
        <f ca="1">BR207+SUMIFS('Transactions (Dated)'!$F:$F,'Transactions (Dated)'!$D:$D,$BF208,'Transactions (Dated)'!$B:$B,BR$11,'Transactions (Dated)'!$C:$C,"Dividend (paid to cash)")*AG208</f>
        <v>0</v>
      </c>
      <c r="BS208" s="6">
        <f ca="1">BS207+SUMIFS('Transactions (Dated)'!$F:$F,'Transactions (Dated)'!$D:$D,$BF208,'Transactions (Dated)'!$B:$B,BS$11,'Transactions (Dated)'!$C:$C,"Dividend (paid to cash)")*AH208</f>
        <v>0</v>
      </c>
      <c r="BT208" s="6">
        <f ca="1">BT207+SUMIFS('Transactions (Dated)'!$F:$F,'Transactions (Dated)'!$D:$D,$BF208,'Transactions (Dated)'!$B:$B,BT$11,'Transactions (Dated)'!$C:$C,"Dividend (paid to cash)")*AI208</f>
        <v>0</v>
      </c>
      <c r="BU208" s="6">
        <f ca="1">BU207+SUMIFS('Transactions (Dated)'!$F:$F,'Transactions (Dated)'!$D:$D,$BF208,'Transactions (Dated)'!$B:$B,BU$11,'Transactions (Dated)'!$C:$C,"Dividend (paid to cash)")*AJ208</f>
        <v>0</v>
      </c>
      <c r="BV208" s="6"/>
      <c r="BX208" s="6">
        <f t="shared" ca="1" si="102"/>
        <v>808357.17</v>
      </c>
      <c r="BZ208" s="3">
        <f t="shared" si="103"/>
        <v>42199</v>
      </c>
      <c r="CA208" s="4">
        <f t="shared" ca="1" si="98"/>
        <v>189476.68000000002</v>
      </c>
      <c r="CB208" s="4">
        <f t="shared" ca="1" si="99"/>
        <v>808357.17</v>
      </c>
      <c r="CD208" s="4">
        <f t="shared" ca="1" si="100"/>
        <v>997833.85000000009</v>
      </c>
    </row>
    <row r="209" spans="2:82">
      <c r="B209" s="3">
        <f t="shared" si="101"/>
        <v>42200</v>
      </c>
      <c r="C209" s="2">
        <v>14662.3</v>
      </c>
      <c r="E209" s="70">
        <v>42200</v>
      </c>
      <c r="F209" s="69">
        <v>10.130000000000001</v>
      </c>
      <c r="G209" s="69">
        <v>4.63</v>
      </c>
      <c r="H209" s="69">
        <v>19.809999999999999</v>
      </c>
      <c r="I209" s="69">
        <v>30.39</v>
      </c>
      <c r="J209" s="69">
        <v>17.5</v>
      </c>
      <c r="K209" s="69">
        <v>12.6</v>
      </c>
      <c r="L209" s="69">
        <v>24.2</v>
      </c>
      <c r="M209" s="69">
        <v>3.25</v>
      </c>
      <c r="N209" s="69">
        <v>9.9</v>
      </c>
      <c r="O209" s="69">
        <v>5.9966999999999997</v>
      </c>
      <c r="P209" s="69">
        <v>30.63</v>
      </c>
      <c r="Q209" s="69">
        <v>0.99</v>
      </c>
      <c r="R209" s="69">
        <v>9.76</v>
      </c>
      <c r="S209" s="69">
        <v>37.200000000000003</v>
      </c>
      <c r="T209" s="4"/>
      <c r="V209" s="3">
        <f t="shared" si="80"/>
        <v>42200</v>
      </c>
      <c r="W209" s="40">
        <f ca="1">W208+SUMIFS('Transactions (Dated)'!$E$2:$E$53,'Transactions (Dated)'!$D$2:$D$53,'Share Values'!$V209,'Transactions (Dated)'!$B$2:$B$53,'Share Values'!W$11,'Transactions (Dated)'!$C$2:$C$53,"Buy")-SUMIFS('Transactions (Dated)'!$E$2:$E$53,'Transactions (Dated)'!$D$2:$D$53,'Share Values'!$V209,'Transactions (Dated)'!$B$2:$B$53,'Share Values'!W$11,'Transactions (Dated)'!$C$2:$C$53,"Sell")</f>
        <v>4625</v>
      </c>
      <c r="X209" s="40">
        <f ca="1">X208+SUMIFS('Transactions (Dated)'!$E$2:$E$53,'Transactions (Dated)'!$D$2:$D$53,'Share Values'!$V209,'Transactions (Dated)'!$B$2:$B$53,'Share Values'!X$11,'Transactions (Dated)'!$C$2:$C$53,"Buy")-SUMIFS('Transactions (Dated)'!$E$2:$E$53,'Transactions (Dated)'!$D$2:$D$53,'Share Values'!$V209,'Transactions (Dated)'!$B$2:$B$53,'Share Values'!X$11,'Transactions (Dated)'!$C$2:$C$53,"Sell")</f>
        <v>9375</v>
      </c>
      <c r="Y209" s="40">
        <f ca="1">Y208+SUMIFS('Transactions (Dated)'!$E$2:$E$53,'Transactions (Dated)'!$D$2:$D$53,'Share Values'!$V209,'Transactions (Dated)'!$B$2:$B$53,'Share Values'!Y$11,'Transactions (Dated)'!$C$2:$C$53,"Buy")-SUMIFS('Transactions (Dated)'!$E$2:$E$53,'Transactions (Dated)'!$D$2:$D$53,'Share Values'!$V209,'Transactions (Dated)'!$B$2:$B$53,'Share Values'!Y$11,'Transactions (Dated)'!$C$2:$C$53,"Sell")</f>
        <v>0</v>
      </c>
      <c r="Z209" s="40">
        <f ca="1">Z208+SUMIFS('Transactions (Dated)'!$E$2:$E$53,'Transactions (Dated)'!$D$2:$D$53,'Share Values'!$V209,'Transactions (Dated)'!$B$2:$B$53,'Share Values'!Z$11,'Transactions (Dated)'!$C$2:$C$53,"Buy")-SUMIFS('Transactions (Dated)'!$E$2:$E$53,'Transactions (Dated)'!$D$2:$D$53,'Share Values'!$V209,'Transactions (Dated)'!$B$2:$B$53,'Share Values'!Z$11,'Transactions (Dated)'!$C$2:$C$53,"Sell")</f>
        <v>1892</v>
      </c>
      <c r="AA209" s="40">
        <f ca="1">AA208+SUMIFS('Transactions (Dated)'!$E$2:$E$53,'Transactions (Dated)'!$D$2:$D$53,'Share Values'!$V209,'Transactions (Dated)'!$B$2:$B$53,'Share Values'!AA$11,'Transactions (Dated)'!$C$2:$C$53,"Buy")-SUMIFS('Transactions (Dated)'!$E$2:$E$53,'Transactions (Dated)'!$D$2:$D$53,'Share Values'!$V209,'Transactions (Dated)'!$B$2:$B$53,'Share Values'!AA$11,'Transactions (Dated)'!$C$2:$C$53,"Sell")</f>
        <v>2348</v>
      </c>
      <c r="AB209" s="40">
        <f ca="1">AB208+SUMIFS('Transactions (Dated)'!$E$2:$E$53,'Transactions (Dated)'!$D$2:$D$53,'Share Values'!$V209,'Transactions (Dated)'!$B$2:$B$53,'Share Values'!AB$11,'Transactions (Dated)'!$C$2:$C$53,"Buy")-SUMIFS('Transactions (Dated)'!$E$2:$E$53,'Transactions (Dated)'!$D$2:$D$53,'Share Values'!$V209,'Transactions (Dated)'!$B$2:$B$53,'Share Values'!AB$11,'Transactions (Dated)'!$C$2:$C$53,"Sell")</f>
        <v>0</v>
      </c>
      <c r="AC209" s="40">
        <f ca="1">AC208+SUMIFS('Transactions (Dated)'!$E$2:$E$53,'Transactions (Dated)'!$D$2:$D$53,'Share Values'!$V209,'Transactions (Dated)'!$B$2:$B$53,'Share Values'!AC$11,'Transactions (Dated)'!$C$2:$C$53,"Buy")-SUMIFS('Transactions (Dated)'!$E$2:$E$53,'Transactions (Dated)'!$D$2:$D$53,'Share Values'!$V209,'Transactions (Dated)'!$B$2:$B$53,'Share Values'!AC$11,'Transactions (Dated)'!$C$2:$C$53,"Sell")</f>
        <v>0</v>
      </c>
      <c r="AD209" s="40">
        <f ca="1">AD208+SUMIFS('Transactions (Dated)'!$E$2:$E$53,'Transactions (Dated)'!$D$2:$D$53,'Share Values'!$V209,'Transactions (Dated)'!$B$2:$B$53,'Share Values'!AD$11,'Transactions (Dated)'!$C$2:$C$53,"Buy")-SUMIFS('Transactions (Dated)'!$E$2:$E$53,'Transactions (Dated)'!$D$2:$D$53,'Share Values'!$V209,'Transactions (Dated)'!$B$2:$B$53,'Share Values'!AD$11,'Transactions (Dated)'!$C$2:$C$53,"Sell")</f>
        <v>0</v>
      </c>
      <c r="AE209" s="40">
        <f ca="1">AE208+SUMIFS('Transactions (Dated)'!$E$2:$E$53,'Transactions (Dated)'!$D$2:$D$53,'Share Values'!$V209,'Transactions (Dated)'!$B$2:$B$53,'Share Values'!AE$11,'Transactions (Dated)'!$C$2:$C$53,"Buy")-SUMIFS('Transactions (Dated)'!$E$2:$E$53,'Transactions (Dated)'!$D$2:$D$53,'Share Values'!$V209,'Transactions (Dated)'!$B$2:$B$53,'Share Values'!AE$11,'Transactions (Dated)'!$C$2:$C$53,"Sell")</f>
        <v>0</v>
      </c>
      <c r="AF209" s="40">
        <f ca="1">AF208+SUMIFS('Transactions (Dated)'!$E$2:$E$53,'Transactions (Dated)'!$D$2:$D$53,'Share Values'!$V209,'Transactions (Dated)'!$B$2:$B$53,'Share Values'!AF$11,'Transactions (Dated)'!$C$2:$C$53,"Buy")-SUMIFS('Transactions (Dated)'!$E$2:$E$53,'Transactions (Dated)'!$D$2:$D$53,'Share Values'!$V209,'Transactions (Dated)'!$B$2:$B$53,'Share Values'!AF$11,'Transactions (Dated)'!$C$2:$C$53,"Sell")</f>
        <v>0</v>
      </c>
      <c r="AG209" s="40">
        <f ca="1">AG208+SUMIFS('Transactions (Dated)'!$E$2:$E$53,'Transactions (Dated)'!$D$2:$D$53,'Share Values'!$V209,'Transactions (Dated)'!$B$2:$B$53,'Share Values'!AG$11,'Transactions (Dated)'!$C$2:$C$53,"Buy")-SUMIFS('Transactions (Dated)'!$E$2:$E$53,'Transactions (Dated)'!$D$2:$D$53,'Share Values'!$V209,'Transactions (Dated)'!$B$2:$B$53,'Share Values'!AG$11,'Transactions (Dated)'!$C$2:$C$53,"Sell")</f>
        <v>0</v>
      </c>
      <c r="AH209" s="40">
        <f ca="1">AH208+SUMIFS('Transactions (Dated)'!$E$2:$E$53,'Transactions (Dated)'!$D$2:$D$53,'Share Values'!$V209,'Transactions (Dated)'!$B$2:$B$53,'Share Values'!AH$11,'Transactions (Dated)'!$C$2:$C$53,"Buy")-SUMIFS('Transactions (Dated)'!$E$2:$E$53,'Transactions (Dated)'!$D$2:$D$53,'Share Values'!$V209,'Transactions (Dated)'!$B$2:$B$53,'Share Values'!AH$11,'Transactions (Dated)'!$C$2:$C$53,"Sell")</f>
        <v>0</v>
      </c>
      <c r="AI209" s="40">
        <f ca="1">AI208+SUMIFS('Transactions (Dated)'!$E$2:$E$53,'Transactions (Dated)'!$D$2:$D$53,'Share Values'!$V209,'Transactions (Dated)'!$B$2:$B$53,'Share Values'!AI$11,'Transactions (Dated)'!$C$2:$C$53,"Buy")-SUMIFS('Transactions (Dated)'!$E$2:$E$53,'Transactions (Dated)'!$D$2:$D$53,'Share Values'!$V209,'Transactions (Dated)'!$B$2:$B$53,'Share Values'!AI$11,'Transactions (Dated)'!$C$2:$C$53,"Sell")</f>
        <v>0</v>
      </c>
      <c r="AJ209" s="40">
        <f ca="1">AJ208+SUMIFS('Transactions (Dated)'!$E$2:$E$53,'Transactions (Dated)'!$D$2:$D$53,'Share Values'!$V209,'Transactions (Dated)'!$B$2:$B$53,'Share Values'!AJ$11,'Transactions (Dated)'!$C$2:$C$53,"Buy")-SUMIFS('Transactions (Dated)'!$E$2:$E$53,'Transactions (Dated)'!$D$2:$D$53,'Share Values'!$V209,'Transactions (Dated)'!$B$2:$B$53,'Share Values'!AJ$11,'Transactions (Dated)'!$C$2:$C$53,"Sell")</f>
        <v>0</v>
      </c>
      <c r="AK209" s="40"/>
      <c r="AM209" s="3">
        <f t="shared" si="81"/>
        <v>42200</v>
      </c>
      <c r="AN209" s="6">
        <f t="shared" ca="1" si="82"/>
        <v>46851.25</v>
      </c>
      <c r="AO209" s="6">
        <f t="shared" ca="1" si="83"/>
        <v>43406.25</v>
      </c>
      <c r="AP209" s="6">
        <f t="shared" ca="1" si="84"/>
        <v>0</v>
      </c>
      <c r="AQ209" s="6">
        <f t="shared" ca="1" si="85"/>
        <v>57497.880000000005</v>
      </c>
      <c r="AR209" s="6">
        <f t="shared" ca="1" si="86"/>
        <v>41090</v>
      </c>
      <c r="AS209" s="6">
        <f t="shared" ca="1" si="87"/>
        <v>0</v>
      </c>
      <c r="AT209" s="6">
        <f t="shared" ca="1" si="88"/>
        <v>0</v>
      </c>
      <c r="AU209" s="6">
        <f t="shared" ca="1" si="89"/>
        <v>0</v>
      </c>
      <c r="AV209" s="6">
        <f t="shared" ca="1" si="90"/>
        <v>0</v>
      </c>
      <c r="AW209" s="6">
        <f t="shared" ca="1" si="91"/>
        <v>0</v>
      </c>
      <c r="AX209" s="6">
        <f t="shared" ca="1" si="92"/>
        <v>0</v>
      </c>
      <c r="AY209" s="6">
        <f t="shared" ca="1" si="93"/>
        <v>0</v>
      </c>
      <c r="AZ209" s="6">
        <f t="shared" ca="1" si="94"/>
        <v>0</v>
      </c>
      <c r="BA209" s="6">
        <f t="shared" ca="1" si="95"/>
        <v>0</v>
      </c>
      <c r="BB209" s="6"/>
      <c r="BD209" s="4">
        <f t="shared" ca="1" si="96"/>
        <v>188845.38</v>
      </c>
      <c r="BF209" s="3">
        <f t="shared" si="97"/>
        <v>42200</v>
      </c>
      <c r="BG209" s="6">
        <f>BG208+SUMIFS('Transactions (Dated)'!H:H,'Transactions (Dated)'!D:D,'Share Values'!AM209)</f>
        <v>806524.9</v>
      </c>
      <c r="BH209" s="6">
        <f ca="1">BH208+SUMIFS('Transactions (Dated)'!$F:$F,'Transactions (Dated)'!$D:$D,$BF209,'Transactions (Dated)'!$B:$B,BH$11,'Transactions (Dated)'!$C:$C,"Dividend (paid to cash)")*W209</f>
        <v>0</v>
      </c>
      <c r="BI209" s="6">
        <f ca="1">BI208+SUMIFS('Transactions (Dated)'!$F:$F,'Transactions (Dated)'!$D:$D,$BF209,'Transactions (Dated)'!$B:$B,BI$11,'Transactions (Dated)'!$C:$C,"Dividend (paid to cash)")*X209</f>
        <v>1718.75</v>
      </c>
      <c r="BJ209" s="6">
        <f ca="1">BJ208+SUMIFS('Transactions (Dated)'!$F:$F,'Transactions (Dated)'!$D:$D,$BF209,'Transactions (Dated)'!$B:$B,BJ$11,'Transactions (Dated)'!$C:$C,"Dividend (paid to cash)")*Y209</f>
        <v>0</v>
      </c>
      <c r="BK209" s="6">
        <f ca="1">BK208+SUMIFS('Transactions (Dated)'!$F:$F,'Transactions (Dated)'!$D:$D,$BF209,'Transactions (Dated)'!$B:$B,BK$11,'Transactions (Dated)'!$C:$C,"Dividend (paid to cash)")*Z209</f>
        <v>113.52000000000001</v>
      </c>
      <c r="BL209" s="6">
        <f ca="1">BL208+SUMIFS('Transactions (Dated)'!$F:$F,'Transactions (Dated)'!$D:$D,$BF209,'Transactions (Dated)'!$B:$B,BL$11,'Transactions (Dated)'!$C:$C,"Dividend (paid to cash)")*AA209</f>
        <v>0</v>
      </c>
      <c r="BM209" s="6">
        <f ca="1">BM208+SUMIFS('Transactions (Dated)'!$F:$F,'Transactions (Dated)'!$D:$D,$BF209,'Transactions (Dated)'!$B:$B,BM$11,'Transactions (Dated)'!$C:$C,"Dividend (paid to cash)")*AB209</f>
        <v>0</v>
      </c>
      <c r="BN209" s="6">
        <f ca="1">BN208+SUMIFS('Transactions (Dated)'!$F:$F,'Transactions (Dated)'!$D:$D,$BF209,'Transactions (Dated)'!$B:$B,BN$11,'Transactions (Dated)'!$C:$C,"Dividend (paid to cash)")*AC209</f>
        <v>0</v>
      </c>
      <c r="BO209" s="6">
        <f ca="1">BO208+SUMIFS('Transactions (Dated)'!$F:$F,'Transactions (Dated)'!$D:$D,$BF209,'Transactions (Dated)'!$B:$B,BO$11,'Transactions (Dated)'!$C:$C,"Dividend (paid to cash)")*AD209</f>
        <v>0</v>
      </c>
      <c r="BP209" s="6">
        <f ca="1">BP208+SUMIFS('Transactions (Dated)'!$F:$F,'Transactions (Dated)'!$D:$D,$BF209,'Transactions (Dated)'!$B:$B,BP$11,'Transactions (Dated)'!$C:$C,"Dividend (paid to cash)")*AE209</f>
        <v>0</v>
      </c>
      <c r="BQ209" s="6">
        <f ca="1">BQ208+SUMIFS('Transactions (Dated)'!$F:$F,'Transactions (Dated)'!$D:$D,$BF209,'Transactions (Dated)'!$B:$B,BQ$11,'Transactions (Dated)'!$C:$C,"Dividend (paid to cash)")*AF209</f>
        <v>0</v>
      </c>
      <c r="BR209" s="6">
        <f ca="1">BR208+SUMIFS('Transactions (Dated)'!$F:$F,'Transactions (Dated)'!$D:$D,$BF209,'Transactions (Dated)'!$B:$B,BR$11,'Transactions (Dated)'!$C:$C,"Dividend (paid to cash)")*AG209</f>
        <v>0</v>
      </c>
      <c r="BS209" s="6">
        <f ca="1">BS208+SUMIFS('Transactions (Dated)'!$F:$F,'Transactions (Dated)'!$D:$D,$BF209,'Transactions (Dated)'!$B:$B,BS$11,'Transactions (Dated)'!$C:$C,"Dividend (paid to cash)")*AH209</f>
        <v>0</v>
      </c>
      <c r="BT209" s="6">
        <f ca="1">BT208+SUMIFS('Transactions (Dated)'!$F:$F,'Transactions (Dated)'!$D:$D,$BF209,'Transactions (Dated)'!$B:$B,BT$11,'Transactions (Dated)'!$C:$C,"Dividend (paid to cash)")*AI209</f>
        <v>0</v>
      </c>
      <c r="BU209" s="6">
        <f ca="1">BU208+SUMIFS('Transactions (Dated)'!$F:$F,'Transactions (Dated)'!$D:$D,$BF209,'Transactions (Dated)'!$B:$B,BU$11,'Transactions (Dated)'!$C:$C,"Dividend (paid to cash)")*AJ209</f>
        <v>0</v>
      </c>
      <c r="BV209" s="6"/>
      <c r="BX209" s="6">
        <f t="shared" ca="1" si="102"/>
        <v>808357.17</v>
      </c>
      <c r="BZ209" s="3">
        <f t="shared" si="103"/>
        <v>42200</v>
      </c>
      <c r="CA209" s="4">
        <f t="shared" ca="1" si="98"/>
        <v>188845.38</v>
      </c>
      <c r="CB209" s="4">
        <f t="shared" ca="1" si="99"/>
        <v>808357.17</v>
      </c>
      <c r="CD209" s="4">
        <f t="shared" ca="1" si="100"/>
        <v>997202.55</v>
      </c>
    </row>
    <row r="210" spans="2:82">
      <c r="B210" s="3">
        <f t="shared" si="101"/>
        <v>42201</v>
      </c>
      <c r="C210" s="2">
        <v>14731.1</v>
      </c>
      <c r="E210" s="70">
        <v>42201</v>
      </c>
      <c r="F210" s="69">
        <v>10.1</v>
      </c>
      <c r="G210" s="69">
        <v>4.42</v>
      </c>
      <c r="H210" s="69">
        <v>19.89</v>
      </c>
      <c r="I210" s="69">
        <v>30.13</v>
      </c>
      <c r="J210" s="69">
        <v>17.84</v>
      </c>
      <c r="K210" s="69">
        <v>12.6</v>
      </c>
      <c r="L210" s="69">
        <v>24.17</v>
      </c>
      <c r="M210" s="69">
        <v>3.26</v>
      </c>
      <c r="N210" s="69">
        <v>9.85</v>
      </c>
      <c r="O210" s="69">
        <v>6.0332999999999997</v>
      </c>
      <c r="P210" s="69">
        <v>31.29</v>
      </c>
      <c r="Q210" s="69">
        <v>0.99</v>
      </c>
      <c r="R210" s="69">
        <v>9.64</v>
      </c>
      <c r="S210" s="69">
        <v>38.36</v>
      </c>
      <c r="T210" s="4"/>
      <c r="V210" s="3">
        <f t="shared" si="80"/>
        <v>42201</v>
      </c>
      <c r="W210" s="40">
        <f ca="1">W209+SUMIFS('Transactions (Dated)'!$E$2:$E$53,'Transactions (Dated)'!$D$2:$D$53,'Share Values'!$V210,'Transactions (Dated)'!$B$2:$B$53,'Share Values'!W$11,'Transactions (Dated)'!$C$2:$C$53,"Buy")-SUMIFS('Transactions (Dated)'!$E$2:$E$53,'Transactions (Dated)'!$D$2:$D$53,'Share Values'!$V210,'Transactions (Dated)'!$B$2:$B$53,'Share Values'!W$11,'Transactions (Dated)'!$C$2:$C$53,"Sell")</f>
        <v>4625</v>
      </c>
      <c r="X210" s="40">
        <f ca="1">X209+SUMIFS('Transactions (Dated)'!$E$2:$E$53,'Transactions (Dated)'!$D$2:$D$53,'Share Values'!$V210,'Transactions (Dated)'!$B$2:$B$53,'Share Values'!X$11,'Transactions (Dated)'!$C$2:$C$53,"Buy")-SUMIFS('Transactions (Dated)'!$E$2:$E$53,'Transactions (Dated)'!$D$2:$D$53,'Share Values'!$V210,'Transactions (Dated)'!$B$2:$B$53,'Share Values'!X$11,'Transactions (Dated)'!$C$2:$C$53,"Sell")</f>
        <v>9375</v>
      </c>
      <c r="Y210" s="40">
        <f ca="1">Y209+SUMIFS('Transactions (Dated)'!$E$2:$E$53,'Transactions (Dated)'!$D$2:$D$53,'Share Values'!$V210,'Transactions (Dated)'!$B$2:$B$53,'Share Values'!Y$11,'Transactions (Dated)'!$C$2:$C$53,"Buy")-SUMIFS('Transactions (Dated)'!$E$2:$E$53,'Transactions (Dated)'!$D$2:$D$53,'Share Values'!$V210,'Transactions (Dated)'!$B$2:$B$53,'Share Values'!Y$11,'Transactions (Dated)'!$C$2:$C$53,"Sell")</f>
        <v>0</v>
      </c>
      <c r="Z210" s="40">
        <f ca="1">Z209+SUMIFS('Transactions (Dated)'!$E$2:$E$53,'Transactions (Dated)'!$D$2:$D$53,'Share Values'!$V210,'Transactions (Dated)'!$B$2:$B$53,'Share Values'!Z$11,'Transactions (Dated)'!$C$2:$C$53,"Buy")-SUMIFS('Transactions (Dated)'!$E$2:$E$53,'Transactions (Dated)'!$D$2:$D$53,'Share Values'!$V210,'Transactions (Dated)'!$B$2:$B$53,'Share Values'!Z$11,'Transactions (Dated)'!$C$2:$C$53,"Sell")</f>
        <v>1892</v>
      </c>
      <c r="AA210" s="40">
        <f ca="1">AA209+SUMIFS('Transactions (Dated)'!$E$2:$E$53,'Transactions (Dated)'!$D$2:$D$53,'Share Values'!$V210,'Transactions (Dated)'!$B$2:$B$53,'Share Values'!AA$11,'Transactions (Dated)'!$C$2:$C$53,"Buy")-SUMIFS('Transactions (Dated)'!$E$2:$E$53,'Transactions (Dated)'!$D$2:$D$53,'Share Values'!$V210,'Transactions (Dated)'!$B$2:$B$53,'Share Values'!AA$11,'Transactions (Dated)'!$C$2:$C$53,"Sell")</f>
        <v>2348</v>
      </c>
      <c r="AB210" s="40">
        <f ca="1">AB209+SUMIFS('Transactions (Dated)'!$E$2:$E$53,'Transactions (Dated)'!$D$2:$D$53,'Share Values'!$V210,'Transactions (Dated)'!$B$2:$B$53,'Share Values'!AB$11,'Transactions (Dated)'!$C$2:$C$53,"Buy")-SUMIFS('Transactions (Dated)'!$E$2:$E$53,'Transactions (Dated)'!$D$2:$D$53,'Share Values'!$V210,'Transactions (Dated)'!$B$2:$B$53,'Share Values'!AB$11,'Transactions (Dated)'!$C$2:$C$53,"Sell")</f>
        <v>0</v>
      </c>
      <c r="AC210" s="40">
        <f ca="1">AC209+SUMIFS('Transactions (Dated)'!$E$2:$E$53,'Transactions (Dated)'!$D$2:$D$53,'Share Values'!$V210,'Transactions (Dated)'!$B$2:$B$53,'Share Values'!AC$11,'Transactions (Dated)'!$C$2:$C$53,"Buy")-SUMIFS('Transactions (Dated)'!$E$2:$E$53,'Transactions (Dated)'!$D$2:$D$53,'Share Values'!$V210,'Transactions (Dated)'!$B$2:$B$53,'Share Values'!AC$11,'Transactions (Dated)'!$C$2:$C$53,"Sell")</f>
        <v>0</v>
      </c>
      <c r="AD210" s="40">
        <f ca="1">AD209+SUMIFS('Transactions (Dated)'!$E$2:$E$53,'Transactions (Dated)'!$D$2:$D$53,'Share Values'!$V210,'Transactions (Dated)'!$B$2:$B$53,'Share Values'!AD$11,'Transactions (Dated)'!$C$2:$C$53,"Buy")-SUMIFS('Transactions (Dated)'!$E$2:$E$53,'Transactions (Dated)'!$D$2:$D$53,'Share Values'!$V210,'Transactions (Dated)'!$B$2:$B$53,'Share Values'!AD$11,'Transactions (Dated)'!$C$2:$C$53,"Sell")</f>
        <v>0</v>
      </c>
      <c r="AE210" s="40">
        <f ca="1">AE209+SUMIFS('Transactions (Dated)'!$E$2:$E$53,'Transactions (Dated)'!$D$2:$D$53,'Share Values'!$V210,'Transactions (Dated)'!$B$2:$B$53,'Share Values'!AE$11,'Transactions (Dated)'!$C$2:$C$53,"Buy")-SUMIFS('Transactions (Dated)'!$E$2:$E$53,'Transactions (Dated)'!$D$2:$D$53,'Share Values'!$V210,'Transactions (Dated)'!$B$2:$B$53,'Share Values'!AE$11,'Transactions (Dated)'!$C$2:$C$53,"Sell")</f>
        <v>0</v>
      </c>
      <c r="AF210" s="40">
        <f ca="1">AF209+SUMIFS('Transactions (Dated)'!$E$2:$E$53,'Transactions (Dated)'!$D$2:$D$53,'Share Values'!$V210,'Transactions (Dated)'!$B$2:$B$53,'Share Values'!AF$11,'Transactions (Dated)'!$C$2:$C$53,"Buy")-SUMIFS('Transactions (Dated)'!$E$2:$E$53,'Transactions (Dated)'!$D$2:$D$53,'Share Values'!$V210,'Transactions (Dated)'!$B$2:$B$53,'Share Values'!AF$11,'Transactions (Dated)'!$C$2:$C$53,"Sell")</f>
        <v>0</v>
      </c>
      <c r="AG210" s="40">
        <f ca="1">AG209+SUMIFS('Transactions (Dated)'!$E$2:$E$53,'Transactions (Dated)'!$D$2:$D$53,'Share Values'!$V210,'Transactions (Dated)'!$B$2:$B$53,'Share Values'!AG$11,'Transactions (Dated)'!$C$2:$C$53,"Buy")-SUMIFS('Transactions (Dated)'!$E$2:$E$53,'Transactions (Dated)'!$D$2:$D$53,'Share Values'!$V210,'Transactions (Dated)'!$B$2:$B$53,'Share Values'!AG$11,'Transactions (Dated)'!$C$2:$C$53,"Sell")</f>
        <v>0</v>
      </c>
      <c r="AH210" s="40">
        <f ca="1">AH209+SUMIFS('Transactions (Dated)'!$E$2:$E$53,'Transactions (Dated)'!$D$2:$D$53,'Share Values'!$V210,'Transactions (Dated)'!$B$2:$B$53,'Share Values'!AH$11,'Transactions (Dated)'!$C$2:$C$53,"Buy")-SUMIFS('Transactions (Dated)'!$E$2:$E$53,'Transactions (Dated)'!$D$2:$D$53,'Share Values'!$V210,'Transactions (Dated)'!$B$2:$B$53,'Share Values'!AH$11,'Transactions (Dated)'!$C$2:$C$53,"Sell")</f>
        <v>0</v>
      </c>
      <c r="AI210" s="40">
        <f ca="1">AI209+SUMIFS('Transactions (Dated)'!$E$2:$E$53,'Transactions (Dated)'!$D$2:$D$53,'Share Values'!$V210,'Transactions (Dated)'!$B$2:$B$53,'Share Values'!AI$11,'Transactions (Dated)'!$C$2:$C$53,"Buy")-SUMIFS('Transactions (Dated)'!$E$2:$E$53,'Transactions (Dated)'!$D$2:$D$53,'Share Values'!$V210,'Transactions (Dated)'!$B$2:$B$53,'Share Values'!AI$11,'Transactions (Dated)'!$C$2:$C$53,"Sell")</f>
        <v>0</v>
      </c>
      <c r="AJ210" s="40">
        <f ca="1">AJ209+SUMIFS('Transactions (Dated)'!$E$2:$E$53,'Transactions (Dated)'!$D$2:$D$53,'Share Values'!$V210,'Transactions (Dated)'!$B$2:$B$53,'Share Values'!AJ$11,'Transactions (Dated)'!$C$2:$C$53,"Buy")-SUMIFS('Transactions (Dated)'!$E$2:$E$53,'Transactions (Dated)'!$D$2:$D$53,'Share Values'!$V210,'Transactions (Dated)'!$B$2:$B$53,'Share Values'!AJ$11,'Transactions (Dated)'!$C$2:$C$53,"Sell")</f>
        <v>0</v>
      </c>
      <c r="AK210" s="40"/>
      <c r="AM210" s="3">
        <f t="shared" si="81"/>
        <v>42201</v>
      </c>
      <c r="AN210" s="6">
        <f t="shared" ca="1" si="82"/>
        <v>46712.5</v>
      </c>
      <c r="AO210" s="6">
        <f t="shared" ca="1" si="83"/>
        <v>41437.5</v>
      </c>
      <c r="AP210" s="6">
        <f t="shared" ca="1" si="84"/>
        <v>0</v>
      </c>
      <c r="AQ210" s="6">
        <f t="shared" ca="1" si="85"/>
        <v>57005.96</v>
      </c>
      <c r="AR210" s="6">
        <f t="shared" ca="1" si="86"/>
        <v>41888.32</v>
      </c>
      <c r="AS210" s="6">
        <f t="shared" ca="1" si="87"/>
        <v>0</v>
      </c>
      <c r="AT210" s="6">
        <f t="shared" ca="1" si="88"/>
        <v>0</v>
      </c>
      <c r="AU210" s="6">
        <f t="shared" ca="1" si="89"/>
        <v>0</v>
      </c>
      <c r="AV210" s="6">
        <f t="shared" ca="1" si="90"/>
        <v>0</v>
      </c>
      <c r="AW210" s="6">
        <f t="shared" ca="1" si="91"/>
        <v>0</v>
      </c>
      <c r="AX210" s="6">
        <f t="shared" ca="1" si="92"/>
        <v>0</v>
      </c>
      <c r="AY210" s="6">
        <f t="shared" ca="1" si="93"/>
        <v>0</v>
      </c>
      <c r="AZ210" s="6">
        <f t="shared" ca="1" si="94"/>
        <v>0</v>
      </c>
      <c r="BA210" s="6">
        <f t="shared" ca="1" si="95"/>
        <v>0</v>
      </c>
      <c r="BB210" s="6"/>
      <c r="BD210" s="4">
        <f t="shared" ca="1" si="96"/>
        <v>187044.28</v>
      </c>
      <c r="BF210" s="3">
        <f t="shared" si="97"/>
        <v>42201</v>
      </c>
      <c r="BG210" s="6">
        <f>BG209+SUMIFS('Transactions (Dated)'!H:H,'Transactions (Dated)'!D:D,'Share Values'!AM210)</f>
        <v>806524.9</v>
      </c>
      <c r="BH210" s="6">
        <f ca="1">BH209+SUMIFS('Transactions (Dated)'!$F:$F,'Transactions (Dated)'!$D:$D,$BF210,'Transactions (Dated)'!$B:$B,BH$11,'Transactions (Dated)'!$C:$C,"Dividend (paid to cash)")*W210</f>
        <v>0</v>
      </c>
      <c r="BI210" s="6">
        <f ca="1">BI209+SUMIFS('Transactions (Dated)'!$F:$F,'Transactions (Dated)'!$D:$D,$BF210,'Transactions (Dated)'!$B:$B,BI$11,'Transactions (Dated)'!$C:$C,"Dividend (paid to cash)")*X210</f>
        <v>1718.75</v>
      </c>
      <c r="BJ210" s="6">
        <f ca="1">BJ209+SUMIFS('Transactions (Dated)'!$F:$F,'Transactions (Dated)'!$D:$D,$BF210,'Transactions (Dated)'!$B:$B,BJ$11,'Transactions (Dated)'!$C:$C,"Dividend (paid to cash)")*Y210</f>
        <v>0</v>
      </c>
      <c r="BK210" s="6">
        <f ca="1">BK209+SUMIFS('Transactions (Dated)'!$F:$F,'Transactions (Dated)'!$D:$D,$BF210,'Transactions (Dated)'!$B:$B,BK$11,'Transactions (Dated)'!$C:$C,"Dividend (paid to cash)")*Z210</f>
        <v>113.52000000000001</v>
      </c>
      <c r="BL210" s="6">
        <f ca="1">BL209+SUMIFS('Transactions (Dated)'!$F:$F,'Transactions (Dated)'!$D:$D,$BF210,'Transactions (Dated)'!$B:$B,BL$11,'Transactions (Dated)'!$C:$C,"Dividend (paid to cash)")*AA210</f>
        <v>0</v>
      </c>
      <c r="BM210" s="6">
        <f ca="1">BM209+SUMIFS('Transactions (Dated)'!$F:$F,'Transactions (Dated)'!$D:$D,$BF210,'Transactions (Dated)'!$B:$B,BM$11,'Transactions (Dated)'!$C:$C,"Dividend (paid to cash)")*AB210</f>
        <v>0</v>
      </c>
      <c r="BN210" s="6">
        <f ca="1">BN209+SUMIFS('Transactions (Dated)'!$F:$F,'Transactions (Dated)'!$D:$D,$BF210,'Transactions (Dated)'!$B:$B,BN$11,'Transactions (Dated)'!$C:$C,"Dividend (paid to cash)")*AC210</f>
        <v>0</v>
      </c>
      <c r="BO210" s="6">
        <f ca="1">BO209+SUMIFS('Transactions (Dated)'!$F:$F,'Transactions (Dated)'!$D:$D,$BF210,'Transactions (Dated)'!$B:$B,BO$11,'Transactions (Dated)'!$C:$C,"Dividend (paid to cash)")*AD210</f>
        <v>0</v>
      </c>
      <c r="BP210" s="6">
        <f ca="1">BP209+SUMIFS('Transactions (Dated)'!$F:$F,'Transactions (Dated)'!$D:$D,$BF210,'Transactions (Dated)'!$B:$B,BP$11,'Transactions (Dated)'!$C:$C,"Dividend (paid to cash)")*AE210</f>
        <v>0</v>
      </c>
      <c r="BQ210" s="6">
        <f ca="1">BQ209+SUMIFS('Transactions (Dated)'!$F:$F,'Transactions (Dated)'!$D:$D,$BF210,'Transactions (Dated)'!$B:$B,BQ$11,'Transactions (Dated)'!$C:$C,"Dividend (paid to cash)")*AF210</f>
        <v>0</v>
      </c>
      <c r="BR210" s="6">
        <f ca="1">BR209+SUMIFS('Transactions (Dated)'!$F:$F,'Transactions (Dated)'!$D:$D,$BF210,'Transactions (Dated)'!$B:$B,BR$11,'Transactions (Dated)'!$C:$C,"Dividend (paid to cash)")*AG210</f>
        <v>0</v>
      </c>
      <c r="BS210" s="6">
        <f ca="1">BS209+SUMIFS('Transactions (Dated)'!$F:$F,'Transactions (Dated)'!$D:$D,$BF210,'Transactions (Dated)'!$B:$B,BS$11,'Transactions (Dated)'!$C:$C,"Dividend (paid to cash)")*AH210</f>
        <v>0</v>
      </c>
      <c r="BT210" s="6">
        <f ca="1">BT209+SUMIFS('Transactions (Dated)'!$F:$F,'Transactions (Dated)'!$D:$D,$BF210,'Transactions (Dated)'!$B:$B,BT$11,'Transactions (Dated)'!$C:$C,"Dividend (paid to cash)")*AI210</f>
        <v>0</v>
      </c>
      <c r="BU210" s="6">
        <f ca="1">BU209+SUMIFS('Transactions (Dated)'!$F:$F,'Transactions (Dated)'!$D:$D,$BF210,'Transactions (Dated)'!$B:$B,BU$11,'Transactions (Dated)'!$C:$C,"Dividend (paid to cash)")*AJ210</f>
        <v>0</v>
      </c>
      <c r="BV210" s="6"/>
      <c r="BX210" s="6">
        <f t="shared" ca="1" si="102"/>
        <v>808357.17</v>
      </c>
      <c r="BZ210" s="3">
        <f t="shared" si="103"/>
        <v>42201</v>
      </c>
      <c r="CA210" s="4">
        <f t="shared" ca="1" si="98"/>
        <v>187044.28</v>
      </c>
      <c r="CB210" s="4">
        <f t="shared" ca="1" si="99"/>
        <v>808357.17</v>
      </c>
      <c r="CD210" s="4">
        <f t="shared" ca="1" si="100"/>
        <v>995401.45000000007</v>
      </c>
    </row>
    <row r="211" spans="2:82">
      <c r="B211" s="3">
        <f t="shared" si="101"/>
        <v>42202</v>
      </c>
      <c r="C211" s="2">
        <v>14642.8</v>
      </c>
      <c r="E211" s="70">
        <v>42202</v>
      </c>
      <c r="F211" s="69">
        <v>10.11</v>
      </c>
      <c r="G211" s="69">
        <v>4.17</v>
      </c>
      <c r="H211" s="69">
        <v>19.79</v>
      </c>
      <c r="I211" s="69">
        <v>30.52</v>
      </c>
      <c r="J211" s="69">
        <v>18.010000000000002</v>
      </c>
      <c r="K211" s="69">
        <v>12.65</v>
      </c>
      <c r="L211" s="69">
        <v>24.35</v>
      </c>
      <c r="M211" s="69">
        <v>3.14</v>
      </c>
      <c r="N211" s="69">
        <v>9.85</v>
      </c>
      <c r="O211" s="69">
        <v>6.0732999999999997</v>
      </c>
      <c r="P211" s="69">
        <v>31.55</v>
      </c>
      <c r="Q211" s="69">
        <v>0.98</v>
      </c>
      <c r="R211" s="69">
        <v>9.33</v>
      </c>
      <c r="S211" s="69">
        <v>38.229999999999997</v>
      </c>
      <c r="T211" s="4"/>
      <c r="V211" s="3">
        <f t="shared" si="80"/>
        <v>42202</v>
      </c>
      <c r="W211" s="40">
        <f ca="1">W210+SUMIFS('Transactions (Dated)'!$E$2:$E$53,'Transactions (Dated)'!$D$2:$D$53,'Share Values'!$V211,'Transactions (Dated)'!$B$2:$B$53,'Share Values'!W$11,'Transactions (Dated)'!$C$2:$C$53,"Buy")-SUMIFS('Transactions (Dated)'!$E$2:$E$53,'Transactions (Dated)'!$D$2:$D$53,'Share Values'!$V211,'Transactions (Dated)'!$B$2:$B$53,'Share Values'!W$11,'Transactions (Dated)'!$C$2:$C$53,"Sell")</f>
        <v>4625</v>
      </c>
      <c r="X211" s="40">
        <f ca="1">X210+SUMIFS('Transactions (Dated)'!$E$2:$E$53,'Transactions (Dated)'!$D$2:$D$53,'Share Values'!$V211,'Transactions (Dated)'!$B$2:$B$53,'Share Values'!X$11,'Transactions (Dated)'!$C$2:$C$53,"Buy")-SUMIFS('Transactions (Dated)'!$E$2:$E$53,'Transactions (Dated)'!$D$2:$D$53,'Share Values'!$V211,'Transactions (Dated)'!$B$2:$B$53,'Share Values'!X$11,'Transactions (Dated)'!$C$2:$C$53,"Sell")</f>
        <v>9375</v>
      </c>
      <c r="Y211" s="40">
        <f ca="1">Y210+SUMIFS('Transactions (Dated)'!$E$2:$E$53,'Transactions (Dated)'!$D$2:$D$53,'Share Values'!$V211,'Transactions (Dated)'!$B$2:$B$53,'Share Values'!Y$11,'Transactions (Dated)'!$C$2:$C$53,"Buy")-SUMIFS('Transactions (Dated)'!$E$2:$E$53,'Transactions (Dated)'!$D$2:$D$53,'Share Values'!$V211,'Transactions (Dated)'!$B$2:$B$53,'Share Values'!Y$11,'Transactions (Dated)'!$C$2:$C$53,"Sell")</f>
        <v>0</v>
      </c>
      <c r="Z211" s="40">
        <f ca="1">Z210+SUMIFS('Transactions (Dated)'!$E$2:$E$53,'Transactions (Dated)'!$D$2:$D$53,'Share Values'!$V211,'Transactions (Dated)'!$B$2:$B$53,'Share Values'!Z$11,'Transactions (Dated)'!$C$2:$C$53,"Buy")-SUMIFS('Transactions (Dated)'!$E$2:$E$53,'Transactions (Dated)'!$D$2:$D$53,'Share Values'!$V211,'Transactions (Dated)'!$B$2:$B$53,'Share Values'!Z$11,'Transactions (Dated)'!$C$2:$C$53,"Sell")</f>
        <v>1892</v>
      </c>
      <c r="AA211" s="40">
        <f ca="1">AA210+SUMIFS('Transactions (Dated)'!$E$2:$E$53,'Transactions (Dated)'!$D$2:$D$53,'Share Values'!$V211,'Transactions (Dated)'!$B$2:$B$53,'Share Values'!AA$11,'Transactions (Dated)'!$C$2:$C$53,"Buy")-SUMIFS('Transactions (Dated)'!$E$2:$E$53,'Transactions (Dated)'!$D$2:$D$53,'Share Values'!$V211,'Transactions (Dated)'!$B$2:$B$53,'Share Values'!AA$11,'Transactions (Dated)'!$C$2:$C$53,"Sell")</f>
        <v>2348</v>
      </c>
      <c r="AB211" s="40">
        <f ca="1">AB210+SUMIFS('Transactions (Dated)'!$E$2:$E$53,'Transactions (Dated)'!$D$2:$D$53,'Share Values'!$V211,'Transactions (Dated)'!$B$2:$B$53,'Share Values'!AB$11,'Transactions (Dated)'!$C$2:$C$53,"Buy")-SUMIFS('Transactions (Dated)'!$E$2:$E$53,'Transactions (Dated)'!$D$2:$D$53,'Share Values'!$V211,'Transactions (Dated)'!$B$2:$B$53,'Share Values'!AB$11,'Transactions (Dated)'!$C$2:$C$53,"Sell")</f>
        <v>0</v>
      </c>
      <c r="AC211" s="40">
        <f ca="1">AC210+SUMIFS('Transactions (Dated)'!$E$2:$E$53,'Transactions (Dated)'!$D$2:$D$53,'Share Values'!$V211,'Transactions (Dated)'!$B$2:$B$53,'Share Values'!AC$11,'Transactions (Dated)'!$C$2:$C$53,"Buy")-SUMIFS('Transactions (Dated)'!$E$2:$E$53,'Transactions (Dated)'!$D$2:$D$53,'Share Values'!$V211,'Transactions (Dated)'!$B$2:$B$53,'Share Values'!AC$11,'Transactions (Dated)'!$C$2:$C$53,"Sell")</f>
        <v>0</v>
      </c>
      <c r="AD211" s="40">
        <f ca="1">AD210+SUMIFS('Transactions (Dated)'!$E$2:$E$53,'Transactions (Dated)'!$D$2:$D$53,'Share Values'!$V211,'Transactions (Dated)'!$B$2:$B$53,'Share Values'!AD$11,'Transactions (Dated)'!$C$2:$C$53,"Buy")-SUMIFS('Transactions (Dated)'!$E$2:$E$53,'Transactions (Dated)'!$D$2:$D$53,'Share Values'!$V211,'Transactions (Dated)'!$B$2:$B$53,'Share Values'!AD$11,'Transactions (Dated)'!$C$2:$C$53,"Sell")</f>
        <v>0</v>
      </c>
      <c r="AE211" s="40">
        <f ca="1">AE210+SUMIFS('Transactions (Dated)'!$E$2:$E$53,'Transactions (Dated)'!$D$2:$D$53,'Share Values'!$V211,'Transactions (Dated)'!$B$2:$B$53,'Share Values'!AE$11,'Transactions (Dated)'!$C$2:$C$53,"Buy")-SUMIFS('Transactions (Dated)'!$E$2:$E$53,'Transactions (Dated)'!$D$2:$D$53,'Share Values'!$V211,'Transactions (Dated)'!$B$2:$B$53,'Share Values'!AE$11,'Transactions (Dated)'!$C$2:$C$53,"Sell")</f>
        <v>0</v>
      </c>
      <c r="AF211" s="40">
        <f ca="1">AF210+SUMIFS('Transactions (Dated)'!$E$2:$E$53,'Transactions (Dated)'!$D$2:$D$53,'Share Values'!$V211,'Transactions (Dated)'!$B$2:$B$53,'Share Values'!AF$11,'Transactions (Dated)'!$C$2:$C$53,"Buy")-SUMIFS('Transactions (Dated)'!$E$2:$E$53,'Transactions (Dated)'!$D$2:$D$53,'Share Values'!$V211,'Transactions (Dated)'!$B$2:$B$53,'Share Values'!AF$11,'Transactions (Dated)'!$C$2:$C$53,"Sell")</f>
        <v>0</v>
      </c>
      <c r="AG211" s="40">
        <f ca="1">AG210+SUMIFS('Transactions (Dated)'!$E$2:$E$53,'Transactions (Dated)'!$D$2:$D$53,'Share Values'!$V211,'Transactions (Dated)'!$B$2:$B$53,'Share Values'!AG$11,'Transactions (Dated)'!$C$2:$C$53,"Buy")-SUMIFS('Transactions (Dated)'!$E$2:$E$53,'Transactions (Dated)'!$D$2:$D$53,'Share Values'!$V211,'Transactions (Dated)'!$B$2:$B$53,'Share Values'!AG$11,'Transactions (Dated)'!$C$2:$C$53,"Sell")</f>
        <v>0</v>
      </c>
      <c r="AH211" s="40">
        <f ca="1">AH210+SUMIFS('Transactions (Dated)'!$E$2:$E$53,'Transactions (Dated)'!$D$2:$D$53,'Share Values'!$V211,'Transactions (Dated)'!$B$2:$B$53,'Share Values'!AH$11,'Transactions (Dated)'!$C$2:$C$53,"Buy")-SUMIFS('Transactions (Dated)'!$E$2:$E$53,'Transactions (Dated)'!$D$2:$D$53,'Share Values'!$V211,'Transactions (Dated)'!$B$2:$B$53,'Share Values'!AH$11,'Transactions (Dated)'!$C$2:$C$53,"Sell")</f>
        <v>0</v>
      </c>
      <c r="AI211" s="40">
        <f ca="1">AI210+SUMIFS('Transactions (Dated)'!$E$2:$E$53,'Transactions (Dated)'!$D$2:$D$53,'Share Values'!$V211,'Transactions (Dated)'!$B$2:$B$53,'Share Values'!AI$11,'Transactions (Dated)'!$C$2:$C$53,"Buy")-SUMIFS('Transactions (Dated)'!$E$2:$E$53,'Transactions (Dated)'!$D$2:$D$53,'Share Values'!$V211,'Transactions (Dated)'!$B$2:$B$53,'Share Values'!AI$11,'Transactions (Dated)'!$C$2:$C$53,"Sell")</f>
        <v>0</v>
      </c>
      <c r="AJ211" s="40">
        <f ca="1">AJ210+SUMIFS('Transactions (Dated)'!$E$2:$E$53,'Transactions (Dated)'!$D$2:$D$53,'Share Values'!$V211,'Transactions (Dated)'!$B$2:$B$53,'Share Values'!AJ$11,'Transactions (Dated)'!$C$2:$C$53,"Buy")-SUMIFS('Transactions (Dated)'!$E$2:$E$53,'Transactions (Dated)'!$D$2:$D$53,'Share Values'!$V211,'Transactions (Dated)'!$B$2:$B$53,'Share Values'!AJ$11,'Transactions (Dated)'!$C$2:$C$53,"Sell")</f>
        <v>0</v>
      </c>
      <c r="AK211" s="40"/>
      <c r="AM211" s="3">
        <f t="shared" si="81"/>
        <v>42202</v>
      </c>
      <c r="AN211" s="6">
        <f t="shared" ca="1" si="82"/>
        <v>46758.75</v>
      </c>
      <c r="AO211" s="6">
        <f t="shared" ca="1" si="83"/>
        <v>39093.75</v>
      </c>
      <c r="AP211" s="6">
        <f t="shared" ca="1" si="84"/>
        <v>0</v>
      </c>
      <c r="AQ211" s="6">
        <f t="shared" ca="1" si="85"/>
        <v>57743.839999999997</v>
      </c>
      <c r="AR211" s="6">
        <f t="shared" ca="1" si="86"/>
        <v>42287.48</v>
      </c>
      <c r="AS211" s="6">
        <f t="shared" ca="1" si="87"/>
        <v>0</v>
      </c>
      <c r="AT211" s="6">
        <f t="shared" ca="1" si="88"/>
        <v>0</v>
      </c>
      <c r="AU211" s="6">
        <f t="shared" ca="1" si="89"/>
        <v>0</v>
      </c>
      <c r="AV211" s="6">
        <f t="shared" ca="1" si="90"/>
        <v>0</v>
      </c>
      <c r="AW211" s="6">
        <f t="shared" ca="1" si="91"/>
        <v>0</v>
      </c>
      <c r="AX211" s="6">
        <f t="shared" ca="1" si="92"/>
        <v>0</v>
      </c>
      <c r="AY211" s="6">
        <f t="shared" ca="1" si="93"/>
        <v>0</v>
      </c>
      <c r="AZ211" s="6">
        <f t="shared" ca="1" si="94"/>
        <v>0</v>
      </c>
      <c r="BA211" s="6">
        <f t="shared" ca="1" si="95"/>
        <v>0</v>
      </c>
      <c r="BB211" s="6"/>
      <c r="BD211" s="4">
        <f t="shared" ca="1" si="96"/>
        <v>185883.82</v>
      </c>
      <c r="BF211" s="3">
        <f t="shared" si="97"/>
        <v>42202</v>
      </c>
      <c r="BG211" s="6">
        <f>BG210+SUMIFS('Transactions (Dated)'!H:H,'Transactions (Dated)'!D:D,'Share Values'!AM211)</f>
        <v>806524.9</v>
      </c>
      <c r="BH211" s="6">
        <f ca="1">BH210+SUMIFS('Transactions (Dated)'!$F:$F,'Transactions (Dated)'!$D:$D,$BF211,'Transactions (Dated)'!$B:$B,BH$11,'Transactions (Dated)'!$C:$C,"Dividend (paid to cash)")*W211</f>
        <v>0</v>
      </c>
      <c r="BI211" s="6">
        <f ca="1">BI210+SUMIFS('Transactions (Dated)'!$F:$F,'Transactions (Dated)'!$D:$D,$BF211,'Transactions (Dated)'!$B:$B,BI$11,'Transactions (Dated)'!$C:$C,"Dividend (paid to cash)")*X211</f>
        <v>1718.75</v>
      </c>
      <c r="BJ211" s="6">
        <f ca="1">BJ210+SUMIFS('Transactions (Dated)'!$F:$F,'Transactions (Dated)'!$D:$D,$BF211,'Transactions (Dated)'!$B:$B,BJ$11,'Transactions (Dated)'!$C:$C,"Dividend (paid to cash)")*Y211</f>
        <v>0</v>
      </c>
      <c r="BK211" s="6">
        <f ca="1">BK210+SUMIFS('Transactions (Dated)'!$F:$F,'Transactions (Dated)'!$D:$D,$BF211,'Transactions (Dated)'!$B:$B,BK$11,'Transactions (Dated)'!$C:$C,"Dividend (paid to cash)")*Z211</f>
        <v>113.52000000000001</v>
      </c>
      <c r="BL211" s="6">
        <f ca="1">BL210+SUMIFS('Transactions (Dated)'!$F:$F,'Transactions (Dated)'!$D:$D,$BF211,'Transactions (Dated)'!$B:$B,BL$11,'Transactions (Dated)'!$C:$C,"Dividend (paid to cash)")*AA211</f>
        <v>0</v>
      </c>
      <c r="BM211" s="6">
        <f ca="1">BM210+SUMIFS('Transactions (Dated)'!$F:$F,'Transactions (Dated)'!$D:$D,$BF211,'Transactions (Dated)'!$B:$B,BM$11,'Transactions (Dated)'!$C:$C,"Dividend (paid to cash)")*AB211</f>
        <v>0</v>
      </c>
      <c r="BN211" s="6">
        <f ca="1">BN210+SUMIFS('Transactions (Dated)'!$F:$F,'Transactions (Dated)'!$D:$D,$BF211,'Transactions (Dated)'!$B:$B,BN$11,'Transactions (Dated)'!$C:$C,"Dividend (paid to cash)")*AC211</f>
        <v>0</v>
      </c>
      <c r="BO211" s="6">
        <f ca="1">BO210+SUMIFS('Transactions (Dated)'!$F:$F,'Transactions (Dated)'!$D:$D,$BF211,'Transactions (Dated)'!$B:$B,BO$11,'Transactions (Dated)'!$C:$C,"Dividend (paid to cash)")*AD211</f>
        <v>0</v>
      </c>
      <c r="BP211" s="6">
        <f ca="1">BP210+SUMIFS('Transactions (Dated)'!$F:$F,'Transactions (Dated)'!$D:$D,$BF211,'Transactions (Dated)'!$B:$B,BP$11,'Transactions (Dated)'!$C:$C,"Dividend (paid to cash)")*AE211</f>
        <v>0</v>
      </c>
      <c r="BQ211" s="6">
        <f ca="1">BQ210+SUMIFS('Transactions (Dated)'!$F:$F,'Transactions (Dated)'!$D:$D,$BF211,'Transactions (Dated)'!$B:$B,BQ$11,'Transactions (Dated)'!$C:$C,"Dividend (paid to cash)")*AF211</f>
        <v>0</v>
      </c>
      <c r="BR211" s="6">
        <f ca="1">BR210+SUMIFS('Transactions (Dated)'!$F:$F,'Transactions (Dated)'!$D:$D,$BF211,'Transactions (Dated)'!$B:$B,BR$11,'Transactions (Dated)'!$C:$C,"Dividend (paid to cash)")*AG211</f>
        <v>0</v>
      </c>
      <c r="BS211" s="6">
        <f ca="1">BS210+SUMIFS('Transactions (Dated)'!$F:$F,'Transactions (Dated)'!$D:$D,$BF211,'Transactions (Dated)'!$B:$B,BS$11,'Transactions (Dated)'!$C:$C,"Dividend (paid to cash)")*AH211</f>
        <v>0</v>
      </c>
      <c r="BT211" s="6">
        <f ca="1">BT210+SUMIFS('Transactions (Dated)'!$F:$F,'Transactions (Dated)'!$D:$D,$BF211,'Transactions (Dated)'!$B:$B,BT$11,'Transactions (Dated)'!$C:$C,"Dividend (paid to cash)")*AI211</f>
        <v>0</v>
      </c>
      <c r="BU211" s="6">
        <f ca="1">BU210+SUMIFS('Transactions (Dated)'!$F:$F,'Transactions (Dated)'!$D:$D,$BF211,'Transactions (Dated)'!$B:$B,BU$11,'Transactions (Dated)'!$C:$C,"Dividend (paid to cash)")*AJ211</f>
        <v>0</v>
      </c>
      <c r="BV211" s="6"/>
      <c r="BX211" s="6">
        <f t="shared" ca="1" si="102"/>
        <v>808357.17</v>
      </c>
      <c r="BZ211" s="3">
        <f t="shared" si="103"/>
        <v>42202</v>
      </c>
      <c r="CA211" s="4">
        <f t="shared" ca="1" si="98"/>
        <v>185883.82</v>
      </c>
      <c r="CB211" s="4">
        <f t="shared" ca="1" si="99"/>
        <v>808357.17</v>
      </c>
      <c r="CD211" s="4">
        <f t="shared" ca="1" si="100"/>
        <v>994240.99</v>
      </c>
    </row>
    <row r="212" spans="2:82">
      <c r="B212" s="3">
        <f t="shared" si="101"/>
        <v>42205</v>
      </c>
      <c r="C212" s="2">
        <v>14425.6</v>
      </c>
      <c r="E212" s="70">
        <v>42205</v>
      </c>
      <c r="F212" s="69">
        <v>9.99</v>
      </c>
      <c r="G212" s="69">
        <v>3.94</v>
      </c>
      <c r="H212" s="69">
        <v>19.489999999999998</v>
      </c>
      <c r="I212" s="69">
        <v>30.65</v>
      </c>
      <c r="J212" s="69">
        <v>17.84</v>
      </c>
      <c r="K212" s="69">
        <v>12.53</v>
      </c>
      <c r="L212" s="69">
        <v>23.92</v>
      </c>
      <c r="M212" s="69">
        <v>2.9</v>
      </c>
      <c r="N212" s="69">
        <v>9.85</v>
      </c>
      <c r="O212" s="69">
        <v>6.07</v>
      </c>
      <c r="P212" s="69">
        <v>31.3</v>
      </c>
      <c r="Q212" s="69">
        <v>0.99</v>
      </c>
      <c r="R212" s="69">
        <v>9.11</v>
      </c>
      <c r="S212" s="69">
        <v>37.69</v>
      </c>
      <c r="T212" s="4"/>
      <c r="V212" s="3">
        <f t="shared" si="80"/>
        <v>42205</v>
      </c>
      <c r="W212" s="40">
        <f ca="1">W211+SUMIFS('Transactions (Dated)'!$E$2:$E$53,'Transactions (Dated)'!$D$2:$D$53,'Share Values'!$V212,'Transactions (Dated)'!$B$2:$B$53,'Share Values'!W$11,'Transactions (Dated)'!$C$2:$C$53,"Buy")-SUMIFS('Transactions (Dated)'!$E$2:$E$53,'Transactions (Dated)'!$D$2:$D$53,'Share Values'!$V212,'Transactions (Dated)'!$B$2:$B$53,'Share Values'!W$11,'Transactions (Dated)'!$C$2:$C$53,"Sell")</f>
        <v>4625</v>
      </c>
      <c r="X212" s="40">
        <f ca="1">X211+SUMIFS('Transactions (Dated)'!$E$2:$E$53,'Transactions (Dated)'!$D$2:$D$53,'Share Values'!$V212,'Transactions (Dated)'!$B$2:$B$53,'Share Values'!X$11,'Transactions (Dated)'!$C$2:$C$53,"Buy")-SUMIFS('Transactions (Dated)'!$E$2:$E$53,'Transactions (Dated)'!$D$2:$D$53,'Share Values'!$V212,'Transactions (Dated)'!$B$2:$B$53,'Share Values'!X$11,'Transactions (Dated)'!$C$2:$C$53,"Sell")</f>
        <v>9375</v>
      </c>
      <c r="Y212" s="40">
        <f ca="1">Y211+SUMIFS('Transactions (Dated)'!$E$2:$E$53,'Transactions (Dated)'!$D$2:$D$53,'Share Values'!$V212,'Transactions (Dated)'!$B$2:$B$53,'Share Values'!Y$11,'Transactions (Dated)'!$C$2:$C$53,"Buy")-SUMIFS('Transactions (Dated)'!$E$2:$E$53,'Transactions (Dated)'!$D$2:$D$53,'Share Values'!$V212,'Transactions (Dated)'!$B$2:$B$53,'Share Values'!Y$11,'Transactions (Dated)'!$C$2:$C$53,"Sell")</f>
        <v>0</v>
      </c>
      <c r="Z212" s="40">
        <f ca="1">Z211+SUMIFS('Transactions (Dated)'!$E$2:$E$53,'Transactions (Dated)'!$D$2:$D$53,'Share Values'!$V212,'Transactions (Dated)'!$B$2:$B$53,'Share Values'!Z$11,'Transactions (Dated)'!$C$2:$C$53,"Buy")-SUMIFS('Transactions (Dated)'!$E$2:$E$53,'Transactions (Dated)'!$D$2:$D$53,'Share Values'!$V212,'Transactions (Dated)'!$B$2:$B$53,'Share Values'!Z$11,'Transactions (Dated)'!$C$2:$C$53,"Sell")</f>
        <v>1892</v>
      </c>
      <c r="AA212" s="40">
        <f ca="1">AA211+SUMIFS('Transactions (Dated)'!$E$2:$E$53,'Transactions (Dated)'!$D$2:$D$53,'Share Values'!$V212,'Transactions (Dated)'!$B$2:$B$53,'Share Values'!AA$11,'Transactions (Dated)'!$C$2:$C$53,"Buy")-SUMIFS('Transactions (Dated)'!$E$2:$E$53,'Transactions (Dated)'!$D$2:$D$53,'Share Values'!$V212,'Transactions (Dated)'!$B$2:$B$53,'Share Values'!AA$11,'Transactions (Dated)'!$C$2:$C$53,"Sell")</f>
        <v>2348</v>
      </c>
      <c r="AB212" s="40">
        <f ca="1">AB211+SUMIFS('Transactions (Dated)'!$E$2:$E$53,'Transactions (Dated)'!$D$2:$D$53,'Share Values'!$V212,'Transactions (Dated)'!$B$2:$B$53,'Share Values'!AB$11,'Transactions (Dated)'!$C$2:$C$53,"Buy")-SUMIFS('Transactions (Dated)'!$E$2:$E$53,'Transactions (Dated)'!$D$2:$D$53,'Share Values'!$V212,'Transactions (Dated)'!$B$2:$B$53,'Share Values'!AB$11,'Transactions (Dated)'!$C$2:$C$53,"Sell")</f>
        <v>0</v>
      </c>
      <c r="AC212" s="40">
        <f ca="1">AC211+SUMIFS('Transactions (Dated)'!$E$2:$E$53,'Transactions (Dated)'!$D$2:$D$53,'Share Values'!$V212,'Transactions (Dated)'!$B$2:$B$53,'Share Values'!AC$11,'Transactions (Dated)'!$C$2:$C$53,"Buy")-SUMIFS('Transactions (Dated)'!$E$2:$E$53,'Transactions (Dated)'!$D$2:$D$53,'Share Values'!$V212,'Transactions (Dated)'!$B$2:$B$53,'Share Values'!AC$11,'Transactions (Dated)'!$C$2:$C$53,"Sell")</f>
        <v>0</v>
      </c>
      <c r="AD212" s="40">
        <f ca="1">AD211+SUMIFS('Transactions (Dated)'!$E$2:$E$53,'Transactions (Dated)'!$D$2:$D$53,'Share Values'!$V212,'Transactions (Dated)'!$B$2:$B$53,'Share Values'!AD$11,'Transactions (Dated)'!$C$2:$C$53,"Buy")-SUMIFS('Transactions (Dated)'!$E$2:$E$53,'Transactions (Dated)'!$D$2:$D$53,'Share Values'!$V212,'Transactions (Dated)'!$B$2:$B$53,'Share Values'!AD$11,'Transactions (Dated)'!$C$2:$C$53,"Sell")</f>
        <v>0</v>
      </c>
      <c r="AE212" s="40">
        <f ca="1">AE211+SUMIFS('Transactions (Dated)'!$E$2:$E$53,'Transactions (Dated)'!$D$2:$D$53,'Share Values'!$V212,'Transactions (Dated)'!$B$2:$B$53,'Share Values'!AE$11,'Transactions (Dated)'!$C$2:$C$53,"Buy")-SUMIFS('Transactions (Dated)'!$E$2:$E$53,'Transactions (Dated)'!$D$2:$D$53,'Share Values'!$V212,'Transactions (Dated)'!$B$2:$B$53,'Share Values'!AE$11,'Transactions (Dated)'!$C$2:$C$53,"Sell")</f>
        <v>0</v>
      </c>
      <c r="AF212" s="40">
        <f ca="1">AF211+SUMIFS('Transactions (Dated)'!$E$2:$E$53,'Transactions (Dated)'!$D$2:$D$53,'Share Values'!$V212,'Transactions (Dated)'!$B$2:$B$53,'Share Values'!AF$11,'Transactions (Dated)'!$C$2:$C$53,"Buy")-SUMIFS('Transactions (Dated)'!$E$2:$E$53,'Transactions (Dated)'!$D$2:$D$53,'Share Values'!$V212,'Transactions (Dated)'!$B$2:$B$53,'Share Values'!AF$11,'Transactions (Dated)'!$C$2:$C$53,"Sell")</f>
        <v>0</v>
      </c>
      <c r="AG212" s="40">
        <f ca="1">AG211+SUMIFS('Transactions (Dated)'!$E$2:$E$53,'Transactions (Dated)'!$D$2:$D$53,'Share Values'!$V212,'Transactions (Dated)'!$B$2:$B$53,'Share Values'!AG$11,'Transactions (Dated)'!$C$2:$C$53,"Buy")-SUMIFS('Transactions (Dated)'!$E$2:$E$53,'Transactions (Dated)'!$D$2:$D$53,'Share Values'!$V212,'Transactions (Dated)'!$B$2:$B$53,'Share Values'!AG$11,'Transactions (Dated)'!$C$2:$C$53,"Sell")</f>
        <v>0</v>
      </c>
      <c r="AH212" s="40">
        <f ca="1">AH211+SUMIFS('Transactions (Dated)'!$E$2:$E$53,'Transactions (Dated)'!$D$2:$D$53,'Share Values'!$V212,'Transactions (Dated)'!$B$2:$B$53,'Share Values'!AH$11,'Transactions (Dated)'!$C$2:$C$53,"Buy")-SUMIFS('Transactions (Dated)'!$E$2:$E$53,'Transactions (Dated)'!$D$2:$D$53,'Share Values'!$V212,'Transactions (Dated)'!$B$2:$B$53,'Share Values'!AH$11,'Transactions (Dated)'!$C$2:$C$53,"Sell")</f>
        <v>0</v>
      </c>
      <c r="AI212" s="40">
        <f ca="1">AI211+SUMIFS('Transactions (Dated)'!$E$2:$E$53,'Transactions (Dated)'!$D$2:$D$53,'Share Values'!$V212,'Transactions (Dated)'!$B$2:$B$53,'Share Values'!AI$11,'Transactions (Dated)'!$C$2:$C$53,"Buy")-SUMIFS('Transactions (Dated)'!$E$2:$E$53,'Transactions (Dated)'!$D$2:$D$53,'Share Values'!$V212,'Transactions (Dated)'!$B$2:$B$53,'Share Values'!AI$11,'Transactions (Dated)'!$C$2:$C$53,"Sell")</f>
        <v>0</v>
      </c>
      <c r="AJ212" s="40">
        <f ca="1">AJ211+SUMIFS('Transactions (Dated)'!$E$2:$E$53,'Transactions (Dated)'!$D$2:$D$53,'Share Values'!$V212,'Transactions (Dated)'!$B$2:$B$53,'Share Values'!AJ$11,'Transactions (Dated)'!$C$2:$C$53,"Buy")-SUMIFS('Transactions (Dated)'!$E$2:$E$53,'Transactions (Dated)'!$D$2:$D$53,'Share Values'!$V212,'Transactions (Dated)'!$B$2:$B$53,'Share Values'!AJ$11,'Transactions (Dated)'!$C$2:$C$53,"Sell")</f>
        <v>0</v>
      </c>
      <c r="AK212" s="40"/>
      <c r="AM212" s="3">
        <f t="shared" si="81"/>
        <v>42205</v>
      </c>
      <c r="AN212" s="6">
        <f t="shared" ca="1" si="82"/>
        <v>46203.75</v>
      </c>
      <c r="AO212" s="6">
        <f t="shared" ca="1" si="83"/>
        <v>36937.5</v>
      </c>
      <c r="AP212" s="6">
        <f t="shared" ca="1" si="84"/>
        <v>0</v>
      </c>
      <c r="AQ212" s="6">
        <f t="shared" ca="1" si="85"/>
        <v>57989.799999999996</v>
      </c>
      <c r="AR212" s="6">
        <f t="shared" ca="1" si="86"/>
        <v>41888.32</v>
      </c>
      <c r="AS212" s="6">
        <f t="shared" ca="1" si="87"/>
        <v>0</v>
      </c>
      <c r="AT212" s="6">
        <f t="shared" ca="1" si="88"/>
        <v>0</v>
      </c>
      <c r="AU212" s="6">
        <f t="shared" ca="1" si="89"/>
        <v>0</v>
      </c>
      <c r="AV212" s="6">
        <f t="shared" ca="1" si="90"/>
        <v>0</v>
      </c>
      <c r="AW212" s="6">
        <f t="shared" ca="1" si="91"/>
        <v>0</v>
      </c>
      <c r="AX212" s="6">
        <f t="shared" ca="1" si="92"/>
        <v>0</v>
      </c>
      <c r="AY212" s="6">
        <f t="shared" ca="1" si="93"/>
        <v>0</v>
      </c>
      <c r="AZ212" s="6">
        <f t="shared" ca="1" si="94"/>
        <v>0</v>
      </c>
      <c r="BA212" s="6">
        <f t="shared" ca="1" si="95"/>
        <v>0</v>
      </c>
      <c r="BB212" s="6"/>
      <c r="BD212" s="4">
        <f t="shared" ca="1" si="96"/>
        <v>183019.37</v>
      </c>
      <c r="BF212" s="3">
        <f t="shared" si="97"/>
        <v>42205</v>
      </c>
      <c r="BG212" s="6">
        <f>BG211+SUMIFS('Transactions (Dated)'!H:H,'Transactions (Dated)'!D:D,'Share Values'!AM212)</f>
        <v>806524.9</v>
      </c>
      <c r="BH212" s="6">
        <f ca="1">BH211+SUMIFS('Transactions (Dated)'!$F:$F,'Transactions (Dated)'!$D:$D,$BF212,'Transactions (Dated)'!$B:$B,BH$11,'Transactions (Dated)'!$C:$C,"Dividend (paid to cash)")*W212</f>
        <v>0</v>
      </c>
      <c r="BI212" s="6">
        <f ca="1">BI211+SUMIFS('Transactions (Dated)'!$F:$F,'Transactions (Dated)'!$D:$D,$BF212,'Transactions (Dated)'!$B:$B,BI$11,'Transactions (Dated)'!$C:$C,"Dividend (paid to cash)")*X212</f>
        <v>1718.75</v>
      </c>
      <c r="BJ212" s="6">
        <f ca="1">BJ211+SUMIFS('Transactions (Dated)'!$F:$F,'Transactions (Dated)'!$D:$D,$BF212,'Transactions (Dated)'!$B:$B,BJ$11,'Transactions (Dated)'!$C:$C,"Dividend (paid to cash)")*Y212</f>
        <v>0</v>
      </c>
      <c r="BK212" s="6">
        <f ca="1">BK211+SUMIFS('Transactions (Dated)'!$F:$F,'Transactions (Dated)'!$D:$D,$BF212,'Transactions (Dated)'!$B:$B,BK$11,'Transactions (Dated)'!$C:$C,"Dividend (paid to cash)")*Z212</f>
        <v>113.52000000000001</v>
      </c>
      <c r="BL212" s="6">
        <f ca="1">BL211+SUMIFS('Transactions (Dated)'!$F:$F,'Transactions (Dated)'!$D:$D,$BF212,'Transactions (Dated)'!$B:$B,BL$11,'Transactions (Dated)'!$C:$C,"Dividend (paid to cash)")*AA212</f>
        <v>0</v>
      </c>
      <c r="BM212" s="6">
        <f ca="1">BM211+SUMIFS('Transactions (Dated)'!$F:$F,'Transactions (Dated)'!$D:$D,$BF212,'Transactions (Dated)'!$B:$B,BM$11,'Transactions (Dated)'!$C:$C,"Dividend (paid to cash)")*AB212</f>
        <v>0</v>
      </c>
      <c r="BN212" s="6">
        <f ca="1">BN211+SUMIFS('Transactions (Dated)'!$F:$F,'Transactions (Dated)'!$D:$D,$BF212,'Transactions (Dated)'!$B:$B,BN$11,'Transactions (Dated)'!$C:$C,"Dividend (paid to cash)")*AC212</f>
        <v>0</v>
      </c>
      <c r="BO212" s="6">
        <f ca="1">BO211+SUMIFS('Transactions (Dated)'!$F:$F,'Transactions (Dated)'!$D:$D,$BF212,'Transactions (Dated)'!$B:$B,BO$11,'Transactions (Dated)'!$C:$C,"Dividend (paid to cash)")*AD212</f>
        <v>0</v>
      </c>
      <c r="BP212" s="6">
        <f ca="1">BP211+SUMIFS('Transactions (Dated)'!$F:$F,'Transactions (Dated)'!$D:$D,$BF212,'Transactions (Dated)'!$B:$B,BP$11,'Transactions (Dated)'!$C:$C,"Dividend (paid to cash)")*AE212</f>
        <v>0</v>
      </c>
      <c r="BQ212" s="6">
        <f ca="1">BQ211+SUMIFS('Transactions (Dated)'!$F:$F,'Transactions (Dated)'!$D:$D,$BF212,'Transactions (Dated)'!$B:$B,BQ$11,'Transactions (Dated)'!$C:$C,"Dividend (paid to cash)")*AF212</f>
        <v>0</v>
      </c>
      <c r="BR212" s="6">
        <f ca="1">BR211+SUMIFS('Transactions (Dated)'!$F:$F,'Transactions (Dated)'!$D:$D,$BF212,'Transactions (Dated)'!$B:$B,BR$11,'Transactions (Dated)'!$C:$C,"Dividend (paid to cash)")*AG212</f>
        <v>0</v>
      </c>
      <c r="BS212" s="6">
        <f ca="1">BS211+SUMIFS('Transactions (Dated)'!$F:$F,'Transactions (Dated)'!$D:$D,$BF212,'Transactions (Dated)'!$B:$B,BS$11,'Transactions (Dated)'!$C:$C,"Dividend (paid to cash)")*AH212</f>
        <v>0</v>
      </c>
      <c r="BT212" s="6">
        <f ca="1">BT211+SUMIFS('Transactions (Dated)'!$F:$F,'Transactions (Dated)'!$D:$D,$BF212,'Transactions (Dated)'!$B:$B,BT$11,'Transactions (Dated)'!$C:$C,"Dividend (paid to cash)")*AI212</f>
        <v>0</v>
      </c>
      <c r="BU212" s="6">
        <f ca="1">BU211+SUMIFS('Transactions (Dated)'!$F:$F,'Transactions (Dated)'!$D:$D,$BF212,'Transactions (Dated)'!$B:$B,BU$11,'Transactions (Dated)'!$C:$C,"Dividend (paid to cash)")*AJ212</f>
        <v>0</v>
      </c>
      <c r="BV212" s="6"/>
      <c r="BX212" s="6">
        <f t="shared" ca="1" si="102"/>
        <v>808357.17</v>
      </c>
      <c r="BZ212" s="3">
        <f t="shared" si="103"/>
        <v>42205</v>
      </c>
      <c r="CA212" s="4">
        <f t="shared" ca="1" si="98"/>
        <v>183019.37</v>
      </c>
      <c r="CB212" s="4">
        <f t="shared" ca="1" si="99"/>
        <v>808357.17</v>
      </c>
      <c r="CD212" s="4">
        <f t="shared" ca="1" si="100"/>
        <v>991376.54</v>
      </c>
    </row>
    <row r="213" spans="2:82">
      <c r="B213" s="3">
        <f t="shared" si="101"/>
        <v>42206</v>
      </c>
      <c r="C213" s="2">
        <v>14376.2</v>
      </c>
      <c r="E213" s="70">
        <v>42206</v>
      </c>
      <c r="F213" s="69">
        <v>10.15</v>
      </c>
      <c r="G213" s="69">
        <v>4.05</v>
      </c>
      <c r="H213" s="69">
        <v>19.43</v>
      </c>
      <c r="I213" s="69">
        <v>30.7</v>
      </c>
      <c r="J213" s="69">
        <v>17.88</v>
      </c>
      <c r="K213" s="69">
        <v>12.39</v>
      </c>
      <c r="L213" s="69">
        <v>23.7</v>
      </c>
      <c r="M213" s="69">
        <v>2.94</v>
      </c>
      <c r="N213" s="69">
        <v>9.8699999999999992</v>
      </c>
      <c r="O213" s="69">
        <v>6.08</v>
      </c>
      <c r="P213" s="69">
        <v>31.69</v>
      </c>
      <c r="Q213" s="69">
        <v>0.97</v>
      </c>
      <c r="R213" s="69">
        <v>8.9499999999999993</v>
      </c>
      <c r="S213" s="69">
        <v>36.770000000000003</v>
      </c>
      <c r="T213" s="4"/>
      <c r="V213" s="3">
        <f t="shared" si="80"/>
        <v>42206</v>
      </c>
      <c r="W213" s="40">
        <f ca="1">W212+SUMIFS('Transactions (Dated)'!$E$2:$E$53,'Transactions (Dated)'!$D$2:$D$53,'Share Values'!$V213,'Transactions (Dated)'!$B$2:$B$53,'Share Values'!W$11,'Transactions (Dated)'!$C$2:$C$53,"Buy")-SUMIFS('Transactions (Dated)'!$E$2:$E$53,'Transactions (Dated)'!$D$2:$D$53,'Share Values'!$V213,'Transactions (Dated)'!$B$2:$B$53,'Share Values'!W$11,'Transactions (Dated)'!$C$2:$C$53,"Sell")</f>
        <v>4625</v>
      </c>
      <c r="X213" s="40">
        <f ca="1">X212+SUMIFS('Transactions (Dated)'!$E$2:$E$53,'Transactions (Dated)'!$D$2:$D$53,'Share Values'!$V213,'Transactions (Dated)'!$B$2:$B$53,'Share Values'!X$11,'Transactions (Dated)'!$C$2:$C$53,"Buy")-SUMIFS('Transactions (Dated)'!$E$2:$E$53,'Transactions (Dated)'!$D$2:$D$53,'Share Values'!$V213,'Transactions (Dated)'!$B$2:$B$53,'Share Values'!X$11,'Transactions (Dated)'!$C$2:$C$53,"Sell")</f>
        <v>9375</v>
      </c>
      <c r="Y213" s="40">
        <f ca="1">Y212+SUMIFS('Transactions (Dated)'!$E$2:$E$53,'Transactions (Dated)'!$D$2:$D$53,'Share Values'!$V213,'Transactions (Dated)'!$B$2:$B$53,'Share Values'!Y$11,'Transactions (Dated)'!$C$2:$C$53,"Buy")-SUMIFS('Transactions (Dated)'!$E$2:$E$53,'Transactions (Dated)'!$D$2:$D$53,'Share Values'!$V213,'Transactions (Dated)'!$B$2:$B$53,'Share Values'!Y$11,'Transactions (Dated)'!$C$2:$C$53,"Sell")</f>
        <v>0</v>
      </c>
      <c r="Z213" s="40">
        <f ca="1">Z212+SUMIFS('Transactions (Dated)'!$E$2:$E$53,'Transactions (Dated)'!$D$2:$D$53,'Share Values'!$V213,'Transactions (Dated)'!$B$2:$B$53,'Share Values'!Z$11,'Transactions (Dated)'!$C$2:$C$53,"Buy")-SUMIFS('Transactions (Dated)'!$E$2:$E$53,'Transactions (Dated)'!$D$2:$D$53,'Share Values'!$V213,'Transactions (Dated)'!$B$2:$B$53,'Share Values'!Z$11,'Transactions (Dated)'!$C$2:$C$53,"Sell")</f>
        <v>1892</v>
      </c>
      <c r="AA213" s="40">
        <f ca="1">AA212+SUMIFS('Transactions (Dated)'!$E$2:$E$53,'Transactions (Dated)'!$D$2:$D$53,'Share Values'!$V213,'Transactions (Dated)'!$B$2:$B$53,'Share Values'!AA$11,'Transactions (Dated)'!$C$2:$C$53,"Buy")-SUMIFS('Transactions (Dated)'!$E$2:$E$53,'Transactions (Dated)'!$D$2:$D$53,'Share Values'!$V213,'Transactions (Dated)'!$B$2:$B$53,'Share Values'!AA$11,'Transactions (Dated)'!$C$2:$C$53,"Sell")</f>
        <v>2348</v>
      </c>
      <c r="AB213" s="40">
        <f ca="1">AB212+SUMIFS('Transactions (Dated)'!$E$2:$E$53,'Transactions (Dated)'!$D$2:$D$53,'Share Values'!$V213,'Transactions (Dated)'!$B$2:$B$53,'Share Values'!AB$11,'Transactions (Dated)'!$C$2:$C$53,"Buy")-SUMIFS('Transactions (Dated)'!$E$2:$E$53,'Transactions (Dated)'!$D$2:$D$53,'Share Values'!$V213,'Transactions (Dated)'!$B$2:$B$53,'Share Values'!AB$11,'Transactions (Dated)'!$C$2:$C$53,"Sell")</f>
        <v>0</v>
      </c>
      <c r="AC213" s="40">
        <f ca="1">AC212+SUMIFS('Transactions (Dated)'!$E$2:$E$53,'Transactions (Dated)'!$D$2:$D$53,'Share Values'!$V213,'Transactions (Dated)'!$B$2:$B$53,'Share Values'!AC$11,'Transactions (Dated)'!$C$2:$C$53,"Buy")-SUMIFS('Transactions (Dated)'!$E$2:$E$53,'Transactions (Dated)'!$D$2:$D$53,'Share Values'!$V213,'Transactions (Dated)'!$B$2:$B$53,'Share Values'!AC$11,'Transactions (Dated)'!$C$2:$C$53,"Sell")</f>
        <v>0</v>
      </c>
      <c r="AD213" s="40">
        <f ca="1">AD212+SUMIFS('Transactions (Dated)'!$E$2:$E$53,'Transactions (Dated)'!$D$2:$D$53,'Share Values'!$V213,'Transactions (Dated)'!$B$2:$B$53,'Share Values'!AD$11,'Transactions (Dated)'!$C$2:$C$53,"Buy")-SUMIFS('Transactions (Dated)'!$E$2:$E$53,'Transactions (Dated)'!$D$2:$D$53,'Share Values'!$V213,'Transactions (Dated)'!$B$2:$B$53,'Share Values'!AD$11,'Transactions (Dated)'!$C$2:$C$53,"Sell")</f>
        <v>0</v>
      </c>
      <c r="AE213" s="40">
        <f ca="1">AE212+SUMIFS('Transactions (Dated)'!$E$2:$E$53,'Transactions (Dated)'!$D$2:$D$53,'Share Values'!$V213,'Transactions (Dated)'!$B$2:$B$53,'Share Values'!AE$11,'Transactions (Dated)'!$C$2:$C$53,"Buy")-SUMIFS('Transactions (Dated)'!$E$2:$E$53,'Transactions (Dated)'!$D$2:$D$53,'Share Values'!$V213,'Transactions (Dated)'!$B$2:$B$53,'Share Values'!AE$11,'Transactions (Dated)'!$C$2:$C$53,"Sell")</f>
        <v>0</v>
      </c>
      <c r="AF213" s="40">
        <f ca="1">AF212+SUMIFS('Transactions (Dated)'!$E$2:$E$53,'Transactions (Dated)'!$D$2:$D$53,'Share Values'!$V213,'Transactions (Dated)'!$B$2:$B$53,'Share Values'!AF$11,'Transactions (Dated)'!$C$2:$C$53,"Buy")-SUMIFS('Transactions (Dated)'!$E$2:$E$53,'Transactions (Dated)'!$D$2:$D$53,'Share Values'!$V213,'Transactions (Dated)'!$B$2:$B$53,'Share Values'!AF$11,'Transactions (Dated)'!$C$2:$C$53,"Sell")</f>
        <v>0</v>
      </c>
      <c r="AG213" s="40">
        <f ca="1">AG212+SUMIFS('Transactions (Dated)'!$E$2:$E$53,'Transactions (Dated)'!$D$2:$D$53,'Share Values'!$V213,'Transactions (Dated)'!$B$2:$B$53,'Share Values'!AG$11,'Transactions (Dated)'!$C$2:$C$53,"Buy")-SUMIFS('Transactions (Dated)'!$E$2:$E$53,'Transactions (Dated)'!$D$2:$D$53,'Share Values'!$V213,'Transactions (Dated)'!$B$2:$B$53,'Share Values'!AG$11,'Transactions (Dated)'!$C$2:$C$53,"Sell")</f>
        <v>0</v>
      </c>
      <c r="AH213" s="40">
        <f ca="1">AH212+SUMIFS('Transactions (Dated)'!$E$2:$E$53,'Transactions (Dated)'!$D$2:$D$53,'Share Values'!$V213,'Transactions (Dated)'!$B$2:$B$53,'Share Values'!AH$11,'Transactions (Dated)'!$C$2:$C$53,"Buy")-SUMIFS('Transactions (Dated)'!$E$2:$E$53,'Transactions (Dated)'!$D$2:$D$53,'Share Values'!$V213,'Transactions (Dated)'!$B$2:$B$53,'Share Values'!AH$11,'Transactions (Dated)'!$C$2:$C$53,"Sell")</f>
        <v>0</v>
      </c>
      <c r="AI213" s="40">
        <f ca="1">AI212+SUMIFS('Transactions (Dated)'!$E$2:$E$53,'Transactions (Dated)'!$D$2:$D$53,'Share Values'!$V213,'Transactions (Dated)'!$B$2:$B$53,'Share Values'!AI$11,'Transactions (Dated)'!$C$2:$C$53,"Buy")-SUMIFS('Transactions (Dated)'!$E$2:$E$53,'Transactions (Dated)'!$D$2:$D$53,'Share Values'!$V213,'Transactions (Dated)'!$B$2:$B$53,'Share Values'!AI$11,'Transactions (Dated)'!$C$2:$C$53,"Sell")</f>
        <v>0</v>
      </c>
      <c r="AJ213" s="40">
        <f ca="1">AJ212+SUMIFS('Transactions (Dated)'!$E$2:$E$53,'Transactions (Dated)'!$D$2:$D$53,'Share Values'!$V213,'Transactions (Dated)'!$B$2:$B$53,'Share Values'!AJ$11,'Transactions (Dated)'!$C$2:$C$53,"Buy")-SUMIFS('Transactions (Dated)'!$E$2:$E$53,'Transactions (Dated)'!$D$2:$D$53,'Share Values'!$V213,'Transactions (Dated)'!$B$2:$B$53,'Share Values'!AJ$11,'Transactions (Dated)'!$C$2:$C$53,"Sell")</f>
        <v>0</v>
      </c>
      <c r="AK213" s="40"/>
      <c r="AM213" s="3">
        <f t="shared" si="81"/>
        <v>42206</v>
      </c>
      <c r="AN213" s="6">
        <f t="shared" ca="1" si="82"/>
        <v>46943.75</v>
      </c>
      <c r="AO213" s="6">
        <f t="shared" ca="1" si="83"/>
        <v>37968.75</v>
      </c>
      <c r="AP213" s="6">
        <f t="shared" ca="1" si="84"/>
        <v>0</v>
      </c>
      <c r="AQ213" s="6">
        <f t="shared" ca="1" si="85"/>
        <v>58084.4</v>
      </c>
      <c r="AR213" s="6">
        <f t="shared" ca="1" si="86"/>
        <v>41982.239999999998</v>
      </c>
      <c r="AS213" s="6">
        <f t="shared" ca="1" si="87"/>
        <v>0</v>
      </c>
      <c r="AT213" s="6">
        <f t="shared" ca="1" si="88"/>
        <v>0</v>
      </c>
      <c r="AU213" s="6">
        <f t="shared" ca="1" si="89"/>
        <v>0</v>
      </c>
      <c r="AV213" s="6">
        <f t="shared" ca="1" si="90"/>
        <v>0</v>
      </c>
      <c r="AW213" s="6">
        <f t="shared" ca="1" si="91"/>
        <v>0</v>
      </c>
      <c r="AX213" s="6">
        <f t="shared" ca="1" si="92"/>
        <v>0</v>
      </c>
      <c r="AY213" s="6">
        <f t="shared" ca="1" si="93"/>
        <v>0</v>
      </c>
      <c r="AZ213" s="6">
        <f t="shared" ca="1" si="94"/>
        <v>0</v>
      </c>
      <c r="BA213" s="6">
        <f t="shared" ca="1" si="95"/>
        <v>0</v>
      </c>
      <c r="BB213" s="6"/>
      <c r="BD213" s="4">
        <f t="shared" ca="1" si="96"/>
        <v>184979.13999999998</v>
      </c>
      <c r="BF213" s="3">
        <f t="shared" si="97"/>
        <v>42206</v>
      </c>
      <c r="BG213" s="6">
        <f>BG212+SUMIFS('Transactions (Dated)'!H:H,'Transactions (Dated)'!D:D,'Share Values'!AM213)</f>
        <v>806524.9</v>
      </c>
      <c r="BH213" s="6">
        <f ca="1">BH212+SUMIFS('Transactions (Dated)'!$F:$F,'Transactions (Dated)'!$D:$D,$BF213,'Transactions (Dated)'!$B:$B,BH$11,'Transactions (Dated)'!$C:$C,"Dividend (paid to cash)")*W213</f>
        <v>0</v>
      </c>
      <c r="BI213" s="6">
        <f ca="1">BI212+SUMIFS('Transactions (Dated)'!$F:$F,'Transactions (Dated)'!$D:$D,$BF213,'Transactions (Dated)'!$B:$B,BI$11,'Transactions (Dated)'!$C:$C,"Dividend (paid to cash)")*X213</f>
        <v>1718.75</v>
      </c>
      <c r="BJ213" s="6">
        <f ca="1">BJ212+SUMIFS('Transactions (Dated)'!$F:$F,'Transactions (Dated)'!$D:$D,$BF213,'Transactions (Dated)'!$B:$B,BJ$11,'Transactions (Dated)'!$C:$C,"Dividend (paid to cash)")*Y213</f>
        <v>0</v>
      </c>
      <c r="BK213" s="6">
        <f ca="1">BK212+SUMIFS('Transactions (Dated)'!$F:$F,'Transactions (Dated)'!$D:$D,$BF213,'Transactions (Dated)'!$B:$B,BK$11,'Transactions (Dated)'!$C:$C,"Dividend (paid to cash)")*Z213</f>
        <v>113.52000000000001</v>
      </c>
      <c r="BL213" s="6">
        <f ca="1">BL212+SUMIFS('Transactions (Dated)'!$F:$F,'Transactions (Dated)'!$D:$D,$BF213,'Transactions (Dated)'!$B:$B,BL$11,'Transactions (Dated)'!$C:$C,"Dividend (paid to cash)")*AA213</f>
        <v>0</v>
      </c>
      <c r="BM213" s="6">
        <f ca="1">BM212+SUMIFS('Transactions (Dated)'!$F:$F,'Transactions (Dated)'!$D:$D,$BF213,'Transactions (Dated)'!$B:$B,BM$11,'Transactions (Dated)'!$C:$C,"Dividend (paid to cash)")*AB213</f>
        <v>0</v>
      </c>
      <c r="BN213" s="6">
        <f ca="1">BN212+SUMIFS('Transactions (Dated)'!$F:$F,'Transactions (Dated)'!$D:$D,$BF213,'Transactions (Dated)'!$B:$B,BN$11,'Transactions (Dated)'!$C:$C,"Dividend (paid to cash)")*AC213</f>
        <v>0</v>
      </c>
      <c r="BO213" s="6">
        <f ca="1">BO212+SUMIFS('Transactions (Dated)'!$F:$F,'Transactions (Dated)'!$D:$D,$BF213,'Transactions (Dated)'!$B:$B,BO$11,'Transactions (Dated)'!$C:$C,"Dividend (paid to cash)")*AD213</f>
        <v>0</v>
      </c>
      <c r="BP213" s="6">
        <f ca="1">BP212+SUMIFS('Transactions (Dated)'!$F:$F,'Transactions (Dated)'!$D:$D,$BF213,'Transactions (Dated)'!$B:$B,BP$11,'Transactions (Dated)'!$C:$C,"Dividend (paid to cash)")*AE213</f>
        <v>0</v>
      </c>
      <c r="BQ213" s="6">
        <f ca="1">BQ212+SUMIFS('Transactions (Dated)'!$F:$F,'Transactions (Dated)'!$D:$D,$BF213,'Transactions (Dated)'!$B:$B,BQ$11,'Transactions (Dated)'!$C:$C,"Dividend (paid to cash)")*AF213</f>
        <v>0</v>
      </c>
      <c r="BR213" s="6">
        <f ca="1">BR212+SUMIFS('Transactions (Dated)'!$F:$F,'Transactions (Dated)'!$D:$D,$BF213,'Transactions (Dated)'!$B:$B,BR$11,'Transactions (Dated)'!$C:$C,"Dividend (paid to cash)")*AG213</f>
        <v>0</v>
      </c>
      <c r="BS213" s="6">
        <f ca="1">BS212+SUMIFS('Transactions (Dated)'!$F:$F,'Transactions (Dated)'!$D:$D,$BF213,'Transactions (Dated)'!$B:$B,BS$11,'Transactions (Dated)'!$C:$C,"Dividend (paid to cash)")*AH213</f>
        <v>0</v>
      </c>
      <c r="BT213" s="6">
        <f ca="1">BT212+SUMIFS('Transactions (Dated)'!$F:$F,'Transactions (Dated)'!$D:$D,$BF213,'Transactions (Dated)'!$B:$B,BT$11,'Transactions (Dated)'!$C:$C,"Dividend (paid to cash)")*AI213</f>
        <v>0</v>
      </c>
      <c r="BU213" s="6">
        <f ca="1">BU212+SUMIFS('Transactions (Dated)'!$F:$F,'Transactions (Dated)'!$D:$D,$BF213,'Transactions (Dated)'!$B:$B,BU$11,'Transactions (Dated)'!$C:$C,"Dividend (paid to cash)")*AJ213</f>
        <v>0</v>
      </c>
      <c r="BV213" s="6"/>
      <c r="BX213" s="6">
        <f t="shared" ca="1" si="102"/>
        <v>808357.17</v>
      </c>
      <c r="BZ213" s="3">
        <f t="shared" si="103"/>
        <v>42206</v>
      </c>
      <c r="CA213" s="4">
        <f t="shared" ca="1" si="98"/>
        <v>184979.13999999998</v>
      </c>
      <c r="CB213" s="4">
        <f t="shared" ca="1" si="99"/>
        <v>808357.17</v>
      </c>
      <c r="CD213" s="4">
        <f t="shared" ca="1" si="100"/>
        <v>993336.31</v>
      </c>
    </row>
    <row r="214" spans="2:82">
      <c r="B214" s="3">
        <f t="shared" si="101"/>
        <v>42207</v>
      </c>
      <c r="C214" s="2">
        <v>14307.1</v>
      </c>
      <c r="E214" s="70">
        <v>42207</v>
      </c>
      <c r="F214" s="69">
        <v>10.039999999999999</v>
      </c>
      <c r="G214" s="69">
        <v>4.0199999999999996</v>
      </c>
      <c r="H214" s="69">
        <v>19.34</v>
      </c>
      <c r="I214" s="69">
        <v>30.32</v>
      </c>
      <c r="J214" s="69">
        <v>17.52</v>
      </c>
      <c r="K214" s="69">
        <v>12.26</v>
      </c>
      <c r="L214" s="69">
        <v>24.14</v>
      </c>
      <c r="M214" s="69">
        <v>2.93</v>
      </c>
      <c r="N214" s="69">
        <v>9.8699999999999992</v>
      </c>
      <c r="O214" s="69">
        <v>6.01</v>
      </c>
      <c r="P214" s="69">
        <v>31.44</v>
      </c>
      <c r="Q214" s="69"/>
      <c r="R214" s="69">
        <v>8.73</v>
      </c>
      <c r="S214" s="69">
        <v>36.99</v>
      </c>
      <c r="T214" s="4"/>
      <c r="V214" s="3">
        <f t="shared" si="80"/>
        <v>42207</v>
      </c>
      <c r="W214" s="40">
        <f ca="1">W213+SUMIFS('Transactions (Dated)'!$E$2:$E$53,'Transactions (Dated)'!$D$2:$D$53,'Share Values'!$V214,'Transactions (Dated)'!$B$2:$B$53,'Share Values'!W$11,'Transactions (Dated)'!$C$2:$C$53,"Buy")-SUMIFS('Transactions (Dated)'!$E$2:$E$53,'Transactions (Dated)'!$D$2:$D$53,'Share Values'!$V214,'Transactions (Dated)'!$B$2:$B$53,'Share Values'!W$11,'Transactions (Dated)'!$C$2:$C$53,"Sell")</f>
        <v>4625</v>
      </c>
      <c r="X214" s="40">
        <f ca="1">X213+SUMIFS('Transactions (Dated)'!$E$2:$E$53,'Transactions (Dated)'!$D$2:$D$53,'Share Values'!$V214,'Transactions (Dated)'!$B$2:$B$53,'Share Values'!X$11,'Transactions (Dated)'!$C$2:$C$53,"Buy")-SUMIFS('Transactions (Dated)'!$E$2:$E$53,'Transactions (Dated)'!$D$2:$D$53,'Share Values'!$V214,'Transactions (Dated)'!$B$2:$B$53,'Share Values'!X$11,'Transactions (Dated)'!$C$2:$C$53,"Sell")</f>
        <v>9375</v>
      </c>
      <c r="Y214" s="40">
        <f ca="1">Y213+SUMIFS('Transactions (Dated)'!$E$2:$E$53,'Transactions (Dated)'!$D$2:$D$53,'Share Values'!$V214,'Transactions (Dated)'!$B$2:$B$53,'Share Values'!Y$11,'Transactions (Dated)'!$C$2:$C$53,"Buy")-SUMIFS('Transactions (Dated)'!$E$2:$E$53,'Transactions (Dated)'!$D$2:$D$53,'Share Values'!$V214,'Transactions (Dated)'!$B$2:$B$53,'Share Values'!Y$11,'Transactions (Dated)'!$C$2:$C$53,"Sell")</f>
        <v>0</v>
      </c>
      <c r="Z214" s="40">
        <f ca="1">Z213+SUMIFS('Transactions (Dated)'!$E$2:$E$53,'Transactions (Dated)'!$D$2:$D$53,'Share Values'!$V214,'Transactions (Dated)'!$B$2:$B$53,'Share Values'!Z$11,'Transactions (Dated)'!$C$2:$C$53,"Buy")-SUMIFS('Transactions (Dated)'!$E$2:$E$53,'Transactions (Dated)'!$D$2:$D$53,'Share Values'!$V214,'Transactions (Dated)'!$B$2:$B$53,'Share Values'!Z$11,'Transactions (Dated)'!$C$2:$C$53,"Sell")</f>
        <v>1892</v>
      </c>
      <c r="AA214" s="40">
        <f ca="1">AA213+SUMIFS('Transactions (Dated)'!$E$2:$E$53,'Transactions (Dated)'!$D$2:$D$53,'Share Values'!$V214,'Transactions (Dated)'!$B$2:$B$53,'Share Values'!AA$11,'Transactions (Dated)'!$C$2:$C$53,"Buy")-SUMIFS('Transactions (Dated)'!$E$2:$E$53,'Transactions (Dated)'!$D$2:$D$53,'Share Values'!$V214,'Transactions (Dated)'!$B$2:$B$53,'Share Values'!AA$11,'Transactions (Dated)'!$C$2:$C$53,"Sell")</f>
        <v>2348</v>
      </c>
      <c r="AB214" s="40">
        <f ca="1">AB213+SUMIFS('Transactions (Dated)'!$E$2:$E$53,'Transactions (Dated)'!$D$2:$D$53,'Share Values'!$V214,'Transactions (Dated)'!$B$2:$B$53,'Share Values'!AB$11,'Transactions (Dated)'!$C$2:$C$53,"Buy")-SUMIFS('Transactions (Dated)'!$E$2:$E$53,'Transactions (Dated)'!$D$2:$D$53,'Share Values'!$V214,'Transactions (Dated)'!$B$2:$B$53,'Share Values'!AB$11,'Transactions (Dated)'!$C$2:$C$53,"Sell")</f>
        <v>0</v>
      </c>
      <c r="AC214" s="40">
        <f ca="1">AC213+SUMIFS('Transactions (Dated)'!$E$2:$E$53,'Transactions (Dated)'!$D$2:$D$53,'Share Values'!$V214,'Transactions (Dated)'!$B$2:$B$53,'Share Values'!AC$11,'Transactions (Dated)'!$C$2:$C$53,"Buy")-SUMIFS('Transactions (Dated)'!$E$2:$E$53,'Transactions (Dated)'!$D$2:$D$53,'Share Values'!$V214,'Transactions (Dated)'!$B$2:$B$53,'Share Values'!AC$11,'Transactions (Dated)'!$C$2:$C$53,"Sell")</f>
        <v>0</v>
      </c>
      <c r="AD214" s="40">
        <f ca="1">AD213+SUMIFS('Transactions (Dated)'!$E$2:$E$53,'Transactions (Dated)'!$D$2:$D$53,'Share Values'!$V214,'Transactions (Dated)'!$B$2:$B$53,'Share Values'!AD$11,'Transactions (Dated)'!$C$2:$C$53,"Buy")-SUMIFS('Transactions (Dated)'!$E$2:$E$53,'Transactions (Dated)'!$D$2:$D$53,'Share Values'!$V214,'Transactions (Dated)'!$B$2:$B$53,'Share Values'!AD$11,'Transactions (Dated)'!$C$2:$C$53,"Sell")</f>
        <v>0</v>
      </c>
      <c r="AE214" s="40">
        <f ca="1">AE213+SUMIFS('Transactions (Dated)'!$E$2:$E$53,'Transactions (Dated)'!$D$2:$D$53,'Share Values'!$V214,'Transactions (Dated)'!$B$2:$B$53,'Share Values'!AE$11,'Transactions (Dated)'!$C$2:$C$53,"Buy")-SUMIFS('Transactions (Dated)'!$E$2:$E$53,'Transactions (Dated)'!$D$2:$D$53,'Share Values'!$V214,'Transactions (Dated)'!$B$2:$B$53,'Share Values'!AE$11,'Transactions (Dated)'!$C$2:$C$53,"Sell")</f>
        <v>0</v>
      </c>
      <c r="AF214" s="40">
        <f ca="1">AF213+SUMIFS('Transactions (Dated)'!$E$2:$E$53,'Transactions (Dated)'!$D$2:$D$53,'Share Values'!$V214,'Transactions (Dated)'!$B$2:$B$53,'Share Values'!AF$11,'Transactions (Dated)'!$C$2:$C$53,"Buy")-SUMIFS('Transactions (Dated)'!$E$2:$E$53,'Transactions (Dated)'!$D$2:$D$53,'Share Values'!$V214,'Transactions (Dated)'!$B$2:$B$53,'Share Values'!AF$11,'Transactions (Dated)'!$C$2:$C$53,"Sell")</f>
        <v>0</v>
      </c>
      <c r="AG214" s="40">
        <f ca="1">AG213+SUMIFS('Transactions (Dated)'!$E$2:$E$53,'Transactions (Dated)'!$D$2:$D$53,'Share Values'!$V214,'Transactions (Dated)'!$B$2:$B$53,'Share Values'!AG$11,'Transactions (Dated)'!$C$2:$C$53,"Buy")-SUMIFS('Transactions (Dated)'!$E$2:$E$53,'Transactions (Dated)'!$D$2:$D$53,'Share Values'!$V214,'Transactions (Dated)'!$B$2:$B$53,'Share Values'!AG$11,'Transactions (Dated)'!$C$2:$C$53,"Sell")</f>
        <v>0</v>
      </c>
      <c r="AH214" s="40">
        <f ca="1">AH213+SUMIFS('Transactions (Dated)'!$E$2:$E$53,'Transactions (Dated)'!$D$2:$D$53,'Share Values'!$V214,'Transactions (Dated)'!$B$2:$B$53,'Share Values'!AH$11,'Transactions (Dated)'!$C$2:$C$53,"Buy")-SUMIFS('Transactions (Dated)'!$E$2:$E$53,'Transactions (Dated)'!$D$2:$D$53,'Share Values'!$V214,'Transactions (Dated)'!$B$2:$B$53,'Share Values'!AH$11,'Transactions (Dated)'!$C$2:$C$53,"Sell")</f>
        <v>0</v>
      </c>
      <c r="AI214" s="40">
        <f ca="1">AI213+SUMIFS('Transactions (Dated)'!$E$2:$E$53,'Transactions (Dated)'!$D$2:$D$53,'Share Values'!$V214,'Transactions (Dated)'!$B$2:$B$53,'Share Values'!AI$11,'Transactions (Dated)'!$C$2:$C$53,"Buy")-SUMIFS('Transactions (Dated)'!$E$2:$E$53,'Transactions (Dated)'!$D$2:$D$53,'Share Values'!$V214,'Transactions (Dated)'!$B$2:$B$53,'Share Values'!AI$11,'Transactions (Dated)'!$C$2:$C$53,"Sell")</f>
        <v>0</v>
      </c>
      <c r="AJ214" s="40">
        <f ca="1">AJ213+SUMIFS('Transactions (Dated)'!$E$2:$E$53,'Transactions (Dated)'!$D$2:$D$53,'Share Values'!$V214,'Transactions (Dated)'!$B$2:$B$53,'Share Values'!AJ$11,'Transactions (Dated)'!$C$2:$C$53,"Buy")-SUMIFS('Transactions (Dated)'!$E$2:$E$53,'Transactions (Dated)'!$D$2:$D$53,'Share Values'!$V214,'Transactions (Dated)'!$B$2:$B$53,'Share Values'!AJ$11,'Transactions (Dated)'!$C$2:$C$53,"Sell")</f>
        <v>0</v>
      </c>
      <c r="AK214" s="40"/>
      <c r="AM214" s="3">
        <f t="shared" si="81"/>
        <v>42207</v>
      </c>
      <c r="AN214" s="6">
        <f t="shared" ca="1" si="82"/>
        <v>46434.999999999993</v>
      </c>
      <c r="AO214" s="6">
        <f t="shared" ca="1" si="83"/>
        <v>37687.499999999993</v>
      </c>
      <c r="AP214" s="6">
        <f t="shared" ca="1" si="84"/>
        <v>0</v>
      </c>
      <c r="AQ214" s="6">
        <f t="shared" ca="1" si="85"/>
        <v>57365.440000000002</v>
      </c>
      <c r="AR214" s="6">
        <f t="shared" ca="1" si="86"/>
        <v>41136.959999999999</v>
      </c>
      <c r="AS214" s="6">
        <f t="shared" ca="1" si="87"/>
        <v>0</v>
      </c>
      <c r="AT214" s="6">
        <f t="shared" ca="1" si="88"/>
        <v>0</v>
      </c>
      <c r="AU214" s="6">
        <f t="shared" ca="1" si="89"/>
        <v>0</v>
      </c>
      <c r="AV214" s="6">
        <f t="shared" ca="1" si="90"/>
        <v>0</v>
      </c>
      <c r="AW214" s="6">
        <f t="shared" ca="1" si="91"/>
        <v>0</v>
      </c>
      <c r="AX214" s="6">
        <f t="shared" ca="1" si="92"/>
        <v>0</v>
      </c>
      <c r="AY214" s="6">
        <f t="shared" ca="1" si="93"/>
        <v>0</v>
      </c>
      <c r="AZ214" s="6">
        <f t="shared" ca="1" si="94"/>
        <v>0</v>
      </c>
      <c r="BA214" s="6">
        <f t="shared" ca="1" si="95"/>
        <v>0</v>
      </c>
      <c r="BB214" s="6"/>
      <c r="BD214" s="4">
        <f t="shared" ca="1" si="96"/>
        <v>182624.9</v>
      </c>
      <c r="BF214" s="3">
        <f t="shared" si="97"/>
        <v>42207</v>
      </c>
      <c r="BG214" s="6">
        <f>BG213+SUMIFS('Transactions (Dated)'!H:H,'Transactions (Dated)'!D:D,'Share Values'!AM214)</f>
        <v>806524.9</v>
      </c>
      <c r="BH214" s="6">
        <f ca="1">BH213+SUMIFS('Transactions (Dated)'!$F:$F,'Transactions (Dated)'!$D:$D,$BF214,'Transactions (Dated)'!$B:$B,BH$11,'Transactions (Dated)'!$C:$C,"Dividend (paid to cash)")*W214</f>
        <v>0</v>
      </c>
      <c r="BI214" s="6">
        <f ca="1">BI213+SUMIFS('Transactions (Dated)'!$F:$F,'Transactions (Dated)'!$D:$D,$BF214,'Transactions (Dated)'!$B:$B,BI$11,'Transactions (Dated)'!$C:$C,"Dividend (paid to cash)")*X214</f>
        <v>1718.75</v>
      </c>
      <c r="BJ214" s="6">
        <f ca="1">BJ213+SUMIFS('Transactions (Dated)'!$F:$F,'Transactions (Dated)'!$D:$D,$BF214,'Transactions (Dated)'!$B:$B,BJ$11,'Transactions (Dated)'!$C:$C,"Dividend (paid to cash)")*Y214</f>
        <v>0</v>
      </c>
      <c r="BK214" s="6">
        <f ca="1">BK213+SUMIFS('Transactions (Dated)'!$F:$F,'Transactions (Dated)'!$D:$D,$BF214,'Transactions (Dated)'!$B:$B,BK$11,'Transactions (Dated)'!$C:$C,"Dividend (paid to cash)")*Z214</f>
        <v>113.52000000000001</v>
      </c>
      <c r="BL214" s="6">
        <f ca="1">BL213+SUMIFS('Transactions (Dated)'!$F:$F,'Transactions (Dated)'!$D:$D,$BF214,'Transactions (Dated)'!$B:$B,BL$11,'Transactions (Dated)'!$C:$C,"Dividend (paid to cash)")*AA214</f>
        <v>0</v>
      </c>
      <c r="BM214" s="6">
        <f ca="1">BM213+SUMIFS('Transactions (Dated)'!$F:$F,'Transactions (Dated)'!$D:$D,$BF214,'Transactions (Dated)'!$B:$B,BM$11,'Transactions (Dated)'!$C:$C,"Dividend (paid to cash)")*AB214</f>
        <v>0</v>
      </c>
      <c r="BN214" s="6">
        <f ca="1">BN213+SUMIFS('Transactions (Dated)'!$F:$F,'Transactions (Dated)'!$D:$D,$BF214,'Transactions (Dated)'!$B:$B,BN$11,'Transactions (Dated)'!$C:$C,"Dividend (paid to cash)")*AC214</f>
        <v>0</v>
      </c>
      <c r="BO214" s="6">
        <f ca="1">BO213+SUMIFS('Transactions (Dated)'!$F:$F,'Transactions (Dated)'!$D:$D,$BF214,'Transactions (Dated)'!$B:$B,BO$11,'Transactions (Dated)'!$C:$C,"Dividend (paid to cash)")*AD214</f>
        <v>0</v>
      </c>
      <c r="BP214" s="6">
        <f ca="1">BP213+SUMIFS('Transactions (Dated)'!$F:$F,'Transactions (Dated)'!$D:$D,$BF214,'Transactions (Dated)'!$B:$B,BP$11,'Transactions (Dated)'!$C:$C,"Dividend (paid to cash)")*AE214</f>
        <v>0</v>
      </c>
      <c r="BQ214" s="6">
        <f ca="1">BQ213+SUMIFS('Transactions (Dated)'!$F:$F,'Transactions (Dated)'!$D:$D,$BF214,'Transactions (Dated)'!$B:$B,BQ$11,'Transactions (Dated)'!$C:$C,"Dividend (paid to cash)")*AF214</f>
        <v>0</v>
      </c>
      <c r="BR214" s="6">
        <f ca="1">BR213+SUMIFS('Transactions (Dated)'!$F:$F,'Transactions (Dated)'!$D:$D,$BF214,'Transactions (Dated)'!$B:$B,BR$11,'Transactions (Dated)'!$C:$C,"Dividend (paid to cash)")*AG214</f>
        <v>0</v>
      </c>
      <c r="BS214" s="6">
        <f ca="1">BS213+SUMIFS('Transactions (Dated)'!$F:$F,'Transactions (Dated)'!$D:$D,$BF214,'Transactions (Dated)'!$B:$B,BS$11,'Transactions (Dated)'!$C:$C,"Dividend (paid to cash)")*AH214</f>
        <v>0</v>
      </c>
      <c r="BT214" s="6">
        <f ca="1">BT213+SUMIFS('Transactions (Dated)'!$F:$F,'Transactions (Dated)'!$D:$D,$BF214,'Transactions (Dated)'!$B:$B,BT$11,'Transactions (Dated)'!$C:$C,"Dividend (paid to cash)")*AI214</f>
        <v>0</v>
      </c>
      <c r="BU214" s="6">
        <f ca="1">BU213+SUMIFS('Transactions (Dated)'!$F:$F,'Transactions (Dated)'!$D:$D,$BF214,'Transactions (Dated)'!$B:$B,BU$11,'Transactions (Dated)'!$C:$C,"Dividend (paid to cash)")*AJ214</f>
        <v>0</v>
      </c>
      <c r="BV214" s="6"/>
      <c r="BX214" s="6">
        <f t="shared" ca="1" si="102"/>
        <v>808357.17</v>
      </c>
      <c r="BZ214" s="3">
        <f t="shared" si="103"/>
        <v>42207</v>
      </c>
      <c r="CA214" s="4">
        <f t="shared" ca="1" si="98"/>
        <v>182624.9</v>
      </c>
      <c r="CB214" s="4">
        <f t="shared" ca="1" si="99"/>
        <v>808357.17</v>
      </c>
      <c r="CD214" s="4">
        <f t="shared" ca="1" si="100"/>
        <v>990982.07000000007</v>
      </c>
    </row>
    <row r="215" spans="2:82">
      <c r="B215" s="3">
        <f t="shared" si="101"/>
        <v>42208</v>
      </c>
      <c r="C215" s="2">
        <v>14265.4</v>
      </c>
      <c r="E215" s="70">
        <v>42208</v>
      </c>
      <c r="F215" s="69">
        <v>9.93</v>
      </c>
      <c r="G215" s="69">
        <v>3.83</v>
      </c>
      <c r="H215" s="69">
        <v>19.22</v>
      </c>
      <c r="I215" s="69">
        <v>30.11</v>
      </c>
      <c r="J215" s="69">
        <v>17.43</v>
      </c>
      <c r="K215" s="69">
        <v>12.26</v>
      </c>
      <c r="L215" s="69">
        <v>24.05</v>
      </c>
      <c r="M215" s="69">
        <v>2.98</v>
      </c>
      <c r="N215" s="69">
        <v>9.8699999999999992</v>
      </c>
      <c r="O215" s="69">
        <v>6</v>
      </c>
      <c r="P215" s="69">
        <v>30.92</v>
      </c>
      <c r="Q215" s="69">
        <v>0.98</v>
      </c>
      <c r="R215" s="69">
        <v>8.32</v>
      </c>
      <c r="S215" s="69">
        <v>36.61</v>
      </c>
      <c r="T215" s="4"/>
      <c r="V215" s="3">
        <f t="shared" si="80"/>
        <v>42208</v>
      </c>
      <c r="W215" s="40">
        <f ca="1">W214+SUMIFS('Transactions (Dated)'!$E$2:$E$53,'Transactions (Dated)'!$D$2:$D$53,'Share Values'!$V215,'Transactions (Dated)'!$B$2:$B$53,'Share Values'!W$11,'Transactions (Dated)'!$C$2:$C$53,"Buy")-SUMIFS('Transactions (Dated)'!$E$2:$E$53,'Transactions (Dated)'!$D$2:$D$53,'Share Values'!$V215,'Transactions (Dated)'!$B$2:$B$53,'Share Values'!W$11,'Transactions (Dated)'!$C$2:$C$53,"Sell")</f>
        <v>4625</v>
      </c>
      <c r="X215" s="40">
        <f ca="1">X214+SUMIFS('Transactions (Dated)'!$E$2:$E$53,'Transactions (Dated)'!$D$2:$D$53,'Share Values'!$V215,'Transactions (Dated)'!$B$2:$B$53,'Share Values'!X$11,'Transactions (Dated)'!$C$2:$C$53,"Buy")-SUMIFS('Transactions (Dated)'!$E$2:$E$53,'Transactions (Dated)'!$D$2:$D$53,'Share Values'!$V215,'Transactions (Dated)'!$B$2:$B$53,'Share Values'!X$11,'Transactions (Dated)'!$C$2:$C$53,"Sell")</f>
        <v>9375</v>
      </c>
      <c r="Y215" s="40">
        <f ca="1">Y214+SUMIFS('Transactions (Dated)'!$E$2:$E$53,'Transactions (Dated)'!$D$2:$D$53,'Share Values'!$V215,'Transactions (Dated)'!$B$2:$B$53,'Share Values'!Y$11,'Transactions (Dated)'!$C$2:$C$53,"Buy")-SUMIFS('Transactions (Dated)'!$E$2:$E$53,'Transactions (Dated)'!$D$2:$D$53,'Share Values'!$V215,'Transactions (Dated)'!$B$2:$B$53,'Share Values'!Y$11,'Transactions (Dated)'!$C$2:$C$53,"Sell")</f>
        <v>0</v>
      </c>
      <c r="Z215" s="40">
        <f ca="1">Z214+SUMIFS('Transactions (Dated)'!$E$2:$E$53,'Transactions (Dated)'!$D$2:$D$53,'Share Values'!$V215,'Transactions (Dated)'!$B$2:$B$53,'Share Values'!Z$11,'Transactions (Dated)'!$C$2:$C$53,"Buy")-SUMIFS('Transactions (Dated)'!$E$2:$E$53,'Transactions (Dated)'!$D$2:$D$53,'Share Values'!$V215,'Transactions (Dated)'!$B$2:$B$53,'Share Values'!Z$11,'Transactions (Dated)'!$C$2:$C$53,"Sell")</f>
        <v>1892</v>
      </c>
      <c r="AA215" s="40">
        <f ca="1">AA214+SUMIFS('Transactions (Dated)'!$E$2:$E$53,'Transactions (Dated)'!$D$2:$D$53,'Share Values'!$V215,'Transactions (Dated)'!$B$2:$B$53,'Share Values'!AA$11,'Transactions (Dated)'!$C$2:$C$53,"Buy")-SUMIFS('Transactions (Dated)'!$E$2:$E$53,'Transactions (Dated)'!$D$2:$D$53,'Share Values'!$V215,'Transactions (Dated)'!$B$2:$B$53,'Share Values'!AA$11,'Transactions (Dated)'!$C$2:$C$53,"Sell")</f>
        <v>2348</v>
      </c>
      <c r="AB215" s="40">
        <f ca="1">AB214+SUMIFS('Transactions (Dated)'!$E$2:$E$53,'Transactions (Dated)'!$D$2:$D$53,'Share Values'!$V215,'Transactions (Dated)'!$B$2:$B$53,'Share Values'!AB$11,'Transactions (Dated)'!$C$2:$C$53,"Buy")-SUMIFS('Transactions (Dated)'!$E$2:$E$53,'Transactions (Dated)'!$D$2:$D$53,'Share Values'!$V215,'Transactions (Dated)'!$B$2:$B$53,'Share Values'!AB$11,'Transactions (Dated)'!$C$2:$C$53,"Sell")</f>
        <v>0</v>
      </c>
      <c r="AC215" s="40">
        <f ca="1">AC214+SUMIFS('Transactions (Dated)'!$E$2:$E$53,'Transactions (Dated)'!$D$2:$D$53,'Share Values'!$V215,'Transactions (Dated)'!$B$2:$B$53,'Share Values'!AC$11,'Transactions (Dated)'!$C$2:$C$53,"Buy")-SUMIFS('Transactions (Dated)'!$E$2:$E$53,'Transactions (Dated)'!$D$2:$D$53,'Share Values'!$V215,'Transactions (Dated)'!$B$2:$B$53,'Share Values'!AC$11,'Transactions (Dated)'!$C$2:$C$53,"Sell")</f>
        <v>0</v>
      </c>
      <c r="AD215" s="40">
        <f ca="1">AD214+SUMIFS('Transactions (Dated)'!$E$2:$E$53,'Transactions (Dated)'!$D$2:$D$53,'Share Values'!$V215,'Transactions (Dated)'!$B$2:$B$53,'Share Values'!AD$11,'Transactions (Dated)'!$C$2:$C$53,"Buy")-SUMIFS('Transactions (Dated)'!$E$2:$E$53,'Transactions (Dated)'!$D$2:$D$53,'Share Values'!$V215,'Transactions (Dated)'!$B$2:$B$53,'Share Values'!AD$11,'Transactions (Dated)'!$C$2:$C$53,"Sell")</f>
        <v>0</v>
      </c>
      <c r="AE215" s="40">
        <f ca="1">AE214+SUMIFS('Transactions (Dated)'!$E$2:$E$53,'Transactions (Dated)'!$D$2:$D$53,'Share Values'!$V215,'Transactions (Dated)'!$B$2:$B$53,'Share Values'!AE$11,'Transactions (Dated)'!$C$2:$C$53,"Buy")-SUMIFS('Transactions (Dated)'!$E$2:$E$53,'Transactions (Dated)'!$D$2:$D$53,'Share Values'!$V215,'Transactions (Dated)'!$B$2:$B$53,'Share Values'!AE$11,'Transactions (Dated)'!$C$2:$C$53,"Sell")</f>
        <v>0</v>
      </c>
      <c r="AF215" s="40">
        <f ca="1">AF214+SUMIFS('Transactions (Dated)'!$E$2:$E$53,'Transactions (Dated)'!$D$2:$D$53,'Share Values'!$V215,'Transactions (Dated)'!$B$2:$B$53,'Share Values'!AF$11,'Transactions (Dated)'!$C$2:$C$53,"Buy")-SUMIFS('Transactions (Dated)'!$E$2:$E$53,'Transactions (Dated)'!$D$2:$D$53,'Share Values'!$V215,'Transactions (Dated)'!$B$2:$B$53,'Share Values'!AF$11,'Transactions (Dated)'!$C$2:$C$53,"Sell")</f>
        <v>0</v>
      </c>
      <c r="AG215" s="40">
        <f ca="1">AG214+SUMIFS('Transactions (Dated)'!$E$2:$E$53,'Transactions (Dated)'!$D$2:$D$53,'Share Values'!$V215,'Transactions (Dated)'!$B$2:$B$53,'Share Values'!AG$11,'Transactions (Dated)'!$C$2:$C$53,"Buy")-SUMIFS('Transactions (Dated)'!$E$2:$E$53,'Transactions (Dated)'!$D$2:$D$53,'Share Values'!$V215,'Transactions (Dated)'!$B$2:$B$53,'Share Values'!AG$11,'Transactions (Dated)'!$C$2:$C$53,"Sell")</f>
        <v>0</v>
      </c>
      <c r="AH215" s="40">
        <f ca="1">AH214+SUMIFS('Transactions (Dated)'!$E$2:$E$53,'Transactions (Dated)'!$D$2:$D$53,'Share Values'!$V215,'Transactions (Dated)'!$B$2:$B$53,'Share Values'!AH$11,'Transactions (Dated)'!$C$2:$C$53,"Buy")-SUMIFS('Transactions (Dated)'!$E$2:$E$53,'Transactions (Dated)'!$D$2:$D$53,'Share Values'!$V215,'Transactions (Dated)'!$B$2:$B$53,'Share Values'!AH$11,'Transactions (Dated)'!$C$2:$C$53,"Sell")</f>
        <v>0</v>
      </c>
      <c r="AI215" s="40">
        <f ca="1">AI214+SUMIFS('Transactions (Dated)'!$E$2:$E$53,'Transactions (Dated)'!$D$2:$D$53,'Share Values'!$V215,'Transactions (Dated)'!$B$2:$B$53,'Share Values'!AI$11,'Transactions (Dated)'!$C$2:$C$53,"Buy")-SUMIFS('Transactions (Dated)'!$E$2:$E$53,'Transactions (Dated)'!$D$2:$D$53,'Share Values'!$V215,'Transactions (Dated)'!$B$2:$B$53,'Share Values'!AI$11,'Transactions (Dated)'!$C$2:$C$53,"Sell")</f>
        <v>0</v>
      </c>
      <c r="AJ215" s="40">
        <f ca="1">AJ214+SUMIFS('Transactions (Dated)'!$E$2:$E$53,'Transactions (Dated)'!$D$2:$D$53,'Share Values'!$V215,'Transactions (Dated)'!$B$2:$B$53,'Share Values'!AJ$11,'Transactions (Dated)'!$C$2:$C$53,"Buy")-SUMIFS('Transactions (Dated)'!$E$2:$E$53,'Transactions (Dated)'!$D$2:$D$53,'Share Values'!$V215,'Transactions (Dated)'!$B$2:$B$53,'Share Values'!AJ$11,'Transactions (Dated)'!$C$2:$C$53,"Sell")</f>
        <v>0</v>
      </c>
      <c r="AK215" s="40"/>
      <c r="AM215" s="3">
        <f t="shared" si="81"/>
        <v>42208</v>
      </c>
      <c r="AN215" s="6">
        <f t="shared" ca="1" si="82"/>
        <v>45926.25</v>
      </c>
      <c r="AO215" s="6">
        <f t="shared" ca="1" si="83"/>
        <v>35906.25</v>
      </c>
      <c r="AP215" s="6">
        <f t="shared" ca="1" si="84"/>
        <v>0</v>
      </c>
      <c r="AQ215" s="6">
        <f t="shared" ca="1" si="85"/>
        <v>56968.119999999995</v>
      </c>
      <c r="AR215" s="6">
        <f t="shared" ca="1" si="86"/>
        <v>40925.64</v>
      </c>
      <c r="AS215" s="6">
        <f t="shared" ca="1" si="87"/>
        <v>0</v>
      </c>
      <c r="AT215" s="6">
        <f t="shared" ca="1" si="88"/>
        <v>0</v>
      </c>
      <c r="AU215" s="6">
        <f t="shared" ca="1" si="89"/>
        <v>0</v>
      </c>
      <c r="AV215" s="6">
        <f t="shared" ca="1" si="90"/>
        <v>0</v>
      </c>
      <c r="AW215" s="6">
        <f t="shared" ca="1" si="91"/>
        <v>0</v>
      </c>
      <c r="AX215" s="6">
        <f t="shared" ca="1" si="92"/>
        <v>0</v>
      </c>
      <c r="AY215" s="6">
        <f t="shared" ca="1" si="93"/>
        <v>0</v>
      </c>
      <c r="AZ215" s="6">
        <f t="shared" ca="1" si="94"/>
        <v>0</v>
      </c>
      <c r="BA215" s="6">
        <f t="shared" ca="1" si="95"/>
        <v>0</v>
      </c>
      <c r="BB215" s="6"/>
      <c r="BD215" s="4">
        <f t="shared" ca="1" si="96"/>
        <v>179726.26</v>
      </c>
      <c r="BF215" s="3">
        <f t="shared" si="97"/>
        <v>42208</v>
      </c>
      <c r="BG215" s="6">
        <f>BG214+SUMIFS('Transactions (Dated)'!H:H,'Transactions (Dated)'!D:D,'Share Values'!AM215)</f>
        <v>806524.9</v>
      </c>
      <c r="BH215" s="6">
        <f ca="1">BH214+SUMIFS('Transactions (Dated)'!$F:$F,'Transactions (Dated)'!$D:$D,$BF215,'Transactions (Dated)'!$B:$B,BH$11,'Transactions (Dated)'!$C:$C,"Dividend (paid to cash)")*W215</f>
        <v>0</v>
      </c>
      <c r="BI215" s="6">
        <f ca="1">BI214+SUMIFS('Transactions (Dated)'!$F:$F,'Transactions (Dated)'!$D:$D,$BF215,'Transactions (Dated)'!$B:$B,BI$11,'Transactions (Dated)'!$C:$C,"Dividend (paid to cash)")*X215</f>
        <v>1718.75</v>
      </c>
      <c r="BJ215" s="6">
        <f ca="1">BJ214+SUMIFS('Transactions (Dated)'!$F:$F,'Transactions (Dated)'!$D:$D,$BF215,'Transactions (Dated)'!$B:$B,BJ$11,'Transactions (Dated)'!$C:$C,"Dividend (paid to cash)")*Y215</f>
        <v>0</v>
      </c>
      <c r="BK215" s="6">
        <f ca="1">BK214+SUMIFS('Transactions (Dated)'!$F:$F,'Transactions (Dated)'!$D:$D,$BF215,'Transactions (Dated)'!$B:$B,BK$11,'Transactions (Dated)'!$C:$C,"Dividend (paid to cash)")*Z215</f>
        <v>113.52000000000001</v>
      </c>
      <c r="BL215" s="6">
        <f ca="1">BL214+SUMIFS('Transactions (Dated)'!$F:$F,'Transactions (Dated)'!$D:$D,$BF215,'Transactions (Dated)'!$B:$B,BL$11,'Transactions (Dated)'!$C:$C,"Dividend (paid to cash)")*AA215</f>
        <v>0</v>
      </c>
      <c r="BM215" s="6">
        <f ca="1">BM214+SUMIFS('Transactions (Dated)'!$F:$F,'Transactions (Dated)'!$D:$D,$BF215,'Transactions (Dated)'!$B:$B,BM$11,'Transactions (Dated)'!$C:$C,"Dividend (paid to cash)")*AB215</f>
        <v>0</v>
      </c>
      <c r="BN215" s="6">
        <f ca="1">BN214+SUMIFS('Transactions (Dated)'!$F:$F,'Transactions (Dated)'!$D:$D,$BF215,'Transactions (Dated)'!$B:$B,BN$11,'Transactions (Dated)'!$C:$C,"Dividend (paid to cash)")*AC215</f>
        <v>0</v>
      </c>
      <c r="BO215" s="6">
        <f ca="1">BO214+SUMIFS('Transactions (Dated)'!$F:$F,'Transactions (Dated)'!$D:$D,$BF215,'Transactions (Dated)'!$B:$B,BO$11,'Transactions (Dated)'!$C:$C,"Dividend (paid to cash)")*AD215</f>
        <v>0</v>
      </c>
      <c r="BP215" s="6">
        <f ca="1">BP214+SUMIFS('Transactions (Dated)'!$F:$F,'Transactions (Dated)'!$D:$D,$BF215,'Transactions (Dated)'!$B:$B,BP$11,'Transactions (Dated)'!$C:$C,"Dividend (paid to cash)")*AE215</f>
        <v>0</v>
      </c>
      <c r="BQ215" s="6">
        <f ca="1">BQ214+SUMIFS('Transactions (Dated)'!$F:$F,'Transactions (Dated)'!$D:$D,$BF215,'Transactions (Dated)'!$B:$B,BQ$11,'Transactions (Dated)'!$C:$C,"Dividend (paid to cash)")*AF215</f>
        <v>0</v>
      </c>
      <c r="BR215" s="6">
        <f ca="1">BR214+SUMIFS('Transactions (Dated)'!$F:$F,'Transactions (Dated)'!$D:$D,$BF215,'Transactions (Dated)'!$B:$B,BR$11,'Transactions (Dated)'!$C:$C,"Dividend (paid to cash)")*AG215</f>
        <v>0</v>
      </c>
      <c r="BS215" s="6">
        <f ca="1">BS214+SUMIFS('Transactions (Dated)'!$F:$F,'Transactions (Dated)'!$D:$D,$BF215,'Transactions (Dated)'!$B:$B,BS$11,'Transactions (Dated)'!$C:$C,"Dividend (paid to cash)")*AH215</f>
        <v>0</v>
      </c>
      <c r="BT215" s="6">
        <f ca="1">BT214+SUMIFS('Transactions (Dated)'!$F:$F,'Transactions (Dated)'!$D:$D,$BF215,'Transactions (Dated)'!$B:$B,BT$11,'Transactions (Dated)'!$C:$C,"Dividend (paid to cash)")*AI215</f>
        <v>0</v>
      </c>
      <c r="BU215" s="6">
        <f ca="1">BU214+SUMIFS('Transactions (Dated)'!$F:$F,'Transactions (Dated)'!$D:$D,$BF215,'Transactions (Dated)'!$B:$B,BU$11,'Transactions (Dated)'!$C:$C,"Dividend (paid to cash)")*AJ215</f>
        <v>0</v>
      </c>
      <c r="BV215" s="6"/>
      <c r="BX215" s="6">
        <f t="shared" ca="1" si="102"/>
        <v>808357.17</v>
      </c>
      <c r="BZ215" s="3">
        <f t="shared" si="103"/>
        <v>42208</v>
      </c>
      <c r="CA215" s="4">
        <f t="shared" ca="1" si="98"/>
        <v>179726.26</v>
      </c>
      <c r="CB215" s="4">
        <f t="shared" ca="1" si="99"/>
        <v>808357.17</v>
      </c>
      <c r="CD215" s="4">
        <f t="shared" ca="1" si="100"/>
        <v>988083.43</v>
      </c>
    </row>
    <row r="216" spans="2:82">
      <c r="B216" s="3">
        <f t="shared" si="101"/>
        <v>42209</v>
      </c>
      <c r="C216" s="2">
        <v>14186.2</v>
      </c>
      <c r="E216" s="70">
        <v>42209</v>
      </c>
      <c r="F216" s="69">
        <v>9.58</v>
      </c>
      <c r="G216" s="69">
        <v>3.74</v>
      </c>
      <c r="H216" s="69">
        <v>19.16</v>
      </c>
      <c r="I216" s="69">
        <v>30.16</v>
      </c>
      <c r="J216" s="69">
        <v>16.920000000000002</v>
      </c>
      <c r="K216" s="69">
        <v>12.13</v>
      </c>
      <c r="L216" s="69">
        <v>23.72</v>
      </c>
      <c r="M216" s="69">
        <v>3.05</v>
      </c>
      <c r="N216" s="69">
        <v>9.8699999999999992</v>
      </c>
      <c r="O216" s="69">
        <v>6.0833000000000004</v>
      </c>
      <c r="P216" s="69">
        <v>30.57</v>
      </c>
      <c r="Q216" s="69">
        <v>0.99</v>
      </c>
      <c r="R216" s="69">
        <v>8.6300000000000008</v>
      </c>
      <c r="S216" s="69">
        <v>36.64</v>
      </c>
      <c r="T216" s="4"/>
      <c r="V216" s="3">
        <f t="shared" si="80"/>
        <v>42209</v>
      </c>
      <c r="W216" s="40">
        <f ca="1">W215+SUMIFS('Transactions (Dated)'!$E$2:$E$53,'Transactions (Dated)'!$D$2:$D$53,'Share Values'!$V216,'Transactions (Dated)'!$B$2:$B$53,'Share Values'!W$11,'Transactions (Dated)'!$C$2:$C$53,"Buy")-SUMIFS('Transactions (Dated)'!$E$2:$E$53,'Transactions (Dated)'!$D$2:$D$53,'Share Values'!$V216,'Transactions (Dated)'!$B$2:$B$53,'Share Values'!W$11,'Transactions (Dated)'!$C$2:$C$53,"Sell")</f>
        <v>4625</v>
      </c>
      <c r="X216" s="40">
        <f ca="1">X215+SUMIFS('Transactions (Dated)'!$E$2:$E$53,'Transactions (Dated)'!$D$2:$D$53,'Share Values'!$V216,'Transactions (Dated)'!$B$2:$B$53,'Share Values'!X$11,'Transactions (Dated)'!$C$2:$C$53,"Buy")-SUMIFS('Transactions (Dated)'!$E$2:$E$53,'Transactions (Dated)'!$D$2:$D$53,'Share Values'!$V216,'Transactions (Dated)'!$B$2:$B$53,'Share Values'!X$11,'Transactions (Dated)'!$C$2:$C$53,"Sell")</f>
        <v>9375</v>
      </c>
      <c r="Y216" s="40">
        <f ca="1">Y215+SUMIFS('Transactions (Dated)'!$E$2:$E$53,'Transactions (Dated)'!$D$2:$D$53,'Share Values'!$V216,'Transactions (Dated)'!$B$2:$B$53,'Share Values'!Y$11,'Transactions (Dated)'!$C$2:$C$53,"Buy")-SUMIFS('Transactions (Dated)'!$E$2:$E$53,'Transactions (Dated)'!$D$2:$D$53,'Share Values'!$V216,'Transactions (Dated)'!$B$2:$B$53,'Share Values'!Y$11,'Transactions (Dated)'!$C$2:$C$53,"Sell")</f>
        <v>0</v>
      </c>
      <c r="Z216" s="40">
        <f ca="1">Z215+SUMIFS('Transactions (Dated)'!$E$2:$E$53,'Transactions (Dated)'!$D$2:$D$53,'Share Values'!$V216,'Transactions (Dated)'!$B$2:$B$53,'Share Values'!Z$11,'Transactions (Dated)'!$C$2:$C$53,"Buy")-SUMIFS('Transactions (Dated)'!$E$2:$E$53,'Transactions (Dated)'!$D$2:$D$53,'Share Values'!$V216,'Transactions (Dated)'!$B$2:$B$53,'Share Values'!Z$11,'Transactions (Dated)'!$C$2:$C$53,"Sell")</f>
        <v>1892</v>
      </c>
      <c r="AA216" s="40">
        <f ca="1">AA215+SUMIFS('Transactions (Dated)'!$E$2:$E$53,'Transactions (Dated)'!$D$2:$D$53,'Share Values'!$V216,'Transactions (Dated)'!$B$2:$B$53,'Share Values'!AA$11,'Transactions (Dated)'!$C$2:$C$53,"Buy")-SUMIFS('Transactions (Dated)'!$E$2:$E$53,'Transactions (Dated)'!$D$2:$D$53,'Share Values'!$V216,'Transactions (Dated)'!$B$2:$B$53,'Share Values'!AA$11,'Transactions (Dated)'!$C$2:$C$53,"Sell")</f>
        <v>2348</v>
      </c>
      <c r="AB216" s="40">
        <f ca="1">AB215+SUMIFS('Transactions (Dated)'!$E$2:$E$53,'Transactions (Dated)'!$D$2:$D$53,'Share Values'!$V216,'Transactions (Dated)'!$B$2:$B$53,'Share Values'!AB$11,'Transactions (Dated)'!$C$2:$C$53,"Buy")-SUMIFS('Transactions (Dated)'!$E$2:$E$53,'Transactions (Dated)'!$D$2:$D$53,'Share Values'!$V216,'Transactions (Dated)'!$B$2:$B$53,'Share Values'!AB$11,'Transactions (Dated)'!$C$2:$C$53,"Sell")</f>
        <v>0</v>
      </c>
      <c r="AC216" s="40">
        <f ca="1">AC215+SUMIFS('Transactions (Dated)'!$E$2:$E$53,'Transactions (Dated)'!$D$2:$D$53,'Share Values'!$V216,'Transactions (Dated)'!$B$2:$B$53,'Share Values'!AC$11,'Transactions (Dated)'!$C$2:$C$53,"Buy")-SUMIFS('Transactions (Dated)'!$E$2:$E$53,'Transactions (Dated)'!$D$2:$D$53,'Share Values'!$V216,'Transactions (Dated)'!$B$2:$B$53,'Share Values'!AC$11,'Transactions (Dated)'!$C$2:$C$53,"Sell")</f>
        <v>0</v>
      </c>
      <c r="AD216" s="40">
        <f ca="1">AD215+SUMIFS('Transactions (Dated)'!$E$2:$E$53,'Transactions (Dated)'!$D$2:$D$53,'Share Values'!$V216,'Transactions (Dated)'!$B$2:$B$53,'Share Values'!AD$11,'Transactions (Dated)'!$C$2:$C$53,"Buy")-SUMIFS('Transactions (Dated)'!$E$2:$E$53,'Transactions (Dated)'!$D$2:$D$53,'Share Values'!$V216,'Transactions (Dated)'!$B$2:$B$53,'Share Values'!AD$11,'Transactions (Dated)'!$C$2:$C$53,"Sell")</f>
        <v>0</v>
      </c>
      <c r="AE216" s="40">
        <f ca="1">AE215+SUMIFS('Transactions (Dated)'!$E$2:$E$53,'Transactions (Dated)'!$D$2:$D$53,'Share Values'!$V216,'Transactions (Dated)'!$B$2:$B$53,'Share Values'!AE$11,'Transactions (Dated)'!$C$2:$C$53,"Buy")-SUMIFS('Transactions (Dated)'!$E$2:$E$53,'Transactions (Dated)'!$D$2:$D$53,'Share Values'!$V216,'Transactions (Dated)'!$B$2:$B$53,'Share Values'!AE$11,'Transactions (Dated)'!$C$2:$C$53,"Sell")</f>
        <v>0</v>
      </c>
      <c r="AF216" s="40">
        <f ca="1">AF215+SUMIFS('Transactions (Dated)'!$E$2:$E$53,'Transactions (Dated)'!$D$2:$D$53,'Share Values'!$V216,'Transactions (Dated)'!$B$2:$B$53,'Share Values'!AF$11,'Transactions (Dated)'!$C$2:$C$53,"Buy")-SUMIFS('Transactions (Dated)'!$E$2:$E$53,'Transactions (Dated)'!$D$2:$D$53,'Share Values'!$V216,'Transactions (Dated)'!$B$2:$B$53,'Share Values'!AF$11,'Transactions (Dated)'!$C$2:$C$53,"Sell")</f>
        <v>0</v>
      </c>
      <c r="AG216" s="40">
        <f ca="1">AG215+SUMIFS('Transactions (Dated)'!$E$2:$E$53,'Transactions (Dated)'!$D$2:$D$53,'Share Values'!$V216,'Transactions (Dated)'!$B$2:$B$53,'Share Values'!AG$11,'Transactions (Dated)'!$C$2:$C$53,"Buy")-SUMIFS('Transactions (Dated)'!$E$2:$E$53,'Transactions (Dated)'!$D$2:$D$53,'Share Values'!$V216,'Transactions (Dated)'!$B$2:$B$53,'Share Values'!AG$11,'Transactions (Dated)'!$C$2:$C$53,"Sell")</f>
        <v>0</v>
      </c>
      <c r="AH216" s="40">
        <f ca="1">AH215+SUMIFS('Transactions (Dated)'!$E$2:$E$53,'Transactions (Dated)'!$D$2:$D$53,'Share Values'!$V216,'Transactions (Dated)'!$B$2:$B$53,'Share Values'!AH$11,'Transactions (Dated)'!$C$2:$C$53,"Buy")-SUMIFS('Transactions (Dated)'!$E$2:$E$53,'Transactions (Dated)'!$D$2:$D$53,'Share Values'!$V216,'Transactions (Dated)'!$B$2:$B$53,'Share Values'!AH$11,'Transactions (Dated)'!$C$2:$C$53,"Sell")</f>
        <v>0</v>
      </c>
      <c r="AI216" s="40">
        <f ca="1">AI215+SUMIFS('Transactions (Dated)'!$E$2:$E$53,'Transactions (Dated)'!$D$2:$D$53,'Share Values'!$V216,'Transactions (Dated)'!$B$2:$B$53,'Share Values'!AI$11,'Transactions (Dated)'!$C$2:$C$53,"Buy")-SUMIFS('Transactions (Dated)'!$E$2:$E$53,'Transactions (Dated)'!$D$2:$D$53,'Share Values'!$V216,'Transactions (Dated)'!$B$2:$B$53,'Share Values'!AI$11,'Transactions (Dated)'!$C$2:$C$53,"Sell")</f>
        <v>0</v>
      </c>
      <c r="AJ216" s="40">
        <f ca="1">AJ215+SUMIFS('Transactions (Dated)'!$E$2:$E$53,'Transactions (Dated)'!$D$2:$D$53,'Share Values'!$V216,'Transactions (Dated)'!$B$2:$B$53,'Share Values'!AJ$11,'Transactions (Dated)'!$C$2:$C$53,"Buy")-SUMIFS('Transactions (Dated)'!$E$2:$E$53,'Transactions (Dated)'!$D$2:$D$53,'Share Values'!$V216,'Transactions (Dated)'!$B$2:$B$53,'Share Values'!AJ$11,'Transactions (Dated)'!$C$2:$C$53,"Sell")</f>
        <v>0</v>
      </c>
      <c r="AK216" s="40"/>
      <c r="AM216" s="3">
        <f t="shared" si="81"/>
        <v>42209</v>
      </c>
      <c r="AN216" s="6">
        <f t="shared" ca="1" si="82"/>
        <v>44307.5</v>
      </c>
      <c r="AO216" s="6">
        <f t="shared" ca="1" si="83"/>
        <v>35062.5</v>
      </c>
      <c r="AP216" s="6">
        <f t="shared" ca="1" si="84"/>
        <v>0</v>
      </c>
      <c r="AQ216" s="6">
        <f t="shared" ca="1" si="85"/>
        <v>57062.720000000001</v>
      </c>
      <c r="AR216" s="6">
        <f t="shared" ca="1" si="86"/>
        <v>39728.160000000003</v>
      </c>
      <c r="AS216" s="6">
        <f t="shared" ca="1" si="87"/>
        <v>0</v>
      </c>
      <c r="AT216" s="6">
        <f t="shared" ca="1" si="88"/>
        <v>0</v>
      </c>
      <c r="AU216" s="6">
        <f t="shared" ca="1" si="89"/>
        <v>0</v>
      </c>
      <c r="AV216" s="6">
        <f t="shared" ca="1" si="90"/>
        <v>0</v>
      </c>
      <c r="AW216" s="6">
        <f t="shared" ca="1" si="91"/>
        <v>0</v>
      </c>
      <c r="AX216" s="6">
        <f t="shared" ca="1" si="92"/>
        <v>0</v>
      </c>
      <c r="AY216" s="6">
        <f t="shared" ca="1" si="93"/>
        <v>0</v>
      </c>
      <c r="AZ216" s="6">
        <f t="shared" ca="1" si="94"/>
        <v>0</v>
      </c>
      <c r="BA216" s="6">
        <f t="shared" ca="1" si="95"/>
        <v>0</v>
      </c>
      <c r="BB216" s="6"/>
      <c r="BD216" s="4">
        <f t="shared" ca="1" si="96"/>
        <v>176160.88</v>
      </c>
      <c r="BF216" s="3">
        <f t="shared" si="97"/>
        <v>42209</v>
      </c>
      <c r="BG216" s="6">
        <f>BG215+SUMIFS('Transactions (Dated)'!H:H,'Transactions (Dated)'!D:D,'Share Values'!AM216)</f>
        <v>806524.9</v>
      </c>
      <c r="BH216" s="6">
        <f ca="1">BH215+SUMIFS('Transactions (Dated)'!$F:$F,'Transactions (Dated)'!$D:$D,$BF216,'Transactions (Dated)'!$B:$B,BH$11,'Transactions (Dated)'!$C:$C,"Dividend (paid to cash)")*W216</f>
        <v>0</v>
      </c>
      <c r="BI216" s="6">
        <f ca="1">BI215+SUMIFS('Transactions (Dated)'!$F:$F,'Transactions (Dated)'!$D:$D,$BF216,'Transactions (Dated)'!$B:$B,BI$11,'Transactions (Dated)'!$C:$C,"Dividend (paid to cash)")*X216</f>
        <v>1718.75</v>
      </c>
      <c r="BJ216" s="6">
        <f ca="1">BJ215+SUMIFS('Transactions (Dated)'!$F:$F,'Transactions (Dated)'!$D:$D,$BF216,'Transactions (Dated)'!$B:$B,BJ$11,'Transactions (Dated)'!$C:$C,"Dividend (paid to cash)")*Y216</f>
        <v>0</v>
      </c>
      <c r="BK216" s="6">
        <f ca="1">BK215+SUMIFS('Transactions (Dated)'!$F:$F,'Transactions (Dated)'!$D:$D,$BF216,'Transactions (Dated)'!$B:$B,BK$11,'Transactions (Dated)'!$C:$C,"Dividend (paid to cash)")*Z216</f>
        <v>113.52000000000001</v>
      </c>
      <c r="BL216" s="6">
        <f ca="1">BL215+SUMIFS('Transactions (Dated)'!$F:$F,'Transactions (Dated)'!$D:$D,$BF216,'Transactions (Dated)'!$B:$B,BL$11,'Transactions (Dated)'!$C:$C,"Dividend (paid to cash)")*AA216</f>
        <v>0</v>
      </c>
      <c r="BM216" s="6">
        <f ca="1">BM215+SUMIFS('Transactions (Dated)'!$F:$F,'Transactions (Dated)'!$D:$D,$BF216,'Transactions (Dated)'!$B:$B,BM$11,'Transactions (Dated)'!$C:$C,"Dividend (paid to cash)")*AB216</f>
        <v>0</v>
      </c>
      <c r="BN216" s="6">
        <f ca="1">BN215+SUMIFS('Transactions (Dated)'!$F:$F,'Transactions (Dated)'!$D:$D,$BF216,'Transactions (Dated)'!$B:$B,BN$11,'Transactions (Dated)'!$C:$C,"Dividend (paid to cash)")*AC216</f>
        <v>0</v>
      </c>
      <c r="BO216" s="6">
        <f ca="1">BO215+SUMIFS('Transactions (Dated)'!$F:$F,'Transactions (Dated)'!$D:$D,$BF216,'Transactions (Dated)'!$B:$B,BO$11,'Transactions (Dated)'!$C:$C,"Dividend (paid to cash)")*AD216</f>
        <v>0</v>
      </c>
      <c r="BP216" s="6">
        <f ca="1">BP215+SUMIFS('Transactions (Dated)'!$F:$F,'Transactions (Dated)'!$D:$D,$BF216,'Transactions (Dated)'!$B:$B,BP$11,'Transactions (Dated)'!$C:$C,"Dividend (paid to cash)")*AE216</f>
        <v>0</v>
      </c>
      <c r="BQ216" s="6">
        <f ca="1">BQ215+SUMIFS('Transactions (Dated)'!$F:$F,'Transactions (Dated)'!$D:$D,$BF216,'Transactions (Dated)'!$B:$B,BQ$11,'Transactions (Dated)'!$C:$C,"Dividend (paid to cash)")*AF216</f>
        <v>0</v>
      </c>
      <c r="BR216" s="6">
        <f ca="1">BR215+SUMIFS('Transactions (Dated)'!$F:$F,'Transactions (Dated)'!$D:$D,$BF216,'Transactions (Dated)'!$B:$B,BR$11,'Transactions (Dated)'!$C:$C,"Dividend (paid to cash)")*AG216</f>
        <v>0</v>
      </c>
      <c r="BS216" s="6">
        <f ca="1">BS215+SUMIFS('Transactions (Dated)'!$F:$F,'Transactions (Dated)'!$D:$D,$BF216,'Transactions (Dated)'!$B:$B,BS$11,'Transactions (Dated)'!$C:$C,"Dividend (paid to cash)")*AH216</f>
        <v>0</v>
      </c>
      <c r="BT216" s="6">
        <f ca="1">BT215+SUMIFS('Transactions (Dated)'!$F:$F,'Transactions (Dated)'!$D:$D,$BF216,'Transactions (Dated)'!$B:$B,BT$11,'Transactions (Dated)'!$C:$C,"Dividend (paid to cash)")*AI216</f>
        <v>0</v>
      </c>
      <c r="BU216" s="6">
        <f ca="1">BU215+SUMIFS('Transactions (Dated)'!$F:$F,'Transactions (Dated)'!$D:$D,$BF216,'Transactions (Dated)'!$B:$B,BU$11,'Transactions (Dated)'!$C:$C,"Dividend (paid to cash)")*AJ216</f>
        <v>0</v>
      </c>
      <c r="BV216" s="6"/>
      <c r="BX216" s="6">
        <f t="shared" ca="1" si="102"/>
        <v>808357.17</v>
      </c>
      <c r="BZ216" s="3">
        <f t="shared" si="103"/>
        <v>42209</v>
      </c>
      <c r="CA216" s="4">
        <f t="shared" ca="1" si="98"/>
        <v>176160.88</v>
      </c>
      <c r="CB216" s="4">
        <f t="shared" ca="1" si="99"/>
        <v>808357.17</v>
      </c>
      <c r="CD216" s="4">
        <f t="shared" ca="1" si="100"/>
        <v>984518.05</v>
      </c>
    </row>
    <row r="217" spans="2:82">
      <c r="B217" s="3">
        <f t="shared" si="101"/>
        <v>42212</v>
      </c>
      <c r="C217" s="2">
        <v>14001.4</v>
      </c>
      <c r="E217" s="70">
        <v>42212</v>
      </c>
      <c r="F217" s="69">
        <v>9.5</v>
      </c>
      <c r="G217" s="69">
        <v>3.64</v>
      </c>
      <c r="H217" s="69">
        <v>18.920000000000002</v>
      </c>
      <c r="I217" s="69">
        <v>29.74</v>
      </c>
      <c r="J217" s="69">
        <v>16.149999999999999</v>
      </c>
      <c r="K217" s="69">
        <v>12.14</v>
      </c>
      <c r="L217" s="69">
        <v>22.67</v>
      </c>
      <c r="M217" s="69">
        <v>2.85</v>
      </c>
      <c r="N217" s="69">
        <v>9.75</v>
      </c>
      <c r="O217" s="69">
        <v>6</v>
      </c>
      <c r="P217" s="69">
        <v>29.85</v>
      </c>
      <c r="Q217" s="69">
        <v>0.97</v>
      </c>
      <c r="R217" s="69">
        <v>8.2799999999999994</v>
      </c>
      <c r="S217" s="69">
        <v>36.380000000000003</v>
      </c>
      <c r="T217" s="4"/>
      <c r="V217" s="3">
        <f t="shared" si="80"/>
        <v>42212</v>
      </c>
      <c r="W217" s="40">
        <f ca="1">W216+SUMIFS('Transactions (Dated)'!$E$2:$E$53,'Transactions (Dated)'!$D$2:$D$53,'Share Values'!$V217,'Transactions (Dated)'!$B$2:$B$53,'Share Values'!W$11,'Transactions (Dated)'!$C$2:$C$53,"Buy")-SUMIFS('Transactions (Dated)'!$E$2:$E$53,'Transactions (Dated)'!$D$2:$D$53,'Share Values'!$V217,'Transactions (Dated)'!$B$2:$B$53,'Share Values'!W$11,'Transactions (Dated)'!$C$2:$C$53,"Sell")</f>
        <v>4625</v>
      </c>
      <c r="X217" s="40">
        <f ca="1">X216+SUMIFS('Transactions (Dated)'!$E$2:$E$53,'Transactions (Dated)'!$D$2:$D$53,'Share Values'!$V217,'Transactions (Dated)'!$B$2:$B$53,'Share Values'!X$11,'Transactions (Dated)'!$C$2:$C$53,"Buy")-SUMIFS('Transactions (Dated)'!$E$2:$E$53,'Transactions (Dated)'!$D$2:$D$53,'Share Values'!$V217,'Transactions (Dated)'!$B$2:$B$53,'Share Values'!X$11,'Transactions (Dated)'!$C$2:$C$53,"Sell")</f>
        <v>9375</v>
      </c>
      <c r="Y217" s="40">
        <f ca="1">Y216+SUMIFS('Transactions (Dated)'!$E$2:$E$53,'Transactions (Dated)'!$D$2:$D$53,'Share Values'!$V217,'Transactions (Dated)'!$B$2:$B$53,'Share Values'!Y$11,'Transactions (Dated)'!$C$2:$C$53,"Buy")-SUMIFS('Transactions (Dated)'!$E$2:$E$53,'Transactions (Dated)'!$D$2:$D$53,'Share Values'!$V217,'Transactions (Dated)'!$B$2:$B$53,'Share Values'!Y$11,'Transactions (Dated)'!$C$2:$C$53,"Sell")</f>
        <v>0</v>
      </c>
      <c r="Z217" s="40">
        <f ca="1">Z216+SUMIFS('Transactions (Dated)'!$E$2:$E$53,'Transactions (Dated)'!$D$2:$D$53,'Share Values'!$V217,'Transactions (Dated)'!$B$2:$B$53,'Share Values'!Z$11,'Transactions (Dated)'!$C$2:$C$53,"Buy")-SUMIFS('Transactions (Dated)'!$E$2:$E$53,'Transactions (Dated)'!$D$2:$D$53,'Share Values'!$V217,'Transactions (Dated)'!$B$2:$B$53,'Share Values'!Z$11,'Transactions (Dated)'!$C$2:$C$53,"Sell")</f>
        <v>1892</v>
      </c>
      <c r="AA217" s="40">
        <f ca="1">AA216+SUMIFS('Transactions (Dated)'!$E$2:$E$53,'Transactions (Dated)'!$D$2:$D$53,'Share Values'!$V217,'Transactions (Dated)'!$B$2:$B$53,'Share Values'!AA$11,'Transactions (Dated)'!$C$2:$C$53,"Buy")-SUMIFS('Transactions (Dated)'!$E$2:$E$53,'Transactions (Dated)'!$D$2:$D$53,'Share Values'!$V217,'Transactions (Dated)'!$B$2:$B$53,'Share Values'!AA$11,'Transactions (Dated)'!$C$2:$C$53,"Sell")</f>
        <v>2348</v>
      </c>
      <c r="AB217" s="40">
        <f ca="1">AB216+SUMIFS('Transactions (Dated)'!$E$2:$E$53,'Transactions (Dated)'!$D$2:$D$53,'Share Values'!$V217,'Transactions (Dated)'!$B$2:$B$53,'Share Values'!AB$11,'Transactions (Dated)'!$C$2:$C$53,"Buy")-SUMIFS('Transactions (Dated)'!$E$2:$E$53,'Transactions (Dated)'!$D$2:$D$53,'Share Values'!$V217,'Transactions (Dated)'!$B$2:$B$53,'Share Values'!AB$11,'Transactions (Dated)'!$C$2:$C$53,"Sell")</f>
        <v>0</v>
      </c>
      <c r="AC217" s="40">
        <f ca="1">AC216+SUMIFS('Transactions (Dated)'!$E$2:$E$53,'Transactions (Dated)'!$D$2:$D$53,'Share Values'!$V217,'Transactions (Dated)'!$B$2:$B$53,'Share Values'!AC$11,'Transactions (Dated)'!$C$2:$C$53,"Buy")-SUMIFS('Transactions (Dated)'!$E$2:$E$53,'Transactions (Dated)'!$D$2:$D$53,'Share Values'!$V217,'Transactions (Dated)'!$B$2:$B$53,'Share Values'!AC$11,'Transactions (Dated)'!$C$2:$C$53,"Sell")</f>
        <v>0</v>
      </c>
      <c r="AD217" s="40">
        <f ca="1">AD216+SUMIFS('Transactions (Dated)'!$E$2:$E$53,'Transactions (Dated)'!$D$2:$D$53,'Share Values'!$V217,'Transactions (Dated)'!$B$2:$B$53,'Share Values'!AD$11,'Transactions (Dated)'!$C$2:$C$53,"Buy")-SUMIFS('Transactions (Dated)'!$E$2:$E$53,'Transactions (Dated)'!$D$2:$D$53,'Share Values'!$V217,'Transactions (Dated)'!$B$2:$B$53,'Share Values'!AD$11,'Transactions (Dated)'!$C$2:$C$53,"Sell")</f>
        <v>0</v>
      </c>
      <c r="AE217" s="40">
        <f ca="1">AE216+SUMIFS('Transactions (Dated)'!$E$2:$E$53,'Transactions (Dated)'!$D$2:$D$53,'Share Values'!$V217,'Transactions (Dated)'!$B$2:$B$53,'Share Values'!AE$11,'Transactions (Dated)'!$C$2:$C$53,"Buy")-SUMIFS('Transactions (Dated)'!$E$2:$E$53,'Transactions (Dated)'!$D$2:$D$53,'Share Values'!$V217,'Transactions (Dated)'!$B$2:$B$53,'Share Values'!AE$11,'Transactions (Dated)'!$C$2:$C$53,"Sell")</f>
        <v>0</v>
      </c>
      <c r="AF217" s="40">
        <f ca="1">AF216+SUMIFS('Transactions (Dated)'!$E$2:$E$53,'Transactions (Dated)'!$D$2:$D$53,'Share Values'!$V217,'Transactions (Dated)'!$B$2:$B$53,'Share Values'!AF$11,'Transactions (Dated)'!$C$2:$C$53,"Buy")-SUMIFS('Transactions (Dated)'!$E$2:$E$53,'Transactions (Dated)'!$D$2:$D$53,'Share Values'!$V217,'Transactions (Dated)'!$B$2:$B$53,'Share Values'!AF$11,'Transactions (Dated)'!$C$2:$C$53,"Sell")</f>
        <v>0</v>
      </c>
      <c r="AG217" s="40">
        <f ca="1">AG216+SUMIFS('Transactions (Dated)'!$E$2:$E$53,'Transactions (Dated)'!$D$2:$D$53,'Share Values'!$V217,'Transactions (Dated)'!$B$2:$B$53,'Share Values'!AG$11,'Transactions (Dated)'!$C$2:$C$53,"Buy")-SUMIFS('Transactions (Dated)'!$E$2:$E$53,'Transactions (Dated)'!$D$2:$D$53,'Share Values'!$V217,'Transactions (Dated)'!$B$2:$B$53,'Share Values'!AG$11,'Transactions (Dated)'!$C$2:$C$53,"Sell")</f>
        <v>0</v>
      </c>
      <c r="AH217" s="40">
        <f ca="1">AH216+SUMIFS('Transactions (Dated)'!$E$2:$E$53,'Transactions (Dated)'!$D$2:$D$53,'Share Values'!$V217,'Transactions (Dated)'!$B$2:$B$53,'Share Values'!AH$11,'Transactions (Dated)'!$C$2:$C$53,"Buy")-SUMIFS('Transactions (Dated)'!$E$2:$E$53,'Transactions (Dated)'!$D$2:$D$53,'Share Values'!$V217,'Transactions (Dated)'!$B$2:$B$53,'Share Values'!AH$11,'Transactions (Dated)'!$C$2:$C$53,"Sell")</f>
        <v>0</v>
      </c>
      <c r="AI217" s="40">
        <f ca="1">AI216+SUMIFS('Transactions (Dated)'!$E$2:$E$53,'Transactions (Dated)'!$D$2:$D$53,'Share Values'!$V217,'Transactions (Dated)'!$B$2:$B$53,'Share Values'!AI$11,'Transactions (Dated)'!$C$2:$C$53,"Buy")-SUMIFS('Transactions (Dated)'!$E$2:$E$53,'Transactions (Dated)'!$D$2:$D$53,'Share Values'!$V217,'Transactions (Dated)'!$B$2:$B$53,'Share Values'!AI$11,'Transactions (Dated)'!$C$2:$C$53,"Sell")</f>
        <v>0</v>
      </c>
      <c r="AJ217" s="40">
        <f ca="1">AJ216+SUMIFS('Transactions (Dated)'!$E$2:$E$53,'Transactions (Dated)'!$D$2:$D$53,'Share Values'!$V217,'Transactions (Dated)'!$B$2:$B$53,'Share Values'!AJ$11,'Transactions (Dated)'!$C$2:$C$53,"Buy")-SUMIFS('Transactions (Dated)'!$E$2:$E$53,'Transactions (Dated)'!$D$2:$D$53,'Share Values'!$V217,'Transactions (Dated)'!$B$2:$B$53,'Share Values'!AJ$11,'Transactions (Dated)'!$C$2:$C$53,"Sell")</f>
        <v>0</v>
      </c>
      <c r="AK217" s="40"/>
      <c r="AM217" s="3">
        <f t="shared" si="81"/>
        <v>42212</v>
      </c>
      <c r="AN217" s="6">
        <f t="shared" ca="1" si="82"/>
        <v>43937.5</v>
      </c>
      <c r="AO217" s="6">
        <f t="shared" ca="1" si="83"/>
        <v>34125</v>
      </c>
      <c r="AP217" s="6">
        <f t="shared" ca="1" si="84"/>
        <v>0</v>
      </c>
      <c r="AQ217" s="6">
        <f t="shared" ca="1" si="85"/>
        <v>56268.079999999994</v>
      </c>
      <c r="AR217" s="6">
        <f t="shared" ca="1" si="86"/>
        <v>37920.199999999997</v>
      </c>
      <c r="AS217" s="6">
        <f t="shared" ca="1" si="87"/>
        <v>0</v>
      </c>
      <c r="AT217" s="6">
        <f t="shared" ca="1" si="88"/>
        <v>0</v>
      </c>
      <c r="AU217" s="6">
        <f t="shared" ca="1" si="89"/>
        <v>0</v>
      </c>
      <c r="AV217" s="6">
        <f t="shared" ca="1" si="90"/>
        <v>0</v>
      </c>
      <c r="AW217" s="6">
        <f t="shared" ca="1" si="91"/>
        <v>0</v>
      </c>
      <c r="AX217" s="6">
        <f t="shared" ca="1" si="92"/>
        <v>0</v>
      </c>
      <c r="AY217" s="6">
        <f t="shared" ca="1" si="93"/>
        <v>0</v>
      </c>
      <c r="AZ217" s="6">
        <f t="shared" ca="1" si="94"/>
        <v>0</v>
      </c>
      <c r="BA217" s="6">
        <f t="shared" ca="1" si="95"/>
        <v>0</v>
      </c>
      <c r="BB217" s="6"/>
      <c r="BD217" s="4">
        <f t="shared" ca="1" si="96"/>
        <v>172250.77999999997</v>
      </c>
      <c r="BF217" s="3">
        <f t="shared" si="97"/>
        <v>42212</v>
      </c>
      <c r="BG217" s="6">
        <f>BG216+SUMIFS('Transactions (Dated)'!H:H,'Transactions (Dated)'!D:D,'Share Values'!AM217)</f>
        <v>806524.9</v>
      </c>
      <c r="BH217" s="6">
        <f ca="1">BH216+SUMIFS('Transactions (Dated)'!$F:$F,'Transactions (Dated)'!$D:$D,$BF217,'Transactions (Dated)'!$B:$B,BH$11,'Transactions (Dated)'!$C:$C,"Dividend (paid to cash)")*W217</f>
        <v>0</v>
      </c>
      <c r="BI217" s="6">
        <f ca="1">BI216+SUMIFS('Transactions (Dated)'!$F:$F,'Transactions (Dated)'!$D:$D,$BF217,'Transactions (Dated)'!$B:$B,BI$11,'Transactions (Dated)'!$C:$C,"Dividend (paid to cash)")*X217</f>
        <v>1718.75</v>
      </c>
      <c r="BJ217" s="6">
        <f ca="1">BJ216+SUMIFS('Transactions (Dated)'!$F:$F,'Transactions (Dated)'!$D:$D,$BF217,'Transactions (Dated)'!$B:$B,BJ$11,'Transactions (Dated)'!$C:$C,"Dividend (paid to cash)")*Y217</f>
        <v>0</v>
      </c>
      <c r="BK217" s="6">
        <f ca="1">BK216+SUMIFS('Transactions (Dated)'!$F:$F,'Transactions (Dated)'!$D:$D,$BF217,'Transactions (Dated)'!$B:$B,BK$11,'Transactions (Dated)'!$C:$C,"Dividend (paid to cash)")*Z217</f>
        <v>113.52000000000001</v>
      </c>
      <c r="BL217" s="6">
        <f ca="1">BL216+SUMIFS('Transactions (Dated)'!$F:$F,'Transactions (Dated)'!$D:$D,$BF217,'Transactions (Dated)'!$B:$B,BL$11,'Transactions (Dated)'!$C:$C,"Dividend (paid to cash)")*AA217</f>
        <v>0</v>
      </c>
      <c r="BM217" s="6">
        <f ca="1">BM216+SUMIFS('Transactions (Dated)'!$F:$F,'Transactions (Dated)'!$D:$D,$BF217,'Transactions (Dated)'!$B:$B,BM$11,'Transactions (Dated)'!$C:$C,"Dividend (paid to cash)")*AB217</f>
        <v>0</v>
      </c>
      <c r="BN217" s="6">
        <f ca="1">BN216+SUMIFS('Transactions (Dated)'!$F:$F,'Transactions (Dated)'!$D:$D,$BF217,'Transactions (Dated)'!$B:$B,BN$11,'Transactions (Dated)'!$C:$C,"Dividend (paid to cash)")*AC217</f>
        <v>0</v>
      </c>
      <c r="BO217" s="6">
        <f ca="1">BO216+SUMIFS('Transactions (Dated)'!$F:$F,'Transactions (Dated)'!$D:$D,$BF217,'Transactions (Dated)'!$B:$B,BO$11,'Transactions (Dated)'!$C:$C,"Dividend (paid to cash)")*AD217</f>
        <v>0</v>
      </c>
      <c r="BP217" s="6">
        <f ca="1">BP216+SUMIFS('Transactions (Dated)'!$F:$F,'Transactions (Dated)'!$D:$D,$BF217,'Transactions (Dated)'!$B:$B,BP$11,'Transactions (Dated)'!$C:$C,"Dividend (paid to cash)")*AE217</f>
        <v>0</v>
      </c>
      <c r="BQ217" s="6">
        <f ca="1">BQ216+SUMIFS('Transactions (Dated)'!$F:$F,'Transactions (Dated)'!$D:$D,$BF217,'Transactions (Dated)'!$B:$B,BQ$11,'Transactions (Dated)'!$C:$C,"Dividend (paid to cash)")*AF217</f>
        <v>0</v>
      </c>
      <c r="BR217" s="6">
        <f ca="1">BR216+SUMIFS('Transactions (Dated)'!$F:$F,'Transactions (Dated)'!$D:$D,$BF217,'Transactions (Dated)'!$B:$B,BR$11,'Transactions (Dated)'!$C:$C,"Dividend (paid to cash)")*AG217</f>
        <v>0</v>
      </c>
      <c r="BS217" s="6">
        <f ca="1">BS216+SUMIFS('Transactions (Dated)'!$F:$F,'Transactions (Dated)'!$D:$D,$BF217,'Transactions (Dated)'!$B:$B,BS$11,'Transactions (Dated)'!$C:$C,"Dividend (paid to cash)")*AH217</f>
        <v>0</v>
      </c>
      <c r="BT217" s="6">
        <f ca="1">BT216+SUMIFS('Transactions (Dated)'!$F:$F,'Transactions (Dated)'!$D:$D,$BF217,'Transactions (Dated)'!$B:$B,BT$11,'Transactions (Dated)'!$C:$C,"Dividend (paid to cash)")*AI217</f>
        <v>0</v>
      </c>
      <c r="BU217" s="6">
        <f ca="1">BU216+SUMIFS('Transactions (Dated)'!$F:$F,'Transactions (Dated)'!$D:$D,$BF217,'Transactions (Dated)'!$B:$B,BU$11,'Transactions (Dated)'!$C:$C,"Dividend (paid to cash)")*AJ217</f>
        <v>0</v>
      </c>
      <c r="BV217" s="6"/>
      <c r="BX217" s="6">
        <f t="shared" ca="1" si="102"/>
        <v>808357.17</v>
      </c>
      <c r="BZ217" s="3">
        <f t="shared" si="103"/>
        <v>42212</v>
      </c>
      <c r="CA217" s="4">
        <f t="shared" ca="1" si="98"/>
        <v>172250.77999999997</v>
      </c>
      <c r="CB217" s="4">
        <f t="shared" ca="1" si="99"/>
        <v>808357.17</v>
      </c>
      <c r="CD217" s="4">
        <f t="shared" ca="1" si="100"/>
        <v>980607.95</v>
      </c>
    </row>
    <row r="218" spans="2:82">
      <c r="B218" s="3">
        <f t="shared" si="101"/>
        <v>42213</v>
      </c>
      <c r="C218" s="2">
        <v>14077.4</v>
      </c>
      <c r="E218" s="70">
        <v>42213</v>
      </c>
      <c r="F218" s="69">
        <v>10.07</v>
      </c>
      <c r="G218" s="69">
        <v>3.7</v>
      </c>
      <c r="H218" s="69">
        <v>19.05</v>
      </c>
      <c r="I218" s="69">
        <v>29.68</v>
      </c>
      <c r="J218" s="69">
        <v>16.989999999999998</v>
      </c>
      <c r="K218" s="69">
        <v>12.15</v>
      </c>
      <c r="L218" s="69">
        <v>22.55</v>
      </c>
      <c r="M218" s="69">
        <v>2.9</v>
      </c>
      <c r="N218" s="69">
        <v>9.75</v>
      </c>
      <c r="O218" s="69">
        <v>6.08</v>
      </c>
      <c r="P218" s="69">
        <v>30.35</v>
      </c>
      <c r="Q218" s="69">
        <v>0.95</v>
      </c>
      <c r="R218" s="69">
        <v>8.26</v>
      </c>
      <c r="S218" s="69">
        <v>36.35</v>
      </c>
      <c r="T218" s="4"/>
      <c r="V218" s="3">
        <f t="shared" si="80"/>
        <v>42213</v>
      </c>
      <c r="W218" s="40">
        <f ca="1">W217+SUMIFS('Transactions (Dated)'!$E$2:$E$53,'Transactions (Dated)'!$D$2:$D$53,'Share Values'!$V218,'Transactions (Dated)'!$B$2:$B$53,'Share Values'!W$11,'Transactions (Dated)'!$C$2:$C$53,"Buy")-SUMIFS('Transactions (Dated)'!$E$2:$E$53,'Transactions (Dated)'!$D$2:$D$53,'Share Values'!$V218,'Transactions (Dated)'!$B$2:$B$53,'Share Values'!W$11,'Transactions (Dated)'!$C$2:$C$53,"Sell")</f>
        <v>4625</v>
      </c>
      <c r="X218" s="40">
        <f ca="1">X217+SUMIFS('Transactions (Dated)'!$E$2:$E$53,'Transactions (Dated)'!$D$2:$D$53,'Share Values'!$V218,'Transactions (Dated)'!$B$2:$B$53,'Share Values'!X$11,'Transactions (Dated)'!$C$2:$C$53,"Buy")-SUMIFS('Transactions (Dated)'!$E$2:$E$53,'Transactions (Dated)'!$D$2:$D$53,'Share Values'!$V218,'Transactions (Dated)'!$B$2:$B$53,'Share Values'!X$11,'Transactions (Dated)'!$C$2:$C$53,"Sell")</f>
        <v>9375</v>
      </c>
      <c r="Y218" s="40">
        <f ca="1">Y217+SUMIFS('Transactions (Dated)'!$E$2:$E$53,'Transactions (Dated)'!$D$2:$D$53,'Share Values'!$V218,'Transactions (Dated)'!$B$2:$B$53,'Share Values'!Y$11,'Transactions (Dated)'!$C$2:$C$53,"Buy")-SUMIFS('Transactions (Dated)'!$E$2:$E$53,'Transactions (Dated)'!$D$2:$D$53,'Share Values'!$V218,'Transactions (Dated)'!$B$2:$B$53,'Share Values'!Y$11,'Transactions (Dated)'!$C$2:$C$53,"Sell")</f>
        <v>0</v>
      </c>
      <c r="Z218" s="40">
        <f ca="1">Z217+SUMIFS('Transactions (Dated)'!$E$2:$E$53,'Transactions (Dated)'!$D$2:$D$53,'Share Values'!$V218,'Transactions (Dated)'!$B$2:$B$53,'Share Values'!Z$11,'Transactions (Dated)'!$C$2:$C$53,"Buy")-SUMIFS('Transactions (Dated)'!$E$2:$E$53,'Transactions (Dated)'!$D$2:$D$53,'Share Values'!$V218,'Transactions (Dated)'!$B$2:$B$53,'Share Values'!Z$11,'Transactions (Dated)'!$C$2:$C$53,"Sell")</f>
        <v>1892</v>
      </c>
      <c r="AA218" s="40">
        <f ca="1">AA217+SUMIFS('Transactions (Dated)'!$E$2:$E$53,'Transactions (Dated)'!$D$2:$D$53,'Share Values'!$V218,'Transactions (Dated)'!$B$2:$B$53,'Share Values'!AA$11,'Transactions (Dated)'!$C$2:$C$53,"Buy")-SUMIFS('Transactions (Dated)'!$E$2:$E$53,'Transactions (Dated)'!$D$2:$D$53,'Share Values'!$V218,'Transactions (Dated)'!$B$2:$B$53,'Share Values'!AA$11,'Transactions (Dated)'!$C$2:$C$53,"Sell")</f>
        <v>2348</v>
      </c>
      <c r="AB218" s="40">
        <f ca="1">AB217+SUMIFS('Transactions (Dated)'!$E$2:$E$53,'Transactions (Dated)'!$D$2:$D$53,'Share Values'!$V218,'Transactions (Dated)'!$B$2:$B$53,'Share Values'!AB$11,'Transactions (Dated)'!$C$2:$C$53,"Buy")-SUMIFS('Transactions (Dated)'!$E$2:$E$53,'Transactions (Dated)'!$D$2:$D$53,'Share Values'!$V218,'Transactions (Dated)'!$B$2:$B$53,'Share Values'!AB$11,'Transactions (Dated)'!$C$2:$C$53,"Sell")</f>
        <v>0</v>
      </c>
      <c r="AC218" s="40">
        <f ca="1">AC217+SUMIFS('Transactions (Dated)'!$E$2:$E$53,'Transactions (Dated)'!$D$2:$D$53,'Share Values'!$V218,'Transactions (Dated)'!$B$2:$B$53,'Share Values'!AC$11,'Transactions (Dated)'!$C$2:$C$53,"Buy")-SUMIFS('Transactions (Dated)'!$E$2:$E$53,'Transactions (Dated)'!$D$2:$D$53,'Share Values'!$V218,'Transactions (Dated)'!$B$2:$B$53,'Share Values'!AC$11,'Transactions (Dated)'!$C$2:$C$53,"Sell")</f>
        <v>0</v>
      </c>
      <c r="AD218" s="40">
        <f ca="1">AD217+SUMIFS('Transactions (Dated)'!$E$2:$E$53,'Transactions (Dated)'!$D$2:$D$53,'Share Values'!$V218,'Transactions (Dated)'!$B$2:$B$53,'Share Values'!AD$11,'Transactions (Dated)'!$C$2:$C$53,"Buy")-SUMIFS('Transactions (Dated)'!$E$2:$E$53,'Transactions (Dated)'!$D$2:$D$53,'Share Values'!$V218,'Transactions (Dated)'!$B$2:$B$53,'Share Values'!AD$11,'Transactions (Dated)'!$C$2:$C$53,"Sell")</f>
        <v>0</v>
      </c>
      <c r="AE218" s="40">
        <f ca="1">AE217+SUMIFS('Transactions (Dated)'!$E$2:$E$53,'Transactions (Dated)'!$D$2:$D$53,'Share Values'!$V218,'Transactions (Dated)'!$B$2:$B$53,'Share Values'!AE$11,'Transactions (Dated)'!$C$2:$C$53,"Buy")-SUMIFS('Transactions (Dated)'!$E$2:$E$53,'Transactions (Dated)'!$D$2:$D$53,'Share Values'!$V218,'Transactions (Dated)'!$B$2:$B$53,'Share Values'!AE$11,'Transactions (Dated)'!$C$2:$C$53,"Sell")</f>
        <v>0</v>
      </c>
      <c r="AF218" s="40">
        <f ca="1">AF217+SUMIFS('Transactions (Dated)'!$E$2:$E$53,'Transactions (Dated)'!$D$2:$D$53,'Share Values'!$V218,'Transactions (Dated)'!$B$2:$B$53,'Share Values'!AF$11,'Transactions (Dated)'!$C$2:$C$53,"Buy")-SUMIFS('Transactions (Dated)'!$E$2:$E$53,'Transactions (Dated)'!$D$2:$D$53,'Share Values'!$V218,'Transactions (Dated)'!$B$2:$B$53,'Share Values'!AF$11,'Transactions (Dated)'!$C$2:$C$53,"Sell")</f>
        <v>0</v>
      </c>
      <c r="AG218" s="40">
        <f ca="1">AG217+SUMIFS('Transactions (Dated)'!$E$2:$E$53,'Transactions (Dated)'!$D$2:$D$53,'Share Values'!$V218,'Transactions (Dated)'!$B$2:$B$53,'Share Values'!AG$11,'Transactions (Dated)'!$C$2:$C$53,"Buy")-SUMIFS('Transactions (Dated)'!$E$2:$E$53,'Transactions (Dated)'!$D$2:$D$53,'Share Values'!$V218,'Transactions (Dated)'!$B$2:$B$53,'Share Values'!AG$11,'Transactions (Dated)'!$C$2:$C$53,"Sell")</f>
        <v>0</v>
      </c>
      <c r="AH218" s="40">
        <f ca="1">AH217+SUMIFS('Transactions (Dated)'!$E$2:$E$53,'Transactions (Dated)'!$D$2:$D$53,'Share Values'!$V218,'Transactions (Dated)'!$B$2:$B$53,'Share Values'!AH$11,'Transactions (Dated)'!$C$2:$C$53,"Buy")-SUMIFS('Transactions (Dated)'!$E$2:$E$53,'Transactions (Dated)'!$D$2:$D$53,'Share Values'!$V218,'Transactions (Dated)'!$B$2:$B$53,'Share Values'!AH$11,'Transactions (Dated)'!$C$2:$C$53,"Sell")</f>
        <v>0</v>
      </c>
      <c r="AI218" s="40">
        <f ca="1">AI217+SUMIFS('Transactions (Dated)'!$E$2:$E$53,'Transactions (Dated)'!$D$2:$D$53,'Share Values'!$V218,'Transactions (Dated)'!$B$2:$B$53,'Share Values'!AI$11,'Transactions (Dated)'!$C$2:$C$53,"Buy")-SUMIFS('Transactions (Dated)'!$E$2:$E$53,'Transactions (Dated)'!$D$2:$D$53,'Share Values'!$V218,'Transactions (Dated)'!$B$2:$B$53,'Share Values'!AI$11,'Transactions (Dated)'!$C$2:$C$53,"Sell")</f>
        <v>0</v>
      </c>
      <c r="AJ218" s="40">
        <f ca="1">AJ217+SUMIFS('Transactions (Dated)'!$E$2:$E$53,'Transactions (Dated)'!$D$2:$D$53,'Share Values'!$V218,'Transactions (Dated)'!$B$2:$B$53,'Share Values'!AJ$11,'Transactions (Dated)'!$C$2:$C$53,"Buy")-SUMIFS('Transactions (Dated)'!$E$2:$E$53,'Transactions (Dated)'!$D$2:$D$53,'Share Values'!$V218,'Transactions (Dated)'!$B$2:$B$53,'Share Values'!AJ$11,'Transactions (Dated)'!$C$2:$C$53,"Sell")</f>
        <v>0</v>
      </c>
      <c r="AK218" s="40"/>
      <c r="AM218" s="3">
        <f t="shared" si="81"/>
        <v>42213</v>
      </c>
      <c r="AN218" s="6">
        <f t="shared" ca="1" si="82"/>
        <v>46573.75</v>
      </c>
      <c r="AO218" s="6">
        <f t="shared" ca="1" si="83"/>
        <v>34687.5</v>
      </c>
      <c r="AP218" s="6">
        <f t="shared" ca="1" si="84"/>
        <v>0</v>
      </c>
      <c r="AQ218" s="6">
        <f t="shared" ca="1" si="85"/>
        <v>56154.559999999998</v>
      </c>
      <c r="AR218" s="6">
        <f t="shared" ca="1" si="86"/>
        <v>39892.519999999997</v>
      </c>
      <c r="AS218" s="6">
        <f t="shared" ca="1" si="87"/>
        <v>0</v>
      </c>
      <c r="AT218" s="6">
        <f t="shared" ca="1" si="88"/>
        <v>0</v>
      </c>
      <c r="AU218" s="6">
        <f t="shared" ca="1" si="89"/>
        <v>0</v>
      </c>
      <c r="AV218" s="6">
        <f t="shared" ca="1" si="90"/>
        <v>0</v>
      </c>
      <c r="AW218" s="6">
        <f t="shared" ca="1" si="91"/>
        <v>0</v>
      </c>
      <c r="AX218" s="6">
        <f t="shared" ca="1" si="92"/>
        <v>0</v>
      </c>
      <c r="AY218" s="6">
        <f t="shared" ca="1" si="93"/>
        <v>0</v>
      </c>
      <c r="AZ218" s="6">
        <f t="shared" ca="1" si="94"/>
        <v>0</v>
      </c>
      <c r="BA218" s="6">
        <f t="shared" ca="1" si="95"/>
        <v>0</v>
      </c>
      <c r="BB218" s="6"/>
      <c r="BD218" s="4">
        <f t="shared" ca="1" si="96"/>
        <v>177308.33</v>
      </c>
      <c r="BF218" s="3">
        <f t="shared" si="97"/>
        <v>42213</v>
      </c>
      <c r="BG218" s="6">
        <f>BG217+SUMIFS('Transactions (Dated)'!H:H,'Transactions (Dated)'!D:D,'Share Values'!AM218)</f>
        <v>806524.9</v>
      </c>
      <c r="BH218" s="6">
        <f ca="1">BH217+SUMIFS('Transactions (Dated)'!$F:$F,'Transactions (Dated)'!$D:$D,$BF218,'Transactions (Dated)'!$B:$B,BH$11,'Transactions (Dated)'!$C:$C,"Dividend (paid to cash)")*W218</f>
        <v>0</v>
      </c>
      <c r="BI218" s="6">
        <f ca="1">BI217+SUMIFS('Transactions (Dated)'!$F:$F,'Transactions (Dated)'!$D:$D,$BF218,'Transactions (Dated)'!$B:$B,BI$11,'Transactions (Dated)'!$C:$C,"Dividend (paid to cash)")*X218</f>
        <v>1718.75</v>
      </c>
      <c r="BJ218" s="6">
        <f ca="1">BJ217+SUMIFS('Transactions (Dated)'!$F:$F,'Transactions (Dated)'!$D:$D,$BF218,'Transactions (Dated)'!$B:$B,BJ$11,'Transactions (Dated)'!$C:$C,"Dividend (paid to cash)")*Y218</f>
        <v>0</v>
      </c>
      <c r="BK218" s="6">
        <f ca="1">BK217+SUMIFS('Transactions (Dated)'!$F:$F,'Transactions (Dated)'!$D:$D,$BF218,'Transactions (Dated)'!$B:$B,BK$11,'Transactions (Dated)'!$C:$C,"Dividend (paid to cash)")*Z218</f>
        <v>113.52000000000001</v>
      </c>
      <c r="BL218" s="6">
        <f ca="1">BL217+SUMIFS('Transactions (Dated)'!$F:$F,'Transactions (Dated)'!$D:$D,$BF218,'Transactions (Dated)'!$B:$B,BL$11,'Transactions (Dated)'!$C:$C,"Dividend (paid to cash)")*AA218</f>
        <v>0</v>
      </c>
      <c r="BM218" s="6">
        <f ca="1">BM217+SUMIFS('Transactions (Dated)'!$F:$F,'Transactions (Dated)'!$D:$D,$BF218,'Transactions (Dated)'!$B:$B,BM$11,'Transactions (Dated)'!$C:$C,"Dividend (paid to cash)")*AB218</f>
        <v>0</v>
      </c>
      <c r="BN218" s="6">
        <f ca="1">BN217+SUMIFS('Transactions (Dated)'!$F:$F,'Transactions (Dated)'!$D:$D,$BF218,'Transactions (Dated)'!$B:$B,BN$11,'Transactions (Dated)'!$C:$C,"Dividend (paid to cash)")*AC218</f>
        <v>0</v>
      </c>
      <c r="BO218" s="6">
        <f ca="1">BO217+SUMIFS('Transactions (Dated)'!$F:$F,'Transactions (Dated)'!$D:$D,$BF218,'Transactions (Dated)'!$B:$B,BO$11,'Transactions (Dated)'!$C:$C,"Dividend (paid to cash)")*AD218</f>
        <v>0</v>
      </c>
      <c r="BP218" s="6">
        <f ca="1">BP217+SUMIFS('Transactions (Dated)'!$F:$F,'Transactions (Dated)'!$D:$D,$BF218,'Transactions (Dated)'!$B:$B,BP$11,'Transactions (Dated)'!$C:$C,"Dividend (paid to cash)")*AE218</f>
        <v>0</v>
      </c>
      <c r="BQ218" s="6">
        <f ca="1">BQ217+SUMIFS('Transactions (Dated)'!$F:$F,'Transactions (Dated)'!$D:$D,$BF218,'Transactions (Dated)'!$B:$B,BQ$11,'Transactions (Dated)'!$C:$C,"Dividend (paid to cash)")*AF218</f>
        <v>0</v>
      </c>
      <c r="BR218" s="6">
        <f ca="1">BR217+SUMIFS('Transactions (Dated)'!$F:$F,'Transactions (Dated)'!$D:$D,$BF218,'Transactions (Dated)'!$B:$B,BR$11,'Transactions (Dated)'!$C:$C,"Dividend (paid to cash)")*AG218</f>
        <v>0</v>
      </c>
      <c r="BS218" s="6">
        <f ca="1">BS217+SUMIFS('Transactions (Dated)'!$F:$F,'Transactions (Dated)'!$D:$D,$BF218,'Transactions (Dated)'!$B:$B,BS$11,'Transactions (Dated)'!$C:$C,"Dividend (paid to cash)")*AH218</f>
        <v>0</v>
      </c>
      <c r="BT218" s="6">
        <f ca="1">BT217+SUMIFS('Transactions (Dated)'!$F:$F,'Transactions (Dated)'!$D:$D,$BF218,'Transactions (Dated)'!$B:$B,BT$11,'Transactions (Dated)'!$C:$C,"Dividend (paid to cash)")*AI218</f>
        <v>0</v>
      </c>
      <c r="BU218" s="6">
        <f ca="1">BU217+SUMIFS('Transactions (Dated)'!$F:$F,'Transactions (Dated)'!$D:$D,$BF218,'Transactions (Dated)'!$B:$B,BU$11,'Transactions (Dated)'!$C:$C,"Dividend (paid to cash)")*AJ218</f>
        <v>0</v>
      </c>
      <c r="BV218" s="6"/>
      <c r="BX218" s="6">
        <f t="shared" ca="1" si="102"/>
        <v>808357.17</v>
      </c>
      <c r="BZ218" s="3">
        <f t="shared" si="103"/>
        <v>42213</v>
      </c>
      <c r="CA218" s="4">
        <f t="shared" ca="1" si="98"/>
        <v>177308.33</v>
      </c>
      <c r="CB218" s="4">
        <f t="shared" ca="1" si="99"/>
        <v>808357.17</v>
      </c>
      <c r="CD218" s="4">
        <f t="shared" ca="1" si="100"/>
        <v>985665.5</v>
      </c>
    </row>
    <row r="219" spans="2:82">
      <c r="B219" s="3">
        <f t="shared" si="101"/>
        <v>42214</v>
      </c>
      <c r="C219" s="2">
        <v>14301.8</v>
      </c>
      <c r="E219" s="70">
        <v>42214</v>
      </c>
      <c r="F219" s="69">
        <v>10.36</v>
      </c>
      <c r="G219" s="69">
        <v>3.86</v>
      </c>
      <c r="H219" s="69">
        <v>19.34</v>
      </c>
      <c r="I219" s="69">
        <v>29.98</v>
      </c>
      <c r="J219" s="69">
        <v>16.98</v>
      </c>
      <c r="K219" s="69">
        <v>12.42</v>
      </c>
      <c r="L219" s="69">
        <v>23.2</v>
      </c>
      <c r="M219" s="69">
        <v>2.88</v>
      </c>
      <c r="N219" s="69">
        <v>9.75</v>
      </c>
      <c r="O219" s="69">
        <v>5.9966999999999997</v>
      </c>
      <c r="P219" s="69">
        <v>29.04</v>
      </c>
      <c r="Q219" s="69">
        <v>0.93</v>
      </c>
      <c r="R219" s="69">
        <v>8.5500000000000007</v>
      </c>
      <c r="S219" s="69">
        <v>36.58</v>
      </c>
      <c r="T219" s="4"/>
      <c r="V219" s="3">
        <f t="shared" si="80"/>
        <v>42214</v>
      </c>
      <c r="W219" s="40">
        <f ca="1">W218+SUMIFS('Transactions (Dated)'!$E$2:$E$53,'Transactions (Dated)'!$D$2:$D$53,'Share Values'!$V219,'Transactions (Dated)'!$B$2:$B$53,'Share Values'!W$11,'Transactions (Dated)'!$C$2:$C$53,"Buy")-SUMIFS('Transactions (Dated)'!$E$2:$E$53,'Transactions (Dated)'!$D$2:$D$53,'Share Values'!$V219,'Transactions (Dated)'!$B$2:$B$53,'Share Values'!W$11,'Transactions (Dated)'!$C$2:$C$53,"Sell")</f>
        <v>4625</v>
      </c>
      <c r="X219" s="40">
        <f ca="1">X218+SUMIFS('Transactions (Dated)'!$E$2:$E$53,'Transactions (Dated)'!$D$2:$D$53,'Share Values'!$V219,'Transactions (Dated)'!$B$2:$B$53,'Share Values'!X$11,'Transactions (Dated)'!$C$2:$C$53,"Buy")-SUMIFS('Transactions (Dated)'!$E$2:$E$53,'Transactions (Dated)'!$D$2:$D$53,'Share Values'!$V219,'Transactions (Dated)'!$B$2:$B$53,'Share Values'!X$11,'Transactions (Dated)'!$C$2:$C$53,"Sell")</f>
        <v>9375</v>
      </c>
      <c r="Y219" s="40">
        <f ca="1">Y218+SUMIFS('Transactions (Dated)'!$E$2:$E$53,'Transactions (Dated)'!$D$2:$D$53,'Share Values'!$V219,'Transactions (Dated)'!$B$2:$B$53,'Share Values'!Y$11,'Transactions (Dated)'!$C$2:$C$53,"Buy")-SUMIFS('Transactions (Dated)'!$E$2:$E$53,'Transactions (Dated)'!$D$2:$D$53,'Share Values'!$V219,'Transactions (Dated)'!$B$2:$B$53,'Share Values'!Y$11,'Transactions (Dated)'!$C$2:$C$53,"Sell")</f>
        <v>0</v>
      </c>
      <c r="Z219" s="40">
        <f ca="1">Z218+SUMIFS('Transactions (Dated)'!$E$2:$E$53,'Transactions (Dated)'!$D$2:$D$53,'Share Values'!$V219,'Transactions (Dated)'!$B$2:$B$53,'Share Values'!Z$11,'Transactions (Dated)'!$C$2:$C$53,"Buy")-SUMIFS('Transactions (Dated)'!$E$2:$E$53,'Transactions (Dated)'!$D$2:$D$53,'Share Values'!$V219,'Transactions (Dated)'!$B$2:$B$53,'Share Values'!Z$11,'Transactions (Dated)'!$C$2:$C$53,"Sell")</f>
        <v>1892</v>
      </c>
      <c r="AA219" s="40">
        <f ca="1">AA218+SUMIFS('Transactions (Dated)'!$E$2:$E$53,'Transactions (Dated)'!$D$2:$D$53,'Share Values'!$V219,'Transactions (Dated)'!$B$2:$B$53,'Share Values'!AA$11,'Transactions (Dated)'!$C$2:$C$53,"Buy")-SUMIFS('Transactions (Dated)'!$E$2:$E$53,'Transactions (Dated)'!$D$2:$D$53,'Share Values'!$V219,'Transactions (Dated)'!$B$2:$B$53,'Share Values'!AA$11,'Transactions (Dated)'!$C$2:$C$53,"Sell")</f>
        <v>2348</v>
      </c>
      <c r="AB219" s="40">
        <f ca="1">AB218+SUMIFS('Transactions (Dated)'!$E$2:$E$53,'Transactions (Dated)'!$D$2:$D$53,'Share Values'!$V219,'Transactions (Dated)'!$B$2:$B$53,'Share Values'!AB$11,'Transactions (Dated)'!$C$2:$C$53,"Buy")-SUMIFS('Transactions (Dated)'!$E$2:$E$53,'Transactions (Dated)'!$D$2:$D$53,'Share Values'!$V219,'Transactions (Dated)'!$B$2:$B$53,'Share Values'!AB$11,'Transactions (Dated)'!$C$2:$C$53,"Sell")</f>
        <v>0</v>
      </c>
      <c r="AC219" s="40">
        <f ca="1">AC218+SUMIFS('Transactions (Dated)'!$E$2:$E$53,'Transactions (Dated)'!$D$2:$D$53,'Share Values'!$V219,'Transactions (Dated)'!$B$2:$B$53,'Share Values'!AC$11,'Transactions (Dated)'!$C$2:$C$53,"Buy")-SUMIFS('Transactions (Dated)'!$E$2:$E$53,'Transactions (Dated)'!$D$2:$D$53,'Share Values'!$V219,'Transactions (Dated)'!$B$2:$B$53,'Share Values'!AC$11,'Transactions (Dated)'!$C$2:$C$53,"Sell")</f>
        <v>0</v>
      </c>
      <c r="AD219" s="40">
        <f ca="1">AD218+SUMIFS('Transactions (Dated)'!$E$2:$E$53,'Transactions (Dated)'!$D$2:$D$53,'Share Values'!$V219,'Transactions (Dated)'!$B$2:$B$53,'Share Values'!AD$11,'Transactions (Dated)'!$C$2:$C$53,"Buy")-SUMIFS('Transactions (Dated)'!$E$2:$E$53,'Transactions (Dated)'!$D$2:$D$53,'Share Values'!$V219,'Transactions (Dated)'!$B$2:$B$53,'Share Values'!AD$11,'Transactions (Dated)'!$C$2:$C$53,"Sell")</f>
        <v>0</v>
      </c>
      <c r="AE219" s="40">
        <f ca="1">AE218+SUMIFS('Transactions (Dated)'!$E$2:$E$53,'Transactions (Dated)'!$D$2:$D$53,'Share Values'!$V219,'Transactions (Dated)'!$B$2:$B$53,'Share Values'!AE$11,'Transactions (Dated)'!$C$2:$C$53,"Buy")-SUMIFS('Transactions (Dated)'!$E$2:$E$53,'Transactions (Dated)'!$D$2:$D$53,'Share Values'!$V219,'Transactions (Dated)'!$B$2:$B$53,'Share Values'!AE$11,'Transactions (Dated)'!$C$2:$C$53,"Sell")</f>
        <v>0</v>
      </c>
      <c r="AF219" s="40">
        <f ca="1">AF218+SUMIFS('Transactions (Dated)'!$E$2:$E$53,'Transactions (Dated)'!$D$2:$D$53,'Share Values'!$V219,'Transactions (Dated)'!$B$2:$B$53,'Share Values'!AF$11,'Transactions (Dated)'!$C$2:$C$53,"Buy")-SUMIFS('Transactions (Dated)'!$E$2:$E$53,'Transactions (Dated)'!$D$2:$D$53,'Share Values'!$V219,'Transactions (Dated)'!$B$2:$B$53,'Share Values'!AF$11,'Transactions (Dated)'!$C$2:$C$53,"Sell")</f>
        <v>0</v>
      </c>
      <c r="AG219" s="40">
        <f ca="1">AG218+SUMIFS('Transactions (Dated)'!$E$2:$E$53,'Transactions (Dated)'!$D$2:$D$53,'Share Values'!$V219,'Transactions (Dated)'!$B$2:$B$53,'Share Values'!AG$11,'Transactions (Dated)'!$C$2:$C$53,"Buy")-SUMIFS('Transactions (Dated)'!$E$2:$E$53,'Transactions (Dated)'!$D$2:$D$53,'Share Values'!$V219,'Transactions (Dated)'!$B$2:$B$53,'Share Values'!AG$11,'Transactions (Dated)'!$C$2:$C$53,"Sell")</f>
        <v>0</v>
      </c>
      <c r="AH219" s="40">
        <f ca="1">AH218+SUMIFS('Transactions (Dated)'!$E$2:$E$53,'Transactions (Dated)'!$D$2:$D$53,'Share Values'!$V219,'Transactions (Dated)'!$B$2:$B$53,'Share Values'!AH$11,'Transactions (Dated)'!$C$2:$C$53,"Buy")-SUMIFS('Transactions (Dated)'!$E$2:$E$53,'Transactions (Dated)'!$D$2:$D$53,'Share Values'!$V219,'Transactions (Dated)'!$B$2:$B$53,'Share Values'!AH$11,'Transactions (Dated)'!$C$2:$C$53,"Sell")</f>
        <v>0</v>
      </c>
      <c r="AI219" s="40">
        <f ca="1">AI218+SUMIFS('Transactions (Dated)'!$E$2:$E$53,'Transactions (Dated)'!$D$2:$D$53,'Share Values'!$V219,'Transactions (Dated)'!$B$2:$B$53,'Share Values'!AI$11,'Transactions (Dated)'!$C$2:$C$53,"Buy")-SUMIFS('Transactions (Dated)'!$E$2:$E$53,'Transactions (Dated)'!$D$2:$D$53,'Share Values'!$V219,'Transactions (Dated)'!$B$2:$B$53,'Share Values'!AI$11,'Transactions (Dated)'!$C$2:$C$53,"Sell")</f>
        <v>0</v>
      </c>
      <c r="AJ219" s="40">
        <f ca="1">AJ218+SUMIFS('Transactions (Dated)'!$E$2:$E$53,'Transactions (Dated)'!$D$2:$D$53,'Share Values'!$V219,'Transactions (Dated)'!$B$2:$B$53,'Share Values'!AJ$11,'Transactions (Dated)'!$C$2:$C$53,"Buy")-SUMIFS('Transactions (Dated)'!$E$2:$E$53,'Transactions (Dated)'!$D$2:$D$53,'Share Values'!$V219,'Transactions (Dated)'!$B$2:$B$53,'Share Values'!AJ$11,'Transactions (Dated)'!$C$2:$C$53,"Sell")</f>
        <v>0</v>
      </c>
      <c r="AK219" s="40"/>
      <c r="AM219" s="3">
        <f t="shared" si="81"/>
        <v>42214</v>
      </c>
      <c r="AN219" s="6">
        <f t="shared" ca="1" si="82"/>
        <v>47915</v>
      </c>
      <c r="AO219" s="6">
        <f t="shared" ca="1" si="83"/>
        <v>36187.5</v>
      </c>
      <c r="AP219" s="6">
        <f t="shared" ca="1" si="84"/>
        <v>0</v>
      </c>
      <c r="AQ219" s="6">
        <f t="shared" ca="1" si="85"/>
        <v>56722.16</v>
      </c>
      <c r="AR219" s="6">
        <f t="shared" ca="1" si="86"/>
        <v>39869.040000000001</v>
      </c>
      <c r="AS219" s="6">
        <f t="shared" ca="1" si="87"/>
        <v>0</v>
      </c>
      <c r="AT219" s="6">
        <f t="shared" ca="1" si="88"/>
        <v>0</v>
      </c>
      <c r="AU219" s="6">
        <f t="shared" ca="1" si="89"/>
        <v>0</v>
      </c>
      <c r="AV219" s="6">
        <f t="shared" ca="1" si="90"/>
        <v>0</v>
      </c>
      <c r="AW219" s="6">
        <f t="shared" ca="1" si="91"/>
        <v>0</v>
      </c>
      <c r="AX219" s="6">
        <f t="shared" ca="1" si="92"/>
        <v>0</v>
      </c>
      <c r="AY219" s="6">
        <f t="shared" ca="1" si="93"/>
        <v>0</v>
      </c>
      <c r="AZ219" s="6">
        <f t="shared" ca="1" si="94"/>
        <v>0</v>
      </c>
      <c r="BA219" s="6">
        <f t="shared" ca="1" si="95"/>
        <v>0</v>
      </c>
      <c r="BB219" s="6"/>
      <c r="BD219" s="4">
        <f t="shared" ca="1" si="96"/>
        <v>180693.7</v>
      </c>
      <c r="BF219" s="3">
        <f t="shared" si="97"/>
        <v>42214</v>
      </c>
      <c r="BG219" s="6">
        <f>BG218+SUMIFS('Transactions (Dated)'!H:H,'Transactions (Dated)'!D:D,'Share Values'!AM219)</f>
        <v>806524.9</v>
      </c>
      <c r="BH219" s="6">
        <f ca="1">BH218+SUMIFS('Transactions (Dated)'!$F:$F,'Transactions (Dated)'!$D:$D,$BF219,'Transactions (Dated)'!$B:$B,BH$11,'Transactions (Dated)'!$C:$C,"Dividend (paid to cash)")*W219</f>
        <v>0</v>
      </c>
      <c r="BI219" s="6">
        <f ca="1">BI218+SUMIFS('Transactions (Dated)'!$F:$F,'Transactions (Dated)'!$D:$D,$BF219,'Transactions (Dated)'!$B:$B,BI$11,'Transactions (Dated)'!$C:$C,"Dividend (paid to cash)")*X219</f>
        <v>1718.75</v>
      </c>
      <c r="BJ219" s="6">
        <f ca="1">BJ218+SUMIFS('Transactions (Dated)'!$F:$F,'Transactions (Dated)'!$D:$D,$BF219,'Transactions (Dated)'!$B:$B,BJ$11,'Transactions (Dated)'!$C:$C,"Dividend (paid to cash)")*Y219</f>
        <v>0</v>
      </c>
      <c r="BK219" s="6">
        <f ca="1">BK218+SUMIFS('Transactions (Dated)'!$F:$F,'Transactions (Dated)'!$D:$D,$BF219,'Transactions (Dated)'!$B:$B,BK$11,'Transactions (Dated)'!$C:$C,"Dividend (paid to cash)")*Z219</f>
        <v>113.52000000000001</v>
      </c>
      <c r="BL219" s="6">
        <f ca="1">BL218+SUMIFS('Transactions (Dated)'!$F:$F,'Transactions (Dated)'!$D:$D,$BF219,'Transactions (Dated)'!$B:$B,BL$11,'Transactions (Dated)'!$C:$C,"Dividend (paid to cash)")*AA219</f>
        <v>0</v>
      </c>
      <c r="BM219" s="6">
        <f ca="1">BM218+SUMIFS('Transactions (Dated)'!$F:$F,'Transactions (Dated)'!$D:$D,$BF219,'Transactions (Dated)'!$B:$B,BM$11,'Transactions (Dated)'!$C:$C,"Dividend (paid to cash)")*AB219</f>
        <v>0</v>
      </c>
      <c r="BN219" s="6">
        <f ca="1">BN218+SUMIFS('Transactions (Dated)'!$F:$F,'Transactions (Dated)'!$D:$D,$BF219,'Transactions (Dated)'!$B:$B,BN$11,'Transactions (Dated)'!$C:$C,"Dividend (paid to cash)")*AC219</f>
        <v>0</v>
      </c>
      <c r="BO219" s="6">
        <f ca="1">BO218+SUMIFS('Transactions (Dated)'!$F:$F,'Transactions (Dated)'!$D:$D,$BF219,'Transactions (Dated)'!$B:$B,BO$11,'Transactions (Dated)'!$C:$C,"Dividend (paid to cash)")*AD219</f>
        <v>0</v>
      </c>
      <c r="BP219" s="6">
        <f ca="1">BP218+SUMIFS('Transactions (Dated)'!$F:$F,'Transactions (Dated)'!$D:$D,$BF219,'Transactions (Dated)'!$B:$B,BP$11,'Transactions (Dated)'!$C:$C,"Dividend (paid to cash)")*AE219</f>
        <v>0</v>
      </c>
      <c r="BQ219" s="6">
        <f ca="1">BQ218+SUMIFS('Transactions (Dated)'!$F:$F,'Transactions (Dated)'!$D:$D,$BF219,'Transactions (Dated)'!$B:$B,BQ$11,'Transactions (Dated)'!$C:$C,"Dividend (paid to cash)")*AF219</f>
        <v>0</v>
      </c>
      <c r="BR219" s="6">
        <f ca="1">BR218+SUMIFS('Transactions (Dated)'!$F:$F,'Transactions (Dated)'!$D:$D,$BF219,'Transactions (Dated)'!$B:$B,BR$11,'Transactions (Dated)'!$C:$C,"Dividend (paid to cash)")*AG219</f>
        <v>0</v>
      </c>
      <c r="BS219" s="6">
        <f ca="1">BS218+SUMIFS('Transactions (Dated)'!$F:$F,'Transactions (Dated)'!$D:$D,$BF219,'Transactions (Dated)'!$B:$B,BS$11,'Transactions (Dated)'!$C:$C,"Dividend (paid to cash)")*AH219</f>
        <v>0</v>
      </c>
      <c r="BT219" s="6">
        <f ca="1">BT218+SUMIFS('Transactions (Dated)'!$F:$F,'Transactions (Dated)'!$D:$D,$BF219,'Transactions (Dated)'!$B:$B,BT$11,'Transactions (Dated)'!$C:$C,"Dividend (paid to cash)")*AI219</f>
        <v>0</v>
      </c>
      <c r="BU219" s="6">
        <f ca="1">BU218+SUMIFS('Transactions (Dated)'!$F:$F,'Transactions (Dated)'!$D:$D,$BF219,'Transactions (Dated)'!$B:$B,BU$11,'Transactions (Dated)'!$C:$C,"Dividend (paid to cash)")*AJ219</f>
        <v>0</v>
      </c>
      <c r="BV219" s="6"/>
      <c r="BX219" s="6">
        <f t="shared" ca="1" si="102"/>
        <v>808357.17</v>
      </c>
      <c r="BZ219" s="3">
        <f t="shared" si="103"/>
        <v>42214</v>
      </c>
      <c r="CA219" s="4">
        <f t="shared" ca="1" si="98"/>
        <v>180693.7</v>
      </c>
      <c r="CB219" s="4">
        <f t="shared" ca="1" si="99"/>
        <v>808357.17</v>
      </c>
      <c r="CD219" s="4">
        <f t="shared" ca="1" si="100"/>
        <v>989050.87000000011</v>
      </c>
    </row>
    <row r="220" spans="2:82">
      <c r="B220" s="3">
        <f t="shared" si="101"/>
        <v>42215</v>
      </c>
      <c r="C220" s="2">
        <v>14382.8</v>
      </c>
      <c r="E220" s="70">
        <v>42215</v>
      </c>
      <c r="F220" s="69">
        <v>10.31</v>
      </c>
      <c r="G220" s="69">
        <v>3.87</v>
      </c>
      <c r="H220" s="69">
        <v>19.46</v>
      </c>
      <c r="I220" s="69">
        <v>29.6</v>
      </c>
      <c r="J220" s="69">
        <v>16.059999999999999</v>
      </c>
      <c r="K220" s="69">
        <v>12.28</v>
      </c>
      <c r="L220" s="69">
        <v>23.97</v>
      </c>
      <c r="M220" s="69">
        <v>2.9</v>
      </c>
      <c r="N220" s="69">
        <v>9.75</v>
      </c>
      <c r="O220" s="69">
        <v>6.0667</v>
      </c>
      <c r="P220" s="69">
        <v>29.9</v>
      </c>
      <c r="Q220" s="69">
        <v>0.91</v>
      </c>
      <c r="R220" s="69">
        <v>7.86</v>
      </c>
      <c r="S220" s="69">
        <v>36.03</v>
      </c>
      <c r="T220" s="4"/>
      <c r="V220" s="3">
        <f t="shared" si="80"/>
        <v>42215</v>
      </c>
      <c r="W220" s="40">
        <f ca="1">W219+SUMIFS('Transactions (Dated)'!$E$2:$E$53,'Transactions (Dated)'!$D$2:$D$53,'Share Values'!$V220,'Transactions (Dated)'!$B$2:$B$53,'Share Values'!W$11,'Transactions (Dated)'!$C$2:$C$53,"Buy")-SUMIFS('Transactions (Dated)'!$E$2:$E$53,'Transactions (Dated)'!$D$2:$D$53,'Share Values'!$V220,'Transactions (Dated)'!$B$2:$B$53,'Share Values'!W$11,'Transactions (Dated)'!$C$2:$C$53,"Sell")</f>
        <v>4625</v>
      </c>
      <c r="X220" s="40">
        <f ca="1">X219+SUMIFS('Transactions (Dated)'!$E$2:$E$53,'Transactions (Dated)'!$D$2:$D$53,'Share Values'!$V220,'Transactions (Dated)'!$B$2:$B$53,'Share Values'!X$11,'Transactions (Dated)'!$C$2:$C$53,"Buy")-SUMIFS('Transactions (Dated)'!$E$2:$E$53,'Transactions (Dated)'!$D$2:$D$53,'Share Values'!$V220,'Transactions (Dated)'!$B$2:$B$53,'Share Values'!X$11,'Transactions (Dated)'!$C$2:$C$53,"Sell")</f>
        <v>9375</v>
      </c>
      <c r="Y220" s="40">
        <f ca="1">Y219+SUMIFS('Transactions (Dated)'!$E$2:$E$53,'Transactions (Dated)'!$D$2:$D$53,'Share Values'!$V220,'Transactions (Dated)'!$B$2:$B$53,'Share Values'!Y$11,'Transactions (Dated)'!$C$2:$C$53,"Buy")-SUMIFS('Transactions (Dated)'!$E$2:$E$53,'Transactions (Dated)'!$D$2:$D$53,'Share Values'!$V220,'Transactions (Dated)'!$B$2:$B$53,'Share Values'!Y$11,'Transactions (Dated)'!$C$2:$C$53,"Sell")</f>
        <v>0</v>
      </c>
      <c r="Z220" s="40">
        <f ca="1">Z219+SUMIFS('Transactions (Dated)'!$E$2:$E$53,'Transactions (Dated)'!$D$2:$D$53,'Share Values'!$V220,'Transactions (Dated)'!$B$2:$B$53,'Share Values'!Z$11,'Transactions (Dated)'!$C$2:$C$53,"Buy")-SUMIFS('Transactions (Dated)'!$E$2:$E$53,'Transactions (Dated)'!$D$2:$D$53,'Share Values'!$V220,'Transactions (Dated)'!$B$2:$B$53,'Share Values'!Z$11,'Transactions (Dated)'!$C$2:$C$53,"Sell")</f>
        <v>1892</v>
      </c>
      <c r="AA220" s="40">
        <f ca="1">AA219+SUMIFS('Transactions (Dated)'!$E$2:$E$53,'Transactions (Dated)'!$D$2:$D$53,'Share Values'!$V220,'Transactions (Dated)'!$B$2:$B$53,'Share Values'!AA$11,'Transactions (Dated)'!$C$2:$C$53,"Buy")-SUMIFS('Transactions (Dated)'!$E$2:$E$53,'Transactions (Dated)'!$D$2:$D$53,'Share Values'!$V220,'Transactions (Dated)'!$B$2:$B$53,'Share Values'!AA$11,'Transactions (Dated)'!$C$2:$C$53,"Sell")</f>
        <v>2348</v>
      </c>
      <c r="AB220" s="40">
        <f ca="1">AB219+SUMIFS('Transactions (Dated)'!$E$2:$E$53,'Transactions (Dated)'!$D$2:$D$53,'Share Values'!$V220,'Transactions (Dated)'!$B$2:$B$53,'Share Values'!AB$11,'Transactions (Dated)'!$C$2:$C$53,"Buy")-SUMIFS('Transactions (Dated)'!$E$2:$E$53,'Transactions (Dated)'!$D$2:$D$53,'Share Values'!$V220,'Transactions (Dated)'!$B$2:$B$53,'Share Values'!AB$11,'Transactions (Dated)'!$C$2:$C$53,"Sell")</f>
        <v>0</v>
      </c>
      <c r="AC220" s="40">
        <f ca="1">AC219+SUMIFS('Transactions (Dated)'!$E$2:$E$53,'Transactions (Dated)'!$D$2:$D$53,'Share Values'!$V220,'Transactions (Dated)'!$B$2:$B$53,'Share Values'!AC$11,'Transactions (Dated)'!$C$2:$C$53,"Buy")-SUMIFS('Transactions (Dated)'!$E$2:$E$53,'Transactions (Dated)'!$D$2:$D$53,'Share Values'!$V220,'Transactions (Dated)'!$B$2:$B$53,'Share Values'!AC$11,'Transactions (Dated)'!$C$2:$C$53,"Sell")</f>
        <v>0</v>
      </c>
      <c r="AD220" s="40">
        <f ca="1">AD219+SUMIFS('Transactions (Dated)'!$E$2:$E$53,'Transactions (Dated)'!$D$2:$D$53,'Share Values'!$V220,'Transactions (Dated)'!$B$2:$B$53,'Share Values'!AD$11,'Transactions (Dated)'!$C$2:$C$53,"Buy")-SUMIFS('Transactions (Dated)'!$E$2:$E$53,'Transactions (Dated)'!$D$2:$D$53,'Share Values'!$V220,'Transactions (Dated)'!$B$2:$B$53,'Share Values'!AD$11,'Transactions (Dated)'!$C$2:$C$53,"Sell")</f>
        <v>0</v>
      </c>
      <c r="AE220" s="40">
        <f ca="1">AE219+SUMIFS('Transactions (Dated)'!$E$2:$E$53,'Transactions (Dated)'!$D$2:$D$53,'Share Values'!$V220,'Transactions (Dated)'!$B$2:$B$53,'Share Values'!AE$11,'Transactions (Dated)'!$C$2:$C$53,"Buy")-SUMIFS('Transactions (Dated)'!$E$2:$E$53,'Transactions (Dated)'!$D$2:$D$53,'Share Values'!$V220,'Transactions (Dated)'!$B$2:$B$53,'Share Values'!AE$11,'Transactions (Dated)'!$C$2:$C$53,"Sell")</f>
        <v>0</v>
      </c>
      <c r="AF220" s="40">
        <f ca="1">AF219+SUMIFS('Transactions (Dated)'!$E$2:$E$53,'Transactions (Dated)'!$D$2:$D$53,'Share Values'!$V220,'Transactions (Dated)'!$B$2:$B$53,'Share Values'!AF$11,'Transactions (Dated)'!$C$2:$C$53,"Buy")-SUMIFS('Transactions (Dated)'!$E$2:$E$53,'Transactions (Dated)'!$D$2:$D$53,'Share Values'!$V220,'Transactions (Dated)'!$B$2:$B$53,'Share Values'!AF$11,'Transactions (Dated)'!$C$2:$C$53,"Sell")</f>
        <v>0</v>
      </c>
      <c r="AG220" s="40">
        <f ca="1">AG219+SUMIFS('Transactions (Dated)'!$E$2:$E$53,'Transactions (Dated)'!$D$2:$D$53,'Share Values'!$V220,'Transactions (Dated)'!$B$2:$B$53,'Share Values'!AG$11,'Transactions (Dated)'!$C$2:$C$53,"Buy")-SUMIFS('Transactions (Dated)'!$E$2:$E$53,'Transactions (Dated)'!$D$2:$D$53,'Share Values'!$V220,'Transactions (Dated)'!$B$2:$B$53,'Share Values'!AG$11,'Transactions (Dated)'!$C$2:$C$53,"Sell")</f>
        <v>0</v>
      </c>
      <c r="AH220" s="40">
        <f ca="1">AH219+SUMIFS('Transactions (Dated)'!$E$2:$E$53,'Transactions (Dated)'!$D$2:$D$53,'Share Values'!$V220,'Transactions (Dated)'!$B$2:$B$53,'Share Values'!AH$11,'Transactions (Dated)'!$C$2:$C$53,"Buy")-SUMIFS('Transactions (Dated)'!$E$2:$E$53,'Transactions (Dated)'!$D$2:$D$53,'Share Values'!$V220,'Transactions (Dated)'!$B$2:$B$53,'Share Values'!AH$11,'Transactions (Dated)'!$C$2:$C$53,"Sell")</f>
        <v>0</v>
      </c>
      <c r="AI220" s="40">
        <f ca="1">AI219+SUMIFS('Transactions (Dated)'!$E$2:$E$53,'Transactions (Dated)'!$D$2:$D$53,'Share Values'!$V220,'Transactions (Dated)'!$B$2:$B$53,'Share Values'!AI$11,'Transactions (Dated)'!$C$2:$C$53,"Buy")-SUMIFS('Transactions (Dated)'!$E$2:$E$53,'Transactions (Dated)'!$D$2:$D$53,'Share Values'!$V220,'Transactions (Dated)'!$B$2:$B$53,'Share Values'!AI$11,'Transactions (Dated)'!$C$2:$C$53,"Sell")</f>
        <v>0</v>
      </c>
      <c r="AJ220" s="40">
        <f ca="1">AJ219+SUMIFS('Transactions (Dated)'!$E$2:$E$53,'Transactions (Dated)'!$D$2:$D$53,'Share Values'!$V220,'Transactions (Dated)'!$B$2:$B$53,'Share Values'!AJ$11,'Transactions (Dated)'!$C$2:$C$53,"Buy")-SUMIFS('Transactions (Dated)'!$E$2:$E$53,'Transactions (Dated)'!$D$2:$D$53,'Share Values'!$V220,'Transactions (Dated)'!$B$2:$B$53,'Share Values'!AJ$11,'Transactions (Dated)'!$C$2:$C$53,"Sell")</f>
        <v>0</v>
      </c>
      <c r="AK220" s="40"/>
      <c r="AM220" s="3">
        <f t="shared" si="81"/>
        <v>42215</v>
      </c>
      <c r="AN220" s="6">
        <f t="shared" ca="1" si="82"/>
        <v>47683.75</v>
      </c>
      <c r="AO220" s="6">
        <f t="shared" ca="1" si="83"/>
        <v>36281.25</v>
      </c>
      <c r="AP220" s="6">
        <f t="shared" ca="1" si="84"/>
        <v>0</v>
      </c>
      <c r="AQ220" s="6">
        <f t="shared" ca="1" si="85"/>
        <v>56003.200000000004</v>
      </c>
      <c r="AR220" s="6">
        <f t="shared" ca="1" si="86"/>
        <v>37708.879999999997</v>
      </c>
      <c r="AS220" s="6">
        <f t="shared" ca="1" si="87"/>
        <v>0</v>
      </c>
      <c r="AT220" s="6">
        <f t="shared" ca="1" si="88"/>
        <v>0</v>
      </c>
      <c r="AU220" s="6">
        <f t="shared" ca="1" si="89"/>
        <v>0</v>
      </c>
      <c r="AV220" s="6">
        <f t="shared" ca="1" si="90"/>
        <v>0</v>
      </c>
      <c r="AW220" s="6">
        <f t="shared" ca="1" si="91"/>
        <v>0</v>
      </c>
      <c r="AX220" s="6">
        <f t="shared" ca="1" si="92"/>
        <v>0</v>
      </c>
      <c r="AY220" s="6">
        <f t="shared" ca="1" si="93"/>
        <v>0</v>
      </c>
      <c r="AZ220" s="6">
        <f t="shared" ca="1" si="94"/>
        <v>0</v>
      </c>
      <c r="BA220" s="6">
        <f t="shared" ca="1" si="95"/>
        <v>0</v>
      </c>
      <c r="BB220" s="6"/>
      <c r="BD220" s="4">
        <f t="shared" ca="1" si="96"/>
        <v>177677.08000000002</v>
      </c>
      <c r="BF220" s="3">
        <f t="shared" si="97"/>
        <v>42215</v>
      </c>
      <c r="BG220" s="6">
        <f>BG219+SUMIFS('Transactions (Dated)'!H:H,'Transactions (Dated)'!D:D,'Share Values'!AM220)</f>
        <v>806524.9</v>
      </c>
      <c r="BH220" s="6">
        <f ca="1">BH219+SUMIFS('Transactions (Dated)'!$F:$F,'Transactions (Dated)'!$D:$D,$BF220,'Transactions (Dated)'!$B:$B,BH$11,'Transactions (Dated)'!$C:$C,"Dividend (paid to cash)")*W220</f>
        <v>0</v>
      </c>
      <c r="BI220" s="6">
        <f ca="1">BI219+SUMIFS('Transactions (Dated)'!$F:$F,'Transactions (Dated)'!$D:$D,$BF220,'Transactions (Dated)'!$B:$B,BI$11,'Transactions (Dated)'!$C:$C,"Dividend (paid to cash)")*X220</f>
        <v>1718.75</v>
      </c>
      <c r="BJ220" s="6">
        <f ca="1">BJ219+SUMIFS('Transactions (Dated)'!$F:$F,'Transactions (Dated)'!$D:$D,$BF220,'Transactions (Dated)'!$B:$B,BJ$11,'Transactions (Dated)'!$C:$C,"Dividend (paid to cash)")*Y220</f>
        <v>0</v>
      </c>
      <c r="BK220" s="6">
        <f ca="1">BK219+SUMIFS('Transactions (Dated)'!$F:$F,'Transactions (Dated)'!$D:$D,$BF220,'Transactions (Dated)'!$B:$B,BK$11,'Transactions (Dated)'!$C:$C,"Dividend (paid to cash)")*Z220</f>
        <v>113.52000000000001</v>
      </c>
      <c r="BL220" s="6">
        <f ca="1">BL219+SUMIFS('Transactions (Dated)'!$F:$F,'Transactions (Dated)'!$D:$D,$BF220,'Transactions (Dated)'!$B:$B,BL$11,'Transactions (Dated)'!$C:$C,"Dividend (paid to cash)")*AA220</f>
        <v>0</v>
      </c>
      <c r="BM220" s="6">
        <f ca="1">BM219+SUMIFS('Transactions (Dated)'!$F:$F,'Transactions (Dated)'!$D:$D,$BF220,'Transactions (Dated)'!$B:$B,BM$11,'Transactions (Dated)'!$C:$C,"Dividend (paid to cash)")*AB220</f>
        <v>0</v>
      </c>
      <c r="BN220" s="6">
        <f ca="1">BN219+SUMIFS('Transactions (Dated)'!$F:$F,'Transactions (Dated)'!$D:$D,$BF220,'Transactions (Dated)'!$B:$B,BN$11,'Transactions (Dated)'!$C:$C,"Dividend (paid to cash)")*AC220</f>
        <v>0</v>
      </c>
      <c r="BO220" s="6">
        <f ca="1">BO219+SUMIFS('Transactions (Dated)'!$F:$F,'Transactions (Dated)'!$D:$D,$BF220,'Transactions (Dated)'!$B:$B,BO$11,'Transactions (Dated)'!$C:$C,"Dividend (paid to cash)")*AD220</f>
        <v>0</v>
      </c>
      <c r="BP220" s="6">
        <f ca="1">BP219+SUMIFS('Transactions (Dated)'!$F:$F,'Transactions (Dated)'!$D:$D,$BF220,'Transactions (Dated)'!$B:$B,BP$11,'Transactions (Dated)'!$C:$C,"Dividend (paid to cash)")*AE220</f>
        <v>0</v>
      </c>
      <c r="BQ220" s="6">
        <f ca="1">BQ219+SUMIFS('Transactions (Dated)'!$F:$F,'Transactions (Dated)'!$D:$D,$BF220,'Transactions (Dated)'!$B:$B,BQ$11,'Transactions (Dated)'!$C:$C,"Dividend (paid to cash)")*AF220</f>
        <v>0</v>
      </c>
      <c r="BR220" s="6">
        <f ca="1">BR219+SUMIFS('Transactions (Dated)'!$F:$F,'Transactions (Dated)'!$D:$D,$BF220,'Transactions (Dated)'!$B:$B,BR$11,'Transactions (Dated)'!$C:$C,"Dividend (paid to cash)")*AG220</f>
        <v>0</v>
      </c>
      <c r="BS220" s="6">
        <f ca="1">BS219+SUMIFS('Transactions (Dated)'!$F:$F,'Transactions (Dated)'!$D:$D,$BF220,'Transactions (Dated)'!$B:$B,BS$11,'Transactions (Dated)'!$C:$C,"Dividend (paid to cash)")*AH220</f>
        <v>0</v>
      </c>
      <c r="BT220" s="6">
        <f ca="1">BT219+SUMIFS('Transactions (Dated)'!$F:$F,'Transactions (Dated)'!$D:$D,$BF220,'Transactions (Dated)'!$B:$B,BT$11,'Transactions (Dated)'!$C:$C,"Dividend (paid to cash)")*AI220</f>
        <v>0</v>
      </c>
      <c r="BU220" s="6">
        <f ca="1">BU219+SUMIFS('Transactions (Dated)'!$F:$F,'Transactions (Dated)'!$D:$D,$BF220,'Transactions (Dated)'!$B:$B,BU$11,'Transactions (Dated)'!$C:$C,"Dividend (paid to cash)")*AJ220</f>
        <v>0</v>
      </c>
      <c r="BV220" s="6"/>
      <c r="BX220" s="6">
        <f t="shared" ca="1" si="102"/>
        <v>808357.17</v>
      </c>
      <c r="BZ220" s="3">
        <f t="shared" si="103"/>
        <v>42215</v>
      </c>
      <c r="CA220" s="4">
        <f t="shared" ca="1" si="98"/>
        <v>177677.08000000002</v>
      </c>
      <c r="CB220" s="4">
        <f t="shared" ca="1" si="99"/>
        <v>808357.17</v>
      </c>
      <c r="CD220" s="4">
        <f t="shared" ca="1" si="100"/>
        <v>986034.25</v>
      </c>
    </row>
    <row r="221" spans="2:82">
      <c r="B221" s="3">
        <f t="shared" si="101"/>
        <v>42216</v>
      </c>
      <c r="C221" s="2">
        <v>14468.7</v>
      </c>
      <c r="E221" s="70">
        <v>42216</v>
      </c>
      <c r="F221" s="69">
        <v>10.130000000000001</v>
      </c>
      <c r="G221" s="69">
        <v>3.87</v>
      </c>
      <c r="H221" s="69">
        <v>19.57</v>
      </c>
      <c r="I221" s="69">
        <v>30.93</v>
      </c>
      <c r="J221" s="69">
        <v>15.93</v>
      </c>
      <c r="K221" s="69">
        <v>12.5</v>
      </c>
      <c r="L221" s="69">
        <v>23.97</v>
      </c>
      <c r="M221" s="69">
        <v>3.05</v>
      </c>
      <c r="N221" s="69">
        <v>9.75</v>
      </c>
      <c r="O221" s="69">
        <v>6.0433000000000003</v>
      </c>
      <c r="P221" s="69">
        <v>29.99</v>
      </c>
      <c r="Q221" s="69">
        <v>0.95</v>
      </c>
      <c r="R221" s="69">
        <v>8.43</v>
      </c>
      <c r="S221" s="69">
        <v>37.450000000000003</v>
      </c>
      <c r="T221" s="4"/>
      <c r="V221" s="3">
        <f t="shared" si="80"/>
        <v>42216</v>
      </c>
      <c r="W221" s="40">
        <f ca="1">W220+SUMIFS('Transactions (Dated)'!$E$2:$E$53,'Transactions (Dated)'!$D$2:$D$53,'Share Values'!$V221,'Transactions (Dated)'!$B$2:$B$53,'Share Values'!W$11,'Transactions (Dated)'!$C$2:$C$53,"Buy")-SUMIFS('Transactions (Dated)'!$E$2:$E$53,'Transactions (Dated)'!$D$2:$D$53,'Share Values'!$V221,'Transactions (Dated)'!$B$2:$B$53,'Share Values'!W$11,'Transactions (Dated)'!$C$2:$C$53,"Sell")</f>
        <v>4625</v>
      </c>
      <c r="X221" s="40">
        <f ca="1">X220+SUMIFS('Transactions (Dated)'!$E$2:$E$53,'Transactions (Dated)'!$D$2:$D$53,'Share Values'!$V221,'Transactions (Dated)'!$B$2:$B$53,'Share Values'!X$11,'Transactions (Dated)'!$C$2:$C$53,"Buy")-SUMIFS('Transactions (Dated)'!$E$2:$E$53,'Transactions (Dated)'!$D$2:$D$53,'Share Values'!$V221,'Transactions (Dated)'!$B$2:$B$53,'Share Values'!X$11,'Transactions (Dated)'!$C$2:$C$53,"Sell")</f>
        <v>9375</v>
      </c>
      <c r="Y221" s="40">
        <f ca="1">Y220+SUMIFS('Transactions (Dated)'!$E$2:$E$53,'Transactions (Dated)'!$D$2:$D$53,'Share Values'!$V221,'Transactions (Dated)'!$B$2:$B$53,'Share Values'!Y$11,'Transactions (Dated)'!$C$2:$C$53,"Buy")-SUMIFS('Transactions (Dated)'!$E$2:$E$53,'Transactions (Dated)'!$D$2:$D$53,'Share Values'!$V221,'Transactions (Dated)'!$B$2:$B$53,'Share Values'!Y$11,'Transactions (Dated)'!$C$2:$C$53,"Sell")</f>
        <v>0</v>
      </c>
      <c r="Z221" s="40">
        <f ca="1">Z220+SUMIFS('Transactions (Dated)'!$E$2:$E$53,'Transactions (Dated)'!$D$2:$D$53,'Share Values'!$V221,'Transactions (Dated)'!$B$2:$B$53,'Share Values'!Z$11,'Transactions (Dated)'!$C$2:$C$53,"Buy")-SUMIFS('Transactions (Dated)'!$E$2:$E$53,'Transactions (Dated)'!$D$2:$D$53,'Share Values'!$V221,'Transactions (Dated)'!$B$2:$B$53,'Share Values'!Z$11,'Transactions (Dated)'!$C$2:$C$53,"Sell")</f>
        <v>1892</v>
      </c>
      <c r="AA221" s="40">
        <f ca="1">AA220+SUMIFS('Transactions (Dated)'!$E$2:$E$53,'Transactions (Dated)'!$D$2:$D$53,'Share Values'!$V221,'Transactions (Dated)'!$B$2:$B$53,'Share Values'!AA$11,'Transactions (Dated)'!$C$2:$C$53,"Buy")-SUMIFS('Transactions (Dated)'!$E$2:$E$53,'Transactions (Dated)'!$D$2:$D$53,'Share Values'!$V221,'Transactions (Dated)'!$B$2:$B$53,'Share Values'!AA$11,'Transactions (Dated)'!$C$2:$C$53,"Sell")</f>
        <v>2348</v>
      </c>
      <c r="AB221" s="40">
        <f ca="1">AB220+SUMIFS('Transactions (Dated)'!$E$2:$E$53,'Transactions (Dated)'!$D$2:$D$53,'Share Values'!$V221,'Transactions (Dated)'!$B$2:$B$53,'Share Values'!AB$11,'Transactions (Dated)'!$C$2:$C$53,"Buy")-SUMIFS('Transactions (Dated)'!$E$2:$E$53,'Transactions (Dated)'!$D$2:$D$53,'Share Values'!$V221,'Transactions (Dated)'!$B$2:$B$53,'Share Values'!AB$11,'Transactions (Dated)'!$C$2:$C$53,"Sell")</f>
        <v>0</v>
      </c>
      <c r="AC221" s="40">
        <f ca="1">AC220+SUMIFS('Transactions (Dated)'!$E$2:$E$53,'Transactions (Dated)'!$D$2:$D$53,'Share Values'!$V221,'Transactions (Dated)'!$B$2:$B$53,'Share Values'!AC$11,'Transactions (Dated)'!$C$2:$C$53,"Buy")-SUMIFS('Transactions (Dated)'!$E$2:$E$53,'Transactions (Dated)'!$D$2:$D$53,'Share Values'!$V221,'Transactions (Dated)'!$B$2:$B$53,'Share Values'!AC$11,'Transactions (Dated)'!$C$2:$C$53,"Sell")</f>
        <v>0</v>
      </c>
      <c r="AD221" s="40">
        <f ca="1">AD220+SUMIFS('Transactions (Dated)'!$E$2:$E$53,'Transactions (Dated)'!$D$2:$D$53,'Share Values'!$V221,'Transactions (Dated)'!$B$2:$B$53,'Share Values'!AD$11,'Transactions (Dated)'!$C$2:$C$53,"Buy")-SUMIFS('Transactions (Dated)'!$E$2:$E$53,'Transactions (Dated)'!$D$2:$D$53,'Share Values'!$V221,'Transactions (Dated)'!$B$2:$B$53,'Share Values'!AD$11,'Transactions (Dated)'!$C$2:$C$53,"Sell")</f>
        <v>0</v>
      </c>
      <c r="AE221" s="40">
        <f ca="1">AE220+SUMIFS('Transactions (Dated)'!$E$2:$E$53,'Transactions (Dated)'!$D$2:$D$53,'Share Values'!$V221,'Transactions (Dated)'!$B$2:$B$53,'Share Values'!AE$11,'Transactions (Dated)'!$C$2:$C$53,"Buy")-SUMIFS('Transactions (Dated)'!$E$2:$E$53,'Transactions (Dated)'!$D$2:$D$53,'Share Values'!$V221,'Transactions (Dated)'!$B$2:$B$53,'Share Values'!AE$11,'Transactions (Dated)'!$C$2:$C$53,"Sell")</f>
        <v>0</v>
      </c>
      <c r="AF221" s="40">
        <f ca="1">AF220+SUMIFS('Transactions (Dated)'!$E$2:$E$53,'Transactions (Dated)'!$D$2:$D$53,'Share Values'!$V221,'Transactions (Dated)'!$B$2:$B$53,'Share Values'!AF$11,'Transactions (Dated)'!$C$2:$C$53,"Buy")-SUMIFS('Transactions (Dated)'!$E$2:$E$53,'Transactions (Dated)'!$D$2:$D$53,'Share Values'!$V221,'Transactions (Dated)'!$B$2:$B$53,'Share Values'!AF$11,'Transactions (Dated)'!$C$2:$C$53,"Sell")</f>
        <v>0</v>
      </c>
      <c r="AG221" s="40">
        <f ca="1">AG220+SUMIFS('Transactions (Dated)'!$E$2:$E$53,'Transactions (Dated)'!$D$2:$D$53,'Share Values'!$V221,'Transactions (Dated)'!$B$2:$B$53,'Share Values'!AG$11,'Transactions (Dated)'!$C$2:$C$53,"Buy")-SUMIFS('Transactions (Dated)'!$E$2:$E$53,'Transactions (Dated)'!$D$2:$D$53,'Share Values'!$V221,'Transactions (Dated)'!$B$2:$B$53,'Share Values'!AG$11,'Transactions (Dated)'!$C$2:$C$53,"Sell")</f>
        <v>0</v>
      </c>
      <c r="AH221" s="40">
        <f ca="1">AH220+SUMIFS('Transactions (Dated)'!$E$2:$E$53,'Transactions (Dated)'!$D$2:$D$53,'Share Values'!$V221,'Transactions (Dated)'!$B$2:$B$53,'Share Values'!AH$11,'Transactions (Dated)'!$C$2:$C$53,"Buy")-SUMIFS('Transactions (Dated)'!$E$2:$E$53,'Transactions (Dated)'!$D$2:$D$53,'Share Values'!$V221,'Transactions (Dated)'!$B$2:$B$53,'Share Values'!AH$11,'Transactions (Dated)'!$C$2:$C$53,"Sell")</f>
        <v>0</v>
      </c>
      <c r="AI221" s="40">
        <f ca="1">AI220+SUMIFS('Transactions (Dated)'!$E$2:$E$53,'Transactions (Dated)'!$D$2:$D$53,'Share Values'!$V221,'Transactions (Dated)'!$B$2:$B$53,'Share Values'!AI$11,'Transactions (Dated)'!$C$2:$C$53,"Buy")-SUMIFS('Transactions (Dated)'!$E$2:$E$53,'Transactions (Dated)'!$D$2:$D$53,'Share Values'!$V221,'Transactions (Dated)'!$B$2:$B$53,'Share Values'!AI$11,'Transactions (Dated)'!$C$2:$C$53,"Sell")</f>
        <v>0</v>
      </c>
      <c r="AJ221" s="40">
        <f ca="1">AJ220+SUMIFS('Transactions (Dated)'!$E$2:$E$53,'Transactions (Dated)'!$D$2:$D$53,'Share Values'!$V221,'Transactions (Dated)'!$B$2:$B$53,'Share Values'!AJ$11,'Transactions (Dated)'!$C$2:$C$53,"Buy")-SUMIFS('Transactions (Dated)'!$E$2:$E$53,'Transactions (Dated)'!$D$2:$D$53,'Share Values'!$V221,'Transactions (Dated)'!$B$2:$B$53,'Share Values'!AJ$11,'Transactions (Dated)'!$C$2:$C$53,"Sell")</f>
        <v>0</v>
      </c>
      <c r="AK221" s="40"/>
      <c r="AM221" s="3">
        <f t="shared" si="81"/>
        <v>42216</v>
      </c>
      <c r="AN221" s="6">
        <f t="shared" ca="1" si="82"/>
        <v>46851.25</v>
      </c>
      <c r="AO221" s="6">
        <f t="shared" ca="1" si="83"/>
        <v>36281.25</v>
      </c>
      <c r="AP221" s="6">
        <f t="shared" ca="1" si="84"/>
        <v>0</v>
      </c>
      <c r="AQ221" s="6">
        <f t="shared" ca="1" si="85"/>
        <v>58519.56</v>
      </c>
      <c r="AR221" s="6">
        <f t="shared" ca="1" si="86"/>
        <v>37403.64</v>
      </c>
      <c r="AS221" s="6">
        <f t="shared" ca="1" si="87"/>
        <v>0</v>
      </c>
      <c r="AT221" s="6">
        <f t="shared" ca="1" si="88"/>
        <v>0</v>
      </c>
      <c r="AU221" s="6">
        <f t="shared" ca="1" si="89"/>
        <v>0</v>
      </c>
      <c r="AV221" s="6">
        <f t="shared" ca="1" si="90"/>
        <v>0</v>
      </c>
      <c r="AW221" s="6">
        <f t="shared" ca="1" si="91"/>
        <v>0</v>
      </c>
      <c r="AX221" s="6">
        <f t="shared" ca="1" si="92"/>
        <v>0</v>
      </c>
      <c r="AY221" s="6">
        <f t="shared" ca="1" si="93"/>
        <v>0</v>
      </c>
      <c r="AZ221" s="6">
        <f t="shared" ca="1" si="94"/>
        <v>0</v>
      </c>
      <c r="BA221" s="6">
        <f t="shared" ca="1" si="95"/>
        <v>0</v>
      </c>
      <c r="BB221" s="6"/>
      <c r="BD221" s="4">
        <f t="shared" ca="1" si="96"/>
        <v>179055.7</v>
      </c>
      <c r="BF221" s="3">
        <f t="shared" si="97"/>
        <v>42216</v>
      </c>
      <c r="BG221" s="6">
        <f>BG220+SUMIFS('Transactions (Dated)'!H:H,'Transactions (Dated)'!D:D,'Share Values'!AM221)</f>
        <v>806524.9</v>
      </c>
      <c r="BH221" s="6">
        <f ca="1">BH220+SUMIFS('Transactions (Dated)'!$F:$F,'Transactions (Dated)'!$D:$D,$BF221,'Transactions (Dated)'!$B:$B,BH$11,'Transactions (Dated)'!$C:$C,"Dividend (paid to cash)")*W221</f>
        <v>0</v>
      </c>
      <c r="BI221" s="6">
        <f ca="1">BI220+SUMIFS('Transactions (Dated)'!$F:$F,'Transactions (Dated)'!$D:$D,$BF221,'Transactions (Dated)'!$B:$B,BI$11,'Transactions (Dated)'!$C:$C,"Dividend (paid to cash)")*X221</f>
        <v>1718.75</v>
      </c>
      <c r="BJ221" s="6">
        <f ca="1">BJ220+SUMIFS('Transactions (Dated)'!$F:$F,'Transactions (Dated)'!$D:$D,$BF221,'Transactions (Dated)'!$B:$B,BJ$11,'Transactions (Dated)'!$C:$C,"Dividend (paid to cash)")*Y221</f>
        <v>0</v>
      </c>
      <c r="BK221" s="6">
        <f ca="1">BK220+SUMIFS('Transactions (Dated)'!$F:$F,'Transactions (Dated)'!$D:$D,$BF221,'Transactions (Dated)'!$B:$B,BK$11,'Transactions (Dated)'!$C:$C,"Dividend (paid to cash)")*Z221</f>
        <v>113.52000000000001</v>
      </c>
      <c r="BL221" s="6">
        <f ca="1">BL220+SUMIFS('Transactions (Dated)'!$F:$F,'Transactions (Dated)'!$D:$D,$BF221,'Transactions (Dated)'!$B:$B,BL$11,'Transactions (Dated)'!$C:$C,"Dividend (paid to cash)")*AA221</f>
        <v>0</v>
      </c>
      <c r="BM221" s="6">
        <f ca="1">BM220+SUMIFS('Transactions (Dated)'!$F:$F,'Transactions (Dated)'!$D:$D,$BF221,'Transactions (Dated)'!$B:$B,BM$11,'Transactions (Dated)'!$C:$C,"Dividend (paid to cash)")*AB221</f>
        <v>0</v>
      </c>
      <c r="BN221" s="6">
        <f ca="1">BN220+SUMIFS('Transactions (Dated)'!$F:$F,'Transactions (Dated)'!$D:$D,$BF221,'Transactions (Dated)'!$B:$B,BN$11,'Transactions (Dated)'!$C:$C,"Dividend (paid to cash)")*AC221</f>
        <v>0</v>
      </c>
      <c r="BO221" s="6">
        <f ca="1">BO220+SUMIFS('Transactions (Dated)'!$F:$F,'Transactions (Dated)'!$D:$D,$BF221,'Transactions (Dated)'!$B:$B,BO$11,'Transactions (Dated)'!$C:$C,"Dividend (paid to cash)")*AD221</f>
        <v>0</v>
      </c>
      <c r="BP221" s="6">
        <f ca="1">BP220+SUMIFS('Transactions (Dated)'!$F:$F,'Transactions (Dated)'!$D:$D,$BF221,'Transactions (Dated)'!$B:$B,BP$11,'Transactions (Dated)'!$C:$C,"Dividend (paid to cash)")*AE221</f>
        <v>0</v>
      </c>
      <c r="BQ221" s="6">
        <f ca="1">BQ220+SUMIFS('Transactions (Dated)'!$F:$F,'Transactions (Dated)'!$D:$D,$BF221,'Transactions (Dated)'!$B:$B,BQ$11,'Transactions (Dated)'!$C:$C,"Dividend (paid to cash)")*AF221</f>
        <v>0</v>
      </c>
      <c r="BR221" s="6">
        <f ca="1">BR220+SUMIFS('Transactions (Dated)'!$F:$F,'Transactions (Dated)'!$D:$D,$BF221,'Transactions (Dated)'!$B:$B,BR$11,'Transactions (Dated)'!$C:$C,"Dividend (paid to cash)")*AG221</f>
        <v>0</v>
      </c>
      <c r="BS221" s="6">
        <f ca="1">BS220+SUMIFS('Transactions (Dated)'!$F:$F,'Transactions (Dated)'!$D:$D,$BF221,'Transactions (Dated)'!$B:$B,BS$11,'Transactions (Dated)'!$C:$C,"Dividend (paid to cash)")*AH221</f>
        <v>0</v>
      </c>
      <c r="BT221" s="6">
        <f ca="1">BT220+SUMIFS('Transactions (Dated)'!$F:$F,'Transactions (Dated)'!$D:$D,$BF221,'Transactions (Dated)'!$B:$B,BT$11,'Transactions (Dated)'!$C:$C,"Dividend (paid to cash)")*AI221</f>
        <v>0</v>
      </c>
      <c r="BU221" s="6">
        <f ca="1">BU220+SUMIFS('Transactions (Dated)'!$F:$F,'Transactions (Dated)'!$D:$D,$BF221,'Transactions (Dated)'!$B:$B,BU$11,'Transactions (Dated)'!$C:$C,"Dividend (paid to cash)")*AJ221</f>
        <v>0</v>
      </c>
      <c r="BV221" s="6"/>
      <c r="BX221" s="6">
        <f t="shared" ca="1" si="102"/>
        <v>808357.17</v>
      </c>
      <c r="BZ221" s="3">
        <f t="shared" si="103"/>
        <v>42216</v>
      </c>
      <c r="CA221" s="4">
        <f t="shared" ca="1" si="98"/>
        <v>179055.7</v>
      </c>
      <c r="CB221" s="4">
        <f t="shared" ca="1" si="99"/>
        <v>808357.17</v>
      </c>
      <c r="CD221" s="4">
        <f t="shared" ca="1" si="100"/>
        <v>987412.87000000011</v>
      </c>
    </row>
    <row r="222" spans="2:82">
      <c r="B222" s="3">
        <f t="shared" si="101"/>
        <v>42220</v>
      </c>
      <c r="C222" s="2">
        <v>14491.1</v>
      </c>
      <c r="E222" s="70">
        <v>42220</v>
      </c>
      <c r="F222" s="69">
        <v>10.02</v>
      </c>
      <c r="G222" s="69">
        <v>3.95</v>
      </c>
      <c r="H222" s="69">
        <v>19.62</v>
      </c>
      <c r="I222" s="69">
        <v>31.23</v>
      </c>
      <c r="J222" s="69">
        <v>15.5</v>
      </c>
      <c r="K222" s="69">
        <v>12.2</v>
      </c>
      <c r="L222" s="69">
        <v>23.25</v>
      </c>
      <c r="M222" s="69">
        <v>3.21</v>
      </c>
      <c r="N222" s="69">
        <v>9.98</v>
      </c>
      <c r="O222" s="69">
        <v>6</v>
      </c>
      <c r="P222" s="69">
        <v>29.95</v>
      </c>
      <c r="Q222" s="69">
        <v>0.91</v>
      </c>
      <c r="R222" s="69">
        <v>8.14</v>
      </c>
      <c r="S222" s="69">
        <v>37.58</v>
      </c>
      <c r="T222" s="4"/>
      <c r="V222" s="3">
        <f t="shared" si="80"/>
        <v>42220</v>
      </c>
      <c r="W222" s="40">
        <f ca="1">W221+SUMIFS('Transactions (Dated)'!$E$2:$E$53,'Transactions (Dated)'!$D$2:$D$53,'Share Values'!$V222,'Transactions (Dated)'!$B$2:$B$53,'Share Values'!W$11,'Transactions (Dated)'!$C$2:$C$53,"Buy")-SUMIFS('Transactions (Dated)'!$E$2:$E$53,'Transactions (Dated)'!$D$2:$D$53,'Share Values'!$V222,'Transactions (Dated)'!$B$2:$B$53,'Share Values'!W$11,'Transactions (Dated)'!$C$2:$C$53,"Sell")</f>
        <v>4625</v>
      </c>
      <c r="X222" s="40">
        <f ca="1">X221+SUMIFS('Transactions (Dated)'!$E$2:$E$53,'Transactions (Dated)'!$D$2:$D$53,'Share Values'!$V222,'Transactions (Dated)'!$B$2:$B$53,'Share Values'!X$11,'Transactions (Dated)'!$C$2:$C$53,"Buy")-SUMIFS('Transactions (Dated)'!$E$2:$E$53,'Transactions (Dated)'!$D$2:$D$53,'Share Values'!$V222,'Transactions (Dated)'!$B$2:$B$53,'Share Values'!X$11,'Transactions (Dated)'!$C$2:$C$53,"Sell")</f>
        <v>9375</v>
      </c>
      <c r="Y222" s="40">
        <f ca="1">Y221+SUMIFS('Transactions (Dated)'!$E$2:$E$53,'Transactions (Dated)'!$D$2:$D$53,'Share Values'!$V222,'Transactions (Dated)'!$B$2:$B$53,'Share Values'!Y$11,'Transactions (Dated)'!$C$2:$C$53,"Buy")-SUMIFS('Transactions (Dated)'!$E$2:$E$53,'Transactions (Dated)'!$D$2:$D$53,'Share Values'!$V222,'Transactions (Dated)'!$B$2:$B$53,'Share Values'!Y$11,'Transactions (Dated)'!$C$2:$C$53,"Sell")</f>
        <v>0</v>
      </c>
      <c r="Z222" s="40">
        <f ca="1">Z221+SUMIFS('Transactions (Dated)'!$E$2:$E$53,'Transactions (Dated)'!$D$2:$D$53,'Share Values'!$V222,'Transactions (Dated)'!$B$2:$B$53,'Share Values'!Z$11,'Transactions (Dated)'!$C$2:$C$53,"Buy")-SUMIFS('Transactions (Dated)'!$E$2:$E$53,'Transactions (Dated)'!$D$2:$D$53,'Share Values'!$V222,'Transactions (Dated)'!$B$2:$B$53,'Share Values'!Z$11,'Transactions (Dated)'!$C$2:$C$53,"Sell")</f>
        <v>1892</v>
      </c>
      <c r="AA222" s="40">
        <f ca="1">AA221+SUMIFS('Transactions (Dated)'!$E$2:$E$53,'Transactions (Dated)'!$D$2:$D$53,'Share Values'!$V222,'Transactions (Dated)'!$B$2:$B$53,'Share Values'!AA$11,'Transactions (Dated)'!$C$2:$C$53,"Buy")-SUMIFS('Transactions (Dated)'!$E$2:$E$53,'Transactions (Dated)'!$D$2:$D$53,'Share Values'!$V222,'Transactions (Dated)'!$B$2:$B$53,'Share Values'!AA$11,'Transactions (Dated)'!$C$2:$C$53,"Sell")</f>
        <v>2348</v>
      </c>
      <c r="AB222" s="40">
        <f ca="1">AB221+SUMIFS('Transactions (Dated)'!$E$2:$E$53,'Transactions (Dated)'!$D$2:$D$53,'Share Values'!$V222,'Transactions (Dated)'!$B$2:$B$53,'Share Values'!AB$11,'Transactions (Dated)'!$C$2:$C$53,"Buy")-SUMIFS('Transactions (Dated)'!$E$2:$E$53,'Transactions (Dated)'!$D$2:$D$53,'Share Values'!$V222,'Transactions (Dated)'!$B$2:$B$53,'Share Values'!AB$11,'Transactions (Dated)'!$C$2:$C$53,"Sell")</f>
        <v>0</v>
      </c>
      <c r="AC222" s="40">
        <f ca="1">AC221+SUMIFS('Transactions (Dated)'!$E$2:$E$53,'Transactions (Dated)'!$D$2:$D$53,'Share Values'!$V222,'Transactions (Dated)'!$B$2:$B$53,'Share Values'!AC$11,'Transactions (Dated)'!$C$2:$C$53,"Buy")-SUMIFS('Transactions (Dated)'!$E$2:$E$53,'Transactions (Dated)'!$D$2:$D$53,'Share Values'!$V222,'Transactions (Dated)'!$B$2:$B$53,'Share Values'!AC$11,'Transactions (Dated)'!$C$2:$C$53,"Sell")</f>
        <v>0</v>
      </c>
      <c r="AD222" s="40">
        <f ca="1">AD221+SUMIFS('Transactions (Dated)'!$E$2:$E$53,'Transactions (Dated)'!$D$2:$D$53,'Share Values'!$V222,'Transactions (Dated)'!$B$2:$B$53,'Share Values'!AD$11,'Transactions (Dated)'!$C$2:$C$53,"Buy")-SUMIFS('Transactions (Dated)'!$E$2:$E$53,'Transactions (Dated)'!$D$2:$D$53,'Share Values'!$V222,'Transactions (Dated)'!$B$2:$B$53,'Share Values'!AD$11,'Transactions (Dated)'!$C$2:$C$53,"Sell")</f>
        <v>0</v>
      </c>
      <c r="AE222" s="40">
        <f ca="1">AE221+SUMIFS('Transactions (Dated)'!$E$2:$E$53,'Transactions (Dated)'!$D$2:$D$53,'Share Values'!$V222,'Transactions (Dated)'!$B$2:$B$53,'Share Values'!AE$11,'Transactions (Dated)'!$C$2:$C$53,"Buy")-SUMIFS('Transactions (Dated)'!$E$2:$E$53,'Transactions (Dated)'!$D$2:$D$53,'Share Values'!$V222,'Transactions (Dated)'!$B$2:$B$53,'Share Values'!AE$11,'Transactions (Dated)'!$C$2:$C$53,"Sell")</f>
        <v>0</v>
      </c>
      <c r="AF222" s="40">
        <f ca="1">AF221+SUMIFS('Transactions (Dated)'!$E$2:$E$53,'Transactions (Dated)'!$D$2:$D$53,'Share Values'!$V222,'Transactions (Dated)'!$B$2:$B$53,'Share Values'!AF$11,'Transactions (Dated)'!$C$2:$C$53,"Buy")-SUMIFS('Transactions (Dated)'!$E$2:$E$53,'Transactions (Dated)'!$D$2:$D$53,'Share Values'!$V222,'Transactions (Dated)'!$B$2:$B$53,'Share Values'!AF$11,'Transactions (Dated)'!$C$2:$C$53,"Sell")</f>
        <v>0</v>
      </c>
      <c r="AG222" s="40">
        <f ca="1">AG221+SUMIFS('Transactions (Dated)'!$E$2:$E$53,'Transactions (Dated)'!$D$2:$D$53,'Share Values'!$V222,'Transactions (Dated)'!$B$2:$B$53,'Share Values'!AG$11,'Transactions (Dated)'!$C$2:$C$53,"Buy")-SUMIFS('Transactions (Dated)'!$E$2:$E$53,'Transactions (Dated)'!$D$2:$D$53,'Share Values'!$V222,'Transactions (Dated)'!$B$2:$B$53,'Share Values'!AG$11,'Transactions (Dated)'!$C$2:$C$53,"Sell")</f>
        <v>0</v>
      </c>
      <c r="AH222" s="40">
        <f ca="1">AH221+SUMIFS('Transactions (Dated)'!$E$2:$E$53,'Transactions (Dated)'!$D$2:$D$53,'Share Values'!$V222,'Transactions (Dated)'!$B$2:$B$53,'Share Values'!AH$11,'Transactions (Dated)'!$C$2:$C$53,"Buy")-SUMIFS('Transactions (Dated)'!$E$2:$E$53,'Transactions (Dated)'!$D$2:$D$53,'Share Values'!$V222,'Transactions (Dated)'!$B$2:$B$53,'Share Values'!AH$11,'Transactions (Dated)'!$C$2:$C$53,"Sell")</f>
        <v>0</v>
      </c>
      <c r="AI222" s="40">
        <f ca="1">AI221+SUMIFS('Transactions (Dated)'!$E$2:$E$53,'Transactions (Dated)'!$D$2:$D$53,'Share Values'!$V222,'Transactions (Dated)'!$B$2:$B$53,'Share Values'!AI$11,'Transactions (Dated)'!$C$2:$C$53,"Buy")-SUMIFS('Transactions (Dated)'!$E$2:$E$53,'Transactions (Dated)'!$D$2:$D$53,'Share Values'!$V222,'Transactions (Dated)'!$B$2:$B$53,'Share Values'!AI$11,'Transactions (Dated)'!$C$2:$C$53,"Sell")</f>
        <v>0</v>
      </c>
      <c r="AJ222" s="40">
        <f ca="1">AJ221+SUMIFS('Transactions (Dated)'!$E$2:$E$53,'Transactions (Dated)'!$D$2:$D$53,'Share Values'!$V222,'Transactions (Dated)'!$B$2:$B$53,'Share Values'!AJ$11,'Transactions (Dated)'!$C$2:$C$53,"Buy")-SUMIFS('Transactions (Dated)'!$E$2:$E$53,'Transactions (Dated)'!$D$2:$D$53,'Share Values'!$V222,'Transactions (Dated)'!$B$2:$B$53,'Share Values'!AJ$11,'Transactions (Dated)'!$C$2:$C$53,"Sell")</f>
        <v>0</v>
      </c>
      <c r="AK222" s="40"/>
      <c r="AM222" s="3">
        <f t="shared" si="81"/>
        <v>42220</v>
      </c>
      <c r="AN222" s="6">
        <f t="shared" ca="1" si="82"/>
        <v>46342.5</v>
      </c>
      <c r="AO222" s="6">
        <f t="shared" ca="1" si="83"/>
        <v>37031.25</v>
      </c>
      <c r="AP222" s="6">
        <f t="shared" ca="1" si="84"/>
        <v>0</v>
      </c>
      <c r="AQ222" s="6">
        <f t="shared" ca="1" si="85"/>
        <v>59087.16</v>
      </c>
      <c r="AR222" s="6">
        <f t="shared" ca="1" si="86"/>
        <v>36394</v>
      </c>
      <c r="AS222" s="6">
        <f t="shared" ca="1" si="87"/>
        <v>0</v>
      </c>
      <c r="AT222" s="6">
        <f t="shared" ca="1" si="88"/>
        <v>0</v>
      </c>
      <c r="AU222" s="6">
        <f t="shared" ca="1" si="89"/>
        <v>0</v>
      </c>
      <c r="AV222" s="6">
        <f t="shared" ca="1" si="90"/>
        <v>0</v>
      </c>
      <c r="AW222" s="6">
        <f t="shared" ca="1" si="91"/>
        <v>0</v>
      </c>
      <c r="AX222" s="6">
        <f t="shared" ca="1" si="92"/>
        <v>0</v>
      </c>
      <c r="AY222" s="6">
        <f t="shared" ca="1" si="93"/>
        <v>0</v>
      </c>
      <c r="AZ222" s="6">
        <f t="shared" ca="1" si="94"/>
        <v>0</v>
      </c>
      <c r="BA222" s="6">
        <f t="shared" ca="1" si="95"/>
        <v>0</v>
      </c>
      <c r="BB222" s="6"/>
      <c r="BD222" s="4">
        <f t="shared" ca="1" si="96"/>
        <v>178854.91</v>
      </c>
      <c r="BF222" s="3">
        <f t="shared" si="97"/>
        <v>42220</v>
      </c>
      <c r="BG222" s="6">
        <f>BG221+SUMIFS('Transactions (Dated)'!H:H,'Transactions (Dated)'!D:D,'Share Values'!AM222)</f>
        <v>806524.9</v>
      </c>
      <c r="BH222" s="6">
        <f ca="1">BH221+SUMIFS('Transactions (Dated)'!$F:$F,'Transactions (Dated)'!$D:$D,$BF222,'Transactions (Dated)'!$B:$B,BH$11,'Transactions (Dated)'!$C:$C,"Dividend (paid to cash)")*W222</f>
        <v>0</v>
      </c>
      <c r="BI222" s="6">
        <f ca="1">BI221+SUMIFS('Transactions (Dated)'!$F:$F,'Transactions (Dated)'!$D:$D,$BF222,'Transactions (Dated)'!$B:$B,BI$11,'Transactions (Dated)'!$C:$C,"Dividend (paid to cash)")*X222</f>
        <v>1718.75</v>
      </c>
      <c r="BJ222" s="6">
        <f ca="1">BJ221+SUMIFS('Transactions (Dated)'!$F:$F,'Transactions (Dated)'!$D:$D,$BF222,'Transactions (Dated)'!$B:$B,BJ$11,'Transactions (Dated)'!$C:$C,"Dividend (paid to cash)")*Y222</f>
        <v>0</v>
      </c>
      <c r="BK222" s="6">
        <f ca="1">BK221+SUMIFS('Transactions (Dated)'!$F:$F,'Transactions (Dated)'!$D:$D,$BF222,'Transactions (Dated)'!$B:$B,BK$11,'Transactions (Dated)'!$C:$C,"Dividend (paid to cash)")*Z222</f>
        <v>113.52000000000001</v>
      </c>
      <c r="BL222" s="6">
        <f ca="1">BL221+SUMIFS('Transactions (Dated)'!$F:$F,'Transactions (Dated)'!$D:$D,$BF222,'Transactions (Dated)'!$B:$B,BL$11,'Transactions (Dated)'!$C:$C,"Dividend (paid to cash)")*AA222</f>
        <v>0</v>
      </c>
      <c r="BM222" s="6">
        <f ca="1">BM221+SUMIFS('Transactions (Dated)'!$F:$F,'Transactions (Dated)'!$D:$D,$BF222,'Transactions (Dated)'!$B:$B,BM$11,'Transactions (Dated)'!$C:$C,"Dividend (paid to cash)")*AB222</f>
        <v>0</v>
      </c>
      <c r="BN222" s="6">
        <f ca="1">BN221+SUMIFS('Transactions (Dated)'!$F:$F,'Transactions (Dated)'!$D:$D,$BF222,'Transactions (Dated)'!$B:$B,BN$11,'Transactions (Dated)'!$C:$C,"Dividend (paid to cash)")*AC222</f>
        <v>0</v>
      </c>
      <c r="BO222" s="6">
        <f ca="1">BO221+SUMIFS('Transactions (Dated)'!$F:$F,'Transactions (Dated)'!$D:$D,$BF222,'Transactions (Dated)'!$B:$B,BO$11,'Transactions (Dated)'!$C:$C,"Dividend (paid to cash)")*AD222</f>
        <v>0</v>
      </c>
      <c r="BP222" s="6">
        <f ca="1">BP221+SUMIFS('Transactions (Dated)'!$F:$F,'Transactions (Dated)'!$D:$D,$BF222,'Transactions (Dated)'!$B:$B,BP$11,'Transactions (Dated)'!$C:$C,"Dividend (paid to cash)")*AE222</f>
        <v>0</v>
      </c>
      <c r="BQ222" s="6">
        <f ca="1">BQ221+SUMIFS('Transactions (Dated)'!$F:$F,'Transactions (Dated)'!$D:$D,$BF222,'Transactions (Dated)'!$B:$B,BQ$11,'Transactions (Dated)'!$C:$C,"Dividend (paid to cash)")*AF222</f>
        <v>0</v>
      </c>
      <c r="BR222" s="6">
        <f ca="1">BR221+SUMIFS('Transactions (Dated)'!$F:$F,'Transactions (Dated)'!$D:$D,$BF222,'Transactions (Dated)'!$B:$B,BR$11,'Transactions (Dated)'!$C:$C,"Dividend (paid to cash)")*AG222</f>
        <v>0</v>
      </c>
      <c r="BS222" s="6">
        <f ca="1">BS221+SUMIFS('Transactions (Dated)'!$F:$F,'Transactions (Dated)'!$D:$D,$BF222,'Transactions (Dated)'!$B:$B,BS$11,'Transactions (Dated)'!$C:$C,"Dividend (paid to cash)")*AH222</f>
        <v>0</v>
      </c>
      <c r="BT222" s="6">
        <f ca="1">BT221+SUMIFS('Transactions (Dated)'!$F:$F,'Transactions (Dated)'!$D:$D,$BF222,'Transactions (Dated)'!$B:$B,BT$11,'Transactions (Dated)'!$C:$C,"Dividend (paid to cash)")*AI222</f>
        <v>0</v>
      </c>
      <c r="BU222" s="6">
        <f ca="1">BU221+SUMIFS('Transactions (Dated)'!$F:$F,'Transactions (Dated)'!$D:$D,$BF222,'Transactions (Dated)'!$B:$B,BU$11,'Transactions (Dated)'!$C:$C,"Dividend (paid to cash)")*AJ222</f>
        <v>0</v>
      </c>
      <c r="BV222" s="6"/>
      <c r="BX222" s="6">
        <f t="shared" ca="1" si="102"/>
        <v>808357.17</v>
      </c>
      <c r="BZ222" s="3">
        <f t="shared" si="103"/>
        <v>42220</v>
      </c>
      <c r="CA222" s="4">
        <f t="shared" ca="1" si="98"/>
        <v>178854.91</v>
      </c>
      <c r="CB222" s="4">
        <f t="shared" ca="1" si="99"/>
        <v>808357.17</v>
      </c>
      <c r="CD222" s="4">
        <f t="shared" ca="1" si="100"/>
        <v>987212.08000000007</v>
      </c>
    </row>
    <row r="223" spans="2:82">
      <c r="B223" s="3">
        <f t="shared" si="101"/>
        <v>42221</v>
      </c>
      <c r="C223" s="2">
        <v>14503</v>
      </c>
      <c r="E223" s="70">
        <v>42221</v>
      </c>
      <c r="F223" s="69">
        <v>10.02</v>
      </c>
      <c r="G223" s="69">
        <v>3.82</v>
      </c>
      <c r="H223" s="69">
        <v>19.61</v>
      </c>
      <c r="I223" s="69">
        <v>30.99</v>
      </c>
      <c r="J223" s="69">
        <v>15.37</v>
      </c>
      <c r="K223" s="69">
        <v>12.19</v>
      </c>
      <c r="L223" s="69">
        <v>23.42</v>
      </c>
      <c r="M223" s="69">
        <v>3.18</v>
      </c>
      <c r="N223" s="69">
        <v>9.98</v>
      </c>
      <c r="O223" s="69">
        <v>6</v>
      </c>
      <c r="P223" s="69">
        <v>29.54</v>
      </c>
      <c r="Q223" s="69">
        <v>0.91</v>
      </c>
      <c r="R223" s="69">
        <v>7.97</v>
      </c>
      <c r="S223" s="69">
        <v>37.43</v>
      </c>
      <c r="T223" s="4"/>
      <c r="V223" s="3">
        <f t="shared" si="80"/>
        <v>42221</v>
      </c>
      <c r="W223" s="40">
        <f ca="1">W222+SUMIFS('Transactions (Dated)'!$E$2:$E$53,'Transactions (Dated)'!$D$2:$D$53,'Share Values'!$V223,'Transactions (Dated)'!$B$2:$B$53,'Share Values'!W$11,'Transactions (Dated)'!$C$2:$C$53,"Buy")-SUMIFS('Transactions (Dated)'!$E$2:$E$53,'Transactions (Dated)'!$D$2:$D$53,'Share Values'!$V223,'Transactions (Dated)'!$B$2:$B$53,'Share Values'!W$11,'Transactions (Dated)'!$C$2:$C$53,"Sell")</f>
        <v>4625</v>
      </c>
      <c r="X223" s="40">
        <f ca="1">X222+SUMIFS('Transactions (Dated)'!$E$2:$E$53,'Transactions (Dated)'!$D$2:$D$53,'Share Values'!$V223,'Transactions (Dated)'!$B$2:$B$53,'Share Values'!X$11,'Transactions (Dated)'!$C$2:$C$53,"Buy")-SUMIFS('Transactions (Dated)'!$E$2:$E$53,'Transactions (Dated)'!$D$2:$D$53,'Share Values'!$V223,'Transactions (Dated)'!$B$2:$B$53,'Share Values'!X$11,'Transactions (Dated)'!$C$2:$C$53,"Sell")</f>
        <v>9375</v>
      </c>
      <c r="Y223" s="40">
        <f ca="1">Y222+SUMIFS('Transactions (Dated)'!$E$2:$E$53,'Transactions (Dated)'!$D$2:$D$53,'Share Values'!$V223,'Transactions (Dated)'!$B$2:$B$53,'Share Values'!Y$11,'Transactions (Dated)'!$C$2:$C$53,"Buy")-SUMIFS('Transactions (Dated)'!$E$2:$E$53,'Transactions (Dated)'!$D$2:$D$53,'Share Values'!$V223,'Transactions (Dated)'!$B$2:$B$53,'Share Values'!Y$11,'Transactions (Dated)'!$C$2:$C$53,"Sell")</f>
        <v>0</v>
      </c>
      <c r="Z223" s="40">
        <f ca="1">Z222+SUMIFS('Transactions (Dated)'!$E$2:$E$53,'Transactions (Dated)'!$D$2:$D$53,'Share Values'!$V223,'Transactions (Dated)'!$B$2:$B$53,'Share Values'!Z$11,'Transactions (Dated)'!$C$2:$C$53,"Buy")-SUMIFS('Transactions (Dated)'!$E$2:$E$53,'Transactions (Dated)'!$D$2:$D$53,'Share Values'!$V223,'Transactions (Dated)'!$B$2:$B$53,'Share Values'!Z$11,'Transactions (Dated)'!$C$2:$C$53,"Sell")</f>
        <v>1892</v>
      </c>
      <c r="AA223" s="40">
        <f ca="1">AA222+SUMIFS('Transactions (Dated)'!$E$2:$E$53,'Transactions (Dated)'!$D$2:$D$53,'Share Values'!$V223,'Transactions (Dated)'!$B$2:$B$53,'Share Values'!AA$11,'Transactions (Dated)'!$C$2:$C$53,"Buy")-SUMIFS('Transactions (Dated)'!$E$2:$E$53,'Transactions (Dated)'!$D$2:$D$53,'Share Values'!$V223,'Transactions (Dated)'!$B$2:$B$53,'Share Values'!AA$11,'Transactions (Dated)'!$C$2:$C$53,"Sell")</f>
        <v>2348</v>
      </c>
      <c r="AB223" s="40">
        <f ca="1">AB222+SUMIFS('Transactions (Dated)'!$E$2:$E$53,'Transactions (Dated)'!$D$2:$D$53,'Share Values'!$V223,'Transactions (Dated)'!$B$2:$B$53,'Share Values'!AB$11,'Transactions (Dated)'!$C$2:$C$53,"Buy")-SUMIFS('Transactions (Dated)'!$E$2:$E$53,'Transactions (Dated)'!$D$2:$D$53,'Share Values'!$V223,'Transactions (Dated)'!$B$2:$B$53,'Share Values'!AB$11,'Transactions (Dated)'!$C$2:$C$53,"Sell")</f>
        <v>0</v>
      </c>
      <c r="AC223" s="40">
        <f ca="1">AC222+SUMIFS('Transactions (Dated)'!$E$2:$E$53,'Transactions (Dated)'!$D$2:$D$53,'Share Values'!$V223,'Transactions (Dated)'!$B$2:$B$53,'Share Values'!AC$11,'Transactions (Dated)'!$C$2:$C$53,"Buy")-SUMIFS('Transactions (Dated)'!$E$2:$E$53,'Transactions (Dated)'!$D$2:$D$53,'Share Values'!$V223,'Transactions (Dated)'!$B$2:$B$53,'Share Values'!AC$11,'Transactions (Dated)'!$C$2:$C$53,"Sell")</f>
        <v>0</v>
      </c>
      <c r="AD223" s="40">
        <f ca="1">AD222+SUMIFS('Transactions (Dated)'!$E$2:$E$53,'Transactions (Dated)'!$D$2:$D$53,'Share Values'!$V223,'Transactions (Dated)'!$B$2:$B$53,'Share Values'!AD$11,'Transactions (Dated)'!$C$2:$C$53,"Buy")-SUMIFS('Transactions (Dated)'!$E$2:$E$53,'Transactions (Dated)'!$D$2:$D$53,'Share Values'!$V223,'Transactions (Dated)'!$B$2:$B$53,'Share Values'!AD$11,'Transactions (Dated)'!$C$2:$C$53,"Sell")</f>
        <v>0</v>
      </c>
      <c r="AE223" s="40">
        <f ca="1">AE222+SUMIFS('Transactions (Dated)'!$E$2:$E$53,'Transactions (Dated)'!$D$2:$D$53,'Share Values'!$V223,'Transactions (Dated)'!$B$2:$B$53,'Share Values'!AE$11,'Transactions (Dated)'!$C$2:$C$53,"Buy")-SUMIFS('Transactions (Dated)'!$E$2:$E$53,'Transactions (Dated)'!$D$2:$D$53,'Share Values'!$V223,'Transactions (Dated)'!$B$2:$B$53,'Share Values'!AE$11,'Transactions (Dated)'!$C$2:$C$53,"Sell")</f>
        <v>0</v>
      </c>
      <c r="AF223" s="40">
        <f ca="1">AF222+SUMIFS('Transactions (Dated)'!$E$2:$E$53,'Transactions (Dated)'!$D$2:$D$53,'Share Values'!$V223,'Transactions (Dated)'!$B$2:$B$53,'Share Values'!AF$11,'Transactions (Dated)'!$C$2:$C$53,"Buy")-SUMIFS('Transactions (Dated)'!$E$2:$E$53,'Transactions (Dated)'!$D$2:$D$53,'Share Values'!$V223,'Transactions (Dated)'!$B$2:$B$53,'Share Values'!AF$11,'Transactions (Dated)'!$C$2:$C$53,"Sell")</f>
        <v>0</v>
      </c>
      <c r="AG223" s="40">
        <f ca="1">AG222+SUMIFS('Transactions (Dated)'!$E$2:$E$53,'Transactions (Dated)'!$D$2:$D$53,'Share Values'!$V223,'Transactions (Dated)'!$B$2:$B$53,'Share Values'!AG$11,'Transactions (Dated)'!$C$2:$C$53,"Buy")-SUMIFS('Transactions (Dated)'!$E$2:$E$53,'Transactions (Dated)'!$D$2:$D$53,'Share Values'!$V223,'Transactions (Dated)'!$B$2:$B$53,'Share Values'!AG$11,'Transactions (Dated)'!$C$2:$C$53,"Sell")</f>
        <v>0</v>
      </c>
      <c r="AH223" s="40">
        <f ca="1">AH222+SUMIFS('Transactions (Dated)'!$E$2:$E$53,'Transactions (Dated)'!$D$2:$D$53,'Share Values'!$V223,'Transactions (Dated)'!$B$2:$B$53,'Share Values'!AH$11,'Transactions (Dated)'!$C$2:$C$53,"Buy")-SUMIFS('Transactions (Dated)'!$E$2:$E$53,'Transactions (Dated)'!$D$2:$D$53,'Share Values'!$V223,'Transactions (Dated)'!$B$2:$B$53,'Share Values'!AH$11,'Transactions (Dated)'!$C$2:$C$53,"Sell")</f>
        <v>0</v>
      </c>
      <c r="AI223" s="40">
        <f ca="1">AI222+SUMIFS('Transactions (Dated)'!$E$2:$E$53,'Transactions (Dated)'!$D$2:$D$53,'Share Values'!$V223,'Transactions (Dated)'!$B$2:$B$53,'Share Values'!AI$11,'Transactions (Dated)'!$C$2:$C$53,"Buy")-SUMIFS('Transactions (Dated)'!$E$2:$E$53,'Transactions (Dated)'!$D$2:$D$53,'Share Values'!$V223,'Transactions (Dated)'!$B$2:$B$53,'Share Values'!AI$11,'Transactions (Dated)'!$C$2:$C$53,"Sell")</f>
        <v>0</v>
      </c>
      <c r="AJ223" s="40">
        <f ca="1">AJ222+SUMIFS('Transactions (Dated)'!$E$2:$E$53,'Transactions (Dated)'!$D$2:$D$53,'Share Values'!$V223,'Transactions (Dated)'!$B$2:$B$53,'Share Values'!AJ$11,'Transactions (Dated)'!$C$2:$C$53,"Buy")-SUMIFS('Transactions (Dated)'!$E$2:$E$53,'Transactions (Dated)'!$D$2:$D$53,'Share Values'!$V223,'Transactions (Dated)'!$B$2:$B$53,'Share Values'!AJ$11,'Transactions (Dated)'!$C$2:$C$53,"Sell")</f>
        <v>0</v>
      </c>
      <c r="AK223" s="40"/>
      <c r="AM223" s="3">
        <f t="shared" si="81"/>
        <v>42221</v>
      </c>
      <c r="AN223" s="6">
        <f t="shared" ca="1" si="82"/>
        <v>46342.5</v>
      </c>
      <c r="AO223" s="6">
        <f t="shared" ca="1" si="83"/>
        <v>35812.5</v>
      </c>
      <c r="AP223" s="6">
        <f t="shared" ca="1" si="84"/>
        <v>0</v>
      </c>
      <c r="AQ223" s="6">
        <f t="shared" ca="1" si="85"/>
        <v>58633.079999999994</v>
      </c>
      <c r="AR223" s="6">
        <f t="shared" ca="1" si="86"/>
        <v>36088.759999999995</v>
      </c>
      <c r="AS223" s="6">
        <f t="shared" ca="1" si="87"/>
        <v>0</v>
      </c>
      <c r="AT223" s="6">
        <f t="shared" ca="1" si="88"/>
        <v>0</v>
      </c>
      <c r="AU223" s="6">
        <f t="shared" ca="1" si="89"/>
        <v>0</v>
      </c>
      <c r="AV223" s="6">
        <f t="shared" ca="1" si="90"/>
        <v>0</v>
      </c>
      <c r="AW223" s="6">
        <f t="shared" ca="1" si="91"/>
        <v>0</v>
      </c>
      <c r="AX223" s="6">
        <f t="shared" ca="1" si="92"/>
        <v>0</v>
      </c>
      <c r="AY223" s="6">
        <f t="shared" ca="1" si="93"/>
        <v>0</v>
      </c>
      <c r="AZ223" s="6">
        <f t="shared" ca="1" si="94"/>
        <v>0</v>
      </c>
      <c r="BA223" s="6">
        <f t="shared" ca="1" si="95"/>
        <v>0</v>
      </c>
      <c r="BB223" s="6"/>
      <c r="BD223" s="4">
        <f t="shared" ca="1" si="96"/>
        <v>176876.83999999997</v>
      </c>
      <c r="BF223" s="3">
        <f t="shared" si="97"/>
        <v>42221</v>
      </c>
      <c r="BG223" s="6">
        <f>BG222+SUMIFS('Transactions (Dated)'!H:H,'Transactions (Dated)'!D:D,'Share Values'!AM223)</f>
        <v>806524.9</v>
      </c>
      <c r="BH223" s="6">
        <f ca="1">BH222+SUMIFS('Transactions (Dated)'!$F:$F,'Transactions (Dated)'!$D:$D,$BF223,'Transactions (Dated)'!$B:$B,BH$11,'Transactions (Dated)'!$C:$C,"Dividend (paid to cash)")*W223</f>
        <v>0</v>
      </c>
      <c r="BI223" s="6">
        <f ca="1">BI222+SUMIFS('Transactions (Dated)'!$F:$F,'Transactions (Dated)'!$D:$D,$BF223,'Transactions (Dated)'!$B:$B,BI$11,'Transactions (Dated)'!$C:$C,"Dividend (paid to cash)")*X223</f>
        <v>1718.75</v>
      </c>
      <c r="BJ223" s="6">
        <f ca="1">BJ222+SUMIFS('Transactions (Dated)'!$F:$F,'Transactions (Dated)'!$D:$D,$BF223,'Transactions (Dated)'!$B:$B,BJ$11,'Transactions (Dated)'!$C:$C,"Dividend (paid to cash)")*Y223</f>
        <v>0</v>
      </c>
      <c r="BK223" s="6">
        <f ca="1">BK222+SUMIFS('Transactions (Dated)'!$F:$F,'Transactions (Dated)'!$D:$D,$BF223,'Transactions (Dated)'!$B:$B,BK$11,'Transactions (Dated)'!$C:$C,"Dividend (paid to cash)")*Z223</f>
        <v>113.52000000000001</v>
      </c>
      <c r="BL223" s="6">
        <f ca="1">BL222+SUMIFS('Transactions (Dated)'!$F:$F,'Transactions (Dated)'!$D:$D,$BF223,'Transactions (Dated)'!$B:$B,BL$11,'Transactions (Dated)'!$C:$C,"Dividend (paid to cash)")*AA223</f>
        <v>0</v>
      </c>
      <c r="BM223" s="6">
        <f ca="1">BM222+SUMIFS('Transactions (Dated)'!$F:$F,'Transactions (Dated)'!$D:$D,$BF223,'Transactions (Dated)'!$B:$B,BM$11,'Transactions (Dated)'!$C:$C,"Dividend (paid to cash)")*AB223</f>
        <v>0</v>
      </c>
      <c r="BN223" s="6">
        <f ca="1">BN222+SUMIFS('Transactions (Dated)'!$F:$F,'Transactions (Dated)'!$D:$D,$BF223,'Transactions (Dated)'!$B:$B,BN$11,'Transactions (Dated)'!$C:$C,"Dividend (paid to cash)")*AC223</f>
        <v>0</v>
      </c>
      <c r="BO223" s="6">
        <f ca="1">BO222+SUMIFS('Transactions (Dated)'!$F:$F,'Transactions (Dated)'!$D:$D,$BF223,'Transactions (Dated)'!$B:$B,BO$11,'Transactions (Dated)'!$C:$C,"Dividend (paid to cash)")*AD223</f>
        <v>0</v>
      </c>
      <c r="BP223" s="6">
        <f ca="1">BP222+SUMIFS('Transactions (Dated)'!$F:$F,'Transactions (Dated)'!$D:$D,$BF223,'Transactions (Dated)'!$B:$B,BP$11,'Transactions (Dated)'!$C:$C,"Dividend (paid to cash)")*AE223</f>
        <v>0</v>
      </c>
      <c r="BQ223" s="6">
        <f ca="1">BQ222+SUMIFS('Transactions (Dated)'!$F:$F,'Transactions (Dated)'!$D:$D,$BF223,'Transactions (Dated)'!$B:$B,BQ$11,'Transactions (Dated)'!$C:$C,"Dividend (paid to cash)")*AF223</f>
        <v>0</v>
      </c>
      <c r="BR223" s="6">
        <f ca="1">BR222+SUMIFS('Transactions (Dated)'!$F:$F,'Transactions (Dated)'!$D:$D,$BF223,'Transactions (Dated)'!$B:$B,BR$11,'Transactions (Dated)'!$C:$C,"Dividend (paid to cash)")*AG223</f>
        <v>0</v>
      </c>
      <c r="BS223" s="6">
        <f ca="1">BS222+SUMIFS('Transactions (Dated)'!$F:$F,'Transactions (Dated)'!$D:$D,$BF223,'Transactions (Dated)'!$B:$B,BS$11,'Transactions (Dated)'!$C:$C,"Dividend (paid to cash)")*AH223</f>
        <v>0</v>
      </c>
      <c r="BT223" s="6">
        <f ca="1">BT222+SUMIFS('Transactions (Dated)'!$F:$F,'Transactions (Dated)'!$D:$D,$BF223,'Transactions (Dated)'!$B:$B,BT$11,'Transactions (Dated)'!$C:$C,"Dividend (paid to cash)")*AI223</f>
        <v>0</v>
      </c>
      <c r="BU223" s="6">
        <f ca="1">BU222+SUMIFS('Transactions (Dated)'!$F:$F,'Transactions (Dated)'!$D:$D,$BF223,'Transactions (Dated)'!$B:$B,BU$11,'Transactions (Dated)'!$C:$C,"Dividend (paid to cash)")*AJ223</f>
        <v>0</v>
      </c>
      <c r="BV223" s="6"/>
      <c r="BX223" s="6">
        <f t="shared" ca="1" si="102"/>
        <v>808357.17</v>
      </c>
      <c r="BZ223" s="3">
        <f t="shared" si="103"/>
        <v>42221</v>
      </c>
      <c r="CA223" s="4">
        <f t="shared" ca="1" si="98"/>
        <v>176876.83999999997</v>
      </c>
      <c r="CB223" s="4">
        <f t="shared" ca="1" si="99"/>
        <v>808357.17</v>
      </c>
      <c r="CD223" s="4">
        <f t="shared" ca="1" si="100"/>
        <v>985234.01</v>
      </c>
    </row>
    <row r="224" spans="2:82">
      <c r="B224" s="3">
        <f t="shared" si="101"/>
        <v>42222</v>
      </c>
      <c r="C224" s="2">
        <v>14405.9</v>
      </c>
      <c r="E224" s="70">
        <v>42222</v>
      </c>
      <c r="F224" s="69">
        <v>10.050000000000001</v>
      </c>
      <c r="G224" s="69">
        <v>4</v>
      </c>
      <c r="H224" s="69">
        <v>19.5</v>
      </c>
      <c r="I224" s="69">
        <v>30.74</v>
      </c>
      <c r="J224" s="69">
        <v>15.38</v>
      </c>
      <c r="K224" s="69">
        <v>12.27</v>
      </c>
      <c r="L224" s="69">
        <v>23.05</v>
      </c>
      <c r="M224" s="69">
        <v>3.28</v>
      </c>
      <c r="N224" s="69">
        <v>9.9499999999999993</v>
      </c>
      <c r="O224" s="69">
        <v>6</v>
      </c>
      <c r="P224" s="69">
        <v>29.2</v>
      </c>
      <c r="Q224" s="69">
        <v>0.86</v>
      </c>
      <c r="R224" s="69">
        <v>8.19</v>
      </c>
      <c r="S224" s="69">
        <v>37.619999999999997</v>
      </c>
      <c r="T224" s="4"/>
      <c r="V224" s="3">
        <f t="shared" si="80"/>
        <v>42222</v>
      </c>
      <c r="W224" s="40">
        <f ca="1">W223+SUMIFS('Transactions (Dated)'!$E$2:$E$53,'Transactions (Dated)'!$D$2:$D$53,'Share Values'!$V224,'Transactions (Dated)'!$B$2:$B$53,'Share Values'!W$11,'Transactions (Dated)'!$C$2:$C$53,"Buy")-SUMIFS('Transactions (Dated)'!$E$2:$E$53,'Transactions (Dated)'!$D$2:$D$53,'Share Values'!$V224,'Transactions (Dated)'!$B$2:$B$53,'Share Values'!W$11,'Transactions (Dated)'!$C$2:$C$53,"Sell")</f>
        <v>4625</v>
      </c>
      <c r="X224" s="40">
        <f ca="1">X223+SUMIFS('Transactions (Dated)'!$E$2:$E$53,'Transactions (Dated)'!$D$2:$D$53,'Share Values'!$V224,'Transactions (Dated)'!$B$2:$B$53,'Share Values'!X$11,'Transactions (Dated)'!$C$2:$C$53,"Buy")-SUMIFS('Transactions (Dated)'!$E$2:$E$53,'Transactions (Dated)'!$D$2:$D$53,'Share Values'!$V224,'Transactions (Dated)'!$B$2:$B$53,'Share Values'!X$11,'Transactions (Dated)'!$C$2:$C$53,"Sell")</f>
        <v>9375</v>
      </c>
      <c r="Y224" s="40">
        <f ca="1">Y223+SUMIFS('Transactions (Dated)'!$E$2:$E$53,'Transactions (Dated)'!$D$2:$D$53,'Share Values'!$V224,'Transactions (Dated)'!$B$2:$B$53,'Share Values'!Y$11,'Transactions (Dated)'!$C$2:$C$53,"Buy")-SUMIFS('Transactions (Dated)'!$E$2:$E$53,'Transactions (Dated)'!$D$2:$D$53,'Share Values'!$V224,'Transactions (Dated)'!$B$2:$B$53,'Share Values'!Y$11,'Transactions (Dated)'!$C$2:$C$53,"Sell")</f>
        <v>0</v>
      </c>
      <c r="Z224" s="40">
        <f ca="1">Z223+SUMIFS('Transactions (Dated)'!$E$2:$E$53,'Transactions (Dated)'!$D$2:$D$53,'Share Values'!$V224,'Transactions (Dated)'!$B$2:$B$53,'Share Values'!Z$11,'Transactions (Dated)'!$C$2:$C$53,"Buy")-SUMIFS('Transactions (Dated)'!$E$2:$E$53,'Transactions (Dated)'!$D$2:$D$53,'Share Values'!$V224,'Transactions (Dated)'!$B$2:$B$53,'Share Values'!Z$11,'Transactions (Dated)'!$C$2:$C$53,"Sell")</f>
        <v>1892</v>
      </c>
      <c r="AA224" s="40">
        <f ca="1">AA223+SUMIFS('Transactions (Dated)'!$E$2:$E$53,'Transactions (Dated)'!$D$2:$D$53,'Share Values'!$V224,'Transactions (Dated)'!$B$2:$B$53,'Share Values'!AA$11,'Transactions (Dated)'!$C$2:$C$53,"Buy")-SUMIFS('Transactions (Dated)'!$E$2:$E$53,'Transactions (Dated)'!$D$2:$D$53,'Share Values'!$V224,'Transactions (Dated)'!$B$2:$B$53,'Share Values'!AA$11,'Transactions (Dated)'!$C$2:$C$53,"Sell")</f>
        <v>2348</v>
      </c>
      <c r="AB224" s="40">
        <f ca="1">AB223+SUMIFS('Transactions (Dated)'!$E$2:$E$53,'Transactions (Dated)'!$D$2:$D$53,'Share Values'!$V224,'Transactions (Dated)'!$B$2:$B$53,'Share Values'!AB$11,'Transactions (Dated)'!$C$2:$C$53,"Buy")-SUMIFS('Transactions (Dated)'!$E$2:$E$53,'Transactions (Dated)'!$D$2:$D$53,'Share Values'!$V224,'Transactions (Dated)'!$B$2:$B$53,'Share Values'!AB$11,'Transactions (Dated)'!$C$2:$C$53,"Sell")</f>
        <v>0</v>
      </c>
      <c r="AC224" s="40">
        <f ca="1">AC223+SUMIFS('Transactions (Dated)'!$E$2:$E$53,'Transactions (Dated)'!$D$2:$D$53,'Share Values'!$V224,'Transactions (Dated)'!$B$2:$B$53,'Share Values'!AC$11,'Transactions (Dated)'!$C$2:$C$53,"Buy")-SUMIFS('Transactions (Dated)'!$E$2:$E$53,'Transactions (Dated)'!$D$2:$D$53,'Share Values'!$V224,'Transactions (Dated)'!$B$2:$B$53,'Share Values'!AC$11,'Transactions (Dated)'!$C$2:$C$53,"Sell")</f>
        <v>0</v>
      </c>
      <c r="AD224" s="40">
        <f ca="1">AD223+SUMIFS('Transactions (Dated)'!$E$2:$E$53,'Transactions (Dated)'!$D$2:$D$53,'Share Values'!$V224,'Transactions (Dated)'!$B$2:$B$53,'Share Values'!AD$11,'Transactions (Dated)'!$C$2:$C$53,"Buy")-SUMIFS('Transactions (Dated)'!$E$2:$E$53,'Transactions (Dated)'!$D$2:$D$53,'Share Values'!$V224,'Transactions (Dated)'!$B$2:$B$53,'Share Values'!AD$11,'Transactions (Dated)'!$C$2:$C$53,"Sell")</f>
        <v>0</v>
      </c>
      <c r="AE224" s="40">
        <f ca="1">AE223+SUMIFS('Transactions (Dated)'!$E$2:$E$53,'Transactions (Dated)'!$D$2:$D$53,'Share Values'!$V224,'Transactions (Dated)'!$B$2:$B$53,'Share Values'!AE$11,'Transactions (Dated)'!$C$2:$C$53,"Buy")-SUMIFS('Transactions (Dated)'!$E$2:$E$53,'Transactions (Dated)'!$D$2:$D$53,'Share Values'!$V224,'Transactions (Dated)'!$B$2:$B$53,'Share Values'!AE$11,'Transactions (Dated)'!$C$2:$C$53,"Sell")</f>
        <v>0</v>
      </c>
      <c r="AF224" s="40">
        <f ca="1">AF223+SUMIFS('Transactions (Dated)'!$E$2:$E$53,'Transactions (Dated)'!$D$2:$D$53,'Share Values'!$V224,'Transactions (Dated)'!$B$2:$B$53,'Share Values'!AF$11,'Transactions (Dated)'!$C$2:$C$53,"Buy")-SUMIFS('Transactions (Dated)'!$E$2:$E$53,'Transactions (Dated)'!$D$2:$D$53,'Share Values'!$V224,'Transactions (Dated)'!$B$2:$B$53,'Share Values'!AF$11,'Transactions (Dated)'!$C$2:$C$53,"Sell")</f>
        <v>0</v>
      </c>
      <c r="AG224" s="40">
        <f ca="1">AG223+SUMIFS('Transactions (Dated)'!$E$2:$E$53,'Transactions (Dated)'!$D$2:$D$53,'Share Values'!$V224,'Transactions (Dated)'!$B$2:$B$53,'Share Values'!AG$11,'Transactions (Dated)'!$C$2:$C$53,"Buy")-SUMIFS('Transactions (Dated)'!$E$2:$E$53,'Transactions (Dated)'!$D$2:$D$53,'Share Values'!$V224,'Transactions (Dated)'!$B$2:$B$53,'Share Values'!AG$11,'Transactions (Dated)'!$C$2:$C$53,"Sell")</f>
        <v>0</v>
      </c>
      <c r="AH224" s="40">
        <f ca="1">AH223+SUMIFS('Transactions (Dated)'!$E$2:$E$53,'Transactions (Dated)'!$D$2:$D$53,'Share Values'!$V224,'Transactions (Dated)'!$B$2:$B$53,'Share Values'!AH$11,'Transactions (Dated)'!$C$2:$C$53,"Buy")-SUMIFS('Transactions (Dated)'!$E$2:$E$53,'Transactions (Dated)'!$D$2:$D$53,'Share Values'!$V224,'Transactions (Dated)'!$B$2:$B$53,'Share Values'!AH$11,'Transactions (Dated)'!$C$2:$C$53,"Sell")</f>
        <v>0</v>
      </c>
      <c r="AI224" s="40">
        <f ca="1">AI223+SUMIFS('Transactions (Dated)'!$E$2:$E$53,'Transactions (Dated)'!$D$2:$D$53,'Share Values'!$V224,'Transactions (Dated)'!$B$2:$B$53,'Share Values'!AI$11,'Transactions (Dated)'!$C$2:$C$53,"Buy")-SUMIFS('Transactions (Dated)'!$E$2:$E$53,'Transactions (Dated)'!$D$2:$D$53,'Share Values'!$V224,'Transactions (Dated)'!$B$2:$B$53,'Share Values'!AI$11,'Transactions (Dated)'!$C$2:$C$53,"Sell")</f>
        <v>0</v>
      </c>
      <c r="AJ224" s="40">
        <f ca="1">AJ223+SUMIFS('Transactions (Dated)'!$E$2:$E$53,'Transactions (Dated)'!$D$2:$D$53,'Share Values'!$V224,'Transactions (Dated)'!$B$2:$B$53,'Share Values'!AJ$11,'Transactions (Dated)'!$C$2:$C$53,"Buy")-SUMIFS('Transactions (Dated)'!$E$2:$E$53,'Transactions (Dated)'!$D$2:$D$53,'Share Values'!$V224,'Transactions (Dated)'!$B$2:$B$53,'Share Values'!AJ$11,'Transactions (Dated)'!$C$2:$C$53,"Sell")</f>
        <v>0</v>
      </c>
      <c r="AK224" s="40"/>
      <c r="AM224" s="3">
        <f t="shared" si="81"/>
        <v>42222</v>
      </c>
      <c r="AN224" s="6">
        <f t="shared" ca="1" si="82"/>
        <v>46481.25</v>
      </c>
      <c r="AO224" s="6">
        <f t="shared" ca="1" si="83"/>
        <v>37500</v>
      </c>
      <c r="AP224" s="6">
        <f t="shared" ca="1" si="84"/>
        <v>0</v>
      </c>
      <c r="AQ224" s="6">
        <f t="shared" ca="1" si="85"/>
        <v>58160.079999999994</v>
      </c>
      <c r="AR224" s="6">
        <f t="shared" ca="1" si="86"/>
        <v>36112.240000000005</v>
      </c>
      <c r="AS224" s="6">
        <f t="shared" ca="1" si="87"/>
        <v>0</v>
      </c>
      <c r="AT224" s="6">
        <f t="shared" ca="1" si="88"/>
        <v>0</v>
      </c>
      <c r="AU224" s="6">
        <f t="shared" ca="1" si="89"/>
        <v>0</v>
      </c>
      <c r="AV224" s="6">
        <f t="shared" ca="1" si="90"/>
        <v>0</v>
      </c>
      <c r="AW224" s="6">
        <f t="shared" ca="1" si="91"/>
        <v>0</v>
      </c>
      <c r="AX224" s="6">
        <f t="shared" ca="1" si="92"/>
        <v>0</v>
      </c>
      <c r="AY224" s="6">
        <f t="shared" ca="1" si="93"/>
        <v>0</v>
      </c>
      <c r="AZ224" s="6">
        <f t="shared" ca="1" si="94"/>
        <v>0</v>
      </c>
      <c r="BA224" s="6">
        <f t="shared" ca="1" si="95"/>
        <v>0</v>
      </c>
      <c r="BB224" s="6"/>
      <c r="BD224" s="4">
        <f t="shared" ca="1" si="96"/>
        <v>178253.57</v>
      </c>
      <c r="BF224" s="3">
        <f t="shared" si="97"/>
        <v>42222</v>
      </c>
      <c r="BG224" s="6">
        <f>BG223+SUMIFS('Transactions (Dated)'!H:H,'Transactions (Dated)'!D:D,'Share Values'!AM224)</f>
        <v>806524.9</v>
      </c>
      <c r="BH224" s="6">
        <f ca="1">BH223+SUMIFS('Transactions (Dated)'!$F:$F,'Transactions (Dated)'!$D:$D,$BF224,'Transactions (Dated)'!$B:$B,BH$11,'Transactions (Dated)'!$C:$C,"Dividend (paid to cash)")*W224</f>
        <v>0</v>
      </c>
      <c r="BI224" s="6">
        <f ca="1">BI223+SUMIFS('Transactions (Dated)'!$F:$F,'Transactions (Dated)'!$D:$D,$BF224,'Transactions (Dated)'!$B:$B,BI$11,'Transactions (Dated)'!$C:$C,"Dividend (paid to cash)")*X224</f>
        <v>1718.75</v>
      </c>
      <c r="BJ224" s="6">
        <f ca="1">BJ223+SUMIFS('Transactions (Dated)'!$F:$F,'Transactions (Dated)'!$D:$D,$BF224,'Transactions (Dated)'!$B:$B,BJ$11,'Transactions (Dated)'!$C:$C,"Dividend (paid to cash)")*Y224</f>
        <v>0</v>
      </c>
      <c r="BK224" s="6">
        <f ca="1">BK223+SUMIFS('Transactions (Dated)'!$F:$F,'Transactions (Dated)'!$D:$D,$BF224,'Transactions (Dated)'!$B:$B,BK$11,'Transactions (Dated)'!$C:$C,"Dividend (paid to cash)")*Z224</f>
        <v>113.52000000000001</v>
      </c>
      <c r="BL224" s="6">
        <f ca="1">BL223+SUMIFS('Transactions (Dated)'!$F:$F,'Transactions (Dated)'!$D:$D,$BF224,'Transactions (Dated)'!$B:$B,BL$11,'Transactions (Dated)'!$C:$C,"Dividend (paid to cash)")*AA224</f>
        <v>0</v>
      </c>
      <c r="BM224" s="6">
        <f ca="1">BM223+SUMIFS('Transactions (Dated)'!$F:$F,'Transactions (Dated)'!$D:$D,$BF224,'Transactions (Dated)'!$B:$B,BM$11,'Transactions (Dated)'!$C:$C,"Dividend (paid to cash)")*AB224</f>
        <v>0</v>
      </c>
      <c r="BN224" s="6">
        <f ca="1">BN223+SUMIFS('Transactions (Dated)'!$F:$F,'Transactions (Dated)'!$D:$D,$BF224,'Transactions (Dated)'!$B:$B,BN$11,'Transactions (Dated)'!$C:$C,"Dividend (paid to cash)")*AC224</f>
        <v>0</v>
      </c>
      <c r="BO224" s="6">
        <f ca="1">BO223+SUMIFS('Transactions (Dated)'!$F:$F,'Transactions (Dated)'!$D:$D,$BF224,'Transactions (Dated)'!$B:$B,BO$11,'Transactions (Dated)'!$C:$C,"Dividend (paid to cash)")*AD224</f>
        <v>0</v>
      </c>
      <c r="BP224" s="6">
        <f ca="1">BP223+SUMIFS('Transactions (Dated)'!$F:$F,'Transactions (Dated)'!$D:$D,$BF224,'Transactions (Dated)'!$B:$B,BP$11,'Transactions (Dated)'!$C:$C,"Dividend (paid to cash)")*AE224</f>
        <v>0</v>
      </c>
      <c r="BQ224" s="6">
        <f ca="1">BQ223+SUMIFS('Transactions (Dated)'!$F:$F,'Transactions (Dated)'!$D:$D,$BF224,'Transactions (Dated)'!$B:$B,BQ$11,'Transactions (Dated)'!$C:$C,"Dividend (paid to cash)")*AF224</f>
        <v>0</v>
      </c>
      <c r="BR224" s="6">
        <f ca="1">BR223+SUMIFS('Transactions (Dated)'!$F:$F,'Transactions (Dated)'!$D:$D,$BF224,'Transactions (Dated)'!$B:$B,BR$11,'Transactions (Dated)'!$C:$C,"Dividend (paid to cash)")*AG224</f>
        <v>0</v>
      </c>
      <c r="BS224" s="6">
        <f ca="1">BS223+SUMIFS('Transactions (Dated)'!$F:$F,'Transactions (Dated)'!$D:$D,$BF224,'Transactions (Dated)'!$B:$B,BS$11,'Transactions (Dated)'!$C:$C,"Dividend (paid to cash)")*AH224</f>
        <v>0</v>
      </c>
      <c r="BT224" s="6">
        <f ca="1">BT223+SUMIFS('Transactions (Dated)'!$F:$F,'Transactions (Dated)'!$D:$D,$BF224,'Transactions (Dated)'!$B:$B,BT$11,'Transactions (Dated)'!$C:$C,"Dividend (paid to cash)")*AI224</f>
        <v>0</v>
      </c>
      <c r="BU224" s="6">
        <f ca="1">BU223+SUMIFS('Transactions (Dated)'!$F:$F,'Transactions (Dated)'!$D:$D,$BF224,'Transactions (Dated)'!$B:$B,BU$11,'Transactions (Dated)'!$C:$C,"Dividend (paid to cash)")*AJ224</f>
        <v>0</v>
      </c>
      <c r="BV224" s="6"/>
      <c r="BX224" s="6">
        <f t="shared" ca="1" si="102"/>
        <v>808357.17</v>
      </c>
      <c r="BZ224" s="3">
        <f t="shared" si="103"/>
        <v>42222</v>
      </c>
      <c r="CA224" s="4">
        <f t="shared" ca="1" si="98"/>
        <v>178253.57</v>
      </c>
      <c r="CB224" s="4">
        <f t="shared" ca="1" si="99"/>
        <v>808357.17</v>
      </c>
      <c r="CD224" s="4">
        <f t="shared" ca="1" si="100"/>
        <v>986610.74</v>
      </c>
    </row>
    <row r="225" spans="2:82">
      <c r="B225" s="3">
        <f t="shared" si="101"/>
        <v>42223</v>
      </c>
      <c r="C225" s="2">
        <v>14302.7</v>
      </c>
      <c r="E225" s="70">
        <v>42223</v>
      </c>
      <c r="F225" s="69">
        <v>9.94</v>
      </c>
      <c r="G225" s="69">
        <v>3.76</v>
      </c>
      <c r="H225" s="69">
        <v>19.36</v>
      </c>
      <c r="I225" s="69">
        <v>30.22</v>
      </c>
      <c r="J225" s="69">
        <v>15.38</v>
      </c>
      <c r="K225" s="69">
        <v>12.29</v>
      </c>
      <c r="L225" s="69">
        <v>23.3</v>
      </c>
      <c r="M225" s="69">
        <v>3.32</v>
      </c>
      <c r="N225" s="69">
        <v>9.9499999999999993</v>
      </c>
      <c r="O225" s="69">
        <v>5.96</v>
      </c>
      <c r="P225" s="69">
        <v>28.61</v>
      </c>
      <c r="Q225" s="69">
        <v>0.89</v>
      </c>
      <c r="R225" s="69">
        <v>7.96</v>
      </c>
      <c r="S225" s="69">
        <v>37.229999999999997</v>
      </c>
      <c r="T225" s="4"/>
      <c r="V225" s="3">
        <f t="shared" si="80"/>
        <v>42223</v>
      </c>
      <c r="W225" s="40">
        <f ca="1">W224+SUMIFS('Transactions (Dated)'!$E$2:$E$53,'Transactions (Dated)'!$D$2:$D$53,'Share Values'!$V225,'Transactions (Dated)'!$B$2:$B$53,'Share Values'!W$11,'Transactions (Dated)'!$C$2:$C$53,"Buy")-SUMIFS('Transactions (Dated)'!$E$2:$E$53,'Transactions (Dated)'!$D$2:$D$53,'Share Values'!$V225,'Transactions (Dated)'!$B$2:$B$53,'Share Values'!W$11,'Transactions (Dated)'!$C$2:$C$53,"Sell")</f>
        <v>4625</v>
      </c>
      <c r="X225" s="40">
        <f ca="1">X224+SUMIFS('Transactions (Dated)'!$E$2:$E$53,'Transactions (Dated)'!$D$2:$D$53,'Share Values'!$V225,'Transactions (Dated)'!$B$2:$B$53,'Share Values'!X$11,'Transactions (Dated)'!$C$2:$C$53,"Buy")-SUMIFS('Transactions (Dated)'!$E$2:$E$53,'Transactions (Dated)'!$D$2:$D$53,'Share Values'!$V225,'Transactions (Dated)'!$B$2:$B$53,'Share Values'!X$11,'Transactions (Dated)'!$C$2:$C$53,"Sell")</f>
        <v>9375</v>
      </c>
      <c r="Y225" s="40">
        <f ca="1">Y224+SUMIFS('Transactions (Dated)'!$E$2:$E$53,'Transactions (Dated)'!$D$2:$D$53,'Share Values'!$V225,'Transactions (Dated)'!$B$2:$B$53,'Share Values'!Y$11,'Transactions (Dated)'!$C$2:$C$53,"Buy")-SUMIFS('Transactions (Dated)'!$E$2:$E$53,'Transactions (Dated)'!$D$2:$D$53,'Share Values'!$V225,'Transactions (Dated)'!$B$2:$B$53,'Share Values'!Y$11,'Transactions (Dated)'!$C$2:$C$53,"Sell")</f>
        <v>0</v>
      </c>
      <c r="Z225" s="40">
        <f ca="1">Z224+SUMIFS('Transactions (Dated)'!$E$2:$E$53,'Transactions (Dated)'!$D$2:$D$53,'Share Values'!$V225,'Transactions (Dated)'!$B$2:$B$53,'Share Values'!Z$11,'Transactions (Dated)'!$C$2:$C$53,"Buy")-SUMIFS('Transactions (Dated)'!$E$2:$E$53,'Transactions (Dated)'!$D$2:$D$53,'Share Values'!$V225,'Transactions (Dated)'!$B$2:$B$53,'Share Values'!Z$11,'Transactions (Dated)'!$C$2:$C$53,"Sell")</f>
        <v>1892</v>
      </c>
      <c r="AA225" s="40">
        <f ca="1">AA224+SUMIFS('Transactions (Dated)'!$E$2:$E$53,'Transactions (Dated)'!$D$2:$D$53,'Share Values'!$V225,'Transactions (Dated)'!$B$2:$B$53,'Share Values'!AA$11,'Transactions (Dated)'!$C$2:$C$53,"Buy")-SUMIFS('Transactions (Dated)'!$E$2:$E$53,'Transactions (Dated)'!$D$2:$D$53,'Share Values'!$V225,'Transactions (Dated)'!$B$2:$B$53,'Share Values'!AA$11,'Transactions (Dated)'!$C$2:$C$53,"Sell")</f>
        <v>2348</v>
      </c>
      <c r="AB225" s="40">
        <f ca="1">AB224+SUMIFS('Transactions (Dated)'!$E$2:$E$53,'Transactions (Dated)'!$D$2:$D$53,'Share Values'!$V225,'Transactions (Dated)'!$B$2:$B$53,'Share Values'!AB$11,'Transactions (Dated)'!$C$2:$C$53,"Buy")-SUMIFS('Transactions (Dated)'!$E$2:$E$53,'Transactions (Dated)'!$D$2:$D$53,'Share Values'!$V225,'Transactions (Dated)'!$B$2:$B$53,'Share Values'!AB$11,'Transactions (Dated)'!$C$2:$C$53,"Sell")</f>
        <v>0</v>
      </c>
      <c r="AC225" s="40">
        <f ca="1">AC224+SUMIFS('Transactions (Dated)'!$E$2:$E$53,'Transactions (Dated)'!$D$2:$D$53,'Share Values'!$V225,'Transactions (Dated)'!$B$2:$B$53,'Share Values'!AC$11,'Transactions (Dated)'!$C$2:$C$53,"Buy")-SUMIFS('Transactions (Dated)'!$E$2:$E$53,'Transactions (Dated)'!$D$2:$D$53,'Share Values'!$V225,'Transactions (Dated)'!$B$2:$B$53,'Share Values'!AC$11,'Transactions (Dated)'!$C$2:$C$53,"Sell")</f>
        <v>0</v>
      </c>
      <c r="AD225" s="40">
        <f ca="1">AD224+SUMIFS('Transactions (Dated)'!$E$2:$E$53,'Transactions (Dated)'!$D$2:$D$53,'Share Values'!$V225,'Transactions (Dated)'!$B$2:$B$53,'Share Values'!AD$11,'Transactions (Dated)'!$C$2:$C$53,"Buy")-SUMIFS('Transactions (Dated)'!$E$2:$E$53,'Transactions (Dated)'!$D$2:$D$53,'Share Values'!$V225,'Transactions (Dated)'!$B$2:$B$53,'Share Values'!AD$11,'Transactions (Dated)'!$C$2:$C$53,"Sell")</f>
        <v>0</v>
      </c>
      <c r="AE225" s="40">
        <f ca="1">AE224+SUMIFS('Transactions (Dated)'!$E$2:$E$53,'Transactions (Dated)'!$D$2:$D$53,'Share Values'!$V225,'Transactions (Dated)'!$B$2:$B$53,'Share Values'!AE$11,'Transactions (Dated)'!$C$2:$C$53,"Buy")-SUMIFS('Transactions (Dated)'!$E$2:$E$53,'Transactions (Dated)'!$D$2:$D$53,'Share Values'!$V225,'Transactions (Dated)'!$B$2:$B$53,'Share Values'!AE$11,'Transactions (Dated)'!$C$2:$C$53,"Sell")</f>
        <v>0</v>
      </c>
      <c r="AF225" s="40">
        <f ca="1">AF224+SUMIFS('Transactions (Dated)'!$E$2:$E$53,'Transactions (Dated)'!$D$2:$D$53,'Share Values'!$V225,'Transactions (Dated)'!$B$2:$B$53,'Share Values'!AF$11,'Transactions (Dated)'!$C$2:$C$53,"Buy")-SUMIFS('Transactions (Dated)'!$E$2:$E$53,'Transactions (Dated)'!$D$2:$D$53,'Share Values'!$V225,'Transactions (Dated)'!$B$2:$B$53,'Share Values'!AF$11,'Transactions (Dated)'!$C$2:$C$53,"Sell")</f>
        <v>0</v>
      </c>
      <c r="AG225" s="40">
        <f ca="1">AG224+SUMIFS('Transactions (Dated)'!$E$2:$E$53,'Transactions (Dated)'!$D$2:$D$53,'Share Values'!$V225,'Transactions (Dated)'!$B$2:$B$53,'Share Values'!AG$11,'Transactions (Dated)'!$C$2:$C$53,"Buy")-SUMIFS('Transactions (Dated)'!$E$2:$E$53,'Transactions (Dated)'!$D$2:$D$53,'Share Values'!$V225,'Transactions (Dated)'!$B$2:$B$53,'Share Values'!AG$11,'Transactions (Dated)'!$C$2:$C$53,"Sell")</f>
        <v>0</v>
      </c>
      <c r="AH225" s="40">
        <f ca="1">AH224+SUMIFS('Transactions (Dated)'!$E$2:$E$53,'Transactions (Dated)'!$D$2:$D$53,'Share Values'!$V225,'Transactions (Dated)'!$B$2:$B$53,'Share Values'!AH$11,'Transactions (Dated)'!$C$2:$C$53,"Buy")-SUMIFS('Transactions (Dated)'!$E$2:$E$53,'Transactions (Dated)'!$D$2:$D$53,'Share Values'!$V225,'Transactions (Dated)'!$B$2:$B$53,'Share Values'!AH$11,'Transactions (Dated)'!$C$2:$C$53,"Sell")</f>
        <v>0</v>
      </c>
      <c r="AI225" s="40">
        <f ca="1">AI224+SUMIFS('Transactions (Dated)'!$E$2:$E$53,'Transactions (Dated)'!$D$2:$D$53,'Share Values'!$V225,'Transactions (Dated)'!$B$2:$B$53,'Share Values'!AI$11,'Transactions (Dated)'!$C$2:$C$53,"Buy")-SUMIFS('Transactions (Dated)'!$E$2:$E$53,'Transactions (Dated)'!$D$2:$D$53,'Share Values'!$V225,'Transactions (Dated)'!$B$2:$B$53,'Share Values'!AI$11,'Transactions (Dated)'!$C$2:$C$53,"Sell")</f>
        <v>0</v>
      </c>
      <c r="AJ225" s="40">
        <f ca="1">AJ224+SUMIFS('Transactions (Dated)'!$E$2:$E$53,'Transactions (Dated)'!$D$2:$D$53,'Share Values'!$V225,'Transactions (Dated)'!$B$2:$B$53,'Share Values'!AJ$11,'Transactions (Dated)'!$C$2:$C$53,"Buy")-SUMIFS('Transactions (Dated)'!$E$2:$E$53,'Transactions (Dated)'!$D$2:$D$53,'Share Values'!$V225,'Transactions (Dated)'!$B$2:$B$53,'Share Values'!AJ$11,'Transactions (Dated)'!$C$2:$C$53,"Sell")</f>
        <v>0</v>
      </c>
      <c r="AK225" s="40"/>
      <c r="AM225" s="3">
        <f t="shared" si="81"/>
        <v>42223</v>
      </c>
      <c r="AN225" s="6">
        <f t="shared" ca="1" si="82"/>
        <v>45972.5</v>
      </c>
      <c r="AO225" s="6">
        <f t="shared" ca="1" si="83"/>
        <v>35250</v>
      </c>
      <c r="AP225" s="6">
        <f t="shared" ca="1" si="84"/>
        <v>0</v>
      </c>
      <c r="AQ225" s="6">
        <f t="shared" ca="1" si="85"/>
        <v>57176.24</v>
      </c>
      <c r="AR225" s="6">
        <f t="shared" ca="1" si="86"/>
        <v>36112.240000000005</v>
      </c>
      <c r="AS225" s="6">
        <f t="shared" ca="1" si="87"/>
        <v>0</v>
      </c>
      <c r="AT225" s="6">
        <f t="shared" ca="1" si="88"/>
        <v>0</v>
      </c>
      <c r="AU225" s="6">
        <f t="shared" ca="1" si="89"/>
        <v>0</v>
      </c>
      <c r="AV225" s="6">
        <f t="shared" ca="1" si="90"/>
        <v>0</v>
      </c>
      <c r="AW225" s="6">
        <f t="shared" ca="1" si="91"/>
        <v>0</v>
      </c>
      <c r="AX225" s="6">
        <f t="shared" ca="1" si="92"/>
        <v>0</v>
      </c>
      <c r="AY225" s="6">
        <f t="shared" ca="1" si="93"/>
        <v>0</v>
      </c>
      <c r="AZ225" s="6">
        <f t="shared" ca="1" si="94"/>
        <v>0</v>
      </c>
      <c r="BA225" s="6">
        <f t="shared" ca="1" si="95"/>
        <v>0</v>
      </c>
      <c r="BB225" s="6"/>
      <c r="BD225" s="4">
        <f t="shared" ca="1" si="96"/>
        <v>174510.97999999998</v>
      </c>
      <c r="BF225" s="3">
        <f t="shared" si="97"/>
        <v>42223</v>
      </c>
      <c r="BG225" s="6">
        <f>BG224+SUMIFS('Transactions (Dated)'!H:H,'Transactions (Dated)'!D:D,'Share Values'!AM225)</f>
        <v>806524.9</v>
      </c>
      <c r="BH225" s="6">
        <f ca="1">BH224+SUMIFS('Transactions (Dated)'!$F:$F,'Transactions (Dated)'!$D:$D,$BF225,'Transactions (Dated)'!$B:$B,BH$11,'Transactions (Dated)'!$C:$C,"Dividend (paid to cash)")*W225</f>
        <v>0</v>
      </c>
      <c r="BI225" s="6">
        <f ca="1">BI224+SUMIFS('Transactions (Dated)'!$F:$F,'Transactions (Dated)'!$D:$D,$BF225,'Transactions (Dated)'!$B:$B,BI$11,'Transactions (Dated)'!$C:$C,"Dividend (paid to cash)")*X225</f>
        <v>1718.75</v>
      </c>
      <c r="BJ225" s="6">
        <f ca="1">BJ224+SUMIFS('Transactions (Dated)'!$F:$F,'Transactions (Dated)'!$D:$D,$BF225,'Transactions (Dated)'!$B:$B,BJ$11,'Transactions (Dated)'!$C:$C,"Dividend (paid to cash)")*Y225</f>
        <v>0</v>
      </c>
      <c r="BK225" s="6">
        <f ca="1">BK224+SUMIFS('Transactions (Dated)'!$F:$F,'Transactions (Dated)'!$D:$D,$BF225,'Transactions (Dated)'!$B:$B,BK$11,'Transactions (Dated)'!$C:$C,"Dividend (paid to cash)")*Z225</f>
        <v>113.52000000000001</v>
      </c>
      <c r="BL225" s="6">
        <f ca="1">BL224+SUMIFS('Transactions (Dated)'!$F:$F,'Transactions (Dated)'!$D:$D,$BF225,'Transactions (Dated)'!$B:$B,BL$11,'Transactions (Dated)'!$C:$C,"Dividend (paid to cash)")*AA225</f>
        <v>0</v>
      </c>
      <c r="BM225" s="6">
        <f ca="1">BM224+SUMIFS('Transactions (Dated)'!$F:$F,'Transactions (Dated)'!$D:$D,$BF225,'Transactions (Dated)'!$B:$B,BM$11,'Transactions (Dated)'!$C:$C,"Dividend (paid to cash)")*AB225</f>
        <v>0</v>
      </c>
      <c r="BN225" s="6">
        <f ca="1">BN224+SUMIFS('Transactions (Dated)'!$F:$F,'Transactions (Dated)'!$D:$D,$BF225,'Transactions (Dated)'!$B:$B,BN$11,'Transactions (Dated)'!$C:$C,"Dividend (paid to cash)")*AC225</f>
        <v>0</v>
      </c>
      <c r="BO225" s="6">
        <f ca="1">BO224+SUMIFS('Transactions (Dated)'!$F:$F,'Transactions (Dated)'!$D:$D,$BF225,'Transactions (Dated)'!$B:$B,BO$11,'Transactions (Dated)'!$C:$C,"Dividend (paid to cash)")*AD225</f>
        <v>0</v>
      </c>
      <c r="BP225" s="6">
        <f ca="1">BP224+SUMIFS('Transactions (Dated)'!$F:$F,'Transactions (Dated)'!$D:$D,$BF225,'Transactions (Dated)'!$B:$B,BP$11,'Transactions (Dated)'!$C:$C,"Dividend (paid to cash)")*AE225</f>
        <v>0</v>
      </c>
      <c r="BQ225" s="6">
        <f ca="1">BQ224+SUMIFS('Transactions (Dated)'!$F:$F,'Transactions (Dated)'!$D:$D,$BF225,'Transactions (Dated)'!$B:$B,BQ$11,'Transactions (Dated)'!$C:$C,"Dividend (paid to cash)")*AF225</f>
        <v>0</v>
      </c>
      <c r="BR225" s="6">
        <f ca="1">BR224+SUMIFS('Transactions (Dated)'!$F:$F,'Transactions (Dated)'!$D:$D,$BF225,'Transactions (Dated)'!$B:$B,BR$11,'Transactions (Dated)'!$C:$C,"Dividend (paid to cash)")*AG225</f>
        <v>0</v>
      </c>
      <c r="BS225" s="6">
        <f ca="1">BS224+SUMIFS('Transactions (Dated)'!$F:$F,'Transactions (Dated)'!$D:$D,$BF225,'Transactions (Dated)'!$B:$B,BS$11,'Transactions (Dated)'!$C:$C,"Dividend (paid to cash)")*AH225</f>
        <v>0</v>
      </c>
      <c r="BT225" s="6">
        <f ca="1">BT224+SUMIFS('Transactions (Dated)'!$F:$F,'Transactions (Dated)'!$D:$D,$BF225,'Transactions (Dated)'!$B:$B,BT$11,'Transactions (Dated)'!$C:$C,"Dividend (paid to cash)")*AI225</f>
        <v>0</v>
      </c>
      <c r="BU225" s="6">
        <f ca="1">BU224+SUMIFS('Transactions (Dated)'!$F:$F,'Transactions (Dated)'!$D:$D,$BF225,'Transactions (Dated)'!$B:$B,BU$11,'Transactions (Dated)'!$C:$C,"Dividend (paid to cash)")*AJ225</f>
        <v>0</v>
      </c>
      <c r="BV225" s="6"/>
      <c r="BX225" s="6">
        <f t="shared" ca="1" si="102"/>
        <v>808357.17</v>
      </c>
      <c r="BZ225" s="3">
        <f t="shared" si="103"/>
        <v>42223</v>
      </c>
      <c r="CA225" s="4">
        <f t="shared" ca="1" si="98"/>
        <v>174510.97999999998</v>
      </c>
      <c r="CB225" s="4">
        <f t="shared" ca="1" si="99"/>
        <v>808357.17</v>
      </c>
      <c r="CD225" s="4">
        <f t="shared" ca="1" si="100"/>
        <v>982868.15</v>
      </c>
    </row>
    <row r="226" spans="2:82">
      <c r="B226" s="3">
        <f t="shared" si="101"/>
        <v>42226</v>
      </c>
      <c r="C226" s="2">
        <v>14466.4</v>
      </c>
      <c r="E226" s="70">
        <v>42226</v>
      </c>
      <c r="F226" s="69">
        <v>10</v>
      </c>
      <c r="G226" s="69">
        <v>3.97</v>
      </c>
      <c r="H226" s="69">
        <v>19.59</v>
      </c>
      <c r="I226" s="69">
        <v>29.94</v>
      </c>
      <c r="J226" s="69">
        <v>16.059999999999999</v>
      </c>
      <c r="K226" s="69">
        <v>12.33</v>
      </c>
      <c r="L226" s="69">
        <v>23.59</v>
      </c>
      <c r="M226" s="69">
        <v>3.37</v>
      </c>
      <c r="N226" s="69">
        <v>9.86</v>
      </c>
      <c r="O226" s="69">
        <v>6.0067000000000004</v>
      </c>
      <c r="P226" s="69">
        <v>28.3</v>
      </c>
      <c r="Q226" s="69">
        <v>0.9</v>
      </c>
      <c r="R226" s="69">
        <v>8.42</v>
      </c>
      <c r="S226" s="69">
        <v>37.78</v>
      </c>
      <c r="T226" s="4"/>
      <c r="V226" s="3">
        <f t="shared" si="80"/>
        <v>42226</v>
      </c>
      <c r="W226" s="40">
        <f ca="1">W225+SUMIFS('Transactions (Dated)'!$E$2:$E$53,'Transactions (Dated)'!$D$2:$D$53,'Share Values'!$V226,'Transactions (Dated)'!$B$2:$B$53,'Share Values'!W$11,'Transactions (Dated)'!$C$2:$C$53,"Buy")-SUMIFS('Transactions (Dated)'!$E$2:$E$53,'Transactions (Dated)'!$D$2:$D$53,'Share Values'!$V226,'Transactions (Dated)'!$B$2:$B$53,'Share Values'!W$11,'Transactions (Dated)'!$C$2:$C$53,"Sell")</f>
        <v>4625</v>
      </c>
      <c r="X226" s="40">
        <f ca="1">X225+SUMIFS('Transactions (Dated)'!$E$2:$E$53,'Transactions (Dated)'!$D$2:$D$53,'Share Values'!$V226,'Transactions (Dated)'!$B$2:$B$53,'Share Values'!X$11,'Transactions (Dated)'!$C$2:$C$53,"Buy")-SUMIFS('Transactions (Dated)'!$E$2:$E$53,'Transactions (Dated)'!$D$2:$D$53,'Share Values'!$V226,'Transactions (Dated)'!$B$2:$B$53,'Share Values'!X$11,'Transactions (Dated)'!$C$2:$C$53,"Sell")</f>
        <v>9375</v>
      </c>
      <c r="Y226" s="40">
        <f ca="1">Y225+SUMIFS('Transactions (Dated)'!$E$2:$E$53,'Transactions (Dated)'!$D$2:$D$53,'Share Values'!$V226,'Transactions (Dated)'!$B$2:$B$53,'Share Values'!Y$11,'Transactions (Dated)'!$C$2:$C$53,"Buy")-SUMIFS('Transactions (Dated)'!$E$2:$E$53,'Transactions (Dated)'!$D$2:$D$53,'Share Values'!$V226,'Transactions (Dated)'!$B$2:$B$53,'Share Values'!Y$11,'Transactions (Dated)'!$C$2:$C$53,"Sell")</f>
        <v>0</v>
      </c>
      <c r="Z226" s="40">
        <f ca="1">Z225+SUMIFS('Transactions (Dated)'!$E$2:$E$53,'Transactions (Dated)'!$D$2:$D$53,'Share Values'!$V226,'Transactions (Dated)'!$B$2:$B$53,'Share Values'!Z$11,'Transactions (Dated)'!$C$2:$C$53,"Buy")-SUMIFS('Transactions (Dated)'!$E$2:$E$53,'Transactions (Dated)'!$D$2:$D$53,'Share Values'!$V226,'Transactions (Dated)'!$B$2:$B$53,'Share Values'!Z$11,'Transactions (Dated)'!$C$2:$C$53,"Sell")</f>
        <v>1892</v>
      </c>
      <c r="AA226" s="40">
        <f ca="1">AA225+SUMIFS('Transactions (Dated)'!$E$2:$E$53,'Transactions (Dated)'!$D$2:$D$53,'Share Values'!$V226,'Transactions (Dated)'!$B$2:$B$53,'Share Values'!AA$11,'Transactions (Dated)'!$C$2:$C$53,"Buy")-SUMIFS('Transactions (Dated)'!$E$2:$E$53,'Transactions (Dated)'!$D$2:$D$53,'Share Values'!$V226,'Transactions (Dated)'!$B$2:$B$53,'Share Values'!AA$11,'Transactions (Dated)'!$C$2:$C$53,"Sell")</f>
        <v>2348</v>
      </c>
      <c r="AB226" s="40">
        <f ca="1">AB225+SUMIFS('Transactions (Dated)'!$E$2:$E$53,'Transactions (Dated)'!$D$2:$D$53,'Share Values'!$V226,'Transactions (Dated)'!$B$2:$B$53,'Share Values'!AB$11,'Transactions (Dated)'!$C$2:$C$53,"Buy")-SUMIFS('Transactions (Dated)'!$E$2:$E$53,'Transactions (Dated)'!$D$2:$D$53,'Share Values'!$V226,'Transactions (Dated)'!$B$2:$B$53,'Share Values'!AB$11,'Transactions (Dated)'!$C$2:$C$53,"Sell")</f>
        <v>0</v>
      </c>
      <c r="AC226" s="40">
        <f ca="1">AC225+SUMIFS('Transactions (Dated)'!$E$2:$E$53,'Transactions (Dated)'!$D$2:$D$53,'Share Values'!$V226,'Transactions (Dated)'!$B$2:$B$53,'Share Values'!AC$11,'Transactions (Dated)'!$C$2:$C$53,"Buy")-SUMIFS('Transactions (Dated)'!$E$2:$E$53,'Transactions (Dated)'!$D$2:$D$53,'Share Values'!$V226,'Transactions (Dated)'!$B$2:$B$53,'Share Values'!AC$11,'Transactions (Dated)'!$C$2:$C$53,"Sell")</f>
        <v>0</v>
      </c>
      <c r="AD226" s="40">
        <f ca="1">AD225+SUMIFS('Transactions (Dated)'!$E$2:$E$53,'Transactions (Dated)'!$D$2:$D$53,'Share Values'!$V226,'Transactions (Dated)'!$B$2:$B$53,'Share Values'!AD$11,'Transactions (Dated)'!$C$2:$C$53,"Buy")-SUMIFS('Transactions (Dated)'!$E$2:$E$53,'Transactions (Dated)'!$D$2:$D$53,'Share Values'!$V226,'Transactions (Dated)'!$B$2:$B$53,'Share Values'!AD$11,'Transactions (Dated)'!$C$2:$C$53,"Sell")</f>
        <v>0</v>
      </c>
      <c r="AE226" s="40">
        <f ca="1">AE225+SUMIFS('Transactions (Dated)'!$E$2:$E$53,'Transactions (Dated)'!$D$2:$D$53,'Share Values'!$V226,'Transactions (Dated)'!$B$2:$B$53,'Share Values'!AE$11,'Transactions (Dated)'!$C$2:$C$53,"Buy")-SUMIFS('Transactions (Dated)'!$E$2:$E$53,'Transactions (Dated)'!$D$2:$D$53,'Share Values'!$V226,'Transactions (Dated)'!$B$2:$B$53,'Share Values'!AE$11,'Transactions (Dated)'!$C$2:$C$53,"Sell")</f>
        <v>0</v>
      </c>
      <c r="AF226" s="40">
        <f ca="1">AF225+SUMIFS('Transactions (Dated)'!$E$2:$E$53,'Transactions (Dated)'!$D$2:$D$53,'Share Values'!$V226,'Transactions (Dated)'!$B$2:$B$53,'Share Values'!AF$11,'Transactions (Dated)'!$C$2:$C$53,"Buy")-SUMIFS('Transactions (Dated)'!$E$2:$E$53,'Transactions (Dated)'!$D$2:$D$53,'Share Values'!$V226,'Transactions (Dated)'!$B$2:$B$53,'Share Values'!AF$11,'Transactions (Dated)'!$C$2:$C$53,"Sell")</f>
        <v>0</v>
      </c>
      <c r="AG226" s="40">
        <f ca="1">AG225+SUMIFS('Transactions (Dated)'!$E$2:$E$53,'Transactions (Dated)'!$D$2:$D$53,'Share Values'!$V226,'Transactions (Dated)'!$B$2:$B$53,'Share Values'!AG$11,'Transactions (Dated)'!$C$2:$C$53,"Buy")-SUMIFS('Transactions (Dated)'!$E$2:$E$53,'Transactions (Dated)'!$D$2:$D$53,'Share Values'!$V226,'Transactions (Dated)'!$B$2:$B$53,'Share Values'!AG$11,'Transactions (Dated)'!$C$2:$C$53,"Sell")</f>
        <v>0</v>
      </c>
      <c r="AH226" s="40">
        <f ca="1">AH225+SUMIFS('Transactions (Dated)'!$E$2:$E$53,'Transactions (Dated)'!$D$2:$D$53,'Share Values'!$V226,'Transactions (Dated)'!$B$2:$B$53,'Share Values'!AH$11,'Transactions (Dated)'!$C$2:$C$53,"Buy")-SUMIFS('Transactions (Dated)'!$E$2:$E$53,'Transactions (Dated)'!$D$2:$D$53,'Share Values'!$V226,'Transactions (Dated)'!$B$2:$B$53,'Share Values'!AH$11,'Transactions (Dated)'!$C$2:$C$53,"Sell")</f>
        <v>0</v>
      </c>
      <c r="AI226" s="40">
        <f ca="1">AI225+SUMIFS('Transactions (Dated)'!$E$2:$E$53,'Transactions (Dated)'!$D$2:$D$53,'Share Values'!$V226,'Transactions (Dated)'!$B$2:$B$53,'Share Values'!AI$11,'Transactions (Dated)'!$C$2:$C$53,"Buy")-SUMIFS('Transactions (Dated)'!$E$2:$E$53,'Transactions (Dated)'!$D$2:$D$53,'Share Values'!$V226,'Transactions (Dated)'!$B$2:$B$53,'Share Values'!AI$11,'Transactions (Dated)'!$C$2:$C$53,"Sell")</f>
        <v>0</v>
      </c>
      <c r="AJ226" s="40">
        <f ca="1">AJ225+SUMIFS('Transactions (Dated)'!$E$2:$E$53,'Transactions (Dated)'!$D$2:$D$53,'Share Values'!$V226,'Transactions (Dated)'!$B$2:$B$53,'Share Values'!AJ$11,'Transactions (Dated)'!$C$2:$C$53,"Buy")-SUMIFS('Transactions (Dated)'!$E$2:$E$53,'Transactions (Dated)'!$D$2:$D$53,'Share Values'!$V226,'Transactions (Dated)'!$B$2:$B$53,'Share Values'!AJ$11,'Transactions (Dated)'!$C$2:$C$53,"Sell")</f>
        <v>0</v>
      </c>
      <c r="AK226" s="40"/>
      <c r="AM226" s="3">
        <f t="shared" si="81"/>
        <v>42226</v>
      </c>
      <c r="AN226" s="6">
        <f t="shared" ca="1" si="82"/>
        <v>46250</v>
      </c>
      <c r="AO226" s="6">
        <f t="shared" ca="1" si="83"/>
        <v>37218.75</v>
      </c>
      <c r="AP226" s="6">
        <f t="shared" ca="1" si="84"/>
        <v>0</v>
      </c>
      <c r="AQ226" s="6">
        <f t="shared" ca="1" si="85"/>
        <v>56646.48</v>
      </c>
      <c r="AR226" s="6">
        <f t="shared" ca="1" si="86"/>
        <v>37708.879999999997</v>
      </c>
      <c r="AS226" s="6">
        <f t="shared" ca="1" si="87"/>
        <v>0</v>
      </c>
      <c r="AT226" s="6">
        <f t="shared" ca="1" si="88"/>
        <v>0</v>
      </c>
      <c r="AU226" s="6">
        <f t="shared" ca="1" si="89"/>
        <v>0</v>
      </c>
      <c r="AV226" s="6">
        <f t="shared" ca="1" si="90"/>
        <v>0</v>
      </c>
      <c r="AW226" s="6">
        <f t="shared" ca="1" si="91"/>
        <v>0</v>
      </c>
      <c r="AX226" s="6">
        <f t="shared" ca="1" si="92"/>
        <v>0</v>
      </c>
      <c r="AY226" s="6">
        <f t="shared" ca="1" si="93"/>
        <v>0</v>
      </c>
      <c r="AZ226" s="6">
        <f t="shared" ca="1" si="94"/>
        <v>0</v>
      </c>
      <c r="BA226" s="6">
        <f t="shared" ca="1" si="95"/>
        <v>0</v>
      </c>
      <c r="BB226" s="6"/>
      <c r="BD226" s="4">
        <f t="shared" ca="1" si="96"/>
        <v>177824.11000000002</v>
      </c>
      <c r="BF226" s="3">
        <f t="shared" si="97"/>
        <v>42226</v>
      </c>
      <c r="BG226" s="6">
        <f>BG225+SUMIFS('Transactions (Dated)'!H:H,'Transactions (Dated)'!D:D,'Share Values'!AM226)</f>
        <v>806524.9</v>
      </c>
      <c r="BH226" s="6">
        <f ca="1">BH225+SUMIFS('Transactions (Dated)'!$F:$F,'Transactions (Dated)'!$D:$D,$BF226,'Transactions (Dated)'!$B:$B,BH$11,'Transactions (Dated)'!$C:$C,"Dividend (paid to cash)")*W226</f>
        <v>0</v>
      </c>
      <c r="BI226" s="6">
        <f ca="1">BI225+SUMIFS('Transactions (Dated)'!$F:$F,'Transactions (Dated)'!$D:$D,$BF226,'Transactions (Dated)'!$B:$B,BI$11,'Transactions (Dated)'!$C:$C,"Dividend (paid to cash)")*X226</f>
        <v>1718.75</v>
      </c>
      <c r="BJ226" s="6">
        <f ca="1">BJ225+SUMIFS('Transactions (Dated)'!$F:$F,'Transactions (Dated)'!$D:$D,$BF226,'Transactions (Dated)'!$B:$B,BJ$11,'Transactions (Dated)'!$C:$C,"Dividend (paid to cash)")*Y226</f>
        <v>0</v>
      </c>
      <c r="BK226" s="6">
        <f ca="1">BK225+SUMIFS('Transactions (Dated)'!$F:$F,'Transactions (Dated)'!$D:$D,$BF226,'Transactions (Dated)'!$B:$B,BK$11,'Transactions (Dated)'!$C:$C,"Dividend (paid to cash)")*Z226</f>
        <v>113.52000000000001</v>
      </c>
      <c r="BL226" s="6">
        <f ca="1">BL225+SUMIFS('Transactions (Dated)'!$F:$F,'Transactions (Dated)'!$D:$D,$BF226,'Transactions (Dated)'!$B:$B,BL$11,'Transactions (Dated)'!$C:$C,"Dividend (paid to cash)")*AA226</f>
        <v>0</v>
      </c>
      <c r="BM226" s="6">
        <f ca="1">BM225+SUMIFS('Transactions (Dated)'!$F:$F,'Transactions (Dated)'!$D:$D,$BF226,'Transactions (Dated)'!$B:$B,BM$11,'Transactions (Dated)'!$C:$C,"Dividend (paid to cash)")*AB226</f>
        <v>0</v>
      </c>
      <c r="BN226" s="6">
        <f ca="1">BN225+SUMIFS('Transactions (Dated)'!$F:$F,'Transactions (Dated)'!$D:$D,$BF226,'Transactions (Dated)'!$B:$B,BN$11,'Transactions (Dated)'!$C:$C,"Dividend (paid to cash)")*AC226</f>
        <v>0</v>
      </c>
      <c r="BO226" s="6">
        <f ca="1">BO225+SUMIFS('Transactions (Dated)'!$F:$F,'Transactions (Dated)'!$D:$D,$BF226,'Transactions (Dated)'!$B:$B,BO$11,'Transactions (Dated)'!$C:$C,"Dividend (paid to cash)")*AD226</f>
        <v>0</v>
      </c>
      <c r="BP226" s="6">
        <f ca="1">BP225+SUMIFS('Transactions (Dated)'!$F:$F,'Transactions (Dated)'!$D:$D,$BF226,'Transactions (Dated)'!$B:$B,BP$11,'Transactions (Dated)'!$C:$C,"Dividend (paid to cash)")*AE226</f>
        <v>0</v>
      </c>
      <c r="BQ226" s="6">
        <f ca="1">BQ225+SUMIFS('Transactions (Dated)'!$F:$F,'Transactions (Dated)'!$D:$D,$BF226,'Transactions (Dated)'!$B:$B,BQ$11,'Transactions (Dated)'!$C:$C,"Dividend (paid to cash)")*AF226</f>
        <v>0</v>
      </c>
      <c r="BR226" s="6">
        <f ca="1">BR225+SUMIFS('Transactions (Dated)'!$F:$F,'Transactions (Dated)'!$D:$D,$BF226,'Transactions (Dated)'!$B:$B,BR$11,'Transactions (Dated)'!$C:$C,"Dividend (paid to cash)")*AG226</f>
        <v>0</v>
      </c>
      <c r="BS226" s="6">
        <f ca="1">BS225+SUMIFS('Transactions (Dated)'!$F:$F,'Transactions (Dated)'!$D:$D,$BF226,'Transactions (Dated)'!$B:$B,BS$11,'Transactions (Dated)'!$C:$C,"Dividend (paid to cash)")*AH226</f>
        <v>0</v>
      </c>
      <c r="BT226" s="6">
        <f ca="1">BT225+SUMIFS('Transactions (Dated)'!$F:$F,'Transactions (Dated)'!$D:$D,$BF226,'Transactions (Dated)'!$B:$B,BT$11,'Transactions (Dated)'!$C:$C,"Dividend (paid to cash)")*AI226</f>
        <v>0</v>
      </c>
      <c r="BU226" s="6">
        <f ca="1">BU225+SUMIFS('Transactions (Dated)'!$F:$F,'Transactions (Dated)'!$D:$D,$BF226,'Transactions (Dated)'!$B:$B,BU$11,'Transactions (Dated)'!$C:$C,"Dividend (paid to cash)")*AJ226</f>
        <v>0</v>
      </c>
      <c r="BV226" s="6"/>
      <c r="BX226" s="6">
        <f t="shared" ca="1" si="102"/>
        <v>808357.17</v>
      </c>
      <c r="BZ226" s="3">
        <f t="shared" si="103"/>
        <v>42226</v>
      </c>
      <c r="CA226" s="4">
        <f t="shared" ca="1" si="98"/>
        <v>177824.11000000002</v>
      </c>
      <c r="CB226" s="4">
        <f t="shared" ca="1" si="99"/>
        <v>808357.17</v>
      </c>
      <c r="CD226" s="4">
        <f t="shared" ca="1" si="100"/>
        <v>986181.28</v>
      </c>
    </row>
    <row r="227" spans="2:82">
      <c r="B227" s="3">
        <f t="shared" si="101"/>
        <v>42227</v>
      </c>
      <c r="C227" s="2">
        <v>14414.7</v>
      </c>
      <c r="E227" s="70">
        <v>42227</v>
      </c>
      <c r="F227" s="69">
        <v>9.91</v>
      </c>
      <c r="G227" s="69">
        <v>3.89</v>
      </c>
      <c r="H227" s="69">
        <v>19.489999999999998</v>
      </c>
      <c r="I227" s="69">
        <v>29.78</v>
      </c>
      <c r="J227" s="69">
        <v>15.58</v>
      </c>
      <c r="K227" s="69">
        <v>12.16</v>
      </c>
      <c r="L227" s="69">
        <v>23.38</v>
      </c>
      <c r="M227" s="69">
        <v>3.39</v>
      </c>
      <c r="N227" s="69">
        <v>9.86</v>
      </c>
      <c r="O227" s="69">
        <v>6.0332999999999997</v>
      </c>
      <c r="P227" s="69">
        <v>28.33</v>
      </c>
      <c r="Q227" s="69">
        <v>0.9</v>
      </c>
      <c r="R227" s="69">
        <v>7.83</v>
      </c>
      <c r="S227" s="69">
        <v>38.17</v>
      </c>
      <c r="T227" s="4"/>
      <c r="V227" s="3">
        <f t="shared" si="80"/>
        <v>42227</v>
      </c>
      <c r="W227" s="40">
        <f ca="1">W226+SUMIFS('Transactions (Dated)'!$E$2:$E$53,'Transactions (Dated)'!$D$2:$D$53,'Share Values'!$V227,'Transactions (Dated)'!$B$2:$B$53,'Share Values'!W$11,'Transactions (Dated)'!$C$2:$C$53,"Buy")-SUMIFS('Transactions (Dated)'!$E$2:$E$53,'Transactions (Dated)'!$D$2:$D$53,'Share Values'!$V227,'Transactions (Dated)'!$B$2:$B$53,'Share Values'!W$11,'Transactions (Dated)'!$C$2:$C$53,"Sell")</f>
        <v>4625</v>
      </c>
      <c r="X227" s="40">
        <f ca="1">X226+SUMIFS('Transactions (Dated)'!$E$2:$E$53,'Transactions (Dated)'!$D$2:$D$53,'Share Values'!$V227,'Transactions (Dated)'!$B$2:$B$53,'Share Values'!X$11,'Transactions (Dated)'!$C$2:$C$53,"Buy")-SUMIFS('Transactions (Dated)'!$E$2:$E$53,'Transactions (Dated)'!$D$2:$D$53,'Share Values'!$V227,'Transactions (Dated)'!$B$2:$B$53,'Share Values'!X$11,'Transactions (Dated)'!$C$2:$C$53,"Sell")</f>
        <v>9375</v>
      </c>
      <c r="Y227" s="40">
        <f ca="1">Y226+SUMIFS('Transactions (Dated)'!$E$2:$E$53,'Transactions (Dated)'!$D$2:$D$53,'Share Values'!$V227,'Transactions (Dated)'!$B$2:$B$53,'Share Values'!Y$11,'Transactions (Dated)'!$C$2:$C$53,"Buy")-SUMIFS('Transactions (Dated)'!$E$2:$E$53,'Transactions (Dated)'!$D$2:$D$53,'Share Values'!$V227,'Transactions (Dated)'!$B$2:$B$53,'Share Values'!Y$11,'Transactions (Dated)'!$C$2:$C$53,"Sell")</f>
        <v>0</v>
      </c>
      <c r="Z227" s="40">
        <f ca="1">Z226+SUMIFS('Transactions (Dated)'!$E$2:$E$53,'Transactions (Dated)'!$D$2:$D$53,'Share Values'!$V227,'Transactions (Dated)'!$B$2:$B$53,'Share Values'!Z$11,'Transactions (Dated)'!$C$2:$C$53,"Buy")-SUMIFS('Transactions (Dated)'!$E$2:$E$53,'Transactions (Dated)'!$D$2:$D$53,'Share Values'!$V227,'Transactions (Dated)'!$B$2:$B$53,'Share Values'!Z$11,'Transactions (Dated)'!$C$2:$C$53,"Sell")</f>
        <v>1892</v>
      </c>
      <c r="AA227" s="40">
        <f ca="1">AA226+SUMIFS('Transactions (Dated)'!$E$2:$E$53,'Transactions (Dated)'!$D$2:$D$53,'Share Values'!$V227,'Transactions (Dated)'!$B$2:$B$53,'Share Values'!AA$11,'Transactions (Dated)'!$C$2:$C$53,"Buy")-SUMIFS('Transactions (Dated)'!$E$2:$E$53,'Transactions (Dated)'!$D$2:$D$53,'Share Values'!$V227,'Transactions (Dated)'!$B$2:$B$53,'Share Values'!AA$11,'Transactions (Dated)'!$C$2:$C$53,"Sell")</f>
        <v>2348</v>
      </c>
      <c r="AB227" s="40">
        <f ca="1">AB226+SUMIFS('Transactions (Dated)'!$E$2:$E$53,'Transactions (Dated)'!$D$2:$D$53,'Share Values'!$V227,'Transactions (Dated)'!$B$2:$B$53,'Share Values'!AB$11,'Transactions (Dated)'!$C$2:$C$53,"Buy")-SUMIFS('Transactions (Dated)'!$E$2:$E$53,'Transactions (Dated)'!$D$2:$D$53,'Share Values'!$V227,'Transactions (Dated)'!$B$2:$B$53,'Share Values'!AB$11,'Transactions (Dated)'!$C$2:$C$53,"Sell")</f>
        <v>0</v>
      </c>
      <c r="AC227" s="40">
        <f ca="1">AC226+SUMIFS('Transactions (Dated)'!$E$2:$E$53,'Transactions (Dated)'!$D$2:$D$53,'Share Values'!$V227,'Transactions (Dated)'!$B$2:$B$53,'Share Values'!AC$11,'Transactions (Dated)'!$C$2:$C$53,"Buy")-SUMIFS('Transactions (Dated)'!$E$2:$E$53,'Transactions (Dated)'!$D$2:$D$53,'Share Values'!$V227,'Transactions (Dated)'!$B$2:$B$53,'Share Values'!AC$11,'Transactions (Dated)'!$C$2:$C$53,"Sell")</f>
        <v>0</v>
      </c>
      <c r="AD227" s="40">
        <f ca="1">AD226+SUMIFS('Transactions (Dated)'!$E$2:$E$53,'Transactions (Dated)'!$D$2:$D$53,'Share Values'!$V227,'Transactions (Dated)'!$B$2:$B$53,'Share Values'!AD$11,'Transactions (Dated)'!$C$2:$C$53,"Buy")-SUMIFS('Transactions (Dated)'!$E$2:$E$53,'Transactions (Dated)'!$D$2:$D$53,'Share Values'!$V227,'Transactions (Dated)'!$B$2:$B$53,'Share Values'!AD$11,'Transactions (Dated)'!$C$2:$C$53,"Sell")</f>
        <v>0</v>
      </c>
      <c r="AE227" s="40">
        <f ca="1">AE226+SUMIFS('Transactions (Dated)'!$E$2:$E$53,'Transactions (Dated)'!$D$2:$D$53,'Share Values'!$V227,'Transactions (Dated)'!$B$2:$B$53,'Share Values'!AE$11,'Transactions (Dated)'!$C$2:$C$53,"Buy")-SUMIFS('Transactions (Dated)'!$E$2:$E$53,'Transactions (Dated)'!$D$2:$D$53,'Share Values'!$V227,'Transactions (Dated)'!$B$2:$B$53,'Share Values'!AE$11,'Transactions (Dated)'!$C$2:$C$53,"Sell")</f>
        <v>0</v>
      </c>
      <c r="AF227" s="40">
        <f ca="1">AF226+SUMIFS('Transactions (Dated)'!$E$2:$E$53,'Transactions (Dated)'!$D$2:$D$53,'Share Values'!$V227,'Transactions (Dated)'!$B$2:$B$53,'Share Values'!AF$11,'Transactions (Dated)'!$C$2:$C$53,"Buy")-SUMIFS('Transactions (Dated)'!$E$2:$E$53,'Transactions (Dated)'!$D$2:$D$53,'Share Values'!$V227,'Transactions (Dated)'!$B$2:$B$53,'Share Values'!AF$11,'Transactions (Dated)'!$C$2:$C$53,"Sell")</f>
        <v>0</v>
      </c>
      <c r="AG227" s="40">
        <f ca="1">AG226+SUMIFS('Transactions (Dated)'!$E$2:$E$53,'Transactions (Dated)'!$D$2:$D$53,'Share Values'!$V227,'Transactions (Dated)'!$B$2:$B$53,'Share Values'!AG$11,'Transactions (Dated)'!$C$2:$C$53,"Buy")-SUMIFS('Transactions (Dated)'!$E$2:$E$53,'Transactions (Dated)'!$D$2:$D$53,'Share Values'!$V227,'Transactions (Dated)'!$B$2:$B$53,'Share Values'!AG$11,'Transactions (Dated)'!$C$2:$C$53,"Sell")</f>
        <v>0</v>
      </c>
      <c r="AH227" s="40">
        <f ca="1">AH226+SUMIFS('Transactions (Dated)'!$E$2:$E$53,'Transactions (Dated)'!$D$2:$D$53,'Share Values'!$V227,'Transactions (Dated)'!$B$2:$B$53,'Share Values'!AH$11,'Transactions (Dated)'!$C$2:$C$53,"Buy")-SUMIFS('Transactions (Dated)'!$E$2:$E$53,'Transactions (Dated)'!$D$2:$D$53,'Share Values'!$V227,'Transactions (Dated)'!$B$2:$B$53,'Share Values'!AH$11,'Transactions (Dated)'!$C$2:$C$53,"Sell")</f>
        <v>0</v>
      </c>
      <c r="AI227" s="40">
        <f ca="1">AI226+SUMIFS('Transactions (Dated)'!$E$2:$E$53,'Transactions (Dated)'!$D$2:$D$53,'Share Values'!$V227,'Transactions (Dated)'!$B$2:$B$53,'Share Values'!AI$11,'Transactions (Dated)'!$C$2:$C$53,"Buy")-SUMIFS('Transactions (Dated)'!$E$2:$E$53,'Transactions (Dated)'!$D$2:$D$53,'Share Values'!$V227,'Transactions (Dated)'!$B$2:$B$53,'Share Values'!AI$11,'Transactions (Dated)'!$C$2:$C$53,"Sell")</f>
        <v>0</v>
      </c>
      <c r="AJ227" s="40">
        <f ca="1">AJ226+SUMIFS('Transactions (Dated)'!$E$2:$E$53,'Transactions (Dated)'!$D$2:$D$53,'Share Values'!$V227,'Transactions (Dated)'!$B$2:$B$53,'Share Values'!AJ$11,'Transactions (Dated)'!$C$2:$C$53,"Buy")-SUMIFS('Transactions (Dated)'!$E$2:$E$53,'Transactions (Dated)'!$D$2:$D$53,'Share Values'!$V227,'Transactions (Dated)'!$B$2:$B$53,'Share Values'!AJ$11,'Transactions (Dated)'!$C$2:$C$53,"Sell")</f>
        <v>0</v>
      </c>
      <c r="AK227" s="40"/>
      <c r="AM227" s="3">
        <f t="shared" si="81"/>
        <v>42227</v>
      </c>
      <c r="AN227" s="6">
        <f t="shared" ca="1" si="82"/>
        <v>45833.75</v>
      </c>
      <c r="AO227" s="6">
        <f t="shared" ca="1" si="83"/>
        <v>36468.75</v>
      </c>
      <c r="AP227" s="6">
        <f t="shared" ca="1" si="84"/>
        <v>0</v>
      </c>
      <c r="AQ227" s="6">
        <f t="shared" ca="1" si="85"/>
        <v>56343.76</v>
      </c>
      <c r="AR227" s="6">
        <f t="shared" ca="1" si="86"/>
        <v>36581.840000000004</v>
      </c>
      <c r="AS227" s="6">
        <f t="shared" ca="1" si="87"/>
        <v>0</v>
      </c>
      <c r="AT227" s="6">
        <f t="shared" ca="1" si="88"/>
        <v>0</v>
      </c>
      <c r="AU227" s="6">
        <f t="shared" ca="1" si="89"/>
        <v>0</v>
      </c>
      <c r="AV227" s="6">
        <f t="shared" ca="1" si="90"/>
        <v>0</v>
      </c>
      <c r="AW227" s="6">
        <f t="shared" ca="1" si="91"/>
        <v>0</v>
      </c>
      <c r="AX227" s="6">
        <f t="shared" ca="1" si="92"/>
        <v>0</v>
      </c>
      <c r="AY227" s="6">
        <f t="shared" ca="1" si="93"/>
        <v>0</v>
      </c>
      <c r="AZ227" s="6">
        <f t="shared" ca="1" si="94"/>
        <v>0</v>
      </c>
      <c r="BA227" s="6">
        <f t="shared" ca="1" si="95"/>
        <v>0</v>
      </c>
      <c r="BB227" s="6"/>
      <c r="BD227" s="4">
        <f t="shared" ca="1" si="96"/>
        <v>175228.1</v>
      </c>
      <c r="BF227" s="3">
        <f t="shared" si="97"/>
        <v>42227</v>
      </c>
      <c r="BG227" s="6">
        <f>BG226+SUMIFS('Transactions (Dated)'!H:H,'Transactions (Dated)'!D:D,'Share Values'!AM227)</f>
        <v>806524.9</v>
      </c>
      <c r="BH227" s="6">
        <f ca="1">BH226+SUMIFS('Transactions (Dated)'!$F:$F,'Transactions (Dated)'!$D:$D,$BF227,'Transactions (Dated)'!$B:$B,BH$11,'Transactions (Dated)'!$C:$C,"Dividend (paid to cash)")*W227</f>
        <v>0</v>
      </c>
      <c r="BI227" s="6">
        <f ca="1">BI226+SUMIFS('Transactions (Dated)'!$F:$F,'Transactions (Dated)'!$D:$D,$BF227,'Transactions (Dated)'!$B:$B,BI$11,'Transactions (Dated)'!$C:$C,"Dividend (paid to cash)")*X227</f>
        <v>1718.75</v>
      </c>
      <c r="BJ227" s="6">
        <f ca="1">BJ226+SUMIFS('Transactions (Dated)'!$F:$F,'Transactions (Dated)'!$D:$D,$BF227,'Transactions (Dated)'!$B:$B,BJ$11,'Transactions (Dated)'!$C:$C,"Dividend (paid to cash)")*Y227</f>
        <v>0</v>
      </c>
      <c r="BK227" s="6">
        <f ca="1">BK226+SUMIFS('Transactions (Dated)'!$F:$F,'Transactions (Dated)'!$D:$D,$BF227,'Transactions (Dated)'!$B:$B,BK$11,'Transactions (Dated)'!$C:$C,"Dividend (paid to cash)")*Z227</f>
        <v>113.52000000000001</v>
      </c>
      <c r="BL227" s="6">
        <f ca="1">BL226+SUMIFS('Transactions (Dated)'!$F:$F,'Transactions (Dated)'!$D:$D,$BF227,'Transactions (Dated)'!$B:$B,BL$11,'Transactions (Dated)'!$C:$C,"Dividend (paid to cash)")*AA227</f>
        <v>0</v>
      </c>
      <c r="BM227" s="6">
        <f ca="1">BM226+SUMIFS('Transactions (Dated)'!$F:$F,'Transactions (Dated)'!$D:$D,$BF227,'Transactions (Dated)'!$B:$B,BM$11,'Transactions (Dated)'!$C:$C,"Dividend (paid to cash)")*AB227</f>
        <v>0</v>
      </c>
      <c r="BN227" s="6">
        <f ca="1">BN226+SUMIFS('Transactions (Dated)'!$F:$F,'Transactions (Dated)'!$D:$D,$BF227,'Transactions (Dated)'!$B:$B,BN$11,'Transactions (Dated)'!$C:$C,"Dividend (paid to cash)")*AC227</f>
        <v>0</v>
      </c>
      <c r="BO227" s="6">
        <f ca="1">BO226+SUMIFS('Transactions (Dated)'!$F:$F,'Transactions (Dated)'!$D:$D,$BF227,'Transactions (Dated)'!$B:$B,BO$11,'Transactions (Dated)'!$C:$C,"Dividend (paid to cash)")*AD227</f>
        <v>0</v>
      </c>
      <c r="BP227" s="6">
        <f ca="1">BP226+SUMIFS('Transactions (Dated)'!$F:$F,'Transactions (Dated)'!$D:$D,$BF227,'Transactions (Dated)'!$B:$B,BP$11,'Transactions (Dated)'!$C:$C,"Dividend (paid to cash)")*AE227</f>
        <v>0</v>
      </c>
      <c r="BQ227" s="6">
        <f ca="1">BQ226+SUMIFS('Transactions (Dated)'!$F:$F,'Transactions (Dated)'!$D:$D,$BF227,'Transactions (Dated)'!$B:$B,BQ$11,'Transactions (Dated)'!$C:$C,"Dividend (paid to cash)")*AF227</f>
        <v>0</v>
      </c>
      <c r="BR227" s="6">
        <f ca="1">BR226+SUMIFS('Transactions (Dated)'!$F:$F,'Transactions (Dated)'!$D:$D,$BF227,'Transactions (Dated)'!$B:$B,BR$11,'Transactions (Dated)'!$C:$C,"Dividend (paid to cash)")*AG227</f>
        <v>0</v>
      </c>
      <c r="BS227" s="6">
        <f ca="1">BS226+SUMIFS('Transactions (Dated)'!$F:$F,'Transactions (Dated)'!$D:$D,$BF227,'Transactions (Dated)'!$B:$B,BS$11,'Transactions (Dated)'!$C:$C,"Dividend (paid to cash)")*AH227</f>
        <v>0</v>
      </c>
      <c r="BT227" s="6">
        <f ca="1">BT226+SUMIFS('Transactions (Dated)'!$F:$F,'Transactions (Dated)'!$D:$D,$BF227,'Transactions (Dated)'!$B:$B,BT$11,'Transactions (Dated)'!$C:$C,"Dividend (paid to cash)")*AI227</f>
        <v>0</v>
      </c>
      <c r="BU227" s="6">
        <f ca="1">BU226+SUMIFS('Transactions (Dated)'!$F:$F,'Transactions (Dated)'!$D:$D,$BF227,'Transactions (Dated)'!$B:$B,BU$11,'Transactions (Dated)'!$C:$C,"Dividend (paid to cash)")*AJ227</f>
        <v>0</v>
      </c>
      <c r="BV227" s="6"/>
      <c r="BX227" s="6">
        <f t="shared" ca="1" si="102"/>
        <v>808357.17</v>
      </c>
      <c r="BZ227" s="3">
        <f t="shared" si="103"/>
        <v>42227</v>
      </c>
      <c r="CA227" s="4">
        <f t="shared" ca="1" si="98"/>
        <v>175228.1</v>
      </c>
      <c r="CB227" s="4">
        <f t="shared" ca="1" si="99"/>
        <v>808357.17</v>
      </c>
      <c r="CD227" s="4">
        <f t="shared" ca="1" si="100"/>
        <v>983585.27</v>
      </c>
    </row>
    <row r="228" spans="2:82">
      <c r="B228" s="3">
        <f t="shared" si="101"/>
        <v>42228</v>
      </c>
      <c r="C228" s="2">
        <v>14339.5</v>
      </c>
      <c r="E228" s="70">
        <v>42228</v>
      </c>
      <c r="F228" s="69">
        <v>10.039999999999999</v>
      </c>
      <c r="G228" s="69">
        <v>4.03</v>
      </c>
      <c r="H228" s="69">
        <v>19.43</v>
      </c>
      <c r="I228" s="69">
        <v>29.5</v>
      </c>
      <c r="J228" s="69">
        <v>15.56</v>
      </c>
      <c r="K228" s="69">
        <v>11.9</v>
      </c>
      <c r="L228" s="69">
        <v>22.65</v>
      </c>
      <c r="M228" s="69">
        <v>3.49</v>
      </c>
      <c r="N228" s="69">
        <v>9.98</v>
      </c>
      <c r="O228" s="69">
        <v>6.0266999999999999</v>
      </c>
      <c r="P228" s="69">
        <v>27.77</v>
      </c>
      <c r="Q228" s="69">
        <v>0.9</v>
      </c>
      <c r="R228" s="69">
        <v>7.74</v>
      </c>
      <c r="S228" s="69">
        <v>38.549999999999997</v>
      </c>
      <c r="T228" s="4"/>
      <c r="V228" s="3">
        <f t="shared" si="80"/>
        <v>42228</v>
      </c>
      <c r="W228" s="40">
        <f ca="1">W227+SUMIFS('Transactions (Dated)'!$E$2:$E$53,'Transactions (Dated)'!$D$2:$D$53,'Share Values'!$V228,'Transactions (Dated)'!$B$2:$B$53,'Share Values'!W$11,'Transactions (Dated)'!$C$2:$C$53,"Buy")-SUMIFS('Transactions (Dated)'!$E$2:$E$53,'Transactions (Dated)'!$D$2:$D$53,'Share Values'!$V228,'Transactions (Dated)'!$B$2:$B$53,'Share Values'!W$11,'Transactions (Dated)'!$C$2:$C$53,"Sell")</f>
        <v>4625</v>
      </c>
      <c r="X228" s="40">
        <f ca="1">X227+SUMIFS('Transactions (Dated)'!$E$2:$E$53,'Transactions (Dated)'!$D$2:$D$53,'Share Values'!$V228,'Transactions (Dated)'!$B$2:$B$53,'Share Values'!X$11,'Transactions (Dated)'!$C$2:$C$53,"Buy")-SUMIFS('Transactions (Dated)'!$E$2:$E$53,'Transactions (Dated)'!$D$2:$D$53,'Share Values'!$V228,'Transactions (Dated)'!$B$2:$B$53,'Share Values'!X$11,'Transactions (Dated)'!$C$2:$C$53,"Sell")</f>
        <v>9375</v>
      </c>
      <c r="Y228" s="40">
        <f ca="1">Y227+SUMIFS('Transactions (Dated)'!$E$2:$E$53,'Transactions (Dated)'!$D$2:$D$53,'Share Values'!$V228,'Transactions (Dated)'!$B$2:$B$53,'Share Values'!Y$11,'Transactions (Dated)'!$C$2:$C$53,"Buy")-SUMIFS('Transactions (Dated)'!$E$2:$E$53,'Transactions (Dated)'!$D$2:$D$53,'Share Values'!$V228,'Transactions (Dated)'!$B$2:$B$53,'Share Values'!Y$11,'Transactions (Dated)'!$C$2:$C$53,"Sell")</f>
        <v>0</v>
      </c>
      <c r="Z228" s="40">
        <f ca="1">Z227+SUMIFS('Transactions (Dated)'!$E$2:$E$53,'Transactions (Dated)'!$D$2:$D$53,'Share Values'!$V228,'Transactions (Dated)'!$B$2:$B$53,'Share Values'!Z$11,'Transactions (Dated)'!$C$2:$C$53,"Buy")-SUMIFS('Transactions (Dated)'!$E$2:$E$53,'Transactions (Dated)'!$D$2:$D$53,'Share Values'!$V228,'Transactions (Dated)'!$B$2:$B$53,'Share Values'!Z$11,'Transactions (Dated)'!$C$2:$C$53,"Sell")</f>
        <v>1892</v>
      </c>
      <c r="AA228" s="40">
        <f ca="1">AA227+SUMIFS('Transactions (Dated)'!$E$2:$E$53,'Transactions (Dated)'!$D$2:$D$53,'Share Values'!$V228,'Transactions (Dated)'!$B$2:$B$53,'Share Values'!AA$11,'Transactions (Dated)'!$C$2:$C$53,"Buy")-SUMIFS('Transactions (Dated)'!$E$2:$E$53,'Transactions (Dated)'!$D$2:$D$53,'Share Values'!$V228,'Transactions (Dated)'!$B$2:$B$53,'Share Values'!AA$11,'Transactions (Dated)'!$C$2:$C$53,"Sell")</f>
        <v>2348</v>
      </c>
      <c r="AB228" s="40">
        <f ca="1">AB227+SUMIFS('Transactions (Dated)'!$E$2:$E$53,'Transactions (Dated)'!$D$2:$D$53,'Share Values'!$V228,'Transactions (Dated)'!$B$2:$B$53,'Share Values'!AB$11,'Transactions (Dated)'!$C$2:$C$53,"Buy")-SUMIFS('Transactions (Dated)'!$E$2:$E$53,'Transactions (Dated)'!$D$2:$D$53,'Share Values'!$V228,'Transactions (Dated)'!$B$2:$B$53,'Share Values'!AB$11,'Transactions (Dated)'!$C$2:$C$53,"Sell")</f>
        <v>0</v>
      </c>
      <c r="AC228" s="40">
        <f ca="1">AC227+SUMIFS('Transactions (Dated)'!$E$2:$E$53,'Transactions (Dated)'!$D$2:$D$53,'Share Values'!$V228,'Transactions (Dated)'!$B$2:$B$53,'Share Values'!AC$11,'Transactions (Dated)'!$C$2:$C$53,"Buy")-SUMIFS('Transactions (Dated)'!$E$2:$E$53,'Transactions (Dated)'!$D$2:$D$53,'Share Values'!$V228,'Transactions (Dated)'!$B$2:$B$53,'Share Values'!AC$11,'Transactions (Dated)'!$C$2:$C$53,"Sell")</f>
        <v>0</v>
      </c>
      <c r="AD228" s="40">
        <f ca="1">AD227+SUMIFS('Transactions (Dated)'!$E$2:$E$53,'Transactions (Dated)'!$D$2:$D$53,'Share Values'!$V228,'Transactions (Dated)'!$B$2:$B$53,'Share Values'!AD$11,'Transactions (Dated)'!$C$2:$C$53,"Buy")-SUMIFS('Transactions (Dated)'!$E$2:$E$53,'Transactions (Dated)'!$D$2:$D$53,'Share Values'!$V228,'Transactions (Dated)'!$B$2:$B$53,'Share Values'!AD$11,'Transactions (Dated)'!$C$2:$C$53,"Sell")</f>
        <v>0</v>
      </c>
      <c r="AE228" s="40">
        <f ca="1">AE227+SUMIFS('Transactions (Dated)'!$E$2:$E$53,'Transactions (Dated)'!$D$2:$D$53,'Share Values'!$V228,'Transactions (Dated)'!$B$2:$B$53,'Share Values'!AE$11,'Transactions (Dated)'!$C$2:$C$53,"Buy")-SUMIFS('Transactions (Dated)'!$E$2:$E$53,'Transactions (Dated)'!$D$2:$D$53,'Share Values'!$V228,'Transactions (Dated)'!$B$2:$B$53,'Share Values'!AE$11,'Transactions (Dated)'!$C$2:$C$53,"Sell")</f>
        <v>0</v>
      </c>
      <c r="AF228" s="40">
        <f ca="1">AF227+SUMIFS('Transactions (Dated)'!$E$2:$E$53,'Transactions (Dated)'!$D$2:$D$53,'Share Values'!$V228,'Transactions (Dated)'!$B$2:$B$53,'Share Values'!AF$11,'Transactions (Dated)'!$C$2:$C$53,"Buy")-SUMIFS('Transactions (Dated)'!$E$2:$E$53,'Transactions (Dated)'!$D$2:$D$53,'Share Values'!$V228,'Transactions (Dated)'!$B$2:$B$53,'Share Values'!AF$11,'Transactions (Dated)'!$C$2:$C$53,"Sell")</f>
        <v>0</v>
      </c>
      <c r="AG228" s="40">
        <f ca="1">AG227+SUMIFS('Transactions (Dated)'!$E$2:$E$53,'Transactions (Dated)'!$D$2:$D$53,'Share Values'!$V228,'Transactions (Dated)'!$B$2:$B$53,'Share Values'!AG$11,'Transactions (Dated)'!$C$2:$C$53,"Buy")-SUMIFS('Transactions (Dated)'!$E$2:$E$53,'Transactions (Dated)'!$D$2:$D$53,'Share Values'!$V228,'Transactions (Dated)'!$B$2:$B$53,'Share Values'!AG$11,'Transactions (Dated)'!$C$2:$C$53,"Sell")</f>
        <v>0</v>
      </c>
      <c r="AH228" s="40">
        <f ca="1">AH227+SUMIFS('Transactions (Dated)'!$E$2:$E$53,'Transactions (Dated)'!$D$2:$D$53,'Share Values'!$V228,'Transactions (Dated)'!$B$2:$B$53,'Share Values'!AH$11,'Transactions (Dated)'!$C$2:$C$53,"Buy")-SUMIFS('Transactions (Dated)'!$E$2:$E$53,'Transactions (Dated)'!$D$2:$D$53,'Share Values'!$V228,'Transactions (Dated)'!$B$2:$B$53,'Share Values'!AH$11,'Transactions (Dated)'!$C$2:$C$53,"Sell")</f>
        <v>0</v>
      </c>
      <c r="AI228" s="40">
        <f ca="1">AI227+SUMIFS('Transactions (Dated)'!$E$2:$E$53,'Transactions (Dated)'!$D$2:$D$53,'Share Values'!$V228,'Transactions (Dated)'!$B$2:$B$53,'Share Values'!AI$11,'Transactions (Dated)'!$C$2:$C$53,"Buy")-SUMIFS('Transactions (Dated)'!$E$2:$E$53,'Transactions (Dated)'!$D$2:$D$53,'Share Values'!$V228,'Transactions (Dated)'!$B$2:$B$53,'Share Values'!AI$11,'Transactions (Dated)'!$C$2:$C$53,"Sell")</f>
        <v>0</v>
      </c>
      <c r="AJ228" s="40">
        <f ca="1">AJ227+SUMIFS('Transactions (Dated)'!$E$2:$E$53,'Transactions (Dated)'!$D$2:$D$53,'Share Values'!$V228,'Transactions (Dated)'!$B$2:$B$53,'Share Values'!AJ$11,'Transactions (Dated)'!$C$2:$C$53,"Buy")-SUMIFS('Transactions (Dated)'!$E$2:$E$53,'Transactions (Dated)'!$D$2:$D$53,'Share Values'!$V228,'Transactions (Dated)'!$B$2:$B$53,'Share Values'!AJ$11,'Transactions (Dated)'!$C$2:$C$53,"Sell")</f>
        <v>0</v>
      </c>
      <c r="AK228" s="40"/>
      <c r="AM228" s="3">
        <f t="shared" si="81"/>
        <v>42228</v>
      </c>
      <c r="AN228" s="6">
        <f t="shared" ca="1" si="82"/>
        <v>46434.999999999993</v>
      </c>
      <c r="AO228" s="6">
        <f t="shared" ca="1" si="83"/>
        <v>37781.25</v>
      </c>
      <c r="AP228" s="6">
        <f t="shared" ca="1" si="84"/>
        <v>0</v>
      </c>
      <c r="AQ228" s="6">
        <f t="shared" ca="1" si="85"/>
        <v>55814</v>
      </c>
      <c r="AR228" s="6">
        <f t="shared" ca="1" si="86"/>
        <v>36534.880000000005</v>
      </c>
      <c r="AS228" s="6">
        <f t="shared" ca="1" si="87"/>
        <v>0</v>
      </c>
      <c r="AT228" s="6">
        <f t="shared" ca="1" si="88"/>
        <v>0</v>
      </c>
      <c r="AU228" s="6">
        <f t="shared" ca="1" si="89"/>
        <v>0</v>
      </c>
      <c r="AV228" s="6">
        <f t="shared" ca="1" si="90"/>
        <v>0</v>
      </c>
      <c r="AW228" s="6">
        <f t="shared" ca="1" si="91"/>
        <v>0</v>
      </c>
      <c r="AX228" s="6">
        <f t="shared" ca="1" si="92"/>
        <v>0</v>
      </c>
      <c r="AY228" s="6">
        <f t="shared" ca="1" si="93"/>
        <v>0</v>
      </c>
      <c r="AZ228" s="6">
        <f t="shared" ca="1" si="94"/>
        <v>0</v>
      </c>
      <c r="BA228" s="6">
        <f t="shared" ca="1" si="95"/>
        <v>0</v>
      </c>
      <c r="BB228" s="6"/>
      <c r="BD228" s="4">
        <f t="shared" ca="1" si="96"/>
        <v>176565.13</v>
      </c>
      <c r="BF228" s="3">
        <f t="shared" si="97"/>
        <v>42228</v>
      </c>
      <c r="BG228" s="6">
        <f>BG227+SUMIFS('Transactions (Dated)'!H:H,'Transactions (Dated)'!D:D,'Share Values'!AM228)</f>
        <v>806524.9</v>
      </c>
      <c r="BH228" s="6">
        <f ca="1">BH227+SUMIFS('Transactions (Dated)'!$F:$F,'Transactions (Dated)'!$D:$D,$BF228,'Transactions (Dated)'!$B:$B,BH$11,'Transactions (Dated)'!$C:$C,"Dividend (paid to cash)")*W228</f>
        <v>0</v>
      </c>
      <c r="BI228" s="6">
        <f ca="1">BI227+SUMIFS('Transactions (Dated)'!$F:$F,'Transactions (Dated)'!$D:$D,$BF228,'Transactions (Dated)'!$B:$B,BI$11,'Transactions (Dated)'!$C:$C,"Dividend (paid to cash)")*X228</f>
        <v>1718.75</v>
      </c>
      <c r="BJ228" s="6">
        <f ca="1">BJ227+SUMIFS('Transactions (Dated)'!$F:$F,'Transactions (Dated)'!$D:$D,$BF228,'Transactions (Dated)'!$B:$B,BJ$11,'Transactions (Dated)'!$C:$C,"Dividend (paid to cash)")*Y228</f>
        <v>0</v>
      </c>
      <c r="BK228" s="6">
        <f ca="1">BK227+SUMIFS('Transactions (Dated)'!$F:$F,'Transactions (Dated)'!$D:$D,$BF228,'Transactions (Dated)'!$B:$B,BK$11,'Transactions (Dated)'!$C:$C,"Dividend (paid to cash)")*Z228</f>
        <v>179.74</v>
      </c>
      <c r="BL228" s="6">
        <f ca="1">BL227+SUMIFS('Transactions (Dated)'!$F:$F,'Transactions (Dated)'!$D:$D,$BF228,'Transactions (Dated)'!$B:$B,BL$11,'Transactions (Dated)'!$C:$C,"Dividend (paid to cash)")*AA228</f>
        <v>0</v>
      </c>
      <c r="BM228" s="6">
        <f ca="1">BM227+SUMIFS('Transactions (Dated)'!$F:$F,'Transactions (Dated)'!$D:$D,$BF228,'Transactions (Dated)'!$B:$B,BM$11,'Transactions (Dated)'!$C:$C,"Dividend (paid to cash)")*AB228</f>
        <v>0</v>
      </c>
      <c r="BN228" s="6">
        <f ca="1">BN227+SUMIFS('Transactions (Dated)'!$F:$F,'Transactions (Dated)'!$D:$D,$BF228,'Transactions (Dated)'!$B:$B,BN$11,'Transactions (Dated)'!$C:$C,"Dividend (paid to cash)")*AC228</f>
        <v>0</v>
      </c>
      <c r="BO228" s="6">
        <f ca="1">BO227+SUMIFS('Transactions (Dated)'!$F:$F,'Transactions (Dated)'!$D:$D,$BF228,'Transactions (Dated)'!$B:$B,BO$11,'Transactions (Dated)'!$C:$C,"Dividend (paid to cash)")*AD228</f>
        <v>0</v>
      </c>
      <c r="BP228" s="6">
        <f ca="1">BP227+SUMIFS('Transactions (Dated)'!$F:$F,'Transactions (Dated)'!$D:$D,$BF228,'Transactions (Dated)'!$B:$B,BP$11,'Transactions (Dated)'!$C:$C,"Dividend (paid to cash)")*AE228</f>
        <v>0</v>
      </c>
      <c r="BQ228" s="6">
        <f ca="1">BQ227+SUMIFS('Transactions (Dated)'!$F:$F,'Transactions (Dated)'!$D:$D,$BF228,'Transactions (Dated)'!$B:$B,BQ$11,'Transactions (Dated)'!$C:$C,"Dividend (paid to cash)")*AF228</f>
        <v>0</v>
      </c>
      <c r="BR228" s="6">
        <f ca="1">BR227+SUMIFS('Transactions (Dated)'!$F:$F,'Transactions (Dated)'!$D:$D,$BF228,'Transactions (Dated)'!$B:$B,BR$11,'Transactions (Dated)'!$C:$C,"Dividend (paid to cash)")*AG228</f>
        <v>0</v>
      </c>
      <c r="BS228" s="6">
        <f ca="1">BS227+SUMIFS('Transactions (Dated)'!$F:$F,'Transactions (Dated)'!$D:$D,$BF228,'Transactions (Dated)'!$B:$B,BS$11,'Transactions (Dated)'!$C:$C,"Dividend (paid to cash)")*AH228</f>
        <v>0</v>
      </c>
      <c r="BT228" s="6">
        <f ca="1">BT227+SUMIFS('Transactions (Dated)'!$F:$F,'Transactions (Dated)'!$D:$D,$BF228,'Transactions (Dated)'!$B:$B,BT$11,'Transactions (Dated)'!$C:$C,"Dividend (paid to cash)")*AI228</f>
        <v>0</v>
      </c>
      <c r="BU228" s="6">
        <f ca="1">BU227+SUMIFS('Transactions (Dated)'!$F:$F,'Transactions (Dated)'!$D:$D,$BF228,'Transactions (Dated)'!$B:$B,BU$11,'Transactions (Dated)'!$C:$C,"Dividend (paid to cash)")*AJ228</f>
        <v>0</v>
      </c>
      <c r="BV228" s="6"/>
      <c r="BX228" s="6">
        <f t="shared" ca="1" si="102"/>
        <v>808423.39</v>
      </c>
      <c r="BZ228" s="3">
        <f t="shared" si="103"/>
        <v>42228</v>
      </c>
      <c r="CA228" s="4">
        <f t="shared" ca="1" si="98"/>
        <v>176565.13</v>
      </c>
      <c r="CB228" s="4">
        <f t="shared" ca="1" si="99"/>
        <v>808423.39</v>
      </c>
      <c r="CD228" s="4">
        <f t="shared" ca="1" si="100"/>
        <v>984988.52</v>
      </c>
    </row>
    <row r="229" spans="2:82">
      <c r="B229" s="3">
        <f t="shared" si="101"/>
        <v>42229</v>
      </c>
      <c r="C229" s="2">
        <v>14238.4</v>
      </c>
      <c r="E229" s="70">
        <v>42229</v>
      </c>
      <c r="F229" s="69">
        <v>9.94</v>
      </c>
      <c r="G229" s="69">
        <v>3.86</v>
      </c>
      <c r="H229" s="69">
        <v>19.28</v>
      </c>
      <c r="I229" s="69">
        <v>29.5</v>
      </c>
      <c r="J229" s="69">
        <v>15.21</v>
      </c>
      <c r="K229" s="69">
        <v>11.78</v>
      </c>
      <c r="L229" s="69">
        <v>23.36</v>
      </c>
      <c r="M229" s="69">
        <v>3.45</v>
      </c>
      <c r="N229" s="69">
        <v>9.6300000000000008</v>
      </c>
      <c r="O229" s="69">
        <v>6.1333000000000002</v>
      </c>
      <c r="P229" s="69">
        <v>27.5</v>
      </c>
      <c r="Q229" s="69">
        <v>0.93</v>
      </c>
      <c r="R229" s="69">
        <v>7.29</v>
      </c>
      <c r="S229" s="69">
        <v>38.18</v>
      </c>
      <c r="T229" s="4"/>
      <c r="V229" s="3">
        <f t="shared" si="80"/>
        <v>42229</v>
      </c>
      <c r="W229" s="40">
        <f ca="1">W228+SUMIFS('Transactions (Dated)'!$E$2:$E$53,'Transactions (Dated)'!$D$2:$D$53,'Share Values'!$V229,'Transactions (Dated)'!$B$2:$B$53,'Share Values'!W$11,'Transactions (Dated)'!$C$2:$C$53,"Buy")-SUMIFS('Transactions (Dated)'!$E$2:$E$53,'Transactions (Dated)'!$D$2:$D$53,'Share Values'!$V229,'Transactions (Dated)'!$B$2:$B$53,'Share Values'!W$11,'Transactions (Dated)'!$C$2:$C$53,"Sell")</f>
        <v>4625</v>
      </c>
      <c r="X229" s="40">
        <f ca="1">X228+SUMIFS('Transactions (Dated)'!$E$2:$E$53,'Transactions (Dated)'!$D$2:$D$53,'Share Values'!$V229,'Transactions (Dated)'!$B$2:$B$53,'Share Values'!X$11,'Transactions (Dated)'!$C$2:$C$53,"Buy")-SUMIFS('Transactions (Dated)'!$E$2:$E$53,'Transactions (Dated)'!$D$2:$D$53,'Share Values'!$V229,'Transactions (Dated)'!$B$2:$B$53,'Share Values'!X$11,'Transactions (Dated)'!$C$2:$C$53,"Sell")</f>
        <v>9375</v>
      </c>
      <c r="Y229" s="40">
        <f ca="1">Y228+SUMIFS('Transactions (Dated)'!$E$2:$E$53,'Transactions (Dated)'!$D$2:$D$53,'Share Values'!$V229,'Transactions (Dated)'!$B$2:$B$53,'Share Values'!Y$11,'Transactions (Dated)'!$C$2:$C$53,"Buy")-SUMIFS('Transactions (Dated)'!$E$2:$E$53,'Transactions (Dated)'!$D$2:$D$53,'Share Values'!$V229,'Transactions (Dated)'!$B$2:$B$53,'Share Values'!Y$11,'Transactions (Dated)'!$C$2:$C$53,"Sell")</f>
        <v>0</v>
      </c>
      <c r="Z229" s="40">
        <f ca="1">Z228+SUMIFS('Transactions (Dated)'!$E$2:$E$53,'Transactions (Dated)'!$D$2:$D$53,'Share Values'!$V229,'Transactions (Dated)'!$B$2:$B$53,'Share Values'!Z$11,'Transactions (Dated)'!$C$2:$C$53,"Buy")-SUMIFS('Transactions (Dated)'!$E$2:$E$53,'Transactions (Dated)'!$D$2:$D$53,'Share Values'!$V229,'Transactions (Dated)'!$B$2:$B$53,'Share Values'!Z$11,'Transactions (Dated)'!$C$2:$C$53,"Sell")</f>
        <v>1892</v>
      </c>
      <c r="AA229" s="40">
        <f ca="1">AA228+SUMIFS('Transactions (Dated)'!$E$2:$E$53,'Transactions (Dated)'!$D$2:$D$53,'Share Values'!$V229,'Transactions (Dated)'!$B$2:$B$53,'Share Values'!AA$11,'Transactions (Dated)'!$C$2:$C$53,"Buy")-SUMIFS('Transactions (Dated)'!$E$2:$E$53,'Transactions (Dated)'!$D$2:$D$53,'Share Values'!$V229,'Transactions (Dated)'!$B$2:$B$53,'Share Values'!AA$11,'Transactions (Dated)'!$C$2:$C$53,"Sell")</f>
        <v>2348</v>
      </c>
      <c r="AB229" s="40">
        <f ca="1">AB228+SUMIFS('Transactions (Dated)'!$E$2:$E$53,'Transactions (Dated)'!$D$2:$D$53,'Share Values'!$V229,'Transactions (Dated)'!$B$2:$B$53,'Share Values'!AB$11,'Transactions (Dated)'!$C$2:$C$53,"Buy")-SUMIFS('Transactions (Dated)'!$E$2:$E$53,'Transactions (Dated)'!$D$2:$D$53,'Share Values'!$V229,'Transactions (Dated)'!$B$2:$B$53,'Share Values'!AB$11,'Transactions (Dated)'!$C$2:$C$53,"Sell")</f>
        <v>0</v>
      </c>
      <c r="AC229" s="40">
        <f ca="1">AC228+SUMIFS('Transactions (Dated)'!$E$2:$E$53,'Transactions (Dated)'!$D$2:$D$53,'Share Values'!$V229,'Transactions (Dated)'!$B$2:$B$53,'Share Values'!AC$11,'Transactions (Dated)'!$C$2:$C$53,"Buy")-SUMIFS('Transactions (Dated)'!$E$2:$E$53,'Transactions (Dated)'!$D$2:$D$53,'Share Values'!$V229,'Transactions (Dated)'!$B$2:$B$53,'Share Values'!AC$11,'Transactions (Dated)'!$C$2:$C$53,"Sell")</f>
        <v>0</v>
      </c>
      <c r="AD229" s="40">
        <f ca="1">AD228+SUMIFS('Transactions (Dated)'!$E$2:$E$53,'Transactions (Dated)'!$D$2:$D$53,'Share Values'!$V229,'Transactions (Dated)'!$B$2:$B$53,'Share Values'!AD$11,'Transactions (Dated)'!$C$2:$C$53,"Buy")-SUMIFS('Transactions (Dated)'!$E$2:$E$53,'Transactions (Dated)'!$D$2:$D$53,'Share Values'!$V229,'Transactions (Dated)'!$B$2:$B$53,'Share Values'!AD$11,'Transactions (Dated)'!$C$2:$C$53,"Sell")</f>
        <v>0</v>
      </c>
      <c r="AE229" s="40">
        <f ca="1">AE228+SUMIFS('Transactions (Dated)'!$E$2:$E$53,'Transactions (Dated)'!$D$2:$D$53,'Share Values'!$V229,'Transactions (Dated)'!$B$2:$B$53,'Share Values'!AE$11,'Transactions (Dated)'!$C$2:$C$53,"Buy")-SUMIFS('Transactions (Dated)'!$E$2:$E$53,'Transactions (Dated)'!$D$2:$D$53,'Share Values'!$V229,'Transactions (Dated)'!$B$2:$B$53,'Share Values'!AE$11,'Transactions (Dated)'!$C$2:$C$53,"Sell")</f>
        <v>0</v>
      </c>
      <c r="AF229" s="40">
        <f ca="1">AF228+SUMIFS('Transactions (Dated)'!$E$2:$E$53,'Transactions (Dated)'!$D$2:$D$53,'Share Values'!$V229,'Transactions (Dated)'!$B$2:$B$53,'Share Values'!AF$11,'Transactions (Dated)'!$C$2:$C$53,"Buy")-SUMIFS('Transactions (Dated)'!$E$2:$E$53,'Transactions (Dated)'!$D$2:$D$53,'Share Values'!$V229,'Transactions (Dated)'!$B$2:$B$53,'Share Values'!AF$11,'Transactions (Dated)'!$C$2:$C$53,"Sell")</f>
        <v>0</v>
      </c>
      <c r="AG229" s="40">
        <f ca="1">AG228+SUMIFS('Transactions (Dated)'!$E$2:$E$53,'Transactions (Dated)'!$D$2:$D$53,'Share Values'!$V229,'Transactions (Dated)'!$B$2:$B$53,'Share Values'!AG$11,'Transactions (Dated)'!$C$2:$C$53,"Buy")-SUMIFS('Transactions (Dated)'!$E$2:$E$53,'Transactions (Dated)'!$D$2:$D$53,'Share Values'!$V229,'Transactions (Dated)'!$B$2:$B$53,'Share Values'!AG$11,'Transactions (Dated)'!$C$2:$C$53,"Sell")</f>
        <v>0</v>
      </c>
      <c r="AH229" s="40">
        <f ca="1">AH228+SUMIFS('Transactions (Dated)'!$E$2:$E$53,'Transactions (Dated)'!$D$2:$D$53,'Share Values'!$V229,'Transactions (Dated)'!$B$2:$B$53,'Share Values'!AH$11,'Transactions (Dated)'!$C$2:$C$53,"Buy")-SUMIFS('Transactions (Dated)'!$E$2:$E$53,'Transactions (Dated)'!$D$2:$D$53,'Share Values'!$V229,'Transactions (Dated)'!$B$2:$B$53,'Share Values'!AH$11,'Transactions (Dated)'!$C$2:$C$53,"Sell")</f>
        <v>0</v>
      </c>
      <c r="AI229" s="40">
        <f ca="1">AI228+SUMIFS('Transactions (Dated)'!$E$2:$E$53,'Transactions (Dated)'!$D$2:$D$53,'Share Values'!$V229,'Transactions (Dated)'!$B$2:$B$53,'Share Values'!AI$11,'Transactions (Dated)'!$C$2:$C$53,"Buy")-SUMIFS('Transactions (Dated)'!$E$2:$E$53,'Transactions (Dated)'!$D$2:$D$53,'Share Values'!$V229,'Transactions (Dated)'!$B$2:$B$53,'Share Values'!AI$11,'Transactions (Dated)'!$C$2:$C$53,"Sell")</f>
        <v>0</v>
      </c>
      <c r="AJ229" s="40">
        <f ca="1">AJ228+SUMIFS('Transactions (Dated)'!$E$2:$E$53,'Transactions (Dated)'!$D$2:$D$53,'Share Values'!$V229,'Transactions (Dated)'!$B$2:$B$53,'Share Values'!AJ$11,'Transactions (Dated)'!$C$2:$C$53,"Buy")-SUMIFS('Transactions (Dated)'!$E$2:$E$53,'Transactions (Dated)'!$D$2:$D$53,'Share Values'!$V229,'Transactions (Dated)'!$B$2:$B$53,'Share Values'!AJ$11,'Transactions (Dated)'!$C$2:$C$53,"Sell")</f>
        <v>0</v>
      </c>
      <c r="AK229" s="40"/>
      <c r="AM229" s="3">
        <f t="shared" si="81"/>
        <v>42229</v>
      </c>
      <c r="AN229" s="6">
        <f t="shared" ca="1" si="82"/>
        <v>45972.5</v>
      </c>
      <c r="AO229" s="6">
        <f t="shared" ca="1" si="83"/>
        <v>36187.5</v>
      </c>
      <c r="AP229" s="6">
        <f t="shared" ca="1" si="84"/>
        <v>0</v>
      </c>
      <c r="AQ229" s="6">
        <f t="shared" ca="1" si="85"/>
        <v>55814</v>
      </c>
      <c r="AR229" s="6">
        <f t="shared" ca="1" si="86"/>
        <v>35713.08</v>
      </c>
      <c r="AS229" s="6">
        <f t="shared" ca="1" si="87"/>
        <v>0</v>
      </c>
      <c r="AT229" s="6">
        <f t="shared" ca="1" si="88"/>
        <v>0</v>
      </c>
      <c r="AU229" s="6">
        <f t="shared" ca="1" si="89"/>
        <v>0</v>
      </c>
      <c r="AV229" s="6">
        <f t="shared" ca="1" si="90"/>
        <v>0</v>
      </c>
      <c r="AW229" s="6">
        <f t="shared" ca="1" si="91"/>
        <v>0</v>
      </c>
      <c r="AX229" s="6">
        <f t="shared" ca="1" si="92"/>
        <v>0</v>
      </c>
      <c r="AY229" s="6">
        <f t="shared" ca="1" si="93"/>
        <v>0</v>
      </c>
      <c r="AZ229" s="6">
        <f t="shared" ca="1" si="94"/>
        <v>0</v>
      </c>
      <c r="BA229" s="6">
        <f t="shared" ca="1" si="95"/>
        <v>0</v>
      </c>
      <c r="BB229" s="6"/>
      <c r="BD229" s="4">
        <f t="shared" ca="1" si="96"/>
        <v>173687.08000000002</v>
      </c>
      <c r="BF229" s="3">
        <f t="shared" si="97"/>
        <v>42229</v>
      </c>
      <c r="BG229" s="6">
        <f>BG228+SUMIFS('Transactions (Dated)'!H:H,'Transactions (Dated)'!D:D,'Share Values'!AM229)</f>
        <v>806524.9</v>
      </c>
      <c r="BH229" s="6">
        <f ca="1">BH228+SUMIFS('Transactions (Dated)'!$F:$F,'Transactions (Dated)'!$D:$D,$BF229,'Transactions (Dated)'!$B:$B,BH$11,'Transactions (Dated)'!$C:$C,"Dividend (paid to cash)")*W229</f>
        <v>0</v>
      </c>
      <c r="BI229" s="6">
        <f ca="1">BI228+SUMIFS('Transactions (Dated)'!$F:$F,'Transactions (Dated)'!$D:$D,$BF229,'Transactions (Dated)'!$B:$B,BI$11,'Transactions (Dated)'!$C:$C,"Dividend (paid to cash)")*X229</f>
        <v>1718.75</v>
      </c>
      <c r="BJ229" s="6">
        <f ca="1">BJ228+SUMIFS('Transactions (Dated)'!$F:$F,'Transactions (Dated)'!$D:$D,$BF229,'Transactions (Dated)'!$B:$B,BJ$11,'Transactions (Dated)'!$C:$C,"Dividend (paid to cash)")*Y229</f>
        <v>0</v>
      </c>
      <c r="BK229" s="6">
        <f ca="1">BK228+SUMIFS('Transactions (Dated)'!$F:$F,'Transactions (Dated)'!$D:$D,$BF229,'Transactions (Dated)'!$B:$B,BK$11,'Transactions (Dated)'!$C:$C,"Dividend (paid to cash)")*Z229</f>
        <v>179.74</v>
      </c>
      <c r="BL229" s="6">
        <f ca="1">BL228+SUMIFS('Transactions (Dated)'!$F:$F,'Transactions (Dated)'!$D:$D,$BF229,'Transactions (Dated)'!$B:$B,BL$11,'Transactions (Dated)'!$C:$C,"Dividend (paid to cash)")*AA229</f>
        <v>0</v>
      </c>
      <c r="BM229" s="6">
        <f ca="1">BM228+SUMIFS('Transactions (Dated)'!$F:$F,'Transactions (Dated)'!$D:$D,$BF229,'Transactions (Dated)'!$B:$B,BM$11,'Transactions (Dated)'!$C:$C,"Dividend (paid to cash)")*AB229</f>
        <v>0</v>
      </c>
      <c r="BN229" s="6">
        <f ca="1">BN228+SUMIFS('Transactions (Dated)'!$F:$F,'Transactions (Dated)'!$D:$D,$BF229,'Transactions (Dated)'!$B:$B,BN$11,'Transactions (Dated)'!$C:$C,"Dividend (paid to cash)")*AC229</f>
        <v>0</v>
      </c>
      <c r="BO229" s="6">
        <f ca="1">BO228+SUMIFS('Transactions (Dated)'!$F:$F,'Transactions (Dated)'!$D:$D,$BF229,'Transactions (Dated)'!$B:$B,BO$11,'Transactions (Dated)'!$C:$C,"Dividend (paid to cash)")*AD229</f>
        <v>0</v>
      </c>
      <c r="BP229" s="6">
        <f ca="1">BP228+SUMIFS('Transactions (Dated)'!$F:$F,'Transactions (Dated)'!$D:$D,$BF229,'Transactions (Dated)'!$B:$B,BP$11,'Transactions (Dated)'!$C:$C,"Dividend (paid to cash)")*AE229</f>
        <v>0</v>
      </c>
      <c r="BQ229" s="6">
        <f ca="1">BQ228+SUMIFS('Transactions (Dated)'!$F:$F,'Transactions (Dated)'!$D:$D,$BF229,'Transactions (Dated)'!$B:$B,BQ$11,'Transactions (Dated)'!$C:$C,"Dividend (paid to cash)")*AF229</f>
        <v>0</v>
      </c>
      <c r="BR229" s="6">
        <f ca="1">BR228+SUMIFS('Transactions (Dated)'!$F:$F,'Transactions (Dated)'!$D:$D,$BF229,'Transactions (Dated)'!$B:$B,BR$11,'Transactions (Dated)'!$C:$C,"Dividend (paid to cash)")*AG229</f>
        <v>0</v>
      </c>
      <c r="BS229" s="6">
        <f ca="1">BS228+SUMIFS('Transactions (Dated)'!$F:$F,'Transactions (Dated)'!$D:$D,$BF229,'Transactions (Dated)'!$B:$B,BS$11,'Transactions (Dated)'!$C:$C,"Dividend (paid to cash)")*AH229</f>
        <v>0</v>
      </c>
      <c r="BT229" s="6">
        <f ca="1">BT228+SUMIFS('Transactions (Dated)'!$F:$F,'Transactions (Dated)'!$D:$D,$BF229,'Transactions (Dated)'!$B:$B,BT$11,'Transactions (Dated)'!$C:$C,"Dividend (paid to cash)")*AI229</f>
        <v>0</v>
      </c>
      <c r="BU229" s="6">
        <f ca="1">BU228+SUMIFS('Transactions (Dated)'!$F:$F,'Transactions (Dated)'!$D:$D,$BF229,'Transactions (Dated)'!$B:$B,BU$11,'Transactions (Dated)'!$C:$C,"Dividend (paid to cash)")*AJ229</f>
        <v>0</v>
      </c>
      <c r="BV229" s="6"/>
      <c r="BX229" s="6">
        <f t="shared" ca="1" si="102"/>
        <v>808423.39</v>
      </c>
      <c r="BZ229" s="3">
        <f t="shared" si="103"/>
        <v>42229</v>
      </c>
      <c r="CA229" s="4">
        <f t="shared" ca="1" si="98"/>
        <v>173687.08000000002</v>
      </c>
      <c r="CB229" s="4">
        <f t="shared" ca="1" si="99"/>
        <v>808423.39</v>
      </c>
      <c r="CD229" s="4">
        <f t="shared" ca="1" si="100"/>
        <v>982110.47</v>
      </c>
    </row>
    <row r="230" spans="2:82">
      <c r="B230" s="3">
        <f t="shared" si="101"/>
        <v>42230</v>
      </c>
      <c r="C230" s="2">
        <v>14277.9</v>
      </c>
      <c r="E230" s="70">
        <v>42230</v>
      </c>
      <c r="F230" s="69">
        <v>10.029999999999999</v>
      </c>
      <c r="G230" s="69">
        <v>3.87</v>
      </c>
      <c r="H230" s="69">
        <v>19.34</v>
      </c>
      <c r="I230" s="69">
        <v>29.95</v>
      </c>
      <c r="J230" s="69">
        <v>14.75</v>
      </c>
      <c r="K230" s="69">
        <v>11.81</v>
      </c>
      <c r="L230" s="69">
        <v>23.85</v>
      </c>
      <c r="M230" s="69">
        <v>3.44</v>
      </c>
      <c r="N230" s="69">
        <v>9.6300000000000008</v>
      </c>
      <c r="O230" s="69">
        <v>6.1032999999999999</v>
      </c>
      <c r="P230" s="69">
        <v>27.2</v>
      </c>
      <c r="Q230" s="69">
        <v>0.88</v>
      </c>
      <c r="R230" s="69">
        <v>7.13</v>
      </c>
      <c r="S230" s="69">
        <v>38.700000000000003</v>
      </c>
      <c r="T230" s="4"/>
      <c r="V230" s="3">
        <f t="shared" si="80"/>
        <v>42230</v>
      </c>
      <c r="W230" s="40">
        <f ca="1">W229+SUMIFS('Transactions (Dated)'!$E$2:$E$53,'Transactions (Dated)'!$D$2:$D$53,'Share Values'!$V230,'Transactions (Dated)'!$B$2:$B$53,'Share Values'!W$11,'Transactions (Dated)'!$C$2:$C$53,"Buy")-SUMIFS('Transactions (Dated)'!$E$2:$E$53,'Transactions (Dated)'!$D$2:$D$53,'Share Values'!$V230,'Transactions (Dated)'!$B$2:$B$53,'Share Values'!W$11,'Transactions (Dated)'!$C$2:$C$53,"Sell")</f>
        <v>4625</v>
      </c>
      <c r="X230" s="40">
        <f ca="1">X229+SUMIFS('Transactions (Dated)'!$E$2:$E$53,'Transactions (Dated)'!$D$2:$D$53,'Share Values'!$V230,'Transactions (Dated)'!$B$2:$B$53,'Share Values'!X$11,'Transactions (Dated)'!$C$2:$C$53,"Buy")-SUMIFS('Transactions (Dated)'!$E$2:$E$53,'Transactions (Dated)'!$D$2:$D$53,'Share Values'!$V230,'Transactions (Dated)'!$B$2:$B$53,'Share Values'!X$11,'Transactions (Dated)'!$C$2:$C$53,"Sell")</f>
        <v>9375</v>
      </c>
      <c r="Y230" s="40">
        <f ca="1">Y229+SUMIFS('Transactions (Dated)'!$E$2:$E$53,'Transactions (Dated)'!$D$2:$D$53,'Share Values'!$V230,'Transactions (Dated)'!$B$2:$B$53,'Share Values'!Y$11,'Transactions (Dated)'!$C$2:$C$53,"Buy")-SUMIFS('Transactions (Dated)'!$E$2:$E$53,'Transactions (Dated)'!$D$2:$D$53,'Share Values'!$V230,'Transactions (Dated)'!$B$2:$B$53,'Share Values'!Y$11,'Transactions (Dated)'!$C$2:$C$53,"Sell")</f>
        <v>0</v>
      </c>
      <c r="Z230" s="40">
        <f ca="1">Z229+SUMIFS('Transactions (Dated)'!$E$2:$E$53,'Transactions (Dated)'!$D$2:$D$53,'Share Values'!$V230,'Transactions (Dated)'!$B$2:$B$53,'Share Values'!Z$11,'Transactions (Dated)'!$C$2:$C$53,"Buy")-SUMIFS('Transactions (Dated)'!$E$2:$E$53,'Transactions (Dated)'!$D$2:$D$53,'Share Values'!$V230,'Transactions (Dated)'!$B$2:$B$53,'Share Values'!Z$11,'Transactions (Dated)'!$C$2:$C$53,"Sell")</f>
        <v>1892</v>
      </c>
      <c r="AA230" s="40">
        <f ca="1">AA229+SUMIFS('Transactions (Dated)'!$E$2:$E$53,'Transactions (Dated)'!$D$2:$D$53,'Share Values'!$V230,'Transactions (Dated)'!$B$2:$B$53,'Share Values'!AA$11,'Transactions (Dated)'!$C$2:$C$53,"Buy")-SUMIFS('Transactions (Dated)'!$E$2:$E$53,'Transactions (Dated)'!$D$2:$D$53,'Share Values'!$V230,'Transactions (Dated)'!$B$2:$B$53,'Share Values'!AA$11,'Transactions (Dated)'!$C$2:$C$53,"Sell")</f>
        <v>2348</v>
      </c>
      <c r="AB230" s="40">
        <f ca="1">AB229+SUMIFS('Transactions (Dated)'!$E$2:$E$53,'Transactions (Dated)'!$D$2:$D$53,'Share Values'!$V230,'Transactions (Dated)'!$B$2:$B$53,'Share Values'!AB$11,'Transactions (Dated)'!$C$2:$C$53,"Buy")-SUMIFS('Transactions (Dated)'!$E$2:$E$53,'Transactions (Dated)'!$D$2:$D$53,'Share Values'!$V230,'Transactions (Dated)'!$B$2:$B$53,'Share Values'!AB$11,'Transactions (Dated)'!$C$2:$C$53,"Sell")</f>
        <v>0</v>
      </c>
      <c r="AC230" s="40">
        <f ca="1">AC229+SUMIFS('Transactions (Dated)'!$E$2:$E$53,'Transactions (Dated)'!$D$2:$D$53,'Share Values'!$V230,'Transactions (Dated)'!$B$2:$B$53,'Share Values'!AC$11,'Transactions (Dated)'!$C$2:$C$53,"Buy")-SUMIFS('Transactions (Dated)'!$E$2:$E$53,'Transactions (Dated)'!$D$2:$D$53,'Share Values'!$V230,'Transactions (Dated)'!$B$2:$B$53,'Share Values'!AC$11,'Transactions (Dated)'!$C$2:$C$53,"Sell")</f>
        <v>0</v>
      </c>
      <c r="AD230" s="40">
        <f ca="1">AD229+SUMIFS('Transactions (Dated)'!$E$2:$E$53,'Transactions (Dated)'!$D$2:$D$53,'Share Values'!$V230,'Transactions (Dated)'!$B$2:$B$53,'Share Values'!AD$11,'Transactions (Dated)'!$C$2:$C$53,"Buy")-SUMIFS('Transactions (Dated)'!$E$2:$E$53,'Transactions (Dated)'!$D$2:$D$53,'Share Values'!$V230,'Transactions (Dated)'!$B$2:$B$53,'Share Values'!AD$11,'Transactions (Dated)'!$C$2:$C$53,"Sell")</f>
        <v>0</v>
      </c>
      <c r="AE230" s="40">
        <f ca="1">AE229+SUMIFS('Transactions (Dated)'!$E$2:$E$53,'Transactions (Dated)'!$D$2:$D$53,'Share Values'!$V230,'Transactions (Dated)'!$B$2:$B$53,'Share Values'!AE$11,'Transactions (Dated)'!$C$2:$C$53,"Buy")-SUMIFS('Transactions (Dated)'!$E$2:$E$53,'Transactions (Dated)'!$D$2:$D$53,'Share Values'!$V230,'Transactions (Dated)'!$B$2:$B$53,'Share Values'!AE$11,'Transactions (Dated)'!$C$2:$C$53,"Sell")</f>
        <v>0</v>
      </c>
      <c r="AF230" s="40">
        <f ca="1">AF229+SUMIFS('Transactions (Dated)'!$E$2:$E$53,'Transactions (Dated)'!$D$2:$D$53,'Share Values'!$V230,'Transactions (Dated)'!$B$2:$B$53,'Share Values'!AF$11,'Transactions (Dated)'!$C$2:$C$53,"Buy")-SUMIFS('Transactions (Dated)'!$E$2:$E$53,'Transactions (Dated)'!$D$2:$D$53,'Share Values'!$V230,'Transactions (Dated)'!$B$2:$B$53,'Share Values'!AF$11,'Transactions (Dated)'!$C$2:$C$53,"Sell")</f>
        <v>0</v>
      </c>
      <c r="AG230" s="40">
        <f ca="1">AG229+SUMIFS('Transactions (Dated)'!$E$2:$E$53,'Transactions (Dated)'!$D$2:$D$53,'Share Values'!$V230,'Transactions (Dated)'!$B$2:$B$53,'Share Values'!AG$11,'Transactions (Dated)'!$C$2:$C$53,"Buy")-SUMIFS('Transactions (Dated)'!$E$2:$E$53,'Transactions (Dated)'!$D$2:$D$53,'Share Values'!$V230,'Transactions (Dated)'!$B$2:$B$53,'Share Values'!AG$11,'Transactions (Dated)'!$C$2:$C$53,"Sell")</f>
        <v>0</v>
      </c>
      <c r="AH230" s="40">
        <f ca="1">AH229+SUMIFS('Transactions (Dated)'!$E$2:$E$53,'Transactions (Dated)'!$D$2:$D$53,'Share Values'!$V230,'Transactions (Dated)'!$B$2:$B$53,'Share Values'!AH$11,'Transactions (Dated)'!$C$2:$C$53,"Buy")-SUMIFS('Transactions (Dated)'!$E$2:$E$53,'Transactions (Dated)'!$D$2:$D$53,'Share Values'!$V230,'Transactions (Dated)'!$B$2:$B$53,'Share Values'!AH$11,'Transactions (Dated)'!$C$2:$C$53,"Sell")</f>
        <v>0</v>
      </c>
      <c r="AI230" s="40">
        <f ca="1">AI229+SUMIFS('Transactions (Dated)'!$E$2:$E$53,'Transactions (Dated)'!$D$2:$D$53,'Share Values'!$V230,'Transactions (Dated)'!$B$2:$B$53,'Share Values'!AI$11,'Transactions (Dated)'!$C$2:$C$53,"Buy")-SUMIFS('Transactions (Dated)'!$E$2:$E$53,'Transactions (Dated)'!$D$2:$D$53,'Share Values'!$V230,'Transactions (Dated)'!$B$2:$B$53,'Share Values'!AI$11,'Transactions (Dated)'!$C$2:$C$53,"Sell")</f>
        <v>0</v>
      </c>
      <c r="AJ230" s="40">
        <f ca="1">AJ229+SUMIFS('Transactions (Dated)'!$E$2:$E$53,'Transactions (Dated)'!$D$2:$D$53,'Share Values'!$V230,'Transactions (Dated)'!$B$2:$B$53,'Share Values'!AJ$11,'Transactions (Dated)'!$C$2:$C$53,"Buy")-SUMIFS('Transactions (Dated)'!$E$2:$E$53,'Transactions (Dated)'!$D$2:$D$53,'Share Values'!$V230,'Transactions (Dated)'!$B$2:$B$53,'Share Values'!AJ$11,'Transactions (Dated)'!$C$2:$C$53,"Sell")</f>
        <v>0</v>
      </c>
      <c r="AK230" s="40"/>
      <c r="AM230" s="3">
        <f t="shared" si="81"/>
        <v>42230</v>
      </c>
      <c r="AN230" s="6">
        <f t="shared" ca="1" si="82"/>
        <v>46388.75</v>
      </c>
      <c r="AO230" s="6">
        <f t="shared" ca="1" si="83"/>
        <v>36281.25</v>
      </c>
      <c r="AP230" s="6">
        <f t="shared" ca="1" si="84"/>
        <v>0</v>
      </c>
      <c r="AQ230" s="6">
        <f t="shared" ca="1" si="85"/>
        <v>56665.4</v>
      </c>
      <c r="AR230" s="6">
        <f t="shared" ca="1" si="86"/>
        <v>34633</v>
      </c>
      <c r="AS230" s="6">
        <f t="shared" ca="1" si="87"/>
        <v>0</v>
      </c>
      <c r="AT230" s="6">
        <f t="shared" ca="1" si="88"/>
        <v>0</v>
      </c>
      <c r="AU230" s="6">
        <f t="shared" ca="1" si="89"/>
        <v>0</v>
      </c>
      <c r="AV230" s="6">
        <f t="shared" ca="1" si="90"/>
        <v>0</v>
      </c>
      <c r="AW230" s="6">
        <f t="shared" ca="1" si="91"/>
        <v>0</v>
      </c>
      <c r="AX230" s="6">
        <f t="shared" ca="1" si="92"/>
        <v>0</v>
      </c>
      <c r="AY230" s="6">
        <f t="shared" ca="1" si="93"/>
        <v>0</v>
      </c>
      <c r="AZ230" s="6">
        <f t="shared" ca="1" si="94"/>
        <v>0</v>
      </c>
      <c r="BA230" s="6">
        <f t="shared" ca="1" si="95"/>
        <v>0</v>
      </c>
      <c r="BB230" s="6"/>
      <c r="BD230" s="4">
        <f t="shared" ca="1" si="96"/>
        <v>173968.4</v>
      </c>
      <c r="BF230" s="3">
        <f t="shared" si="97"/>
        <v>42230</v>
      </c>
      <c r="BG230" s="6">
        <f>BG229+SUMIFS('Transactions (Dated)'!H:H,'Transactions (Dated)'!D:D,'Share Values'!AM230)</f>
        <v>806524.9</v>
      </c>
      <c r="BH230" s="6">
        <f ca="1">BH229+SUMIFS('Transactions (Dated)'!$F:$F,'Transactions (Dated)'!$D:$D,$BF230,'Transactions (Dated)'!$B:$B,BH$11,'Transactions (Dated)'!$C:$C,"Dividend (paid to cash)")*W230</f>
        <v>0</v>
      </c>
      <c r="BI230" s="6">
        <f ca="1">BI229+SUMIFS('Transactions (Dated)'!$F:$F,'Transactions (Dated)'!$D:$D,$BF230,'Transactions (Dated)'!$B:$B,BI$11,'Transactions (Dated)'!$C:$C,"Dividend (paid to cash)")*X230</f>
        <v>1718.75</v>
      </c>
      <c r="BJ230" s="6">
        <f ca="1">BJ229+SUMIFS('Transactions (Dated)'!$F:$F,'Transactions (Dated)'!$D:$D,$BF230,'Transactions (Dated)'!$B:$B,BJ$11,'Transactions (Dated)'!$C:$C,"Dividend (paid to cash)")*Y230</f>
        <v>0</v>
      </c>
      <c r="BK230" s="6">
        <f ca="1">BK229+SUMIFS('Transactions (Dated)'!$F:$F,'Transactions (Dated)'!$D:$D,$BF230,'Transactions (Dated)'!$B:$B,BK$11,'Transactions (Dated)'!$C:$C,"Dividend (paid to cash)")*Z230</f>
        <v>179.74</v>
      </c>
      <c r="BL230" s="6">
        <f ca="1">BL229+SUMIFS('Transactions (Dated)'!$F:$F,'Transactions (Dated)'!$D:$D,$BF230,'Transactions (Dated)'!$B:$B,BL$11,'Transactions (Dated)'!$C:$C,"Dividend (paid to cash)")*AA230</f>
        <v>0</v>
      </c>
      <c r="BM230" s="6">
        <f ca="1">BM229+SUMIFS('Transactions (Dated)'!$F:$F,'Transactions (Dated)'!$D:$D,$BF230,'Transactions (Dated)'!$B:$B,BM$11,'Transactions (Dated)'!$C:$C,"Dividend (paid to cash)")*AB230</f>
        <v>0</v>
      </c>
      <c r="BN230" s="6">
        <f ca="1">BN229+SUMIFS('Transactions (Dated)'!$F:$F,'Transactions (Dated)'!$D:$D,$BF230,'Transactions (Dated)'!$B:$B,BN$11,'Transactions (Dated)'!$C:$C,"Dividend (paid to cash)")*AC230</f>
        <v>0</v>
      </c>
      <c r="BO230" s="6">
        <f ca="1">BO229+SUMIFS('Transactions (Dated)'!$F:$F,'Transactions (Dated)'!$D:$D,$BF230,'Transactions (Dated)'!$B:$B,BO$11,'Transactions (Dated)'!$C:$C,"Dividend (paid to cash)")*AD230</f>
        <v>0</v>
      </c>
      <c r="BP230" s="6">
        <f ca="1">BP229+SUMIFS('Transactions (Dated)'!$F:$F,'Transactions (Dated)'!$D:$D,$BF230,'Transactions (Dated)'!$B:$B,BP$11,'Transactions (Dated)'!$C:$C,"Dividend (paid to cash)")*AE230</f>
        <v>0</v>
      </c>
      <c r="BQ230" s="6">
        <f ca="1">BQ229+SUMIFS('Transactions (Dated)'!$F:$F,'Transactions (Dated)'!$D:$D,$BF230,'Transactions (Dated)'!$B:$B,BQ$11,'Transactions (Dated)'!$C:$C,"Dividend (paid to cash)")*AF230</f>
        <v>0</v>
      </c>
      <c r="BR230" s="6">
        <f ca="1">BR229+SUMIFS('Transactions (Dated)'!$F:$F,'Transactions (Dated)'!$D:$D,$BF230,'Transactions (Dated)'!$B:$B,BR$11,'Transactions (Dated)'!$C:$C,"Dividend (paid to cash)")*AG230</f>
        <v>0</v>
      </c>
      <c r="BS230" s="6">
        <f ca="1">BS229+SUMIFS('Transactions (Dated)'!$F:$F,'Transactions (Dated)'!$D:$D,$BF230,'Transactions (Dated)'!$B:$B,BS$11,'Transactions (Dated)'!$C:$C,"Dividend (paid to cash)")*AH230</f>
        <v>0</v>
      </c>
      <c r="BT230" s="6">
        <f ca="1">BT229+SUMIFS('Transactions (Dated)'!$F:$F,'Transactions (Dated)'!$D:$D,$BF230,'Transactions (Dated)'!$B:$B,BT$11,'Transactions (Dated)'!$C:$C,"Dividend (paid to cash)")*AI230</f>
        <v>0</v>
      </c>
      <c r="BU230" s="6">
        <f ca="1">BU229+SUMIFS('Transactions (Dated)'!$F:$F,'Transactions (Dated)'!$D:$D,$BF230,'Transactions (Dated)'!$B:$B,BU$11,'Transactions (Dated)'!$C:$C,"Dividend (paid to cash)")*AJ230</f>
        <v>0</v>
      </c>
      <c r="BV230" s="6"/>
      <c r="BX230" s="6">
        <f t="shared" ca="1" si="102"/>
        <v>808423.39</v>
      </c>
      <c r="BZ230" s="3">
        <f t="shared" si="103"/>
        <v>42230</v>
      </c>
      <c r="CA230" s="4">
        <f t="shared" ca="1" si="98"/>
        <v>173968.4</v>
      </c>
      <c r="CB230" s="4">
        <f t="shared" ca="1" si="99"/>
        <v>808423.39</v>
      </c>
      <c r="CD230" s="4">
        <f t="shared" ca="1" si="100"/>
        <v>982391.79</v>
      </c>
    </row>
    <row r="231" spans="2:82">
      <c r="B231" s="3">
        <f t="shared" si="101"/>
        <v>42233</v>
      </c>
      <c r="C231" s="2">
        <v>14251.5</v>
      </c>
      <c r="E231" s="70">
        <v>42233</v>
      </c>
      <c r="F231" s="69">
        <v>9.98</v>
      </c>
      <c r="G231" s="69">
        <v>3.73</v>
      </c>
      <c r="H231" s="69">
        <v>19.3</v>
      </c>
      <c r="I231" s="69">
        <v>29.81</v>
      </c>
      <c r="J231" s="69">
        <v>14.47</v>
      </c>
      <c r="K231" s="69">
        <v>11.96</v>
      </c>
      <c r="L231" s="69">
        <v>23.36</v>
      </c>
      <c r="M231" s="69">
        <v>3.46</v>
      </c>
      <c r="N231" s="69">
        <v>9.6</v>
      </c>
      <c r="O231" s="69">
        <v>6.1166999999999998</v>
      </c>
      <c r="P231" s="69">
        <v>27.22</v>
      </c>
      <c r="Q231" s="69">
        <v>0.93</v>
      </c>
      <c r="R231" s="69">
        <v>7.13</v>
      </c>
      <c r="S231" s="69">
        <v>38.49</v>
      </c>
      <c r="T231" s="4"/>
      <c r="V231" s="3">
        <f t="shared" si="80"/>
        <v>42233</v>
      </c>
      <c r="W231" s="40">
        <f ca="1">W230+SUMIFS('Transactions (Dated)'!$E$2:$E$53,'Transactions (Dated)'!$D$2:$D$53,'Share Values'!$V231,'Transactions (Dated)'!$B$2:$B$53,'Share Values'!W$11,'Transactions (Dated)'!$C$2:$C$53,"Buy")-SUMIFS('Transactions (Dated)'!$E$2:$E$53,'Transactions (Dated)'!$D$2:$D$53,'Share Values'!$V231,'Transactions (Dated)'!$B$2:$B$53,'Share Values'!W$11,'Transactions (Dated)'!$C$2:$C$53,"Sell")</f>
        <v>4625</v>
      </c>
      <c r="X231" s="40">
        <f ca="1">X230+SUMIFS('Transactions (Dated)'!$E$2:$E$53,'Transactions (Dated)'!$D$2:$D$53,'Share Values'!$V231,'Transactions (Dated)'!$B$2:$B$53,'Share Values'!X$11,'Transactions (Dated)'!$C$2:$C$53,"Buy")-SUMIFS('Transactions (Dated)'!$E$2:$E$53,'Transactions (Dated)'!$D$2:$D$53,'Share Values'!$V231,'Transactions (Dated)'!$B$2:$B$53,'Share Values'!X$11,'Transactions (Dated)'!$C$2:$C$53,"Sell")</f>
        <v>9375</v>
      </c>
      <c r="Y231" s="40">
        <f ca="1">Y230+SUMIFS('Transactions (Dated)'!$E$2:$E$53,'Transactions (Dated)'!$D$2:$D$53,'Share Values'!$V231,'Transactions (Dated)'!$B$2:$B$53,'Share Values'!Y$11,'Transactions (Dated)'!$C$2:$C$53,"Buy")-SUMIFS('Transactions (Dated)'!$E$2:$E$53,'Transactions (Dated)'!$D$2:$D$53,'Share Values'!$V231,'Transactions (Dated)'!$B$2:$B$53,'Share Values'!Y$11,'Transactions (Dated)'!$C$2:$C$53,"Sell")</f>
        <v>0</v>
      </c>
      <c r="Z231" s="40">
        <f ca="1">Z230+SUMIFS('Transactions (Dated)'!$E$2:$E$53,'Transactions (Dated)'!$D$2:$D$53,'Share Values'!$V231,'Transactions (Dated)'!$B$2:$B$53,'Share Values'!Z$11,'Transactions (Dated)'!$C$2:$C$53,"Buy")-SUMIFS('Transactions (Dated)'!$E$2:$E$53,'Transactions (Dated)'!$D$2:$D$53,'Share Values'!$V231,'Transactions (Dated)'!$B$2:$B$53,'Share Values'!Z$11,'Transactions (Dated)'!$C$2:$C$53,"Sell")</f>
        <v>1892</v>
      </c>
      <c r="AA231" s="40">
        <f ca="1">AA230+SUMIFS('Transactions (Dated)'!$E$2:$E$53,'Transactions (Dated)'!$D$2:$D$53,'Share Values'!$V231,'Transactions (Dated)'!$B$2:$B$53,'Share Values'!AA$11,'Transactions (Dated)'!$C$2:$C$53,"Buy")-SUMIFS('Transactions (Dated)'!$E$2:$E$53,'Transactions (Dated)'!$D$2:$D$53,'Share Values'!$V231,'Transactions (Dated)'!$B$2:$B$53,'Share Values'!AA$11,'Transactions (Dated)'!$C$2:$C$53,"Sell")</f>
        <v>2348</v>
      </c>
      <c r="AB231" s="40">
        <f ca="1">AB230+SUMIFS('Transactions (Dated)'!$E$2:$E$53,'Transactions (Dated)'!$D$2:$D$53,'Share Values'!$V231,'Transactions (Dated)'!$B$2:$B$53,'Share Values'!AB$11,'Transactions (Dated)'!$C$2:$C$53,"Buy")-SUMIFS('Transactions (Dated)'!$E$2:$E$53,'Transactions (Dated)'!$D$2:$D$53,'Share Values'!$V231,'Transactions (Dated)'!$B$2:$B$53,'Share Values'!AB$11,'Transactions (Dated)'!$C$2:$C$53,"Sell")</f>
        <v>0</v>
      </c>
      <c r="AC231" s="40">
        <f ca="1">AC230+SUMIFS('Transactions (Dated)'!$E$2:$E$53,'Transactions (Dated)'!$D$2:$D$53,'Share Values'!$V231,'Transactions (Dated)'!$B$2:$B$53,'Share Values'!AC$11,'Transactions (Dated)'!$C$2:$C$53,"Buy")-SUMIFS('Transactions (Dated)'!$E$2:$E$53,'Transactions (Dated)'!$D$2:$D$53,'Share Values'!$V231,'Transactions (Dated)'!$B$2:$B$53,'Share Values'!AC$11,'Transactions (Dated)'!$C$2:$C$53,"Sell")</f>
        <v>0</v>
      </c>
      <c r="AD231" s="40">
        <f ca="1">AD230+SUMIFS('Transactions (Dated)'!$E$2:$E$53,'Transactions (Dated)'!$D$2:$D$53,'Share Values'!$V231,'Transactions (Dated)'!$B$2:$B$53,'Share Values'!AD$11,'Transactions (Dated)'!$C$2:$C$53,"Buy")-SUMIFS('Transactions (Dated)'!$E$2:$E$53,'Transactions (Dated)'!$D$2:$D$53,'Share Values'!$V231,'Transactions (Dated)'!$B$2:$B$53,'Share Values'!AD$11,'Transactions (Dated)'!$C$2:$C$53,"Sell")</f>
        <v>0</v>
      </c>
      <c r="AE231" s="40">
        <f ca="1">AE230+SUMIFS('Transactions (Dated)'!$E$2:$E$53,'Transactions (Dated)'!$D$2:$D$53,'Share Values'!$V231,'Transactions (Dated)'!$B$2:$B$53,'Share Values'!AE$11,'Transactions (Dated)'!$C$2:$C$53,"Buy")-SUMIFS('Transactions (Dated)'!$E$2:$E$53,'Transactions (Dated)'!$D$2:$D$53,'Share Values'!$V231,'Transactions (Dated)'!$B$2:$B$53,'Share Values'!AE$11,'Transactions (Dated)'!$C$2:$C$53,"Sell")</f>
        <v>0</v>
      </c>
      <c r="AF231" s="40">
        <f ca="1">AF230+SUMIFS('Transactions (Dated)'!$E$2:$E$53,'Transactions (Dated)'!$D$2:$D$53,'Share Values'!$V231,'Transactions (Dated)'!$B$2:$B$53,'Share Values'!AF$11,'Transactions (Dated)'!$C$2:$C$53,"Buy")-SUMIFS('Transactions (Dated)'!$E$2:$E$53,'Transactions (Dated)'!$D$2:$D$53,'Share Values'!$V231,'Transactions (Dated)'!$B$2:$B$53,'Share Values'!AF$11,'Transactions (Dated)'!$C$2:$C$53,"Sell")</f>
        <v>0</v>
      </c>
      <c r="AG231" s="40">
        <f ca="1">AG230+SUMIFS('Transactions (Dated)'!$E$2:$E$53,'Transactions (Dated)'!$D$2:$D$53,'Share Values'!$V231,'Transactions (Dated)'!$B$2:$B$53,'Share Values'!AG$11,'Transactions (Dated)'!$C$2:$C$53,"Buy")-SUMIFS('Transactions (Dated)'!$E$2:$E$53,'Transactions (Dated)'!$D$2:$D$53,'Share Values'!$V231,'Transactions (Dated)'!$B$2:$B$53,'Share Values'!AG$11,'Transactions (Dated)'!$C$2:$C$53,"Sell")</f>
        <v>0</v>
      </c>
      <c r="AH231" s="40">
        <f ca="1">AH230+SUMIFS('Transactions (Dated)'!$E$2:$E$53,'Transactions (Dated)'!$D$2:$D$53,'Share Values'!$V231,'Transactions (Dated)'!$B$2:$B$53,'Share Values'!AH$11,'Transactions (Dated)'!$C$2:$C$53,"Buy")-SUMIFS('Transactions (Dated)'!$E$2:$E$53,'Transactions (Dated)'!$D$2:$D$53,'Share Values'!$V231,'Transactions (Dated)'!$B$2:$B$53,'Share Values'!AH$11,'Transactions (Dated)'!$C$2:$C$53,"Sell")</f>
        <v>0</v>
      </c>
      <c r="AI231" s="40">
        <f ca="1">AI230+SUMIFS('Transactions (Dated)'!$E$2:$E$53,'Transactions (Dated)'!$D$2:$D$53,'Share Values'!$V231,'Transactions (Dated)'!$B$2:$B$53,'Share Values'!AI$11,'Transactions (Dated)'!$C$2:$C$53,"Buy")-SUMIFS('Transactions (Dated)'!$E$2:$E$53,'Transactions (Dated)'!$D$2:$D$53,'Share Values'!$V231,'Transactions (Dated)'!$B$2:$B$53,'Share Values'!AI$11,'Transactions (Dated)'!$C$2:$C$53,"Sell")</f>
        <v>0</v>
      </c>
      <c r="AJ231" s="40">
        <f ca="1">AJ230+SUMIFS('Transactions (Dated)'!$E$2:$E$53,'Transactions (Dated)'!$D$2:$D$53,'Share Values'!$V231,'Transactions (Dated)'!$B$2:$B$53,'Share Values'!AJ$11,'Transactions (Dated)'!$C$2:$C$53,"Buy")-SUMIFS('Transactions (Dated)'!$E$2:$E$53,'Transactions (Dated)'!$D$2:$D$53,'Share Values'!$V231,'Transactions (Dated)'!$B$2:$B$53,'Share Values'!AJ$11,'Transactions (Dated)'!$C$2:$C$53,"Sell")</f>
        <v>0</v>
      </c>
      <c r="AK231" s="40"/>
      <c r="AM231" s="3">
        <f t="shared" si="81"/>
        <v>42233</v>
      </c>
      <c r="AN231" s="6">
        <f t="shared" ca="1" si="82"/>
        <v>46157.5</v>
      </c>
      <c r="AO231" s="6">
        <f t="shared" ca="1" si="83"/>
        <v>34968.75</v>
      </c>
      <c r="AP231" s="6">
        <f t="shared" ca="1" si="84"/>
        <v>0</v>
      </c>
      <c r="AQ231" s="6">
        <f t="shared" ca="1" si="85"/>
        <v>56400.52</v>
      </c>
      <c r="AR231" s="6">
        <f t="shared" ca="1" si="86"/>
        <v>33975.560000000005</v>
      </c>
      <c r="AS231" s="6">
        <f t="shared" ca="1" si="87"/>
        <v>0</v>
      </c>
      <c r="AT231" s="6">
        <f t="shared" ca="1" si="88"/>
        <v>0</v>
      </c>
      <c r="AU231" s="6">
        <f t="shared" ca="1" si="89"/>
        <v>0</v>
      </c>
      <c r="AV231" s="6">
        <f t="shared" ca="1" si="90"/>
        <v>0</v>
      </c>
      <c r="AW231" s="6">
        <f t="shared" ca="1" si="91"/>
        <v>0</v>
      </c>
      <c r="AX231" s="6">
        <f t="shared" ca="1" si="92"/>
        <v>0</v>
      </c>
      <c r="AY231" s="6">
        <f t="shared" ca="1" si="93"/>
        <v>0</v>
      </c>
      <c r="AZ231" s="6">
        <f t="shared" ca="1" si="94"/>
        <v>0</v>
      </c>
      <c r="BA231" s="6">
        <f t="shared" ca="1" si="95"/>
        <v>0</v>
      </c>
      <c r="BB231" s="6"/>
      <c r="BD231" s="4">
        <f t="shared" ca="1" si="96"/>
        <v>171502.33</v>
      </c>
      <c r="BF231" s="3">
        <f t="shared" si="97"/>
        <v>42233</v>
      </c>
      <c r="BG231" s="6">
        <f>BG230+SUMIFS('Transactions (Dated)'!H:H,'Transactions (Dated)'!D:D,'Share Values'!AM231)</f>
        <v>806524.9</v>
      </c>
      <c r="BH231" s="6">
        <f ca="1">BH230+SUMIFS('Transactions (Dated)'!$F:$F,'Transactions (Dated)'!$D:$D,$BF231,'Transactions (Dated)'!$B:$B,BH$11,'Transactions (Dated)'!$C:$C,"Dividend (paid to cash)")*W231</f>
        <v>0</v>
      </c>
      <c r="BI231" s="6">
        <f ca="1">BI230+SUMIFS('Transactions (Dated)'!$F:$F,'Transactions (Dated)'!$D:$D,$BF231,'Transactions (Dated)'!$B:$B,BI$11,'Transactions (Dated)'!$C:$C,"Dividend (paid to cash)")*X231</f>
        <v>1718.75</v>
      </c>
      <c r="BJ231" s="6">
        <f ca="1">BJ230+SUMIFS('Transactions (Dated)'!$F:$F,'Transactions (Dated)'!$D:$D,$BF231,'Transactions (Dated)'!$B:$B,BJ$11,'Transactions (Dated)'!$C:$C,"Dividend (paid to cash)")*Y231</f>
        <v>0</v>
      </c>
      <c r="BK231" s="6">
        <f ca="1">BK230+SUMIFS('Transactions (Dated)'!$F:$F,'Transactions (Dated)'!$D:$D,$BF231,'Transactions (Dated)'!$B:$B,BK$11,'Transactions (Dated)'!$C:$C,"Dividend (paid to cash)")*Z231</f>
        <v>179.74</v>
      </c>
      <c r="BL231" s="6">
        <f ca="1">BL230+SUMIFS('Transactions (Dated)'!$F:$F,'Transactions (Dated)'!$D:$D,$BF231,'Transactions (Dated)'!$B:$B,BL$11,'Transactions (Dated)'!$C:$C,"Dividend (paid to cash)")*AA231</f>
        <v>0</v>
      </c>
      <c r="BM231" s="6">
        <f ca="1">BM230+SUMIFS('Transactions (Dated)'!$F:$F,'Transactions (Dated)'!$D:$D,$BF231,'Transactions (Dated)'!$B:$B,BM$11,'Transactions (Dated)'!$C:$C,"Dividend (paid to cash)")*AB231</f>
        <v>0</v>
      </c>
      <c r="BN231" s="6">
        <f ca="1">BN230+SUMIFS('Transactions (Dated)'!$F:$F,'Transactions (Dated)'!$D:$D,$BF231,'Transactions (Dated)'!$B:$B,BN$11,'Transactions (Dated)'!$C:$C,"Dividend (paid to cash)")*AC231</f>
        <v>0</v>
      </c>
      <c r="BO231" s="6">
        <f ca="1">BO230+SUMIFS('Transactions (Dated)'!$F:$F,'Transactions (Dated)'!$D:$D,$BF231,'Transactions (Dated)'!$B:$B,BO$11,'Transactions (Dated)'!$C:$C,"Dividend (paid to cash)")*AD231</f>
        <v>0</v>
      </c>
      <c r="BP231" s="6">
        <f ca="1">BP230+SUMIFS('Transactions (Dated)'!$F:$F,'Transactions (Dated)'!$D:$D,$BF231,'Transactions (Dated)'!$B:$B,BP$11,'Transactions (Dated)'!$C:$C,"Dividend (paid to cash)")*AE231</f>
        <v>0</v>
      </c>
      <c r="BQ231" s="6">
        <f ca="1">BQ230+SUMIFS('Transactions (Dated)'!$F:$F,'Transactions (Dated)'!$D:$D,$BF231,'Transactions (Dated)'!$B:$B,BQ$11,'Transactions (Dated)'!$C:$C,"Dividend (paid to cash)")*AF231</f>
        <v>0</v>
      </c>
      <c r="BR231" s="6">
        <f ca="1">BR230+SUMIFS('Transactions (Dated)'!$F:$F,'Transactions (Dated)'!$D:$D,$BF231,'Transactions (Dated)'!$B:$B,BR$11,'Transactions (Dated)'!$C:$C,"Dividend (paid to cash)")*AG231</f>
        <v>0</v>
      </c>
      <c r="BS231" s="6">
        <f ca="1">BS230+SUMIFS('Transactions (Dated)'!$F:$F,'Transactions (Dated)'!$D:$D,$BF231,'Transactions (Dated)'!$B:$B,BS$11,'Transactions (Dated)'!$C:$C,"Dividend (paid to cash)")*AH231</f>
        <v>0</v>
      </c>
      <c r="BT231" s="6">
        <f ca="1">BT230+SUMIFS('Transactions (Dated)'!$F:$F,'Transactions (Dated)'!$D:$D,$BF231,'Transactions (Dated)'!$B:$B,BT$11,'Transactions (Dated)'!$C:$C,"Dividend (paid to cash)")*AI231</f>
        <v>0</v>
      </c>
      <c r="BU231" s="6">
        <f ca="1">BU230+SUMIFS('Transactions (Dated)'!$F:$F,'Transactions (Dated)'!$D:$D,$BF231,'Transactions (Dated)'!$B:$B,BU$11,'Transactions (Dated)'!$C:$C,"Dividend (paid to cash)")*AJ231</f>
        <v>0</v>
      </c>
      <c r="BV231" s="6"/>
      <c r="BX231" s="6">
        <f t="shared" ca="1" si="102"/>
        <v>808423.39</v>
      </c>
      <c r="BZ231" s="3">
        <f t="shared" si="103"/>
        <v>42233</v>
      </c>
      <c r="CA231" s="4">
        <f t="shared" ca="1" si="98"/>
        <v>171502.33</v>
      </c>
      <c r="CB231" s="4">
        <f t="shared" ca="1" si="99"/>
        <v>808423.39</v>
      </c>
      <c r="CD231" s="4">
        <f t="shared" ca="1" si="100"/>
        <v>979925.72</v>
      </c>
    </row>
    <row r="232" spans="2:82">
      <c r="B232" s="3">
        <f t="shared" si="101"/>
        <v>42234</v>
      </c>
      <c r="C232" s="2">
        <v>14193.9</v>
      </c>
      <c r="E232" s="70">
        <v>42234</v>
      </c>
      <c r="F232" s="69">
        <v>9.8800000000000008</v>
      </c>
      <c r="G232" s="69">
        <v>3.72</v>
      </c>
      <c r="H232" s="69">
        <v>19.22</v>
      </c>
      <c r="I232" s="69">
        <v>29.76</v>
      </c>
      <c r="J232" s="69">
        <v>14.43</v>
      </c>
      <c r="K232" s="69">
        <v>11.76</v>
      </c>
      <c r="L232" s="69">
        <v>22.95</v>
      </c>
      <c r="M232" s="69">
        <v>3.41</v>
      </c>
      <c r="N232" s="69">
        <v>9.6</v>
      </c>
      <c r="O232" s="69">
        <v>6.1</v>
      </c>
      <c r="P232" s="69">
        <v>27.96</v>
      </c>
      <c r="Q232" s="69">
        <v>0.87</v>
      </c>
      <c r="R232" s="69">
        <v>6.8</v>
      </c>
      <c r="S232" s="69">
        <v>38.29</v>
      </c>
      <c r="T232" s="4"/>
      <c r="V232" s="3">
        <f t="shared" si="80"/>
        <v>42234</v>
      </c>
      <c r="W232" s="40">
        <f ca="1">W231+SUMIFS('Transactions (Dated)'!$E$2:$E$53,'Transactions (Dated)'!$D$2:$D$53,'Share Values'!$V232,'Transactions (Dated)'!$B$2:$B$53,'Share Values'!W$11,'Transactions (Dated)'!$C$2:$C$53,"Buy")-SUMIFS('Transactions (Dated)'!$E$2:$E$53,'Transactions (Dated)'!$D$2:$D$53,'Share Values'!$V232,'Transactions (Dated)'!$B$2:$B$53,'Share Values'!W$11,'Transactions (Dated)'!$C$2:$C$53,"Sell")</f>
        <v>4625</v>
      </c>
      <c r="X232" s="40">
        <f ca="1">X231+SUMIFS('Transactions (Dated)'!$E$2:$E$53,'Transactions (Dated)'!$D$2:$D$53,'Share Values'!$V232,'Transactions (Dated)'!$B$2:$B$53,'Share Values'!X$11,'Transactions (Dated)'!$C$2:$C$53,"Buy")-SUMIFS('Transactions (Dated)'!$E$2:$E$53,'Transactions (Dated)'!$D$2:$D$53,'Share Values'!$V232,'Transactions (Dated)'!$B$2:$B$53,'Share Values'!X$11,'Transactions (Dated)'!$C$2:$C$53,"Sell")</f>
        <v>9375</v>
      </c>
      <c r="Y232" s="40">
        <f ca="1">Y231+SUMIFS('Transactions (Dated)'!$E$2:$E$53,'Transactions (Dated)'!$D$2:$D$53,'Share Values'!$V232,'Transactions (Dated)'!$B$2:$B$53,'Share Values'!Y$11,'Transactions (Dated)'!$C$2:$C$53,"Buy")-SUMIFS('Transactions (Dated)'!$E$2:$E$53,'Transactions (Dated)'!$D$2:$D$53,'Share Values'!$V232,'Transactions (Dated)'!$B$2:$B$53,'Share Values'!Y$11,'Transactions (Dated)'!$C$2:$C$53,"Sell")</f>
        <v>0</v>
      </c>
      <c r="Z232" s="40">
        <f ca="1">Z231+SUMIFS('Transactions (Dated)'!$E$2:$E$53,'Transactions (Dated)'!$D$2:$D$53,'Share Values'!$V232,'Transactions (Dated)'!$B$2:$B$53,'Share Values'!Z$11,'Transactions (Dated)'!$C$2:$C$53,"Buy")-SUMIFS('Transactions (Dated)'!$E$2:$E$53,'Transactions (Dated)'!$D$2:$D$53,'Share Values'!$V232,'Transactions (Dated)'!$B$2:$B$53,'Share Values'!Z$11,'Transactions (Dated)'!$C$2:$C$53,"Sell")</f>
        <v>1892</v>
      </c>
      <c r="AA232" s="40">
        <f ca="1">AA231+SUMIFS('Transactions (Dated)'!$E$2:$E$53,'Transactions (Dated)'!$D$2:$D$53,'Share Values'!$V232,'Transactions (Dated)'!$B$2:$B$53,'Share Values'!AA$11,'Transactions (Dated)'!$C$2:$C$53,"Buy")-SUMIFS('Transactions (Dated)'!$E$2:$E$53,'Transactions (Dated)'!$D$2:$D$53,'Share Values'!$V232,'Transactions (Dated)'!$B$2:$B$53,'Share Values'!AA$11,'Transactions (Dated)'!$C$2:$C$53,"Sell")</f>
        <v>2348</v>
      </c>
      <c r="AB232" s="40">
        <f ca="1">AB231+SUMIFS('Transactions (Dated)'!$E$2:$E$53,'Transactions (Dated)'!$D$2:$D$53,'Share Values'!$V232,'Transactions (Dated)'!$B$2:$B$53,'Share Values'!AB$11,'Transactions (Dated)'!$C$2:$C$53,"Buy")-SUMIFS('Transactions (Dated)'!$E$2:$E$53,'Transactions (Dated)'!$D$2:$D$53,'Share Values'!$V232,'Transactions (Dated)'!$B$2:$B$53,'Share Values'!AB$11,'Transactions (Dated)'!$C$2:$C$53,"Sell")</f>
        <v>0</v>
      </c>
      <c r="AC232" s="40">
        <f ca="1">AC231+SUMIFS('Transactions (Dated)'!$E$2:$E$53,'Transactions (Dated)'!$D$2:$D$53,'Share Values'!$V232,'Transactions (Dated)'!$B$2:$B$53,'Share Values'!AC$11,'Transactions (Dated)'!$C$2:$C$53,"Buy")-SUMIFS('Transactions (Dated)'!$E$2:$E$53,'Transactions (Dated)'!$D$2:$D$53,'Share Values'!$V232,'Transactions (Dated)'!$B$2:$B$53,'Share Values'!AC$11,'Transactions (Dated)'!$C$2:$C$53,"Sell")</f>
        <v>0</v>
      </c>
      <c r="AD232" s="40">
        <f ca="1">AD231+SUMIFS('Transactions (Dated)'!$E$2:$E$53,'Transactions (Dated)'!$D$2:$D$53,'Share Values'!$V232,'Transactions (Dated)'!$B$2:$B$53,'Share Values'!AD$11,'Transactions (Dated)'!$C$2:$C$53,"Buy")-SUMIFS('Transactions (Dated)'!$E$2:$E$53,'Transactions (Dated)'!$D$2:$D$53,'Share Values'!$V232,'Transactions (Dated)'!$B$2:$B$53,'Share Values'!AD$11,'Transactions (Dated)'!$C$2:$C$53,"Sell")</f>
        <v>0</v>
      </c>
      <c r="AE232" s="40">
        <f ca="1">AE231+SUMIFS('Transactions (Dated)'!$E$2:$E$53,'Transactions (Dated)'!$D$2:$D$53,'Share Values'!$V232,'Transactions (Dated)'!$B$2:$B$53,'Share Values'!AE$11,'Transactions (Dated)'!$C$2:$C$53,"Buy")-SUMIFS('Transactions (Dated)'!$E$2:$E$53,'Transactions (Dated)'!$D$2:$D$53,'Share Values'!$V232,'Transactions (Dated)'!$B$2:$B$53,'Share Values'!AE$11,'Transactions (Dated)'!$C$2:$C$53,"Sell")</f>
        <v>0</v>
      </c>
      <c r="AF232" s="40">
        <f ca="1">AF231+SUMIFS('Transactions (Dated)'!$E$2:$E$53,'Transactions (Dated)'!$D$2:$D$53,'Share Values'!$V232,'Transactions (Dated)'!$B$2:$B$53,'Share Values'!AF$11,'Transactions (Dated)'!$C$2:$C$53,"Buy")-SUMIFS('Transactions (Dated)'!$E$2:$E$53,'Transactions (Dated)'!$D$2:$D$53,'Share Values'!$V232,'Transactions (Dated)'!$B$2:$B$53,'Share Values'!AF$11,'Transactions (Dated)'!$C$2:$C$53,"Sell")</f>
        <v>0</v>
      </c>
      <c r="AG232" s="40">
        <f ca="1">AG231+SUMIFS('Transactions (Dated)'!$E$2:$E$53,'Transactions (Dated)'!$D$2:$D$53,'Share Values'!$V232,'Transactions (Dated)'!$B$2:$B$53,'Share Values'!AG$11,'Transactions (Dated)'!$C$2:$C$53,"Buy")-SUMIFS('Transactions (Dated)'!$E$2:$E$53,'Transactions (Dated)'!$D$2:$D$53,'Share Values'!$V232,'Transactions (Dated)'!$B$2:$B$53,'Share Values'!AG$11,'Transactions (Dated)'!$C$2:$C$53,"Sell")</f>
        <v>0</v>
      </c>
      <c r="AH232" s="40">
        <f ca="1">AH231+SUMIFS('Transactions (Dated)'!$E$2:$E$53,'Transactions (Dated)'!$D$2:$D$53,'Share Values'!$V232,'Transactions (Dated)'!$B$2:$B$53,'Share Values'!AH$11,'Transactions (Dated)'!$C$2:$C$53,"Buy")-SUMIFS('Transactions (Dated)'!$E$2:$E$53,'Transactions (Dated)'!$D$2:$D$53,'Share Values'!$V232,'Transactions (Dated)'!$B$2:$B$53,'Share Values'!AH$11,'Transactions (Dated)'!$C$2:$C$53,"Sell")</f>
        <v>0</v>
      </c>
      <c r="AI232" s="40">
        <f ca="1">AI231+SUMIFS('Transactions (Dated)'!$E$2:$E$53,'Transactions (Dated)'!$D$2:$D$53,'Share Values'!$V232,'Transactions (Dated)'!$B$2:$B$53,'Share Values'!AI$11,'Transactions (Dated)'!$C$2:$C$53,"Buy")-SUMIFS('Transactions (Dated)'!$E$2:$E$53,'Transactions (Dated)'!$D$2:$D$53,'Share Values'!$V232,'Transactions (Dated)'!$B$2:$B$53,'Share Values'!AI$11,'Transactions (Dated)'!$C$2:$C$53,"Sell")</f>
        <v>0</v>
      </c>
      <c r="AJ232" s="40">
        <f ca="1">AJ231+SUMIFS('Transactions (Dated)'!$E$2:$E$53,'Transactions (Dated)'!$D$2:$D$53,'Share Values'!$V232,'Transactions (Dated)'!$B$2:$B$53,'Share Values'!AJ$11,'Transactions (Dated)'!$C$2:$C$53,"Buy")-SUMIFS('Transactions (Dated)'!$E$2:$E$53,'Transactions (Dated)'!$D$2:$D$53,'Share Values'!$V232,'Transactions (Dated)'!$B$2:$B$53,'Share Values'!AJ$11,'Transactions (Dated)'!$C$2:$C$53,"Sell")</f>
        <v>0</v>
      </c>
      <c r="AK232" s="40"/>
      <c r="AM232" s="3">
        <f t="shared" si="81"/>
        <v>42234</v>
      </c>
      <c r="AN232" s="6">
        <f t="shared" ca="1" si="82"/>
        <v>45695</v>
      </c>
      <c r="AO232" s="6">
        <f t="shared" ca="1" si="83"/>
        <v>34875</v>
      </c>
      <c r="AP232" s="6">
        <f t="shared" ca="1" si="84"/>
        <v>0</v>
      </c>
      <c r="AQ232" s="6">
        <f t="shared" ca="1" si="85"/>
        <v>56305.920000000006</v>
      </c>
      <c r="AR232" s="6">
        <f t="shared" ca="1" si="86"/>
        <v>33881.64</v>
      </c>
      <c r="AS232" s="6">
        <f t="shared" ca="1" si="87"/>
        <v>0</v>
      </c>
      <c r="AT232" s="6">
        <f t="shared" ca="1" si="88"/>
        <v>0</v>
      </c>
      <c r="AU232" s="6">
        <f t="shared" ca="1" si="89"/>
        <v>0</v>
      </c>
      <c r="AV232" s="6">
        <f t="shared" ca="1" si="90"/>
        <v>0</v>
      </c>
      <c r="AW232" s="6">
        <f t="shared" ca="1" si="91"/>
        <v>0</v>
      </c>
      <c r="AX232" s="6">
        <f t="shared" ca="1" si="92"/>
        <v>0</v>
      </c>
      <c r="AY232" s="6">
        <f t="shared" ca="1" si="93"/>
        <v>0</v>
      </c>
      <c r="AZ232" s="6">
        <f t="shared" ca="1" si="94"/>
        <v>0</v>
      </c>
      <c r="BA232" s="6">
        <f t="shared" ca="1" si="95"/>
        <v>0</v>
      </c>
      <c r="BB232" s="6"/>
      <c r="BD232" s="4">
        <f t="shared" ca="1" si="96"/>
        <v>170757.56</v>
      </c>
      <c r="BF232" s="3">
        <f t="shared" si="97"/>
        <v>42234</v>
      </c>
      <c r="BG232" s="6">
        <f>BG231+SUMIFS('Transactions (Dated)'!H:H,'Transactions (Dated)'!D:D,'Share Values'!AM232)</f>
        <v>806524.9</v>
      </c>
      <c r="BH232" s="6">
        <f ca="1">BH231+SUMIFS('Transactions (Dated)'!$F:$F,'Transactions (Dated)'!$D:$D,$BF232,'Transactions (Dated)'!$B:$B,BH$11,'Transactions (Dated)'!$C:$C,"Dividend (paid to cash)")*W232</f>
        <v>0</v>
      </c>
      <c r="BI232" s="6">
        <f ca="1">BI231+SUMIFS('Transactions (Dated)'!$F:$F,'Transactions (Dated)'!$D:$D,$BF232,'Transactions (Dated)'!$B:$B,BI$11,'Transactions (Dated)'!$C:$C,"Dividend (paid to cash)")*X232</f>
        <v>1718.75</v>
      </c>
      <c r="BJ232" s="6">
        <f ca="1">BJ231+SUMIFS('Transactions (Dated)'!$F:$F,'Transactions (Dated)'!$D:$D,$BF232,'Transactions (Dated)'!$B:$B,BJ$11,'Transactions (Dated)'!$C:$C,"Dividend (paid to cash)")*Y232</f>
        <v>0</v>
      </c>
      <c r="BK232" s="6">
        <f ca="1">BK231+SUMIFS('Transactions (Dated)'!$F:$F,'Transactions (Dated)'!$D:$D,$BF232,'Transactions (Dated)'!$B:$B,BK$11,'Transactions (Dated)'!$C:$C,"Dividend (paid to cash)")*Z232</f>
        <v>179.74</v>
      </c>
      <c r="BL232" s="6">
        <f ca="1">BL231+SUMIFS('Transactions (Dated)'!$F:$F,'Transactions (Dated)'!$D:$D,$BF232,'Transactions (Dated)'!$B:$B,BL$11,'Transactions (Dated)'!$C:$C,"Dividend (paid to cash)")*AA232</f>
        <v>0</v>
      </c>
      <c r="BM232" s="6">
        <f ca="1">BM231+SUMIFS('Transactions (Dated)'!$F:$F,'Transactions (Dated)'!$D:$D,$BF232,'Transactions (Dated)'!$B:$B,BM$11,'Transactions (Dated)'!$C:$C,"Dividend (paid to cash)")*AB232</f>
        <v>0</v>
      </c>
      <c r="BN232" s="6">
        <f ca="1">BN231+SUMIFS('Transactions (Dated)'!$F:$F,'Transactions (Dated)'!$D:$D,$BF232,'Transactions (Dated)'!$B:$B,BN$11,'Transactions (Dated)'!$C:$C,"Dividend (paid to cash)")*AC232</f>
        <v>0</v>
      </c>
      <c r="BO232" s="6">
        <f ca="1">BO231+SUMIFS('Transactions (Dated)'!$F:$F,'Transactions (Dated)'!$D:$D,$BF232,'Transactions (Dated)'!$B:$B,BO$11,'Transactions (Dated)'!$C:$C,"Dividend (paid to cash)")*AD232</f>
        <v>0</v>
      </c>
      <c r="BP232" s="6">
        <f ca="1">BP231+SUMIFS('Transactions (Dated)'!$F:$F,'Transactions (Dated)'!$D:$D,$BF232,'Transactions (Dated)'!$B:$B,BP$11,'Transactions (Dated)'!$C:$C,"Dividend (paid to cash)")*AE232</f>
        <v>0</v>
      </c>
      <c r="BQ232" s="6">
        <f ca="1">BQ231+SUMIFS('Transactions (Dated)'!$F:$F,'Transactions (Dated)'!$D:$D,$BF232,'Transactions (Dated)'!$B:$B,BQ$11,'Transactions (Dated)'!$C:$C,"Dividend (paid to cash)")*AF232</f>
        <v>0</v>
      </c>
      <c r="BR232" s="6">
        <f ca="1">BR231+SUMIFS('Transactions (Dated)'!$F:$F,'Transactions (Dated)'!$D:$D,$BF232,'Transactions (Dated)'!$B:$B,BR$11,'Transactions (Dated)'!$C:$C,"Dividend (paid to cash)")*AG232</f>
        <v>0</v>
      </c>
      <c r="BS232" s="6">
        <f ca="1">BS231+SUMIFS('Transactions (Dated)'!$F:$F,'Transactions (Dated)'!$D:$D,$BF232,'Transactions (Dated)'!$B:$B,BS$11,'Transactions (Dated)'!$C:$C,"Dividend (paid to cash)")*AH232</f>
        <v>0</v>
      </c>
      <c r="BT232" s="6">
        <f ca="1">BT231+SUMIFS('Transactions (Dated)'!$F:$F,'Transactions (Dated)'!$D:$D,$BF232,'Transactions (Dated)'!$B:$B,BT$11,'Transactions (Dated)'!$C:$C,"Dividend (paid to cash)")*AI232</f>
        <v>0</v>
      </c>
      <c r="BU232" s="6">
        <f ca="1">BU231+SUMIFS('Transactions (Dated)'!$F:$F,'Transactions (Dated)'!$D:$D,$BF232,'Transactions (Dated)'!$B:$B,BU$11,'Transactions (Dated)'!$C:$C,"Dividend (paid to cash)")*AJ232</f>
        <v>0</v>
      </c>
      <c r="BV232" s="6"/>
      <c r="BX232" s="6">
        <f t="shared" ca="1" si="102"/>
        <v>808423.39</v>
      </c>
      <c r="BZ232" s="3">
        <f t="shared" si="103"/>
        <v>42234</v>
      </c>
      <c r="CA232" s="4">
        <f t="shared" ca="1" si="98"/>
        <v>170757.56</v>
      </c>
      <c r="CB232" s="4">
        <f t="shared" ca="1" si="99"/>
        <v>808423.39</v>
      </c>
      <c r="CD232" s="4">
        <f t="shared" ca="1" si="100"/>
        <v>979180.95</v>
      </c>
    </row>
    <row r="233" spans="2:82">
      <c r="B233" s="3">
        <f t="shared" si="101"/>
        <v>42235</v>
      </c>
      <c r="C233" s="2">
        <v>14036.6</v>
      </c>
      <c r="E233" s="70">
        <v>42235</v>
      </c>
      <c r="F233" s="69">
        <v>9.83</v>
      </c>
      <c r="G233" s="69">
        <v>3.56</v>
      </c>
      <c r="H233" s="69">
        <v>19.04</v>
      </c>
      <c r="I233" s="69">
        <v>29.6</v>
      </c>
      <c r="J233" s="69">
        <v>14.58</v>
      </c>
      <c r="K233" s="69">
        <v>11.53</v>
      </c>
      <c r="L233" s="69">
        <v>22.29</v>
      </c>
      <c r="M233" s="69">
        <v>3.57</v>
      </c>
      <c r="N233" s="69">
        <v>9.41</v>
      </c>
      <c r="O233" s="69">
        <v>6.0332999999999997</v>
      </c>
      <c r="P233" s="69">
        <v>27.72</v>
      </c>
      <c r="Q233" s="69">
        <v>0.85</v>
      </c>
      <c r="R233" s="69">
        <v>6.63</v>
      </c>
      <c r="S233" s="69">
        <v>38.549999999999997</v>
      </c>
      <c r="T233" s="4"/>
      <c r="V233" s="3">
        <f t="shared" si="80"/>
        <v>42235</v>
      </c>
      <c r="W233" s="40">
        <f ca="1">W232+SUMIFS('Transactions (Dated)'!$E$2:$E$53,'Transactions (Dated)'!$D$2:$D$53,'Share Values'!$V233,'Transactions (Dated)'!$B$2:$B$53,'Share Values'!W$11,'Transactions (Dated)'!$C$2:$C$53,"Buy")-SUMIFS('Transactions (Dated)'!$E$2:$E$53,'Transactions (Dated)'!$D$2:$D$53,'Share Values'!$V233,'Transactions (Dated)'!$B$2:$B$53,'Share Values'!W$11,'Transactions (Dated)'!$C$2:$C$53,"Sell")</f>
        <v>4625</v>
      </c>
      <c r="X233" s="40">
        <f ca="1">X232+SUMIFS('Transactions (Dated)'!$E$2:$E$53,'Transactions (Dated)'!$D$2:$D$53,'Share Values'!$V233,'Transactions (Dated)'!$B$2:$B$53,'Share Values'!X$11,'Transactions (Dated)'!$C$2:$C$53,"Buy")-SUMIFS('Transactions (Dated)'!$E$2:$E$53,'Transactions (Dated)'!$D$2:$D$53,'Share Values'!$V233,'Transactions (Dated)'!$B$2:$B$53,'Share Values'!X$11,'Transactions (Dated)'!$C$2:$C$53,"Sell")</f>
        <v>9375</v>
      </c>
      <c r="Y233" s="40">
        <f ca="1">Y232+SUMIFS('Transactions (Dated)'!$E$2:$E$53,'Transactions (Dated)'!$D$2:$D$53,'Share Values'!$V233,'Transactions (Dated)'!$B$2:$B$53,'Share Values'!Y$11,'Transactions (Dated)'!$C$2:$C$53,"Buy")-SUMIFS('Transactions (Dated)'!$E$2:$E$53,'Transactions (Dated)'!$D$2:$D$53,'Share Values'!$V233,'Transactions (Dated)'!$B$2:$B$53,'Share Values'!Y$11,'Transactions (Dated)'!$C$2:$C$53,"Sell")</f>
        <v>0</v>
      </c>
      <c r="Z233" s="40">
        <f ca="1">Z232+SUMIFS('Transactions (Dated)'!$E$2:$E$53,'Transactions (Dated)'!$D$2:$D$53,'Share Values'!$V233,'Transactions (Dated)'!$B$2:$B$53,'Share Values'!Z$11,'Transactions (Dated)'!$C$2:$C$53,"Buy")-SUMIFS('Transactions (Dated)'!$E$2:$E$53,'Transactions (Dated)'!$D$2:$D$53,'Share Values'!$V233,'Transactions (Dated)'!$B$2:$B$53,'Share Values'!Z$11,'Transactions (Dated)'!$C$2:$C$53,"Sell")</f>
        <v>1892</v>
      </c>
      <c r="AA233" s="40">
        <f ca="1">AA232+SUMIFS('Transactions (Dated)'!$E$2:$E$53,'Transactions (Dated)'!$D$2:$D$53,'Share Values'!$V233,'Transactions (Dated)'!$B$2:$B$53,'Share Values'!AA$11,'Transactions (Dated)'!$C$2:$C$53,"Buy")-SUMIFS('Transactions (Dated)'!$E$2:$E$53,'Transactions (Dated)'!$D$2:$D$53,'Share Values'!$V233,'Transactions (Dated)'!$B$2:$B$53,'Share Values'!AA$11,'Transactions (Dated)'!$C$2:$C$53,"Sell")</f>
        <v>2348</v>
      </c>
      <c r="AB233" s="40">
        <f ca="1">AB232+SUMIFS('Transactions (Dated)'!$E$2:$E$53,'Transactions (Dated)'!$D$2:$D$53,'Share Values'!$V233,'Transactions (Dated)'!$B$2:$B$53,'Share Values'!AB$11,'Transactions (Dated)'!$C$2:$C$53,"Buy")-SUMIFS('Transactions (Dated)'!$E$2:$E$53,'Transactions (Dated)'!$D$2:$D$53,'Share Values'!$V233,'Transactions (Dated)'!$B$2:$B$53,'Share Values'!AB$11,'Transactions (Dated)'!$C$2:$C$53,"Sell")</f>
        <v>0</v>
      </c>
      <c r="AC233" s="40">
        <f ca="1">AC232+SUMIFS('Transactions (Dated)'!$E$2:$E$53,'Transactions (Dated)'!$D$2:$D$53,'Share Values'!$V233,'Transactions (Dated)'!$B$2:$B$53,'Share Values'!AC$11,'Transactions (Dated)'!$C$2:$C$53,"Buy")-SUMIFS('Transactions (Dated)'!$E$2:$E$53,'Transactions (Dated)'!$D$2:$D$53,'Share Values'!$V233,'Transactions (Dated)'!$B$2:$B$53,'Share Values'!AC$11,'Transactions (Dated)'!$C$2:$C$53,"Sell")</f>
        <v>0</v>
      </c>
      <c r="AD233" s="40">
        <f ca="1">AD232+SUMIFS('Transactions (Dated)'!$E$2:$E$53,'Transactions (Dated)'!$D$2:$D$53,'Share Values'!$V233,'Transactions (Dated)'!$B$2:$B$53,'Share Values'!AD$11,'Transactions (Dated)'!$C$2:$C$53,"Buy")-SUMIFS('Transactions (Dated)'!$E$2:$E$53,'Transactions (Dated)'!$D$2:$D$53,'Share Values'!$V233,'Transactions (Dated)'!$B$2:$B$53,'Share Values'!AD$11,'Transactions (Dated)'!$C$2:$C$53,"Sell")</f>
        <v>0</v>
      </c>
      <c r="AE233" s="40">
        <f ca="1">AE232+SUMIFS('Transactions (Dated)'!$E$2:$E$53,'Transactions (Dated)'!$D$2:$D$53,'Share Values'!$V233,'Transactions (Dated)'!$B$2:$B$53,'Share Values'!AE$11,'Transactions (Dated)'!$C$2:$C$53,"Buy")-SUMIFS('Transactions (Dated)'!$E$2:$E$53,'Transactions (Dated)'!$D$2:$D$53,'Share Values'!$V233,'Transactions (Dated)'!$B$2:$B$53,'Share Values'!AE$11,'Transactions (Dated)'!$C$2:$C$53,"Sell")</f>
        <v>0</v>
      </c>
      <c r="AF233" s="40">
        <f ca="1">AF232+SUMIFS('Transactions (Dated)'!$E$2:$E$53,'Transactions (Dated)'!$D$2:$D$53,'Share Values'!$V233,'Transactions (Dated)'!$B$2:$B$53,'Share Values'!AF$11,'Transactions (Dated)'!$C$2:$C$53,"Buy")-SUMIFS('Transactions (Dated)'!$E$2:$E$53,'Transactions (Dated)'!$D$2:$D$53,'Share Values'!$V233,'Transactions (Dated)'!$B$2:$B$53,'Share Values'!AF$11,'Transactions (Dated)'!$C$2:$C$53,"Sell")</f>
        <v>0</v>
      </c>
      <c r="AG233" s="40">
        <f ca="1">AG232+SUMIFS('Transactions (Dated)'!$E$2:$E$53,'Transactions (Dated)'!$D$2:$D$53,'Share Values'!$V233,'Transactions (Dated)'!$B$2:$B$53,'Share Values'!AG$11,'Transactions (Dated)'!$C$2:$C$53,"Buy")-SUMIFS('Transactions (Dated)'!$E$2:$E$53,'Transactions (Dated)'!$D$2:$D$53,'Share Values'!$V233,'Transactions (Dated)'!$B$2:$B$53,'Share Values'!AG$11,'Transactions (Dated)'!$C$2:$C$53,"Sell")</f>
        <v>0</v>
      </c>
      <c r="AH233" s="40">
        <f ca="1">AH232+SUMIFS('Transactions (Dated)'!$E$2:$E$53,'Transactions (Dated)'!$D$2:$D$53,'Share Values'!$V233,'Transactions (Dated)'!$B$2:$B$53,'Share Values'!AH$11,'Transactions (Dated)'!$C$2:$C$53,"Buy")-SUMIFS('Transactions (Dated)'!$E$2:$E$53,'Transactions (Dated)'!$D$2:$D$53,'Share Values'!$V233,'Transactions (Dated)'!$B$2:$B$53,'Share Values'!AH$11,'Transactions (Dated)'!$C$2:$C$53,"Sell")</f>
        <v>0</v>
      </c>
      <c r="AI233" s="40">
        <f ca="1">AI232+SUMIFS('Transactions (Dated)'!$E$2:$E$53,'Transactions (Dated)'!$D$2:$D$53,'Share Values'!$V233,'Transactions (Dated)'!$B$2:$B$53,'Share Values'!AI$11,'Transactions (Dated)'!$C$2:$C$53,"Buy")-SUMIFS('Transactions (Dated)'!$E$2:$E$53,'Transactions (Dated)'!$D$2:$D$53,'Share Values'!$V233,'Transactions (Dated)'!$B$2:$B$53,'Share Values'!AI$11,'Transactions (Dated)'!$C$2:$C$53,"Sell")</f>
        <v>0</v>
      </c>
      <c r="AJ233" s="40">
        <f ca="1">AJ232+SUMIFS('Transactions (Dated)'!$E$2:$E$53,'Transactions (Dated)'!$D$2:$D$53,'Share Values'!$V233,'Transactions (Dated)'!$B$2:$B$53,'Share Values'!AJ$11,'Transactions (Dated)'!$C$2:$C$53,"Buy")-SUMIFS('Transactions (Dated)'!$E$2:$E$53,'Transactions (Dated)'!$D$2:$D$53,'Share Values'!$V233,'Transactions (Dated)'!$B$2:$B$53,'Share Values'!AJ$11,'Transactions (Dated)'!$C$2:$C$53,"Sell")</f>
        <v>0</v>
      </c>
      <c r="AK233" s="40"/>
      <c r="AM233" s="3">
        <f t="shared" si="81"/>
        <v>42235</v>
      </c>
      <c r="AN233" s="6">
        <f t="shared" ca="1" si="82"/>
        <v>45463.75</v>
      </c>
      <c r="AO233" s="6">
        <f t="shared" ca="1" si="83"/>
        <v>33375</v>
      </c>
      <c r="AP233" s="6">
        <f t="shared" ca="1" si="84"/>
        <v>0</v>
      </c>
      <c r="AQ233" s="6">
        <f t="shared" ca="1" si="85"/>
        <v>56003.200000000004</v>
      </c>
      <c r="AR233" s="6">
        <f t="shared" ca="1" si="86"/>
        <v>34233.840000000004</v>
      </c>
      <c r="AS233" s="6">
        <f t="shared" ca="1" si="87"/>
        <v>0</v>
      </c>
      <c r="AT233" s="6">
        <f t="shared" ca="1" si="88"/>
        <v>0</v>
      </c>
      <c r="AU233" s="6">
        <f t="shared" ca="1" si="89"/>
        <v>0</v>
      </c>
      <c r="AV233" s="6">
        <f t="shared" ca="1" si="90"/>
        <v>0</v>
      </c>
      <c r="AW233" s="6">
        <f t="shared" ca="1" si="91"/>
        <v>0</v>
      </c>
      <c r="AX233" s="6">
        <f t="shared" ca="1" si="92"/>
        <v>0</v>
      </c>
      <c r="AY233" s="6">
        <f t="shared" ca="1" si="93"/>
        <v>0</v>
      </c>
      <c r="AZ233" s="6">
        <f t="shared" ca="1" si="94"/>
        <v>0</v>
      </c>
      <c r="BA233" s="6">
        <f t="shared" ca="1" si="95"/>
        <v>0</v>
      </c>
      <c r="BB233" s="6"/>
      <c r="BD233" s="4">
        <f t="shared" ca="1" si="96"/>
        <v>169075.79</v>
      </c>
      <c r="BF233" s="3">
        <f t="shared" si="97"/>
        <v>42235</v>
      </c>
      <c r="BG233" s="6">
        <f>BG232+SUMIFS('Transactions (Dated)'!H:H,'Transactions (Dated)'!D:D,'Share Values'!AM233)</f>
        <v>806524.9</v>
      </c>
      <c r="BH233" s="6">
        <f ca="1">BH232+SUMIFS('Transactions (Dated)'!$F:$F,'Transactions (Dated)'!$D:$D,$BF233,'Transactions (Dated)'!$B:$B,BH$11,'Transactions (Dated)'!$C:$C,"Dividend (paid to cash)")*W233</f>
        <v>0</v>
      </c>
      <c r="BI233" s="6">
        <f ca="1">BI232+SUMIFS('Transactions (Dated)'!$F:$F,'Transactions (Dated)'!$D:$D,$BF233,'Transactions (Dated)'!$B:$B,BI$11,'Transactions (Dated)'!$C:$C,"Dividend (paid to cash)")*X233</f>
        <v>1718.75</v>
      </c>
      <c r="BJ233" s="6">
        <f ca="1">BJ232+SUMIFS('Transactions (Dated)'!$F:$F,'Transactions (Dated)'!$D:$D,$BF233,'Transactions (Dated)'!$B:$B,BJ$11,'Transactions (Dated)'!$C:$C,"Dividend (paid to cash)")*Y233</f>
        <v>0</v>
      </c>
      <c r="BK233" s="6">
        <f ca="1">BK232+SUMIFS('Transactions (Dated)'!$F:$F,'Transactions (Dated)'!$D:$D,$BF233,'Transactions (Dated)'!$B:$B,BK$11,'Transactions (Dated)'!$C:$C,"Dividend (paid to cash)")*Z233</f>
        <v>179.74</v>
      </c>
      <c r="BL233" s="6">
        <f ca="1">BL232+SUMIFS('Transactions (Dated)'!$F:$F,'Transactions (Dated)'!$D:$D,$BF233,'Transactions (Dated)'!$B:$B,BL$11,'Transactions (Dated)'!$C:$C,"Dividend (paid to cash)")*AA233</f>
        <v>0</v>
      </c>
      <c r="BM233" s="6">
        <f ca="1">BM232+SUMIFS('Transactions (Dated)'!$F:$F,'Transactions (Dated)'!$D:$D,$BF233,'Transactions (Dated)'!$B:$B,BM$11,'Transactions (Dated)'!$C:$C,"Dividend (paid to cash)")*AB233</f>
        <v>0</v>
      </c>
      <c r="BN233" s="6">
        <f ca="1">BN232+SUMIFS('Transactions (Dated)'!$F:$F,'Transactions (Dated)'!$D:$D,$BF233,'Transactions (Dated)'!$B:$B,BN$11,'Transactions (Dated)'!$C:$C,"Dividend (paid to cash)")*AC233</f>
        <v>0</v>
      </c>
      <c r="BO233" s="6">
        <f ca="1">BO232+SUMIFS('Transactions (Dated)'!$F:$F,'Transactions (Dated)'!$D:$D,$BF233,'Transactions (Dated)'!$B:$B,BO$11,'Transactions (Dated)'!$C:$C,"Dividend (paid to cash)")*AD233</f>
        <v>0</v>
      </c>
      <c r="BP233" s="6">
        <f ca="1">BP232+SUMIFS('Transactions (Dated)'!$F:$F,'Transactions (Dated)'!$D:$D,$BF233,'Transactions (Dated)'!$B:$B,BP$11,'Transactions (Dated)'!$C:$C,"Dividend (paid to cash)")*AE233</f>
        <v>0</v>
      </c>
      <c r="BQ233" s="6">
        <f ca="1">BQ232+SUMIFS('Transactions (Dated)'!$F:$F,'Transactions (Dated)'!$D:$D,$BF233,'Transactions (Dated)'!$B:$B,BQ$11,'Transactions (Dated)'!$C:$C,"Dividend (paid to cash)")*AF233</f>
        <v>0</v>
      </c>
      <c r="BR233" s="6">
        <f ca="1">BR232+SUMIFS('Transactions (Dated)'!$F:$F,'Transactions (Dated)'!$D:$D,$BF233,'Transactions (Dated)'!$B:$B,BR$11,'Transactions (Dated)'!$C:$C,"Dividend (paid to cash)")*AG233</f>
        <v>0</v>
      </c>
      <c r="BS233" s="6">
        <f ca="1">BS232+SUMIFS('Transactions (Dated)'!$F:$F,'Transactions (Dated)'!$D:$D,$BF233,'Transactions (Dated)'!$B:$B,BS$11,'Transactions (Dated)'!$C:$C,"Dividend (paid to cash)")*AH233</f>
        <v>0</v>
      </c>
      <c r="BT233" s="6">
        <f ca="1">BT232+SUMIFS('Transactions (Dated)'!$F:$F,'Transactions (Dated)'!$D:$D,$BF233,'Transactions (Dated)'!$B:$B,BT$11,'Transactions (Dated)'!$C:$C,"Dividend (paid to cash)")*AI233</f>
        <v>0</v>
      </c>
      <c r="BU233" s="6">
        <f ca="1">BU232+SUMIFS('Transactions (Dated)'!$F:$F,'Transactions (Dated)'!$D:$D,$BF233,'Transactions (Dated)'!$B:$B,BU$11,'Transactions (Dated)'!$C:$C,"Dividend (paid to cash)")*AJ233</f>
        <v>0</v>
      </c>
      <c r="BV233" s="6"/>
      <c r="BX233" s="6">
        <f t="shared" ca="1" si="102"/>
        <v>808423.39</v>
      </c>
      <c r="BZ233" s="3">
        <f t="shared" si="103"/>
        <v>42235</v>
      </c>
      <c r="CA233" s="4">
        <f t="shared" ca="1" si="98"/>
        <v>169075.79</v>
      </c>
      <c r="CB233" s="4">
        <f t="shared" ca="1" si="99"/>
        <v>808423.39</v>
      </c>
      <c r="CD233" s="4">
        <f t="shared" ca="1" si="100"/>
        <v>977499.18</v>
      </c>
    </row>
    <row r="234" spans="2:82">
      <c r="B234" s="3">
        <f t="shared" si="101"/>
        <v>42236</v>
      </c>
      <c r="C234" s="2">
        <v>13737</v>
      </c>
      <c r="E234" s="70">
        <v>42236</v>
      </c>
      <c r="F234" s="69">
        <v>9.66</v>
      </c>
      <c r="G234" s="69">
        <v>3.5</v>
      </c>
      <c r="H234" s="69">
        <v>18.63</v>
      </c>
      <c r="I234" s="69">
        <v>29.02</v>
      </c>
      <c r="J234" s="69">
        <v>14.39</v>
      </c>
      <c r="K234" s="69">
        <v>11.29</v>
      </c>
      <c r="L234" s="69">
        <v>21.89</v>
      </c>
      <c r="M234" s="69">
        <v>3.7</v>
      </c>
      <c r="N234" s="69">
        <v>9.32</v>
      </c>
      <c r="O234" s="69">
        <v>6</v>
      </c>
      <c r="P234" s="69">
        <v>27.5</v>
      </c>
      <c r="Q234" s="69">
        <v>0.88</v>
      </c>
      <c r="R234" s="69">
        <v>6.67</v>
      </c>
      <c r="S234" s="69">
        <v>37.25</v>
      </c>
      <c r="T234" s="4"/>
      <c r="V234" s="3">
        <f t="shared" si="80"/>
        <v>42236</v>
      </c>
      <c r="W234" s="40">
        <f ca="1">W233+SUMIFS('Transactions (Dated)'!$E$2:$E$53,'Transactions (Dated)'!$D$2:$D$53,'Share Values'!$V234,'Transactions (Dated)'!$B$2:$B$53,'Share Values'!W$11,'Transactions (Dated)'!$C$2:$C$53,"Buy")-SUMIFS('Transactions (Dated)'!$E$2:$E$53,'Transactions (Dated)'!$D$2:$D$53,'Share Values'!$V234,'Transactions (Dated)'!$B$2:$B$53,'Share Values'!W$11,'Transactions (Dated)'!$C$2:$C$53,"Sell")</f>
        <v>4625</v>
      </c>
      <c r="X234" s="40">
        <f ca="1">X233+SUMIFS('Transactions (Dated)'!$E$2:$E$53,'Transactions (Dated)'!$D$2:$D$53,'Share Values'!$V234,'Transactions (Dated)'!$B$2:$B$53,'Share Values'!X$11,'Transactions (Dated)'!$C$2:$C$53,"Buy")-SUMIFS('Transactions (Dated)'!$E$2:$E$53,'Transactions (Dated)'!$D$2:$D$53,'Share Values'!$V234,'Transactions (Dated)'!$B$2:$B$53,'Share Values'!X$11,'Transactions (Dated)'!$C$2:$C$53,"Sell")</f>
        <v>9375</v>
      </c>
      <c r="Y234" s="40">
        <f ca="1">Y233+SUMIFS('Transactions (Dated)'!$E$2:$E$53,'Transactions (Dated)'!$D$2:$D$53,'Share Values'!$V234,'Transactions (Dated)'!$B$2:$B$53,'Share Values'!Y$11,'Transactions (Dated)'!$C$2:$C$53,"Buy")-SUMIFS('Transactions (Dated)'!$E$2:$E$53,'Transactions (Dated)'!$D$2:$D$53,'Share Values'!$V234,'Transactions (Dated)'!$B$2:$B$53,'Share Values'!Y$11,'Transactions (Dated)'!$C$2:$C$53,"Sell")</f>
        <v>0</v>
      </c>
      <c r="Z234" s="40">
        <f ca="1">Z233+SUMIFS('Transactions (Dated)'!$E$2:$E$53,'Transactions (Dated)'!$D$2:$D$53,'Share Values'!$V234,'Transactions (Dated)'!$B$2:$B$53,'Share Values'!Z$11,'Transactions (Dated)'!$C$2:$C$53,"Buy")-SUMIFS('Transactions (Dated)'!$E$2:$E$53,'Transactions (Dated)'!$D$2:$D$53,'Share Values'!$V234,'Transactions (Dated)'!$B$2:$B$53,'Share Values'!Z$11,'Transactions (Dated)'!$C$2:$C$53,"Sell")</f>
        <v>1892</v>
      </c>
      <c r="AA234" s="40">
        <f ca="1">AA233+SUMIFS('Transactions (Dated)'!$E$2:$E$53,'Transactions (Dated)'!$D$2:$D$53,'Share Values'!$V234,'Transactions (Dated)'!$B$2:$B$53,'Share Values'!AA$11,'Transactions (Dated)'!$C$2:$C$53,"Buy")-SUMIFS('Transactions (Dated)'!$E$2:$E$53,'Transactions (Dated)'!$D$2:$D$53,'Share Values'!$V234,'Transactions (Dated)'!$B$2:$B$53,'Share Values'!AA$11,'Transactions (Dated)'!$C$2:$C$53,"Sell")</f>
        <v>2348</v>
      </c>
      <c r="AB234" s="40">
        <f ca="1">AB233+SUMIFS('Transactions (Dated)'!$E$2:$E$53,'Transactions (Dated)'!$D$2:$D$53,'Share Values'!$V234,'Transactions (Dated)'!$B$2:$B$53,'Share Values'!AB$11,'Transactions (Dated)'!$C$2:$C$53,"Buy")-SUMIFS('Transactions (Dated)'!$E$2:$E$53,'Transactions (Dated)'!$D$2:$D$53,'Share Values'!$V234,'Transactions (Dated)'!$B$2:$B$53,'Share Values'!AB$11,'Transactions (Dated)'!$C$2:$C$53,"Sell")</f>
        <v>0</v>
      </c>
      <c r="AC234" s="40">
        <f ca="1">AC233+SUMIFS('Transactions (Dated)'!$E$2:$E$53,'Transactions (Dated)'!$D$2:$D$53,'Share Values'!$V234,'Transactions (Dated)'!$B$2:$B$53,'Share Values'!AC$11,'Transactions (Dated)'!$C$2:$C$53,"Buy")-SUMIFS('Transactions (Dated)'!$E$2:$E$53,'Transactions (Dated)'!$D$2:$D$53,'Share Values'!$V234,'Transactions (Dated)'!$B$2:$B$53,'Share Values'!AC$11,'Transactions (Dated)'!$C$2:$C$53,"Sell")</f>
        <v>0</v>
      </c>
      <c r="AD234" s="40">
        <f ca="1">AD233+SUMIFS('Transactions (Dated)'!$E$2:$E$53,'Transactions (Dated)'!$D$2:$D$53,'Share Values'!$V234,'Transactions (Dated)'!$B$2:$B$53,'Share Values'!AD$11,'Transactions (Dated)'!$C$2:$C$53,"Buy")-SUMIFS('Transactions (Dated)'!$E$2:$E$53,'Transactions (Dated)'!$D$2:$D$53,'Share Values'!$V234,'Transactions (Dated)'!$B$2:$B$53,'Share Values'!AD$11,'Transactions (Dated)'!$C$2:$C$53,"Sell")</f>
        <v>0</v>
      </c>
      <c r="AE234" s="40">
        <f ca="1">AE233+SUMIFS('Transactions (Dated)'!$E$2:$E$53,'Transactions (Dated)'!$D$2:$D$53,'Share Values'!$V234,'Transactions (Dated)'!$B$2:$B$53,'Share Values'!AE$11,'Transactions (Dated)'!$C$2:$C$53,"Buy")-SUMIFS('Transactions (Dated)'!$E$2:$E$53,'Transactions (Dated)'!$D$2:$D$53,'Share Values'!$V234,'Transactions (Dated)'!$B$2:$B$53,'Share Values'!AE$11,'Transactions (Dated)'!$C$2:$C$53,"Sell")</f>
        <v>0</v>
      </c>
      <c r="AF234" s="40">
        <f ca="1">AF233+SUMIFS('Transactions (Dated)'!$E$2:$E$53,'Transactions (Dated)'!$D$2:$D$53,'Share Values'!$V234,'Transactions (Dated)'!$B$2:$B$53,'Share Values'!AF$11,'Transactions (Dated)'!$C$2:$C$53,"Buy")-SUMIFS('Transactions (Dated)'!$E$2:$E$53,'Transactions (Dated)'!$D$2:$D$53,'Share Values'!$V234,'Transactions (Dated)'!$B$2:$B$53,'Share Values'!AF$11,'Transactions (Dated)'!$C$2:$C$53,"Sell")</f>
        <v>0</v>
      </c>
      <c r="AG234" s="40">
        <f ca="1">AG233+SUMIFS('Transactions (Dated)'!$E$2:$E$53,'Transactions (Dated)'!$D$2:$D$53,'Share Values'!$V234,'Transactions (Dated)'!$B$2:$B$53,'Share Values'!AG$11,'Transactions (Dated)'!$C$2:$C$53,"Buy")-SUMIFS('Transactions (Dated)'!$E$2:$E$53,'Transactions (Dated)'!$D$2:$D$53,'Share Values'!$V234,'Transactions (Dated)'!$B$2:$B$53,'Share Values'!AG$11,'Transactions (Dated)'!$C$2:$C$53,"Sell")</f>
        <v>0</v>
      </c>
      <c r="AH234" s="40">
        <f ca="1">AH233+SUMIFS('Transactions (Dated)'!$E$2:$E$53,'Transactions (Dated)'!$D$2:$D$53,'Share Values'!$V234,'Transactions (Dated)'!$B$2:$B$53,'Share Values'!AH$11,'Transactions (Dated)'!$C$2:$C$53,"Buy")-SUMIFS('Transactions (Dated)'!$E$2:$E$53,'Transactions (Dated)'!$D$2:$D$53,'Share Values'!$V234,'Transactions (Dated)'!$B$2:$B$53,'Share Values'!AH$11,'Transactions (Dated)'!$C$2:$C$53,"Sell")</f>
        <v>0</v>
      </c>
      <c r="AI234" s="40">
        <f ca="1">AI233+SUMIFS('Transactions (Dated)'!$E$2:$E$53,'Transactions (Dated)'!$D$2:$D$53,'Share Values'!$V234,'Transactions (Dated)'!$B$2:$B$53,'Share Values'!AI$11,'Transactions (Dated)'!$C$2:$C$53,"Buy")-SUMIFS('Transactions (Dated)'!$E$2:$E$53,'Transactions (Dated)'!$D$2:$D$53,'Share Values'!$V234,'Transactions (Dated)'!$B$2:$B$53,'Share Values'!AI$11,'Transactions (Dated)'!$C$2:$C$53,"Sell")</f>
        <v>0</v>
      </c>
      <c r="AJ234" s="40">
        <f ca="1">AJ233+SUMIFS('Transactions (Dated)'!$E$2:$E$53,'Transactions (Dated)'!$D$2:$D$53,'Share Values'!$V234,'Transactions (Dated)'!$B$2:$B$53,'Share Values'!AJ$11,'Transactions (Dated)'!$C$2:$C$53,"Buy")-SUMIFS('Transactions (Dated)'!$E$2:$E$53,'Transactions (Dated)'!$D$2:$D$53,'Share Values'!$V234,'Transactions (Dated)'!$B$2:$B$53,'Share Values'!AJ$11,'Transactions (Dated)'!$C$2:$C$53,"Sell")</f>
        <v>0</v>
      </c>
      <c r="AK234" s="40"/>
      <c r="AM234" s="3">
        <f t="shared" si="81"/>
        <v>42236</v>
      </c>
      <c r="AN234" s="6">
        <f t="shared" ca="1" si="82"/>
        <v>44677.5</v>
      </c>
      <c r="AO234" s="6">
        <f t="shared" ca="1" si="83"/>
        <v>32812.5</v>
      </c>
      <c r="AP234" s="6">
        <f t="shared" ca="1" si="84"/>
        <v>0</v>
      </c>
      <c r="AQ234" s="6">
        <f t="shared" ca="1" si="85"/>
        <v>54905.84</v>
      </c>
      <c r="AR234" s="6">
        <f t="shared" ca="1" si="86"/>
        <v>33787.72</v>
      </c>
      <c r="AS234" s="6">
        <f t="shared" ca="1" si="87"/>
        <v>0</v>
      </c>
      <c r="AT234" s="6">
        <f t="shared" ca="1" si="88"/>
        <v>0</v>
      </c>
      <c r="AU234" s="6">
        <f t="shared" ca="1" si="89"/>
        <v>0</v>
      </c>
      <c r="AV234" s="6">
        <f t="shared" ca="1" si="90"/>
        <v>0</v>
      </c>
      <c r="AW234" s="6">
        <f t="shared" ca="1" si="91"/>
        <v>0</v>
      </c>
      <c r="AX234" s="6">
        <f t="shared" ca="1" si="92"/>
        <v>0</v>
      </c>
      <c r="AY234" s="6">
        <f t="shared" ca="1" si="93"/>
        <v>0</v>
      </c>
      <c r="AZ234" s="6">
        <f t="shared" ca="1" si="94"/>
        <v>0</v>
      </c>
      <c r="BA234" s="6">
        <f t="shared" ca="1" si="95"/>
        <v>0</v>
      </c>
      <c r="BB234" s="6"/>
      <c r="BD234" s="4">
        <f t="shared" ca="1" si="96"/>
        <v>166183.56</v>
      </c>
      <c r="BF234" s="3">
        <f t="shared" si="97"/>
        <v>42236</v>
      </c>
      <c r="BG234" s="6">
        <f>BG233+SUMIFS('Transactions (Dated)'!H:H,'Transactions (Dated)'!D:D,'Share Values'!AM234)</f>
        <v>806524.9</v>
      </c>
      <c r="BH234" s="6">
        <f ca="1">BH233+SUMIFS('Transactions (Dated)'!$F:$F,'Transactions (Dated)'!$D:$D,$BF234,'Transactions (Dated)'!$B:$B,BH$11,'Transactions (Dated)'!$C:$C,"Dividend (paid to cash)")*W234</f>
        <v>0</v>
      </c>
      <c r="BI234" s="6">
        <f ca="1">BI233+SUMIFS('Transactions (Dated)'!$F:$F,'Transactions (Dated)'!$D:$D,$BF234,'Transactions (Dated)'!$B:$B,BI$11,'Transactions (Dated)'!$C:$C,"Dividend (paid to cash)")*X234</f>
        <v>1718.75</v>
      </c>
      <c r="BJ234" s="6">
        <f ca="1">BJ233+SUMIFS('Transactions (Dated)'!$F:$F,'Transactions (Dated)'!$D:$D,$BF234,'Transactions (Dated)'!$B:$B,BJ$11,'Transactions (Dated)'!$C:$C,"Dividend (paid to cash)")*Y234</f>
        <v>0</v>
      </c>
      <c r="BK234" s="6">
        <f ca="1">BK233+SUMIFS('Transactions (Dated)'!$F:$F,'Transactions (Dated)'!$D:$D,$BF234,'Transactions (Dated)'!$B:$B,BK$11,'Transactions (Dated)'!$C:$C,"Dividend (paid to cash)")*Z234</f>
        <v>179.74</v>
      </c>
      <c r="BL234" s="6">
        <f ca="1">BL233+SUMIFS('Transactions (Dated)'!$F:$F,'Transactions (Dated)'!$D:$D,$BF234,'Transactions (Dated)'!$B:$B,BL$11,'Transactions (Dated)'!$C:$C,"Dividend (paid to cash)")*AA234</f>
        <v>0</v>
      </c>
      <c r="BM234" s="6">
        <f ca="1">BM233+SUMIFS('Transactions (Dated)'!$F:$F,'Transactions (Dated)'!$D:$D,$BF234,'Transactions (Dated)'!$B:$B,BM$11,'Transactions (Dated)'!$C:$C,"Dividend (paid to cash)")*AB234</f>
        <v>0</v>
      </c>
      <c r="BN234" s="6">
        <f ca="1">BN233+SUMIFS('Transactions (Dated)'!$F:$F,'Transactions (Dated)'!$D:$D,$BF234,'Transactions (Dated)'!$B:$B,BN$11,'Transactions (Dated)'!$C:$C,"Dividend (paid to cash)")*AC234</f>
        <v>0</v>
      </c>
      <c r="BO234" s="6">
        <f ca="1">BO233+SUMIFS('Transactions (Dated)'!$F:$F,'Transactions (Dated)'!$D:$D,$BF234,'Transactions (Dated)'!$B:$B,BO$11,'Transactions (Dated)'!$C:$C,"Dividend (paid to cash)")*AD234</f>
        <v>0</v>
      </c>
      <c r="BP234" s="6">
        <f ca="1">BP233+SUMIFS('Transactions (Dated)'!$F:$F,'Transactions (Dated)'!$D:$D,$BF234,'Transactions (Dated)'!$B:$B,BP$11,'Transactions (Dated)'!$C:$C,"Dividend (paid to cash)")*AE234</f>
        <v>0</v>
      </c>
      <c r="BQ234" s="6">
        <f ca="1">BQ233+SUMIFS('Transactions (Dated)'!$F:$F,'Transactions (Dated)'!$D:$D,$BF234,'Transactions (Dated)'!$B:$B,BQ$11,'Transactions (Dated)'!$C:$C,"Dividend (paid to cash)")*AF234</f>
        <v>0</v>
      </c>
      <c r="BR234" s="6">
        <f ca="1">BR233+SUMIFS('Transactions (Dated)'!$F:$F,'Transactions (Dated)'!$D:$D,$BF234,'Transactions (Dated)'!$B:$B,BR$11,'Transactions (Dated)'!$C:$C,"Dividend (paid to cash)")*AG234</f>
        <v>0</v>
      </c>
      <c r="BS234" s="6">
        <f ca="1">BS233+SUMIFS('Transactions (Dated)'!$F:$F,'Transactions (Dated)'!$D:$D,$BF234,'Transactions (Dated)'!$B:$B,BS$11,'Transactions (Dated)'!$C:$C,"Dividend (paid to cash)")*AH234</f>
        <v>0</v>
      </c>
      <c r="BT234" s="6">
        <f ca="1">BT233+SUMIFS('Transactions (Dated)'!$F:$F,'Transactions (Dated)'!$D:$D,$BF234,'Transactions (Dated)'!$B:$B,BT$11,'Transactions (Dated)'!$C:$C,"Dividend (paid to cash)")*AI234</f>
        <v>0</v>
      </c>
      <c r="BU234" s="6">
        <f ca="1">BU233+SUMIFS('Transactions (Dated)'!$F:$F,'Transactions (Dated)'!$D:$D,$BF234,'Transactions (Dated)'!$B:$B,BU$11,'Transactions (Dated)'!$C:$C,"Dividend (paid to cash)")*AJ234</f>
        <v>0</v>
      </c>
      <c r="BV234" s="6"/>
      <c r="BX234" s="6">
        <f t="shared" ca="1" si="102"/>
        <v>808423.39</v>
      </c>
      <c r="BZ234" s="3">
        <f t="shared" si="103"/>
        <v>42236</v>
      </c>
      <c r="CA234" s="4">
        <f t="shared" ca="1" si="98"/>
        <v>166183.56</v>
      </c>
      <c r="CB234" s="4">
        <f t="shared" ca="1" si="99"/>
        <v>808423.39</v>
      </c>
      <c r="CD234" s="4">
        <f t="shared" ca="1" si="100"/>
        <v>974606.95</v>
      </c>
    </row>
    <row r="235" spans="2:82">
      <c r="B235" s="3">
        <f t="shared" si="101"/>
        <v>42237</v>
      </c>
      <c r="C235" s="2">
        <v>13473.7</v>
      </c>
      <c r="E235" s="70">
        <v>42237</v>
      </c>
      <c r="F235" s="69">
        <v>9.41</v>
      </c>
      <c r="G235" s="69">
        <v>3.53</v>
      </c>
      <c r="H235" s="69">
        <v>18.260000000000002</v>
      </c>
      <c r="I235" s="69">
        <v>28.68</v>
      </c>
      <c r="J235" s="69">
        <v>14.17</v>
      </c>
      <c r="K235" s="69">
        <v>10.97</v>
      </c>
      <c r="L235" s="69">
        <v>21.17</v>
      </c>
      <c r="M235" s="69">
        <v>3.53</v>
      </c>
      <c r="N235" s="69">
        <v>9.3000000000000007</v>
      </c>
      <c r="O235" s="69">
        <v>5.8</v>
      </c>
      <c r="P235" s="69">
        <v>27.17</v>
      </c>
      <c r="Q235" s="69">
        <v>0.86</v>
      </c>
      <c r="R235" s="69">
        <v>6.5</v>
      </c>
      <c r="S235" s="69">
        <v>36.31</v>
      </c>
      <c r="T235" s="4"/>
      <c r="V235" s="3">
        <f t="shared" si="80"/>
        <v>42237</v>
      </c>
      <c r="W235" s="40">
        <f ca="1">W234+SUMIFS('Transactions (Dated)'!$E$2:$E$53,'Transactions (Dated)'!$D$2:$D$53,'Share Values'!$V235,'Transactions (Dated)'!$B$2:$B$53,'Share Values'!W$11,'Transactions (Dated)'!$C$2:$C$53,"Buy")-SUMIFS('Transactions (Dated)'!$E$2:$E$53,'Transactions (Dated)'!$D$2:$D$53,'Share Values'!$V235,'Transactions (Dated)'!$B$2:$B$53,'Share Values'!W$11,'Transactions (Dated)'!$C$2:$C$53,"Sell")</f>
        <v>4625</v>
      </c>
      <c r="X235" s="40">
        <f ca="1">X234+SUMIFS('Transactions (Dated)'!$E$2:$E$53,'Transactions (Dated)'!$D$2:$D$53,'Share Values'!$V235,'Transactions (Dated)'!$B$2:$B$53,'Share Values'!X$11,'Transactions (Dated)'!$C$2:$C$53,"Buy")-SUMIFS('Transactions (Dated)'!$E$2:$E$53,'Transactions (Dated)'!$D$2:$D$53,'Share Values'!$V235,'Transactions (Dated)'!$B$2:$B$53,'Share Values'!X$11,'Transactions (Dated)'!$C$2:$C$53,"Sell")</f>
        <v>9375</v>
      </c>
      <c r="Y235" s="40">
        <f ca="1">Y234+SUMIFS('Transactions (Dated)'!$E$2:$E$53,'Transactions (Dated)'!$D$2:$D$53,'Share Values'!$V235,'Transactions (Dated)'!$B$2:$B$53,'Share Values'!Y$11,'Transactions (Dated)'!$C$2:$C$53,"Buy")-SUMIFS('Transactions (Dated)'!$E$2:$E$53,'Transactions (Dated)'!$D$2:$D$53,'Share Values'!$V235,'Transactions (Dated)'!$B$2:$B$53,'Share Values'!Y$11,'Transactions (Dated)'!$C$2:$C$53,"Sell")</f>
        <v>0</v>
      </c>
      <c r="Z235" s="40">
        <f ca="1">Z234+SUMIFS('Transactions (Dated)'!$E$2:$E$53,'Transactions (Dated)'!$D$2:$D$53,'Share Values'!$V235,'Transactions (Dated)'!$B$2:$B$53,'Share Values'!Z$11,'Transactions (Dated)'!$C$2:$C$53,"Buy")-SUMIFS('Transactions (Dated)'!$E$2:$E$53,'Transactions (Dated)'!$D$2:$D$53,'Share Values'!$V235,'Transactions (Dated)'!$B$2:$B$53,'Share Values'!Z$11,'Transactions (Dated)'!$C$2:$C$53,"Sell")</f>
        <v>1892</v>
      </c>
      <c r="AA235" s="40">
        <f ca="1">AA234+SUMIFS('Transactions (Dated)'!$E$2:$E$53,'Transactions (Dated)'!$D$2:$D$53,'Share Values'!$V235,'Transactions (Dated)'!$B$2:$B$53,'Share Values'!AA$11,'Transactions (Dated)'!$C$2:$C$53,"Buy")-SUMIFS('Transactions (Dated)'!$E$2:$E$53,'Transactions (Dated)'!$D$2:$D$53,'Share Values'!$V235,'Transactions (Dated)'!$B$2:$B$53,'Share Values'!AA$11,'Transactions (Dated)'!$C$2:$C$53,"Sell")</f>
        <v>2348</v>
      </c>
      <c r="AB235" s="40">
        <f ca="1">AB234+SUMIFS('Transactions (Dated)'!$E$2:$E$53,'Transactions (Dated)'!$D$2:$D$53,'Share Values'!$V235,'Transactions (Dated)'!$B$2:$B$53,'Share Values'!AB$11,'Transactions (Dated)'!$C$2:$C$53,"Buy")-SUMIFS('Transactions (Dated)'!$E$2:$E$53,'Transactions (Dated)'!$D$2:$D$53,'Share Values'!$V235,'Transactions (Dated)'!$B$2:$B$53,'Share Values'!AB$11,'Transactions (Dated)'!$C$2:$C$53,"Sell")</f>
        <v>0</v>
      </c>
      <c r="AC235" s="40">
        <f ca="1">AC234+SUMIFS('Transactions (Dated)'!$E$2:$E$53,'Transactions (Dated)'!$D$2:$D$53,'Share Values'!$V235,'Transactions (Dated)'!$B$2:$B$53,'Share Values'!AC$11,'Transactions (Dated)'!$C$2:$C$53,"Buy")-SUMIFS('Transactions (Dated)'!$E$2:$E$53,'Transactions (Dated)'!$D$2:$D$53,'Share Values'!$V235,'Transactions (Dated)'!$B$2:$B$53,'Share Values'!AC$11,'Transactions (Dated)'!$C$2:$C$53,"Sell")</f>
        <v>0</v>
      </c>
      <c r="AD235" s="40">
        <f ca="1">AD234+SUMIFS('Transactions (Dated)'!$E$2:$E$53,'Transactions (Dated)'!$D$2:$D$53,'Share Values'!$V235,'Transactions (Dated)'!$B$2:$B$53,'Share Values'!AD$11,'Transactions (Dated)'!$C$2:$C$53,"Buy")-SUMIFS('Transactions (Dated)'!$E$2:$E$53,'Transactions (Dated)'!$D$2:$D$53,'Share Values'!$V235,'Transactions (Dated)'!$B$2:$B$53,'Share Values'!AD$11,'Transactions (Dated)'!$C$2:$C$53,"Sell")</f>
        <v>0</v>
      </c>
      <c r="AE235" s="40">
        <f ca="1">AE234+SUMIFS('Transactions (Dated)'!$E$2:$E$53,'Transactions (Dated)'!$D$2:$D$53,'Share Values'!$V235,'Transactions (Dated)'!$B$2:$B$53,'Share Values'!AE$11,'Transactions (Dated)'!$C$2:$C$53,"Buy")-SUMIFS('Transactions (Dated)'!$E$2:$E$53,'Transactions (Dated)'!$D$2:$D$53,'Share Values'!$V235,'Transactions (Dated)'!$B$2:$B$53,'Share Values'!AE$11,'Transactions (Dated)'!$C$2:$C$53,"Sell")</f>
        <v>0</v>
      </c>
      <c r="AF235" s="40">
        <f ca="1">AF234+SUMIFS('Transactions (Dated)'!$E$2:$E$53,'Transactions (Dated)'!$D$2:$D$53,'Share Values'!$V235,'Transactions (Dated)'!$B$2:$B$53,'Share Values'!AF$11,'Transactions (Dated)'!$C$2:$C$53,"Buy")-SUMIFS('Transactions (Dated)'!$E$2:$E$53,'Transactions (Dated)'!$D$2:$D$53,'Share Values'!$V235,'Transactions (Dated)'!$B$2:$B$53,'Share Values'!AF$11,'Transactions (Dated)'!$C$2:$C$53,"Sell")</f>
        <v>0</v>
      </c>
      <c r="AG235" s="40">
        <f ca="1">AG234+SUMIFS('Transactions (Dated)'!$E$2:$E$53,'Transactions (Dated)'!$D$2:$D$53,'Share Values'!$V235,'Transactions (Dated)'!$B$2:$B$53,'Share Values'!AG$11,'Transactions (Dated)'!$C$2:$C$53,"Buy")-SUMIFS('Transactions (Dated)'!$E$2:$E$53,'Transactions (Dated)'!$D$2:$D$53,'Share Values'!$V235,'Transactions (Dated)'!$B$2:$B$53,'Share Values'!AG$11,'Transactions (Dated)'!$C$2:$C$53,"Sell")</f>
        <v>0</v>
      </c>
      <c r="AH235" s="40">
        <f ca="1">AH234+SUMIFS('Transactions (Dated)'!$E$2:$E$53,'Transactions (Dated)'!$D$2:$D$53,'Share Values'!$V235,'Transactions (Dated)'!$B$2:$B$53,'Share Values'!AH$11,'Transactions (Dated)'!$C$2:$C$53,"Buy")-SUMIFS('Transactions (Dated)'!$E$2:$E$53,'Transactions (Dated)'!$D$2:$D$53,'Share Values'!$V235,'Transactions (Dated)'!$B$2:$B$53,'Share Values'!AH$11,'Transactions (Dated)'!$C$2:$C$53,"Sell")</f>
        <v>0</v>
      </c>
      <c r="AI235" s="40">
        <f ca="1">AI234+SUMIFS('Transactions (Dated)'!$E$2:$E$53,'Transactions (Dated)'!$D$2:$D$53,'Share Values'!$V235,'Transactions (Dated)'!$B$2:$B$53,'Share Values'!AI$11,'Transactions (Dated)'!$C$2:$C$53,"Buy")-SUMIFS('Transactions (Dated)'!$E$2:$E$53,'Transactions (Dated)'!$D$2:$D$53,'Share Values'!$V235,'Transactions (Dated)'!$B$2:$B$53,'Share Values'!AI$11,'Transactions (Dated)'!$C$2:$C$53,"Sell")</f>
        <v>0</v>
      </c>
      <c r="AJ235" s="40">
        <f ca="1">AJ234+SUMIFS('Transactions (Dated)'!$E$2:$E$53,'Transactions (Dated)'!$D$2:$D$53,'Share Values'!$V235,'Transactions (Dated)'!$B$2:$B$53,'Share Values'!AJ$11,'Transactions (Dated)'!$C$2:$C$53,"Buy")-SUMIFS('Transactions (Dated)'!$E$2:$E$53,'Transactions (Dated)'!$D$2:$D$53,'Share Values'!$V235,'Transactions (Dated)'!$B$2:$B$53,'Share Values'!AJ$11,'Transactions (Dated)'!$C$2:$C$53,"Sell")</f>
        <v>0</v>
      </c>
      <c r="AK235" s="40"/>
      <c r="AM235" s="3">
        <f t="shared" si="81"/>
        <v>42237</v>
      </c>
      <c r="AN235" s="6">
        <f t="shared" ca="1" si="82"/>
        <v>43521.25</v>
      </c>
      <c r="AO235" s="6">
        <f t="shared" ca="1" si="83"/>
        <v>33093.75</v>
      </c>
      <c r="AP235" s="6">
        <f t="shared" ca="1" si="84"/>
        <v>0</v>
      </c>
      <c r="AQ235" s="6">
        <f t="shared" ca="1" si="85"/>
        <v>54262.559999999998</v>
      </c>
      <c r="AR235" s="6">
        <f t="shared" ca="1" si="86"/>
        <v>33271.159999999996</v>
      </c>
      <c r="AS235" s="6">
        <f t="shared" ca="1" si="87"/>
        <v>0</v>
      </c>
      <c r="AT235" s="6">
        <f t="shared" ca="1" si="88"/>
        <v>0</v>
      </c>
      <c r="AU235" s="6">
        <f t="shared" ca="1" si="89"/>
        <v>0</v>
      </c>
      <c r="AV235" s="6">
        <f t="shared" ca="1" si="90"/>
        <v>0</v>
      </c>
      <c r="AW235" s="6">
        <f t="shared" ca="1" si="91"/>
        <v>0</v>
      </c>
      <c r="AX235" s="6">
        <f t="shared" ca="1" si="92"/>
        <v>0</v>
      </c>
      <c r="AY235" s="6">
        <f t="shared" ca="1" si="93"/>
        <v>0</v>
      </c>
      <c r="AZ235" s="6">
        <f t="shared" ca="1" si="94"/>
        <v>0</v>
      </c>
      <c r="BA235" s="6">
        <f t="shared" ca="1" si="95"/>
        <v>0</v>
      </c>
      <c r="BB235" s="6"/>
      <c r="BD235" s="4">
        <f t="shared" ca="1" si="96"/>
        <v>164148.72</v>
      </c>
      <c r="BF235" s="3">
        <f t="shared" si="97"/>
        <v>42237</v>
      </c>
      <c r="BG235" s="6">
        <f>BG234+SUMIFS('Transactions (Dated)'!H:H,'Transactions (Dated)'!D:D,'Share Values'!AM235)</f>
        <v>806524.9</v>
      </c>
      <c r="BH235" s="6">
        <f ca="1">BH234+SUMIFS('Transactions (Dated)'!$F:$F,'Transactions (Dated)'!$D:$D,$BF235,'Transactions (Dated)'!$B:$B,BH$11,'Transactions (Dated)'!$C:$C,"Dividend (paid to cash)")*W235</f>
        <v>0</v>
      </c>
      <c r="BI235" s="6">
        <f ca="1">BI234+SUMIFS('Transactions (Dated)'!$F:$F,'Transactions (Dated)'!$D:$D,$BF235,'Transactions (Dated)'!$B:$B,BI$11,'Transactions (Dated)'!$C:$C,"Dividend (paid to cash)")*X235</f>
        <v>1718.75</v>
      </c>
      <c r="BJ235" s="6">
        <f ca="1">BJ234+SUMIFS('Transactions (Dated)'!$F:$F,'Transactions (Dated)'!$D:$D,$BF235,'Transactions (Dated)'!$B:$B,BJ$11,'Transactions (Dated)'!$C:$C,"Dividend (paid to cash)")*Y235</f>
        <v>0</v>
      </c>
      <c r="BK235" s="6">
        <f ca="1">BK234+SUMIFS('Transactions (Dated)'!$F:$F,'Transactions (Dated)'!$D:$D,$BF235,'Transactions (Dated)'!$B:$B,BK$11,'Transactions (Dated)'!$C:$C,"Dividend (paid to cash)")*Z235</f>
        <v>179.74</v>
      </c>
      <c r="BL235" s="6">
        <f ca="1">BL234+SUMIFS('Transactions (Dated)'!$F:$F,'Transactions (Dated)'!$D:$D,$BF235,'Transactions (Dated)'!$B:$B,BL$11,'Transactions (Dated)'!$C:$C,"Dividend (paid to cash)")*AA235</f>
        <v>0</v>
      </c>
      <c r="BM235" s="6">
        <f ca="1">BM234+SUMIFS('Transactions (Dated)'!$F:$F,'Transactions (Dated)'!$D:$D,$BF235,'Transactions (Dated)'!$B:$B,BM$11,'Transactions (Dated)'!$C:$C,"Dividend (paid to cash)")*AB235</f>
        <v>0</v>
      </c>
      <c r="BN235" s="6">
        <f ca="1">BN234+SUMIFS('Transactions (Dated)'!$F:$F,'Transactions (Dated)'!$D:$D,$BF235,'Transactions (Dated)'!$B:$B,BN$11,'Transactions (Dated)'!$C:$C,"Dividend (paid to cash)")*AC235</f>
        <v>0</v>
      </c>
      <c r="BO235" s="6">
        <f ca="1">BO234+SUMIFS('Transactions (Dated)'!$F:$F,'Transactions (Dated)'!$D:$D,$BF235,'Transactions (Dated)'!$B:$B,BO$11,'Transactions (Dated)'!$C:$C,"Dividend (paid to cash)")*AD235</f>
        <v>0</v>
      </c>
      <c r="BP235" s="6">
        <f ca="1">BP234+SUMIFS('Transactions (Dated)'!$F:$F,'Transactions (Dated)'!$D:$D,$BF235,'Transactions (Dated)'!$B:$B,BP$11,'Transactions (Dated)'!$C:$C,"Dividend (paid to cash)")*AE235</f>
        <v>0</v>
      </c>
      <c r="BQ235" s="6">
        <f ca="1">BQ234+SUMIFS('Transactions (Dated)'!$F:$F,'Transactions (Dated)'!$D:$D,$BF235,'Transactions (Dated)'!$B:$B,BQ$11,'Transactions (Dated)'!$C:$C,"Dividend (paid to cash)")*AF235</f>
        <v>0</v>
      </c>
      <c r="BR235" s="6">
        <f ca="1">BR234+SUMIFS('Transactions (Dated)'!$F:$F,'Transactions (Dated)'!$D:$D,$BF235,'Transactions (Dated)'!$B:$B,BR$11,'Transactions (Dated)'!$C:$C,"Dividend (paid to cash)")*AG235</f>
        <v>0</v>
      </c>
      <c r="BS235" s="6">
        <f ca="1">BS234+SUMIFS('Transactions (Dated)'!$F:$F,'Transactions (Dated)'!$D:$D,$BF235,'Transactions (Dated)'!$B:$B,BS$11,'Transactions (Dated)'!$C:$C,"Dividend (paid to cash)")*AH235</f>
        <v>0</v>
      </c>
      <c r="BT235" s="6">
        <f ca="1">BT234+SUMIFS('Transactions (Dated)'!$F:$F,'Transactions (Dated)'!$D:$D,$BF235,'Transactions (Dated)'!$B:$B,BT$11,'Transactions (Dated)'!$C:$C,"Dividend (paid to cash)")*AI235</f>
        <v>0</v>
      </c>
      <c r="BU235" s="6">
        <f ca="1">BU234+SUMIFS('Transactions (Dated)'!$F:$F,'Transactions (Dated)'!$D:$D,$BF235,'Transactions (Dated)'!$B:$B,BU$11,'Transactions (Dated)'!$C:$C,"Dividend (paid to cash)")*AJ235</f>
        <v>0</v>
      </c>
      <c r="BV235" s="6"/>
      <c r="BX235" s="6">
        <f t="shared" ca="1" si="102"/>
        <v>808423.39</v>
      </c>
      <c r="BZ235" s="3">
        <f t="shared" si="103"/>
        <v>42237</v>
      </c>
      <c r="CA235" s="4">
        <f t="shared" ca="1" si="98"/>
        <v>164148.72</v>
      </c>
      <c r="CB235" s="4">
        <f t="shared" ca="1" si="99"/>
        <v>808423.39</v>
      </c>
      <c r="CD235" s="4">
        <f t="shared" ca="1" si="100"/>
        <v>972572.11</v>
      </c>
    </row>
    <row r="236" spans="2:82">
      <c r="B236" s="3">
        <f t="shared" si="101"/>
        <v>42240</v>
      </c>
      <c r="C236" s="2">
        <v>13052.7</v>
      </c>
      <c r="E236" s="70">
        <v>42240</v>
      </c>
      <c r="F236" s="69">
        <v>9.24</v>
      </c>
      <c r="G236" s="69">
        <v>3.53</v>
      </c>
      <c r="H236" s="69">
        <v>17.760000000000002</v>
      </c>
      <c r="I236" s="69">
        <v>28.33</v>
      </c>
      <c r="J236" s="69">
        <v>13.3</v>
      </c>
      <c r="K236" s="69">
        <v>10.51</v>
      </c>
      <c r="L236" s="69">
        <v>20.36</v>
      </c>
      <c r="M236" s="69">
        <v>3.43</v>
      </c>
      <c r="N236" s="69">
        <v>9</v>
      </c>
      <c r="O236" s="69">
        <v>5.85</v>
      </c>
      <c r="P236" s="69">
        <v>26.42</v>
      </c>
      <c r="Q236" s="69">
        <v>0.81</v>
      </c>
      <c r="R236" s="69">
        <v>5.98</v>
      </c>
      <c r="S236" s="69">
        <v>34.97</v>
      </c>
      <c r="T236" s="4"/>
      <c r="V236" s="3">
        <f t="shared" si="80"/>
        <v>42240</v>
      </c>
      <c r="W236" s="40">
        <f ca="1">W235+SUMIFS('Transactions (Dated)'!$E$2:$E$53,'Transactions (Dated)'!$D$2:$D$53,'Share Values'!$V236,'Transactions (Dated)'!$B$2:$B$53,'Share Values'!W$11,'Transactions (Dated)'!$C$2:$C$53,"Buy")-SUMIFS('Transactions (Dated)'!$E$2:$E$53,'Transactions (Dated)'!$D$2:$D$53,'Share Values'!$V236,'Transactions (Dated)'!$B$2:$B$53,'Share Values'!W$11,'Transactions (Dated)'!$C$2:$C$53,"Sell")</f>
        <v>4625</v>
      </c>
      <c r="X236" s="40">
        <f ca="1">X235+SUMIFS('Transactions (Dated)'!$E$2:$E$53,'Transactions (Dated)'!$D$2:$D$53,'Share Values'!$V236,'Transactions (Dated)'!$B$2:$B$53,'Share Values'!X$11,'Transactions (Dated)'!$C$2:$C$53,"Buy")-SUMIFS('Transactions (Dated)'!$E$2:$E$53,'Transactions (Dated)'!$D$2:$D$53,'Share Values'!$V236,'Transactions (Dated)'!$B$2:$B$53,'Share Values'!X$11,'Transactions (Dated)'!$C$2:$C$53,"Sell")</f>
        <v>9375</v>
      </c>
      <c r="Y236" s="40">
        <f ca="1">Y235+SUMIFS('Transactions (Dated)'!$E$2:$E$53,'Transactions (Dated)'!$D$2:$D$53,'Share Values'!$V236,'Transactions (Dated)'!$B$2:$B$53,'Share Values'!Y$11,'Transactions (Dated)'!$C$2:$C$53,"Buy")-SUMIFS('Transactions (Dated)'!$E$2:$E$53,'Transactions (Dated)'!$D$2:$D$53,'Share Values'!$V236,'Transactions (Dated)'!$B$2:$B$53,'Share Values'!Y$11,'Transactions (Dated)'!$C$2:$C$53,"Sell")</f>
        <v>0</v>
      </c>
      <c r="Z236" s="40">
        <f ca="1">Z235+SUMIFS('Transactions (Dated)'!$E$2:$E$53,'Transactions (Dated)'!$D$2:$D$53,'Share Values'!$V236,'Transactions (Dated)'!$B$2:$B$53,'Share Values'!Z$11,'Transactions (Dated)'!$C$2:$C$53,"Buy")-SUMIFS('Transactions (Dated)'!$E$2:$E$53,'Transactions (Dated)'!$D$2:$D$53,'Share Values'!$V236,'Transactions (Dated)'!$B$2:$B$53,'Share Values'!Z$11,'Transactions (Dated)'!$C$2:$C$53,"Sell")</f>
        <v>1892</v>
      </c>
      <c r="AA236" s="40">
        <f ca="1">AA235+SUMIFS('Transactions (Dated)'!$E$2:$E$53,'Transactions (Dated)'!$D$2:$D$53,'Share Values'!$V236,'Transactions (Dated)'!$B$2:$B$53,'Share Values'!AA$11,'Transactions (Dated)'!$C$2:$C$53,"Buy")-SUMIFS('Transactions (Dated)'!$E$2:$E$53,'Transactions (Dated)'!$D$2:$D$53,'Share Values'!$V236,'Transactions (Dated)'!$B$2:$B$53,'Share Values'!AA$11,'Transactions (Dated)'!$C$2:$C$53,"Sell")</f>
        <v>2348</v>
      </c>
      <c r="AB236" s="40">
        <f ca="1">AB235+SUMIFS('Transactions (Dated)'!$E$2:$E$53,'Transactions (Dated)'!$D$2:$D$53,'Share Values'!$V236,'Transactions (Dated)'!$B$2:$B$53,'Share Values'!AB$11,'Transactions (Dated)'!$C$2:$C$53,"Buy")-SUMIFS('Transactions (Dated)'!$E$2:$E$53,'Transactions (Dated)'!$D$2:$D$53,'Share Values'!$V236,'Transactions (Dated)'!$B$2:$B$53,'Share Values'!AB$11,'Transactions (Dated)'!$C$2:$C$53,"Sell")</f>
        <v>0</v>
      </c>
      <c r="AC236" s="40">
        <f ca="1">AC235+SUMIFS('Transactions (Dated)'!$E$2:$E$53,'Transactions (Dated)'!$D$2:$D$53,'Share Values'!$V236,'Transactions (Dated)'!$B$2:$B$53,'Share Values'!AC$11,'Transactions (Dated)'!$C$2:$C$53,"Buy")-SUMIFS('Transactions (Dated)'!$E$2:$E$53,'Transactions (Dated)'!$D$2:$D$53,'Share Values'!$V236,'Transactions (Dated)'!$B$2:$B$53,'Share Values'!AC$11,'Transactions (Dated)'!$C$2:$C$53,"Sell")</f>
        <v>0</v>
      </c>
      <c r="AD236" s="40">
        <f ca="1">AD235+SUMIFS('Transactions (Dated)'!$E$2:$E$53,'Transactions (Dated)'!$D$2:$D$53,'Share Values'!$V236,'Transactions (Dated)'!$B$2:$B$53,'Share Values'!AD$11,'Transactions (Dated)'!$C$2:$C$53,"Buy")-SUMIFS('Transactions (Dated)'!$E$2:$E$53,'Transactions (Dated)'!$D$2:$D$53,'Share Values'!$V236,'Transactions (Dated)'!$B$2:$B$53,'Share Values'!AD$11,'Transactions (Dated)'!$C$2:$C$53,"Sell")</f>
        <v>0</v>
      </c>
      <c r="AE236" s="40">
        <f ca="1">AE235+SUMIFS('Transactions (Dated)'!$E$2:$E$53,'Transactions (Dated)'!$D$2:$D$53,'Share Values'!$V236,'Transactions (Dated)'!$B$2:$B$53,'Share Values'!AE$11,'Transactions (Dated)'!$C$2:$C$53,"Buy")-SUMIFS('Transactions (Dated)'!$E$2:$E$53,'Transactions (Dated)'!$D$2:$D$53,'Share Values'!$V236,'Transactions (Dated)'!$B$2:$B$53,'Share Values'!AE$11,'Transactions (Dated)'!$C$2:$C$53,"Sell")</f>
        <v>0</v>
      </c>
      <c r="AF236" s="40">
        <f ca="1">AF235+SUMIFS('Transactions (Dated)'!$E$2:$E$53,'Transactions (Dated)'!$D$2:$D$53,'Share Values'!$V236,'Transactions (Dated)'!$B$2:$B$53,'Share Values'!AF$11,'Transactions (Dated)'!$C$2:$C$53,"Buy")-SUMIFS('Transactions (Dated)'!$E$2:$E$53,'Transactions (Dated)'!$D$2:$D$53,'Share Values'!$V236,'Transactions (Dated)'!$B$2:$B$53,'Share Values'!AF$11,'Transactions (Dated)'!$C$2:$C$53,"Sell")</f>
        <v>0</v>
      </c>
      <c r="AG236" s="40">
        <f ca="1">AG235+SUMIFS('Transactions (Dated)'!$E$2:$E$53,'Transactions (Dated)'!$D$2:$D$53,'Share Values'!$V236,'Transactions (Dated)'!$B$2:$B$53,'Share Values'!AG$11,'Transactions (Dated)'!$C$2:$C$53,"Buy")-SUMIFS('Transactions (Dated)'!$E$2:$E$53,'Transactions (Dated)'!$D$2:$D$53,'Share Values'!$V236,'Transactions (Dated)'!$B$2:$B$53,'Share Values'!AG$11,'Transactions (Dated)'!$C$2:$C$53,"Sell")</f>
        <v>0</v>
      </c>
      <c r="AH236" s="40">
        <f ca="1">AH235+SUMIFS('Transactions (Dated)'!$E$2:$E$53,'Transactions (Dated)'!$D$2:$D$53,'Share Values'!$V236,'Transactions (Dated)'!$B$2:$B$53,'Share Values'!AH$11,'Transactions (Dated)'!$C$2:$C$53,"Buy")-SUMIFS('Transactions (Dated)'!$E$2:$E$53,'Transactions (Dated)'!$D$2:$D$53,'Share Values'!$V236,'Transactions (Dated)'!$B$2:$B$53,'Share Values'!AH$11,'Transactions (Dated)'!$C$2:$C$53,"Sell")</f>
        <v>0</v>
      </c>
      <c r="AI236" s="40">
        <f ca="1">AI235+SUMIFS('Transactions (Dated)'!$E$2:$E$53,'Transactions (Dated)'!$D$2:$D$53,'Share Values'!$V236,'Transactions (Dated)'!$B$2:$B$53,'Share Values'!AI$11,'Transactions (Dated)'!$C$2:$C$53,"Buy")-SUMIFS('Transactions (Dated)'!$E$2:$E$53,'Transactions (Dated)'!$D$2:$D$53,'Share Values'!$V236,'Transactions (Dated)'!$B$2:$B$53,'Share Values'!AI$11,'Transactions (Dated)'!$C$2:$C$53,"Sell")</f>
        <v>0</v>
      </c>
      <c r="AJ236" s="40">
        <f ca="1">AJ235+SUMIFS('Transactions (Dated)'!$E$2:$E$53,'Transactions (Dated)'!$D$2:$D$53,'Share Values'!$V236,'Transactions (Dated)'!$B$2:$B$53,'Share Values'!AJ$11,'Transactions (Dated)'!$C$2:$C$53,"Buy")-SUMIFS('Transactions (Dated)'!$E$2:$E$53,'Transactions (Dated)'!$D$2:$D$53,'Share Values'!$V236,'Transactions (Dated)'!$B$2:$B$53,'Share Values'!AJ$11,'Transactions (Dated)'!$C$2:$C$53,"Sell")</f>
        <v>0</v>
      </c>
      <c r="AK236" s="40"/>
      <c r="AM236" s="3">
        <f t="shared" si="81"/>
        <v>42240</v>
      </c>
      <c r="AN236" s="6">
        <f t="shared" ca="1" si="82"/>
        <v>42735</v>
      </c>
      <c r="AO236" s="6">
        <f t="shared" ca="1" si="83"/>
        <v>33093.75</v>
      </c>
      <c r="AP236" s="6">
        <f t="shared" ca="1" si="84"/>
        <v>0</v>
      </c>
      <c r="AQ236" s="6">
        <f t="shared" ca="1" si="85"/>
        <v>53600.359999999993</v>
      </c>
      <c r="AR236" s="6">
        <f t="shared" ca="1" si="86"/>
        <v>31228.400000000001</v>
      </c>
      <c r="AS236" s="6">
        <f t="shared" ca="1" si="87"/>
        <v>0</v>
      </c>
      <c r="AT236" s="6">
        <f t="shared" ca="1" si="88"/>
        <v>0</v>
      </c>
      <c r="AU236" s="6">
        <f t="shared" ca="1" si="89"/>
        <v>0</v>
      </c>
      <c r="AV236" s="6">
        <f t="shared" ca="1" si="90"/>
        <v>0</v>
      </c>
      <c r="AW236" s="6">
        <f t="shared" ca="1" si="91"/>
        <v>0</v>
      </c>
      <c r="AX236" s="6">
        <f t="shared" ca="1" si="92"/>
        <v>0</v>
      </c>
      <c r="AY236" s="6">
        <f t="shared" ca="1" si="93"/>
        <v>0</v>
      </c>
      <c r="AZ236" s="6">
        <f t="shared" ca="1" si="94"/>
        <v>0</v>
      </c>
      <c r="BA236" s="6">
        <f t="shared" ca="1" si="95"/>
        <v>0</v>
      </c>
      <c r="BB236" s="6"/>
      <c r="BD236" s="4">
        <f t="shared" ca="1" si="96"/>
        <v>160657.50999999998</v>
      </c>
      <c r="BF236" s="3">
        <f t="shared" si="97"/>
        <v>42240</v>
      </c>
      <c r="BG236" s="6">
        <f>BG235+SUMIFS('Transactions (Dated)'!H:H,'Transactions (Dated)'!D:D,'Share Values'!AM236)</f>
        <v>806524.9</v>
      </c>
      <c r="BH236" s="6">
        <f ca="1">BH235+SUMIFS('Transactions (Dated)'!$F:$F,'Transactions (Dated)'!$D:$D,$BF236,'Transactions (Dated)'!$B:$B,BH$11,'Transactions (Dated)'!$C:$C,"Dividend (paid to cash)")*W236</f>
        <v>0</v>
      </c>
      <c r="BI236" s="6">
        <f ca="1">BI235+SUMIFS('Transactions (Dated)'!$F:$F,'Transactions (Dated)'!$D:$D,$BF236,'Transactions (Dated)'!$B:$B,BI$11,'Transactions (Dated)'!$C:$C,"Dividend (paid to cash)")*X236</f>
        <v>1718.75</v>
      </c>
      <c r="BJ236" s="6">
        <f ca="1">BJ235+SUMIFS('Transactions (Dated)'!$F:$F,'Transactions (Dated)'!$D:$D,$BF236,'Transactions (Dated)'!$B:$B,BJ$11,'Transactions (Dated)'!$C:$C,"Dividend (paid to cash)")*Y236</f>
        <v>0</v>
      </c>
      <c r="BK236" s="6">
        <f ca="1">BK235+SUMIFS('Transactions (Dated)'!$F:$F,'Transactions (Dated)'!$D:$D,$BF236,'Transactions (Dated)'!$B:$B,BK$11,'Transactions (Dated)'!$C:$C,"Dividend (paid to cash)")*Z236</f>
        <v>179.74</v>
      </c>
      <c r="BL236" s="6">
        <f ca="1">BL235+SUMIFS('Transactions (Dated)'!$F:$F,'Transactions (Dated)'!$D:$D,$BF236,'Transactions (Dated)'!$B:$B,BL$11,'Transactions (Dated)'!$C:$C,"Dividend (paid to cash)")*AA236</f>
        <v>0</v>
      </c>
      <c r="BM236" s="6">
        <f ca="1">BM235+SUMIFS('Transactions (Dated)'!$F:$F,'Transactions (Dated)'!$D:$D,$BF236,'Transactions (Dated)'!$B:$B,BM$11,'Transactions (Dated)'!$C:$C,"Dividend (paid to cash)")*AB236</f>
        <v>0</v>
      </c>
      <c r="BN236" s="6">
        <f ca="1">BN235+SUMIFS('Transactions (Dated)'!$F:$F,'Transactions (Dated)'!$D:$D,$BF236,'Transactions (Dated)'!$B:$B,BN$11,'Transactions (Dated)'!$C:$C,"Dividend (paid to cash)")*AC236</f>
        <v>0</v>
      </c>
      <c r="BO236" s="6">
        <f ca="1">BO235+SUMIFS('Transactions (Dated)'!$F:$F,'Transactions (Dated)'!$D:$D,$BF236,'Transactions (Dated)'!$B:$B,BO$11,'Transactions (Dated)'!$C:$C,"Dividend (paid to cash)")*AD236</f>
        <v>0</v>
      </c>
      <c r="BP236" s="6">
        <f ca="1">BP235+SUMIFS('Transactions (Dated)'!$F:$F,'Transactions (Dated)'!$D:$D,$BF236,'Transactions (Dated)'!$B:$B,BP$11,'Transactions (Dated)'!$C:$C,"Dividend (paid to cash)")*AE236</f>
        <v>0</v>
      </c>
      <c r="BQ236" s="6">
        <f ca="1">BQ235+SUMIFS('Transactions (Dated)'!$F:$F,'Transactions (Dated)'!$D:$D,$BF236,'Transactions (Dated)'!$B:$B,BQ$11,'Transactions (Dated)'!$C:$C,"Dividend (paid to cash)")*AF236</f>
        <v>0</v>
      </c>
      <c r="BR236" s="6">
        <f ca="1">BR235+SUMIFS('Transactions (Dated)'!$F:$F,'Transactions (Dated)'!$D:$D,$BF236,'Transactions (Dated)'!$B:$B,BR$11,'Transactions (Dated)'!$C:$C,"Dividend (paid to cash)")*AG236</f>
        <v>0</v>
      </c>
      <c r="BS236" s="6">
        <f ca="1">BS235+SUMIFS('Transactions (Dated)'!$F:$F,'Transactions (Dated)'!$D:$D,$BF236,'Transactions (Dated)'!$B:$B,BS$11,'Transactions (Dated)'!$C:$C,"Dividend (paid to cash)")*AH236</f>
        <v>0</v>
      </c>
      <c r="BT236" s="6">
        <f ca="1">BT235+SUMIFS('Transactions (Dated)'!$F:$F,'Transactions (Dated)'!$D:$D,$BF236,'Transactions (Dated)'!$B:$B,BT$11,'Transactions (Dated)'!$C:$C,"Dividend (paid to cash)")*AI236</f>
        <v>0</v>
      </c>
      <c r="BU236" s="6">
        <f ca="1">BU235+SUMIFS('Transactions (Dated)'!$F:$F,'Transactions (Dated)'!$D:$D,$BF236,'Transactions (Dated)'!$B:$B,BU$11,'Transactions (Dated)'!$C:$C,"Dividend (paid to cash)")*AJ236</f>
        <v>0</v>
      </c>
      <c r="BV236" s="6"/>
      <c r="BX236" s="6">
        <f t="shared" ca="1" si="102"/>
        <v>808423.39</v>
      </c>
      <c r="BZ236" s="3">
        <f t="shared" si="103"/>
        <v>42240</v>
      </c>
      <c r="CA236" s="4">
        <f t="shared" ca="1" si="98"/>
        <v>160657.50999999998</v>
      </c>
      <c r="CB236" s="4">
        <f t="shared" ca="1" si="99"/>
        <v>808423.39</v>
      </c>
      <c r="CD236" s="4">
        <f t="shared" ca="1" si="100"/>
        <v>969080.9</v>
      </c>
    </row>
    <row r="237" spans="2:82">
      <c r="B237" s="3">
        <f t="shared" si="101"/>
        <v>42241</v>
      </c>
      <c r="C237" s="2">
        <v>13150.9</v>
      </c>
      <c r="E237" s="70">
        <v>42241</v>
      </c>
      <c r="F237" s="69">
        <v>9.01</v>
      </c>
      <c r="G237" s="69">
        <v>3.6</v>
      </c>
      <c r="H237" s="69">
        <v>17.829999999999998</v>
      </c>
      <c r="I237" s="69">
        <v>27.63</v>
      </c>
      <c r="J237" s="69">
        <v>13.02</v>
      </c>
      <c r="K237" s="69">
        <v>10.5</v>
      </c>
      <c r="L237" s="69">
        <v>21.56</v>
      </c>
      <c r="M237" s="69">
        <v>3.37</v>
      </c>
      <c r="N237" s="69">
        <v>8.9499999999999993</v>
      </c>
      <c r="O237" s="69">
        <v>5.95</v>
      </c>
      <c r="P237" s="69">
        <v>26.58</v>
      </c>
      <c r="Q237" s="69">
        <v>0.86</v>
      </c>
      <c r="R237" s="69">
        <v>6.13</v>
      </c>
      <c r="S237" s="69">
        <v>35.119999999999997</v>
      </c>
      <c r="T237" s="4"/>
      <c r="V237" s="3">
        <f t="shared" si="80"/>
        <v>42241</v>
      </c>
      <c r="W237" s="40">
        <f ca="1">W236+SUMIFS('Transactions (Dated)'!$E$2:$E$53,'Transactions (Dated)'!$D$2:$D$53,'Share Values'!$V237,'Transactions (Dated)'!$B$2:$B$53,'Share Values'!W$11,'Transactions (Dated)'!$C$2:$C$53,"Buy")-SUMIFS('Transactions (Dated)'!$E$2:$E$53,'Transactions (Dated)'!$D$2:$D$53,'Share Values'!$V237,'Transactions (Dated)'!$B$2:$B$53,'Share Values'!W$11,'Transactions (Dated)'!$C$2:$C$53,"Sell")</f>
        <v>4625</v>
      </c>
      <c r="X237" s="40">
        <f ca="1">X236+SUMIFS('Transactions (Dated)'!$E$2:$E$53,'Transactions (Dated)'!$D$2:$D$53,'Share Values'!$V237,'Transactions (Dated)'!$B$2:$B$53,'Share Values'!X$11,'Transactions (Dated)'!$C$2:$C$53,"Buy")-SUMIFS('Transactions (Dated)'!$E$2:$E$53,'Transactions (Dated)'!$D$2:$D$53,'Share Values'!$V237,'Transactions (Dated)'!$B$2:$B$53,'Share Values'!X$11,'Transactions (Dated)'!$C$2:$C$53,"Sell")</f>
        <v>9375</v>
      </c>
      <c r="Y237" s="40">
        <f ca="1">Y236+SUMIFS('Transactions (Dated)'!$E$2:$E$53,'Transactions (Dated)'!$D$2:$D$53,'Share Values'!$V237,'Transactions (Dated)'!$B$2:$B$53,'Share Values'!Y$11,'Transactions (Dated)'!$C$2:$C$53,"Buy")-SUMIFS('Transactions (Dated)'!$E$2:$E$53,'Transactions (Dated)'!$D$2:$D$53,'Share Values'!$V237,'Transactions (Dated)'!$B$2:$B$53,'Share Values'!Y$11,'Transactions (Dated)'!$C$2:$C$53,"Sell")</f>
        <v>0</v>
      </c>
      <c r="Z237" s="40">
        <f ca="1">Z236+SUMIFS('Transactions (Dated)'!$E$2:$E$53,'Transactions (Dated)'!$D$2:$D$53,'Share Values'!$V237,'Transactions (Dated)'!$B$2:$B$53,'Share Values'!Z$11,'Transactions (Dated)'!$C$2:$C$53,"Buy")-SUMIFS('Transactions (Dated)'!$E$2:$E$53,'Transactions (Dated)'!$D$2:$D$53,'Share Values'!$V237,'Transactions (Dated)'!$B$2:$B$53,'Share Values'!Z$11,'Transactions (Dated)'!$C$2:$C$53,"Sell")</f>
        <v>1892</v>
      </c>
      <c r="AA237" s="40">
        <f ca="1">AA236+SUMIFS('Transactions (Dated)'!$E$2:$E$53,'Transactions (Dated)'!$D$2:$D$53,'Share Values'!$V237,'Transactions (Dated)'!$B$2:$B$53,'Share Values'!AA$11,'Transactions (Dated)'!$C$2:$C$53,"Buy")-SUMIFS('Transactions (Dated)'!$E$2:$E$53,'Transactions (Dated)'!$D$2:$D$53,'Share Values'!$V237,'Transactions (Dated)'!$B$2:$B$53,'Share Values'!AA$11,'Transactions (Dated)'!$C$2:$C$53,"Sell")</f>
        <v>2348</v>
      </c>
      <c r="AB237" s="40">
        <f ca="1">AB236+SUMIFS('Transactions (Dated)'!$E$2:$E$53,'Transactions (Dated)'!$D$2:$D$53,'Share Values'!$V237,'Transactions (Dated)'!$B$2:$B$53,'Share Values'!AB$11,'Transactions (Dated)'!$C$2:$C$53,"Buy")-SUMIFS('Transactions (Dated)'!$E$2:$E$53,'Transactions (Dated)'!$D$2:$D$53,'Share Values'!$V237,'Transactions (Dated)'!$B$2:$B$53,'Share Values'!AB$11,'Transactions (Dated)'!$C$2:$C$53,"Sell")</f>
        <v>0</v>
      </c>
      <c r="AC237" s="40">
        <f ca="1">AC236+SUMIFS('Transactions (Dated)'!$E$2:$E$53,'Transactions (Dated)'!$D$2:$D$53,'Share Values'!$V237,'Transactions (Dated)'!$B$2:$B$53,'Share Values'!AC$11,'Transactions (Dated)'!$C$2:$C$53,"Buy")-SUMIFS('Transactions (Dated)'!$E$2:$E$53,'Transactions (Dated)'!$D$2:$D$53,'Share Values'!$V237,'Transactions (Dated)'!$B$2:$B$53,'Share Values'!AC$11,'Transactions (Dated)'!$C$2:$C$53,"Sell")</f>
        <v>0</v>
      </c>
      <c r="AD237" s="40">
        <f ca="1">AD236+SUMIFS('Transactions (Dated)'!$E$2:$E$53,'Transactions (Dated)'!$D$2:$D$53,'Share Values'!$V237,'Transactions (Dated)'!$B$2:$B$53,'Share Values'!AD$11,'Transactions (Dated)'!$C$2:$C$53,"Buy")-SUMIFS('Transactions (Dated)'!$E$2:$E$53,'Transactions (Dated)'!$D$2:$D$53,'Share Values'!$V237,'Transactions (Dated)'!$B$2:$B$53,'Share Values'!AD$11,'Transactions (Dated)'!$C$2:$C$53,"Sell")</f>
        <v>0</v>
      </c>
      <c r="AE237" s="40">
        <f ca="1">AE236+SUMIFS('Transactions (Dated)'!$E$2:$E$53,'Transactions (Dated)'!$D$2:$D$53,'Share Values'!$V237,'Transactions (Dated)'!$B$2:$B$53,'Share Values'!AE$11,'Transactions (Dated)'!$C$2:$C$53,"Buy")-SUMIFS('Transactions (Dated)'!$E$2:$E$53,'Transactions (Dated)'!$D$2:$D$53,'Share Values'!$V237,'Transactions (Dated)'!$B$2:$B$53,'Share Values'!AE$11,'Transactions (Dated)'!$C$2:$C$53,"Sell")</f>
        <v>0</v>
      </c>
      <c r="AF237" s="40">
        <f ca="1">AF236+SUMIFS('Transactions (Dated)'!$E$2:$E$53,'Transactions (Dated)'!$D$2:$D$53,'Share Values'!$V237,'Transactions (Dated)'!$B$2:$B$53,'Share Values'!AF$11,'Transactions (Dated)'!$C$2:$C$53,"Buy")-SUMIFS('Transactions (Dated)'!$E$2:$E$53,'Transactions (Dated)'!$D$2:$D$53,'Share Values'!$V237,'Transactions (Dated)'!$B$2:$B$53,'Share Values'!AF$11,'Transactions (Dated)'!$C$2:$C$53,"Sell")</f>
        <v>0</v>
      </c>
      <c r="AG237" s="40">
        <f ca="1">AG236+SUMIFS('Transactions (Dated)'!$E$2:$E$53,'Transactions (Dated)'!$D$2:$D$53,'Share Values'!$V237,'Transactions (Dated)'!$B$2:$B$53,'Share Values'!AG$11,'Transactions (Dated)'!$C$2:$C$53,"Buy")-SUMIFS('Transactions (Dated)'!$E$2:$E$53,'Transactions (Dated)'!$D$2:$D$53,'Share Values'!$V237,'Transactions (Dated)'!$B$2:$B$53,'Share Values'!AG$11,'Transactions (Dated)'!$C$2:$C$53,"Sell")</f>
        <v>0</v>
      </c>
      <c r="AH237" s="40">
        <f ca="1">AH236+SUMIFS('Transactions (Dated)'!$E$2:$E$53,'Transactions (Dated)'!$D$2:$D$53,'Share Values'!$V237,'Transactions (Dated)'!$B$2:$B$53,'Share Values'!AH$11,'Transactions (Dated)'!$C$2:$C$53,"Buy")-SUMIFS('Transactions (Dated)'!$E$2:$E$53,'Transactions (Dated)'!$D$2:$D$53,'Share Values'!$V237,'Transactions (Dated)'!$B$2:$B$53,'Share Values'!AH$11,'Transactions (Dated)'!$C$2:$C$53,"Sell")</f>
        <v>0</v>
      </c>
      <c r="AI237" s="40">
        <f ca="1">AI236+SUMIFS('Transactions (Dated)'!$E$2:$E$53,'Transactions (Dated)'!$D$2:$D$53,'Share Values'!$V237,'Transactions (Dated)'!$B$2:$B$53,'Share Values'!AI$11,'Transactions (Dated)'!$C$2:$C$53,"Buy")-SUMIFS('Transactions (Dated)'!$E$2:$E$53,'Transactions (Dated)'!$D$2:$D$53,'Share Values'!$V237,'Transactions (Dated)'!$B$2:$B$53,'Share Values'!AI$11,'Transactions (Dated)'!$C$2:$C$53,"Sell")</f>
        <v>0</v>
      </c>
      <c r="AJ237" s="40">
        <f ca="1">AJ236+SUMIFS('Transactions (Dated)'!$E$2:$E$53,'Transactions (Dated)'!$D$2:$D$53,'Share Values'!$V237,'Transactions (Dated)'!$B$2:$B$53,'Share Values'!AJ$11,'Transactions (Dated)'!$C$2:$C$53,"Buy")-SUMIFS('Transactions (Dated)'!$E$2:$E$53,'Transactions (Dated)'!$D$2:$D$53,'Share Values'!$V237,'Transactions (Dated)'!$B$2:$B$53,'Share Values'!AJ$11,'Transactions (Dated)'!$C$2:$C$53,"Sell")</f>
        <v>0</v>
      </c>
      <c r="AK237" s="40"/>
      <c r="AM237" s="3">
        <f t="shared" si="81"/>
        <v>42241</v>
      </c>
      <c r="AN237" s="6">
        <f t="shared" ca="1" si="82"/>
        <v>41671.25</v>
      </c>
      <c r="AO237" s="6">
        <f t="shared" ca="1" si="83"/>
        <v>33750</v>
      </c>
      <c r="AP237" s="6">
        <f t="shared" ca="1" si="84"/>
        <v>0</v>
      </c>
      <c r="AQ237" s="6">
        <f t="shared" ca="1" si="85"/>
        <v>52275.96</v>
      </c>
      <c r="AR237" s="6">
        <f t="shared" ca="1" si="86"/>
        <v>30570.959999999999</v>
      </c>
      <c r="AS237" s="6">
        <f t="shared" ca="1" si="87"/>
        <v>0</v>
      </c>
      <c r="AT237" s="6">
        <f t="shared" ca="1" si="88"/>
        <v>0</v>
      </c>
      <c r="AU237" s="6">
        <f t="shared" ca="1" si="89"/>
        <v>0</v>
      </c>
      <c r="AV237" s="6">
        <f t="shared" ca="1" si="90"/>
        <v>0</v>
      </c>
      <c r="AW237" s="6">
        <f t="shared" ca="1" si="91"/>
        <v>0</v>
      </c>
      <c r="AX237" s="6">
        <f t="shared" ca="1" si="92"/>
        <v>0</v>
      </c>
      <c r="AY237" s="6">
        <f t="shared" ca="1" si="93"/>
        <v>0</v>
      </c>
      <c r="AZ237" s="6">
        <f t="shared" ca="1" si="94"/>
        <v>0</v>
      </c>
      <c r="BA237" s="6">
        <f t="shared" ca="1" si="95"/>
        <v>0</v>
      </c>
      <c r="BB237" s="6"/>
      <c r="BD237" s="4">
        <f t="shared" ca="1" si="96"/>
        <v>158268.16999999998</v>
      </c>
      <c r="BF237" s="3">
        <f t="shared" si="97"/>
        <v>42241</v>
      </c>
      <c r="BG237" s="6">
        <f>BG236+SUMIFS('Transactions (Dated)'!H:H,'Transactions (Dated)'!D:D,'Share Values'!AM237)</f>
        <v>806524.9</v>
      </c>
      <c r="BH237" s="6">
        <f ca="1">BH236+SUMIFS('Transactions (Dated)'!$F:$F,'Transactions (Dated)'!$D:$D,$BF237,'Transactions (Dated)'!$B:$B,BH$11,'Transactions (Dated)'!$C:$C,"Dividend (paid to cash)")*W237</f>
        <v>0</v>
      </c>
      <c r="BI237" s="6">
        <f ca="1">BI236+SUMIFS('Transactions (Dated)'!$F:$F,'Transactions (Dated)'!$D:$D,$BF237,'Transactions (Dated)'!$B:$B,BI$11,'Transactions (Dated)'!$C:$C,"Dividend (paid to cash)")*X237</f>
        <v>1718.75</v>
      </c>
      <c r="BJ237" s="6">
        <f ca="1">BJ236+SUMIFS('Transactions (Dated)'!$F:$F,'Transactions (Dated)'!$D:$D,$BF237,'Transactions (Dated)'!$B:$B,BJ$11,'Transactions (Dated)'!$C:$C,"Dividend (paid to cash)")*Y237</f>
        <v>0</v>
      </c>
      <c r="BK237" s="6">
        <f ca="1">BK236+SUMIFS('Transactions (Dated)'!$F:$F,'Transactions (Dated)'!$D:$D,$BF237,'Transactions (Dated)'!$B:$B,BK$11,'Transactions (Dated)'!$C:$C,"Dividend (paid to cash)")*Z237</f>
        <v>179.74</v>
      </c>
      <c r="BL237" s="6">
        <f ca="1">BL236+SUMIFS('Transactions (Dated)'!$F:$F,'Transactions (Dated)'!$D:$D,$BF237,'Transactions (Dated)'!$B:$B,BL$11,'Transactions (Dated)'!$C:$C,"Dividend (paid to cash)")*AA237</f>
        <v>0</v>
      </c>
      <c r="BM237" s="6">
        <f ca="1">BM236+SUMIFS('Transactions (Dated)'!$F:$F,'Transactions (Dated)'!$D:$D,$BF237,'Transactions (Dated)'!$B:$B,BM$11,'Transactions (Dated)'!$C:$C,"Dividend (paid to cash)")*AB237</f>
        <v>0</v>
      </c>
      <c r="BN237" s="6">
        <f ca="1">BN236+SUMIFS('Transactions (Dated)'!$F:$F,'Transactions (Dated)'!$D:$D,$BF237,'Transactions (Dated)'!$B:$B,BN$11,'Transactions (Dated)'!$C:$C,"Dividend (paid to cash)")*AC237</f>
        <v>0</v>
      </c>
      <c r="BO237" s="6">
        <f ca="1">BO236+SUMIFS('Transactions (Dated)'!$F:$F,'Transactions (Dated)'!$D:$D,$BF237,'Transactions (Dated)'!$B:$B,BO$11,'Transactions (Dated)'!$C:$C,"Dividend (paid to cash)")*AD237</f>
        <v>0</v>
      </c>
      <c r="BP237" s="6">
        <f ca="1">BP236+SUMIFS('Transactions (Dated)'!$F:$F,'Transactions (Dated)'!$D:$D,$BF237,'Transactions (Dated)'!$B:$B,BP$11,'Transactions (Dated)'!$C:$C,"Dividend (paid to cash)")*AE237</f>
        <v>0</v>
      </c>
      <c r="BQ237" s="6">
        <f ca="1">BQ236+SUMIFS('Transactions (Dated)'!$F:$F,'Transactions (Dated)'!$D:$D,$BF237,'Transactions (Dated)'!$B:$B,BQ$11,'Transactions (Dated)'!$C:$C,"Dividend (paid to cash)")*AF237</f>
        <v>0</v>
      </c>
      <c r="BR237" s="6">
        <f ca="1">BR236+SUMIFS('Transactions (Dated)'!$F:$F,'Transactions (Dated)'!$D:$D,$BF237,'Transactions (Dated)'!$B:$B,BR$11,'Transactions (Dated)'!$C:$C,"Dividend (paid to cash)")*AG237</f>
        <v>0</v>
      </c>
      <c r="BS237" s="6">
        <f ca="1">BS236+SUMIFS('Transactions (Dated)'!$F:$F,'Transactions (Dated)'!$D:$D,$BF237,'Transactions (Dated)'!$B:$B,BS$11,'Transactions (Dated)'!$C:$C,"Dividend (paid to cash)")*AH237</f>
        <v>0</v>
      </c>
      <c r="BT237" s="6">
        <f ca="1">BT236+SUMIFS('Transactions (Dated)'!$F:$F,'Transactions (Dated)'!$D:$D,$BF237,'Transactions (Dated)'!$B:$B,BT$11,'Transactions (Dated)'!$C:$C,"Dividend (paid to cash)")*AI237</f>
        <v>0</v>
      </c>
      <c r="BU237" s="6">
        <f ca="1">BU236+SUMIFS('Transactions (Dated)'!$F:$F,'Transactions (Dated)'!$D:$D,$BF237,'Transactions (Dated)'!$B:$B,BU$11,'Transactions (Dated)'!$C:$C,"Dividend (paid to cash)")*AJ237</f>
        <v>0</v>
      </c>
      <c r="BV237" s="6"/>
      <c r="BX237" s="6">
        <f t="shared" ca="1" si="102"/>
        <v>808423.39</v>
      </c>
      <c r="BZ237" s="3">
        <f t="shared" si="103"/>
        <v>42241</v>
      </c>
      <c r="CA237" s="4">
        <f t="shared" ca="1" si="98"/>
        <v>158268.16999999998</v>
      </c>
      <c r="CB237" s="4">
        <f t="shared" ca="1" si="99"/>
        <v>808423.39</v>
      </c>
      <c r="CD237" s="4">
        <f t="shared" ca="1" si="100"/>
        <v>966691.56</v>
      </c>
    </row>
    <row r="238" spans="2:82">
      <c r="B238" s="3">
        <f t="shared" si="101"/>
        <v>42242</v>
      </c>
      <c r="C238" s="2">
        <v>13381.6</v>
      </c>
      <c r="E238" s="70">
        <v>42242</v>
      </c>
      <c r="F238" s="69">
        <v>9.0399999999999991</v>
      </c>
      <c r="G238" s="69">
        <v>3.8</v>
      </c>
      <c r="H238" s="69">
        <v>18.149999999999999</v>
      </c>
      <c r="I238" s="69">
        <v>28.01</v>
      </c>
      <c r="J238" s="69">
        <v>13.42</v>
      </c>
      <c r="K238" s="69">
        <v>10.7</v>
      </c>
      <c r="L238" s="69">
        <v>22.21</v>
      </c>
      <c r="M238" s="69">
        <v>3.38</v>
      </c>
      <c r="N238" s="69">
        <v>8.77</v>
      </c>
      <c r="O238" s="69">
        <v>5.9667000000000003</v>
      </c>
      <c r="P238" s="69">
        <v>26.54</v>
      </c>
      <c r="Q238" s="69">
        <v>0.88</v>
      </c>
      <c r="R238" s="69">
        <v>5.73</v>
      </c>
      <c r="S238" s="69">
        <v>36.200000000000003</v>
      </c>
      <c r="T238" s="4"/>
      <c r="V238" s="3">
        <f t="shared" si="80"/>
        <v>42242</v>
      </c>
      <c r="W238" s="40">
        <f ca="1">W237+SUMIFS('Transactions (Dated)'!$E$2:$E$53,'Transactions (Dated)'!$D$2:$D$53,'Share Values'!$V238,'Transactions (Dated)'!$B$2:$B$53,'Share Values'!W$11,'Transactions (Dated)'!$C$2:$C$53,"Buy")-SUMIFS('Transactions (Dated)'!$E$2:$E$53,'Transactions (Dated)'!$D$2:$D$53,'Share Values'!$V238,'Transactions (Dated)'!$B$2:$B$53,'Share Values'!W$11,'Transactions (Dated)'!$C$2:$C$53,"Sell")</f>
        <v>4625</v>
      </c>
      <c r="X238" s="40">
        <f ca="1">X237+SUMIFS('Transactions (Dated)'!$E$2:$E$53,'Transactions (Dated)'!$D$2:$D$53,'Share Values'!$V238,'Transactions (Dated)'!$B$2:$B$53,'Share Values'!X$11,'Transactions (Dated)'!$C$2:$C$53,"Buy")-SUMIFS('Transactions (Dated)'!$E$2:$E$53,'Transactions (Dated)'!$D$2:$D$53,'Share Values'!$V238,'Transactions (Dated)'!$B$2:$B$53,'Share Values'!X$11,'Transactions (Dated)'!$C$2:$C$53,"Sell")</f>
        <v>9375</v>
      </c>
      <c r="Y238" s="40">
        <f ca="1">Y237+SUMIFS('Transactions (Dated)'!$E$2:$E$53,'Transactions (Dated)'!$D$2:$D$53,'Share Values'!$V238,'Transactions (Dated)'!$B$2:$B$53,'Share Values'!Y$11,'Transactions (Dated)'!$C$2:$C$53,"Buy")-SUMIFS('Transactions (Dated)'!$E$2:$E$53,'Transactions (Dated)'!$D$2:$D$53,'Share Values'!$V238,'Transactions (Dated)'!$B$2:$B$53,'Share Values'!Y$11,'Transactions (Dated)'!$C$2:$C$53,"Sell")</f>
        <v>0</v>
      </c>
      <c r="Z238" s="40">
        <f ca="1">Z237+SUMIFS('Transactions (Dated)'!$E$2:$E$53,'Transactions (Dated)'!$D$2:$D$53,'Share Values'!$V238,'Transactions (Dated)'!$B$2:$B$53,'Share Values'!Z$11,'Transactions (Dated)'!$C$2:$C$53,"Buy")-SUMIFS('Transactions (Dated)'!$E$2:$E$53,'Transactions (Dated)'!$D$2:$D$53,'Share Values'!$V238,'Transactions (Dated)'!$B$2:$B$53,'Share Values'!Z$11,'Transactions (Dated)'!$C$2:$C$53,"Sell")</f>
        <v>1892</v>
      </c>
      <c r="AA238" s="40">
        <f ca="1">AA237+SUMIFS('Transactions (Dated)'!$E$2:$E$53,'Transactions (Dated)'!$D$2:$D$53,'Share Values'!$V238,'Transactions (Dated)'!$B$2:$B$53,'Share Values'!AA$11,'Transactions (Dated)'!$C$2:$C$53,"Buy")-SUMIFS('Transactions (Dated)'!$E$2:$E$53,'Transactions (Dated)'!$D$2:$D$53,'Share Values'!$V238,'Transactions (Dated)'!$B$2:$B$53,'Share Values'!AA$11,'Transactions (Dated)'!$C$2:$C$53,"Sell")</f>
        <v>2348</v>
      </c>
      <c r="AB238" s="40">
        <f ca="1">AB237+SUMIFS('Transactions (Dated)'!$E$2:$E$53,'Transactions (Dated)'!$D$2:$D$53,'Share Values'!$V238,'Transactions (Dated)'!$B$2:$B$53,'Share Values'!AB$11,'Transactions (Dated)'!$C$2:$C$53,"Buy")-SUMIFS('Transactions (Dated)'!$E$2:$E$53,'Transactions (Dated)'!$D$2:$D$53,'Share Values'!$V238,'Transactions (Dated)'!$B$2:$B$53,'Share Values'!AB$11,'Transactions (Dated)'!$C$2:$C$53,"Sell")</f>
        <v>0</v>
      </c>
      <c r="AC238" s="40">
        <f ca="1">AC237+SUMIFS('Transactions (Dated)'!$E$2:$E$53,'Transactions (Dated)'!$D$2:$D$53,'Share Values'!$V238,'Transactions (Dated)'!$B$2:$B$53,'Share Values'!AC$11,'Transactions (Dated)'!$C$2:$C$53,"Buy")-SUMIFS('Transactions (Dated)'!$E$2:$E$53,'Transactions (Dated)'!$D$2:$D$53,'Share Values'!$V238,'Transactions (Dated)'!$B$2:$B$53,'Share Values'!AC$11,'Transactions (Dated)'!$C$2:$C$53,"Sell")</f>
        <v>0</v>
      </c>
      <c r="AD238" s="40">
        <f ca="1">AD237+SUMIFS('Transactions (Dated)'!$E$2:$E$53,'Transactions (Dated)'!$D$2:$D$53,'Share Values'!$V238,'Transactions (Dated)'!$B$2:$B$53,'Share Values'!AD$11,'Transactions (Dated)'!$C$2:$C$53,"Buy")-SUMIFS('Transactions (Dated)'!$E$2:$E$53,'Transactions (Dated)'!$D$2:$D$53,'Share Values'!$V238,'Transactions (Dated)'!$B$2:$B$53,'Share Values'!AD$11,'Transactions (Dated)'!$C$2:$C$53,"Sell")</f>
        <v>0</v>
      </c>
      <c r="AE238" s="40">
        <f ca="1">AE237+SUMIFS('Transactions (Dated)'!$E$2:$E$53,'Transactions (Dated)'!$D$2:$D$53,'Share Values'!$V238,'Transactions (Dated)'!$B$2:$B$53,'Share Values'!AE$11,'Transactions (Dated)'!$C$2:$C$53,"Buy")-SUMIFS('Transactions (Dated)'!$E$2:$E$53,'Transactions (Dated)'!$D$2:$D$53,'Share Values'!$V238,'Transactions (Dated)'!$B$2:$B$53,'Share Values'!AE$11,'Transactions (Dated)'!$C$2:$C$53,"Sell")</f>
        <v>0</v>
      </c>
      <c r="AF238" s="40">
        <f ca="1">AF237+SUMIFS('Transactions (Dated)'!$E$2:$E$53,'Transactions (Dated)'!$D$2:$D$53,'Share Values'!$V238,'Transactions (Dated)'!$B$2:$B$53,'Share Values'!AF$11,'Transactions (Dated)'!$C$2:$C$53,"Buy")-SUMIFS('Transactions (Dated)'!$E$2:$E$53,'Transactions (Dated)'!$D$2:$D$53,'Share Values'!$V238,'Transactions (Dated)'!$B$2:$B$53,'Share Values'!AF$11,'Transactions (Dated)'!$C$2:$C$53,"Sell")</f>
        <v>0</v>
      </c>
      <c r="AG238" s="40">
        <f ca="1">AG237+SUMIFS('Transactions (Dated)'!$E$2:$E$53,'Transactions (Dated)'!$D$2:$D$53,'Share Values'!$V238,'Transactions (Dated)'!$B$2:$B$53,'Share Values'!AG$11,'Transactions (Dated)'!$C$2:$C$53,"Buy")-SUMIFS('Transactions (Dated)'!$E$2:$E$53,'Transactions (Dated)'!$D$2:$D$53,'Share Values'!$V238,'Transactions (Dated)'!$B$2:$B$53,'Share Values'!AG$11,'Transactions (Dated)'!$C$2:$C$53,"Sell")</f>
        <v>0</v>
      </c>
      <c r="AH238" s="40">
        <f ca="1">AH237+SUMIFS('Transactions (Dated)'!$E$2:$E$53,'Transactions (Dated)'!$D$2:$D$53,'Share Values'!$V238,'Transactions (Dated)'!$B$2:$B$53,'Share Values'!AH$11,'Transactions (Dated)'!$C$2:$C$53,"Buy")-SUMIFS('Transactions (Dated)'!$E$2:$E$53,'Transactions (Dated)'!$D$2:$D$53,'Share Values'!$V238,'Transactions (Dated)'!$B$2:$B$53,'Share Values'!AH$11,'Transactions (Dated)'!$C$2:$C$53,"Sell")</f>
        <v>0</v>
      </c>
      <c r="AI238" s="40">
        <f ca="1">AI237+SUMIFS('Transactions (Dated)'!$E$2:$E$53,'Transactions (Dated)'!$D$2:$D$53,'Share Values'!$V238,'Transactions (Dated)'!$B$2:$B$53,'Share Values'!AI$11,'Transactions (Dated)'!$C$2:$C$53,"Buy")-SUMIFS('Transactions (Dated)'!$E$2:$E$53,'Transactions (Dated)'!$D$2:$D$53,'Share Values'!$V238,'Transactions (Dated)'!$B$2:$B$53,'Share Values'!AI$11,'Transactions (Dated)'!$C$2:$C$53,"Sell")</f>
        <v>0</v>
      </c>
      <c r="AJ238" s="40">
        <f ca="1">AJ237+SUMIFS('Transactions (Dated)'!$E$2:$E$53,'Transactions (Dated)'!$D$2:$D$53,'Share Values'!$V238,'Transactions (Dated)'!$B$2:$B$53,'Share Values'!AJ$11,'Transactions (Dated)'!$C$2:$C$53,"Buy")-SUMIFS('Transactions (Dated)'!$E$2:$E$53,'Transactions (Dated)'!$D$2:$D$53,'Share Values'!$V238,'Transactions (Dated)'!$B$2:$B$53,'Share Values'!AJ$11,'Transactions (Dated)'!$C$2:$C$53,"Sell")</f>
        <v>0</v>
      </c>
      <c r="AK238" s="40"/>
      <c r="AM238" s="3">
        <f t="shared" si="81"/>
        <v>42242</v>
      </c>
      <c r="AN238" s="6">
        <f t="shared" ca="1" si="82"/>
        <v>41809.999999999993</v>
      </c>
      <c r="AO238" s="6">
        <f t="shared" ca="1" si="83"/>
        <v>35625</v>
      </c>
      <c r="AP238" s="6">
        <f t="shared" ca="1" si="84"/>
        <v>0</v>
      </c>
      <c r="AQ238" s="6">
        <f t="shared" ca="1" si="85"/>
        <v>52994.920000000006</v>
      </c>
      <c r="AR238" s="6">
        <f t="shared" ca="1" si="86"/>
        <v>31510.16</v>
      </c>
      <c r="AS238" s="6">
        <f t="shared" ca="1" si="87"/>
        <v>0</v>
      </c>
      <c r="AT238" s="6">
        <f t="shared" ca="1" si="88"/>
        <v>0</v>
      </c>
      <c r="AU238" s="6">
        <f t="shared" ca="1" si="89"/>
        <v>0</v>
      </c>
      <c r="AV238" s="6">
        <f t="shared" ca="1" si="90"/>
        <v>0</v>
      </c>
      <c r="AW238" s="6">
        <f t="shared" ca="1" si="91"/>
        <v>0</v>
      </c>
      <c r="AX238" s="6">
        <f t="shared" ca="1" si="92"/>
        <v>0</v>
      </c>
      <c r="AY238" s="6">
        <f t="shared" ca="1" si="93"/>
        <v>0</v>
      </c>
      <c r="AZ238" s="6">
        <f t="shared" ca="1" si="94"/>
        <v>0</v>
      </c>
      <c r="BA238" s="6">
        <f t="shared" ca="1" si="95"/>
        <v>0</v>
      </c>
      <c r="BB238" s="6"/>
      <c r="BD238" s="4">
        <f t="shared" ca="1" si="96"/>
        <v>161940.08000000002</v>
      </c>
      <c r="BF238" s="3">
        <f t="shared" si="97"/>
        <v>42242</v>
      </c>
      <c r="BG238" s="6">
        <f>BG237+SUMIFS('Transactions (Dated)'!H:H,'Transactions (Dated)'!D:D,'Share Values'!AM238)</f>
        <v>806524.9</v>
      </c>
      <c r="BH238" s="6">
        <f ca="1">BH237+SUMIFS('Transactions (Dated)'!$F:$F,'Transactions (Dated)'!$D:$D,$BF238,'Transactions (Dated)'!$B:$B,BH$11,'Transactions (Dated)'!$C:$C,"Dividend (paid to cash)")*W238</f>
        <v>0</v>
      </c>
      <c r="BI238" s="6">
        <f ca="1">BI237+SUMIFS('Transactions (Dated)'!$F:$F,'Transactions (Dated)'!$D:$D,$BF238,'Transactions (Dated)'!$B:$B,BI$11,'Transactions (Dated)'!$C:$C,"Dividend (paid to cash)")*X238</f>
        <v>1718.75</v>
      </c>
      <c r="BJ238" s="6">
        <f ca="1">BJ237+SUMIFS('Transactions (Dated)'!$F:$F,'Transactions (Dated)'!$D:$D,$BF238,'Transactions (Dated)'!$B:$B,BJ$11,'Transactions (Dated)'!$C:$C,"Dividend (paid to cash)")*Y238</f>
        <v>0</v>
      </c>
      <c r="BK238" s="6">
        <f ca="1">BK237+SUMIFS('Transactions (Dated)'!$F:$F,'Transactions (Dated)'!$D:$D,$BF238,'Transactions (Dated)'!$B:$B,BK$11,'Transactions (Dated)'!$C:$C,"Dividend (paid to cash)")*Z238</f>
        <v>179.74</v>
      </c>
      <c r="BL238" s="6">
        <f ca="1">BL237+SUMIFS('Transactions (Dated)'!$F:$F,'Transactions (Dated)'!$D:$D,$BF238,'Transactions (Dated)'!$B:$B,BL$11,'Transactions (Dated)'!$C:$C,"Dividend (paid to cash)")*AA238</f>
        <v>0</v>
      </c>
      <c r="BM238" s="6">
        <f ca="1">BM237+SUMIFS('Transactions (Dated)'!$F:$F,'Transactions (Dated)'!$D:$D,$BF238,'Transactions (Dated)'!$B:$B,BM$11,'Transactions (Dated)'!$C:$C,"Dividend (paid to cash)")*AB238</f>
        <v>0</v>
      </c>
      <c r="BN238" s="6">
        <f ca="1">BN237+SUMIFS('Transactions (Dated)'!$F:$F,'Transactions (Dated)'!$D:$D,$BF238,'Transactions (Dated)'!$B:$B,BN$11,'Transactions (Dated)'!$C:$C,"Dividend (paid to cash)")*AC238</f>
        <v>0</v>
      </c>
      <c r="BO238" s="6">
        <f ca="1">BO237+SUMIFS('Transactions (Dated)'!$F:$F,'Transactions (Dated)'!$D:$D,$BF238,'Transactions (Dated)'!$B:$B,BO$11,'Transactions (Dated)'!$C:$C,"Dividend (paid to cash)")*AD238</f>
        <v>0</v>
      </c>
      <c r="BP238" s="6">
        <f ca="1">BP237+SUMIFS('Transactions (Dated)'!$F:$F,'Transactions (Dated)'!$D:$D,$BF238,'Transactions (Dated)'!$B:$B,BP$11,'Transactions (Dated)'!$C:$C,"Dividend (paid to cash)")*AE238</f>
        <v>0</v>
      </c>
      <c r="BQ238" s="6">
        <f ca="1">BQ237+SUMIFS('Transactions (Dated)'!$F:$F,'Transactions (Dated)'!$D:$D,$BF238,'Transactions (Dated)'!$B:$B,BQ$11,'Transactions (Dated)'!$C:$C,"Dividend (paid to cash)")*AF238</f>
        <v>0</v>
      </c>
      <c r="BR238" s="6">
        <f ca="1">BR237+SUMIFS('Transactions (Dated)'!$F:$F,'Transactions (Dated)'!$D:$D,$BF238,'Transactions (Dated)'!$B:$B,BR$11,'Transactions (Dated)'!$C:$C,"Dividend (paid to cash)")*AG238</f>
        <v>0</v>
      </c>
      <c r="BS238" s="6">
        <f ca="1">BS237+SUMIFS('Transactions (Dated)'!$F:$F,'Transactions (Dated)'!$D:$D,$BF238,'Transactions (Dated)'!$B:$B,BS$11,'Transactions (Dated)'!$C:$C,"Dividend (paid to cash)")*AH238</f>
        <v>0</v>
      </c>
      <c r="BT238" s="6">
        <f ca="1">BT237+SUMIFS('Transactions (Dated)'!$F:$F,'Transactions (Dated)'!$D:$D,$BF238,'Transactions (Dated)'!$B:$B,BT$11,'Transactions (Dated)'!$C:$C,"Dividend (paid to cash)")*AI238</f>
        <v>0</v>
      </c>
      <c r="BU238" s="6">
        <f ca="1">BU237+SUMIFS('Transactions (Dated)'!$F:$F,'Transactions (Dated)'!$D:$D,$BF238,'Transactions (Dated)'!$B:$B,BU$11,'Transactions (Dated)'!$C:$C,"Dividend (paid to cash)")*AJ238</f>
        <v>0</v>
      </c>
      <c r="BV238" s="6"/>
      <c r="BX238" s="6">
        <f t="shared" ca="1" si="102"/>
        <v>808423.39</v>
      </c>
      <c r="BZ238" s="3">
        <f t="shared" si="103"/>
        <v>42242</v>
      </c>
      <c r="CA238" s="4">
        <f t="shared" ca="1" si="98"/>
        <v>161940.08000000002</v>
      </c>
      <c r="CB238" s="4">
        <f t="shared" ca="1" si="99"/>
        <v>808423.39</v>
      </c>
      <c r="CD238" s="4">
        <f t="shared" ca="1" si="100"/>
        <v>970363.47</v>
      </c>
    </row>
    <row r="239" spans="2:82">
      <c r="B239" s="3">
        <f t="shared" si="101"/>
        <v>42243</v>
      </c>
      <c r="C239" s="2">
        <v>13766.7</v>
      </c>
      <c r="E239" s="70">
        <v>42243</v>
      </c>
      <c r="F239" s="69">
        <v>9.49</v>
      </c>
      <c r="G239" s="69">
        <v>4.04</v>
      </c>
      <c r="H239" s="69">
        <v>18.649999999999999</v>
      </c>
      <c r="I239" s="69">
        <v>27.27</v>
      </c>
      <c r="J239" s="69">
        <v>13.63</v>
      </c>
      <c r="K239" s="69">
        <v>11.21</v>
      </c>
      <c r="L239" s="69">
        <v>23.12</v>
      </c>
      <c r="M239" s="69">
        <v>3.42</v>
      </c>
      <c r="N239" s="69">
        <v>8.82</v>
      </c>
      <c r="O239" s="69">
        <v>6.05</v>
      </c>
      <c r="P239" s="69">
        <v>26.97</v>
      </c>
      <c r="Q239" s="69">
        <v>0.92</v>
      </c>
      <c r="R239" s="69">
        <v>6.59</v>
      </c>
      <c r="S239" s="69">
        <v>37.590000000000003</v>
      </c>
      <c r="T239" s="4"/>
      <c r="V239" s="3">
        <f t="shared" si="80"/>
        <v>42243</v>
      </c>
      <c r="W239" s="40">
        <f ca="1">W238+SUMIFS('Transactions (Dated)'!$E$2:$E$53,'Transactions (Dated)'!$D$2:$D$53,'Share Values'!$V239,'Transactions (Dated)'!$B$2:$B$53,'Share Values'!W$11,'Transactions (Dated)'!$C$2:$C$53,"Buy")-SUMIFS('Transactions (Dated)'!$E$2:$E$53,'Transactions (Dated)'!$D$2:$D$53,'Share Values'!$V239,'Transactions (Dated)'!$B$2:$B$53,'Share Values'!W$11,'Transactions (Dated)'!$C$2:$C$53,"Sell")</f>
        <v>4625</v>
      </c>
      <c r="X239" s="40">
        <f ca="1">X238+SUMIFS('Transactions (Dated)'!$E$2:$E$53,'Transactions (Dated)'!$D$2:$D$53,'Share Values'!$V239,'Transactions (Dated)'!$B$2:$B$53,'Share Values'!X$11,'Transactions (Dated)'!$C$2:$C$53,"Buy")-SUMIFS('Transactions (Dated)'!$E$2:$E$53,'Transactions (Dated)'!$D$2:$D$53,'Share Values'!$V239,'Transactions (Dated)'!$B$2:$B$53,'Share Values'!X$11,'Transactions (Dated)'!$C$2:$C$53,"Sell")</f>
        <v>9375</v>
      </c>
      <c r="Y239" s="40">
        <f ca="1">Y238+SUMIFS('Transactions (Dated)'!$E$2:$E$53,'Transactions (Dated)'!$D$2:$D$53,'Share Values'!$V239,'Transactions (Dated)'!$B$2:$B$53,'Share Values'!Y$11,'Transactions (Dated)'!$C$2:$C$53,"Buy")-SUMIFS('Transactions (Dated)'!$E$2:$E$53,'Transactions (Dated)'!$D$2:$D$53,'Share Values'!$V239,'Transactions (Dated)'!$B$2:$B$53,'Share Values'!Y$11,'Transactions (Dated)'!$C$2:$C$53,"Sell")</f>
        <v>0</v>
      </c>
      <c r="Z239" s="40">
        <f ca="1">Z238+SUMIFS('Transactions (Dated)'!$E$2:$E$53,'Transactions (Dated)'!$D$2:$D$53,'Share Values'!$V239,'Transactions (Dated)'!$B$2:$B$53,'Share Values'!Z$11,'Transactions (Dated)'!$C$2:$C$53,"Buy")-SUMIFS('Transactions (Dated)'!$E$2:$E$53,'Transactions (Dated)'!$D$2:$D$53,'Share Values'!$V239,'Transactions (Dated)'!$B$2:$B$53,'Share Values'!Z$11,'Transactions (Dated)'!$C$2:$C$53,"Sell")</f>
        <v>1892</v>
      </c>
      <c r="AA239" s="40">
        <f ca="1">AA238+SUMIFS('Transactions (Dated)'!$E$2:$E$53,'Transactions (Dated)'!$D$2:$D$53,'Share Values'!$V239,'Transactions (Dated)'!$B$2:$B$53,'Share Values'!AA$11,'Transactions (Dated)'!$C$2:$C$53,"Buy")-SUMIFS('Transactions (Dated)'!$E$2:$E$53,'Transactions (Dated)'!$D$2:$D$53,'Share Values'!$V239,'Transactions (Dated)'!$B$2:$B$53,'Share Values'!AA$11,'Transactions (Dated)'!$C$2:$C$53,"Sell")</f>
        <v>2348</v>
      </c>
      <c r="AB239" s="40">
        <f ca="1">AB238+SUMIFS('Transactions (Dated)'!$E$2:$E$53,'Transactions (Dated)'!$D$2:$D$53,'Share Values'!$V239,'Transactions (Dated)'!$B$2:$B$53,'Share Values'!AB$11,'Transactions (Dated)'!$C$2:$C$53,"Buy")-SUMIFS('Transactions (Dated)'!$E$2:$E$53,'Transactions (Dated)'!$D$2:$D$53,'Share Values'!$V239,'Transactions (Dated)'!$B$2:$B$53,'Share Values'!AB$11,'Transactions (Dated)'!$C$2:$C$53,"Sell")</f>
        <v>0</v>
      </c>
      <c r="AC239" s="40">
        <f ca="1">AC238+SUMIFS('Transactions (Dated)'!$E$2:$E$53,'Transactions (Dated)'!$D$2:$D$53,'Share Values'!$V239,'Transactions (Dated)'!$B$2:$B$53,'Share Values'!AC$11,'Transactions (Dated)'!$C$2:$C$53,"Buy")-SUMIFS('Transactions (Dated)'!$E$2:$E$53,'Transactions (Dated)'!$D$2:$D$53,'Share Values'!$V239,'Transactions (Dated)'!$B$2:$B$53,'Share Values'!AC$11,'Transactions (Dated)'!$C$2:$C$53,"Sell")</f>
        <v>0</v>
      </c>
      <c r="AD239" s="40">
        <f ca="1">AD238+SUMIFS('Transactions (Dated)'!$E$2:$E$53,'Transactions (Dated)'!$D$2:$D$53,'Share Values'!$V239,'Transactions (Dated)'!$B$2:$B$53,'Share Values'!AD$11,'Transactions (Dated)'!$C$2:$C$53,"Buy")-SUMIFS('Transactions (Dated)'!$E$2:$E$53,'Transactions (Dated)'!$D$2:$D$53,'Share Values'!$V239,'Transactions (Dated)'!$B$2:$B$53,'Share Values'!AD$11,'Transactions (Dated)'!$C$2:$C$53,"Sell")</f>
        <v>0</v>
      </c>
      <c r="AE239" s="40">
        <f ca="1">AE238+SUMIFS('Transactions (Dated)'!$E$2:$E$53,'Transactions (Dated)'!$D$2:$D$53,'Share Values'!$V239,'Transactions (Dated)'!$B$2:$B$53,'Share Values'!AE$11,'Transactions (Dated)'!$C$2:$C$53,"Buy")-SUMIFS('Transactions (Dated)'!$E$2:$E$53,'Transactions (Dated)'!$D$2:$D$53,'Share Values'!$V239,'Transactions (Dated)'!$B$2:$B$53,'Share Values'!AE$11,'Transactions (Dated)'!$C$2:$C$53,"Sell")</f>
        <v>0</v>
      </c>
      <c r="AF239" s="40">
        <f ca="1">AF238+SUMIFS('Transactions (Dated)'!$E$2:$E$53,'Transactions (Dated)'!$D$2:$D$53,'Share Values'!$V239,'Transactions (Dated)'!$B$2:$B$53,'Share Values'!AF$11,'Transactions (Dated)'!$C$2:$C$53,"Buy")-SUMIFS('Transactions (Dated)'!$E$2:$E$53,'Transactions (Dated)'!$D$2:$D$53,'Share Values'!$V239,'Transactions (Dated)'!$B$2:$B$53,'Share Values'!AF$11,'Transactions (Dated)'!$C$2:$C$53,"Sell")</f>
        <v>0</v>
      </c>
      <c r="AG239" s="40">
        <f ca="1">AG238+SUMIFS('Transactions (Dated)'!$E$2:$E$53,'Transactions (Dated)'!$D$2:$D$53,'Share Values'!$V239,'Transactions (Dated)'!$B$2:$B$53,'Share Values'!AG$11,'Transactions (Dated)'!$C$2:$C$53,"Buy")-SUMIFS('Transactions (Dated)'!$E$2:$E$53,'Transactions (Dated)'!$D$2:$D$53,'Share Values'!$V239,'Transactions (Dated)'!$B$2:$B$53,'Share Values'!AG$11,'Transactions (Dated)'!$C$2:$C$53,"Sell")</f>
        <v>0</v>
      </c>
      <c r="AH239" s="40">
        <f ca="1">AH238+SUMIFS('Transactions (Dated)'!$E$2:$E$53,'Transactions (Dated)'!$D$2:$D$53,'Share Values'!$V239,'Transactions (Dated)'!$B$2:$B$53,'Share Values'!AH$11,'Transactions (Dated)'!$C$2:$C$53,"Buy")-SUMIFS('Transactions (Dated)'!$E$2:$E$53,'Transactions (Dated)'!$D$2:$D$53,'Share Values'!$V239,'Transactions (Dated)'!$B$2:$B$53,'Share Values'!AH$11,'Transactions (Dated)'!$C$2:$C$53,"Sell")</f>
        <v>0</v>
      </c>
      <c r="AI239" s="40">
        <f ca="1">AI238+SUMIFS('Transactions (Dated)'!$E$2:$E$53,'Transactions (Dated)'!$D$2:$D$53,'Share Values'!$V239,'Transactions (Dated)'!$B$2:$B$53,'Share Values'!AI$11,'Transactions (Dated)'!$C$2:$C$53,"Buy")-SUMIFS('Transactions (Dated)'!$E$2:$E$53,'Transactions (Dated)'!$D$2:$D$53,'Share Values'!$V239,'Transactions (Dated)'!$B$2:$B$53,'Share Values'!AI$11,'Transactions (Dated)'!$C$2:$C$53,"Sell")</f>
        <v>0</v>
      </c>
      <c r="AJ239" s="40">
        <f ca="1">AJ238+SUMIFS('Transactions (Dated)'!$E$2:$E$53,'Transactions (Dated)'!$D$2:$D$53,'Share Values'!$V239,'Transactions (Dated)'!$B$2:$B$53,'Share Values'!AJ$11,'Transactions (Dated)'!$C$2:$C$53,"Buy")-SUMIFS('Transactions (Dated)'!$E$2:$E$53,'Transactions (Dated)'!$D$2:$D$53,'Share Values'!$V239,'Transactions (Dated)'!$B$2:$B$53,'Share Values'!AJ$11,'Transactions (Dated)'!$C$2:$C$53,"Sell")</f>
        <v>0</v>
      </c>
      <c r="AK239" s="40"/>
      <c r="AM239" s="3">
        <f t="shared" si="81"/>
        <v>42243</v>
      </c>
      <c r="AN239" s="6">
        <f t="shared" ca="1" si="82"/>
        <v>43891.25</v>
      </c>
      <c r="AO239" s="6">
        <f t="shared" ca="1" si="83"/>
        <v>37875</v>
      </c>
      <c r="AP239" s="6">
        <f t="shared" ca="1" si="84"/>
        <v>0</v>
      </c>
      <c r="AQ239" s="6">
        <f t="shared" ca="1" si="85"/>
        <v>51594.84</v>
      </c>
      <c r="AR239" s="6">
        <f t="shared" ca="1" si="86"/>
        <v>32003.24</v>
      </c>
      <c r="AS239" s="6">
        <f t="shared" ca="1" si="87"/>
        <v>0</v>
      </c>
      <c r="AT239" s="6">
        <f t="shared" ca="1" si="88"/>
        <v>0</v>
      </c>
      <c r="AU239" s="6">
        <f t="shared" ca="1" si="89"/>
        <v>0</v>
      </c>
      <c r="AV239" s="6">
        <f t="shared" ca="1" si="90"/>
        <v>0</v>
      </c>
      <c r="AW239" s="6">
        <f t="shared" ca="1" si="91"/>
        <v>0</v>
      </c>
      <c r="AX239" s="6">
        <f t="shared" ca="1" si="92"/>
        <v>0</v>
      </c>
      <c r="AY239" s="6">
        <f t="shared" ca="1" si="93"/>
        <v>0</v>
      </c>
      <c r="AZ239" s="6">
        <f t="shared" ca="1" si="94"/>
        <v>0</v>
      </c>
      <c r="BA239" s="6">
        <f t="shared" ca="1" si="95"/>
        <v>0</v>
      </c>
      <c r="BB239" s="6"/>
      <c r="BD239" s="4">
        <f t="shared" ca="1" si="96"/>
        <v>165364.32999999999</v>
      </c>
      <c r="BF239" s="3">
        <f t="shared" si="97"/>
        <v>42243</v>
      </c>
      <c r="BG239" s="6">
        <f>BG238+SUMIFS('Transactions (Dated)'!H:H,'Transactions (Dated)'!D:D,'Share Values'!AM239)</f>
        <v>806524.9</v>
      </c>
      <c r="BH239" s="6">
        <f ca="1">BH238+SUMIFS('Transactions (Dated)'!$F:$F,'Transactions (Dated)'!$D:$D,$BF239,'Transactions (Dated)'!$B:$B,BH$11,'Transactions (Dated)'!$C:$C,"Dividend (paid to cash)")*W239</f>
        <v>0</v>
      </c>
      <c r="BI239" s="6">
        <f ca="1">BI238+SUMIFS('Transactions (Dated)'!$F:$F,'Transactions (Dated)'!$D:$D,$BF239,'Transactions (Dated)'!$B:$B,BI$11,'Transactions (Dated)'!$C:$C,"Dividend (paid to cash)")*X239</f>
        <v>1718.75</v>
      </c>
      <c r="BJ239" s="6">
        <f ca="1">BJ238+SUMIFS('Transactions (Dated)'!$F:$F,'Transactions (Dated)'!$D:$D,$BF239,'Transactions (Dated)'!$B:$B,BJ$11,'Transactions (Dated)'!$C:$C,"Dividend (paid to cash)")*Y239</f>
        <v>0</v>
      </c>
      <c r="BK239" s="6">
        <f ca="1">BK238+SUMIFS('Transactions (Dated)'!$F:$F,'Transactions (Dated)'!$D:$D,$BF239,'Transactions (Dated)'!$B:$B,BK$11,'Transactions (Dated)'!$C:$C,"Dividend (paid to cash)")*Z239</f>
        <v>179.74</v>
      </c>
      <c r="BL239" s="6">
        <f ca="1">BL238+SUMIFS('Transactions (Dated)'!$F:$F,'Transactions (Dated)'!$D:$D,$BF239,'Transactions (Dated)'!$B:$B,BL$11,'Transactions (Dated)'!$C:$C,"Dividend (paid to cash)")*AA239</f>
        <v>0</v>
      </c>
      <c r="BM239" s="6">
        <f ca="1">BM238+SUMIFS('Transactions (Dated)'!$F:$F,'Transactions (Dated)'!$D:$D,$BF239,'Transactions (Dated)'!$B:$B,BM$11,'Transactions (Dated)'!$C:$C,"Dividend (paid to cash)")*AB239</f>
        <v>0</v>
      </c>
      <c r="BN239" s="6">
        <f ca="1">BN238+SUMIFS('Transactions (Dated)'!$F:$F,'Transactions (Dated)'!$D:$D,$BF239,'Transactions (Dated)'!$B:$B,BN$11,'Transactions (Dated)'!$C:$C,"Dividend (paid to cash)")*AC239</f>
        <v>0</v>
      </c>
      <c r="BO239" s="6">
        <f ca="1">BO238+SUMIFS('Transactions (Dated)'!$F:$F,'Transactions (Dated)'!$D:$D,$BF239,'Transactions (Dated)'!$B:$B,BO$11,'Transactions (Dated)'!$C:$C,"Dividend (paid to cash)")*AD239</f>
        <v>0</v>
      </c>
      <c r="BP239" s="6">
        <f ca="1">BP238+SUMIFS('Transactions (Dated)'!$F:$F,'Transactions (Dated)'!$D:$D,$BF239,'Transactions (Dated)'!$B:$B,BP$11,'Transactions (Dated)'!$C:$C,"Dividend (paid to cash)")*AE239</f>
        <v>0</v>
      </c>
      <c r="BQ239" s="6">
        <f ca="1">BQ238+SUMIFS('Transactions (Dated)'!$F:$F,'Transactions (Dated)'!$D:$D,$BF239,'Transactions (Dated)'!$B:$B,BQ$11,'Transactions (Dated)'!$C:$C,"Dividend (paid to cash)")*AF239</f>
        <v>0</v>
      </c>
      <c r="BR239" s="6">
        <f ca="1">BR238+SUMIFS('Transactions (Dated)'!$F:$F,'Transactions (Dated)'!$D:$D,$BF239,'Transactions (Dated)'!$B:$B,BR$11,'Transactions (Dated)'!$C:$C,"Dividend (paid to cash)")*AG239</f>
        <v>0</v>
      </c>
      <c r="BS239" s="6">
        <f ca="1">BS238+SUMIFS('Transactions (Dated)'!$F:$F,'Transactions (Dated)'!$D:$D,$BF239,'Transactions (Dated)'!$B:$B,BS$11,'Transactions (Dated)'!$C:$C,"Dividend (paid to cash)")*AH239</f>
        <v>0</v>
      </c>
      <c r="BT239" s="6">
        <f ca="1">BT238+SUMIFS('Transactions (Dated)'!$F:$F,'Transactions (Dated)'!$D:$D,$BF239,'Transactions (Dated)'!$B:$B,BT$11,'Transactions (Dated)'!$C:$C,"Dividend (paid to cash)")*AI239</f>
        <v>0</v>
      </c>
      <c r="BU239" s="6">
        <f ca="1">BU238+SUMIFS('Transactions (Dated)'!$F:$F,'Transactions (Dated)'!$D:$D,$BF239,'Transactions (Dated)'!$B:$B,BU$11,'Transactions (Dated)'!$C:$C,"Dividend (paid to cash)")*AJ239</f>
        <v>0</v>
      </c>
      <c r="BV239" s="6"/>
      <c r="BX239" s="6">
        <f t="shared" ca="1" si="102"/>
        <v>808423.39</v>
      </c>
      <c r="BZ239" s="3">
        <f t="shared" si="103"/>
        <v>42243</v>
      </c>
      <c r="CA239" s="4">
        <f t="shared" ca="1" si="98"/>
        <v>165364.32999999999</v>
      </c>
      <c r="CB239" s="4">
        <f t="shared" ca="1" si="99"/>
        <v>808423.39</v>
      </c>
      <c r="CD239" s="4">
        <f t="shared" ca="1" si="100"/>
        <v>973787.72</v>
      </c>
    </row>
    <row r="240" spans="2:82">
      <c r="B240" s="3">
        <f t="shared" si="101"/>
        <v>42244</v>
      </c>
      <c r="C240" s="2">
        <v>13865.1</v>
      </c>
      <c r="E240" s="70">
        <v>42244</v>
      </c>
      <c r="F240" s="69">
        <v>9.7200000000000006</v>
      </c>
      <c r="G240" s="69">
        <v>4.33</v>
      </c>
      <c r="H240" s="69">
        <v>18.77</v>
      </c>
      <c r="I240" s="69">
        <v>27.91</v>
      </c>
      <c r="J240" s="69">
        <v>14.21</v>
      </c>
      <c r="K240" s="69">
        <v>11.11</v>
      </c>
      <c r="L240" s="69">
        <v>22.54</v>
      </c>
      <c r="M240" s="69">
        <v>3.46</v>
      </c>
      <c r="N240" s="69">
        <v>8.65</v>
      </c>
      <c r="O240" s="69">
        <v>6.0667</v>
      </c>
      <c r="P240" s="69">
        <v>26.58</v>
      </c>
      <c r="Q240" s="69">
        <v>0.91</v>
      </c>
      <c r="R240" s="69">
        <v>6.83</v>
      </c>
      <c r="S240" s="69">
        <v>37.31</v>
      </c>
      <c r="T240" s="4"/>
      <c r="V240" s="3">
        <f t="shared" si="80"/>
        <v>42244</v>
      </c>
      <c r="W240" s="40">
        <f ca="1">W239+SUMIFS('Transactions (Dated)'!$E$2:$E$53,'Transactions (Dated)'!$D$2:$D$53,'Share Values'!$V240,'Transactions (Dated)'!$B$2:$B$53,'Share Values'!W$11,'Transactions (Dated)'!$C$2:$C$53,"Buy")-SUMIFS('Transactions (Dated)'!$E$2:$E$53,'Transactions (Dated)'!$D$2:$D$53,'Share Values'!$V240,'Transactions (Dated)'!$B$2:$B$53,'Share Values'!W$11,'Transactions (Dated)'!$C$2:$C$53,"Sell")</f>
        <v>4625</v>
      </c>
      <c r="X240" s="40">
        <f ca="1">X239+SUMIFS('Transactions (Dated)'!$E$2:$E$53,'Transactions (Dated)'!$D$2:$D$53,'Share Values'!$V240,'Transactions (Dated)'!$B$2:$B$53,'Share Values'!X$11,'Transactions (Dated)'!$C$2:$C$53,"Buy")-SUMIFS('Transactions (Dated)'!$E$2:$E$53,'Transactions (Dated)'!$D$2:$D$53,'Share Values'!$V240,'Transactions (Dated)'!$B$2:$B$53,'Share Values'!X$11,'Transactions (Dated)'!$C$2:$C$53,"Sell")</f>
        <v>9375</v>
      </c>
      <c r="Y240" s="40">
        <f ca="1">Y239+SUMIFS('Transactions (Dated)'!$E$2:$E$53,'Transactions (Dated)'!$D$2:$D$53,'Share Values'!$V240,'Transactions (Dated)'!$B$2:$B$53,'Share Values'!Y$11,'Transactions (Dated)'!$C$2:$C$53,"Buy")-SUMIFS('Transactions (Dated)'!$E$2:$E$53,'Transactions (Dated)'!$D$2:$D$53,'Share Values'!$V240,'Transactions (Dated)'!$B$2:$B$53,'Share Values'!Y$11,'Transactions (Dated)'!$C$2:$C$53,"Sell")</f>
        <v>0</v>
      </c>
      <c r="Z240" s="40">
        <f ca="1">Z239+SUMIFS('Transactions (Dated)'!$E$2:$E$53,'Transactions (Dated)'!$D$2:$D$53,'Share Values'!$V240,'Transactions (Dated)'!$B$2:$B$53,'Share Values'!Z$11,'Transactions (Dated)'!$C$2:$C$53,"Buy")-SUMIFS('Transactions (Dated)'!$E$2:$E$53,'Transactions (Dated)'!$D$2:$D$53,'Share Values'!$V240,'Transactions (Dated)'!$B$2:$B$53,'Share Values'!Z$11,'Transactions (Dated)'!$C$2:$C$53,"Sell")</f>
        <v>1892</v>
      </c>
      <c r="AA240" s="40">
        <f ca="1">AA239+SUMIFS('Transactions (Dated)'!$E$2:$E$53,'Transactions (Dated)'!$D$2:$D$53,'Share Values'!$V240,'Transactions (Dated)'!$B$2:$B$53,'Share Values'!AA$11,'Transactions (Dated)'!$C$2:$C$53,"Buy")-SUMIFS('Transactions (Dated)'!$E$2:$E$53,'Transactions (Dated)'!$D$2:$D$53,'Share Values'!$V240,'Transactions (Dated)'!$B$2:$B$53,'Share Values'!AA$11,'Transactions (Dated)'!$C$2:$C$53,"Sell")</f>
        <v>2348</v>
      </c>
      <c r="AB240" s="40">
        <f ca="1">AB239+SUMIFS('Transactions (Dated)'!$E$2:$E$53,'Transactions (Dated)'!$D$2:$D$53,'Share Values'!$V240,'Transactions (Dated)'!$B$2:$B$53,'Share Values'!AB$11,'Transactions (Dated)'!$C$2:$C$53,"Buy")-SUMIFS('Transactions (Dated)'!$E$2:$E$53,'Transactions (Dated)'!$D$2:$D$53,'Share Values'!$V240,'Transactions (Dated)'!$B$2:$B$53,'Share Values'!AB$11,'Transactions (Dated)'!$C$2:$C$53,"Sell")</f>
        <v>0</v>
      </c>
      <c r="AC240" s="40">
        <f ca="1">AC239+SUMIFS('Transactions (Dated)'!$E$2:$E$53,'Transactions (Dated)'!$D$2:$D$53,'Share Values'!$V240,'Transactions (Dated)'!$B$2:$B$53,'Share Values'!AC$11,'Transactions (Dated)'!$C$2:$C$53,"Buy")-SUMIFS('Transactions (Dated)'!$E$2:$E$53,'Transactions (Dated)'!$D$2:$D$53,'Share Values'!$V240,'Transactions (Dated)'!$B$2:$B$53,'Share Values'!AC$11,'Transactions (Dated)'!$C$2:$C$53,"Sell")</f>
        <v>0</v>
      </c>
      <c r="AD240" s="40">
        <f ca="1">AD239+SUMIFS('Transactions (Dated)'!$E$2:$E$53,'Transactions (Dated)'!$D$2:$D$53,'Share Values'!$V240,'Transactions (Dated)'!$B$2:$B$53,'Share Values'!AD$11,'Transactions (Dated)'!$C$2:$C$53,"Buy")-SUMIFS('Transactions (Dated)'!$E$2:$E$53,'Transactions (Dated)'!$D$2:$D$53,'Share Values'!$V240,'Transactions (Dated)'!$B$2:$B$53,'Share Values'!AD$11,'Transactions (Dated)'!$C$2:$C$53,"Sell")</f>
        <v>0</v>
      </c>
      <c r="AE240" s="40">
        <f ca="1">AE239+SUMIFS('Transactions (Dated)'!$E$2:$E$53,'Transactions (Dated)'!$D$2:$D$53,'Share Values'!$V240,'Transactions (Dated)'!$B$2:$B$53,'Share Values'!AE$11,'Transactions (Dated)'!$C$2:$C$53,"Buy")-SUMIFS('Transactions (Dated)'!$E$2:$E$53,'Transactions (Dated)'!$D$2:$D$53,'Share Values'!$V240,'Transactions (Dated)'!$B$2:$B$53,'Share Values'!AE$11,'Transactions (Dated)'!$C$2:$C$53,"Sell")</f>
        <v>0</v>
      </c>
      <c r="AF240" s="40">
        <f ca="1">AF239+SUMIFS('Transactions (Dated)'!$E$2:$E$53,'Transactions (Dated)'!$D$2:$D$53,'Share Values'!$V240,'Transactions (Dated)'!$B$2:$B$53,'Share Values'!AF$11,'Transactions (Dated)'!$C$2:$C$53,"Buy")-SUMIFS('Transactions (Dated)'!$E$2:$E$53,'Transactions (Dated)'!$D$2:$D$53,'Share Values'!$V240,'Transactions (Dated)'!$B$2:$B$53,'Share Values'!AF$11,'Transactions (Dated)'!$C$2:$C$53,"Sell")</f>
        <v>0</v>
      </c>
      <c r="AG240" s="40">
        <f ca="1">AG239+SUMIFS('Transactions (Dated)'!$E$2:$E$53,'Transactions (Dated)'!$D$2:$D$53,'Share Values'!$V240,'Transactions (Dated)'!$B$2:$B$53,'Share Values'!AG$11,'Transactions (Dated)'!$C$2:$C$53,"Buy")-SUMIFS('Transactions (Dated)'!$E$2:$E$53,'Transactions (Dated)'!$D$2:$D$53,'Share Values'!$V240,'Transactions (Dated)'!$B$2:$B$53,'Share Values'!AG$11,'Transactions (Dated)'!$C$2:$C$53,"Sell")</f>
        <v>0</v>
      </c>
      <c r="AH240" s="40">
        <f ca="1">AH239+SUMIFS('Transactions (Dated)'!$E$2:$E$53,'Transactions (Dated)'!$D$2:$D$53,'Share Values'!$V240,'Transactions (Dated)'!$B$2:$B$53,'Share Values'!AH$11,'Transactions (Dated)'!$C$2:$C$53,"Buy")-SUMIFS('Transactions (Dated)'!$E$2:$E$53,'Transactions (Dated)'!$D$2:$D$53,'Share Values'!$V240,'Transactions (Dated)'!$B$2:$B$53,'Share Values'!AH$11,'Transactions (Dated)'!$C$2:$C$53,"Sell")</f>
        <v>0</v>
      </c>
      <c r="AI240" s="40">
        <f ca="1">AI239+SUMIFS('Transactions (Dated)'!$E$2:$E$53,'Transactions (Dated)'!$D$2:$D$53,'Share Values'!$V240,'Transactions (Dated)'!$B$2:$B$53,'Share Values'!AI$11,'Transactions (Dated)'!$C$2:$C$53,"Buy")-SUMIFS('Transactions (Dated)'!$E$2:$E$53,'Transactions (Dated)'!$D$2:$D$53,'Share Values'!$V240,'Transactions (Dated)'!$B$2:$B$53,'Share Values'!AI$11,'Transactions (Dated)'!$C$2:$C$53,"Sell")</f>
        <v>0</v>
      </c>
      <c r="AJ240" s="40">
        <f ca="1">AJ239+SUMIFS('Transactions (Dated)'!$E$2:$E$53,'Transactions (Dated)'!$D$2:$D$53,'Share Values'!$V240,'Transactions (Dated)'!$B$2:$B$53,'Share Values'!AJ$11,'Transactions (Dated)'!$C$2:$C$53,"Buy")-SUMIFS('Transactions (Dated)'!$E$2:$E$53,'Transactions (Dated)'!$D$2:$D$53,'Share Values'!$V240,'Transactions (Dated)'!$B$2:$B$53,'Share Values'!AJ$11,'Transactions (Dated)'!$C$2:$C$53,"Sell")</f>
        <v>0</v>
      </c>
      <c r="AK240" s="40"/>
      <c r="AM240" s="3">
        <f t="shared" si="81"/>
        <v>42244</v>
      </c>
      <c r="AN240" s="6">
        <f t="shared" ca="1" si="82"/>
        <v>44955</v>
      </c>
      <c r="AO240" s="6">
        <f t="shared" ca="1" si="83"/>
        <v>40593.75</v>
      </c>
      <c r="AP240" s="6">
        <f t="shared" ca="1" si="84"/>
        <v>0</v>
      </c>
      <c r="AQ240" s="6">
        <f t="shared" ca="1" si="85"/>
        <v>52805.72</v>
      </c>
      <c r="AR240" s="6">
        <f t="shared" ca="1" si="86"/>
        <v>33365.08</v>
      </c>
      <c r="AS240" s="6">
        <f t="shared" ca="1" si="87"/>
        <v>0</v>
      </c>
      <c r="AT240" s="6">
        <f t="shared" ca="1" si="88"/>
        <v>0</v>
      </c>
      <c r="AU240" s="6">
        <f t="shared" ca="1" si="89"/>
        <v>0</v>
      </c>
      <c r="AV240" s="6">
        <f t="shared" ca="1" si="90"/>
        <v>0</v>
      </c>
      <c r="AW240" s="6">
        <f t="shared" ca="1" si="91"/>
        <v>0</v>
      </c>
      <c r="AX240" s="6">
        <f t="shared" ca="1" si="92"/>
        <v>0</v>
      </c>
      <c r="AY240" s="6">
        <f t="shared" ca="1" si="93"/>
        <v>0</v>
      </c>
      <c r="AZ240" s="6">
        <f t="shared" ca="1" si="94"/>
        <v>0</v>
      </c>
      <c r="BA240" s="6">
        <f t="shared" ca="1" si="95"/>
        <v>0</v>
      </c>
      <c r="BB240" s="6"/>
      <c r="BD240" s="4">
        <f t="shared" ca="1" si="96"/>
        <v>171719.55</v>
      </c>
      <c r="BF240" s="3">
        <f t="shared" si="97"/>
        <v>42244</v>
      </c>
      <c r="BG240" s="6">
        <f>BG239+SUMIFS('Transactions (Dated)'!H:H,'Transactions (Dated)'!D:D,'Share Values'!AM240)</f>
        <v>806524.9</v>
      </c>
      <c r="BH240" s="6">
        <f ca="1">BH239+SUMIFS('Transactions (Dated)'!$F:$F,'Transactions (Dated)'!$D:$D,$BF240,'Transactions (Dated)'!$B:$B,BH$11,'Transactions (Dated)'!$C:$C,"Dividend (paid to cash)")*W240</f>
        <v>0</v>
      </c>
      <c r="BI240" s="6">
        <f ca="1">BI239+SUMIFS('Transactions (Dated)'!$F:$F,'Transactions (Dated)'!$D:$D,$BF240,'Transactions (Dated)'!$B:$B,BI$11,'Transactions (Dated)'!$C:$C,"Dividend (paid to cash)")*X240</f>
        <v>1718.75</v>
      </c>
      <c r="BJ240" s="6">
        <f ca="1">BJ239+SUMIFS('Transactions (Dated)'!$F:$F,'Transactions (Dated)'!$D:$D,$BF240,'Transactions (Dated)'!$B:$B,BJ$11,'Transactions (Dated)'!$C:$C,"Dividend (paid to cash)")*Y240</f>
        <v>0</v>
      </c>
      <c r="BK240" s="6">
        <f ca="1">BK239+SUMIFS('Transactions (Dated)'!$F:$F,'Transactions (Dated)'!$D:$D,$BF240,'Transactions (Dated)'!$B:$B,BK$11,'Transactions (Dated)'!$C:$C,"Dividend (paid to cash)")*Z240</f>
        <v>179.74</v>
      </c>
      <c r="BL240" s="6">
        <f ca="1">BL239+SUMIFS('Transactions (Dated)'!$F:$F,'Transactions (Dated)'!$D:$D,$BF240,'Transactions (Dated)'!$B:$B,BL$11,'Transactions (Dated)'!$C:$C,"Dividend (paid to cash)")*AA240</f>
        <v>0</v>
      </c>
      <c r="BM240" s="6">
        <f ca="1">BM239+SUMIFS('Transactions (Dated)'!$F:$F,'Transactions (Dated)'!$D:$D,$BF240,'Transactions (Dated)'!$B:$B,BM$11,'Transactions (Dated)'!$C:$C,"Dividend (paid to cash)")*AB240</f>
        <v>0</v>
      </c>
      <c r="BN240" s="6">
        <f ca="1">BN239+SUMIFS('Transactions (Dated)'!$F:$F,'Transactions (Dated)'!$D:$D,$BF240,'Transactions (Dated)'!$B:$B,BN$11,'Transactions (Dated)'!$C:$C,"Dividend (paid to cash)")*AC240</f>
        <v>0</v>
      </c>
      <c r="BO240" s="6">
        <f ca="1">BO239+SUMIFS('Transactions (Dated)'!$F:$F,'Transactions (Dated)'!$D:$D,$BF240,'Transactions (Dated)'!$B:$B,BO$11,'Transactions (Dated)'!$C:$C,"Dividend (paid to cash)")*AD240</f>
        <v>0</v>
      </c>
      <c r="BP240" s="6">
        <f ca="1">BP239+SUMIFS('Transactions (Dated)'!$F:$F,'Transactions (Dated)'!$D:$D,$BF240,'Transactions (Dated)'!$B:$B,BP$11,'Transactions (Dated)'!$C:$C,"Dividend (paid to cash)")*AE240</f>
        <v>0</v>
      </c>
      <c r="BQ240" s="6">
        <f ca="1">BQ239+SUMIFS('Transactions (Dated)'!$F:$F,'Transactions (Dated)'!$D:$D,$BF240,'Transactions (Dated)'!$B:$B,BQ$11,'Transactions (Dated)'!$C:$C,"Dividend (paid to cash)")*AF240</f>
        <v>0</v>
      </c>
      <c r="BR240" s="6">
        <f ca="1">BR239+SUMIFS('Transactions (Dated)'!$F:$F,'Transactions (Dated)'!$D:$D,$BF240,'Transactions (Dated)'!$B:$B,BR$11,'Transactions (Dated)'!$C:$C,"Dividend (paid to cash)")*AG240</f>
        <v>0</v>
      </c>
      <c r="BS240" s="6">
        <f ca="1">BS239+SUMIFS('Transactions (Dated)'!$F:$F,'Transactions (Dated)'!$D:$D,$BF240,'Transactions (Dated)'!$B:$B,BS$11,'Transactions (Dated)'!$C:$C,"Dividend (paid to cash)")*AH240</f>
        <v>0</v>
      </c>
      <c r="BT240" s="6">
        <f ca="1">BT239+SUMIFS('Transactions (Dated)'!$F:$F,'Transactions (Dated)'!$D:$D,$BF240,'Transactions (Dated)'!$B:$B,BT$11,'Transactions (Dated)'!$C:$C,"Dividend (paid to cash)")*AI240</f>
        <v>0</v>
      </c>
      <c r="BU240" s="6">
        <f ca="1">BU239+SUMIFS('Transactions (Dated)'!$F:$F,'Transactions (Dated)'!$D:$D,$BF240,'Transactions (Dated)'!$B:$B,BU$11,'Transactions (Dated)'!$C:$C,"Dividend (paid to cash)")*AJ240</f>
        <v>0</v>
      </c>
      <c r="BV240" s="6"/>
      <c r="BX240" s="6">
        <f t="shared" ca="1" si="102"/>
        <v>808423.39</v>
      </c>
      <c r="BZ240" s="3">
        <f t="shared" si="103"/>
        <v>42244</v>
      </c>
      <c r="CA240" s="4">
        <f t="shared" ca="1" si="98"/>
        <v>171719.55</v>
      </c>
      <c r="CB240" s="4">
        <f t="shared" ca="1" si="99"/>
        <v>808423.39</v>
      </c>
      <c r="CD240" s="4">
        <f t="shared" ca="1" si="100"/>
        <v>980142.94</v>
      </c>
    </row>
    <row r="241" spans="2:82">
      <c r="B241" s="3">
        <f t="shared" si="101"/>
        <v>42247</v>
      </c>
      <c r="C241" s="2">
        <v>13859.1</v>
      </c>
      <c r="E241" s="70">
        <v>42247</v>
      </c>
      <c r="F241" s="69">
        <v>9.98</v>
      </c>
      <c r="G241" s="69">
        <v>4.5199999999999996</v>
      </c>
      <c r="H241" s="69">
        <v>18.77</v>
      </c>
      <c r="I241" s="69">
        <v>28.2</v>
      </c>
      <c r="J241" s="69">
        <v>13.9</v>
      </c>
      <c r="K241" s="69">
        <v>11.02</v>
      </c>
      <c r="L241" s="69">
        <v>23</v>
      </c>
      <c r="M241" s="69">
        <v>3.5</v>
      </c>
      <c r="N241" s="69">
        <v>8.65</v>
      </c>
      <c r="O241" s="69">
        <v>6.01</v>
      </c>
      <c r="P241" s="69">
        <v>26.92</v>
      </c>
      <c r="Q241" s="69">
        <v>0.91</v>
      </c>
      <c r="R241" s="69">
        <v>6.59</v>
      </c>
      <c r="S241" s="69">
        <v>35.69</v>
      </c>
      <c r="T241" s="4"/>
      <c r="V241" s="3">
        <f t="shared" si="80"/>
        <v>42247</v>
      </c>
      <c r="W241" s="40">
        <f ca="1">W240+SUMIFS('Transactions (Dated)'!$E$2:$E$53,'Transactions (Dated)'!$D$2:$D$53,'Share Values'!$V241,'Transactions (Dated)'!$B$2:$B$53,'Share Values'!W$11,'Transactions (Dated)'!$C$2:$C$53,"Buy")-SUMIFS('Transactions (Dated)'!$E$2:$E$53,'Transactions (Dated)'!$D$2:$D$53,'Share Values'!$V241,'Transactions (Dated)'!$B$2:$B$53,'Share Values'!W$11,'Transactions (Dated)'!$C$2:$C$53,"Sell")</f>
        <v>4625</v>
      </c>
      <c r="X241" s="40">
        <f ca="1">X240+SUMIFS('Transactions (Dated)'!$E$2:$E$53,'Transactions (Dated)'!$D$2:$D$53,'Share Values'!$V241,'Transactions (Dated)'!$B$2:$B$53,'Share Values'!X$11,'Transactions (Dated)'!$C$2:$C$53,"Buy")-SUMIFS('Transactions (Dated)'!$E$2:$E$53,'Transactions (Dated)'!$D$2:$D$53,'Share Values'!$V241,'Transactions (Dated)'!$B$2:$B$53,'Share Values'!X$11,'Transactions (Dated)'!$C$2:$C$53,"Sell")</f>
        <v>9375</v>
      </c>
      <c r="Y241" s="40">
        <f ca="1">Y240+SUMIFS('Transactions (Dated)'!$E$2:$E$53,'Transactions (Dated)'!$D$2:$D$53,'Share Values'!$V241,'Transactions (Dated)'!$B$2:$B$53,'Share Values'!Y$11,'Transactions (Dated)'!$C$2:$C$53,"Buy")-SUMIFS('Transactions (Dated)'!$E$2:$E$53,'Transactions (Dated)'!$D$2:$D$53,'Share Values'!$V241,'Transactions (Dated)'!$B$2:$B$53,'Share Values'!Y$11,'Transactions (Dated)'!$C$2:$C$53,"Sell")</f>
        <v>0</v>
      </c>
      <c r="Z241" s="40">
        <f ca="1">Z240+SUMIFS('Transactions (Dated)'!$E$2:$E$53,'Transactions (Dated)'!$D$2:$D$53,'Share Values'!$V241,'Transactions (Dated)'!$B$2:$B$53,'Share Values'!Z$11,'Transactions (Dated)'!$C$2:$C$53,"Buy")-SUMIFS('Transactions (Dated)'!$E$2:$E$53,'Transactions (Dated)'!$D$2:$D$53,'Share Values'!$V241,'Transactions (Dated)'!$B$2:$B$53,'Share Values'!Z$11,'Transactions (Dated)'!$C$2:$C$53,"Sell")</f>
        <v>1892</v>
      </c>
      <c r="AA241" s="40">
        <f ca="1">AA240+SUMIFS('Transactions (Dated)'!$E$2:$E$53,'Transactions (Dated)'!$D$2:$D$53,'Share Values'!$V241,'Transactions (Dated)'!$B$2:$B$53,'Share Values'!AA$11,'Transactions (Dated)'!$C$2:$C$53,"Buy")-SUMIFS('Transactions (Dated)'!$E$2:$E$53,'Transactions (Dated)'!$D$2:$D$53,'Share Values'!$V241,'Transactions (Dated)'!$B$2:$B$53,'Share Values'!AA$11,'Transactions (Dated)'!$C$2:$C$53,"Sell")</f>
        <v>2348</v>
      </c>
      <c r="AB241" s="40">
        <f ca="1">AB240+SUMIFS('Transactions (Dated)'!$E$2:$E$53,'Transactions (Dated)'!$D$2:$D$53,'Share Values'!$V241,'Transactions (Dated)'!$B$2:$B$53,'Share Values'!AB$11,'Transactions (Dated)'!$C$2:$C$53,"Buy")-SUMIFS('Transactions (Dated)'!$E$2:$E$53,'Transactions (Dated)'!$D$2:$D$53,'Share Values'!$V241,'Transactions (Dated)'!$B$2:$B$53,'Share Values'!AB$11,'Transactions (Dated)'!$C$2:$C$53,"Sell")</f>
        <v>0</v>
      </c>
      <c r="AC241" s="40">
        <f ca="1">AC240+SUMIFS('Transactions (Dated)'!$E$2:$E$53,'Transactions (Dated)'!$D$2:$D$53,'Share Values'!$V241,'Transactions (Dated)'!$B$2:$B$53,'Share Values'!AC$11,'Transactions (Dated)'!$C$2:$C$53,"Buy")-SUMIFS('Transactions (Dated)'!$E$2:$E$53,'Transactions (Dated)'!$D$2:$D$53,'Share Values'!$V241,'Transactions (Dated)'!$B$2:$B$53,'Share Values'!AC$11,'Transactions (Dated)'!$C$2:$C$53,"Sell")</f>
        <v>0</v>
      </c>
      <c r="AD241" s="40">
        <f ca="1">AD240+SUMIFS('Transactions (Dated)'!$E$2:$E$53,'Transactions (Dated)'!$D$2:$D$53,'Share Values'!$V241,'Transactions (Dated)'!$B$2:$B$53,'Share Values'!AD$11,'Transactions (Dated)'!$C$2:$C$53,"Buy")-SUMIFS('Transactions (Dated)'!$E$2:$E$53,'Transactions (Dated)'!$D$2:$D$53,'Share Values'!$V241,'Transactions (Dated)'!$B$2:$B$53,'Share Values'!AD$11,'Transactions (Dated)'!$C$2:$C$53,"Sell")</f>
        <v>0</v>
      </c>
      <c r="AE241" s="40">
        <f ca="1">AE240+SUMIFS('Transactions (Dated)'!$E$2:$E$53,'Transactions (Dated)'!$D$2:$D$53,'Share Values'!$V241,'Transactions (Dated)'!$B$2:$B$53,'Share Values'!AE$11,'Transactions (Dated)'!$C$2:$C$53,"Buy")-SUMIFS('Transactions (Dated)'!$E$2:$E$53,'Transactions (Dated)'!$D$2:$D$53,'Share Values'!$V241,'Transactions (Dated)'!$B$2:$B$53,'Share Values'!AE$11,'Transactions (Dated)'!$C$2:$C$53,"Sell")</f>
        <v>0</v>
      </c>
      <c r="AF241" s="40">
        <f ca="1">AF240+SUMIFS('Transactions (Dated)'!$E$2:$E$53,'Transactions (Dated)'!$D$2:$D$53,'Share Values'!$V241,'Transactions (Dated)'!$B$2:$B$53,'Share Values'!AF$11,'Transactions (Dated)'!$C$2:$C$53,"Buy")-SUMIFS('Transactions (Dated)'!$E$2:$E$53,'Transactions (Dated)'!$D$2:$D$53,'Share Values'!$V241,'Transactions (Dated)'!$B$2:$B$53,'Share Values'!AF$11,'Transactions (Dated)'!$C$2:$C$53,"Sell")</f>
        <v>0</v>
      </c>
      <c r="AG241" s="40">
        <f ca="1">AG240+SUMIFS('Transactions (Dated)'!$E$2:$E$53,'Transactions (Dated)'!$D$2:$D$53,'Share Values'!$V241,'Transactions (Dated)'!$B$2:$B$53,'Share Values'!AG$11,'Transactions (Dated)'!$C$2:$C$53,"Buy")-SUMIFS('Transactions (Dated)'!$E$2:$E$53,'Transactions (Dated)'!$D$2:$D$53,'Share Values'!$V241,'Transactions (Dated)'!$B$2:$B$53,'Share Values'!AG$11,'Transactions (Dated)'!$C$2:$C$53,"Sell")</f>
        <v>0</v>
      </c>
      <c r="AH241" s="40">
        <f ca="1">AH240+SUMIFS('Transactions (Dated)'!$E$2:$E$53,'Transactions (Dated)'!$D$2:$D$53,'Share Values'!$V241,'Transactions (Dated)'!$B$2:$B$53,'Share Values'!AH$11,'Transactions (Dated)'!$C$2:$C$53,"Buy")-SUMIFS('Transactions (Dated)'!$E$2:$E$53,'Transactions (Dated)'!$D$2:$D$53,'Share Values'!$V241,'Transactions (Dated)'!$B$2:$B$53,'Share Values'!AH$11,'Transactions (Dated)'!$C$2:$C$53,"Sell")</f>
        <v>0</v>
      </c>
      <c r="AI241" s="40">
        <f ca="1">AI240+SUMIFS('Transactions (Dated)'!$E$2:$E$53,'Transactions (Dated)'!$D$2:$D$53,'Share Values'!$V241,'Transactions (Dated)'!$B$2:$B$53,'Share Values'!AI$11,'Transactions (Dated)'!$C$2:$C$53,"Buy")-SUMIFS('Transactions (Dated)'!$E$2:$E$53,'Transactions (Dated)'!$D$2:$D$53,'Share Values'!$V241,'Transactions (Dated)'!$B$2:$B$53,'Share Values'!AI$11,'Transactions (Dated)'!$C$2:$C$53,"Sell")</f>
        <v>0</v>
      </c>
      <c r="AJ241" s="40">
        <f ca="1">AJ240+SUMIFS('Transactions (Dated)'!$E$2:$E$53,'Transactions (Dated)'!$D$2:$D$53,'Share Values'!$V241,'Transactions (Dated)'!$B$2:$B$53,'Share Values'!AJ$11,'Transactions (Dated)'!$C$2:$C$53,"Buy")-SUMIFS('Transactions (Dated)'!$E$2:$E$53,'Transactions (Dated)'!$D$2:$D$53,'Share Values'!$V241,'Transactions (Dated)'!$B$2:$B$53,'Share Values'!AJ$11,'Transactions (Dated)'!$C$2:$C$53,"Sell")</f>
        <v>0</v>
      </c>
      <c r="AK241" s="40"/>
      <c r="AM241" s="3">
        <f t="shared" si="81"/>
        <v>42247</v>
      </c>
      <c r="AN241" s="6">
        <f t="shared" ca="1" si="82"/>
        <v>46157.5</v>
      </c>
      <c r="AO241" s="6">
        <f t="shared" ca="1" si="83"/>
        <v>42374.999999999993</v>
      </c>
      <c r="AP241" s="6">
        <f t="shared" ca="1" si="84"/>
        <v>0</v>
      </c>
      <c r="AQ241" s="6">
        <f t="shared" ca="1" si="85"/>
        <v>53354.400000000001</v>
      </c>
      <c r="AR241" s="6">
        <f t="shared" ca="1" si="86"/>
        <v>32637.200000000001</v>
      </c>
      <c r="AS241" s="6">
        <f t="shared" ca="1" si="87"/>
        <v>0</v>
      </c>
      <c r="AT241" s="6">
        <f t="shared" ca="1" si="88"/>
        <v>0</v>
      </c>
      <c r="AU241" s="6">
        <f t="shared" ca="1" si="89"/>
        <v>0</v>
      </c>
      <c r="AV241" s="6">
        <f t="shared" ca="1" si="90"/>
        <v>0</v>
      </c>
      <c r="AW241" s="6">
        <f t="shared" ca="1" si="91"/>
        <v>0</v>
      </c>
      <c r="AX241" s="6">
        <f t="shared" ca="1" si="92"/>
        <v>0</v>
      </c>
      <c r="AY241" s="6">
        <f t="shared" ca="1" si="93"/>
        <v>0</v>
      </c>
      <c r="AZ241" s="6">
        <f t="shared" ca="1" si="94"/>
        <v>0</v>
      </c>
      <c r="BA241" s="6">
        <f t="shared" ca="1" si="95"/>
        <v>0</v>
      </c>
      <c r="BB241" s="6"/>
      <c r="BD241" s="4">
        <f t="shared" ca="1" si="96"/>
        <v>174524.1</v>
      </c>
      <c r="BF241" s="3">
        <f t="shared" si="97"/>
        <v>42247</v>
      </c>
      <c r="BG241" s="6">
        <f>BG240+SUMIFS('Transactions (Dated)'!H:H,'Transactions (Dated)'!D:D,'Share Values'!AM241)</f>
        <v>806524.9</v>
      </c>
      <c r="BH241" s="6">
        <f ca="1">BH240+SUMIFS('Transactions (Dated)'!$F:$F,'Transactions (Dated)'!$D:$D,$BF241,'Transactions (Dated)'!$B:$B,BH$11,'Transactions (Dated)'!$C:$C,"Dividend (paid to cash)")*W241</f>
        <v>0</v>
      </c>
      <c r="BI241" s="6">
        <f ca="1">BI240+SUMIFS('Transactions (Dated)'!$F:$F,'Transactions (Dated)'!$D:$D,$BF241,'Transactions (Dated)'!$B:$B,BI$11,'Transactions (Dated)'!$C:$C,"Dividend (paid to cash)")*X241</f>
        <v>1718.75</v>
      </c>
      <c r="BJ241" s="6">
        <f ca="1">BJ240+SUMIFS('Transactions (Dated)'!$F:$F,'Transactions (Dated)'!$D:$D,$BF241,'Transactions (Dated)'!$B:$B,BJ$11,'Transactions (Dated)'!$C:$C,"Dividend (paid to cash)")*Y241</f>
        <v>0</v>
      </c>
      <c r="BK241" s="6">
        <f ca="1">BK240+SUMIFS('Transactions (Dated)'!$F:$F,'Transactions (Dated)'!$D:$D,$BF241,'Transactions (Dated)'!$B:$B,BK$11,'Transactions (Dated)'!$C:$C,"Dividend (paid to cash)")*Z241</f>
        <v>179.74</v>
      </c>
      <c r="BL241" s="6">
        <f ca="1">BL240+SUMIFS('Transactions (Dated)'!$F:$F,'Transactions (Dated)'!$D:$D,$BF241,'Transactions (Dated)'!$B:$B,BL$11,'Transactions (Dated)'!$C:$C,"Dividend (paid to cash)")*AA241</f>
        <v>0</v>
      </c>
      <c r="BM241" s="6">
        <f ca="1">BM240+SUMIFS('Transactions (Dated)'!$F:$F,'Transactions (Dated)'!$D:$D,$BF241,'Transactions (Dated)'!$B:$B,BM$11,'Transactions (Dated)'!$C:$C,"Dividend (paid to cash)")*AB241</f>
        <v>0</v>
      </c>
      <c r="BN241" s="6">
        <f ca="1">BN240+SUMIFS('Transactions (Dated)'!$F:$F,'Transactions (Dated)'!$D:$D,$BF241,'Transactions (Dated)'!$B:$B,BN$11,'Transactions (Dated)'!$C:$C,"Dividend (paid to cash)")*AC241</f>
        <v>0</v>
      </c>
      <c r="BO241" s="6">
        <f ca="1">BO240+SUMIFS('Transactions (Dated)'!$F:$F,'Transactions (Dated)'!$D:$D,$BF241,'Transactions (Dated)'!$B:$B,BO$11,'Transactions (Dated)'!$C:$C,"Dividend (paid to cash)")*AD241</f>
        <v>0</v>
      </c>
      <c r="BP241" s="6">
        <f ca="1">BP240+SUMIFS('Transactions (Dated)'!$F:$F,'Transactions (Dated)'!$D:$D,$BF241,'Transactions (Dated)'!$B:$B,BP$11,'Transactions (Dated)'!$C:$C,"Dividend (paid to cash)")*AE241</f>
        <v>0</v>
      </c>
      <c r="BQ241" s="6">
        <f ca="1">BQ240+SUMIFS('Transactions (Dated)'!$F:$F,'Transactions (Dated)'!$D:$D,$BF241,'Transactions (Dated)'!$B:$B,BQ$11,'Transactions (Dated)'!$C:$C,"Dividend (paid to cash)")*AF241</f>
        <v>0</v>
      </c>
      <c r="BR241" s="6">
        <f ca="1">BR240+SUMIFS('Transactions (Dated)'!$F:$F,'Transactions (Dated)'!$D:$D,$BF241,'Transactions (Dated)'!$B:$B,BR$11,'Transactions (Dated)'!$C:$C,"Dividend (paid to cash)")*AG241</f>
        <v>0</v>
      </c>
      <c r="BS241" s="6">
        <f ca="1">BS240+SUMIFS('Transactions (Dated)'!$F:$F,'Transactions (Dated)'!$D:$D,$BF241,'Transactions (Dated)'!$B:$B,BS$11,'Transactions (Dated)'!$C:$C,"Dividend (paid to cash)")*AH241</f>
        <v>0</v>
      </c>
      <c r="BT241" s="6">
        <f ca="1">BT240+SUMIFS('Transactions (Dated)'!$F:$F,'Transactions (Dated)'!$D:$D,$BF241,'Transactions (Dated)'!$B:$B,BT$11,'Transactions (Dated)'!$C:$C,"Dividend (paid to cash)")*AI241</f>
        <v>0</v>
      </c>
      <c r="BU241" s="6">
        <f ca="1">BU240+SUMIFS('Transactions (Dated)'!$F:$F,'Transactions (Dated)'!$D:$D,$BF241,'Transactions (Dated)'!$B:$B,BU$11,'Transactions (Dated)'!$C:$C,"Dividend (paid to cash)")*AJ241</f>
        <v>0</v>
      </c>
      <c r="BV241" s="6"/>
      <c r="BX241" s="6">
        <f t="shared" ca="1" si="102"/>
        <v>808423.39</v>
      </c>
      <c r="BZ241" s="3">
        <f t="shared" si="103"/>
        <v>42247</v>
      </c>
      <c r="CA241" s="4">
        <f t="shared" ca="1" si="98"/>
        <v>174524.1</v>
      </c>
      <c r="CB241" s="4">
        <f t="shared" ca="1" si="99"/>
        <v>808423.39</v>
      </c>
      <c r="CD241" s="4">
        <f t="shared" ca="1" si="100"/>
        <v>982947.49</v>
      </c>
    </row>
    <row r="242" spans="2:82">
      <c r="B242" s="3">
        <f t="shared" si="101"/>
        <v>42248</v>
      </c>
      <c r="C242" s="2">
        <v>13481.9</v>
      </c>
      <c r="E242" s="70">
        <v>42248</v>
      </c>
      <c r="F242" s="69">
        <v>9.7100000000000009</v>
      </c>
      <c r="G242" s="69">
        <v>4.09</v>
      </c>
      <c r="H242" s="69">
        <v>18.3</v>
      </c>
      <c r="I242" s="69">
        <v>27.3</v>
      </c>
      <c r="J242" s="69">
        <v>14</v>
      </c>
      <c r="K242" s="69">
        <v>10.79</v>
      </c>
      <c r="L242" s="69">
        <v>22.25</v>
      </c>
      <c r="M242" s="69">
        <v>3.49</v>
      </c>
      <c r="N242" s="69">
        <v>8.57</v>
      </c>
      <c r="O242" s="69">
        <v>6</v>
      </c>
      <c r="P242" s="69">
        <v>26.26</v>
      </c>
      <c r="Q242" s="69">
        <v>0.86</v>
      </c>
      <c r="R242" s="69">
        <v>6.26</v>
      </c>
      <c r="S242" s="69">
        <v>35.28</v>
      </c>
      <c r="T242" s="4"/>
      <c r="V242" s="3">
        <f t="shared" si="80"/>
        <v>42248</v>
      </c>
      <c r="W242" s="40">
        <f ca="1">W241+SUMIFS('Transactions (Dated)'!$E$2:$E$53,'Transactions (Dated)'!$D$2:$D$53,'Share Values'!$V242,'Transactions (Dated)'!$B$2:$B$53,'Share Values'!W$11,'Transactions (Dated)'!$C$2:$C$53,"Buy")-SUMIFS('Transactions (Dated)'!$E$2:$E$53,'Transactions (Dated)'!$D$2:$D$53,'Share Values'!$V242,'Transactions (Dated)'!$B$2:$B$53,'Share Values'!W$11,'Transactions (Dated)'!$C$2:$C$53,"Sell")</f>
        <v>4625</v>
      </c>
      <c r="X242" s="40">
        <f ca="1">X241+SUMIFS('Transactions (Dated)'!$E$2:$E$53,'Transactions (Dated)'!$D$2:$D$53,'Share Values'!$V242,'Transactions (Dated)'!$B$2:$B$53,'Share Values'!X$11,'Transactions (Dated)'!$C$2:$C$53,"Buy")-SUMIFS('Transactions (Dated)'!$E$2:$E$53,'Transactions (Dated)'!$D$2:$D$53,'Share Values'!$V242,'Transactions (Dated)'!$B$2:$B$53,'Share Values'!X$11,'Transactions (Dated)'!$C$2:$C$53,"Sell")</f>
        <v>9375</v>
      </c>
      <c r="Y242" s="40">
        <f ca="1">Y241+SUMIFS('Transactions (Dated)'!$E$2:$E$53,'Transactions (Dated)'!$D$2:$D$53,'Share Values'!$V242,'Transactions (Dated)'!$B$2:$B$53,'Share Values'!Y$11,'Transactions (Dated)'!$C$2:$C$53,"Buy")-SUMIFS('Transactions (Dated)'!$E$2:$E$53,'Transactions (Dated)'!$D$2:$D$53,'Share Values'!$V242,'Transactions (Dated)'!$B$2:$B$53,'Share Values'!Y$11,'Transactions (Dated)'!$C$2:$C$53,"Sell")</f>
        <v>0</v>
      </c>
      <c r="Z242" s="40">
        <f ca="1">Z241+SUMIFS('Transactions (Dated)'!$E$2:$E$53,'Transactions (Dated)'!$D$2:$D$53,'Share Values'!$V242,'Transactions (Dated)'!$B$2:$B$53,'Share Values'!Z$11,'Transactions (Dated)'!$C$2:$C$53,"Buy")-SUMIFS('Transactions (Dated)'!$E$2:$E$53,'Transactions (Dated)'!$D$2:$D$53,'Share Values'!$V242,'Transactions (Dated)'!$B$2:$B$53,'Share Values'!Z$11,'Transactions (Dated)'!$C$2:$C$53,"Sell")</f>
        <v>1892</v>
      </c>
      <c r="AA242" s="40">
        <f ca="1">AA241+SUMIFS('Transactions (Dated)'!$E$2:$E$53,'Transactions (Dated)'!$D$2:$D$53,'Share Values'!$V242,'Transactions (Dated)'!$B$2:$B$53,'Share Values'!AA$11,'Transactions (Dated)'!$C$2:$C$53,"Buy")-SUMIFS('Transactions (Dated)'!$E$2:$E$53,'Transactions (Dated)'!$D$2:$D$53,'Share Values'!$V242,'Transactions (Dated)'!$B$2:$B$53,'Share Values'!AA$11,'Transactions (Dated)'!$C$2:$C$53,"Sell")</f>
        <v>2348</v>
      </c>
      <c r="AB242" s="40">
        <f ca="1">AB241+SUMIFS('Transactions (Dated)'!$E$2:$E$53,'Transactions (Dated)'!$D$2:$D$53,'Share Values'!$V242,'Transactions (Dated)'!$B$2:$B$53,'Share Values'!AB$11,'Transactions (Dated)'!$C$2:$C$53,"Buy")-SUMIFS('Transactions (Dated)'!$E$2:$E$53,'Transactions (Dated)'!$D$2:$D$53,'Share Values'!$V242,'Transactions (Dated)'!$B$2:$B$53,'Share Values'!AB$11,'Transactions (Dated)'!$C$2:$C$53,"Sell")</f>
        <v>0</v>
      </c>
      <c r="AC242" s="40">
        <f ca="1">AC241+SUMIFS('Transactions (Dated)'!$E$2:$E$53,'Transactions (Dated)'!$D$2:$D$53,'Share Values'!$V242,'Transactions (Dated)'!$B$2:$B$53,'Share Values'!AC$11,'Transactions (Dated)'!$C$2:$C$53,"Buy")-SUMIFS('Transactions (Dated)'!$E$2:$E$53,'Transactions (Dated)'!$D$2:$D$53,'Share Values'!$V242,'Transactions (Dated)'!$B$2:$B$53,'Share Values'!AC$11,'Transactions (Dated)'!$C$2:$C$53,"Sell")</f>
        <v>0</v>
      </c>
      <c r="AD242" s="40">
        <f ca="1">AD241+SUMIFS('Transactions (Dated)'!$E$2:$E$53,'Transactions (Dated)'!$D$2:$D$53,'Share Values'!$V242,'Transactions (Dated)'!$B$2:$B$53,'Share Values'!AD$11,'Transactions (Dated)'!$C$2:$C$53,"Buy")-SUMIFS('Transactions (Dated)'!$E$2:$E$53,'Transactions (Dated)'!$D$2:$D$53,'Share Values'!$V242,'Transactions (Dated)'!$B$2:$B$53,'Share Values'!AD$11,'Transactions (Dated)'!$C$2:$C$53,"Sell")</f>
        <v>0</v>
      </c>
      <c r="AE242" s="40">
        <f ca="1">AE241+SUMIFS('Transactions (Dated)'!$E$2:$E$53,'Transactions (Dated)'!$D$2:$D$53,'Share Values'!$V242,'Transactions (Dated)'!$B$2:$B$53,'Share Values'!AE$11,'Transactions (Dated)'!$C$2:$C$53,"Buy")-SUMIFS('Transactions (Dated)'!$E$2:$E$53,'Transactions (Dated)'!$D$2:$D$53,'Share Values'!$V242,'Transactions (Dated)'!$B$2:$B$53,'Share Values'!AE$11,'Transactions (Dated)'!$C$2:$C$53,"Sell")</f>
        <v>0</v>
      </c>
      <c r="AF242" s="40">
        <f ca="1">AF241+SUMIFS('Transactions (Dated)'!$E$2:$E$53,'Transactions (Dated)'!$D$2:$D$53,'Share Values'!$V242,'Transactions (Dated)'!$B$2:$B$53,'Share Values'!AF$11,'Transactions (Dated)'!$C$2:$C$53,"Buy")-SUMIFS('Transactions (Dated)'!$E$2:$E$53,'Transactions (Dated)'!$D$2:$D$53,'Share Values'!$V242,'Transactions (Dated)'!$B$2:$B$53,'Share Values'!AF$11,'Transactions (Dated)'!$C$2:$C$53,"Sell")</f>
        <v>0</v>
      </c>
      <c r="AG242" s="40">
        <f ca="1">AG241+SUMIFS('Transactions (Dated)'!$E$2:$E$53,'Transactions (Dated)'!$D$2:$D$53,'Share Values'!$V242,'Transactions (Dated)'!$B$2:$B$53,'Share Values'!AG$11,'Transactions (Dated)'!$C$2:$C$53,"Buy")-SUMIFS('Transactions (Dated)'!$E$2:$E$53,'Transactions (Dated)'!$D$2:$D$53,'Share Values'!$V242,'Transactions (Dated)'!$B$2:$B$53,'Share Values'!AG$11,'Transactions (Dated)'!$C$2:$C$53,"Sell")</f>
        <v>0</v>
      </c>
      <c r="AH242" s="40">
        <f ca="1">AH241+SUMIFS('Transactions (Dated)'!$E$2:$E$53,'Transactions (Dated)'!$D$2:$D$53,'Share Values'!$V242,'Transactions (Dated)'!$B$2:$B$53,'Share Values'!AH$11,'Transactions (Dated)'!$C$2:$C$53,"Buy")-SUMIFS('Transactions (Dated)'!$E$2:$E$53,'Transactions (Dated)'!$D$2:$D$53,'Share Values'!$V242,'Transactions (Dated)'!$B$2:$B$53,'Share Values'!AH$11,'Transactions (Dated)'!$C$2:$C$53,"Sell")</f>
        <v>0</v>
      </c>
      <c r="AI242" s="40">
        <f ca="1">AI241+SUMIFS('Transactions (Dated)'!$E$2:$E$53,'Transactions (Dated)'!$D$2:$D$53,'Share Values'!$V242,'Transactions (Dated)'!$B$2:$B$53,'Share Values'!AI$11,'Transactions (Dated)'!$C$2:$C$53,"Buy")-SUMIFS('Transactions (Dated)'!$E$2:$E$53,'Transactions (Dated)'!$D$2:$D$53,'Share Values'!$V242,'Transactions (Dated)'!$B$2:$B$53,'Share Values'!AI$11,'Transactions (Dated)'!$C$2:$C$53,"Sell")</f>
        <v>0</v>
      </c>
      <c r="AJ242" s="40">
        <f ca="1">AJ241+SUMIFS('Transactions (Dated)'!$E$2:$E$53,'Transactions (Dated)'!$D$2:$D$53,'Share Values'!$V242,'Transactions (Dated)'!$B$2:$B$53,'Share Values'!AJ$11,'Transactions (Dated)'!$C$2:$C$53,"Buy")-SUMIFS('Transactions (Dated)'!$E$2:$E$53,'Transactions (Dated)'!$D$2:$D$53,'Share Values'!$V242,'Transactions (Dated)'!$B$2:$B$53,'Share Values'!AJ$11,'Transactions (Dated)'!$C$2:$C$53,"Sell")</f>
        <v>0</v>
      </c>
      <c r="AK242" s="40"/>
      <c r="AM242" s="3">
        <f t="shared" si="81"/>
        <v>42248</v>
      </c>
      <c r="AN242" s="6">
        <f t="shared" ca="1" si="82"/>
        <v>44908.750000000007</v>
      </c>
      <c r="AO242" s="6">
        <f t="shared" ca="1" si="83"/>
        <v>38343.75</v>
      </c>
      <c r="AP242" s="6">
        <f t="shared" ca="1" si="84"/>
        <v>0</v>
      </c>
      <c r="AQ242" s="6">
        <f t="shared" ca="1" si="85"/>
        <v>51651.6</v>
      </c>
      <c r="AR242" s="6">
        <f t="shared" ca="1" si="86"/>
        <v>32872</v>
      </c>
      <c r="AS242" s="6">
        <f t="shared" ca="1" si="87"/>
        <v>0</v>
      </c>
      <c r="AT242" s="6">
        <f t="shared" ca="1" si="88"/>
        <v>0</v>
      </c>
      <c r="AU242" s="6">
        <f t="shared" ca="1" si="89"/>
        <v>0</v>
      </c>
      <c r="AV242" s="6">
        <f t="shared" ca="1" si="90"/>
        <v>0</v>
      </c>
      <c r="AW242" s="6">
        <f t="shared" ca="1" si="91"/>
        <v>0</v>
      </c>
      <c r="AX242" s="6">
        <f t="shared" ca="1" si="92"/>
        <v>0</v>
      </c>
      <c r="AY242" s="6">
        <f t="shared" ca="1" si="93"/>
        <v>0</v>
      </c>
      <c r="AZ242" s="6">
        <f t="shared" ca="1" si="94"/>
        <v>0</v>
      </c>
      <c r="BA242" s="6">
        <f t="shared" ca="1" si="95"/>
        <v>0</v>
      </c>
      <c r="BB242" s="6"/>
      <c r="BD242" s="4">
        <f t="shared" ca="1" si="96"/>
        <v>167776.1</v>
      </c>
      <c r="BF242" s="3">
        <f t="shared" si="97"/>
        <v>42248</v>
      </c>
      <c r="BG242" s="6">
        <f>BG241+SUMIFS('Transactions (Dated)'!H:H,'Transactions (Dated)'!D:D,'Share Values'!AM242)</f>
        <v>806524.9</v>
      </c>
      <c r="BH242" s="6">
        <f ca="1">BH241+SUMIFS('Transactions (Dated)'!$F:$F,'Transactions (Dated)'!$D:$D,$BF242,'Transactions (Dated)'!$B:$B,BH$11,'Transactions (Dated)'!$C:$C,"Dividend (paid to cash)")*W242</f>
        <v>0</v>
      </c>
      <c r="BI242" s="6">
        <f ca="1">BI241+SUMIFS('Transactions (Dated)'!$F:$F,'Transactions (Dated)'!$D:$D,$BF242,'Transactions (Dated)'!$B:$B,BI$11,'Transactions (Dated)'!$C:$C,"Dividend (paid to cash)")*X242</f>
        <v>1718.75</v>
      </c>
      <c r="BJ242" s="6">
        <f ca="1">BJ241+SUMIFS('Transactions (Dated)'!$F:$F,'Transactions (Dated)'!$D:$D,$BF242,'Transactions (Dated)'!$B:$B,BJ$11,'Transactions (Dated)'!$C:$C,"Dividend (paid to cash)")*Y242</f>
        <v>0</v>
      </c>
      <c r="BK242" s="6">
        <f ca="1">BK241+SUMIFS('Transactions (Dated)'!$F:$F,'Transactions (Dated)'!$D:$D,$BF242,'Transactions (Dated)'!$B:$B,BK$11,'Transactions (Dated)'!$C:$C,"Dividend (paid to cash)")*Z242</f>
        <v>179.74</v>
      </c>
      <c r="BL242" s="6">
        <f ca="1">BL241+SUMIFS('Transactions (Dated)'!$F:$F,'Transactions (Dated)'!$D:$D,$BF242,'Transactions (Dated)'!$B:$B,BL$11,'Transactions (Dated)'!$C:$C,"Dividend (paid to cash)")*AA242</f>
        <v>0</v>
      </c>
      <c r="BM242" s="6">
        <f ca="1">BM241+SUMIFS('Transactions (Dated)'!$F:$F,'Transactions (Dated)'!$D:$D,$BF242,'Transactions (Dated)'!$B:$B,BM$11,'Transactions (Dated)'!$C:$C,"Dividend (paid to cash)")*AB242</f>
        <v>0</v>
      </c>
      <c r="BN242" s="6">
        <f ca="1">BN241+SUMIFS('Transactions (Dated)'!$F:$F,'Transactions (Dated)'!$D:$D,$BF242,'Transactions (Dated)'!$B:$B,BN$11,'Transactions (Dated)'!$C:$C,"Dividend (paid to cash)")*AC242</f>
        <v>0</v>
      </c>
      <c r="BO242" s="6">
        <f ca="1">BO241+SUMIFS('Transactions (Dated)'!$F:$F,'Transactions (Dated)'!$D:$D,$BF242,'Transactions (Dated)'!$B:$B,BO$11,'Transactions (Dated)'!$C:$C,"Dividend (paid to cash)")*AD242</f>
        <v>0</v>
      </c>
      <c r="BP242" s="6">
        <f ca="1">BP241+SUMIFS('Transactions (Dated)'!$F:$F,'Transactions (Dated)'!$D:$D,$BF242,'Transactions (Dated)'!$B:$B,BP$11,'Transactions (Dated)'!$C:$C,"Dividend (paid to cash)")*AE242</f>
        <v>0</v>
      </c>
      <c r="BQ242" s="6">
        <f ca="1">BQ241+SUMIFS('Transactions (Dated)'!$F:$F,'Transactions (Dated)'!$D:$D,$BF242,'Transactions (Dated)'!$B:$B,BQ$11,'Transactions (Dated)'!$C:$C,"Dividend (paid to cash)")*AF242</f>
        <v>0</v>
      </c>
      <c r="BR242" s="6">
        <f ca="1">BR241+SUMIFS('Transactions (Dated)'!$F:$F,'Transactions (Dated)'!$D:$D,$BF242,'Transactions (Dated)'!$B:$B,BR$11,'Transactions (Dated)'!$C:$C,"Dividend (paid to cash)")*AG242</f>
        <v>0</v>
      </c>
      <c r="BS242" s="6">
        <f ca="1">BS241+SUMIFS('Transactions (Dated)'!$F:$F,'Transactions (Dated)'!$D:$D,$BF242,'Transactions (Dated)'!$B:$B,BS$11,'Transactions (Dated)'!$C:$C,"Dividend (paid to cash)")*AH242</f>
        <v>0</v>
      </c>
      <c r="BT242" s="6">
        <f ca="1">BT241+SUMIFS('Transactions (Dated)'!$F:$F,'Transactions (Dated)'!$D:$D,$BF242,'Transactions (Dated)'!$B:$B,BT$11,'Transactions (Dated)'!$C:$C,"Dividend (paid to cash)")*AI242</f>
        <v>0</v>
      </c>
      <c r="BU242" s="6">
        <f ca="1">BU241+SUMIFS('Transactions (Dated)'!$F:$F,'Transactions (Dated)'!$D:$D,$BF242,'Transactions (Dated)'!$B:$B,BU$11,'Transactions (Dated)'!$C:$C,"Dividend (paid to cash)")*AJ242</f>
        <v>0</v>
      </c>
      <c r="BV242" s="6"/>
      <c r="BX242" s="6">
        <f t="shared" ca="1" si="102"/>
        <v>808423.39</v>
      </c>
      <c r="BZ242" s="3">
        <f t="shared" si="103"/>
        <v>42248</v>
      </c>
      <c r="CA242" s="4">
        <f t="shared" ca="1" si="98"/>
        <v>167776.1</v>
      </c>
      <c r="CB242" s="4">
        <f t="shared" ca="1" si="99"/>
        <v>808423.39</v>
      </c>
      <c r="CD242" s="4">
        <f t="shared" ca="1" si="100"/>
        <v>976199.49</v>
      </c>
    </row>
    <row r="243" spans="2:82">
      <c r="B243" s="3">
        <f t="shared" si="101"/>
        <v>42249</v>
      </c>
      <c r="C243" s="2">
        <v>13545.3</v>
      </c>
      <c r="E243" s="70">
        <v>42249</v>
      </c>
      <c r="F243" s="69">
        <v>9.91</v>
      </c>
      <c r="G243" s="69">
        <v>3.77</v>
      </c>
      <c r="H243" s="69">
        <v>18.38</v>
      </c>
      <c r="I243" s="69">
        <v>27.31</v>
      </c>
      <c r="J243" s="69">
        <v>12.37</v>
      </c>
      <c r="K243" s="69">
        <v>10.58</v>
      </c>
      <c r="L243" s="69">
        <v>22.39</v>
      </c>
      <c r="M243" s="69">
        <v>3.51</v>
      </c>
      <c r="N243" s="69">
        <v>8.67</v>
      </c>
      <c r="O243" s="69">
        <v>6.0332999999999997</v>
      </c>
      <c r="P243" s="69">
        <v>25.79</v>
      </c>
      <c r="Q243" s="69">
        <v>0.9</v>
      </c>
      <c r="R243" s="69">
        <v>6.13</v>
      </c>
      <c r="S243" s="69">
        <v>34.26</v>
      </c>
      <c r="T243" s="4"/>
      <c r="V243" s="3">
        <f t="shared" si="80"/>
        <v>42249</v>
      </c>
      <c r="W243" s="40">
        <f ca="1">W242+SUMIFS('Transactions (Dated)'!$E$2:$E$53,'Transactions (Dated)'!$D$2:$D$53,'Share Values'!$V243,'Transactions (Dated)'!$B$2:$B$53,'Share Values'!W$11,'Transactions (Dated)'!$C$2:$C$53,"Buy")-SUMIFS('Transactions (Dated)'!$E$2:$E$53,'Transactions (Dated)'!$D$2:$D$53,'Share Values'!$V243,'Transactions (Dated)'!$B$2:$B$53,'Share Values'!W$11,'Transactions (Dated)'!$C$2:$C$53,"Sell")</f>
        <v>4625</v>
      </c>
      <c r="X243" s="40">
        <f ca="1">X242+SUMIFS('Transactions (Dated)'!$E$2:$E$53,'Transactions (Dated)'!$D$2:$D$53,'Share Values'!$V243,'Transactions (Dated)'!$B$2:$B$53,'Share Values'!X$11,'Transactions (Dated)'!$C$2:$C$53,"Buy")-SUMIFS('Transactions (Dated)'!$E$2:$E$53,'Transactions (Dated)'!$D$2:$D$53,'Share Values'!$V243,'Transactions (Dated)'!$B$2:$B$53,'Share Values'!X$11,'Transactions (Dated)'!$C$2:$C$53,"Sell")</f>
        <v>9375</v>
      </c>
      <c r="Y243" s="40">
        <f ca="1">Y242+SUMIFS('Transactions (Dated)'!$E$2:$E$53,'Transactions (Dated)'!$D$2:$D$53,'Share Values'!$V243,'Transactions (Dated)'!$B$2:$B$53,'Share Values'!Y$11,'Transactions (Dated)'!$C$2:$C$53,"Buy")-SUMIFS('Transactions (Dated)'!$E$2:$E$53,'Transactions (Dated)'!$D$2:$D$53,'Share Values'!$V243,'Transactions (Dated)'!$B$2:$B$53,'Share Values'!Y$11,'Transactions (Dated)'!$C$2:$C$53,"Sell")</f>
        <v>0</v>
      </c>
      <c r="Z243" s="40">
        <f ca="1">Z242+SUMIFS('Transactions (Dated)'!$E$2:$E$53,'Transactions (Dated)'!$D$2:$D$53,'Share Values'!$V243,'Transactions (Dated)'!$B$2:$B$53,'Share Values'!Z$11,'Transactions (Dated)'!$C$2:$C$53,"Buy")-SUMIFS('Transactions (Dated)'!$E$2:$E$53,'Transactions (Dated)'!$D$2:$D$53,'Share Values'!$V243,'Transactions (Dated)'!$B$2:$B$53,'Share Values'!Z$11,'Transactions (Dated)'!$C$2:$C$53,"Sell")</f>
        <v>1892</v>
      </c>
      <c r="AA243" s="40">
        <f ca="1">AA242+SUMIFS('Transactions (Dated)'!$E$2:$E$53,'Transactions (Dated)'!$D$2:$D$53,'Share Values'!$V243,'Transactions (Dated)'!$B$2:$B$53,'Share Values'!AA$11,'Transactions (Dated)'!$C$2:$C$53,"Buy")-SUMIFS('Transactions (Dated)'!$E$2:$E$53,'Transactions (Dated)'!$D$2:$D$53,'Share Values'!$V243,'Transactions (Dated)'!$B$2:$B$53,'Share Values'!AA$11,'Transactions (Dated)'!$C$2:$C$53,"Sell")</f>
        <v>2348</v>
      </c>
      <c r="AB243" s="40">
        <f ca="1">AB242+SUMIFS('Transactions (Dated)'!$E$2:$E$53,'Transactions (Dated)'!$D$2:$D$53,'Share Values'!$V243,'Transactions (Dated)'!$B$2:$B$53,'Share Values'!AB$11,'Transactions (Dated)'!$C$2:$C$53,"Buy")-SUMIFS('Transactions (Dated)'!$E$2:$E$53,'Transactions (Dated)'!$D$2:$D$53,'Share Values'!$V243,'Transactions (Dated)'!$B$2:$B$53,'Share Values'!AB$11,'Transactions (Dated)'!$C$2:$C$53,"Sell")</f>
        <v>0</v>
      </c>
      <c r="AC243" s="40">
        <f ca="1">AC242+SUMIFS('Transactions (Dated)'!$E$2:$E$53,'Transactions (Dated)'!$D$2:$D$53,'Share Values'!$V243,'Transactions (Dated)'!$B$2:$B$53,'Share Values'!AC$11,'Transactions (Dated)'!$C$2:$C$53,"Buy")-SUMIFS('Transactions (Dated)'!$E$2:$E$53,'Transactions (Dated)'!$D$2:$D$53,'Share Values'!$V243,'Transactions (Dated)'!$B$2:$B$53,'Share Values'!AC$11,'Transactions (Dated)'!$C$2:$C$53,"Sell")</f>
        <v>0</v>
      </c>
      <c r="AD243" s="40">
        <f ca="1">AD242+SUMIFS('Transactions (Dated)'!$E$2:$E$53,'Transactions (Dated)'!$D$2:$D$53,'Share Values'!$V243,'Transactions (Dated)'!$B$2:$B$53,'Share Values'!AD$11,'Transactions (Dated)'!$C$2:$C$53,"Buy")-SUMIFS('Transactions (Dated)'!$E$2:$E$53,'Transactions (Dated)'!$D$2:$D$53,'Share Values'!$V243,'Transactions (Dated)'!$B$2:$B$53,'Share Values'!AD$11,'Transactions (Dated)'!$C$2:$C$53,"Sell")</f>
        <v>0</v>
      </c>
      <c r="AE243" s="40">
        <f ca="1">AE242+SUMIFS('Transactions (Dated)'!$E$2:$E$53,'Transactions (Dated)'!$D$2:$D$53,'Share Values'!$V243,'Transactions (Dated)'!$B$2:$B$53,'Share Values'!AE$11,'Transactions (Dated)'!$C$2:$C$53,"Buy")-SUMIFS('Transactions (Dated)'!$E$2:$E$53,'Transactions (Dated)'!$D$2:$D$53,'Share Values'!$V243,'Transactions (Dated)'!$B$2:$B$53,'Share Values'!AE$11,'Transactions (Dated)'!$C$2:$C$53,"Sell")</f>
        <v>0</v>
      </c>
      <c r="AF243" s="40">
        <f ca="1">AF242+SUMIFS('Transactions (Dated)'!$E$2:$E$53,'Transactions (Dated)'!$D$2:$D$53,'Share Values'!$V243,'Transactions (Dated)'!$B$2:$B$53,'Share Values'!AF$11,'Transactions (Dated)'!$C$2:$C$53,"Buy")-SUMIFS('Transactions (Dated)'!$E$2:$E$53,'Transactions (Dated)'!$D$2:$D$53,'Share Values'!$V243,'Transactions (Dated)'!$B$2:$B$53,'Share Values'!AF$11,'Transactions (Dated)'!$C$2:$C$53,"Sell")</f>
        <v>0</v>
      </c>
      <c r="AG243" s="40">
        <f ca="1">AG242+SUMIFS('Transactions (Dated)'!$E$2:$E$53,'Transactions (Dated)'!$D$2:$D$53,'Share Values'!$V243,'Transactions (Dated)'!$B$2:$B$53,'Share Values'!AG$11,'Transactions (Dated)'!$C$2:$C$53,"Buy")-SUMIFS('Transactions (Dated)'!$E$2:$E$53,'Transactions (Dated)'!$D$2:$D$53,'Share Values'!$V243,'Transactions (Dated)'!$B$2:$B$53,'Share Values'!AG$11,'Transactions (Dated)'!$C$2:$C$53,"Sell")</f>
        <v>0</v>
      </c>
      <c r="AH243" s="40">
        <f ca="1">AH242+SUMIFS('Transactions (Dated)'!$E$2:$E$53,'Transactions (Dated)'!$D$2:$D$53,'Share Values'!$V243,'Transactions (Dated)'!$B$2:$B$53,'Share Values'!AH$11,'Transactions (Dated)'!$C$2:$C$53,"Buy")-SUMIFS('Transactions (Dated)'!$E$2:$E$53,'Transactions (Dated)'!$D$2:$D$53,'Share Values'!$V243,'Transactions (Dated)'!$B$2:$B$53,'Share Values'!AH$11,'Transactions (Dated)'!$C$2:$C$53,"Sell")</f>
        <v>0</v>
      </c>
      <c r="AI243" s="40">
        <f ca="1">AI242+SUMIFS('Transactions (Dated)'!$E$2:$E$53,'Transactions (Dated)'!$D$2:$D$53,'Share Values'!$V243,'Transactions (Dated)'!$B$2:$B$53,'Share Values'!AI$11,'Transactions (Dated)'!$C$2:$C$53,"Buy")-SUMIFS('Transactions (Dated)'!$E$2:$E$53,'Transactions (Dated)'!$D$2:$D$53,'Share Values'!$V243,'Transactions (Dated)'!$B$2:$B$53,'Share Values'!AI$11,'Transactions (Dated)'!$C$2:$C$53,"Sell")</f>
        <v>0</v>
      </c>
      <c r="AJ243" s="40">
        <f ca="1">AJ242+SUMIFS('Transactions (Dated)'!$E$2:$E$53,'Transactions (Dated)'!$D$2:$D$53,'Share Values'!$V243,'Transactions (Dated)'!$B$2:$B$53,'Share Values'!AJ$11,'Transactions (Dated)'!$C$2:$C$53,"Buy")-SUMIFS('Transactions (Dated)'!$E$2:$E$53,'Transactions (Dated)'!$D$2:$D$53,'Share Values'!$V243,'Transactions (Dated)'!$B$2:$B$53,'Share Values'!AJ$11,'Transactions (Dated)'!$C$2:$C$53,"Sell")</f>
        <v>0</v>
      </c>
      <c r="AK243" s="40"/>
      <c r="AM243" s="3">
        <f t="shared" si="81"/>
        <v>42249</v>
      </c>
      <c r="AN243" s="6">
        <f t="shared" ca="1" si="82"/>
        <v>45833.75</v>
      </c>
      <c r="AO243" s="6">
        <f t="shared" ca="1" si="83"/>
        <v>35343.75</v>
      </c>
      <c r="AP243" s="6">
        <f t="shared" ca="1" si="84"/>
        <v>0</v>
      </c>
      <c r="AQ243" s="6">
        <f t="shared" ca="1" si="85"/>
        <v>51670.52</v>
      </c>
      <c r="AR243" s="6">
        <f t="shared" ca="1" si="86"/>
        <v>29044.76</v>
      </c>
      <c r="AS243" s="6">
        <f t="shared" ca="1" si="87"/>
        <v>0</v>
      </c>
      <c r="AT243" s="6">
        <f t="shared" ca="1" si="88"/>
        <v>0</v>
      </c>
      <c r="AU243" s="6">
        <f t="shared" ca="1" si="89"/>
        <v>0</v>
      </c>
      <c r="AV243" s="6">
        <f t="shared" ca="1" si="90"/>
        <v>0</v>
      </c>
      <c r="AW243" s="6">
        <f t="shared" ca="1" si="91"/>
        <v>0</v>
      </c>
      <c r="AX243" s="6">
        <f t="shared" ca="1" si="92"/>
        <v>0</v>
      </c>
      <c r="AY243" s="6">
        <f t="shared" ca="1" si="93"/>
        <v>0</v>
      </c>
      <c r="AZ243" s="6">
        <f t="shared" ca="1" si="94"/>
        <v>0</v>
      </c>
      <c r="BA243" s="6">
        <f t="shared" ca="1" si="95"/>
        <v>0</v>
      </c>
      <c r="BB243" s="6"/>
      <c r="BD243" s="4">
        <f t="shared" ca="1" si="96"/>
        <v>161892.78</v>
      </c>
      <c r="BF243" s="3">
        <f t="shared" si="97"/>
        <v>42249</v>
      </c>
      <c r="BG243" s="6">
        <f>BG242+SUMIFS('Transactions (Dated)'!H:H,'Transactions (Dated)'!D:D,'Share Values'!AM243)</f>
        <v>806524.9</v>
      </c>
      <c r="BH243" s="6">
        <f ca="1">BH242+SUMIFS('Transactions (Dated)'!$F:$F,'Transactions (Dated)'!$D:$D,$BF243,'Transactions (Dated)'!$B:$B,BH$11,'Transactions (Dated)'!$C:$C,"Dividend (paid to cash)")*W243</f>
        <v>0</v>
      </c>
      <c r="BI243" s="6">
        <f ca="1">BI242+SUMIFS('Transactions (Dated)'!$F:$F,'Transactions (Dated)'!$D:$D,$BF243,'Transactions (Dated)'!$B:$B,BI$11,'Transactions (Dated)'!$C:$C,"Dividend (paid to cash)")*X243</f>
        <v>1718.75</v>
      </c>
      <c r="BJ243" s="6">
        <f ca="1">BJ242+SUMIFS('Transactions (Dated)'!$F:$F,'Transactions (Dated)'!$D:$D,$BF243,'Transactions (Dated)'!$B:$B,BJ$11,'Transactions (Dated)'!$C:$C,"Dividend (paid to cash)")*Y243</f>
        <v>0</v>
      </c>
      <c r="BK243" s="6">
        <f ca="1">BK242+SUMIFS('Transactions (Dated)'!$F:$F,'Transactions (Dated)'!$D:$D,$BF243,'Transactions (Dated)'!$B:$B,BK$11,'Transactions (Dated)'!$C:$C,"Dividend (paid to cash)")*Z243</f>
        <v>179.74</v>
      </c>
      <c r="BL243" s="6">
        <f ca="1">BL242+SUMIFS('Transactions (Dated)'!$F:$F,'Transactions (Dated)'!$D:$D,$BF243,'Transactions (Dated)'!$B:$B,BL$11,'Transactions (Dated)'!$C:$C,"Dividend (paid to cash)")*AA243</f>
        <v>0</v>
      </c>
      <c r="BM243" s="6">
        <f ca="1">BM242+SUMIFS('Transactions (Dated)'!$F:$F,'Transactions (Dated)'!$D:$D,$BF243,'Transactions (Dated)'!$B:$B,BM$11,'Transactions (Dated)'!$C:$C,"Dividend (paid to cash)")*AB243</f>
        <v>0</v>
      </c>
      <c r="BN243" s="6">
        <f ca="1">BN242+SUMIFS('Transactions (Dated)'!$F:$F,'Transactions (Dated)'!$D:$D,$BF243,'Transactions (Dated)'!$B:$B,BN$11,'Transactions (Dated)'!$C:$C,"Dividend (paid to cash)")*AC243</f>
        <v>0</v>
      </c>
      <c r="BO243" s="6">
        <f ca="1">BO242+SUMIFS('Transactions (Dated)'!$F:$F,'Transactions (Dated)'!$D:$D,$BF243,'Transactions (Dated)'!$B:$B,BO$11,'Transactions (Dated)'!$C:$C,"Dividend (paid to cash)")*AD243</f>
        <v>0</v>
      </c>
      <c r="BP243" s="6">
        <f ca="1">BP242+SUMIFS('Transactions (Dated)'!$F:$F,'Transactions (Dated)'!$D:$D,$BF243,'Transactions (Dated)'!$B:$B,BP$11,'Transactions (Dated)'!$C:$C,"Dividend (paid to cash)")*AE243</f>
        <v>0</v>
      </c>
      <c r="BQ243" s="6">
        <f ca="1">BQ242+SUMIFS('Transactions (Dated)'!$F:$F,'Transactions (Dated)'!$D:$D,$BF243,'Transactions (Dated)'!$B:$B,BQ$11,'Transactions (Dated)'!$C:$C,"Dividend (paid to cash)")*AF243</f>
        <v>0</v>
      </c>
      <c r="BR243" s="6">
        <f ca="1">BR242+SUMIFS('Transactions (Dated)'!$F:$F,'Transactions (Dated)'!$D:$D,$BF243,'Transactions (Dated)'!$B:$B,BR$11,'Transactions (Dated)'!$C:$C,"Dividend (paid to cash)")*AG243</f>
        <v>0</v>
      </c>
      <c r="BS243" s="6">
        <f ca="1">BS242+SUMIFS('Transactions (Dated)'!$F:$F,'Transactions (Dated)'!$D:$D,$BF243,'Transactions (Dated)'!$B:$B,BS$11,'Transactions (Dated)'!$C:$C,"Dividend (paid to cash)")*AH243</f>
        <v>0</v>
      </c>
      <c r="BT243" s="6">
        <f ca="1">BT242+SUMIFS('Transactions (Dated)'!$F:$F,'Transactions (Dated)'!$D:$D,$BF243,'Transactions (Dated)'!$B:$B,BT$11,'Transactions (Dated)'!$C:$C,"Dividend (paid to cash)")*AI243</f>
        <v>0</v>
      </c>
      <c r="BU243" s="6">
        <f ca="1">BU242+SUMIFS('Transactions (Dated)'!$F:$F,'Transactions (Dated)'!$D:$D,$BF243,'Transactions (Dated)'!$B:$B,BU$11,'Transactions (Dated)'!$C:$C,"Dividend (paid to cash)")*AJ243</f>
        <v>0</v>
      </c>
      <c r="BV243" s="6"/>
      <c r="BX243" s="6">
        <f t="shared" ca="1" si="102"/>
        <v>808423.39</v>
      </c>
      <c r="BZ243" s="3">
        <f t="shared" si="103"/>
        <v>42249</v>
      </c>
      <c r="CA243" s="4">
        <f t="shared" ca="1" si="98"/>
        <v>161892.78</v>
      </c>
      <c r="CB243" s="4">
        <f t="shared" ca="1" si="99"/>
        <v>808423.39</v>
      </c>
      <c r="CD243" s="4">
        <f t="shared" ca="1" si="100"/>
        <v>970316.17</v>
      </c>
    </row>
    <row r="244" spans="2:82">
      <c r="B244" s="3">
        <f t="shared" si="101"/>
        <v>42250</v>
      </c>
      <c r="C244" s="2">
        <v>13596.4</v>
      </c>
      <c r="E244" s="70">
        <v>42250</v>
      </c>
      <c r="F244" s="69">
        <v>9.86</v>
      </c>
      <c r="G244" s="69">
        <v>3.67</v>
      </c>
      <c r="H244" s="69">
        <v>18.440000000000001</v>
      </c>
      <c r="I244" s="69">
        <v>27.72</v>
      </c>
      <c r="J244" s="69">
        <v>11.73</v>
      </c>
      <c r="K244" s="69">
        <v>10.61</v>
      </c>
      <c r="L244" s="69">
        <v>22.08</v>
      </c>
      <c r="M244" s="69">
        <v>3.4</v>
      </c>
      <c r="N244" s="69">
        <v>8.8000000000000007</v>
      </c>
      <c r="O244" s="69">
        <v>6.06</v>
      </c>
      <c r="P244" s="69">
        <v>26</v>
      </c>
      <c r="Q244" s="69">
        <v>0.92</v>
      </c>
      <c r="R244" s="69">
        <v>6.11</v>
      </c>
      <c r="S244" s="69">
        <v>35.04</v>
      </c>
      <c r="T244" s="4"/>
      <c r="V244" s="3">
        <f t="shared" si="80"/>
        <v>42250</v>
      </c>
      <c r="W244" s="40">
        <f ca="1">W243+SUMIFS('Transactions (Dated)'!$E$2:$E$53,'Transactions (Dated)'!$D$2:$D$53,'Share Values'!$V244,'Transactions (Dated)'!$B$2:$B$53,'Share Values'!W$11,'Transactions (Dated)'!$C$2:$C$53,"Buy")-SUMIFS('Transactions (Dated)'!$E$2:$E$53,'Transactions (Dated)'!$D$2:$D$53,'Share Values'!$V244,'Transactions (Dated)'!$B$2:$B$53,'Share Values'!W$11,'Transactions (Dated)'!$C$2:$C$53,"Sell")</f>
        <v>4625</v>
      </c>
      <c r="X244" s="40">
        <f ca="1">X243+SUMIFS('Transactions (Dated)'!$E$2:$E$53,'Transactions (Dated)'!$D$2:$D$53,'Share Values'!$V244,'Transactions (Dated)'!$B$2:$B$53,'Share Values'!X$11,'Transactions (Dated)'!$C$2:$C$53,"Buy")-SUMIFS('Transactions (Dated)'!$E$2:$E$53,'Transactions (Dated)'!$D$2:$D$53,'Share Values'!$V244,'Transactions (Dated)'!$B$2:$B$53,'Share Values'!X$11,'Transactions (Dated)'!$C$2:$C$53,"Sell")</f>
        <v>9375</v>
      </c>
      <c r="Y244" s="40">
        <f ca="1">Y243+SUMIFS('Transactions (Dated)'!$E$2:$E$53,'Transactions (Dated)'!$D$2:$D$53,'Share Values'!$V244,'Transactions (Dated)'!$B$2:$B$53,'Share Values'!Y$11,'Transactions (Dated)'!$C$2:$C$53,"Buy")-SUMIFS('Transactions (Dated)'!$E$2:$E$53,'Transactions (Dated)'!$D$2:$D$53,'Share Values'!$V244,'Transactions (Dated)'!$B$2:$B$53,'Share Values'!Y$11,'Transactions (Dated)'!$C$2:$C$53,"Sell")</f>
        <v>0</v>
      </c>
      <c r="Z244" s="40">
        <f ca="1">Z243+SUMIFS('Transactions (Dated)'!$E$2:$E$53,'Transactions (Dated)'!$D$2:$D$53,'Share Values'!$V244,'Transactions (Dated)'!$B$2:$B$53,'Share Values'!Z$11,'Transactions (Dated)'!$C$2:$C$53,"Buy")-SUMIFS('Transactions (Dated)'!$E$2:$E$53,'Transactions (Dated)'!$D$2:$D$53,'Share Values'!$V244,'Transactions (Dated)'!$B$2:$B$53,'Share Values'!Z$11,'Transactions (Dated)'!$C$2:$C$53,"Sell")</f>
        <v>1892</v>
      </c>
      <c r="AA244" s="40">
        <f ca="1">AA243+SUMIFS('Transactions (Dated)'!$E$2:$E$53,'Transactions (Dated)'!$D$2:$D$53,'Share Values'!$V244,'Transactions (Dated)'!$B$2:$B$53,'Share Values'!AA$11,'Transactions (Dated)'!$C$2:$C$53,"Buy")-SUMIFS('Transactions (Dated)'!$E$2:$E$53,'Transactions (Dated)'!$D$2:$D$53,'Share Values'!$V244,'Transactions (Dated)'!$B$2:$B$53,'Share Values'!AA$11,'Transactions (Dated)'!$C$2:$C$53,"Sell")</f>
        <v>2348</v>
      </c>
      <c r="AB244" s="40">
        <f ca="1">AB243+SUMIFS('Transactions (Dated)'!$E$2:$E$53,'Transactions (Dated)'!$D$2:$D$53,'Share Values'!$V244,'Transactions (Dated)'!$B$2:$B$53,'Share Values'!AB$11,'Transactions (Dated)'!$C$2:$C$53,"Buy")-SUMIFS('Transactions (Dated)'!$E$2:$E$53,'Transactions (Dated)'!$D$2:$D$53,'Share Values'!$V244,'Transactions (Dated)'!$B$2:$B$53,'Share Values'!AB$11,'Transactions (Dated)'!$C$2:$C$53,"Sell")</f>
        <v>0</v>
      </c>
      <c r="AC244" s="40">
        <f ca="1">AC243+SUMIFS('Transactions (Dated)'!$E$2:$E$53,'Transactions (Dated)'!$D$2:$D$53,'Share Values'!$V244,'Transactions (Dated)'!$B$2:$B$53,'Share Values'!AC$11,'Transactions (Dated)'!$C$2:$C$53,"Buy")-SUMIFS('Transactions (Dated)'!$E$2:$E$53,'Transactions (Dated)'!$D$2:$D$53,'Share Values'!$V244,'Transactions (Dated)'!$B$2:$B$53,'Share Values'!AC$11,'Transactions (Dated)'!$C$2:$C$53,"Sell")</f>
        <v>0</v>
      </c>
      <c r="AD244" s="40">
        <f ca="1">AD243+SUMIFS('Transactions (Dated)'!$E$2:$E$53,'Transactions (Dated)'!$D$2:$D$53,'Share Values'!$V244,'Transactions (Dated)'!$B$2:$B$53,'Share Values'!AD$11,'Transactions (Dated)'!$C$2:$C$53,"Buy")-SUMIFS('Transactions (Dated)'!$E$2:$E$53,'Transactions (Dated)'!$D$2:$D$53,'Share Values'!$V244,'Transactions (Dated)'!$B$2:$B$53,'Share Values'!AD$11,'Transactions (Dated)'!$C$2:$C$53,"Sell")</f>
        <v>0</v>
      </c>
      <c r="AE244" s="40">
        <f ca="1">AE243+SUMIFS('Transactions (Dated)'!$E$2:$E$53,'Transactions (Dated)'!$D$2:$D$53,'Share Values'!$V244,'Transactions (Dated)'!$B$2:$B$53,'Share Values'!AE$11,'Transactions (Dated)'!$C$2:$C$53,"Buy")-SUMIFS('Transactions (Dated)'!$E$2:$E$53,'Transactions (Dated)'!$D$2:$D$53,'Share Values'!$V244,'Transactions (Dated)'!$B$2:$B$53,'Share Values'!AE$11,'Transactions (Dated)'!$C$2:$C$53,"Sell")</f>
        <v>0</v>
      </c>
      <c r="AF244" s="40">
        <f ca="1">AF243+SUMIFS('Transactions (Dated)'!$E$2:$E$53,'Transactions (Dated)'!$D$2:$D$53,'Share Values'!$V244,'Transactions (Dated)'!$B$2:$B$53,'Share Values'!AF$11,'Transactions (Dated)'!$C$2:$C$53,"Buy")-SUMIFS('Transactions (Dated)'!$E$2:$E$53,'Transactions (Dated)'!$D$2:$D$53,'Share Values'!$V244,'Transactions (Dated)'!$B$2:$B$53,'Share Values'!AF$11,'Transactions (Dated)'!$C$2:$C$53,"Sell")</f>
        <v>0</v>
      </c>
      <c r="AG244" s="40">
        <f ca="1">AG243+SUMIFS('Transactions (Dated)'!$E$2:$E$53,'Transactions (Dated)'!$D$2:$D$53,'Share Values'!$V244,'Transactions (Dated)'!$B$2:$B$53,'Share Values'!AG$11,'Transactions (Dated)'!$C$2:$C$53,"Buy")-SUMIFS('Transactions (Dated)'!$E$2:$E$53,'Transactions (Dated)'!$D$2:$D$53,'Share Values'!$V244,'Transactions (Dated)'!$B$2:$B$53,'Share Values'!AG$11,'Transactions (Dated)'!$C$2:$C$53,"Sell")</f>
        <v>0</v>
      </c>
      <c r="AH244" s="40">
        <f ca="1">AH243+SUMIFS('Transactions (Dated)'!$E$2:$E$53,'Transactions (Dated)'!$D$2:$D$53,'Share Values'!$V244,'Transactions (Dated)'!$B$2:$B$53,'Share Values'!AH$11,'Transactions (Dated)'!$C$2:$C$53,"Buy")-SUMIFS('Transactions (Dated)'!$E$2:$E$53,'Transactions (Dated)'!$D$2:$D$53,'Share Values'!$V244,'Transactions (Dated)'!$B$2:$B$53,'Share Values'!AH$11,'Transactions (Dated)'!$C$2:$C$53,"Sell")</f>
        <v>0</v>
      </c>
      <c r="AI244" s="40">
        <f ca="1">AI243+SUMIFS('Transactions (Dated)'!$E$2:$E$53,'Transactions (Dated)'!$D$2:$D$53,'Share Values'!$V244,'Transactions (Dated)'!$B$2:$B$53,'Share Values'!AI$11,'Transactions (Dated)'!$C$2:$C$53,"Buy")-SUMIFS('Transactions (Dated)'!$E$2:$E$53,'Transactions (Dated)'!$D$2:$D$53,'Share Values'!$V244,'Transactions (Dated)'!$B$2:$B$53,'Share Values'!AI$11,'Transactions (Dated)'!$C$2:$C$53,"Sell")</f>
        <v>0</v>
      </c>
      <c r="AJ244" s="40">
        <f ca="1">AJ243+SUMIFS('Transactions (Dated)'!$E$2:$E$53,'Transactions (Dated)'!$D$2:$D$53,'Share Values'!$V244,'Transactions (Dated)'!$B$2:$B$53,'Share Values'!AJ$11,'Transactions (Dated)'!$C$2:$C$53,"Buy")-SUMIFS('Transactions (Dated)'!$E$2:$E$53,'Transactions (Dated)'!$D$2:$D$53,'Share Values'!$V244,'Transactions (Dated)'!$B$2:$B$53,'Share Values'!AJ$11,'Transactions (Dated)'!$C$2:$C$53,"Sell")</f>
        <v>0</v>
      </c>
      <c r="AK244" s="40"/>
      <c r="AM244" s="3">
        <f t="shared" si="81"/>
        <v>42250</v>
      </c>
      <c r="AN244" s="6">
        <f t="shared" ca="1" si="82"/>
        <v>45602.5</v>
      </c>
      <c r="AO244" s="6">
        <f t="shared" ca="1" si="83"/>
        <v>34406.25</v>
      </c>
      <c r="AP244" s="6">
        <f t="shared" ca="1" si="84"/>
        <v>0</v>
      </c>
      <c r="AQ244" s="6">
        <f t="shared" ca="1" si="85"/>
        <v>52446.239999999998</v>
      </c>
      <c r="AR244" s="6">
        <f t="shared" ca="1" si="86"/>
        <v>27542.04</v>
      </c>
      <c r="AS244" s="6">
        <f t="shared" ca="1" si="87"/>
        <v>0</v>
      </c>
      <c r="AT244" s="6">
        <f t="shared" ca="1" si="88"/>
        <v>0</v>
      </c>
      <c r="AU244" s="6">
        <f t="shared" ca="1" si="89"/>
        <v>0</v>
      </c>
      <c r="AV244" s="6">
        <f t="shared" ca="1" si="90"/>
        <v>0</v>
      </c>
      <c r="AW244" s="6">
        <f t="shared" ca="1" si="91"/>
        <v>0</v>
      </c>
      <c r="AX244" s="6">
        <f t="shared" ca="1" si="92"/>
        <v>0</v>
      </c>
      <c r="AY244" s="6">
        <f t="shared" ca="1" si="93"/>
        <v>0</v>
      </c>
      <c r="AZ244" s="6">
        <f t="shared" ca="1" si="94"/>
        <v>0</v>
      </c>
      <c r="BA244" s="6">
        <f t="shared" ca="1" si="95"/>
        <v>0</v>
      </c>
      <c r="BB244" s="6"/>
      <c r="BD244" s="4">
        <f t="shared" ca="1" si="96"/>
        <v>159997.03</v>
      </c>
      <c r="BF244" s="3">
        <f t="shared" si="97"/>
        <v>42250</v>
      </c>
      <c r="BG244" s="6">
        <f>BG243+SUMIFS('Transactions (Dated)'!H:H,'Transactions (Dated)'!D:D,'Share Values'!AM244)</f>
        <v>806524.9</v>
      </c>
      <c r="BH244" s="6">
        <f ca="1">BH243+SUMIFS('Transactions (Dated)'!$F:$F,'Transactions (Dated)'!$D:$D,$BF244,'Transactions (Dated)'!$B:$B,BH$11,'Transactions (Dated)'!$C:$C,"Dividend (paid to cash)")*W244</f>
        <v>0</v>
      </c>
      <c r="BI244" s="6">
        <f ca="1">BI243+SUMIFS('Transactions (Dated)'!$F:$F,'Transactions (Dated)'!$D:$D,$BF244,'Transactions (Dated)'!$B:$B,BI$11,'Transactions (Dated)'!$C:$C,"Dividend (paid to cash)")*X244</f>
        <v>1718.75</v>
      </c>
      <c r="BJ244" s="6">
        <f ca="1">BJ243+SUMIFS('Transactions (Dated)'!$F:$F,'Transactions (Dated)'!$D:$D,$BF244,'Transactions (Dated)'!$B:$B,BJ$11,'Transactions (Dated)'!$C:$C,"Dividend (paid to cash)")*Y244</f>
        <v>0</v>
      </c>
      <c r="BK244" s="6">
        <f ca="1">BK243+SUMIFS('Transactions (Dated)'!$F:$F,'Transactions (Dated)'!$D:$D,$BF244,'Transactions (Dated)'!$B:$B,BK$11,'Transactions (Dated)'!$C:$C,"Dividend (paid to cash)")*Z244</f>
        <v>179.74</v>
      </c>
      <c r="BL244" s="6">
        <f ca="1">BL243+SUMIFS('Transactions (Dated)'!$F:$F,'Transactions (Dated)'!$D:$D,$BF244,'Transactions (Dated)'!$B:$B,BL$11,'Transactions (Dated)'!$C:$C,"Dividend (paid to cash)")*AA244</f>
        <v>0</v>
      </c>
      <c r="BM244" s="6">
        <f ca="1">BM243+SUMIFS('Transactions (Dated)'!$F:$F,'Transactions (Dated)'!$D:$D,$BF244,'Transactions (Dated)'!$B:$B,BM$11,'Transactions (Dated)'!$C:$C,"Dividend (paid to cash)")*AB244</f>
        <v>0</v>
      </c>
      <c r="BN244" s="6">
        <f ca="1">BN243+SUMIFS('Transactions (Dated)'!$F:$F,'Transactions (Dated)'!$D:$D,$BF244,'Transactions (Dated)'!$B:$B,BN$11,'Transactions (Dated)'!$C:$C,"Dividend (paid to cash)")*AC244</f>
        <v>0</v>
      </c>
      <c r="BO244" s="6">
        <f ca="1">BO243+SUMIFS('Transactions (Dated)'!$F:$F,'Transactions (Dated)'!$D:$D,$BF244,'Transactions (Dated)'!$B:$B,BO$11,'Transactions (Dated)'!$C:$C,"Dividend (paid to cash)")*AD244</f>
        <v>0</v>
      </c>
      <c r="BP244" s="6">
        <f ca="1">BP243+SUMIFS('Transactions (Dated)'!$F:$F,'Transactions (Dated)'!$D:$D,$BF244,'Transactions (Dated)'!$B:$B,BP$11,'Transactions (Dated)'!$C:$C,"Dividend (paid to cash)")*AE244</f>
        <v>0</v>
      </c>
      <c r="BQ244" s="6">
        <f ca="1">BQ243+SUMIFS('Transactions (Dated)'!$F:$F,'Transactions (Dated)'!$D:$D,$BF244,'Transactions (Dated)'!$B:$B,BQ$11,'Transactions (Dated)'!$C:$C,"Dividend (paid to cash)")*AF244</f>
        <v>0</v>
      </c>
      <c r="BR244" s="6">
        <f ca="1">BR243+SUMIFS('Transactions (Dated)'!$F:$F,'Transactions (Dated)'!$D:$D,$BF244,'Transactions (Dated)'!$B:$B,BR$11,'Transactions (Dated)'!$C:$C,"Dividend (paid to cash)")*AG244</f>
        <v>0</v>
      </c>
      <c r="BS244" s="6">
        <f ca="1">BS243+SUMIFS('Transactions (Dated)'!$F:$F,'Transactions (Dated)'!$D:$D,$BF244,'Transactions (Dated)'!$B:$B,BS$11,'Transactions (Dated)'!$C:$C,"Dividend (paid to cash)")*AH244</f>
        <v>0</v>
      </c>
      <c r="BT244" s="6">
        <f ca="1">BT243+SUMIFS('Transactions (Dated)'!$F:$F,'Transactions (Dated)'!$D:$D,$BF244,'Transactions (Dated)'!$B:$B,BT$11,'Transactions (Dated)'!$C:$C,"Dividend (paid to cash)")*AI244</f>
        <v>0</v>
      </c>
      <c r="BU244" s="6">
        <f ca="1">BU243+SUMIFS('Transactions (Dated)'!$F:$F,'Transactions (Dated)'!$D:$D,$BF244,'Transactions (Dated)'!$B:$B,BU$11,'Transactions (Dated)'!$C:$C,"Dividend (paid to cash)")*AJ244</f>
        <v>0</v>
      </c>
      <c r="BV244" s="6"/>
      <c r="BX244" s="6">
        <f t="shared" ca="1" si="102"/>
        <v>808423.39</v>
      </c>
      <c r="BZ244" s="3">
        <f t="shared" si="103"/>
        <v>42250</v>
      </c>
      <c r="CA244" s="4">
        <f t="shared" ca="1" si="98"/>
        <v>159997.03</v>
      </c>
      <c r="CB244" s="4">
        <f t="shared" ca="1" si="99"/>
        <v>808423.39</v>
      </c>
      <c r="CD244" s="4">
        <f t="shared" ca="1" si="100"/>
        <v>968420.42</v>
      </c>
    </row>
    <row r="245" spans="2:82">
      <c r="B245" s="3">
        <f t="shared" si="101"/>
        <v>42251</v>
      </c>
      <c r="C245" s="2">
        <v>13478.3</v>
      </c>
      <c r="E245" s="70">
        <v>42251</v>
      </c>
      <c r="F245" s="69">
        <v>9.66</v>
      </c>
      <c r="G245" s="69">
        <v>3.67</v>
      </c>
      <c r="H245" s="69">
        <v>18.29</v>
      </c>
      <c r="I245" s="69">
        <v>27.53</v>
      </c>
      <c r="J245" s="69">
        <v>12.47</v>
      </c>
      <c r="K245" s="69">
        <v>10.62</v>
      </c>
      <c r="L245" s="69">
        <v>21.66</v>
      </c>
      <c r="M245" s="69">
        <v>3.49</v>
      </c>
      <c r="N245" s="69">
        <v>8.6999999999999993</v>
      </c>
      <c r="O245" s="69">
        <v>6.0167000000000002</v>
      </c>
      <c r="P245" s="69">
        <v>26.21</v>
      </c>
      <c r="Q245" s="69">
        <v>0.94</v>
      </c>
      <c r="R245" s="69">
        <v>5.86</v>
      </c>
      <c r="S245" s="69">
        <v>34.94</v>
      </c>
      <c r="T245" s="4"/>
      <c r="V245" s="3">
        <f t="shared" si="80"/>
        <v>42251</v>
      </c>
      <c r="W245" s="40">
        <f ca="1">W244+SUMIFS('Transactions (Dated)'!$E$2:$E$53,'Transactions (Dated)'!$D$2:$D$53,'Share Values'!$V245,'Transactions (Dated)'!$B$2:$B$53,'Share Values'!W$11,'Transactions (Dated)'!$C$2:$C$53,"Buy")-SUMIFS('Transactions (Dated)'!$E$2:$E$53,'Transactions (Dated)'!$D$2:$D$53,'Share Values'!$V245,'Transactions (Dated)'!$B$2:$B$53,'Share Values'!W$11,'Transactions (Dated)'!$C$2:$C$53,"Sell")</f>
        <v>4625</v>
      </c>
      <c r="X245" s="40">
        <f ca="1">X244+SUMIFS('Transactions (Dated)'!$E$2:$E$53,'Transactions (Dated)'!$D$2:$D$53,'Share Values'!$V245,'Transactions (Dated)'!$B$2:$B$53,'Share Values'!X$11,'Transactions (Dated)'!$C$2:$C$53,"Buy")-SUMIFS('Transactions (Dated)'!$E$2:$E$53,'Transactions (Dated)'!$D$2:$D$53,'Share Values'!$V245,'Transactions (Dated)'!$B$2:$B$53,'Share Values'!X$11,'Transactions (Dated)'!$C$2:$C$53,"Sell")</f>
        <v>9375</v>
      </c>
      <c r="Y245" s="40">
        <f ca="1">Y244+SUMIFS('Transactions (Dated)'!$E$2:$E$53,'Transactions (Dated)'!$D$2:$D$53,'Share Values'!$V245,'Transactions (Dated)'!$B$2:$B$53,'Share Values'!Y$11,'Transactions (Dated)'!$C$2:$C$53,"Buy")-SUMIFS('Transactions (Dated)'!$E$2:$E$53,'Transactions (Dated)'!$D$2:$D$53,'Share Values'!$V245,'Transactions (Dated)'!$B$2:$B$53,'Share Values'!Y$11,'Transactions (Dated)'!$C$2:$C$53,"Sell")</f>
        <v>0</v>
      </c>
      <c r="Z245" s="40">
        <f ca="1">Z244+SUMIFS('Transactions (Dated)'!$E$2:$E$53,'Transactions (Dated)'!$D$2:$D$53,'Share Values'!$V245,'Transactions (Dated)'!$B$2:$B$53,'Share Values'!Z$11,'Transactions (Dated)'!$C$2:$C$53,"Buy")-SUMIFS('Transactions (Dated)'!$E$2:$E$53,'Transactions (Dated)'!$D$2:$D$53,'Share Values'!$V245,'Transactions (Dated)'!$B$2:$B$53,'Share Values'!Z$11,'Transactions (Dated)'!$C$2:$C$53,"Sell")</f>
        <v>1892</v>
      </c>
      <c r="AA245" s="40">
        <f ca="1">AA244+SUMIFS('Transactions (Dated)'!$E$2:$E$53,'Transactions (Dated)'!$D$2:$D$53,'Share Values'!$V245,'Transactions (Dated)'!$B$2:$B$53,'Share Values'!AA$11,'Transactions (Dated)'!$C$2:$C$53,"Buy")-SUMIFS('Transactions (Dated)'!$E$2:$E$53,'Transactions (Dated)'!$D$2:$D$53,'Share Values'!$V245,'Transactions (Dated)'!$B$2:$B$53,'Share Values'!AA$11,'Transactions (Dated)'!$C$2:$C$53,"Sell")</f>
        <v>2348</v>
      </c>
      <c r="AB245" s="40">
        <f ca="1">AB244+SUMIFS('Transactions (Dated)'!$E$2:$E$53,'Transactions (Dated)'!$D$2:$D$53,'Share Values'!$V245,'Transactions (Dated)'!$B$2:$B$53,'Share Values'!AB$11,'Transactions (Dated)'!$C$2:$C$53,"Buy")-SUMIFS('Transactions (Dated)'!$E$2:$E$53,'Transactions (Dated)'!$D$2:$D$53,'Share Values'!$V245,'Transactions (Dated)'!$B$2:$B$53,'Share Values'!AB$11,'Transactions (Dated)'!$C$2:$C$53,"Sell")</f>
        <v>0</v>
      </c>
      <c r="AC245" s="40">
        <f ca="1">AC244+SUMIFS('Transactions (Dated)'!$E$2:$E$53,'Transactions (Dated)'!$D$2:$D$53,'Share Values'!$V245,'Transactions (Dated)'!$B$2:$B$53,'Share Values'!AC$11,'Transactions (Dated)'!$C$2:$C$53,"Buy")-SUMIFS('Transactions (Dated)'!$E$2:$E$53,'Transactions (Dated)'!$D$2:$D$53,'Share Values'!$V245,'Transactions (Dated)'!$B$2:$B$53,'Share Values'!AC$11,'Transactions (Dated)'!$C$2:$C$53,"Sell")</f>
        <v>0</v>
      </c>
      <c r="AD245" s="40">
        <f ca="1">AD244+SUMIFS('Transactions (Dated)'!$E$2:$E$53,'Transactions (Dated)'!$D$2:$D$53,'Share Values'!$V245,'Transactions (Dated)'!$B$2:$B$53,'Share Values'!AD$11,'Transactions (Dated)'!$C$2:$C$53,"Buy")-SUMIFS('Transactions (Dated)'!$E$2:$E$53,'Transactions (Dated)'!$D$2:$D$53,'Share Values'!$V245,'Transactions (Dated)'!$B$2:$B$53,'Share Values'!AD$11,'Transactions (Dated)'!$C$2:$C$53,"Sell")</f>
        <v>0</v>
      </c>
      <c r="AE245" s="40">
        <f ca="1">AE244+SUMIFS('Transactions (Dated)'!$E$2:$E$53,'Transactions (Dated)'!$D$2:$D$53,'Share Values'!$V245,'Transactions (Dated)'!$B$2:$B$53,'Share Values'!AE$11,'Transactions (Dated)'!$C$2:$C$53,"Buy")-SUMIFS('Transactions (Dated)'!$E$2:$E$53,'Transactions (Dated)'!$D$2:$D$53,'Share Values'!$V245,'Transactions (Dated)'!$B$2:$B$53,'Share Values'!AE$11,'Transactions (Dated)'!$C$2:$C$53,"Sell")</f>
        <v>0</v>
      </c>
      <c r="AF245" s="40">
        <f ca="1">AF244+SUMIFS('Transactions (Dated)'!$E$2:$E$53,'Transactions (Dated)'!$D$2:$D$53,'Share Values'!$V245,'Transactions (Dated)'!$B$2:$B$53,'Share Values'!AF$11,'Transactions (Dated)'!$C$2:$C$53,"Buy")-SUMIFS('Transactions (Dated)'!$E$2:$E$53,'Transactions (Dated)'!$D$2:$D$53,'Share Values'!$V245,'Transactions (Dated)'!$B$2:$B$53,'Share Values'!AF$11,'Transactions (Dated)'!$C$2:$C$53,"Sell")</f>
        <v>0</v>
      </c>
      <c r="AG245" s="40">
        <f ca="1">AG244+SUMIFS('Transactions (Dated)'!$E$2:$E$53,'Transactions (Dated)'!$D$2:$D$53,'Share Values'!$V245,'Transactions (Dated)'!$B$2:$B$53,'Share Values'!AG$11,'Transactions (Dated)'!$C$2:$C$53,"Buy")-SUMIFS('Transactions (Dated)'!$E$2:$E$53,'Transactions (Dated)'!$D$2:$D$53,'Share Values'!$V245,'Transactions (Dated)'!$B$2:$B$53,'Share Values'!AG$11,'Transactions (Dated)'!$C$2:$C$53,"Sell")</f>
        <v>0</v>
      </c>
      <c r="AH245" s="40">
        <f ca="1">AH244+SUMIFS('Transactions (Dated)'!$E$2:$E$53,'Transactions (Dated)'!$D$2:$D$53,'Share Values'!$V245,'Transactions (Dated)'!$B$2:$B$53,'Share Values'!AH$11,'Transactions (Dated)'!$C$2:$C$53,"Buy")-SUMIFS('Transactions (Dated)'!$E$2:$E$53,'Transactions (Dated)'!$D$2:$D$53,'Share Values'!$V245,'Transactions (Dated)'!$B$2:$B$53,'Share Values'!AH$11,'Transactions (Dated)'!$C$2:$C$53,"Sell")</f>
        <v>0</v>
      </c>
      <c r="AI245" s="40">
        <f ca="1">AI244+SUMIFS('Transactions (Dated)'!$E$2:$E$53,'Transactions (Dated)'!$D$2:$D$53,'Share Values'!$V245,'Transactions (Dated)'!$B$2:$B$53,'Share Values'!AI$11,'Transactions (Dated)'!$C$2:$C$53,"Buy")-SUMIFS('Transactions (Dated)'!$E$2:$E$53,'Transactions (Dated)'!$D$2:$D$53,'Share Values'!$V245,'Transactions (Dated)'!$B$2:$B$53,'Share Values'!AI$11,'Transactions (Dated)'!$C$2:$C$53,"Sell")</f>
        <v>0</v>
      </c>
      <c r="AJ245" s="40">
        <f ca="1">AJ244+SUMIFS('Transactions (Dated)'!$E$2:$E$53,'Transactions (Dated)'!$D$2:$D$53,'Share Values'!$V245,'Transactions (Dated)'!$B$2:$B$53,'Share Values'!AJ$11,'Transactions (Dated)'!$C$2:$C$53,"Buy")-SUMIFS('Transactions (Dated)'!$E$2:$E$53,'Transactions (Dated)'!$D$2:$D$53,'Share Values'!$V245,'Transactions (Dated)'!$B$2:$B$53,'Share Values'!AJ$11,'Transactions (Dated)'!$C$2:$C$53,"Sell")</f>
        <v>0</v>
      </c>
      <c r="AK245" s="40"/>
      <c r="AM245" s="3">
        <f t="shared" si="81"/>
        <v>42251</v>
      </c>
      <c r="AN245" s="6">
        <f t="shared" ca="1" si="82"/>
        <v>44677.5</v>
      </c>
      <c r="AO245" s="6">
        <f t="shared" ca="1" si="83"/>
        <v>34406.25</v>
      </c>
      <c r="AP245" s="6">
        <f t="shared" ca="1" si="84"/>
        <v>0</v>
      </c>
      <c r="AQ245" s="6">
        <f t="shared" ca="1" si="85"/>
        <v>52086.76</v>
      </c>
      <c r="AR245" s="6">
        <f t="shared" ca="1" si="86"/>
        <v>29279.56</v>
      </c>
      <c r="AS245" s="6">
        <f t="shared" ca="1" si="87"/>
        <v>0</v>
      </c>
      <c r="AT245" s="6">
        <f t="shared" ca="1" si="88"/>
        <v>0</v>
      </c>
      <c r="AU245" s="6">
        <f t="shared" ca="1" si="89"/>
        <v>0</v>
      </c>
      <c r="AV245" s="6">
        <f t="shared" ca="1" si="90"/>
        <v>0</v>
      </c>
      <c r="AW245" s="6">
        <f t="shared" ca="1" si="91"/>
        <v>0</v>
      </c>
      <c r="AX245" s="6">
        <f t="shared" ca="1" si="92"/>
        <v>0</v>
      </c>
      <c r="AY245" s="6">
        <f t="shared" ca="1" si="93"/>
        <v>0</v>
      </c>
      <c r="AZ245" s="6">
        <f t="shared" ca="1" si="94"/>
        <v>0</v>
      </c>
      <c r="BA245" s="6">
        <f t="shared" ca="1" si="95"/>
        <v>0</v>
      </c>
      <c r="BB245" s="6"/>
      <c r="BD245" s="4">
        <f t="shared" ca="1" si="96"/>
        <v>160450.07</v>
      </c>
      <c r="BF245" s="3">
        <f t="shared" si="97"/>
        <v>42251</v>
      </c>
      <c r="BG245" s="6">
        <f>BG244+SUMIFS('Transactions (Dated)'!H:H,'Transactions (Dated)'!D:D,'Share Values'!AM245)</f>
        <v>806524.9</v>
      </c>
      <c r="BH245" s="6">
        <f ca="1">BH244+SUMIFS('Transactions (Dated)'!$F:$F,'Transactions (Dated)'!$D:$D,$BF245,'Transactions (Dated)'!$B:$B,BH$11,'Transactions (Dated)'!$C:$C,"Dividend (paid to cash)")*W245</f>
        <v>0</v>
      </c>
      <c r="BI245" s="6">
        <f ca="1">BI244+SUMIFS('Transactions (Dated)'!$F:$F,'Transactions (Dated)'!$D:$D,$BF245,'Transactions (Dated)'!$B:$B,BI$11,'Transactions (Dated)'!$C:$C,"Dividend (paid to cash)")*X245</f>
        <v>1718.75</v>
      </c>
      <c r="BJ245" s="6">
        <f ca="1">BJ244+SUMIFS('Transactions (Dated)'!$F:$F,'Transactions (Dated)'!$D:$D,$BF245,'Transactions (Dated)'!$B:$B,BJ$11,'Transactions (Dated)'!$C:$C,"Dividend (paid to cash)")*Y245</f>
        <v>0</v>
      </c>
      <c r="BK245" s="6">
        <f ca="1">BK244+SUMIFS('Transactions (Dated)'!$F:$F,'Transactions (Dated)'!$D:$D,$BF245,'Transactions (Dated)'!$B:$B,BK$11,'Transactions (Dated)'!$C:$C,"Dividend (paid to cash)")*Z245</f>
        <v>179.74</v>
      </c>
      <c r="BL245" s="6">
        <f ca="1">BL244+SUMIFS('Transactions (Dated)'!$F:$F,'Transactions (Dated)'!$D:$D,$BF245,'Transactions (Dated)'!$B:$B,BL$11,'Transactions (Dated)'!$C:$C,"Dividend (paid to cash)")*AA245</f>
        <v>0</v>
      </c>
      <c r="BM245" s="6">
        <f ca="1">BM244+SUMIFS('Transactions (Dated)'!$F:$F,'Transactions (Dated)'!$D:$D,$BF245,'Transactions (Dated)'!$B:$B,BM$11,'Transactions (Dated)'!$C:$C,"Dividend (paid to cash)")*AB245</f>
        <v>0</v>
      </c>
      <c r="BN245" s="6">
        <f ca="1">BN244+SUMIFS('Transactions (Dated)'!$F:$F,'Transactions (Dated)'!$D:$D,$BF245,'Transactions (Dated)'!$B:$B,BN$11,'Transactions (Dated)'!$C:$C,"Dividend (paid to cash)")*AC245</f>
        <v>0</v>
      </c>
      <c r="BO245" s="6">
        <f ca="1">BO244+SUMIFS('Transactions (Dated)'!$F:$F,'Transactions (Dated)'!$D:$D,$BF245,'Transactions (Dated)'!$B:$B,BO$11,'Transactions (Dated)'!$C:$C,"Dividend (paid to cash)")*AD245</f>
        <v>0</v>
      </c>
      <c r="BP245" s="6">
        <f ca="1">BP244+SUMIFS('Transactions (Dated)'!$F:$F,'Transactions (Dated)'!$D:$D,$BF245,'Transactions (Dated)'!$B:$B,BP$11,'Transactions (Dated)'!$C:$C,"Dividend (paid to cash)")*AE245</f>
        <v>0</v>
      </c>
      <c r="BQ245" s="6">
        <f ca="1">BQ244+SUMIFS('Transactions (Dated)'!$F:$F,'Transactions (Dated)'!$D:$D,$BF245,'Transactions (Dated)'!$B:$B,BQ$11,'Transactions (Dated)'!$C:$C,"Dividend (paid to cash)")*AF245</f>
        <v>0</v>
      </c>
      <c r="BR245" s="6">
        <f ca="1">BR244+SUMIFS('Transactions (Dated)'!$F:$F,'Transactions (Dated)'!$D:$D,$BF245,'Transactions (Dated)'!$B:$B,BR$11,'Transactions (Dated)'!$C:$C,"Dividend (paid to cash)")*AG245</f>
        <v>0</v>
      </c>
      <c r="BS245" s="6">
        <f ca="1">BS244+SUMIFS('Transactions (Dated)'!$F:$F,'Transactions (Dated)'!$D:$D,$BF245,'Transactions (Dated)'!$B:$B,BS$11,'Transactions (Dated)'!$C:$C,"Dividend (paid to cash)")*AH245</f>
        <v>0</v>
      </c>
      <c r="BT245" s="6">
        <f ca="1">BT244+SUMIFS('Transactions (Dated)'!$F:$F,'Transactions (Dated)'!$D:$D,$BF245,'Transactions (Dated)'!$B:$B,BT$11,'Transactions (Dated)'!$C:$C,"Dividend (paid to cash)")*AI245</f>
        <v>0</v>
      </c>
      <c r="BU245" s="6">
        <f ca="1">BU244+SUMIFS('Transactions (Dated)'!$F:$F,'Transactions (Dated)'!$D:$D,$BF245,'Transactions (Dated)'!$B:$B,BU$11,'Transactions (Dated)'!$C:$C,"Dividend (paid to cash)")*AJ245</f>
        <v>0</v>
      </c>
      <c r="BV245" s="6"/>
      <c r="BX245" s="6">
        <f t="shared" ca="1" si="102"/>
        <v>808423.39</v>
      </c>
      <c r="BZ245" s="3">
        <f t="shared" si="103"/>
        <v>42251</v>
      </c>
      <c r="CA245" s="4">
        <f t="shared" ca="1" si="98"/>
        <v>160450.07</v>
      </c>
      <c r="CB245" s="4">
        <f t="shared" ca="1" si="99"/>
        <v>808423.39</v>
      </c>
      <c r="CD245" s="4">
        <f t="shared" ca="1" si="100"/>
        <v>968873.46</v>
      </c>
    </row>
    <row r="246" spans="2:82">
      <c r="B246" s="3">
        <f t="shared" si="101"/>
        <v>42255</v>
      </c>
      <c r="C246" s="2">
        <v>13630.7</v>
      </c>
      <c r="E246" s="70">
        <v>42255</v>
      </c>
      <c r="F246" s="69">
        <v>9.75</v>
      </c>
      <c r="G246" s="69">
        <v>3.74</v>
      </c>
      <c r="H246" s="69">
        <v>18.510000000000002</v>
      </c>
      <c r="I246" s="69">
        <v>27.87</v>
      </c>
      <c r="J246" s="69">
        <v>12.12</v>
      </c>
      <c r="K246" s="69">
        <v>10.72</v>
      </c>
      <c r="L246" s="69">
        <v>22.61</v>
      </c>
      <c r="M246" s="69">
        <v>3.44</v>
      </c>
      <c r="N246" s="69">
        <v>8.5</v>
      </c>
      <c r="O246" s="69">
        <v>6.0667</v>
      </c>
      <c r="P246" s="69">
        <v>26.65</v>
      </c>
      <c r="Q246" s="69">
        <v>0.98</v>
      </c>
      <c r="R246" s="69">
        <v>6.38</v>
      </c>
      <c r="S246" s="69">
        <v>35.25</v>
      </c>
      <c r="T246" s="4"/>
      <c r="V246" s="3">
        <f t="shared" si="80"/>
        <v>42255</v>
      </c>
      <c r="W246" s="40">
        <f ca="1">W245+SUMIFS('Transactions (Dated)'!$E$2:$E$53,'Transactions (Dated)'!$D$2:$D$53,'Share Values'!$V246,'Transactions (Dated)'!$B$2:$B$53,'Share Values'!W$11,'Transactions (Dated)'!$C$2:$C$53,"Buy")-SUMIFS('Transactions (Dated)'!$E$2:$E$53,'Transactions (Dated)'!$D$2:$D$53,'Share Values'!$V246,'Transactions (Dated)'!$B$2:$B$53,'Share Values'!W$11,'Transactions (Dated)'!$C$2:$C$53,"Sell")</f>
        <v>4625</v>
      </c>
      <c r="X246" s="40">
        <f ca="1">X245+SUMIFS('Transactions (Dated)'!$E$2:$E$53,'Transactions (Dated)'!$D$2:$D$53,'Share Values'!$V246,'Transactions (Dated)'!$B$2:$B$53,'Share Values'!X$11,'Transactions (Dated)'!$C$2:$C$53,"Buy")-SUMIFS('Transactions (Dated)'!$E$2:$E$53,'Transactions (Dated)'!$D$2:$D$53,'Share Values'!$V246,'Transactions (Dated)'!$B$2:$B$53,'Share Values'!X$11,'Transactions (Dated)'!$C$2:$C$53,"Sell")</f>
        <v>9375</v>
      </c>
      <c r="Y246" s="40">
        <f ca="1">Y245+SUMIFS('Transactions (Dated)'!$E$2:$E$53,'Transactions (Dated)'!$D$2:$D$53,'Share Values'!$V246,'Transactions (Dated)'!$B$2:$B$53,'Share Values'!Y$11,'Transactions (Dated)'!$C$2:$C$53,"Buy")-SUMIFS('Transactions (Dated)'!$E$2:$E$53,'Transactions (Dated)'!$D$2:$D$53,'Share Values'!$V246,'Transactions (Dated)'!$B$2:$B$53,'Share Values'!Y$11,'Transactions (Dated)'!$C$2:$C$53,"Sell")</f>
        <v>0</v>
      </c>
      <c r="Z246" s="40">
        <f ca="1">Z245+SUMIFS('Transactions (Dated)'!$E$2:$E$53,'Transactions (Dated)'!$D$2:$D$53,'Share Values'!$V246,'Transactions (Dated)'!$B$2:$B$53,'Share Values'!Z$11,'Transactions (Dated)'!$C$2:$C$53,"Buy")-SUMIFS('Transactions (Dated)'!$E$2:$E$53,'Transactions (Dated)'!$D$2:$D$53,'Share Values'!$V246,'Transactions (Dated)'!$B$2:$B$53,'Share Values'!Z$11,'Transactions (Dated)'!$C$2:$C$53,"Sell")</f>
        <v>1892</v>
      </c>
      <c r="AA246" s="40">
        <f ca="1">AA245+SUMIFS('Transactions (Dated)'!$E$2:$E$53,'Transactions (Dated)'!$D$2:$D$53,'Share Values'!$V246,'Transactions (Dated)'!$B$2:$B$53,'Share Values'!AA$11,'Transactions (Dated)'!$C$2:$C$53,"Buy")-SUMIFS('Transactions (Dated)'!$E$2:$E$53,'Transactions (Dated)'!$D$2:$D$53,'Share Values'!$V246,'Transactions (Dated)'!$B$2:$B$53,'Share Values'!AA$11,'Transactions (Dated)'!$C$2:$C$53,"Sell")</f>
        <v>2348</v>
      </c>
      <c r="AB246" s="40">
        <f ca="1">AB245+SUMIFS('Transactions (Dated)'!$E$2:$E$53,'Transactions (Dated)'!$D$2:$D$53,'Share Values'!$V246,'Transactions (Dated)'!$B$2:$B$53,'Share Values'!AB$11,'Transactions (Dated)'!$C$2:$C$53,"Buy")-SUMIFS('Transactions (Dated)'!$E$2:$E$53,'Transactions (Dated)'!$D$2:$D$53,'Share Values'!$V246,'Transactions (Dated)'!$B$2:$B$53,'Share Values'!AB$11,'Transactions (Dated)'!$C$2:$C$53,"Sell")</f>
        <v>0</v>
      </c>
      <c r="AC246" s="40">
        <f ca="1">AC245+SUMIFS('Transactions (Dated)'!$E$2:$E$53,'Transactions (Dated)'!$D$2:$D$53,'Share Values'!$V246,'Transactions (Dated)'!$B$2:$B$53,'Share Values'!AC$11,'Transactions (Dated)'!$C$2:$C$53,"Buy")-SUMIFS('Transactions (Dated)'!$E$2:$E$53,'Transactions (Dated)'!$D$2:$D$53,'Share Values'!$V246,'Transactions (Dated)'!$B$2:$B$53,'Share Values'!AC$11,'Transactions (Dated)'!$C$2:$C$53,"Sell")</f>
        <v>0</v>
      </c>
      <c r="AD246" s="40">
        <f ca="1">AD245+SUMIFS('Transactions (Dated)'!$E$2:$E$53,'Transactions (Dated)'!$D$2:$D$53,'Share Values'!$V246,'Transactions (Dated)'!$B$2:$B$53,'Share Values'!AD$11,'Transactions (Dated)'!$C$2:$C$53,"Buy")-SUMIFS('Transactions (Dated)'!$E$2:$E$53,'Transactions (Dated)'!$D$2:$D$53,'Share Values'!$V246,'Transactions (Dated)'!$B$2:$B$53,'Share Values'!AD$11,'Transactions (Dated)'!$C$2:$C$53,"Sell")</f>
        <v>0</v>
      </c>
      <c r="AE246" s="40">
        <f ca="1">AE245+SUMIFS('Transactions (Dated)'!$E$2:$E$53,'Transactions (Dated)'!$D$2:$D$53,'Share Values'!$V246,'Transactions (Dated)'!$B$2:$B$53,'Share Values'!AE$11,'Transactions (Dated)'!$C$2:$C$53,"Buy")-SUMIFS('Transactions (Dated)'!$E$2:$E$53,'Transactions (Dated)'!$D$2:$D$53,'Share Values'!$V246,'Transactions (Dated)'!$B$2:$B$53,'Share Values'!AE$11,'Transactions (Dated)'!$C$2:$C$53,"Sell")</f>
        <v>0</v>
      </c>
      <c r="AF246" s="40">
        <f ca="1">AF245+SUMIFS('Transactions (Dated)'!$E$2:$E$53,'Transactions (Dated)'!$D$2:$D$53,'Share Values'!$V246,'Transactions (Dated)'!$B$2:$B$53,'Share Values'!AF$11,'Transactions (Dated)'!$C$2:$C$53,"Buy")-SUMIFS('Transactions (Dated)'!$E$2:$E$53,'Transactions (Dated)'!$D$2:$D$53,'Share Values'!$V246,'Transactions (Dated)'!$B$2:$B$53,'Share Values'!AF$11,'Transactions (Dated)'!$C$2:$C$53,"Sell")</f>
        <v>0</v>
      </c>
      <c r="AG246" s="40">
        <f ca="1">AG245+SUMIFS('Transactions (Dated)'!$E$2:$E$53,'Transactions (Dated)'!$D$2:$D$53,'Share Values'!$V246,'Transactions (Dated)'!$B$2:$B$53,'Share Values'!AG$11,'Transactions (Dated)'!$C$2:$C$53,"Buy")-SUMIFS('Transactions (Dated)'!$E$2:$E$53,'Transactions (Dated)'!$D$2:$D$53,'Share Values'!$V246,'Transactions (Dated)'!$B$2:$B$53,'Share Values'!AG$11,'Transactions (Dated)'!$C$2:$C$53,"Sell")</f>
        <v>0</v>
      </c>
      <c r="AH246" s="40">
        <f ca="1">AH245+SUMIFS('Transactions (Dated)'!$E$2:$E$53,'Transactions (Dated)'!$D$2:$D$53,'Share Values'!$V246,'Transactions (Dated)'!$B$2:$B$53,'Share Values'!AH$11,'Transactions (Dated)'!$C$2:$C$53,"Buy")-SUMIFS('Transactions (Dated)'!$E$2:$E$53,'Transactions (Dated)'!$D$2:$D$53,'Share Values'!$V246,'Transactions (Dated)'!$B$2:$B$53,'Share Values'!AH$11,'Transactions (Dated)'!$C$2:$C$53,"Sell")</f>
        <v>0</v>
      </c>
      <c r="AI246" s="40">
        <f ca="1">AI245+SUMIFS('Transactions (Dated)'!$E$2:$E$53,'Transactions (Dated)'!$D$2:$D$53,'Share Values'!$V246,'Transactions (Dated)'!$B$2:$B$53,'Share Values'!AI$11,'Transactions (Dated)'!$C$2:$C$53,"Buy")-SUMIFS('Transactions (Dated)'!$E$2:$E$53,'Transactions (Dated)'!$D$2:$D$53,'Share Values'!$V246,'Transactions (Dated)'!$B$2:$B$53,'Share Values'!AI$11,'Transactions (Dated)'!$C$2:$C$53,"Sell")</f>
        <v>0</v>
      </c>
      <c r="AJ246" s="40">
        <f ca="1">AJ245+SUMIFS('Transactions (Dated)'!$E$2:$E$53,'Transactions (Dated)'!$D$2:$D$53,'Share Values'!$V246,'Transactions (Dated)'!$B$2:$B$53,'Share Values'!AJ$11,'Transactions (Dated)'!$C$2:$C$53,"Buy")-SUMIFS('Transactions (Dated)'!$E$2:$E$53,'Transactions (Dated)'!$D$2:$D$53,'Share Values'!$V246,'Transactions (Dated)'!$B$2:$B$53,'Share Values'!AJ$11,'Transactions (Dated)'!$C$2:$C$53,"Sell")</f>
        <v>0</v>
      </c>
      <c r="AK246" s="40"/>
      <c r="AM246" s="3">
        <f t="shared" si="81"/>
        <v>42255</v>
      </c>
      <c r="AN246" s="6">
        <f t="shared" ca="1" si="82"/>
        <v>45093.75</v>
      </c>
      <c r="AO246" s="6">
        <f t="shared" ca="1" si="83"/>
        <v>35062.5</v>
      </c>
      <c r="AP246" s="6">
        <f t="shared" ca="1" si="84"/>
        <v>0</v>
      </c>
      <c r="AQ246" s="6">
        <f t="shared" ca="1" si="85"/>
        <v>52730.04</v>
      </c>
      <c r="AR246" s="6">
        <f t="shared" ca="1" si="86"/>
        <v>28457.759999999998</v>
      </c>
      <c r="AS246" s="6">
        <f t="shared" ca="1" si="87"/>
        <v>0</v>
      </c>
      <c r="AT246" s="6">
        <f t="shared" ca="1" si="88"/>
        <v>0</v>
      </c>
      <c r="AU246" s="6">
        <f t="shared" ca="1" si="89"/>
        <v>0</v>
      </c>
      <c r="AV246" s="6">
        <f t="shared" ca="1" si="90"/>
        <v>0</v>
      </c>
      <c r="AW246" s="6">
        <f t="shared" ca="1" si="91"/>
        <v>0</v>
      </c>
      <c r="AX246" s="6">
        <f t="shared" ca="1" si="92"/>
        <v>0</v>
      </c>
      <c r="AY246" s="6">
        <f t="shared" ca="1" si="93"/>
        <v>0</v>
      </c>
      <c r="AZ246" s="6">
        <f t="shared" ca="1" si="94"/>
        <v>0</v>
      </c>
      <c r="BA246" s="6">
        <f t="shared" ca="1" si="95"/>
        <v>0</v>
      </c>
      <c r="BB246" s="6"/>
      <c r="BD246" s="4">
        <f t="shared" ca="1" si="96"/>
        <v>161344.05000000002</v>
      </c>
      <c r="BF246" s="3">
        <f t="shared" si="97"/>
        <v>42255</v>
      </c>
      <c r="BG246" s="6">
        <f>BG245+SUMIFS('Transactions (Dated)'!H:H,'Transactions (Dated)'!D:D,'Share Values'!AM246)</f>
        <v>806524.9</v>
      </c>
      <c r="BH246" s="6">
        <f ca="1">BH245+SUMIFS('Transactions (Dated)'!$F:$F,'Transactions (Dated)'!$D:$D,$BF246,'Transactions (Dated)'!$B:$B,BH$11,'Transactions (Dated)'!$C:$C,"Dividend (paid to cash)")*W246</f>
        <v>0</v>
      </c>
      <c r="BI246" s="6">
        <f ca="1">BI245+SUMIFS('Transactions (Dated)'!$F:$F,'Transactions (Dated)'!$D:$D,$BF246,'Transactions (Dated)'!$B:$B,BI$11,'Transactions (Dated)'!$C:$C,"Dividend (paid to cash)")*X246</f>
        <v>1718.75</v>
      </c>
      <c r="BJ246" s="6">
        <f ca="1">BJ245+SUMIFS('Transactions (Dated)'!$F:$F,'Transactions (Dated)'!$D:$D,$BF246,'Transactions (Dated)'!$B:$B,BJ$11,'Transactions (Dated)'!$C:$C,"Dividend (paid to cash)")*Y246</f>
        <v>0</v>
      </c>
      <c r="BK246" s="6">
        <f ca="1">BK245+SUMIFS('Transactions (Dated)'!$F:$F,'Transactions (Dated)'!$D:$D,$BF246,'Transactions (Dated)'!$B:$B,BK$11,'Transactions (Dated)'!$C:$C,"Dividend (paid to cash)")*Z246</f>
        <v>179.74</v>
      </c>
      <c r="BL246" s="6">
        <f ca="1">BL245+SUMIFS('Transactions (Dated)'!$F:$F,'Transactions (Dated)'!$D:$D,$BF246,'Transactions (Dated)'!$B:$B,BL$11,'Transactions (Dated)'!$C:$C,"Dividend (paid to cash)")*AA246</f>
        <v>0</v>
      </c>
      <c r="BM246" s="6">
        <f ca="1">BM245+SUMIFS('Transactions (Dated)'!$F:$F,'Transactions (Dated)'!$D:$D,$BF246,'Transactions (Dated)'!$B:$B,BM$11,'Transactions (Dated)'!$C:$C,"Dividend (paid to cash)")*AB246</f>
        <v>0</v>
      </c>
      <c r="BN246" s="6">
        <f ca="1">BN245+SUMIFS('Transactions (Dated)'!$F:$F,'Transactions (Dated)'!$D:$D,$BF246,'Transactions (Dated)'!$B:$B,BN$11,'Transactions (Dated)'!$C:$C,"Dividend (paid to cash)")*AC246</f>
        <v>0</v>
      </c>
      <c r="BO246" s="6">
        <f ca="1">BO245+SUMIFS('Transactions (Dated)'!$F:$F,'Transactions (Dated)'!$D:$D,$BF246,'Transactions (Dated)'!$B:$B,BO$11,'Transactions (Dated)'!$C:$C,"Dividend (paid to cash)")*AD246</f>
        <v>0</v>
      </c>
      <c r="BP246" s="6">
        <f ca="1">BP245+SUMIFS('Transactions (Dated)'!$F:$F,'Transactions (Dated)'!$D:$D,$BF246,'Transactions (Dated)'!$B:$B,BP$11,'Transactions (Dated)'!$C:$C,"Dividend (paid to cash)")*AE246</f>
        <v>0</v>
      </c>
      <c r="BQ246" s="6">
        <f ca="1">BQ245+SUMIFS('Transactions (Dated)'!$F:$F,'Transactions (Dated)'!$D:$D,$BF246,'Transactions (Dated)'!$B:$B,BQ$11,'Transactions (Dated)'!$C:$C,"Dividend (paid to cash)")*AF246</f>
        <v>0</v>
      </c>
      <c r="BR246" s="6">
        <f ca="1">BR245+SUMIFS('Transactions (Dated)'!$F:$F,'Transactions (Dated)'!$D:$D,$BF246,'Transactions (Dated)'!$B:$B,BR$11,'Transactions (Dated)'!$C:$C,"Dividend (paid to cash)")*AG246</f>
        <v>0</v>
      </c>
      <c r="BS246" s="6">
        <f ca="1">BS245+SUMIFS('Transactions (Dated)'!$F:$F,'Transactions (Dated)'!$D:$D,$BF246,'Transactions (Dated)'!$B:$B,BS$11,'Transactions (Dated)'!$C:$C,"Dividend (paid to cash)")*AH246</f>
        <v>0</v>
      </c>
      <c r="BT246" s="6">
        <f ca="1">BT245+SUMIFS('Transactions (Dated)'!$F:$F,'Transactions (Dated)'!$D:$D,$BF246,'Transactions (Dated)'!$B:$B,BT$11,'Transactions (Dated)'!$C:$C,"Dividend (paid to cash)")*AI246</f>
        <v>0</v>
      </c>
      <c r="BU246" s="6">
        <f ca="1">BU245+SUMIFS('Transactions (Dated)'!$F:$F,'Transactions (Dated)'!$D:$D,$BF246,'Transactions (Dated)'!$B:$B,BU$11,'Transactions (Dated)'!$C:$C,"Dividend (paid to cash)")*AJ246</f>
        <v>0</v>
      </c>
      <c r="BV246" s="6"/>
      <c r="BX246" s="6">
        <f t="shared" ca="1" si="102"/>
        <v>808423.39</v>
      </c>
      <c r="BZ246" s="3">
        <f t="shared" si="103"/>
        <v>42255</v>
      </c>
      <c r="CA246" s="4">
        <f t="shared" ca="1" si="98"/>
        <v>161344.05000000002</v>
      </c>
      <c r="CB246" s="4">
        <f t="shared" ca="1" si="99"/>
        <v>808423.39</v>
      </c>
      <c r="CD246" s="4">
        <f t="shared" ca="1" si="100"/>
        <v>969767.44000000006</v>
      </c>
    </row>
    <row r="247" spans="2:82">
      <c r="B247" s="3">
        <f t="shared" si="101"/>
        <v>42256</v>
      </c>
      <c r="C247" s="2">
        <v>13531.9</v>
      </c>
      <c r="E247" s="70">
        <v>42256</v>
      </c>
      <c r="F247" s="69">
        <v>9.58</v>
      </c>
      <c r="G247" s="69">
        <v>3.5</v>
      </c>
      <c r="H247" s="69">
        <v>18.38</v>
      </c>
      <c r="I247" s="69">
        <v>28</v>
      </c>
      <c r="J247" s="69">
        <v>12.2</v>
      </c>
      <c r="K247" s="69">
        <v>10.59</v>
      </c>
      <c r="L247" s="69">
        <v>22.06</v>
      </c>
      <c r="M247" s="69">
        <v>3.33</v>
      </c>
      <c r="N247" s="69">
        <v>8.2799999999999994</v>
      </c>
      <c r="O247" s="69">
        <v>6.02</v>
      </c>
      <c r="P247" s="69">
        <v>27.5</v>
      </c>
      <c r="Q247" s="69">
        <v>0.94</v>
      </c>
      <c r="R247" s="69">
        <v>6.22</v>
      </c>
      <c r="S247" s="69">
        <v>35.1</v>
      </c>
      <c r="T247" s="4"/>
      <c r="V247" s="3">
        <f t="shared" si="80"/>
        <v>42256</v>
      </c>
      <c r="W247" s="40">
        <f ca="1">W246+SUMIFS('Transactions (Dated)'!$E$2:$E$53,'Transactions (Dated)'!$D$2:$D$53,'Share Values'!$V247,'Transactions (Dated)'!$B$2:$B$53,'Share Values'!W$11,'Transactions (Dated)'!$C$2:$C$53,"Buy")-SUMIFS('Transactions (Dated)'!$E$2:$E$53,'Transactions (Dated)'!$D$2:$D$53,'Share Values'!$V247,'Transactions (Dated)'!$B$2:$B$53,'Share Values'!W$11,'Transactions (Dated)'!$C$2:$C$53,"Sell")</f>
        <v>4625</v>
      </c>
      <c r="X247" s="40">
        <f ca="1">X246+SUMIFS('Transactions (Dated)'!$E$2:$E$53,'Transactions (Dated)'!$D$2:$D$53,'Share Values'!$V247,'Transactions (Dated)'!$B$2:$B$53,'Share Values'!X$11,'Transactions (Dated)'!$C$2:$C$53,"Buy")-SUMIFS('Transactions (Dated)'!$E$2:$E$53,'Transactions (Dated)'!$D$2:$D$53,'Share Values'!$V247,'Transactions (Dated)'!$B$2:$B$53,'Share Values'!X$11,'Transactions (Dated)'!$C$2:$C$53,"Sell")</f>
        <v>9375</v>
      </c>
      <c r="Y247" s="40">
        <f ca="1">Y246+SUMIFS('Transactions (Dated)'!$E$2:$E$53,'Transactions (Dated)'!$D$2:$D$53,'Share Values'!$V247,'Transactions (Dated)'!$B$2:$B$53,'Share Values'!Y$11,'Transactions (Dated)'!$C$2:$C$53,"Buy")-SUMIFS('Transactions (Dated)'!$E$2:$E$53,'Transactions (Dated)'!$D$2:$D$53,'Share Values'!$V247,'Transactions (Dated)'!$B$2:$B$53,'Share Values'!Y$11,'Transactions (Dated)'!$C$2:$C$53,"Sell")</f>
        <v>0</v>
      </c>
      <c r="Z247" s="40">
        <f ca="1">Z246+SUMIFS('Transactions (Dated)'!$E$2:$E$53,'Transactions (Dated)'!$D$2:$D$53,'Share Values'!$V247,'Transactions (Dated)'!$B$2:$B$53,'Share Values'!Z$11,'Transactions (Dated)'!$C$2:$C$53,"Buy")-SUMIFS('Transactions (Dated)'!$E$2:$E$53,'Transactions (Dated)'!$D$2:$D$53,'Share Values'!$V247,'Transactions (Dated)'!$B$2:$B$53,'Share Values'!Z$11,'Transactions (Dated)'!$C$2:$C$53,"Sell")</f>
        <v>1892</v>
      </c>
      <c r="AA247" s="40">
        <f ca="1">AA246+SUMIFS('Transactions (Dated)'!$E$2:$E$53,'Transactions (Dated)'!$D$2:$D$53,'Share Values'!$V247,'Transactions (Dated)'!$B$2:$B$53,'Share Values'!AA$11,'Transactions (Dated)'!$C$2:$C$53,"Buy")-SUMIFS('Transactions (Dated)'!$E$2:$E$53,'Transactions (Dated)'!$D$2:$D$53,'Share Values'!$V247,'Transactions (Dated)'!$B$2:$B$53,'Share Values'!AA$11,'Transactions (Dated)'!$C$2:$C$53,"Sell")</f>
        <v>2348</v>
      </c>
      <c r="AB247" s="40">
        <f ca="1">AB246+SUMIFS('Transactions (Dated)'!$E$2:$E$53,'Transactions (Dated)'!$D$2:$D$53,'Share Values'!$V247,'Transactions (Dated)'!$B$2:$B$53,'Share Values'!AB$11,'Transactions (Dated)'!$C$2:$C$53,"Buy")-SUMIFS('Transactions (Dated)'!$E$2:$E$53,'Transactions (Dated)'!$D$2:$D$53,'Share Values'!$V247,'Transactions (Dated)'!$B$2:$B$53,'Share Values'!AB$11,'Transactions (Dated)'!$C$2:$C$53,"Sell")</f>
        <v>0</v>
      </c>
      <c r="AC247" s="40">
        <f ca="1">AC246+SUMIFS('Transactions (Dated)'!$E$2:$E$53,'Transactions (Dated)'!$D$2:$D$53,'Share Values'!$V247,'Transactions (Dated)'!$B$2:$B$53,'Share Values'!AC$11,'Transactions (Dated)'!$C$2:$C$53,"Buy")-SUMIFS('Transactions (Dated)'!$E$2:$E$53,'Transactions (Dated)'!$D$2:$D$53,'Share Values'!$V247,'Transactions (Dated)'!$B$2:$B$53,'Share Values'!AC$11,'Transactions (Dated)'!$C$2:$C$53,"Sell")</f>
        <v>0</v>
      </c>
      <c r="AD247" s="40">
        <f ca="1">AD246+SUMIFS('Transactions (Dated)'!$E$2:$E$53,'Transactions (Dated)'!$D$2:$D$53,'Share Values'!$V247,'Transactions (Dated)'!$B$2:$B$53,'Share Values'!AD$11,'Transactions (Dated)'!$C$2:$C$53,"Buy")-SUMIFS('Transactions (Dated)'!$E$2:$E$53,'Transactions (Dated)'!$D$2:$D$53,'Share Values'!$V247,'Transactions (Dated)'!$B$2:$B$53,'Share Values'!AD$11,'Transactions (Dated)'!$C$2:$C$53,"Sell")</f>
        <v>0</v>
      </c>
      <c r="AE247" s="40">
        <f ca="1">AE246+SUMIFS('Transactions (Dated)'!$E$2:$E$53,'Transactions (Dated)'!$D$2:$D$53,'Share Values'!$V247,'Transactions (Dated)'!$B$2:$B$53,'Share Values'!AE$11,'Transactions (Dated)'!$C$2:$C$53,"Buy")-SUMIFS('Transactions (Dated)'!$E$2:$E$53,'Transactions (Dated)'!$D$2:$D$53,'Share Values'!$V247,'Transactions (Dated)'!$B$2:$B$53,'Share Values'!AE$11,'Transactions (Dated)'!$C$2:$C$53,"Sell")</f>
        <v>0</v>
      </c>
      <c r="AF247" s="40">
        <f ca="1">AF246+SUMIFS('Transactions (Dated)'!$E$2:$E$53,'Transactions (Dated)'!$D$2:$D$53,'Share Values'!$V247,'Transactions (Dated)'!$B$2:$B$53,'Share Values'!AF$11,'Transactions (Dated)'!$C$2:$C$53,"Buy")-SUMIFS('Transactions (Dated)'!$E$2:$E$53,'Transactions (Dated)'!$D$2:$D$53,'Share Values'!$V247,'Transactions (Dated)'!$B$2:$B$53,'Share Values'!AF$11,'Transactions (Dated)'!$C$2:$C$53,"Sell")</f>
        <v>0</v>
      </c>
      <c r="AG247" s="40">
        <f ca="1">AG246+SUMIFS('Transactions (Dated)'!$E$2:$E$53,'Transactions (Dated)'!$D$2:$D$53,'Share Values'!$V247,'Transactions (Dated)'!$B$2:$B$53,'Share Values'!AG$11,'Transactions (Dated)'!$C$2:$C$53,"Buy")-SUMIFS('Transactions (Dated)'!$E$2:$E$53,'Transactions (Dated)'!$D$2:$D$53,'Share Values'!$V247,'Transactions (Dated)'!$B$2:$B$53,'Share Values'!AG$11,'Transactions (Dated)'!$C$2:$C$53,"Sell")</f>
        <v>0</v>
      </c>
      <c r="AH247" s="40">
        <f ca="1">AH246+SUMIFS('Transactions (Dated)'!$E$2:$E$53,'Transactions (Dated)'!$D$2:$D$53,'Share Values'!$V247,'Transactions (Dated)'!$B$2:$B$53,'Share Values'!AH$11,'Transactions (Dated)'!$C$2:$C$53,"Buy")-SUMIFS('Transactions (Dated)'!$E$2:$E$53,'Transactions (Dated)'!$D$2:$D$53,'Share Values'!$V247,'Transactions (Dated)'!$B$2:$B$53,'Share Values'!AH$11,'Transactions (Dated)'!$C$2:$C$53,"Sell")</f>
        <v>0</v>
      </c>
      <c r="AI247" s="40">
        <f ca="1">AI246+SUMIFS('Transactions (Dated)'!$E$2:$E$53,'Transactions (Dated)'!$D$2:$D$53,'Share Values'!$V247,'Transactions (Dated)'!$B$2:$B$53,'Share Values'!AI$11,'Transactions (Dated)'!$C$2:$C$53,"Buy")-SUMIFS('Transactions (Dated)'!$E$2:$E$53,'Transactions (Dated)'!$D$2:$D$53,'Share Values'!$V247,'Transactions (Dated)'!$B$2:$B$53,'Share Values'!AI$11,'Transactions (Dated)'!$C$2:$C$53,"Sell")</f>
        <v>0</v>
      </c>
      <c r="AJ247" s="40">
        <f ca="1">AJ246+SUMIFS('Transactions (Dated)'!$E$2:$E$53,'Transactions (Dated)'!$D$2:$D$53,'Share Values'!$V247,'Transactions (Dated)'!$B$2:$B$53,'Share Values'!AJ$11,'Transactions (Dated)'!$C$2:$C$53,"Buy")-SUMIFS('Transactions (Dated)'!$E$2:$E$53,'Transactions (Dated)'!$D$2:$D$53,'Share Values'!$V247,'Transactions (Dated)'!$B$2:$B$53,'Share Values'!AJ$11,'Transactions (Dated)'!$C$2:$C$53,"Sell")</f>
        <v>0</v>
      </c>
      <c r="AK247" s="40"/>
      <c r="AM247" s="3">
        <f t="shared" si="81"/>
        <v>42256</v>
      </c>
      <c r="AN247" s="6">
        <f t="shared" ca="1" si="82"/>
        <v>44307.5</v>
      </c>
      <c r="AO247" s="6">
        <f t="shared" ca="1" si="83"/>
        <v>32812.5</v>
      </c>
      <c r="AP247" s="6">
        <f t="shared" ca="1" si="84"/>
        <v>0</v>
      </c>
      <c r="AQ247" s="6">
        <f t="shared" ca="1" si="85"/>
        <v>52976</v>
      </c>
      <c r="AR247" s="6">
        <f t="shared" ca="1" si="86"/>
        <v>28645.599999999999</v>
      </c>
      <c r="AS247" s="6">
        <f t="shared" ca="1" si="87"/>
        <v>0</v>
      </c>
      <c r="AT247" s="6">
        <f t="shared" ca="1" si="88"/>
        <v>0</v>
      </c>
      <c r="AU247" s="6">
        <f t="shared" ca="1" si="89"/>
        <v>0</v>
      </c>
      <c r="AV247" s="6">
        <f t="shared" ca="1" si="90"/>
        <v>0</v>
      </c>
      <c r="AW247" s="6">
        <f t="shared" ca="1" si="91"/>
        <v>0</v>
      </c>
      <c r="AX247" s="6">
        <f t="shared" ca="1" si="92"/>
        <v>0</v>
      </c>
      <c r="AY247" s="6">
        <f t="shared" ca="1" si="93"/>
        <v>0</v>
      </c>
      <c r="AZ247" s="6">
        <f t="shared" ca="1" si="94"/>
        <v>0</v>
      </c>
      <c r="BA247" s="6">
        <f t="shared" ca="1" si="95"/>
        <v>0</v>
      </c>
      <c r="BB247" s="6"/>
      <c r="BD247" s="4">
        <f t="shared" ca="1" si="96"/>
        <v>158741.6</v>
      </c>
      <c r="BF247" s="3">
        <f t="shared" si="97"/>
        <v>42256</v>
      </c>
      <c r="BG247" s="6">
        <f>BG246+SUMIFS('Transactions (Dated)'!H:H,'Transactions (Dated)'!D:D,'Share Values'!AM247)</f>
        <v>806524.9</v>
      </c>
      <c r="BH247" s="6">
        <f ca="1">BH246+SUMIFS('Transactions (Dated)'!$F:$F,'Transactions (Dated)'!$D:$D,$BF247,'Transactions (Dated)'!$B:$B,BH$11,'Transactions (Dated)'!$C:$C,"Dividend (paid to cash)")*W247</f>
        <v>0</v>
      </c>
      <c r="BI247" s="6">
        <f ca="1">BI246+SUMIFS('Transactions (Dated)'!$F:$F,'Transactions (Dated)'!$D:$D,$BF247,'Transactions (Dated)'!$B:$B,BI$11,'Transactions (Dated)'!$C:$C,"Dividend (paid to cash)")*X247</f>
        <v>1718.75</v>
      </c>
      <c r="BJ247" s="6">
        <f ca="1">BJ246+SUMIFS('Transactions (Dated)'!$F:$F,'Transactions (Dated)'!$D:$D,$BF247,'Transactions (Dated)'!$B:$B,BJ$11,'Transactions (Dated)'!$C:$C,"Dividend (paid to cash)")*Y247</f>
        <v>0</v>
      </c>
      <c r="BK247" s="6">
        <f ca="1">BK246+SUMIFS('Transactions (Dated)'!$F:$F,'Transactions (Dated)'!$D:$D,$BF247,'Transactions (Dated)'!$B:$B,BK$11,'Transactions (Dated)'!$C:$C,"Dividend (paid to cash)")*Z247</f>
        <v>179.74</v>
      </c>
      <c r="BL247" s="6">
        <f ca="1">BL246+SUMIFS('Transactions (Dated)'!$F:$F,'Transactions (Dated)'!$D:$D,$BF247,'Transactions (Dated)'!$B:$B,BL$11,'Transactions (Dated)'!$C:$C,"Dividend (paid to cash)")*AA247</f>
        <v>0</v>
      </c>
      <c r="BM247" s="6">
        <f ca="1">BM246+SUMIFS('Transactions (Dated)'!$F:$F,'Transactions (Dated)'!$D:$D,$BF247,'Transactions (Dated)'!$B:$B,BM$11,'Transactions (Dated)'!$C:$C,"Dividend (paid to cash)")*AB247</f>
        <v>0</v>
      </c>
      <c r="BN247" s="6">
        <f ca="1">BN246+SUMIFS('Transactions (Dated)'!$F:$F,'Transactions (Dated)'!$D:$D,$BF247,'Transactions (Dated)'!$B:$B,BN$11,'Transactions (Dated)'!$C:$C,"Dividend (paid to cash)")*AC247</f>
        <v>0</v>
      </c>
      <c r="BO247" s="6">
        <f ca="1">BO246+SUMIFS('Transactions (Dated)'!$F:$F,'Transactions (Dated)'!$D:$D,$BF247,'Transactions (Dated)'!$B:$B,BO$11,'Transactions (Dated)'!$C:$C,"Dividend (paid to cash)")*AD247</f>
        <v>0</v>
      </c>
      <c r="BP247" s="6">
        <f ca="1">BP246+SUMIFS('Transactions (Dated)'!$F:$F,'Transactions (Dated)'!$D:$D,$BF247,'Transactions (Dated)'!$B:$B,BP$11,'Transactions (Dated)'!$C:$C,"Dividend (paid to cash)")*AE247</f>
        <v>0</v>
      </c>
      <c r="BQ247" s="6">
        <f ca="1">BQ246+SUMIFS('Transactions (Dated)'!$F:$F,'Transactions (Dated)'!$D:$D,$BF247,'Transactions (Dated)'!$B:$B,BQ$11,'Transactions (Dated)'!$C:$C,"Dividend (paid to cash)")*AF247</f>
        <v>0</v>
      </c>
      <c r="BR247" s="6">
        <f ca="1">BR246+SUMIFS('Transactions (Dated)'!$F:$F,'Transactions (Dated)'!$D:$D,$BF247,'Transactions (Dated)'!$B:$B,BR$11,'Transactions (Dated)'!$C:$C,"Dividend (paid to cash)")*AG247</f>
        <v>0</v>
      </c>
      <c r="BS247" s="6">
        <f ca="1">BS246+SUMIFS('Transactions (Dated)'!$F:$F,'Transactions (Dated)'!$D:$D,$BF247,'Transactions (Dated)'!$B:$B,BS$11,'Transactions (Dated)'!$C:$C,"Dividend (paid to cash)")*AH247</f>
        <v>0</v>
      </c>
      <c r="BT247" s="6">
        <f ca="1">BT246+SUMIFS('Transactions (Dated)'!$F:$F,'Transactions (Dated)'!$D:$D,$BF247,'Transactions (Dated)'!$B:$B,BT$11,'Transactions (Dated)'!$C:$C,"Dividend (paid to cash)")*AI247</f>
        <v>0</v>
      </c>
      <c r="BU247" s="6">
        <f ca="1">BU246+SUMIFS('Transactions (Dated)'!$F:$F,'Transactions (Dated)'!$D:$D,$BF247,'Transactions (Dated)'!$B:$B,BU$11,'Transactions (Dated)'!$C:$C,"Dividend (paid to cash)")*AJ247</f>
        <v>0</v>
      </c>
      <c r="BV247" s="6"/>
      <c r="BX247" s="6">
        <f t="shared" ca="1" si="102"/>
        <v>808423.39</v>
      </c>
      <c r="BZ247" s="3">
        <f t="shared" si="103"/>
        <v>42256</v>
      </c>
      <c r="CA247" s="4">
        <f t="shared" ca="1" si="98"/>
        <v>158741.6</v>
      </c>
      <c r="CB247" s="4">
        <f t="shared" ca="1" si="99"/>
        <v>808423.39</v>
      </c>
      <c r="CD247" s="4">
        <f t="shared" ca="1" si="100"/>
        <v>967164.99</v>
      </c>
    </row>
    <row r="248" spans="2:82">
      <c r="B248" s="3">
        <f t="shared" si="101"/>
        <v>42257</v>
      </c>
      <c r="C248" s="2">
        <v>13569.9</v>
      </c>
      <c r="E248" s="70">
        <v>42257</v>
      </c>
      <c r="F248" s="69">
        <v>9.76</v>
      </c>
      <c r="G248" s="69">
        <v>3.56</v>
      </c>
      <c r="H248" s="69">
        <v>18.41</v>
      </c>
      <c r="I248" s="69">
        <v>28.07</v>
      </c>
      <c r="J248" s="69">
        <v>12.33</v>
      </c>
      <c r="K248" s="69">
        <v>10.46</v>
      </c>
      <c r="L248" s="69">
        <v>22.5</v>
      </c>
      <c r="M248" s="69">
        <v>3.28</v>
      </c>
      <c r="N248" s="69">
        <v>8.4</v>
      </c>
      <c r="O248" s="69">
        <v>5.92</v>
      </c>
      <c r="P248" s="69">
        <v>27.32</v>
      </c>
      <c r="Q248" s="69">
        <v>0.89</v>
      </c>
      <c r="R248" s="69">
        <v>6.56</v>
      </c>
      <c r="S248" s="69">
        <v>34.93</v>
      </c>
      <c r="T248" s="4"/>
      <c r="V248" s="3">
        <f t="shared" si="80"/>
        <v>42257</v>
      </c>
      <c r="W248" s="40">
        <f ca="1">W247+SUMIFS('Transactions (Dated)'!$E$2:$E$53,'Transactions (Dated)'!$D$2:$D$53,'Share Values'!$V248,'Transactions (Dated)'!$B$2:$B$53,'Share Values'!W$11,'Transactions (Dated)'!$C$2:$C$53,"Buy")-SUMIFS('Transactions (Dated)'!$E$2:$E$53,'Transactions (Dated)'!$D$2:$D$53,'Share Values'!$V248,'Transactions (Dated)'!$B$2:$B$53,'Share Values'!W$11,'Transactions (Dated)'!$C$2:$C$53,"Sell")</f>
        <v>4625</v>
      </c>
      <c r="X248" s="40">
        <f ca="1">X247+SUMIFS('Transactions (Dated)'!$E$2:$E$53,'Transactions (Dated)'!$D$2:$D$53,'Share Values'!$V248,'Transactions (Dated)'!$B$2:$B$53,'Share Values'!X$11,'Transactions (Dated)'!$C$2:$C$53,"Buy")-SUMIFS('Transactions (Dated)'!$E$2:$E$53,'Transactions (Dated)'!$D$2:$D$53,'Share Values'!$V248,'Transactions (Dated)'!$B$2:$B$53,'Share Values'!X$11,'Transactions (Dated)'!$C$2:$C$53,"Sell")</f>
        <v>9375</v>
      </c>
      <c r="Y248" s="40">
        <f ca="1">Y247+SUMIFS('Transactions (Dated)'!$E$2:$E$53,'Transactions (Dated)'!$D$2:$D$53,'Share Values'!$V248,'Transactions (Dated)'!$B$2:$B$53,'Share Values'!Y$11,'Transactions (Dated)'!$C$2:$C$53,"Buy")-SUMIFS('Transactions (Dated)'!$E$2:$E$53,'Transactions (Dated)'!$D$2:$D$53,'Share Values'!$V248,'Transactions (Dated)'!$B$2:$B$53,'Share Values'!Y$11,'Transactions (Dated)'!$C$2:$C$53,"Sell")</f>
        <v>0</v>
      </c>
      <c r="Z248" s="40">
        <f ca="1">Z247+SUMIFS('Transactions (Dated)'!$E$2:$E$53,'Transactions (Dated)'!$D$2:$D$53,'Share Values'!$V248,'Transactions (Dated)'!$B$2:$B$53,'Share Values'!Z$11,'Transactions (Dated)'!$C$2:$C$53,"Buy")-SUMIFS('Transactions (Dated)'!$E$2:$E$53,'Transactions (Dated)'!$D$2:$D$53,'Share Values'!$V248,'Transactions (Dated)'!$B$2:$B$53,'Share Values'!Z$11,'Transactions (Dated)'!$C$2:$C$53,"Sell")</f>
        <v>1892</v>
      </c>
      <c r="AA248" s="40">
        <f ca="1">AA247+SUMIFS('Transactions (Dated)'!$E$2:$E$53,'Transactions (Dated)'!$D$2:$D$53,'Share Values'!$V248,'Transactions (Dated)'!$B$2:$B$53,'Share Values'!AA$11,'Transactions (Dated)'!$C$2:$C$53,"Buy")-SUMIFS('Transactions (Dated)'!$E$2:$E$53,'Transactions (Dated)'!$D$2:$D$53,'Share Values'!$V248,'Transactions (Dated)'!$B$2:$B$53,'Share Values'!AA$11,'Transactions (Dated)'!$C$2:$C$53,"Sell")</f>
        <v>2348</v>
      </c>
      <c r="AB248" s="40">
        <f ca="1">AB247+SUMIFS('Transactions (Dated)'!$E$2:$E$53,'Transactions (Dated)'!$D$2:$D$53,'Share Values'!$V248,'Transactions (Dated)'!$B$2:$B$53,'Share Values'!AB$11,'Transactions (Dated)'!$C$2:$C$53,"Buy")-SUMIFS('Transactions (Dated)'!$E$2:$E$53,'Transactions (Dated)'!$D$2:$D$53,'Share Values'!$V248,'Transactions (Dated)'!$B$2:$B$53,'Share Values'!AB$11,'Transactions (Dated)'!$C$2:$C$53,"Sell")</f>
        <v>0</v>
      </c>
      <c r="AC248" s="40">
        <f ca="1">AC247+SUMIFS('Transactions (Dated)'!$E$2:$E$53,'Transactions (Dated)'!$D$2:$D$53,'Share Values'!$V248,'Transactions (Dated)'!$B$2:$B$53,'Share Values'!AC$11,'Transactions (Dated)'!$C$2:$C$53,"Buy")-SUMIFS('Transactions (Dated)'!$E$2:$E$53,'Transactions (Dated)'!$D$2:$D$53,'Share Values'!$V248,'Transactions (Dated)'!$B$2:$B$53,'Share Values'!AC$11,'Transactions (Dated)'!$C$2:$C$53,"Sell")</f>
        <v>0</v>
      </c>
      <c r="AD248" s="40">
        <f ca="1">AD247+SUMIFS('Transactions (Dated)'!$E$2:$E$53,'Transactions (Dated)'!$D$2:$D$53,'Share Values'!$V248,'Transactions (Dated)'!$B$2:$B$53,'Share Values'!AD$11,'Transactions (Dated)'!$C$2:$C$53,"Buy")-SUMIFS('Transactions (Dated)'!$E$2:$E$53,'Transactions (Dated)'!$D$2:$D$53,'Share Values'!$V248,'Transactions (Dated)'!$B$2:$B$53,'Share Values'!AD$11,'Transactions (Dated)'!$C$2:$C$53,"Sell")</f>
        <v>0</v>
      </c>
      <c r="AE248" s="40">
        <f ca="1">AE247+SUMIFS('Transactions (Dated)'!$E$2:$E$53,'Transactions (Dated)'!$D$2:$D$53,'Share Values'!$V248,'Transactions (Dated)'!$B$2:$B$53,'Share Values'!AE$11,'Transactions (Dated)'!$C$2:$C$53,"Buy")-SUMIFS('Transactions (Dated)'!$E$2:$E$53,'Transactions (Dated)'!$D$2:$D$53,'Share Values'!$V248,'Transactions (Dated)'!$B$2:$B$53,'Share Values'!AE$11,'Transactions (Dated)'!$C$2:$C$53,"Sell")</f>
        <v>0</v>
      </c>
      <c r="AF248" s="40">
        <f ca="1">AF247+SUMIFS('Transactions (Dated)'!$E$2:$E$53,'Transactions (Dated)'!$D$2:$D$53,'Share Values'!$V248,'Transactions (Dated)'!$B$2:$B$53,'Share Values'!AF$11,'Transactions (Dated)'!$C$2:$C$53,"Buy")-SUMIFS('Transactions (Dated)'!$E$2:$E$53,'Transactions (Dated)'!$D$2:$D$53,'Share Values'!$V248,'Transactions (Dated)'!$B$2:$B$53,'Share Values'!AF$11,'Transactions (Dated)'!$C$2:$C$53,"Sell")</f>
        <v>0</v>
      </c>
      <c r="AG248" s="40">
        <f ca="1">AG247+SUMIFS('Transactions (Dated)'!$E$2:$E$53,'Transactions (Dated)'!$D$2:$D$53,'Share Values'!$V248,'Transactions (Dated)'!$B$2:$B$53,'Share Values'!AG$11,'Transactions (Dated)'!$C$2:$C$53,"Buy")-SUMIFS('Transactions (Dated)'!$E$2:$E$53,'Transactions (Dated)'!$D$2:$D$53,'Share Values'!$V248,'Transactions (Dated)'!$B$2:$B$53,'Share Values'!AG$11,'Transactions (Dated)'!$C$2:$C$53,"Sell")</f>
        <v>0</v>
      </c>
      <c r="AH248" s="40">
        <f ca="1">AH247+SUMIFS('Transactions (Dated)'!$E$2:$E$53,'Transactions (Dated)'!$D$2:$D$53,'Share Values'!$V248,'Transactions (Dated)'!$B$2:$B$53,'Share Values'!AH$11,'Transactions (Dated)'!$C$2:$C$53,"Buy")-SUMIFS('Transactions (Dated)'!$E$2:$E$53,'Transactions (Dated)'!$D$2:$D$53,'Share Values'!$V248,'Transactions (Dated)'!$B$2:$B$53,'Share Values'!AH$11,'Transactions (Dated)'!$C$2:$C$53,"Sell")</f>
        <v>0</v>
      </c>
      <c r="AI248" s="40">
        <f ca="1">AI247+SUMIFS('Transactions (Dated)'!$E$2:$E$53,'Transactions (Dated)'!$D$2:$D$53,'Share Values'!$V248,'Transactions (Dated)'!$B$2:$B$53,'Share Values'!AI$11,'Transactions (Dated)'!$C$2:$C$53,"Buy")-SUMIFS('Transactions (Dated)'!$E$2:$E$53,'Transactions (Dated)'!$D$2:$D$53,'Share Values'!$V248,'Transactions (Dated)'!$B$2:$B$53,'Share Values'!AI$11,'Transactions (Dated)'!$C$2:$C$53,"Sell")</f>
        <v>0</v>
      </c>
      <c r="AJ248" s="40">
        <f ca="1">AJ247+SUMIFS('Transactions (Dated)'!$E$2:$E$53,'Transactions (Dated)'!$D$2:$D$53,'Share Values'!$V248,'Transactions (Dated)'!$B$2:$B$53,'Share Values'!AJ$11,'Transactions (Dated)'!$C$2:$C$53,"Buy")-SUMIFS('Transactions (Dated)'!$E$2:$E$53,'Transactions (Dated)'!$D$2:$D$53,'Share Values'!$V248,'Transactions (Dated)'!$B$2:$B$53,'Share Values'!AJ$11,'Transactions (Dated)'!$C$2:$C$53,"Sell")</f>
        <v>0</v>
      </c>
      <c r="AK248" s="40"/>
      <c r="AM248" s="3">
        <f t="shared" si="81"/>
        <v>42257</v>
      </c>
      <c r="AN248" s="6">
        <f t="shared" ca="1" si="82"/>
        <v>45140</v>
      </c>
      <c r="AO248" s="6">
        <f t="shared" ca="1" si="83"/>
        <v>33375</v>
      </c>
      <c r="AP248" s="6">
        <f t="shared" ca="1" si="84"/>
        <v>0</v>
      </c>
      <c r="AQ248" s="6">
        <f t="shared" ca="1" si="85"/>
        <v>53108.44</v>
      </c>
      <c r="AR248" s="6">
        <f t="shared" ca="1" si="86"/>
        <v>28950.84</v>
      </c>
      <c r="AS248" s="6">
        <f t="shared" ca="1" si="87"/>
        <v>0</v>
      </c>
      <c r="AT248" s="6">
        <f t="shared" ca="1" si="88"/>
        <v>0</v>
      </c>
      <c r="AU248" s="6">
        <f t="shared" ca="1" si="89"/>
        <v>0</v>
      </c>
      <c r="AV248" s="6">
        <f t="shared" ca="1" si="90"/>
        <v>0</v>
      </c>
      <c r="AW248" s="6">
        <f t="shared" ca="1" si="91"/>
        <v>0</v>
      </c>
      <c r="AX248" s="6">
        <f t="shared" ca="1" si="92"/>
        <v>0</v>
      </c>
      <c r="AY248" s="6">
        <f t="shared" ca="1" si="93"/>
        <v>0</v>
      </c>
      <c r="AZ248" s="6">
        <f t="shared" ca="1" si="94"/>
        <v>0</v>
      </c>
      <c r="BA248" s="6">
        <f t="shared" ca="1" si="95"/>
        <v>0</v>
      </c>
      <c r="BB248" s="6"/>
      <c r="BD248" s="4">
        <f t="shared" ca="1" si="96"/>
        <v>160574.28</v>
      </c>
      <c r="BF248" s="3">
        <f t="shared" si="97"/>
        <v>42257</v>
      </c>
      <c r="BG248" s="6">
        <f>BG247+SUMIFS('Transactions (Dated)'!H:H,'Transactions (Dated)'!D:D,'Share Values'!AM248)</f>
        <v>806524.9</v>
      </c>
      <c r="BH248" s="6">
        <f ca="1">BH247+SUMIFS('Transactions (Dated)'!$F:$F,'Transactions (Dated)'!$D:$D,$BF248,'Transactions (Dated)'!$B:$B,BH$11,'Transactions (Dated)'!$C:$C,"Dividend (paid to cash)")*W248</f>
        <v>0</v>
      </c>
      <c r="BI248" s="6">
        <f ca="1">BI247+SUMIFS('Transactions (Dated)'!$F:$F,'Transactions (Dated)'!$D:$D,$BF248,'Transactions (Dated)'!$B:$B,BI$11,'Transactions (Dated)'!$C:$C,"Dividend (paid to cash)")*X248</f>
        <v>1718.75</v>
      </c>
      <c r="BJ248" s="6">
        <f ca="1">BJ247+SUMIFS('Transactions (Dated)'!$F:$F,'Transactions (Dated)'!$D:$D,$BF248,'Transactions (Dated)'!$B:$B,BJ$11,'Transactions (Dated)'!$C:$C,"Dividend (paid to cash)")*Y248</f>
        <v>0</v>
      </c>
      <c r="BK248" s="6">
        <f ca="1">BK247+SUMIFS('Transactions (Dated)'!$F:$F,'Transactions (Dated)'!$D:$D,$BF248,'Transactions (Dated)'!$B:$B,BK$11,'Transactions (Dated)'!$C:$C,"Dividend (paid to cash)")*Z248</f>
        <v>179.74</v>
      </c>
      <c r="BL248" s="6">
        <f ca="1">BL247+SUMIFS('Transactions (Dated)'!$F:$F,'Transactions (Dated)'!$D:$D,$BF248,'Transactions (Dated)'!$B:$B,BL$11,'Transactions (Dated)'!$C:$C,"Dividend (paid to cash)")*AA248</f>
        <v>0</v>
      </c>
      <c r="BM248" s="6">
        <f ca="1">BM247+SUMIFS('Transactions (Dated)'!$F:$F,'Transactions (Dated)'!$D:$D,$BF248,'Transactions (Dated)'!$B:$B,BM$11,'Transactions (Dated)'!$C:$C,"Dividend (paid to cash)")*AB248</f>
        <v>0</v>
      </c>
      <c r="BN248" s="6">
        <f ca="1">BN247+SUMIFS('Transactions (Dated)'!$F:$F,'Transactions (Dated)'!$D:$D,$BF248,'Transactions (Dated)'!$B:$B,BN$11,'Transactions (Dated)'!$C:$C,"Dividend (paid to cash)")*AC248</f>
        <v>0</v>
      </c>
      <c r="BO248" s="6">
        <f ca="1">BO247+SUMIFS('Transactions (Dated)'!$F:$F,'Transactions (Dated)'!$D:$D,$BF248,'Transactions (Dated)'!$B:$B,BO$11,'Transactions (Dated)'!$C:$C,"Dividend (paid to cash)")*AD248</f>
        <v>0</v>
      </c>
      <c r="BP248" s="6">
        <f ca="1">BP247+SUMIFS('Transactions (Dated)'!$F:$F,'Transactions (Dated)'!$D:$D,$BF248,'Transactions (Dated)'!$B:$B,BP$11,'Transactions (Dated)'!$C:$C,"Dividend (paid to cash)")*AE248</f>
        <v>0</v>
      </c>
      <c r="BQ248" s="6">
        <f ca="1">BQ247+SUMIFS('Transactions (Dated)'!$F:$F,'Transactions (Dated)'!$D:$D,$BF248,'Transactions (Dated)'!$B:$B,BQ$11,'Transactions (Dated)'!$C:$C,"Dividend (paid to cash)")*AF248</f>
        <v>0</v>
      </c>
      <c r="BR248" s="6">
        <f ca="1">BR247+SUMIFS('Transactions (Dated)'!$F:$F,'Transactions (Dated)'!$D:$D,$BF248,'Transactions (Dated)'!$B:$B,BR$11,'Transactions (Dated)'!$C:$C,"Dividend (paid to cash)")*AG248</f>
        <v>0</v>
      </c>
      <c r="BS248" s="6">
        <f ca="1">BS247+SUMIFS('Transactions (Dated)'!$F:$F,'Transactions (Dated)'!$D:$D,$BF248,'Transactions (Dated)'!$B:$B,BS$11,'Transactions (Dated)'!$C:$C,"Dividend (paid to cash)")*AH248</f>
        <v>0</v>
      </c>
      <c r="BT248" s="6">
        <f ca="1">BT247+SUMIFS('Transactions (Dated)'!$F:$F,'Transactions (Dated)'!$D:$D,$BF248,'Transactions (Dated)'!$B:$B,BT$11,'Transactions (Dated)'!$C:$C,"Dividend (paid to cash)")*AI248</f>
        <v>0</v>
      </c>
      <c r="BU248" s="6">
        <f ca="1">BU247+SUMIFS('Transactions (Dated)'!$F:$F,'Transactions (Dated)'!$D:$D,$BF248,'Transactions (Dated)'!$B:$B,BU$11,'Transactions (Dated)'!$C:$C,"Dividend (paid to cash)")*AJ248</f>
        <v>0</v>
      </c>
      <c r="BV248" s="6"/>
      <c r="BX248" s="6">
        <f t="shared" ca="1" si="102"/>
        <v>808423.39</v>
      </c>
      <c r="BZ248" s="3">
        <f t="shared" si="103"/>
        <v>42257</v>
      </c>
      <c r="CA248" s="4">
        <f t="shared" ca="1" si="98"/>
        <v>160574.28</v>
      </c>
      <c r="CB248" s="4">
        <f t="shared" ca="1" si="99"/>
        <v>808423.39</v>
      </c>
      <c r="CD248" s="4">
        <f t="shared" ca="1" si="100"/>
        <v>968997.67</v>
      </c>
    </row>
    <row r="249" spans="2:82">
      <c r="B249" s="3">
        <f t="shared" si="101"/>
        <v>42258</v>
      </c>
      <c r="C249" s="2">
        <v>13461.5</v>
      </c>
      <c r="E249" s="70">
        <v>42258</v>
      </c>
      <c r="F249" s="69">
        <v>9.76</v>
      </c>
      <c r="G249" s="69">
        <v>3.54</v>
      </c>
      <c r="H249" s="69">
        <v>18.27</v>
      </c>
      <c r="I249" s="69">
        <v>28.05</v>
      </c>
      <c r="J249" s="69">
        <v>12.2</v>
      </c>
      <c r="K249" s="69">
        <v>10.42</v>
      </c>
      <c r="L249" s="69">
        <v>22.24</v>
      </c>
      <c r="M249" s="69">
        <v>3.26</v>
      </c>
      <c r="N249" s="69">
        <v>8.2799999999999994</v>
      </c>
      <c r="O249" s="69">
        <v>6.0833000000000004</v>
      </c>
      <c r="P249" s="69">
        <v>27.13</v>
      </c>
      <c r="Q249" s="69">
        <v>0.87</v>
      </c>
      <c r="R249" s="69">
        <v>6.4</v>
      </c>
      <c r="S249" s="69">
        <v>35.22</v>
      </c>
      <c r="T249" s="4"/>
      <c r="V249" s="3">
        <f t="shared" si="80"/>
        <v>42258</v>
      </c>
      <c r="W249" s="40">
        <f ca="1">W248+SUMIFS('Transactions (Dated)'!$E$2:$E$53,'Transactions (Dated)'!$D$2:$D$53,'Share Values'!$V249,'Transactions (Dated)'!$B$2:$B$53,'Share Values'!W$11,'Transactions (Dated)'!$C$2:$C$53,"Buy")-SUMIFS('Transactions (Dated)'!$E$2:$E$53,'Transactions (Dated)'!$D$2:$D$53,'Share Values'!$V249,'Transactions (Dated)'!$B$2:$B$53,'Share Values'!W$11,'Transactions (Dated)'!$C$2:$C$53,"Sell")</f>
        <v>4625</v>
      </c>
      <c r="X249" s="40">
        <f ca="1">X248+SUMIFS('Transactions (Dated)'!$E$2:$E$53,'Transactions (Dated)'!$D$2:$D$53,'Share Values'!$V249,'Transactions (Dated)'!$B$2:$B$53,'Share Values'!X$11,'Transactions (Dated)'!$C$2:$C$53,"Buy")-SUMIFS('Transactions (Dated)'!$E$2:$E$53,'Transactions (Dated)'!$D$2:$D$53,'Share Values'!$V249,'Transactions (Dated)'!$B$2:$B$53,'Share Values'!X$11,'Transactions (Dated)'!$C$2:$C$53,"Sell")</f>
        <v>9375</v>
      </c>
      <c r="Y249" s="40">
        <f ca="1">Y248+SUMIFS('Transactions (Dated)'!$E$2:$E$53,'Transactions (Dated)'!$D$2:$D$53,'Share Values'!$V249,'Transactions (Dated)'!$B$2:$B$53,'Share Values'!Y$11,'Transactions (Dated)'!$C$2:$C$53,"Buy")-SUMIFS('Transactions (Dated)'!$E$2:$E$53,'Transactions (Dated)'!$D$2:$D$53,'Share Values'!$V249,'Transactions (Dated)'!$B$2:$B$53,'Share Values'!Y$11,'Transactions (Dated)'!$C$2:$C$53,"Sell")</f>
        <v>0</v>
      </c>
      <c r="Z249" s="40">
        <f ca="1">Z248+SUMIFS('Transactions (Dated)'!$E$2:$E$53,'Transactions (Dated)'!$D$2:$D$53,'Share Values'!$V249,'Transactions (Dated)'!$B$2:$B$53,'Share Values'!Z$11,'Transactions (Dated)'!$C$2:$C$53,"Buy")-SUMIFS('Transactions (Dated)'!$E$2:$E$53,'Transactions (Dated)'!$D$2:$D$53,'Share Values'!$V249,'Transactions (Dated)'!$B$2:$B$53,'Share Values'!Z$11,'Transactions (Dated)'!$C$2:$C$53,"Sell")</f>
        <v>1892</v>
      </c>
      <c r="AA249" s="40">
        <f ca="1">AA248+SUMIFS('Transactions (Dated)'!$E$2:$E$53,'Transactions (Dated)'!$D$2:$D$53,'Share Values'!$V249,'Transactions (Dated)'!$B$2:$B$53,'Share Values'!AA$11,'Transactions (Dated)'!$C$2:$C$53,"Buy")-SUMIFS('Transactions (Dated)'!$E$2:$E$53,'Transactions (Dated)'!$D$2:$D$53,'Share Values'!$V249,'Transactions (Dated)'!$B$2:$B$53,'Share Values'!AA$11,'Transactions (Dated)'!$C$2:$C$53,"Sell")</f>
        <v>2348</v>
      </c>
      <c r="AB249" s="40">
        <f ca="1">AB248+SUMIFS('Transactions (Dated)'!$E$2:$E$53,'Transactions (Dated)'!$D$2:$D$53,'Share Values'!$V249,'Transactions (Dated)'!$B$2:$B$53,'Share Values'!AB$11,'Transactions (Dated)'!$C$2:$C$53,"Buy")-SUMIFS('Transactions (Dated)'!$E$2:$E$53,'Transactions (Dated)'!$D$2:$D$53,'Share Values'!$V249,'Transactions (Dated)'!$B$2:$B$53,'Share Values'!AB$11,'Transactions (Dated)'!$C$2:$C$53,"Sell")</f>
        <v>0</v>
      </c>
      <c r="AC249" s="40">
        <f ca="1">AC248+SUMIFS('Transactions (Dated)'!$E$2:$E$53,'Transactions (Dated)'!$D$2:$D$53,'Share Values'!$V249,'Transactions (Dated)'!$B$2:$B$53,'Share Values'!AC$11,'Transactions (Dated)'!$C$2:$C$53,"Buy")-SUMIFS('Transactions (Dated)'!$E$2:$E$53,'Transactions (Dated)'!$D$2:$D$53,'Share Values'!$V249,'Transactions (Dated)'!$B$2:$B$53,'Share Values'!AC$11,'Transactions (Dated)'!$C$2:$C$53,"Sell")</f>
        <v>0</v>
      </c>
      <c r="AD249" s="40">
        <f ca="1">AD248+SUMIFS('Transactions (Dated)'!$E$2:$E$53,'Transactions (Dated)'!$D$2:$D$53,'Share Values'!$V249,'Transactions (Dated)'!$B$2:$B$53,'Share Values'!AD$11,'Transactions (Dated)'!$C$2:$C$53,"Buy")-SUMIFS('Transactions (Dated)'!$E$2:$E$53,'Transactions (Dated)'!$D$2:$D$53,'Share Values'!$V249,'Transactions (Dated)'!$B$2:$B$53,'Share Values'!AD$11,'Transactions (Dated)'!$C$2:$C$53,"Sell")</f>
        <v>0</v>
      </c>
      <c r="AE249" s="40">
        <f ca="1">AE248+SUMIFS('Transactions (Dated)'!$E$2:$E$53,'Transactions (Dated)'!$D$2:$D$53,'Share Values'!$V249,'Transactions (Dated)'!$B$2:$B$53,'Share Values'!AE$11,'Transactions (Dated)'!$C$2:$C$53,"Buy")-SUMIFS('Transactions (Dated)'!$E$2:$E$53,'Transactions (Dated)'!$D$2:$D$53,'Share Values'!$V249,'Transactions (Dated)'!$B$2:$B$53,'Share Values'!AE$11,'Transactions (Dated)'!$C$2:$C$53,"Sell")</f>
        <v>0</v>
      </c>
      <c r="AF249" s="40">
        <f ca="1">AF248+SUMIFS('Transactions (Dated)'!$E$2:$E$53,'Transactions (Dated)'!$D$2:$D$53,'Share Values'!$V249,'Transactions (Dated)'!$B$2:$B$53,'Share Values'!AF$11,'Transactions (Dated)'!$C$2:$C$53,"Buy")-SUMIFS('Transactions (Dated)'!$E$2:$E$53,'Transactions (Dated)'!$D$2:$D$53,'Share Values'!$V249,'Transactions (Dated)'!$B$2:$B$53,'Share Values'!AF$11,'Transactions (Dated)'!$C$2:$C$53,"Sell")</f>
        <v>0</v>
      </c>
      <c r="AG249" s="40">
        <f ca="1">AG248+SUMIFS('Transactions (Dated)'!$E$2:$E$53,'Transactions (Dated)'!$D$2:$D$53,'Share Values'!$V249,'Transactions (Dated)'!$B$2:$B$53,'Share Values'!AG$11,'Transactions (Dated)'!$C$2:$C$53,"Buy")-SUMIFS('Transactions (Dated)'!$E$2:$E$53,'Transactions (Dated)'!$D$2:$D$53,'Share Values'!$V249,'Transactions (Dated)'!$B$2:$B$53,'Share Values'!AG$11,'Transactions (Dated)'!$C$2:$C$53,"Sell")</f>
        <v>0</v>
      </c>
      <c r="AH249" s="40">
        <f ca="1">AH248+SUMIFS('Transactions (Dated)'!$E$2:$E$53,'Transactions (Dated)'!$D$2:$D$53,'Share Values'!$V249,'Transactions (Dated)'!$B$2:$B$53,'Share Values'!AH$11,'Transactions (Dated)'!$C$2:$C$53,"Buy")-SUMIFS('Transactions (Dated)'!$E$2:$E$53,'Transactions (Dated)'!$D$2:$D$53,'Share Values'!$V249,'Transactions (Dated)'!$B$2:$B$53,'Share Values'!AH$11,'Transactions (Dated)'!$C$2:$C$53,"Sell")</f>
        <v>0</v>
      </c>
      <c r="AI249" s="40">
        <f ca="1">AI248+SUMIFS('Transactions (Dated)'!$E$2:$E$53,'Transactions (Dated)'!$D$2:$D$53,'Share Values'!$V249,'Transactions (Dated)'!$B$2:$B$53,'Share Values'!AI$11,'Transactions (Dated)'!$C$2:$C$53,"Buy")-SUMIFS('Transactions (Dated)'!$E$2:$E$53,'Transactions (Dated)'!$D$2:$D$53,'Share Values'!$V249,'Transactions (Dated)'!$B$2:$B$53,'Share Values'!AI$11,'Transactions (Dated)'!$C$2:$C$53,"Sell")</f>
        <v>0</v>
      </c>
      <c r="AJ249" s="40">
        <f ca="1">AJ248+SUMIFS('Transactions (Dated)'!$E$2:$E$53,'Transactions (Dated)'!$D$2:$D$53,'Share Values'!$V249,'Transactions (Dated)'!$B$2:$B$53,'Share Values'!AJ$11,'Transactions (Dated)'!$C$2:$C$53,"Buy")-SUMIFS('Transactions (Dated)'!$E$2:$E$53,'Transactions (Dated)'!$D$2:$D$53,'Share Values'!$V249,'Transactions (Dated)'!$B$2:$B$53,'Share Values'!AJ$11,'Transactions (Dated)'!$C$2:$C$53,"Sell")</f>
        <v>0</v>
      </c>
      <c r="AK249" s="40"/>
      <c r="AM249" s="3">
        <f t="shared" si="81"/>
        <v>42258</v>
      </c>
      <c r="AN249" s="6">
        <f t="shared" ca="1" si="82"/>
        <v>45140</v>
      </c>
      <c r="AO249" s="6">
        <f t="shared" ca="1" si="83"/>
        <v>33187.5</v>
      </c>
      <c r="AP249" s="6">
        <f t="shared" ca="1" si="84"/>
        <v>0</v>
      </c>
      <c r="AQ249" s="6">
        <f t="shared" ca="1" si="85"/>
        <v>53070.6</v>
      </c>
      <c r="AR249" s="6">
        <f t="shared" ca="1" si="86"/>
        <v>28645.599999999999</v>
      </c>
      <c r="AS249" s="6">
        <f t="shared" ca="1" si="87"/>
        <v>0</v>
      </c>
      <c r="AT249" s="6">
        <f t="shared" ca="1" si="88"/>
        <v>0</v>
      </c>
      <c r="AU249" s="6">
        <f t="shared" ca="1" si="89"/>
        <v>0</v>
      </c>
      <c r="AV249" s="6">
        <f t="shared" ca="1" si="90"/>
        <v>0</v>
      </c>
      <c r="AW249" s="6">
        <f t="shared" ca="1" si="91"/>
        <v>0</v>
      </c>
      <c r="AX249" s="6">
        <f t="shared" ca="1" si="92"/>
        <v>0</v>
      </c>
      <c r="AY249" s="6">
        <f t="shared" ca="1" si="93"/>
        <v>0</v>
      </c>
      <c r="AZ249" s="6">
        <f t="shared" ca="1" si="94"/>
        <v>0</v>
      </c>
      <c r="BA249" s="6">
        <f t="shared" ca="1" si="95"/>
        <v>0</v>
      </c>
      <c r="BB249" s="6"/>
      <c r="BD249" s="4">
        <f t="shared" ca="1" si="96"/>
        <v>160043.70000000001</v>
      </c>
      <c r="BF249" s="3">
        <f t="shared" si="97"/>
        <v>42258</v>
      </c>
      <c r="BG249" s="6">
        <f>BG248+SUMIFS('Transactions (Dated)'!H:H,'Transactions (Dated)'!D:D,'Share Values'!AM249)</f>
        <v>806524.9</v>
      </c>
      <c r="BH249" s="6">
        <f ca="1">BH248+SUMIFS('Transactions (Dated)'!$F:$F,'Transactions (Dated)'!$D:$D,$BF249,'Transactions (Dated)'!$B:$B,BH$11,'Transactions (Dated)'!$C:$C,"Dividend (paid to cash)")*W249</f>
        <v>0</v>
      </c>
      <c r="BI249" s="6">
        <f ca="1">BI248+SUMIFS('Transactions (Dated)'!$F:$F,'Transactions (Dated)'!$D:$D,$BF249,'Transactions (Dated)'!$B:$B,BI$11,'Transactions (Dated)'!$C:$C,"Dividend (paid to cash)")*X249</f>
        <v>2187.5</v>
      </c>
      <c r="BJ249" s="6">
        <f ca="1">BJ248+SUMIFS('Transactions (Dated)'!$F:$F,'Transactions (Dated)'!$D:$D,$BF249,'Transactions (Dated)'!$B:$B,BJ$11,'Transactions (Dated)'!$C:$C,"Dividend (paid to cash)")*Y249</f>
        <v>0</v>
      </c>
      <c r="BK249" s="6">
        <f ca="1">BK248+SUMIFS('Transactions (Dated)'!$F:$F,'Transactions (Dated)'!$D:$D,$BF249,'Transactions (Dated)'!$B:$B,BK$11,'Transactions (Dated)'!$C:$C,"Dividend (paid to cash)")*Z249</f>
        <v>179.74</v>
      </c>
      <c r="BL249" s="6">
        <f ca="1">BL248+SUMIFS('Transactions (Dated)'!$F:$F,'Transactions (Dated)'!$D:$D,$BF249,'Transactions (Dated)'!$B:$B,BL$11,'Transactions (Dated)'!$C:$C,"Dividend (paid to cash)")*AA249</f>
        <v>0</v>
      </c>
      <c r="BM249" s="6">
        <f ca="1">BM248+SUMIFS('Transactions (Dated)'!$F:$F,'Transactions (Dated)'!$D:$D,$BF249,'Transactions (Dated)'!$B:$B,BM$11,'Transactions (Dated)'!$C:$C,"Dividend (paid to cash)")*AB249</f>
        <v>0</v>
      </c>
      <c r="BN249" s="6">
        <f ca="1">BN248+SUMIFS('Transactions (Dated)'!$F:$F,'Transactions (Dated)'!$D:$D,$BF249,'Transactions (Dated)'!$B:$B,BN$11,'Transactions (Dated)'!$C:$C,"Dividend (paid to cash)")*AC249</f>
        <v>0</v>
      </c>
      <c r="BO249" s="6">
        <f ca="1">BO248+SUMIFS('Transactions (Dated)'!$F:$F,'Transactions (Dated)'!$D:$D,$BF249,'Transactions (Dated)'!$B:$B,BO$11,'Transactions (Dated)'!$C:$C,"Dividend (paid to cash)")*AD249</f>
        <v>0</v>
      </c>
      <c r="BP249" s="6">
        <f ca="1">BP248+SUMIFS('Transactions (Dated)'!$F:$F,'Transactions (Dated)'!$D:$D,$BF249,'Transactions (Dated)'!$B:$B,BP$11,'Transactions (Dated)'!$C:$C,"Dividend (paid to cash)")*AE249</f>
        <v>0</v>
      </c>
      <c r="BQ249" s="6">
        <f ca="1">BQ248+SUMIFS('Transactions (Dated)'!$F:$F,'Transactions (Dated)'!$D:$D,$BF249,'Transactions (Dated)'!$B:$B,BQ$11,'Transactions (Dated)'!$C:$C,"Dividend (paid to cash)")*AF249</f>
        <v>0</v>
      </c>
      <c r="BR249" s="6">
        <f ca="1">BR248+SUMIFS('Transactions (Dated)'!$F:$F,'Transactions (Dated)'!$D:$D,$BF249,'Transactions (Dated)'!$B:$B,BR$11,'Transactions (Dated)'!$C:$C,"Dividend (paid to cash)")*AG249</f>
        <v>0</v>
      </c>
      <c r="BS249" s="6">
        <f ca="1">BS248+SUMIFS('Transactions (Dated)'!$F:$F,'Transactions (Dated)'!$D:$D,$BF249,'Transactions (Dated)'!$B:$B,BS$11,'Transactions (Dated)'!$C:$C,"Dividend (paid to cash)")*AH249</f>
        <v>0</v>
      </c>
      <c r="BT249" s="6">
        <f ca="1">BT248+SUMIFS('Transactions (Dated)'!$F:$F,'Transactions (Dated)'!$D:$D,$BF249,'Transactions (Dated)'!$B:$B,BT$11,'Transactions (Dated)'!$C:$C,"Dividend (paid to cash)")*AI249</f>
        <v>0</v>
      </c>
      <c r="BU249" s="6">
        <f ca="1">BU248+SUMIFS('Transactions (Dated)'!$F:$F,'Transactions (Dated)'!$D:$D,$BF249,'Transactions (Dated)'!$B:$B,BU$11,'Transactions (Dated)'!$C:$C,"Dividend (paid to cash)")*AJ249</f>
        <v>0</v>
      </c>
      <c r="BV249" s="6"/>
      <c r="BX249" s="6">
        <f t="shared" ca="1" si="102"/>
        <v>808892.14</v>
      </c>
      <c r="BZ249" s="3">
        <f t="shared" si="103"/>
        <v>42258</v>
      </c>
      <c r="CA249" s="4">
        <f t="shared" ca="1" si="98"/>
        <v>160043.70000000001</v>
      </c>
      <c r="CB249" s="4">
        <f t="shared" ca="1" si="99"/>
        <v>808892.14</v>
      </c>
      <c r="CD249" s="4">
        <f t="shared" ca="1" si="100"/>
        <v>968935.84000000008</v>
      </c>
    </row>
    <row r="250" spans="2:82">
      <c r="B250" s="3">
        <f t="shared" si="101"/>
        <v>42261</v>
      </c>
      <c r="C250" s="2">
        <v>13353.3</v>
      </c>
      <c r="E250" s="70">
        <v>42261</v>
      </c>
      <c r="F250" s="69">
        <v>9.7799999999999994</v>
      </c>
      <c r="G250" s="69">
        <v>3.53</v>
      </c>
      <c r="H250" s="69">
        <v>18.190000000000001</v>
      </c>
      <c r="I250" s="69">
        <v>28.1</v>
      </c>
      <c r="J250" s="69">
        <v>11.86</v>
      </c>
      <c r="K250" s="69">
        <v>10.46</v>
      </c>
      <c r="L250" s="69">
        <v>22.3</v>
      </c>
      <c r="M250" s="69">
        <v>3.23</v>
      </c>
      <c r="N250" s="69">
        <v>9.1999999999999993</v>
      </c>
      <c r="O250" s="69">
        <v>6.1166999999999998</v>
      </c>
      <c r="P250" s="69">
        <v>26.69</v>
      </c>
      <c r="Q250" s="69">
        <v>0.88</v>
      </c>
      <c r="R250" s="69">
        <v>6.34</v>
      </c>
      <c r="S250" s="69">
        <v>35.04</v>
      </c>
      <c r="T250" s="4"/>
      <c r="V250" s="3">
        <f t="shared" si="80"/>
        <v>42261</v>
      </c>
      <c r="W250" s="40">
        <f ca="1">W249+SUMIFS('Transactions (Dated)'!$E$2:$E$53,'Transactions (Dated)'!$D$2:$D$53,'Share Values'!$V250,'Transactions (Dated)'!$B$2:$B$53,'Share Values'!W$11,'Transactions (Dated)'!$C$2:$C$53,"Buy")-SUMIFS('Transactions (Dated)'!$E$2:$E$53,'Transactions (Dated)'!$D$2:$D$53,'Share Values'!$V250,'Transactions (Dated)'!$B$2:$B$53,'Share Values'!W$11,'Transactions (Dated)'!$C$2:$C$53,"Sell")</f>
        <v>4625</v>
      </c>
      <c r="X250" s="40">
        <f ca="1">X249+SUMIFS('Transactions (Dated)'!$E$2:$E$53,'Transactions (Dated)'!$D$2:$D$53,'Share Values'!$V250,'Transactions (Dated)'!$B$2:$B$53,'Share Values'!X$11,'Transactions (Dated)'!$C$2:$C$53,"Buy")-SUMIFS('Transactions (Dated)'!$E$2:$E$53,'Transactions (Dated)'!$D$2:$D$53,'Share Values'!$V250,'Transactions (Dated)'!$B$2:$B$53,'Share Values'!X$11,'Transactions (Dated)'!$C$2:$C$53,"Sell")</f>
        <v>9375</v>
      </c>
      <c r="Y250" s="40">
        <f ca="1">Y249+SUMIFS('Transactions (Dated)'!$E$2:$E$53,'Transactions (Dated)'!$D$2:$D$53,'Share Values'!$V250,'Transactions (Dated)'!$B$2:$B$53,'Share Values'!Y$11,'Transactions (Dated)'!$C$2:$C$53,"Buy")-SUMIFS('Transactions (Dated)'!$E$2:$E$53,'Transactions (Dated)'!$D$2:$D$53,'Share Values'!$V250,'Transactions (Dated)'!$B$2:$B$53,'Share Values'!Y$11,'Transactions (Dated)'!$C$2:$C$53,"Sell")</f>
        <v>0</v>
      </c>
      <c r="Z250" s="40">
        <f ca="1">Z249+SUMIFS('Transactions (Dated)'!$E$2:$E$53,'Transactions (Dated)'!$D$2:$D$53,'Share Values'!$V250,'Transactions (Dated)'!$B$2:$B$53,'Share Values'!Z$11,'Transactions (Dated)'!$C$2:$C$53,"Buy")-SUMIFS('Transactions (Dated)'!$E$2:$E$53,'Transactions (Dated)'!$D$2:$D$53,'Share Values'!$V250,'Transactions (Dated)'!$B$2:$B$53,'Share Values'!Z$11,'Transactions (Dated)'!$C$2:$C$53,"Sell")</f>
        <v>1892</v>
      </c>
      <c r="AA250" s="40">
        <f ca="1">AA249+SUMIFS('Transactions (Dated)'!$E$2:$E$53,'Transactions (Dated)'!$D$2:$D$53,'Share Values'!$V250,'Transactions (Dated)'!$B$2:$B$53,'Share Values'!AA$11,'Transactions (Dated)'!$C$2:$C$53,"Buy")-SUMIFS('Transactions (Dated)'!$E$2:$E$53,'Transactions (Dated)'!$D$2:$D$53,'Share Values'!$V250,'Transactions (Dated)'!$B$2:$B$53,'Share Values'!AA$11,'Transactions (Dated)'!$C$2:$C$53,"Sell")</f>
        <v>2348</v>
      </c>
      <c r="AB250" s="40">
        <f ca="1">AB249+SUMIFS('Transactions (Dated)'!$E$2:$E$53,'Transactions (Dated)'!$D$2:$D$53,'Share Values'!$V250,'Transactions (Dated)'!$B$2:$B$53,'Share Values'!AB$11,'Transactions (Dated)'!$C$2:$C$53,"Buy")-SUMIFS('Transactions (Dated)'!$E$2:$E$53,'Transactions (Dated)'!$D$2:$D$53,'Share Values'!$V250,'Transactions (Dated)'!$B$2:$B$53,'Share Values'!AB$11,'Transactions (Dated)'!$C$2:$C$53,"Sell")</f>
        <v>0</v>
      </c>
      <c r="AC250" s="40">
        <f ca="1">AC249+SUMIFS('Transactions (Dated)'!$E$2:$E$53,'Transactions (Dated)'!$D$2:$D$53,'Share Values'!$V250,'Transactions (Dated)'!$B$2:$B$53,'Share Values'!AC$11,'Transactions (Dated)'!$C$2:$C$53,"Buy")-SUMIFS('Transactions (Dated)'!$E$2:$E$53,'Transactions (Dated)'!$D$2:$D$53,'Share Values'!$V250,'Transactions (Dated)'!$B$2:$B$53,'Share Values'!AC$11,'Transactions (Dated)'!$C$2:$C$53,"Sell")</f>
        <v>0</v>
      </c>
      <c r="AD250" s="40">
        <f ca="1">AD249+SUMIFS('Transactions (Dated)'!$E$2:$E$53,'Transactions (Dated)'!$D$2:$D$53,'Share Values'!$V250,'Transactions (Dated)'!$B$2:$B$53,'Share Values'!AD$11,'Transactions (Dated)'!$C$2:$C$53,"Buy")-SUMIFS('Transactions (Dated)'!$E$2:$E$53,'Transactions (Dated)'!$D$2:$D$53,'Share Values'!$V250,'Transactions (Dated)'!$B$2:$B$53,'Share Values'!AD$11,'Transactions (Dated)'!$C$2:$C$53,"Sell")</f>
        <v>0</v>
      </c>
      <c r="AE250" s="40">
        <f ca="1">AE249+SUMIFS('Transactions (Dated)'!$E$2:$E$53,'Transactions (Dated)'!$D$2:$D$53,'Share Values'!$V250,'Transactions (Dated)'!$B$2:$B$53,'Share Values'!AE$11,'Transactions (Dated)'!$C$2:$C$53,"Buy")-SUMIFS('Transactions (Dated)'!$E$2:$E$53,'Transactions (Dated)'!$D$2:$D$53,'Share Values'!$V250,'Transactions (Dated)'!$B$2:$B$53,'Share Values'!AE$11,'Transactions (Dated)'!$C$2:$C$53,"Sell")</f>
        <v>0</v>
      </c>
      <c r="AF250" s="40">
        <f ca="1">AF249+SUMIFS('Transactions (Dated)'!$E$2:$E$53,'Transactions (Dated)'!$D$2:$D$53,'Share Values'!$V250,'Transactions (Dated)'!$B$2:$B$53,'Share Values'!AF$11,'Transactions (Dated)'!$C$2:$C$53,"Buy")-SUMIFS('Transactions (Dated)'!$E$2:$E$53,'Transactions (Dated)'!$D$2:$D$53,'Share Values'!$V250,'Transactions (Dated)'!$B$2:$B$53,'Share Values'!AF$11,'Transactions (Dated)'!$C$2:$C$53,"Sell")</f>
        <v>0</v>
      </c>
      <c r="AG250" s="40">
        <f ca="1">AG249+SUMIFS('Transactions (Dated)'!$E$2:$E$53,'Transactions (Dated)'!$D$2:$D$53,'Share Values'!$V250,'Transactions (Dated)'!$B$2:$B$53,'Share Values'!AG$11,'Transactions (Dated)'!$C$2:$C$53,"Buy")-SUMIFS('Transactions (Dated)'!$E$2:$E$53,'Transactions (Dated)'!$D$2:$D$53,'Share Values'!$V250,'Transactions (Dated)'!$B$2:$B$53,'Share Values'!AG$11,'Transactions (Dated)'!$C$2:$C$53,"Sell")</f>
        <v>0</v>
      </c>
      <c r="AH250" s="40">
        <f ca="1">AH249+SUMIFS('Transactions (Dated)'!$E$2:$E$53,'Transactions (Dated)'!$D$2:$D$53,'Share Values'!$V250,'Transactions (Dated)'!$B$2:$B$53,'Share Values'!AH$11,'Transactions (Dated)'!$C$2:$C$53,"Buy")-SUMIFS('Transactions (Dated)'!$E$2:$E$53,'Transactions (Dated)'!$D$2:$D$53,'Share Values'!$V250,'Transactions (Dated)'!$B$2:$B$53,'Share Values'!AH$11,'Transactions (Dated)'!$C$2:$C$53,"Sell")</f>
        <v>0</v>
      </c>
      <c r="AI250" s="40">
        <f ca="1">AI249+SUMIFS('Transactions (Dated)'!$E$2:$E$53,'Transactions (Dated)'!$D$2:$D$53,'Share Values'!$V250,'Transactions (Dated)'!$B$2:$B$53,'Share Values'!AI$11,'Transactions (Dated)'!$C$2:$C$53,"Buy")-SUMIFS('Transactions (Dated)'!$E$2:$E$53,'Transactions (Dated)'!$D$2:$D$53,'Share Values'!$V250,'Transactions (Dated)'!$B$2:$B$53,'Share Values'!AI$11,'Transactions (Dated)'!$C$2:$C$53,"Sell")</f>
        <v>0</v>
      </c>
      <c r="AJ250" s="40">
        <f ca="1">AJ249+SUMIFS('Transactions (Dated)'!$E$2:$E$53,'Transactions (Dated)'!$D$2:$D$53,'Share Values'!$V250,'Transactions (Dated)'!$B$2:$B$53,'Share Values'!AJ$11,'Transactions (Dated)'!$C$2:$C$53,"Buy")-SUMIFS('Transactions (Dated)'!$E$2:$E$53,'Transactions (Dated)'!$D$2:$D$53,'Share Values'!$V250,'Transactions (Dated)'!$B$2:$B$53,'Share Values'!AJ$11,'Transactions (Dated)'!$C$2:$C$53,"Sell")</f>
        <v>0</v>
      </c>
      <c r="AK250" s="40"/>
      <c r="AM250" s="3">
        <f t="shared" si="81"/>
        <v>42261</v>
      </c>
      <c r="AN250" s="6">
        <f t="shared" ca="1" si="82"/>
        <v>45232.5</v>
      </c>
      <c r="AO250" s="6">
        <f t="shared" ca="1" si="83"/>
        <v>33093.75</v>
      </c>
      <c r="AP250" s="6">
        <f t="shared" ca="1" si="84"/>
        <v>0</v>
      </c>
      <c r="AQ250" s="6">
        <f t="shared" ca="1" si="85"/>
        <v>53165.200000000004</v>
      </c>
      <c r="AR250" s="6">
        <f t="shared" ca="1" si="86"/>
        <v>27847.279999999999</v>
      </c>
      <c r="AS250" s="6">
        <f t="shared" ca="1" si="87"/>
        <v>0</v>
      </c>
      <c r="AT250" s="6">
        <f t="shared" ca="1" si="88"/>
        <v>0</v>
      </c>
      <c r="AU250" s="6">
        <f t="shared" ca="1" si="89"/>
        <v>0</v>
      </c>
      <c r="AV250" s="6">
        <f t="shared" ca="1" si="90"/>
        <v>0</v>
      </c>
      <c r="AW250" s="6">
        <f t="shared" ca="1" si="91"/>
        <v>0</v>
      </c>
      <c r="AX250" s="6">
        <f t="shared" ca="1" si="92"/>
        <v>0</v>
      </c>
      <c r="AY250" s="6">
        <f t="shared" ca="1" si="93"/>
        <v>0</v>
      </c>
      <c r="AZ250" s="6">
        <f t="shared" ca="1" si="94"/>
        <v>0</v>
      </c>
      <c r="BA250" s="6">
        <f t="shared" ca="1" si="95"/>
        <v>0</v>
      </c>
      <c r="BB250" s="6"/>
      <c r="BD250" s="4">
        <f t="shared" ca="1" si="96"/>
        <v>159338.73000000001</v>
      </c>
      <c r="BF250" s="3">
        <f t="shared" si="97"/>
        <v>42261</v>
      </c>
      <c r="BG250" s="6">
        <f>BG249+SUMIFS('Transactions (Dated)'!H:H,'Transactions (Dated)'!D:D,'Share Values'!AM250)</f>
        <v>806524.9</v>
      </c>
      <c r="BH250" s="6">
        <f ca="1">BH249+SUMIFS('Transactions (Dated)'!$F:$F,'Transactions (Dated)'!$D:$D,$BF250,'Transactions (Dated)'!$B:$B,BH$11,'Transactions (Dated)'!$C:$C,"Dividend (paid to cash)")*W250</f>
        <v>0</v>
      </c>
      <c r="BI250" s="6">
        <f ca="1">BI249+SUMIFS('Transactions (Dated)'!$F:$F,'Transactions (Dated)'!$D:$D,$BF250,'Transactions (Dated)'!$B:$B,BI$11,'Transactions (Dated)'!$C:$C,"Dividend (paid to cash)")*X250</f>
        <v>2187.5</v>
      </c>
      <c r="BJ250" s="6">
        <f ca="1">BJ249+SUMIFS('Transactions (Dated)'!$F:$F,'Transactions (Dated)'!$D:$D,$BF250,'Transactions (Dated)'!$B:$B,BJ$11,'Transactions (Dated)'!$C:$C,"Dividend (paid to cash)")*Y250</f>
        <v>0</v>
      </c>
      <c r="BK250" s="6">
        <f ca="1">BK249+SUMIFS('Transactions (Dated)'!$F:$F,'Transactions (Dated)'!$D:$D,$BF250,'Transactions (Dated)'!$B:$B,BK$11,'Transactions (Dated)'!$C:$C,"Dividend (paid to cash)")*Z250</f>
        <v>179.74</v>
      </c>
      <c r="BL250" s="6">
        <f ca="1">BL249+SUMIFS('Transactions (Dated)'!$F:$F,'Transactions (Dated)'!$D:$D,$BF250,'Transactions (Dated)'!$B:$B,BL$11,'Transactions (Dated)'!$C:$C,"Dividend (paid to cash)")*AA250</f>
        <v>0</v>
      </c>
      <c r="BM250" s="6">
        <f ca="1">BM249+SUMIFS('Transactions (Dated)'!$F:$F,'Transactions (Dated)'!$D:$D,$BF250,'Transactions (Dated)'!$B:$B,BM$11,'Transactions (Dated)'!$C:$C,"Dividend (paid to cash)")*AB250</f>
        <v>0</v>
      </c>
      <c r="BN250" s="6">
        <f ca="1">BN249+SUMIFS('Transactions (Dated)'!$F:$F,'Transactions (Dated)'!$D:$D,$BF250,'Transactions (Dated)'!$B:$B,BN$11,'Transactions (Dated)'!$C:$C,"Dividend (paid to cash)")*AC250</f>
        <v>0</v>
      </c>
      <c r="BO250" s="6">
        <f ca="1">BO249+SUMIFS('Transactions (Dated)'!$F:$F,'Transactions (Dated)'!$D:$D,$BF250,'Transactions (Dated)'!$B:$B,BO$11,'Transactions (Dated)'!$C:$C,"Dividend (paid to cash)")*AD250</f>
        <v>0</v>
      </c>
      <c r="BP250" s="6">
        <f ca="1">BP249+SUMIFS('Transactions (Dated)'!$F:$F,'Transactions (Dated)'!$D:$D,$BF250,'Transactions (Dated)'!$B:$B,BP$11,'Transactions (Dated)'!$C:$C,"Dividend (paid to cash)")*AE250</f>
        <v>0</v>
      </c>
      <c r="BQ250" s="6">
        <f ca="1">BQ249+SUMIFS('Transactions (Dated)'!$F:$F,'Transactions (Dated)'!$D:$D,$BF250,'Transactions (Dated)'!$B:$B,BQ$11,'Transactions (Dated)'!$C:$C,"Dividend (paid to cash)")*AF250</f>
        <v>0</v>
      </c>
      <c r="BR250" s="6">
        <f ca="1">BR249+SUMIFS('Transactions (Dated)'!$F:$F,'Transactions (Dated)'!$D:$D,$BF250,'Transactions (Dated)'!$B:$B,BR$11,'Transactions (Dated)'!$C:$C,"Dividend (paid to cash)")*AG250</f>
        <v>0</v>
      </c>
      <c r="BS250" s="6">
        <f ca="1">BS249+SUMIFS('Transactions (Dated)'!$F:$F,'Transactions (Dated)'!$D:$D,$BF250,'Transactions (Dated)'!$B:$B,BS$11,'Transactions (Dated)'!$C:$C,"Dividend (paid to cash)")*AH250</f>
        <v>0</v>
      </c>
      <c r="BT250" s="6">
        <f ca="1">BT249+SUMIFS('Transactions (Dated)'!$F:$F,'Transactions (Dated)'!$D:$D,$BF250,'Transactions (Dated)'!$B:$B,BT$11,'Transactions (Dated)'!$C:$C,"Dividend (paid to cash)")*AI250</f>
        <v>0</v>
      </c>
      <c r="BU250" s="6">
        <f ca="1">BU249+SUMIFS('Transactions (Dated)'!$F:$F,'Transactions (Dated)'!$D:$D,$BF250,'Transactions (Dated)'!$B:$B,BU$11,'Transactions (Dated)'!$C:$C,"Dividend (paid to cash)")*AJ250</f>
        <v>0</v>
      </c>
      <c r="BV250" s="6"/>
      <c r="BX250" s="6">
        <f t="shared" ca="1" si="102"/>
        <v>808892.14</v>
      </c>
      <c r="BZ250" s="3">
        <f t="shared" si="103"/>
        <v>42261</v>
      </c>
      <c r="CA250" s="4">
        <f t="shared" ca="1" si="98"/>
        <v>159338.73000000001</v>
      </c>
      <c r="CB250" s="4">
        <f t="shared" ca="1" si="99"/>
        <v>808892.14</v>
      </c>
      <c r="CD250" s="4">
        <f t="shared" ca="1" si="100"/>
        <v>968230.87</v>
      </c>
    </row>
    <row r="251" spans="2:82">
      <c r="B251" s="3">
        <f t="shared" si="101"/>
        <v>42262</v>
      </c>
      <c r="C251" s="2">
        <v>13462.7</v>
      </c>
      <c r="E251" s="70">
        <v>42262</v>
      </c>
      <c r="F251" s="69">
        <v>9.92</v>
      </c>
      <c r="G251" s="69">
        <v>3.57</v>
      </c>
      <c r="H251" s="69">
        <v>18.3</v>
      </c>
      <c r="I251" s="69">
        <v>28.21</v>
      </c>
      <c r="J251" s="69">
        <v>11.91</v>
      </c>
      <c r="K251" s="69">
        <v>10.52</v>
      </c>
      <c r="L251" s="69">
        <v>22.8</v>
      </c>
      <c r="M251" s="69">
        <v>3.2</v>
      </c>
      <c r="N251" s="69">
        <v>9.16</v>
      </c>
      <c r="O251" s="69">
        <v>6.16</v>
      </c>
      <c r="P251" s="69">
        <v>26.9</v>
      </c>
      <c r="Q251" s="69">
        <v>0.93</v>
      </c>
      <c r="R251" s="69">
        <v>6.64</v>
      </c>
      <c r="S251" s="69">
        <v>36.22</v>
      </c>
      <c r="T251" s="4"/>
      <c r="V251" s="3">
        <f t="shared" si="80"/>
        <v>42262</v>
      </c>
      <c r="W251" s="40">
        <f ca="1">W250+SUMIFS('Transactions (Dated)'!$E$2:$E$53,'Transactions (Dated)'!$D$2:$D$53,'Share Values'!$V251,'Transactions (Dated)'!$B$2:$B$53,'Share Values'!W$11,'Transactions (Dated)'!$C$2:$C$53,"Buy")-SUMIFS('Transactions (Dated)'!$E$2:$E$53,'Transactions (Dated)'!$D$2:$D$53,'Share Values'!$V251,'Transactions (Dated)'!$B$2:$B$53,'Share Values'!W$11,'Transactions (Dated)'!$C$2:$C$53,"Sell")</f>
        <v>4625</v>
      </c>
      <c r="X251" s="40">
        <f ca="1">X250+SUMIFS('Transactions (Dated)'!$E$2:$E$53,'Transactions (Dated)'!$D$2:$D$53,'Share Values'!$V251,'Transactions (Dated)'!$B$2:$B$53,'Share Values'!X$11,'Transactions (Dated)'!$C$2:$C$53,"Buy")-SUMIFS('Transactions (Dated)'!$E$2:$E$53,'Transactions (Dated)'!$D$2:$D$53,'Share Values'!$V251,'Transactions (Dated)'!$B$2:$B$53,'Share Values'!X$11,'Transactions (Dated)'!$C$2:$C$53,"Sell")</f>
        <v>9375</v>
      </c>
      <c r="Y251" s="40">
        <f ca="1">Y250+SUMIFS('Transactions (Dated)'!$E$2:$E$53,'Transactions (Dated)'!$D$2:$D$53,'Share Values'!$V251,'Transactions (Dated)'!$B$2:$B$53,'Share Values'!Y$11,'Transactions (Dated)'!$C$2:$C$53,"Buy")-SUMIFS('Transactions (Dated)'!$E$2:$E$53,'Transactions (Dated)'!$D$2:$D$53,'Share Values'!$V251,'Transactions (Dated)'!$B$2:$B$53,'Share Values'!Y$11,'Transactions (Dated)'!$C$2:$C$53,"Sell")</f>
        <v>0</v>
      </c>
      <c r="Z251" s="40">
        <f ca="1">Z250+SUMIFS('Transactions (Dated)'!$E$2:$E$53,'Transactions (Dated)'!$D$2:$D$53,'Share Values'!$V251,'Transactions (Dated)'!$B$2:$B$53,'Share Values'!Z$11,'Transactions (Dated)'!$C$2:$C$53,"Buy")-SUMIFS('Transactions (Dated)'!$E$2:$E$53,'Transactions (Dated)'!$D$2:$D$53,'Share Values'!$V251,'Transactions (Dated)'!$B$2:$B$53,'Share Values'!Z$11,'Transactions (Dated)'!$C$2:$C$53,"Sell")</f>
        <v>1892</v>
      </c>
      <c r="AA251" s="40">
        <f ca="1">AA250+SUMIFS('Transactions (Dated)'!$E$2:$E$53,'Transactions (Dated)'!$D$2:$D$53,'Share Values'!$V251,'Transactions (Dated)'!$B$2:$B$53,'Share Values'!AA$11,'Transactions (Dated)'!$C$2:$C$53,"Buy")-SUMIFS('Transactions (Dated)'!$E$2:$E$53,'Transactions (Dated)'!$D$2:$D$53,'Share Values'!$V251,'Transactions (Dated)'!$B$2:$B$53,'Share Values'!AA$11,'Transactions (Dated)'!$C$2:$C$53,"Sell")</f>
        <v>2348</v>
      </c>
      <c r="AB251" s="40">
        <f ca="1">AB250+SUMIFS('Transactions (Dated)'!$E$2:$E$53,'Transactions (Dated)'!$D$2:$D$53,'Share Values'!$V251,'Transactions (Dated)'!$B$2:$B$53,'Share Values'!AB$11,'Transactions (Dated)'!$C$2:$C$53,"Buy")-SUMIFS('Transactions (Dated)'!$E$2:$E$53,'Transactions (Dated)'!$D$2:$D$53,'Share Values'!$V251,'Transactions (Dated)'!$B$2:$B$53,'Share Values'!AB$11,'Transactions (Dated)'!$C$2:$C$53,"Sell")</f>
        <v>0</v>
      </c>
      <c r="AC251" s="40">
        <f ca="1">AC250+SUMIFS('Transactions (Dated)'!$E$2:$E$53,'Transactions (Dated)'!$D$2:$D$53,'Share Values'!$V251,'Transactions (Dated)'!$B$2:$B$53,'Share Values'!AC$11,'Transactions (Dated)'!$C$2:$C$53,"Buy")-SUMIFS('Transactions (Dated)'!$E$2:$E$53,'Transactions (Dated)'!$D$2:$D$53,'Share Values'!$V251,'Transactions (Dated)'!$B$2:$B$53,'Share Values'!AC$11,'Transactions (Dated)'!$C$2:$C$53,"Sell")</f>
        <v>0</v>
      </c>
      <c r="AD251" s="40">
        <f ca="1">AD250+SUMIFS('Transactions (Dated)'!$E$2:$E$53,'Transactions (Dated)'!$D$2:$D$53,'Share Values'!$V251,'Transactions (Dated)'!$B$2:$B$53,'Share Values'!AD$11,'Transactions (Dated)'!$C$2:$C$53,"Buy")-SUMIFS('Transactions (Dated)'!$E$2:$E$53,'Transactions (Dated)'!$D$2:$D$53,'Share Values'!$V251,'Transactions (Dated)'!$B$2:$B$53,'Share Values'!AD$11,'Transactions (Dated)'!$C$2:$C$53,"Sell")</f>
        <v>0</v>
      </c>
      <c r="AE251" s="40">
        <f ca="1">AE250+SUMIFS('Transactions (Dated)'!$E$2:$E$53,'Transactions (Dated)'!$D$2:$D$53,'Share Values'!$V251,'Transactions (Dated)'!$B$2:$B$53,'Share Values'!AE$11,'Transactions (Dated)'!$C$2:$C$53,"Buy")-SUMIFS('Transactions (Dated)'!$E$2:$E$53,'Transactions (Dated)'!$D$2:$D$53,'Share Values'!$V251,'Transactions (Dated)'!$B$2:$B$53,'Share Values'!AE$11,'Transactions (Dated)'!$C$2:$C$53,"Sell")</f>
        <v>0</v>
      </c>
      <c r="AF251" s="40">
        <f ca="1">AF250+SUMIFS('Transactions (Dated)'!$E$2:$E$53,'Transactions (Dated)'!$D$2:$D$53,'Share Values'!$V251,'Transactions (Dated)'!$B$2:$B$53,'Share Values'!AF$11,'Transactions (Dated)'!$C$2:$C$53,"Buy")-SUMIFS('Transactions (Dated)'!$E$2:$E$53,'Transactions (Dated)'!$D$2:$D$53,'Share Values'!$V251,'Transactions (Dated)'!$B$2:$B$53,'Share Values'!AF$11,'Transactions (Dated)'!$C$2:$C$53,"Sell")</f>
        <v>0</v>
      </c>
      <c r="AG251" s="40">
        <f ca="1">AG250+SUMIFS('Transactions (Dated)'!$E$2:$E$53,'Transactions (Dated)'!$D$2:$D$53,'Share Values'!$V251,'Transactions (Dated)'!$B$2:$B$53,'Share Values'!AG$11,'Transactions (Dated)'!$C$2:$C$53,"Buy")-SUMIFS('Transactions (Dated)'!$E$2:$E$53,'Transactions (Dated)'!$D$2:$D$53,'Share Values'!$V251,'Transactions (Dated)'!$B$2:$B$53,'Share Values'!AG$11,'Transactions (Dated)'!$C$2:$C$53,"Sell")</f>
        <v>0</v>
      </c>
      <c r="AH251" s="40">
        <f ca="1">AH250+SUMIFS('Transactions (Dated)'!$E$2:$E$53,'Transactions (Dated)'!$D$2:$D$53,'Share Values'!$V251,'Transactions (Dated)'!$B$2:$B$53,'Share Values'!AH$11,'Transactions (Dated)'!$C$2:$C$53,"Buy")-SUMIFS('Transactions (Dated)'!$E$2:$E$53,'Transactions (Dated)'!$D$2:$D$53,'Share Values'!$V251,'Transactions (Dated)'!$B$2:$B$53,'Share Values'!AH$11,'Transactions (Dated)'!$C$2:$C$53,"Sell")</f>
        <v>0</v>
      </c>
      <c r="AI251" s="40">
        <f ca="1">AI250+SUMIFS('Transactions (Dated)'!$E$2:$E$53,'Transactions (Dated)'!$D$2:$D$53,'Share Values'!$V251,'Transactions (Dated)'!$B$2:$B$53,'Share Values'!AI$11,'Transactions (Dated)'!$C$2:$C$53,"Buy")-SUMIFS('Transactions (Dated)'!$E$2:$E$53,'Transactions (Dated)'!$D$2:$D$53,'Share Values'!$V251,'Transactions (Dated)'!$B$2:$B$53,'Share Values'!AI$11,'Transactions (Dated)'!$C$2:$C$53,"Sell")</f>
        <v>0</v>
      </c>
      <c r="AJ251" s="40">
        <f ca="1">AJ250+SUMIFS('Transactions (Dated)'!$E$2:$E$53,'Transactions (Dated)'!$D$2:$D$53,'Share Values'!$V251,'Transactions (Dated)'!$B$2:$B$53,'Share Values'!AJ$11,'Transactions (Dated)'!$C$2:$C$53,"Buy")-SUMIFS('Transactions (Dated)'!$E$2:$E$53,'Transactions (Dated)'!$D$2:$D$53,'Share Values'!$V251,'Transactions (Dated)'!$B$2:$B$53,'Share Values'!AJ$11,'Transactions (Dated)'!$C$2:$C$53,"Sell")</f>
        <v>0</v>
      </c>
      <c r="AK251" s="40"/>
      <c r="AM251" s="3">
        <f t="shared" si="81"/>
        <v>42262</v>
      </c>
      <c r="AN251" s="6">
        <f t="shared" ca="1" si="82"/>
        <v>45880</v>
      </c>
      <c r="AO251" s="6">
        <f t="shared" ca="1" si="83"/>
        <v>33468.75</v>
      </c>
      <c r="AP251" s="6">
        <f t="shared" ca="1" si="84"/>
        <v>0</v>
      </c>
      <c r="AQ251" s="6">
        <f t="shared" ca="1" si="85"/>
        <v>53373.32</v>
      </c>
      <c r="AR251" s="6">
        <f t="shared" ca="1" si="86"/>
        <v>27964.68</v>
      </c>
      <c r="AS251" s="6">
        <f t="shared" ca="1" si="87"/>
        <v>0</v>
      </c>
      <c r="AT251" s="6">
        <f t="shared" ca="1" si="88"/>
        <v>0</v>
      </c>
      <c r="AU251" s="6">
        <f t="shared" ca="1" si="89"/>
        <v>0</v>
      </c>
      <c r="AV251" s="6">
        <f t="shared" ca="1" si="90"/>
        <v>0</v>
      </c>
      <c r="AW251" s="6">
        <f t="shared" ca="1" si="91"/>
        <v>0</v>
      </c>
      <c r="AX251" s="6">
        <f t="shared" ca="1" si="92"/>
        <v>0</v>
      </c>
      <c r="AY251" s="6">
        <f t="shared" ca="1" si="93"/>
        <v>0</v>
      </c>
      <c r="AZ251" s="6">
        <f t="shared" ca="1" si="94"/>
        <v>0</v>
      </c>
      <c r="BA251" s="6">
        <f t="shared" ca="1" si="95"/>
        <v>0</v>
      </c>
      <c r="BB251" s="6"/>
      <c r="BD251" s="4">
        <f t="shared" ca="1" si="96"/>
        <v>160686.75</v>
      </c>
      <c r="BF251" s="3">
        <f t="shared" si="97"/>
        <v>42262</v>
      </c>
      <c r="BG251" s="6">
        <f>BG250+SUMIFS('Transactions (Dated)'!H:H,'Transactions (Dated)'!D:D,'Share Values'!AM251)</f>
        <v>806524.9</v>
      </c>
      <c r="BH251" s="6">
        <f ca="1">BH250+SUMIFS('Transactions (Dated)'!$F:$F,'Transactions (Dated)'!$D:$D,$BF251,'Transactions (Dated)'!$B:$B,BH$11,'Transactions (Dated)'!$C:$C,"Dividend (paid to cash)")*W251</f>
        <v>0</v>
      </c>
      <c r="BI251" s="6">
        <f ca="1">BI250+SUMIFS('Transactions (Dated)'!$F:$F,'Transactions (Dated)'!$D:$D,$BF251,'Transactions (Dated)'!$B:$B,BI$11,'Transactions (Dated)'!$C:$C,"Dividend (paid to cash)")*X251</f>
        <v>2187.5</v>
      </c>
      <c r="BJ251" s="6">
        <f ca="1">BJ250+SUMIFS('Transactions (Dated)'!$F:$F,'Transactions (Dated)'!$D:$D,$BF251,'Transactions (Dated)'!$B:$B,BJ$11,'Transactions (Dated)'!$C:$C,"Dividend (paid to cash)")*Y251</f>
        <v>0</v>
      </c>
      <c r="BK251" s="6">
        <f ca="1">BK250+SUMIFS('Transactions (Dated)'!$F:$F,'Transactions (Dated)'!$D:$D,$BF251,'Transactions (Dated)'!$B:$B,BK$11,'Transactions (Dated)'!$C:$C,"Dividend (paid to cash)")*Z251</f>
        <v>179.74</v>
      </c>
      <c r="BL251" s="6">
        <f ca="1">BL250+SUMIFS('Transactions (Dated)'!$F:$F,'Transactions (Dated)'!$D:$D,$BF251,'Transactions (Dated)'!$B:$B,BL$11,'Transactions (Dated)'!$C:$C,"Dividend (paid to cash)")*AA251</f>
        <v>0</v>
      </c>
      <c r="BM251" s="6">
        <f ca="1">BM250+SUMIFS('Transactions (Dated)'!$F:$F,'Transactions (Dated)'!$D:$D,$BF251,'Transactions (Dated)'!$B:$B,BM$11,'Transactions (Dated)'!$C:$C,"Dividend (paid to cash)")*AB251</f>
        <v>0</v>
      </c>
      <c r="BN251" s="6">
        <f ca="1">BN250+SUMIFS('Transactions (Dated)'!$F:$F,'Transactions (Dated)'!$D:$D,$BF251,'Transactions (Dated)'!$B:$B,BN$11,'Transactions (Dated)'!$C:$C,"Dividend (paid to cash)")*AC251</f>
        <v>0</v>
      </c>
      <c r="BO251" s="6">
        <f ca="1">BO250+SUMIFS('Transactions (Dated)'!$F:$F,'Transactions (Dated)'!$D:$D,$BF251,'Transactions (Dated)'!$B:$B,BO$11,'Transactions (Dated)'!$C:$C,"Dividend (paid to cash)")*AD251</f>
        <v>0</v>
      </c>
      <c r="BP251" s="6">
        <f ca="1">BP250+SUMIFS('Transactions (Dated)'!$F:$F,'Transactions (Dated)'!$D:$D,$BF251,'Transactions (Dated)'!$B:$B,BP$11,'Transactions (Dated)'!$C:$C,"Dividend (paid to cash)")*AE251</f>
        <v>0</v>
      </c>
      <c r="BQ251" s="6">
        <f ca="1">BQ250+SUMIFS('Transactions (Dated)'!$F:$F,'Transactions (Dated)'!$D:$D,$BF251,'Transactions (Dated)'!$B:$B,BQ$11,'Transactions (Dated)'!$C:$C,"Dividend (paid to cash)")*AF251</f>
        <v>0</v>
      </c>
      <c r="BR251" s="6">
        <f ca="1">BR250+SUMIFS('Transactions (Dated)'!$F:$F,'Transactions (Dated)'!$D:$D,$BF251,'Transactions (Dated)'!$B:$B,BR$11,'Transactions (Dated)'!$C:$C,"Dividend (paid to cash)")*AG251</f>
        <v>0</v>
      </c>
      <c r="BS251" s="6">
        <f ca="1">BS250+SUMIFS('Transactions (Dated)'!$F:$F,'Transactions (Dated)'!$D:$D,$BF251,'Transactions (Dated)'!$B:$B,BS$11,'Transactions (Dated)'!$C:$C,"Dividend (paid to cash)")*AH251</f>
        <v>0</v>
      </c>
      <c r="BT251" s="6">
        <f ca="1">BT250+SUMIFS('Transactions (Dated)'!$F:$F,'Transactions (Dated)'!$D:$D,$BF251,'Transactions (Dated)'!$B:$B,BT$11,'Transactions (Dated)'!$C:$C,"Dividend (paid to cash)")*AI251</f>
        <v>0</v>
      </c>
      <c r="BU251" s="6">
        <f ca="1">BU250+SUMIFS('Transactions (Dated)'!$F:$F,'Transactions (Dated)'!$D:$D,$BF251,'Transactions (Dated)'!$B:$B,BU$11,'Transactions (Dated)'!$C:$C,"Dividend (paid to cash)")*AJ251</f>
        <v>0</v>
      </c>
      <c r="BV251" s="6"/>
      <c r="BX251" s="6">
        <f t="shared" ca="1" si="102"/>
        <v>808892.14</v>
      </c>
      <c r="BZ251" s="3">
        <f t="shared" si="103"/>
        <v>42262</v>
      </c>
      <c r="CA251" s="4">
        <f t="shared" ca="1" si="98"/>
        <v>160686.75</v>
      </c>
      <c r="CB251" s="4">
        <f t="shared" ca="1" si="99"/>
        <v>808892.14</v>
      </c>
      <c r="CD251" s="4">
        <f t="shared" ca="1" si="100"/>
        <v>969578.89</v>
      </c>
    </row>
    <row r="252" spans="2:82">
      <c r="B252" s="3">
        <f t="shared" si="101"/>
        <v>42263</v>
      </c>
      <c r="C252" s="2">
        <v>13763.8</v>
      </c>
      <c r="E252" s="70">
        <v>42263</v>
      </c>
      <c r="F252" s="69">
        <v>10.06</v>
      </c>
      <c r="G252" s="69">
        <v>3.75</v>
      </c>
      <c r="H252" s="69">
        <v>18.72</v>
      </c>
      <c r="I252" s="69">
        <v>28.58</v>
      </c>
      <c r="J252" s="69">
        <v>12</v>
      </c>
      <c r="K252" s="69">
        <v>10.73</v>
      </c>
      <c r="L252" s="69">
        <v>22.7</v>
      </c>
      <c r="M252" s="69">
        <v>3.32</v>
      </c>
      <c r="N252" s="69">
        <v>9.17</v>
      </c>
      <c r="O252" s="69">
        <v>6.1966999999999999</v>
      </c>
      <c r="P252" s="69">
        <v>28.35</v>
      </c>
      <c r="Q252" s="69">
        <v>0.95</v>
      </c>
      <c r="R252" s="69">
        <v>6.7</v>
      </c>
      <c r="S252" s="69">
        <v>36.64</v>
      </c>
      <c r="T252" s="4"/>
      <c r="V252" s="3">
        <f t="shared" si="80"/>
        <v>42263</v>
      </c>
      <c r="W252" s="40">
        <f ca="1">W251+SUMIFS('Transactions (Dated)'!$E$2:$E$53,'Transactions (Dated)'!$D$2:$D$53,'Share Values'!$V252,'Transactions (Dated)'!$B$2:$B$53,'Share Values'!W$11,'Transactions (Dated)'!$C$2:$C$53,"Buy")-SUMIFS('Transactions (Dated)'!$E$2:$E$53,'Transactions (Dated)'!$D$2:$D$53,'Share Values'!$V252,'Transactions (Dated)'!$B$2:$B$53,'Share Values'!W$11,'Transactions (Dated)'!$C$2:$C$53,"Sell")</f>
        <v>4625</v>
      </c>
      <c r="X252" s="40">
        <f ca="1">X251+SUMIFS('Transactions (Dated)'!$E$2:$E$53,'Transactions (Dated)'!$D$2:$D$53,'Share Values'!$V252,'Transactions (Dated)'!$B$2:$B$53,'Share Values'!X$11,'Transactions (Dated)'!$C$2:$C$53,"Buy")-SUMIFS('Transactions (Dated)'!$E$2:$E$53,'Transactions (Dated)'!$D$2:$D$53,'Share Values'!$V252,'Transactions (Dated)'!$B$2:$B$53,'Share Values'!X$11,'Transactions (Dated)'!$C$2:$C$53,"Sell")</f>
        <v>9375</v>
      </c>
      <c r="Y252" s="40">
        <f ca="1">Y251+SUMIFS('Transactions (Dated)'!$E$2:$E$53,'Transactions (Dated)'!$D$2:$D$53,'Share Values'!$V252,'Transactions (Dated)'!$B$2:$B$53,'Share Values'!Y$11,'Transactions (Dated)'!$C$2:$C$53,"Buy")-SUMIFS('Transactions (Dated)'!$E$2:$E$53,'Transactions (Dated)'!$D$2:$D$53,'Share Values'!$V252,'Transactions (Dated)'!$B$2:$B$53,'Share Values'!Y$11,'Transactions (Dated)'!$C$2:$C$53,"Sell")</f>
        <v>0</v>
      </c>
      <c r="Z252" s="40">
        <f ca="1">Z251+SUMIFS('Transactions (Dated)'!$E$2:$E$53,'Transactions (Dated)'!$D$2:$D$53,'Share Values'!$V252,'Transactions (Dated)'!$B$2:$B$53,'Share Values'!Z$11,'Transactions (Dated)'!$C$2:$C$53,"Buy")-SUMIFS('Transactions (Dated)'!$E$2:$E$53,'Transactions (Dated)'!$D$2:$D$53,'Share Values'!$V252,'Transactions (Dated)'!$B$2:$B$53,'Share Values'!Z$11,'Transactions (Dated)'!$C$2:$C$53,"Sell")</f>
        <v>1892</v>
      </c>
      <c r="AA252" s="40">
        <f ca="1">AA251+SUMIFS('Transactions (Dated)'!$E$2:$E$53,'Transactions (Dated)'!$D$2:$D$53,'Share Values'!$V252,'Transactions (Dated)'!$B$2:$B$53,'Share Values'!AA$11,'Transactions (Dated)'!$C$2:$C$53,"Buy")-SUMIFS('Transactions (Dated)'!$E$2:$E$53,'Transactions (Dated)'!$D$2:$D$53,'Share Values'!$V252,'Transactions (Dated)'!$B$2:$B$53,'Share Values'!AA$11,'Transactions (Dated)'!$C$2:$C$53,"Sell")</f>
        <v>2348</v>
      </c>
      <c r="AB252" s="40">
        <f ca="1">AB251+SUMIFS('Transactions (Dated)'!$E$2:$E$53,'Transactions (Dated)'!$D$2:$D$53,'Share Values'!$V252,'Transactions (Dated)'!$B$2:$B$53,'Share Values'!AB$11,'Transactions (Dated)'!$C$2:$C$53,"Buy")-SUMIFS('Transactions (Dated)'!$E$2:$E$53,'Transactions (Dated)'!$D$2:$D$53,'Share Values'!$V252,'Transactions (Dated)'!$B$2:$B$53,'Share Values'!AB$11,'Transactions (Dated)'!$C$2:$C$53,"Sell")</f>
        <v>0</v>
      </c>
      <c r="AC252" s="40">
        <f ca="1">AC251+SUMIFS('Transactions (Dated)'!$E$2:$E$53,'Transactions (Dated)'!$D$2:$D$53,'Share Values'!$V252,'Transactions (Dated)'!$B$2:$B$53,'Share Values'!AC$11,'Transactions (Dated)'!$C$2:$C$53,"Buy")-SUMIFS('Transactions (Dated)'!$E$2:$E$53,'Transactions (Dated)'!$D$2:$D$53,'Share Values'!$V252,'Transactions (Dated)'!$B$2:$B$53,'Share Values'!AC$11,'Transactions (Dated)'!$C$2:$C$53,"Sell")</f>
        <v>0</v>
      </c>
      <c r="AD252" s="40">
        <f ca="1">AD251+SUMIFS('Transactions (Dated)'!$E$2:$E$53,'Transactions (Dated)'!$D$2:$D$53,'Share Values'!$V252,'Transactions (Dated)'!$B$2:$B$53,'Share Values'!AD$11,'Transactions (Dated)'!$C$2:$C$53,"Buy")-SUMIFS('Transactions (Dated)'!$E$2:$E$53,'Transactions (Dated)'!$D$2:$D$53,'Share Values'!$V252,'Transactions (Dated)'!$B$2:$B$53,'Share Values'!AD$11,'Transactions (Dated)'!$C$2:$C$53,"Sell")</f>
        <v>0</v>
      </c>
      <c r="AE252" s="40">
        <f ca="1">AE251+SUMIFS('Transactions (Dated)'!$E$2:$E$53,'Transactions (Dated)'!$D$2:$D$53,'Share Values'!$V252,'Transactions (Dated)'!$B$2:$B$53,'Share Values'!AE$11,'Transactions (Dated)'!$C$2:$C$53,"Buy")-SUMIFS('Transactions (Dated)'!$E$2:$E$53,'Transactions (Dated)'!$D$2:$D$53,'Share Values'!$V252,'Transactions (Dated)'!$B$2:$B$53,'Share Values'!AE$11,'Transactions (Dated)'!$C$2:$C$53,"Sell")</f>
        <v>0</v>
      </c>
      <c r="AF252" s="40">
        <f ca="1">AF251+SUMIFS('Transactions (Dated)'!$E$2:$E$53,'Transactions (Dated)'!$D$2:$D$53,'Share Values'!$V252,'Transactions (Dated)'!$B$2:$B$53,'Share Values'!AF$11,'Transactions (Dated)'!$C$2:$C$53,"Buy")-SUMIFS('Transactions (Dated)'!$E$2:$E$53,'Transactions (Dated)'!$D$2:$D$53,'Share Values'!$V252,'Transactions (Dated)'!$B$2:$B$53,'Share Values'!AF$11,'Transactions (Dated)'!$C$2:$C$53,"Sell")</f>
        <v>0</v>
      </c>
      <c r="AG252" s="40">
        <f ca="1">AG251+SUMIFS('Transactions (Dated)'!$E$2:$E$53,'Transactions (Dated)'!$D$2:$D$53,'Share Values'!$V252,'Transactions (Dated)'!$B$2:$B$53,'Share Values'!AG$11,'Transactions (Dated)'!$C$2:$C$53,"Buy")-SUMIFS('Transactions (Dated)'!$E$2:$E$53,'Transactions (Dated)'!$D$2:$D$53,'Share Values'!$V252,'Transactions (Dated)'!$B$2:$B$53,'Share Values'!AG$11,'Transactions (Dated)'!$C$2:$C$53,"Sell")</f>
        <v>0</v>
      </c>
      <c r="AH252" s="40">
        <f ca="1">AH251+SUMIFS('Transactions (Dated)'!$E$2:$E$53,'Transactions (Dated)'!$D$2:$D$53,'Share Values'!$V252,'Transactions (Dated)'!$B$2:$B$53,'Share Values'!AH$11,'Transactions (Dated)'!$C$2:$C$53,"Buy")-SUMIFS('Transactions (Dated)'!$E$2:$E$53,'Transactions (Dated)'!$D$2:$D$53,'Share Values'!$V252,'Transactions (Dated)'!$B$2:$B$53,'Share Values'!AH$11,'Transactions (Dated)'!$C$2:$C$53,"Sell")</f>
        <v>0</v>
      </c>
      <c r="AI252" s="40">
        <f ca="1">AI251+SUMIFS('Transactions (Dated)'!$E$2:$E$53,'Transactions (Dated)'!$D$2:$D$53,'Share Values'!$V252,'Transactions (Dated)'!$B$2:$B$53,'Share Values'!AI$11,'Transactions (Dated)'!$C$2:$C$53,"Buy")-SUMIFS('Transactions (Dated)'!$E$2:$E$53,'Transactions (Dated)'!$D$2:$D$53,'Share Values'!$V252,'Transactions (Dated)'!$B$2:$B$53,'Share Values'!AI$11,'Transactions (Dated)'!$C$2:$C$53,"Sell")</f>
        <v>0</v>
      </c>
      <c r="AJ252" s="40">
        <f ca="1">AJ251+SUMIFS('Transactions (Dated)'!$E$2:$E$53,'Transactions (Dated)'!$D$2:$D$53,'Share Values'!$V252,'Transactions (Dated)'!$B$2:$B$53,'Share Values'!AJ$11,'Transactions (Dated)'!$C$2:$C$53,"Buy")-SUMIFS('Transactions (Dated)'!$E$2:$E$53,'Transactions (Dated)'!$D$2:$D$53,'Share Values'!$V252,'Transactions (Dated)'!$B$2:$B$53,'Share Values'!AJ$11,'Transactions (Dated)'!$C$2:$C$53,"Sell")</f>
        <v>0</v>
      </c>
      <c r="AK252" s="40"/>
      <c r="AM252" s="3">
        <f t="shared" si="81"/>
        <v>42263</v>
      </c>
      <c r="AN252" s="6">
        <f t="shared" ca="1" si="82"/>
        <v>46527.5</v>
      </c>
      <c r="AO252" s="6">
        <f t="shared" ca="1" si="83"/>
        <v>35156.25</v>
      </c>
      <c r="AP252" s="6">
        <f t="shared" ca="1" si="84"/>
        <v>0</v>
      </c>
      <c r="AQ252" s="6">
        <f t="shared" ca="1" si="85"/>
        <v>54073.359999999993</v>
      </c>
      <c r="AR252" s="6">
        <f t="shared" ca="1" si="86"/>
        <v>28176</v>
      </c>
      <c r="AS252" s="6">
        <f t="shared" ca="1" si="87"/>
        <v>0</v>
      </c>
      <c r="AT252" s="6">
        <f t="shared" ca="1" si="88"/>
        <v>0</v>
      </c>
      <c r="AU252" s="6">
        <f t="shared" ca="1" si="89"/>
        <v>0</v>
      </c>
      <c r="AV252" s="6">
        <f t="shared" ca="1" si="90"/>
        <v>0</v>
      </c>
      <c r="AW252" s="6">
        <f t="shared" ca="1" si="91"/>
        <v>0</v>
      </c>
      <c r="AX252" s="6">
        <f t="shared" ca="1" si="92"/>
        <v>0</v>
      </c>
      <c r="AY252" s="6">
        <f t="shared" ca="1" si="93"/>
        <v>0</v>
      </c>
      <c r="AZ252" s="6">
        <f t="shared" ca="1" si="94"/>
        <v>0</v>
      </c>
      <c r="BA252" s="6">
        <f t="shared" ca="1" si="95"/>
        <v>0</v>
      </c>
      <c r="BB252" s="6"/>
      <c r="BD252" s="4">
        <f t="shared" ca="1" si="96"/>
        <v>163933.10999999999</v>
      </c>
      <c r="BF252" s="3">
        <f t="shared" si="97"/>
        <v>42263</v>
      </c>
      <c r="BG252" s="6">
        <f>BG251+SUMIFS('Transactions (Dated)'!H:H,'Transactions (Dated)'!D:D,'Share Values'!AM252)</f>
        <v>806524.9</v>
      </c>
      <c r="BH252" s="6">
        <f ca="1">BH251+SUMIFS('Transactions (Dated)'!$F:$F,'Transactions (Dated)'!$D:$D,$BF252,'Transactions (Dated)'!$B:$B,BH$11,'Transactions (Dated)'!$C:$C,"Dividend (paid to cash)")*W252</f>
        <v>0</v>
      </c>
      <c r="BI252" s="6">
        <f ca="1">BI251+SUMIFS('Transactions (Dated)'!$F:$F,'Transactions (Dated)'!$D:$D,$BF252,'Transactions (Dated)'!$B:$B,BI$11,'Transactions (Dated)'!$C:$C,"Dividend (paid to cash)")*X252</f>
        <v>2187.5</v>
      </c>
      <c r="BJ252" s="6">
        <f ca="1">BJ251+SUMIFS('Transactions (Dated)'!$F:$F,'Transactions (Dated)'!$D:$D,$BF252,'Transactions (Dated)'!$B:$B,BJ$11,'Transactions (Dated)'!$C:$C,"Dividend (paid to cash)")*Y252</f>
        <v>0</v>
      </c>
      <c r="BK252" s="6">
        <f ca="1">BK251+SUMIFS('Transactions (Dated)'!$F:$F,'Transactions (Dated)'!$D:$D,$BF252,'Transactions (Dated)'!$B:$B,BK$11,'Transactions (Dated)'!$C:$C,"Dividend (paid to cash)")*Z252</f>
        <v>179.74</v>
      </c>
      <c r="BL252" s="6">
        <f ca="1">BL251+SUMIFS('Transactions (Dated)'!$F:$F,'Transactions (Dated)'!$D:$D,$BF252,'Transactions (Dated)'!$B:$B,BL$11,'Transactions (Dated)'!$C:$C,"Dividend (paid to cash)")*AA252</f>
        <v>0</v>
      </c>
      <c r="BM252" s="6">
        <f ca="1">BM251+SUMIFS('Transactions (Dated)'!$F:$F,'Transactions (Dated)'!$D:$D,$BF252,'Transactions (Dated)'!$B:$B,BM$11,'Transactions (Dated)'!$C:$C,"Dividend (paid to cash)")*AB252</f>
        <v>0</v>
      </c>
      <c r="BN252" s="6">
        <f ca="1">BN251+SUMIFS('Transactions (Dated)'!$F:$F,'Transactions (Dated)'!$D:$D,$BF252,'Transactions (Dated)'!$B:$B,BN$11,'Transactions (Dated)'!$C:$C,"Dividend (paid to cash)")*AC252</f>
        <v>0</v>
      </c>
      <c r="BO252" s="6">
        <f ca="1">BO251+SUMIFS('Transactions (Dated)'!$F:$F,'Transactions (Dated)'!$D:$D,$BF252,'Transactions (Dated)'!$B:$B,BO$11,'Transactions (Dated)'!$C:$C,"Dividend (paid to cash)")*AD252</f>
        <v>0</v>
      </c>
      <c r="BP252" s="6">
        <f ca="1">BP251+SUMIFS('Transactions (Dated)'!$F:$F,'Transactions (Dated)'!$D:$D,$BF252,'Transactions (Dated)'!$B:$B,BP$11,'Transactions (Dated)'!$C:$C,"Dividend (paid to cash)")*AE252</f>
        <v>0</v>
      </c>
      <c r="BQ252" s="6">
        <f ca="1">BQ251+SUMIFS('Transactions (Dated)'!$F:$F,'Transactions (Dated)'!$D:$D,$BF252,'Transactions (Dated)'!$B:$B,BQ$11,'Transactions (Dated)'!$C:$C,"Dividend (paid to cash)")*AF252</f>
        <v>0</v>
      </c>
      <c r="BR252" s="6">
        <f ca="1">BR251+SUMIFS('Transactions (Dated)'!$F:$F,'Transactions (Dated)'!$D:$D,$BF252,'Transactions (Dated)'!$B:$B,BR$11,'Transactions (Dated)'!$C:$C,"Dividend (paid to cash)")*AG252</f>
        <v>0</v>
      </c>
      <c r="BS252" s="6">
        <f ca="1">BS251+SUMIFS('Transactions (Dated)'!$F:$F,'Transactions (Dated)'!$D:$D,$BF252,'Transactions (Dated)'!$B:$B,BS$11,'Transactions (Dated)'!$C:$C,"Dividend (paid to cash)")*AH252</f>
        <v>0</v>
      </c>
      <c r="BT252" s="6">
        <f ca="1">BT251+SUMIFS('Transactions (Dated)'!$F:$F,'Transactions (Dated)'!$D:$D,$BF252,'Transactions (Dated)'!$B:$B,BT$11,'Transactions (Dated)'!$C:$C,"Dividend (paid to cash)")*AI252</f>
        <v>0</v>
      </c>
      <c r="BU252" s="6">
        <f ca="1">BU251+SUMIFS('Transactions (Dated)'!$F:$F,'Transactions (Dated)'!$D:$D,$BF252,'Transactions (Dated)'!$B:$B,BU$11,'Transactions (Dated)'!$C:$C,"Dividend (paid to cash)")*AJ252</f>
        <v>0</v>
      </c>
      <c r="BV252" s="6"/>
      <c r="BX252" s="6">
        <f t="shared" ca="1" si="102"/>
        <v>808892.14</v>
      </c>
      <c r="BZ252" s="3">
        <f t="shared" si="103"/>
        <v>42263</v>
      </c>
      <c r="CA252" s="4">
        <f t="shared" ca="1" si="98"/>
        <v>163933.10999999999</v>
      </c>
      <c r="CB252" s="4">
        <f t="shared" ca="1" si="99"/>
        <v>808892.14</v>
      </c>
      <c r="CD252" s="4">
        <f t="shared" ca="1" si="100"/>
        <v>972825.25</v>
      </c>
    </row>
    <row r="253" spans="2:82">
      <c r="B253" s="3">
        <f t="shared" si="101"/>
        <v>42264</v>
      </c>
      <c r="C253" s="2">
        <v>13787.2</v>
      </c>
      <c r="E253" s="70">
        <v>42264</v>
      </c>
      <c r="F253" s="69">
        <v>9.9499999999999993</v>
      </c>
      <c r="G253" s="69">
        <v>3.74</v>
      </c>
      <c r="H253" s="69">
        <v>18.739999999999998</v>
      </c>
      <c r="I253" s="69">
        <v>28.81</v>
      </c>
      <c r="J253" s="69">
        <v>11.97</v>
      </c>
      <c r="K253" s="69">
        <v>11.14</v>
      </c>
      <c r="L253" s="69">
        <v>23</v>
      </c>
      <c r="M253" s="69">
        <v>3.3</v>
      </c>
      <c r="N253" s="69">
        <v>9.19</v>
      </c>
      <c r="O253" s="69">
        <v>6.1632999999999996</v>
      </c>
      <c r="P253" s="69">
        <v>29.07</v>
      </c>
      <c r="Q253" s="69">
        <v>0.89</v>
      </c>
      <c r="R253" s="69">
        <v>6.88</v>
      </c>
      <c r="S253" s="69">
        <v>37.659999999999997</v>
      </c>
      <c r="T253" s="4"/>
      <c r="V253" s="3">
        <f t="shared" si="80"/>
        <v>42264</v>
      </c>
      <c r="W253" s="40">
        <f ca="1">W252+SUMIFS('Transactions (Dated)'!$E$2:$E$53,'Transactions (Dated)'!$D$2:$D$53,'Share Values'!$V253,'Transactions (Dated)'!$B$2:$B$53,'Share Values'!W$11,'Transactions (Dated)'!$C$2:$C$53,"Buy")-SUMIFS('Transactions (Dated)'!$E$2:$E$53,'Transactions (Dated)'!$D$2:$D$53,'Share Values'!$V253,'Transactions (Dated)'!$B$2:$B$53,'Share Values'!W$11,'Transactions (Dated)'!$C$2:$C$53,"Sell")</f>
        <v>4625</v>
      </c>
      <c r="X253" s="40">
        <f ca="1">X252+SUMIFS('Transactions (Dated)'!$E$2:$E$53,'Transactions (Dated)'!$D$2:$D$53,'Share Values'!$V253,'Transactions (Dated)'!$B$2:$B$53,'Share Values'!X$11,'Transactions (Dated)'!$C$2:$C$53,"Buy")-SUMIFS('Transactions (Dated)'!$E$2:$E$53,'Transactions (Dated)'!$D$2:$D$53,'Share Values'!$V253,'Transactions (Dated)'!$B$2:$B$53,'Share Values'!X$11,'Transactions (Dated)'!$C$2:$C$53,"Sell")</f>
        <v>9375</v>
      </c>
      <c r="Y253" s="40">
        <f ca="1">Y252+SUMIFS('Transactions (Dated)'!$E$2:$E$53,'Transactions (Dated)'!$D$2:$D$53,'Share Values'!$V253,'Transactions (Dated)'!$B$2:$B$53,'Share Values'!Y$11,'Transactions (Dated)'!$C$2:$C$53,"Buy")-SUMIFS('Transactions (Dated)'!$E$2:$E$53,'Transactions (Dated)'!$D$2:$D$53,'Share Values'!$V253,'Transactions (Dated)'!$B$2:$B$53,'Share Values'!Y$11,'Transactions (Dated)'!$C$2:$C$53,"Sell")</f>
        <v>0</v>
      </c>
      <c r="Z253" s="40">
        <f ca="1">Z252+SUMIFS('Transactions (Dated)'!$E$2:$E$53,'Transactions (Dated)'!$D$2:$D$53,'Share Values'!$V253,'Transactions (Dated)'!$B$2:$B$53,'Share Values'!Z$11,'Transactions (Dated)'!$C$2:$C$53,"Buy")-SUMIFS('Transactions (Dated)'!$E$2:$E$53,'Transactions (Dated)'!$D$2:$D$53,'Share Values'!$V253,'Transactions (Dated)'!$B$2:$B$53,'Share Values'!Z$11,'Transactions (Dated)'!$C$2:$C$53,"Sell")</f>
        <v>1892</v>
      </c>
      <c r="AA253" s="40">
        <f ca="1">AA252+SUMIFS('Transactions (Dated)'!$E$2:$E$53,'Transactions (Dated)'!$D$2:$D$53,'Share Values'!$V253,'Transactions (Dated)'!$B$2:$B$53,'Share Values'!AA$11,'Transactions (Dated)'!$C$2:$C$53,"Buy")-SUMIFS('Transactions (Dated)'!$E$2:$E$53,'Transactions (Dated)'!$D$2:$D$53,'Share Values'!$V253,'Transactions (Dated)'!$B$2:$B$53,'Share Values'!AA$11,'Transactions (Dated)'!$C$2:$C$53,"Sell")</f>
        <v>2348</v>
      </c>
      <c r="AB253" s="40">
        <f ca="1">AB252+SUMIFS('Transactions (Dated)'!$E$2:$E$53,'Transactions (Dated)'!$D$2:$D$53,'Share Values'!$V253,'Transactions (Dated)'!$B$2:$B$53,'Share Values'!AB$11,'Transactions (Dated)'!$C$2:$C$53,"Buy")-SUMIFS('Transactions (Dated)'!$E$2:$E$53,'Transactions (Dated)'!$D$2:$D$53,'Share Values'!$V253,'Transactions (Dated)'!$B$2:$B$53,'Share Values'!AB$11,'Transactions (Dated)'!$C$2:$C$53,"Sell")</f>
        <v>0</v>
      </c>
      <c r="AC253" s="40">
        <f ca="1">AC252+SUMIFS('Transactions (Dated)'!$E$2:$E$53,'Transactions (Dated)'!$D$2:$D$53,'Share Values'!$V253,'Transactions (Dated)'!$B$2:$B$53,'Share Values'!AC$11,'Transactions (Dated)'!$C$2:$C$53,"Buy")-SUMIFS('Transactions (Dated)'!$E$2:$E$53,'Transactions (Dated)'!$D$2:$D$53,'Share Values'!$V253,'Transactions (Dated)'!$B$2:$B$53,'Share Values'!AC$11,'Transactions (Dated)'!$C$2:$C$53,"Sell")</f>
        <v>0</v>
      </c>
      <c r="AD253" s="40">
        <f ca="1">AD252+SUMIFS('Transactions (Dated)'!$E$2:$E$53,'Transactions (Dated)'!$D$2:$D$53,'Share Values'!$V253,'Transactions (Dated)'!$B$2:$B$53,'Share Values'!AD$11,'Transactions (Dated)'!$C$2:$C$53,"Buy")-SUMIFS('Transactions (Dated)'!$E$2:$E$53,'Transactions (Dated)'!$D$2:$D$53,'Share Values'!$V253,'Transactions (Dated)'!$B$2:$B$53,'Share Values'!AD$11,'Transactions (Dated)'!$C$2:$C$53,"Sell")</f>
        <v>0</v>
      </c>
      <c r="AE253" s="40">
        <f ca="1">AE252+SUMIFS('Transactions (Dated)'!$E$2:$E$53,'Transactions (Dated)'!$D$2:$D$53,'Share Values'!$V253,'Transactions (Dated)'!$B$2:$B$53,'Share Values'!AE$11,'Transactions (Dated)'!$C$2:$C$53,"Buy")-SUMIFS('Transactions (Dated)'!$E$2:$E$53,'Transactions (Dated)'!$D$2:$D$53,'Share Values'!$V253,'Transactions (Dated)'!$B$2:$B$53,'Share Values'!AE$11,'Transactions (Dated)'!$C$2:$C$53,"Sell")</f>
        <v>0</v>
      </c>
      <c r="AF253" s="40">
        <f ca="1">AF252+SUMIFS('Transactions (Dated)'!$E$2:$E$53,'Transactions (Dated)'!$D$2:$D$53,'Share Values'!$V253,'Transactions (Dated)'!$B$2:$B$53,'Share Values'!AF$11,'Transactions (Dated)'!$C$2:$C$53,"Buy")-SUMIFS('Transactions (Dated)'!$E$2:$E$53,'Transactions (Dated)'!$D$2:$D$53,'Share Values'!$V253,'Transactions (Dated)'!$B$2:$B$53,'Share Values'!AF$11,'Transactions (Dated)'!$C$2:$C$53,"Sell")</f>
        <v>0</v>
      </c>
      <c r="AG253" s="40">
        <f ca="1">AG252+SUMIFS('Transactions (Dated)'!$E$2:$E$53,'Transactions (Dated)'!$D$2:$D$53,'Share Values'!$V253,'Transactions (Dated)'!$B$2:$B$53,'Share Values'!AG$11,'Transactions (Dated)'!$C$2:$C$53,"Buy")-SUMIFS('Transactions (Dated)'!$E$2:$E$53,'Transactions (Dated)'!$D$2:$D$53,'Share Values'!$V253,'Transactions (Dated)'!$B$2:$B$53,'Share Values'!AG$11,'Transactions (Dated)'!$C$2:$C$53,"Sell")</f>
        <v>0</v>
      </c>
      <c r="AH253" s="40">
        <f ca="1">AH252+SUMIFS('Transactions (Dated)'!$E$2:$E$53,'Transactions (Dated)'!$D$2:$D$53,'Share Values'!$V253,'Transactions (Dated)'!$B$2:$B$53,'Share Values'!AH$11,'Transactions (Dated)'!$C$2:$C$53,"Buy")-SUMIFS('Transactions (Dated)'!$E$2:$E$53,'Transactions (Dated)'!$D$2:$D$53,'Share Values'!$V253,'Transactions (Dated)'!$B$2:$B$53,'Share Values'!AH$11,'Transactions (Dated)'!$C$2:$C$53,"Sell")</f>
        <v>0</v>
      </c>
      <c r="AI253" s="40">
        <f ca="1">AI252+SUMIFS('Transactions (Dated)'!$E$2:$E$53,'Transactions (Dated)'!$D$2:$D$53,'Share Values'!$V253,'Transactions (Dated)'!$B$2:$B$53,'Share Values'!AI$11,'Transactions (Dated)'!$C$2:$C$53,"Buy")-SUMIFS('Transactions (Dated)'!$E$2:$E$53,'Transactions (Dated)'!$D$2:$D$53,'Share Values'!$V253,'Transactions (Dated)'!$B$2:$B$53,'Share Values'!AI$11,'Transactions (Dated)'!$C$2:$C$53,"Sell")</f>
        <v>0</v>
      </c>
      <c r="AJ253" s="40">
        <f ca="1">AJ252+SUMIFS('Transactions (Dated)'!$E$2:$E$53,'Transactions (Dated)'!$D$2:$D$53,'Share Values'!$V253,'Transactions (Dated)'!$B$2:$B$53,'Share Values'!AJ$11,'Transactions (Dated)'!$C$2:$C$53,"Buy")-SUMIFS('Transactions (Dated)'!$E$2:$E$53,'Transactions (Dated)'!$D$2:$D$53,'Share Values'!$V253,'Transactions (Dated)'!$B$2:$B$53,'Share Values'!AJ$11,'Transactions (Dated)'!$C$2:$C$53,"Sell")</f>
        <v>0</v>
      </c>
      <c r="AK253" s="40"/>
      <c r="AM253" s="3">
        <f t="shared" si="81"/>
        <v>42264</v>
      </c>
      <c r="AN253" s="6">
        <f t="shared" ca="1" si="82"/>
        <v>46018.75</v>
      </c>
      <c r="AO253" s="6">
        <f t="shared" ca="1" si="83"/>
        <v>35062.5</v>
      </c>
      <c r="AP253" s="6">
        <f t="shared" ca="1" si="84"/>
        <v>0</v>
      </c>
      <c r="AQ253" s="6">
        <f t="shared" ca="1" si="85"/>
        <v>54508.52</v>
      </c>
      <c r="AR253" s="6">
        <f t="shared" ca="1" si="86"/>
        <v>28105.56</v>
      </c>
      <c r="AS253" s="6">
        <f t="shared" ca="1" si="87"/>
        <v>0</v>
      </c>
      <c r="AT253" s="6">
        <f t="shared" ca="1" si="88"/>
        <v>0</v>
      </c>
      <c r="AU253" s="6">
        <f t="shared" ca="1" si="89"/>
        <v>0</v>
      </c>
      <c r="AV253" s="6">
        <f t="shared" ca="1" si="90"/>
        <v>0</v>
      </c>
      <c r="AW253" s="6">
        <f t="shared" ca="1" si="91"/>
        <v>0</v>
      </c>
      <c r="AX253" s="6">
        <f t="shared" ca="1" si="92"/>
        <v>0</v>
      </c>
      <c r="AY253" s="6">
        <f t="shared" ca="1" si="93"/>
        <v>0</v>
      </c>
      <c r="AZ253" s="6">
        <f t="shared" ca="1" si="94"/>
        <v>0</v>
      </c>
      <c r="BA253" s="6">
        <f t="shared" ca="1" si="95"/>
        <v>0</v>
      </c>
      <c r="BB253" s="6"/>
      <c r="BD253" s="4">
        <f t="shared" ca="1" si="96"/>
        <v>163695.32999999999</v>
      </c>
      <c r="BF253" s="3">
        <f t="shared" si="97"/>
        <v>42264</v>
      </c>
      <c r="BG253" s="6">
        <f>BG252+SUMIFS('Transactions (Dated)'!H:H,'Transactions (Dated)'!D:D,'Share Values'!AM253)</f>
        <v>806524.9</v>
      </c>
      <c r="BH253" s="6">
        <f ca="1">BH252+SUMIFS('Transactions (Dated)'!$F:$F,'Transactions (Dated)'!$D:$D,$BF253,'Transactions (Dated)'!$B:$B,BH$11,'Transactions (Dated)'!$C:$C,"Dividend (paid to cash)")*W253</f>
        <v>0</v>
      </c>
      <c r="BI253" s="6">
        <f ca="1">BI252+SUMIFS('Transactions (Dated)'!$F:$F,'Transactions (Dated)'!$D:$D,$BF253,'Transactions (Dated)'!$B:$B,BI$11,'Transactions (Dated)'!$C:$C,"Dividend (paid to cash)")*X253</f>
        <v>2187.5</v>
      </c>
      <c r="BJ253" s="6">
        <f ca="1">BJ252+SUMIFS('Transactions (Dated)'!$F:$F,'Transactions (Dated)'!$D:$D,$BF253,'Transactions (Dated)'!$B:$B,BJ$11,'Transactions (Dated)'!$C:$C,"Dividend (paid to cash)")*Y253</f>
        <v>0</v>
      </c>
      <c r="BK253" s="6">
        <f ca="1">BK252+SUMIFS('Transactions (Dated)'!$F:$F,'Transactions (Dated)'!$D:$D,$BF253,'Transactions (Dated)'!$B:$B,BK$11,'Transactions (Dated)'!$C:$C,"Dividend (paid to cash)")*Z253</f>
        <v>179.74</v>
      </c>
      <c r="BL253" s="6">
        <f ca="1">BL252+SUMIFS('Transactions (Dated)'!$F:$F,'Transactions (Dated)'!$D:$D,$BF253,'Transactions (Dated)'!$B:$B,BL$11,'Transactions (Dated)'!$C:$C,"Dividend (paid to cash)")*AA253</f>
        <v>0</v>
      </c>
      <c r="BM253" s="6">
        <f ca="1">BM252+SUMIFS('Transactions (Dated)'!$F:$F,'Transactions (Dated)'!$D:$D,$BF253,'Transactions (Dated)'!$B:$B,BM$11,'Transactions (Dated)'!$C:$C,"Dividend (paid to cash)")*AB253</f>
        <v>0</v>
      </c>
      <c r="BN253" s="6">
        <f ca="1">BN252+SUMIFS('Transactions (Dated)'!$F:$F,'Transactions (Dated)'!$D:$D,$BF253,'Transactions (Dated)'!$B:$B,BN$11,'Transactions (Dated)'!$C:$C,"Dividend (paid to cash)")*AC253</f>
        <v>0</v>
      </c>
      <c r="BO253" s="6">
        <f ca="1">BO252+SUMIFS('Transactions (Dated)'!$F:$F,'Transactions (Dated)'!$D:$D,$BF253,'Transactions (Dated)'!$B:$B,BO$11,'Transactions (Dated)'!$C:$C,"Dividend (paid to cash)")*AD253</f>
        <v>0</v>
      </c>
      <c r="BP253" s="6">
        <f ca="1">BP252+SUMIFS('Transactions (Dated)'!$F:$F,'Transactions (Dated)'!$D:$D,$BF253,'Transactions (Dated)'!$B:$B,BP$11,'Transactions (Dated)'!$C:$C,"Dividend (paid to cash)")*AE253</f>
        <v>0</v>
      </c>
      <c r="BQ253" s="6">
        <f ca="1">BQ252+SUMIFS('Transactions (Dated)'!$F:$F,'Transactions (Dated)'!$D:$D,$BF253,'Transactions (Dated)'!$B:$B,BQ$11,'Transactions (Dated)'!$C:$C,"Dividend (paid to cash)")*AF253</f>
        <v>0</v>
      </c>
      <c r="BR253" s="6">
        <f ca="1">BR252+SUMIFS('Transactions (Dated)'!$F:$F,'Transactions (Dated)'!$D:$D,$BF253,'Transactions (Dated)'!$B:$B,BR$11,'Transactions (Dated)'!$C:$C,"Dividend (paid to cash)")*AG253</f>
        <v>0</v>
      </c>
      <c r="BS253" s="6">
        <f ca="1">BS252+SUMIFS('Transactions (Dated)'!$F:$F,'Transactions (Dated)'!$D:$D,$BF253,'Transactions (Dated)'!$B:$B,BS$11,'Transactions (Dated)'!$C:$C,"Dividend (paid to cash)")*AH253</f>
        <v>0</v>
      </c>
      <c r="BT253" s="6">
        <f ca="1">BT252+SUMIFS('Transactions (Dated)'!$F:$F,'Transactions (Dated)'!$D:$D,$BF253,'Transactions (Dated)'!$B:$B,BT$11,'Transactions (Dated)'!$C:$C,"Dividend (paid to cash)")*AI253</f>
        <v>0</v>
      </c>
      <c r="BU253" s="6">
        <f ca="1">BU252+SUMIFS('Transactions (Dated)'!$F:$F,'Transactions (Dated)'!$D:$D,$BF253,'Transactions (Dated)'!$B:$B,BU$11,'Transactions (Dated)'!$C:$C,"Dividend (paid to cash)")*AJ253</f>
        <v>0</v>
      </c>
      <c r="BV253" s="6"/>
      <c r="BX253" s="6">
        <f t="shared" ca="1" si="102"/>
        <v>808892.14</v>
      </c>
      <c r="BZ253" s="3">
        <f t="shared" si="103"/>
        <v>42264</v>
      </c>
      <c r="CA253" s="4">
        <f t="shared" ca="1" si="98"/>
        <v>163695.32999999999</v>
      </c>
      <c r="CB253" s="4">
        <f t="shared" ca="1" si="99"/>
        <v>808892.14</v>
      </c>
      <c r="CD253" s="4">
        <f t="shared" ca="1" si="100"/>
        <v>972587.47</v>
      </c>
    </row>
    <row r="254" spans="2:82">
      <c r="B254" s="3">
        <f t="shared" si="101"/>
        <v>42265</v>
      </c>
      <c r="C254" s="2">
        <v>13646.9</v>
      </c>
      <c r="E254" s="70">
        <v>42265</v>
      </c>
      <c r="F254" s="69">
        <v>9.92</v>
      </c>
      <c r="G254" s="69">
        <v>3.46</v>
      </c>
      <c r="H254" s="69">
        <v>18.55</v>
      </c>
      <c r="I254" s="69">
        <v>29.53</v>
      </c>
      <c r="J254" s="69">
        <v>12.13</v>
      </c>
      <c r="K254" s="69">
        <v>10.91</v>
      </c>
      <c r="L254" s="69">
        <v>23</v>
      </c>
      <c r="M254" s="69">
        <v>3.3</v>
      </c>
      <c r="N254" s="69">
        <v>9.24</v>
      </c>
      <c r="O254" s="69">
        <v>6.1833</v>
      </c>
      <c r="P254" s="69">
        <v>29</v>
      </c>
      <c r="Q254" s="69">
        <v>0.92</v>
      </c>
      <c r="R254" s="69">
        <v>6.47</v>
      </c>
      <c r="S254" s="69">
        <v>36.61</v>
      </c>
      <c r="T254" s="4"/>
      <c r="V254" s="3">
        <f t="shared" si="80"/>
        <v>42265</v>
      </c>
      <c r="W254" s="40">
        <f ca="1">W253+SUMIFS('Transactions (Dated)'!$E$2:$E$53,'Transactions (Dated)'!$D$2:$D$53,'Share Values'!$V254,'Transactions (Dated)'!$B$2:$B$53,'Share Values'!W$11,'Transactions (Dated)'!$C$2:$C$53,"Buy")-SUMIFS('Transactions (Dated)'!$E$2:$E$53,'Transactions (Dated)'!$D$2:$D$53,'Share Values'!$V254,'Transactions (Dated)'!$B$2:$B$53,'Share Values'!W$11,'Transactions (Dated)'!$C$2:$C$53,"Sell")</f>
        <v>4625</v>
      </c>
      <c r="X254" s="40">
        <f ca="1">X253+SUMIFS('Transactions (Dated)'!$E$2:$E$53,'Transactions (Dated)'!$D$2:$D$53,'Share Values'!$V254,'Transactions (Dated)'!$B$2:$B$53,'Share Values'!X$11,'Transactions (Dated)'!$C$2:$C$53,"Buy")-SUMIFS('Transactions (Dated)'!$E$2:$E$53,'Transactions (Dated)'!$D$2:$D$53,'Share Values'!$V254,'Transactions (Dated)'!$B$2:$B$53,'Share Values'!X$11,'Transactions (Dated)'!$C$2:$C$53,"Sell")</f>
        <v>9375</v>
      </c>
      <c r="Y254" s="40">
        <f ca="1">Y253+SUMIFS('Transactions (Dated)'!$E$2:$E$53,'Transactions (Dated)'!$D$2:$D$53,'Share Values'!$V254,'Transactions (Dated)'!$B$2:$B$53,'Share Values'!Y$11,'Transactions (Dated)'!$C$2:$C$53,"Buy")-SUMIFS('Transactions (Dated)'!$E$2:$E$53,'Transactions (Dated)'!$D$2:$D$53,'Share Values'!$V254,'Transactions (Dated)'!$B$2:$B$53,'Share Values'!Y$11,'Transactions (Dated)'!$C$2:$C$53,"Sell")</f>
        <v>0</v>
      </c>
      <c r="Z254" s="40">
        <f ca="1">Z253+SUMIFS('Transactions (Dated)'!$E$2:$E$53,'Transactions (Dated)'!$D$2:$D$53,'Share Values'!$V254,'Transactions (Dated)'!$B$2:$B$53,'Share Values'!Z$11,'Transactions (Dated)'!$C$2:$C$53,"Buy")-SUMIFS('Transactions (Dated)'!$E$2:$E$53,'Transactions (Dated)'!$D$2:$D$53,'Share Values'!$V254,'Transactions (Dated)'!$B$2:$B$53,'Share Values'!Z$11,'Transactions (Dated)'!$C$2:$C$53,"Sell")</f>
        <v>1892</v>
      </c>
      <c r="AA254" s="40">
        <f ca="1">AA253+SUMIFS('Transactions (Dated)'!$E$2:$E$53,'Transactions (Dated)'!$D$2:$D$53,'Share Values'!$V254,'Transactions (Dated)'!$B$2:$B$53,'Share Values'!AA$11,'Transactions (Dated)'!$C$2:$C$53,"Buy")-SUMIFS('Transactions (Dated)'!$E$2:$E$53,'Transactions (Dated)'!$D$2:$D$53,'Share Values'!$V254,'Transactions (Dated)'!$B$2:$B$53,'Share Values'!AA$11,'Transactions (Dated)'!$C$2:$C$53,"Sell")</f>
        <v>2348</v>
      </c>
      <c r="AB254" s="40">
        <f ca="1">AB253+SUMIFS('Transactions (Dated)'!$E$2:$E$53,'Transactions (Dated)'!$D$2:$D$53,'Share Values'!$V254,'Transactions (Dated)'!$B$2:$B$53,'Share Values'!AB$11,'Transactions (Dated)'!$C$2:$C$53,"Buy")-SUMIFS('Transactions (Dated)'!$E$2:$E$53,'Transactions (Dated)'!$D$2:$D$53,'Share Values'!$V254,'Transactions (Dated)'!$B$2:$B$53,'Share Values'!AB$11,'Transactions (Dated)'!$C$2:$C$53,"Sell")</f>
        <v>0</v>
      </c>
      <c r="AC254" s="40">
        <f ca="1">AC253+SUMIFS('Transactions (Dated)'!$E$2:$E$53,'Transactions (Dated)'!$D$2:$D$53,'Share Values'!$V254,'Transactions (Dated)'!$B$2:$B$53,'Share Values'!AC$11,'Transactions (Dated)'!$C$2:$C$53,"Buy")-SUMIFS('Transactions (Dated)'!$E$2:$E$53,'Transactions (Dated)'!$D$2:$D$53,'Share Values'!$V254,'Transactions (Dated)'!$B$2:$B$53,'Share Values'!AC$11,'Transactions (Dated)'!$C$2:$C$53,"Sell")</f>
        <v>0</v>
      </c>
      <c r="AD254" s="40">
        <f ca="1">AD253+SUMIFS('Transactions (Dated)'!$E$2:$E$53,'Transactions (Dated)'!$D$2:$D$53,'Share Values'!$V254,'Transactions (Dated)'!$B$2:$B$53,'Share Values'!AD$11,'Transactions (Dated)'!$C$2:$C$53,"Buy")-SUMIFS('Transactions (Dated)'!$E$2:$E$53,'Transactions (Dated)'!$D$2:$D$53,'Share Values'!$V254,'Transactions (Dated)'!$B$2:$B$53,'Share Values'!AD$11,'Transactions (Dated)'!$C$2:$C$53,"Sell")</f>
        <v>0</v>
      </c>
      <c r="AE254" s="40">
        <f ca="1">AE253+SUMIFS('Transactions (Dated)'!$E$2:$E$53,'Transactions (Dated)'!$D$2:$D$53,'Share Values'!$V254,'Transactions (Dated)'!$B$2:$B$53,'Share Values'!AE$11,'Transactions (Dated)'!$C$2:$C$53,"Buy")-SUMIFS('Transactions (Dated)'!$E$2:$E$53,'Transactions (Dated)'!$D$2:$D$53,'Share Values'!$V254,'Transactions (Dated)'!$B$2:$B$53,'Share Values'!AE$11,'Transactions (Dated)'!$C$2:$C$53,"Sell")</f>
        <v>0</v>
      </c>
      <c r="AF254" s="40">
        <f ca="1">AF253+SUMIFS('Transactions (Dated)'!$E$2:$E$53,'Transactions (Dated)'!$D$2:$D$53,'Share Values'!$V254,'Transactions (Dated)'!$B$2:$B$53,'Share Values'!AF$11,'Transactions (Dated)'!$C$2:$C$53,"Buy")-SUMIFS('Transactions (Dated)'!$E$2:$E$53,'Transactions (Dated)'!$D$2:$D$53,'Share Values'!$V254,'Transactions (Dated)'!$B$2:$B$53,'Share Values'!AF$11,'Transactions (Dated)'!$C$2:$C$53,"Sell")</f>
        <v>0</v>
      </c>
      <c r="AG254" s="40">
        <f ca="1">AG253+SUMIFS('Transactions (Dated)'!$E$2:$E$53,'Transactions (Dated)'!$D$2:$D$53,'Share Values'!$V254,'Transactions (Dated)'!$B$2:$B$53,'Share Values'!AG$11,'Transactions (Dated)'!$C$2:$C$53,"Buy")-SUMIFS('Transactions (Dated)'!$E$2:$E$53,'Transactions (Dated)'!$D$2:$D$53,'Share Values'!$V254,'Transactions (Dated)'!$B$2:$B$53,'Share Values'!AG$11,'Transactions (Dated)'!$C$2:$C$53,"Sell")</f>
        <v>0</v>
      </c>
      <c r="AH254" s="40">
        <f ca="1">AH253+SUMIFS('Transactions (Dated)'!$E$2:$E$53,'Transactions (Dated)'!$D$2:$D$53,'Share Values'!$V254,'Transactions (Dated)'!$B$2:$B$53,'Share Values'!AH$11,'Transactions (Dated)'!$C$2:$C$53,"Buy")-SUMIFS('Transactions (Dated)'!$E$2:$E$53,'Transactions (Dated)'!$D$2:$D$53,'Share Values'!$V254,'Transactions (Dated)'!$B$2:$B$53,'Share Values'!AH$11,'Transactions (Dated)'!$C$2:$C$53,"Sell")</f>
        <v>0</v>
      </c>
      <c r="AI254" s="40">
        <f ca="1">AI253+SUMIFS('Transactions (Dated)'!$E$2:$E$53,'Transactions (Dated)'!$D$2:$D$53,'Share Values'!$V254,'Transactions (Dated)'!$B$2:$B$53,'Share Values'!AI$11,'Transactions (Dated)'!$C$2:$C$53,"Buy")-SUMIFS('Transactions (Dated)'!$E$2:$E$53,'Transactions (Dated)'!$D$2:$D$53,'Share Values'!$V254,'Transactions (Dated)'!$B$2:$B$53,'Share Values'!AI$11,'Transactions (Dated)'!$C$2:$C$53,"Sell")</f>
        <v>0</v>
      </c>
      <c r="AJ254" s="40">
        <f ca="1">AJ253+SUMIFS('Transactions (Dated)'!$E$2:$E$53,'Transactions (Dated)'!$D$2:$D$53,'Share Values'!$V254,'Transactions (Dated)'!$B$2:$B$53,'Share Values'!AJ$11,'Transactions (Dated)'!$C$2:$C$53,"Buy")-SUMIFS('Transactions (Dated)'!$E$2:$E$53,'Transactions (Dated)'!$D$2:$D$53,'Share Values'!$V254,'Transactions (Dated)'!$B$2:$B$53,'Share Values'!AJ$11,'Transactions (Dated)'!$C$2:$C$53,"Sell")</f>
        <v>0</v>
      </c>
      <c r="AK254" s="40"/>
      <c r="AM254" s="3">
        <f t="shared" si="81"/>
        <v>42265</v>
      </c>
      <c r="AN254" s="6">
        <f t="shared" ca="1" si="82"/>
        <v>45880</v>
      </c>
      <c r="AO254" s="6">
        <f t="shared" ca="1" si="83"/>
        <v>32437.5</v>
      </c>
      <c r="AP254" s="6">
        <f t="shared" ca="1" si="84"/>
        <v>0</v>
      </c>
      <c r="AQ254" s="6">
        <f t="shared" ca="1" si="85"/>
        <v>55870.76</v>
      </c>
      <c r="AR254" s="6">
        <f t="shared" ca="1" si="86"/>
        <v>28481.24</v>
      </c>
      <c r="AS254" s="6">
        <f t="shared" ca="1" si="87"/>
        <v>0</v>
      </c>
      <c r="AT254" s="6">
        <f t="shared" ca="1" si="88"/>
        <v>0</v>
      </c>
      <c r="AU254" s="6">
        <f t="shared" ca="1" si="89"/>
        <v>0</v>
      </c>
      <c r="AV254" s="6">
        <f t="shared" ca="1" si="90"/>
        <v>0</v>
      </c>
      <c r="AW254" s="6">
        <f t="shared" ca="1" si="91"/>
        <v>0</v>
      </c>
      <c r="AX254" s="6">
        <f t="shared" ca="1" si="92"/>
        <v>0</v>
      </c>
      <c r="AY254" s="6">
        <f t="shared" ca="1" si="93"/>
        <v>0</v>
      </c>
      <c r="AZ254" s="6">
        <f t="shared" ca="1" si="94"/>
        <v>0</v>
      </c>
      <c r="BA254" s="6">
        <f t="shared" ca="1" si="95"/>
        <v>0</v>
      </c>
      <c r="BB254" s="6"/>
      <c r="BD254" s="4">
        <f t="shared" ca="1" si="96"/>
        <v>162669.5</v>
      </c>
      <c r="BF254" s="3">
        <f t="shared" si="97"/>
        <v>42265</v>
      </c>
      <c r="BG254" s="6">
        <f>BG253+SUMIFS('Transactions (Dated)'!H:H,'Transactions (Dated)'!D:D,'Share Values'!AM254)</f>
        <v>806524.9</v>
      </c>
      <c r="BH254" s="6">
        <f ca="1">BH253+SUMIFS('Transactions (Dated)'!$F:$F,'Transactions (Dated)'!$D:$D,$BF254,'Transactions (Dated)'!$B:$B,BH$11,'Transactions (Dated)'!$C:$C,"Dividend (paid to cash)")*W254</f>
        <v>0</v>
      </c>
      <c r="BI254" s="6">
        <f ca="1">BI253+SUMIFS('Transactions (Dated)'!$F:$F,'Transactions (Dated)'!$D:$D,$BF254,'Transactions (Dated)'!$B:$B,BI$11,'Transactions (Dated)'!$C:$C,"Dividend (paid to cash)")*X254</f>
        <v>2187.5</v>
      </c>
      <c r="BJ254" s="6">
        <f ca="1">BJ253+SUMIFS('Transactions (Dated)'!$F:$F,'Transactions (Dated)'!$D:$D,$BF254,'Transactions (Dated)'!$B:$B,BJ$11,'Transactions (Dated)'!$C:$C,"Dividend (paid to cash)")*Y254</f>
        <v>0</v>
      </c>
      <c r="BK254" s="6">
        <f ca="1">BK253+SUMIFS('Transactions (Dated)'!$F:$F,'Transactions (Dated)'!$D:$D,$BF254,'Transactions (Dated)'!$B:$B,BK$11,'Transactions (Dated)'!$C:$C,"Dividend (paid to cash)")*Z254</f>
        <v>179.74</v>
      </c>
      <c r="BL254" s="6">
        <f ca="1">BL253+SUMIFS('Transactions (Dated)'!$F:$F,'Transactions (Dated)'!$D:$D,$BF254,'Transactions (Dated)'!$B:$B,BL$11,'Transactions (Dated)'!$C:$C,"Dividend (paid to cash)")*AA254</f>
        <v>0</v>
      </c>
      <c r="BM254" s="6">
        <f ca="1">BM253+SUMIFS('Transactions (Dated)'!$F:$F,'Transactions (Dated)'!$D:$D,$BF254,'Transactions (Dated)'!$B:$B,BM$11,'Transactions (Dated)'!$C:$C,"Dividend (paid to cash)")*AB254</f>
        <v>0</v>
      </c>
      <c r="BN254" s="6">
        <f ca="1">BN253+SUMIFS('Transactions (Dated)'!$F:$F,'Transactions (Dated)'!$D:$D,$BF254,'Transactions (Dated)'!$B:$B,BN$11,'Transactions (Dated)'!$C:$C,"Dividend (paid to cash)")*AC254</f>
        <v>0</v>
      </c>
      <c r="BO254" s="6">
        <f ca="1">BO253+SUMIFS('Transactions (Dated)'!$F:$F,'Transactions (Dated)'!$D:$D,$BF254,'Transactions (Dated)'!$B:$B,BO$11,'Transactions (Dated)'!$C:$C,"Dividend (paid to cash)")*AD254</f>
        <v>0</v>
      </c>
      <c r="BP254" s="6">
        <f ca="1">BP253+SUMIFS('Transactions (Dated)'!$F:$F,'Transactions (Dated)'!$D:$D,$BF254,'Transactions (Dated)'!$B:$B,BP$11,'Transactions (Dated)'!$C:$C,"Dividend (paid to cash)")*AE254</f>
        <v>0</v>
      </c>
      <c r="BQ254" s="6">
        <f ca="1">BQ253+SUMIFS('Transactions (Dated)'!$F:$F,'Transactions (Dated)'!$D:$D,$BF254,'Transactions (Dated)'!$B:$B,BQ$11,'Transactions (Dated)'!$C:$C,"Dividend (paid to cash)")*AF254</f>
        <v>0</v>
      </c>
      <c r="BR254" s="6">
        <f ca="1">BR253+SUMIFS('Transactions (Dated)'!$F:$F,'Transactions (Dated)'!$D:$D,$BF254,'Transactions (Dated)'!$B:$B,BR$11,'Transactions (Dated)'!$C:$C,"Dividend (paid to cash)")*AG254</f>
        <v>0</v>
      </c>
      <c r="BS254" s="6">
        <f ca="1">BS253+SUMIFS('Transactions (Dated)'!$F:$F,'Transactions (Dated)'!$D:$D,$BF254,'Transactions (Dated)'!$B:$B,BS$11,'Transactions (Dated)'!$C:$C,"Dividend (paid to cash)")*AH254</f>
        <v>0</v>
      </c>
      <c r="BT254" s="6">
        <f ca="1">BT253+SUMIFS('Transactions (Dated)'!$F:$F,'Transactions (Dated)'!$D:$D,$BF254,'Transactions (Dated)'!$B:$B,BT$11,'Transactions (Dated)'!$C:$C,"Dividend (paid to cash)")*AI254</f>
        <v>0</v>
      </c>
      <c r="BU254" s="6">
        <f ca="1">BU253+SUMIFS('Transactions (Dated)'!$F:$F,'Transactions (Dated)'!$D:$D,$BF254,'Transactions (Dated)'!$B:$B,BU$11,'Transactions (Dated)'!$C:$C,"Dividend (paid to cash)")*AJ254</f>
        <v>0</v>
      </c>
      <c r="BV254" s="6"/>
      <c r="BX254" s="6">
        <f t="shared" ca="1" si="102"/>
        <v>808892.14</v>
      </c>
      <c r="BZ254" s="3">
        <f t="shared" si="103"/>
        <v>42265</v>
      </c>
      <c r="CA254" s="4">
        <f t="shared" ca="1" si="98"/>
        <v>162669.5</v>
      </c>
      <c r="CB254" s="4">
        <f t="shared" ca="1" si="99"/>
        <v>808892.14</v>
      </c>
      <c r="CD254" s="4">
        <f t="shared" ca="1" si="100"/>
        <v>971561.64</v>
      </c>
    </row>
    <row r="255" spans="2:82">
      <c r="B255" s="3">
        <f t="shared" si="101"/>
        <v>42268</v>
      </c>
      <c r="C255" s="2">
        <v>13779.4</v>
      </c>
      <c r="E255" s="70">
        <v>42268</v>
      </c>
      <c r="F255" s="69">
        <v>9.82</v>
      </c>
      <c r="G255" s="69">
        <v>3.71</v>
      </c>
      <c r="H255" s="69">
        <v>18.7</v>
      </c>
      <c r="I255" s="69">
        <v>29.68</v>
      </c>
      <c r="J255" s="69">
        <v>12.05</v>
      </c>
      <c r="K255" s="69">
        <v>10.79</v>
      </c>
      <c r="L255" s="69">
        <v>21.01</v>
      </c>
      <c r="M255" s="69">
        <v>3.36</v>
      </c>
      <c r="N255" s="69">
        <v>9.09</v>
      </c>
      <c r="O255" s="69">
        <v>6.0833000000000004</v>
      </c>
      <c r="P255" s="69">
        <v>29</v>
      </c>
      <c r="Q255" s="69">
        <v>0.88</v>
      </c>
      <c r="R255" s="69">
        <v>6.13</v>
      </c>
      <c r="S255" s="69">
        <v>36.82</v>
      </c>
      <c r="T255" s="4"/>
      <c r="V255" s="3">
        <f t="shared" si="80"/>
        <v>42268</v>
      </c>
      <c r="W255" s="40">
        <f ca="1">W254+SUMIFS('Transactions (Dated)'!$E$2:$E$53,'Transactions (Dated)'!$D$2:$D$53,'Share Values'!$V255,'Transactions (Dated)'!$B$2:$B$53,'Share Values'!W$11,'Transactions (Dated)'!$C$2:$C$53,"Buy")-SUMIFS('Transactions (Dated)'!$E$2:$E$53,'Transactions (Dated)'!$D$2:$D$53,'Share Values'!$V255,'Transactions (Dated)'!$B$2:$B$53,'Share Values'!W$11,'Transactions (Dated)'!$C$2:$C$53,"Sell")</f>
        <v>4625</v>
      </c>
      <c r="X255" s="40">
        <f ca="1">X254+SUMIFS('Transactions (Dated)'!$E$2:$E$53,'Transactions (Dated)'!$D$2:$D$53,'Share Values'!$V255,'Transactions (Dated)'!$B$2:$B$53,'Share Values'!X$11,'Transactions (Dated)'!$C$2:$C$53,"Buy")-SUMIFS('Transactions (Dated)'!$E$2:$E$53,'Transactions (Dated)'!$D$2:$D$53,'Share Values'!$V255,'Transactions (Dated)'!$B$2:$B$53,'Share Values'!X$11,'Transactions (Dated)'!$C$2:$C$53,"Sell")</f>
        <v>9375</v>
      </c>
      <c r="Y255" s="40">
        <f ca="1">Y254+SUMIFS('Transactions (Dated)'!$E$2:$E$53,'Transactions (Dated)'!$D$2:$D$53,'Share Values'!$V255,'Transactions (Dated)'!$B$2:$B$53,'Share Values'!Y$11,'Transactions (Dated)'!$C$2:$C$53,"Buy")-SUMIFS('Transactions (Dated)'!$E$2:$E$53,'Transactions (Dated)'!$D$2:$D$53,'Share Values'!$V255,'Transactions (Dated)'!$B$2:$B$53,'Share Values'!Y$11,'Transactions (Dated)'!$C$2:$C$53,"Sell")</f>
        <v>0</v>
      </c>
      <c r="Z255" s="40">
        <f ca="1">Z254+SUMIFS('Transactions (Dated)'!$E$2:$E$53,'Transactions (Dated)'!$D$2:$D$53,'Share Values'!$V255,'Transactions (Dated)'!$B$2:$B$53,'Share Values'!Z$11,'Transactions (Dated)'!$C$2:$C$53,"Buy")-SUMIFS('Transactions (Dated)'!$E$2:$E$53,'Transactions (Dated)'!$D$2:$D$53,'Share Values'!$V255,'Transactions (Dated)'!$B$2:$B$53,'Share Values'!Z$11,'Transactions (Dated)'!$C$2:$C$53,"Sell")</f>
        <v>1892</v>
      </c>
      <c r="AA255" s="40">
        <f ca="1">AA254+SUMIFS('Transactions (Dated)'!$E$2:$E$53,'Transactions (Dated)'!$D$2:$D$53,'Share Values'!$V255,'Transactions (Dated)'!$B$2:$B$53,'Share Values'!AA$11,'Transactions (Dated)'!$C$2:$C$53,"Buy")-SUMIFS('Transactions (Dated)'!$E$2:$E$53,'Transactions (Dated)'!$D$2:$D$53,'Share Values'!$V255,'Transactions (Dated)'!$B$2:$B$53,'Share Values'!AA$11,'Transactions (Dated)'!$C$2:$C$53,"Sell")</f>
        <v>2348</v>
      </c>
      <c r="AB255" s="40">
        <f ca="1">AB254+SUMIFS('Transactions (Dated)'!$E$2:$E$53,'Transactions (Dated)'!$D$2:$D$53,'Share Values'!$V255,'Transactions (Dated)'!$B$2:$B$53,'Share Values'!AB$11,'Transactions (Dated)'!$C$2:$C$53,"Buy")-SUMIFS('Transactions (Dated)'!$E$2:$E$53,'Transactions (Dated)'!$D$2:$D$53,'Share Values'!$V255,'Transactions (Dated)'!$B$2:$B$53,'Share Values'!AB$11,'Transactions (Dated)'!$C$2:$C$53,"Sell")</f>
        <v>0</v>
      </c>
      <c r="AC255" s="40">
        <f ca="1">AC254+SUMIFS('Transactions (Dated)'!$E$2:$E$53,'Transactions (Dated)'!$D$2:$D$53,'Share Values'!$V255,'Transactions (Dated)'!$B$2:$B$53,'Share Values'!AC$11,'Transactions (Dated)'!$C$2:$C$53,"Buy")-SUMIFS('Transactions (Dated)'!$E$2:$E$53,'Transactions (Dated)'!$D$2:$D$53,'Share Values'!$V255,'Transactions (Dated)'!$B$2:$B$53,'Share Values'!AC$11,'Transactions (Dated)'!$C$2:$C$53,"Sell")</f>
        <v>0</v>
      </c>
      <c r="AD255" s="40">
        <f ca="1">AD254+SUMIFS('Transactions (Dated)'!$E$2:$E$53,'Transactions (Dated)'!$D$2:$D$53,'Share Values'!$V255,'Transactions (Dated)'!$B$2:$B$53,'Share Values'!AD$11,'Transactions (Dated)'!$C$2:$C$53,"Buy")-SUMIFS('Transactions (Dated)'!$E$2:$E$53,'Transactions (Dated)'!$D$2:$D$53,'Share Values'!$V255,'Transactions (Dated)'!$B$2:$B$53,'Share Values'!AD$11,'Transactions (Dated)'!$C$2:$C$53,"Sell")</f>
        <v>0</v>
      </c>
      <c r="AE255" s="40">
        <f ca="1">AE254+SUMIFS('Transactions (Dated)'!$E$2:$E$53,'Transactions (Dated)'!$D$2:$D$53,'Share Values'!$V255,'Transactions (Dated)'!$B$2:$B$53,'Share Values'!AE$11,'Transactions (Dated)'!$C$2:$C$53,"Buy")-SUMIFS('Transactions (Dated)'!$E$2:$E$53,'Transactions (Dated)'!$D$2:$D$53,'Share Values'!$V255,'Transactions (Dated)'!$B$2:$B$53,'Share Values'!AE$11,'Transactions (Dated)'!$C$2:$C$53,"Sell")</f>
        <v>0</v>
      </c>
      <c r="AF255" s="40">
        <f ca="1">AF254+SUMIFS('Transactions (Dated)'!$E$2:$E$53,'Transactions (Dated)'!$D$2:$D$53,'Share Values'!$V255,'Transactions (Dated)'!$B$2:$B$53,'Share Values'!AF$11,'Transactions (Dated)'!$C$2:$C$53,"Buy")-SUMIFS('Transactions (Dated)'!$E$2:$E$53,'Transactions (Dated)'!$D$2:$D$53,'Share Values'!$V255,'Transactions (Dated)'!$B$2:$B$53,'Share Values'!AF$11,'Transactions (Dated)'!$C$2:$C$53,"Sell")</f>
        <v>0</v>
      </c>
      <c r="AG255" s="40">
        <f ca="1">AG254+SUMIFS('Transactions (Dated)'!$E$2:$E$53,'Transactions (Dated)'!$D$2:$D$53,'Share Values'!$V255,'Transactions (Dated)'!$B$2:$B$53,'Share Values'!AG$11,'Transactions (Dated)'!$C$2:$C$53,"Buy")-SUMIFS('Transactions (Dated)'!$E$2:$E$53,'Transactions (Dated)'!$D$2:$D$53,'Share Values'!$V255,'Transactions (Dated)'!$B$2:$B$53,'Share Values'!AG$11,'Transactions (Dated)'!$C$2:$C$53,"Sell")</f>
        <v>0</v>
      </c>
      <c r="AH255" s="40">
        <f ca="1">AH254+SUMIFS('Transactions (Dated)'!$E$2:$E$53,'Transactions (Dated)'!$D$2:$D$53,'Share Values'!$V255,'Transactions (Dated)'!$B$2:$B$53,'Share Values'!AH$11,'Transactions (Dated)'!$C$2:$C$53,"Buy")-SUMIFS('Transactions (Dated)'!$E$2:$E$53,'Transactions (Dated)'!$D$2:$D$53,'Share Values'!$V255,'Transactions (Dated)'!$B$2:$B$53,'Share Values'!AH$11,'Transactions (Dated)'!$C$2:$C$53,"Sell")</f>
        <v>0</v>
      </c>
      <c r="AI255" s="40">
        <f ca="1">AI254+SUMIFS('Transactions (Dated)'!$E$2:$E$53,'Transactions (Dated)'!$D$2:$D$53,'Share Values'!$V255,'Transactions (Dated)'!$B$2:$B$53,'Share Values'!AI$11,'Transactions (Dated)'!$C$2:$C$53,"Buy")-SUMIFS('Transactions (Dated)'!$E$2:$E$53,'Transactions (Dated)'!$D$2:$D$53,'Share Values'!$V255,'Transactions (Dated)'!$B$2:$B$53,'Share Values'!AI$11,'Transactions (Dated)'!$C$2:$C$53,"Sell")</f>
        <v>0</v>
      </c>
      <c r="AJ255" s="40">
        <f ca="1">AJ254+SUMIFS('Transactions (Dated)'!$E$2:$E$53,'Transactions (Dated)'!$D$2:$D$53,'Share Values'!$V255,'Transactions (Dated)'!$B$2:$B$53,'Share Values'!AJ$11,'Transactions (Dated)'!$C$2:$C$53,"Buy")-SUMIFS('Transactions (Dated)'!$E$2:$E$53,'Transactions (Dated)'!$D$2:$D$53,'Share Values'!$V255,'Transactions (Dated)'!$B$2:$B$53,'Share Values'!AJ$11,'Transactions (Dated)'!$C$2:$C$53,"Sell")</f>
        <v>0</v>
      </c>
      <c r="AK255" s="40"/>
      <c r="AM255" s="3">
        <f t="shared" si="81"/>
        <v>42268</v>
      </c>
      <c r="AN255" s="6">
        <f t="shared" ca="1" si="82"/>
        <v>45417.5</v>
      </c>
      <c r="AO255" s="6">
        <f t="shared" ca="1" si="83"/>
        <v>34781.25</v>
      </c>
      <c r="AP255" s="6">
        <f t="shared" ca="1" si="84"/>
        <v>0</v>
      </c>
      <c r="AQ255" s="6">
        <f t="shared" ca="1" si="85"/>
        <v>56154.559999999998</v>
      </c>
      <c r="AR255" s="6">
        <f t="shared" ca="1" si="86"/>
        <v>28293.4</v>
      </c>
      <c r="AS255" s="6">
        <f t="shared" ca="1" si="87"/>
        <v>0</v>
      </c>
      <c r="AT255" s="6">
        <f t="shared" ca="1" si="88"/>
        <v>0</v>
      </c>
      <c r="AU255" s="6">
        <f t="shared" ca="1" si="89"/>
        <v>0</v>
      </c>
      <c r="AV255" s="6">
        <f t="shared" ca="1" si="90"/>
        <v>0</v>
      </c>
      <c r="AW255" s="6">
        <f t="shared" ca="1" si="91"/>
        <v>0</v>
      </c>
      <c r="AX255" s="6">
        <f t="shared" ca="1" si="92"/>
        <v>0</v>
      </c>
      <c r="AY255" s="6">
        <f t="shared" ca="1" si="93"/>
        <v>0</v>
      </c>
      <c r="AZ255" s="6">
        <f t="shared" ca="1" si="94"/>
        <v>0</v>
      </c>
      <c r="BA255" s="6">
        <f t="shared" ca="1" si="95"/>
        <v>0</v>
      </c>
      <c r="BB255" s="6"/>
      <c r="BD255" s="4">
        <f t="shared" ca="1" si="96"/>
        <v>164646.71</v>
      </c>
      <c r="BF255" s="3">
        <f t="shared" si="97"/>
        <v>42268</v>
      </c>
      <c r="BG255" s="6">
        <f>BG254+SUMIFS('Transactions (Dated)'!H:H,'Transactions (Dated)'!D:D,'Share Values'!AM255)</f>
        <v>806524.9</v>
      </c>
      <c r="BH255" s="6">
        <f ca="1">BH254+SUMIFS('Transactions (Dated)'!$F:$F,'Transactions (Dated)'!$D:$D,$BF255,'Transactions (Dated)'!$B:$B,BH$11,'Transactions (Dated)'!$C:$C,"Dividend (paid to cash)")*W255</f>
        <v>0</v>
      </c>
      <c r="BI255" s="6">
        <f ca="1">BI254+SUMIFS('Transactions (Dated)'!$F:$F,'Transactions (Dated)'!$D:$D,$BF255,'Transactions (Dated)'!$B:$B,BI$11,'Transactions (Dated)'!$C:$C,"Dividend (paid to cash)")*X255</f>
        <v>2187.5</v>
      </c>
      <c r="BJ255" s="6">
        <f ca="1">BJ254+SUMIFS('Transactions (Dated)'!$F:$F,'Transactions (Dated)'!$D:$D,$BF255,'Transactions (Dated)'!$B:$B,BJ$11,'Transactions (Dated)'!$C:$C,"Dividend (paid to cash)")*Y255</f>
        <v>0</v>
      </c>
      <c r="BK255" s="6">
        <f ca="1">BK254+SUMIFS('Transactions (Dated)'!$F:$F,'Transactions (Dated)'!$D:$D,$BF255,'Transactions (Dated)'!$B:$B,BK$11,'Transactions (Dated)'!$C:$C,"Dividend (paid to cash)")*Z255</f>
        <v>179.74</v>
      </c>
      <c r="BL255" s="6">
        <f ca="1">BL254+SUMIFS('Transactions (Dated)'!$F:$F,'Transactions (Dated)'!$D:$D,$BF255,'Transactions (Dated)'!$B:$B,BL$11,'Transactions (Dated)'!$C:$C,"Dividend (paid to cash)")*AA255</f>
        <v>0</v>
      </c>
      <c r="BM255" s="6">
        <f ca="1">BM254+SUMIFS('Transactions (Dated)'!$F:$F,'Transactions (Dated)'!$D:$D,$BF255,'Transactions (Dated)'!$B:$B,BM$11,'Transactions (Dated)'!$C:$C,"Dividend (paid to cash)")*AB255</f>
        <v>0</v>
      </c>
      <c r="BN255" s="6">
        <f ca="1">BN254+SUMIFS('Transactions (Dated)'!$F:$F,'Transactions (Dated)'!$D:$D,$BF255,'Transactions (Dated)'!$B:$B,BN$11,'Transactions (Dated)'!$C:$C,"Dividend (paid to cash)")*AC255</f>
        <v>0</v>
      </c>
      <c r="BO255" s="6">
        <f ca="1">BO254+SUMIFS('Transactions (Dated)'!$F:$F,'Transactions (Dated)'!$D:$D,$BF255,'Transactions (Dated)'!$B:$B,BO$11,'Transactions (Dated)'!$C:$C,"Dividend (paid to cash)")*AD255</f>
        <v>0</v>
      </c>
      <c r="BP255" s="6">
        <f ca="1">BP254+SUMIFS('Transactions (Dated)'!$F:$F,'Transactions (Dated)'!$D:$D,$BF255,'Transactions (Dated)'!$B:$B,BP$11,'Transactions (Dated)'!$C:$C,"Dividend (paid to cash)")*AE255</f>
        <v>0</v>
      </c>
      <c r="BQ255" s="6">
        <f ca="1">BQ254+SUMIFS('Transactions (Dated)'!$F:$F,'Transactions (Dated)'!$D:$D,$BF255,'Transactions (Dated)'!$B:$B,BQ$11,'Transactions (Dated)'!$C:$C,"Dividend (paid to cash)")*AF255</f>
        <v>0</v>
      </c>
      <c r="BR255" s="6">
        <f ca="1">BR254+SUMIFS('Transactions (Dated)'!$F:$F,'Transactions (Dated)'!$D:$D,$BF255,'Transactions (Dated)'!$B:$B,BR$11,'Transactions (Dated)'!$C:$C,"Dividend (paid to cash)")*AG255</f>
        <v>0</v>
      </c>
      <c r="BS255" s="6">
        <f ca="1">BS254+SUMIFS('Transactions (Dated)'!$F:$F,'Transactions (Dated)'!$D:$D,$BF255,'Transactions (Dated)'!$B:$B,BS$11,'Transactions (Dated)'!$C:$C,"Dividend (paid to cash)")*AH255</f>
        <v>0</v>
      </c>
      <c r="BT255" s="6">
        <f ca="1">BT254+SUMIFS('Transactions (Dated)'!$F:$F,'Transactions (Dated)'!$D:$D,$BF255,'Transactions (Dated)'!$B:$B,BT$11,'Transactions (Dated)'!$C:$C,"Dividend (paid to cash)")*AI255</f>
        <v>0</v>
      </c>
      <c r="BU255" s="6">
        <f ca="1">BU254+SUMIFS('Transactions (Dated)'!$F:$F,'Transactions (Dated)'!$D:$D,$BF255,'Transactions (Dated)'!$B:$B,BU$11,'Transactions (Dated)'!$C:$C,"Dividend (paid to cash)")*AJ255</f>
        <v>0</v>
      </c>
      <c r="BV255" s="6"/>
      <c r="BX255" s="6">
        <f t="shared" ca="1" si="102"/>
        <v>808892.14</v>
      </c>
      <c r="BZ255" s="3">
        <f t="shared" si="103"/>
        <v>42268</v>
      </c>
      <c r="CA255" s="4">
        <f t="shared" ca="1" si="98"/>
        <v>164646.71</v>
      </c>
      <c r="CB255" s="4">
        <f t="shared" ca="1" si="99"/>
        <v>808892.14</v>
      </c>
      <c r="CD255" s="4">
        <f t="shared" ca="1" si="100"/>
        <v>973538.85</v>
      </c>
    </row>
    <row r="256" spans="2:82">
      <c r="B256" s="3">
        <f t="shared" si="101"/>
        <v>42269</v>
      </c>
      <c r="C256" s="2">
        <v>13491.1</v>
      </c>
      <c r="E256" s="70">
        <v>42269</v>
      </c>
      <c r="F256" s="69">
        <v>9.6300000000000008</v>
      </c>
      <c r="G256" s="69">
        <v>3.83</v>
      </c>
      <c r="H256" s="69">
        <v>18.32</v>
      </c>
      <c r="I256" s="69">
        <v>29.3</v>
      </c>
      <c r="J256" s="69">
        <v>12.07</v>
      </c>
      <c r="K256" s="69">
        <v>10.68</v>
      </c>
      <c r="L256" s="69">
        <v>21.65</v>
      </c>
      <c r="M256" s="69">
        <v>3.2</v>
      </c>
      <c r="N256" s="69">
        <v>9</v>
      </c>
      <c r="O256" s="69">
        <v>6.1433</v>
      </c>
      <c r="P256" s="69">
        <v>29.09</v>
      </c>
      <c r="Q256" s="69">
        <v>0.87</v>
      </c>
      <c r="R256" s="69">
        <v>5.77</v>
      </c>
      <c r="S256" s="69">
        <v>36.450000000000003</v>
      </c>
      <c r="T256" s="4"/>
      <c r="V256" s="3">
        <f t="shared" si="80"/>
        <v>42269</v>
      </c>
      <c r="W256" s="40">
        <f ca="1">W255+SUMIFS('Transactions (Dated)'!$E$2:$E$53,'Transactions (Dated)'!$D$2:$D$53,'Share Values'!$V256,'Transactions (Dated)'!$B$2:$B$53,'Share Values'!W$11,'Transactions (Dated)'!$C$2:$C$53,"Buy")-SUMIFS('Transactions (Dated)'!$E$2:$E$53,'Transactions (Dated)'!$D$2:$D$53,'Share Values'!$V256,'Transactions (Dated)'!$B$2:$B$53,'Share Values'!W$11,'Transactions (Dated)'!$C$2:$C$53,"Sell")</f>
        <v>4625</v>
      </c>
      <c r="X256" s="40">
        <f ca="1">X255+SUMIFS('Transactions (Dated)'!$E$2:$E$53,'Transactions (Dated)'!$D$2:$D$53,'Share Values'!$V256,'Transactions (Dated)'!$B$2:$B$53,'Share Values'!X$11,'Transactions (Dated)'!$C$2:$C$53,"Buy")-SUMIFS('Transactions (Dated)'!$E$2:$E$53,'Transactions (Dated)'!$D$2:$D$53,'Share Values'!$V256,'Transactions (Dated)'!$B$2:$B$53,'Share Values'!X$11,'Transactions (Dated)'!$C$2:$C$53,"Sell")</f>
        <v>9375</v>
      </c>
      <c r="Y256" s="40">
        <f ca="1">Y255+SUMIFS('Transactions (Dated)'!$E$2:$E$53,'Transactions (Dated)'!$D$2:$D$53,'Share Values'!$V256,'Transactions (Dated)'!$B$2:$B$53,'Share Values'!Y$11,'Transactions (Dated)'!$C$2:$C$53,"Buy")-SUMIFS('Transactions (Dated)'!$E$2:$E$53,'Transactions (Dated)'!$D$2:$D$53,'Share Values'!$V256,'Transactions (Dated)'!$B$2:$B$53,'Share Values'!Y$11,'Transactions (Dated)'!$C$2:$C$53,"Sell")</f>
        <v>0</v>
      </c>
      <c r="Z256" s="40">
        <f ca="1">Z255+SUMIFS('Transactions (Dated)'!$E$2:$E$53,'Transactions (Dated)'!$D$2:$D$53,'Share Values'!$V256,'Transactions (Dated)'!$B$2:$B$53,'Share Values'!Z$11,'Transactions (Dated)'!$C$2:$C$53,"Buy")-SUMIFS('Transactions (Dated)'!$E$2:$E$53,'Transactions (Dated)'!$D$2:$D$53,'Share Values'!$V256,'Transactions (Dated)'!$B$2:$B$53,'Share Values'!Z$11,'Transactions (Dated)'!$C$2:$C$53,"Sell")</f>
        <v>1892</v>
      </c>
      <c r="AA256" s="40">
        <f ca="1">AA255+SUMIFS('Transactions (Dated)'!$E$2:$E$53,'Transactions (Dated)'!$D$2:$D$53,'Share Values'!$V256,'Transactions (Dated)'!$B$2:$B$53,'Share Values'!AA$11,'Transactions (Dated)'!$C$2:$C$53,"Buy")-SUMIFS('Transactions (Dated)'!$E$2:$E$53,'Transactions (Dated)'!$D$2:$D$53,'Share Values'!$V256,'Transactions (Dated)'!$B$2:$B$53,'Share Values'!AA$11,'Transactions (Dated)'!$C$2:$C$53,"Sell")</f>
        <v>2348</v>
      </c>
      <c r="AB256" s="40">
        <f ca="1">AB255+SUMIFS('Transactions (Dated)'!$E$2:$E$53,'Transactions (Dated)'!$D$2:$D$53,'Share Values'!$V256,'Transactions (Dated)'!$B$2:$B$53,'Share Values'!AB$11,'Transactions (Dated)'!$C$2:$C$53,"Buy")-SUMIFS('Transactions (Dated)'!$E$2:$E$53,'Transactions (Dated)'!$D$2:$D$53,'Share Values'!$V256,'Transactions (Dated)'!$B$2:$B$53,'Share Values'!AB$11,'Transactions (Dated)'!$C$2:$C$53,"Sell")</f>
        <v>0</v>
      </c>
      <c r="AC256" s="40">
        <f ca="1">AC255+SUMIFS('Transactions (Dated)'!$E$2:$E$53,'Transactions (Dated)'!$D$2:$D$53,'Share Values'!$V256,'Transactions (Dated)'!$B$2:$B$53,'Share Values'!AC$11,'Transactions (Dated)'!$C$2:$C$53,"Buy")-SUMIFS('Transactions (Dated)'!$E$2:$E$53,'Transactions (Dated)'!$D$2:$D$53,'Share Values'!$V256,'Transactions (Dated)'!$B$2:$B$53,'Share Values'!AC$11,'Transactions (Dated)'!$C$2:$C$53,"Sell")</f>
        <v>0</v>
      </c>
      <c r="AD256" s="40">
        <f ca="1">AD255+SUMIFS('Transactions (Dated)'!$E$2:$E$53,'Transactions (Dated)'!$D$2:$D$53,'Share Values'!$V256,'Transactions (Dated)'!$B$2:$B$53,'Share Values'!AD$11,'Transactions (Dated)'!$C$2:$C$53,"Buy")-SUMIFS('Transactions (Dated)'!$E$2:$E$53,'Transactions (Dated)'!$D$2:$D$53,'Share Values'!$V256,'Transactions (Dated)'!$B$2:$B$53,'Share Values'!AD$11,'Transactions (Dated)'!$C$2:$C$53,"Sell")</f>
        <v>0</v>
      </c>
      <c r="AE256" s="40">
        <f ca="1">AE255+SUMIFS('Transactions (Dated)'!$E$2:$E$53,'Transactions (Dated)'!$D$2:$D$53,'Share Values'!$V256,'Transactions (Dated)'!$B$2:$B$53,'Share Values'!AE$11,'Transactions (Dated)'!$C$2:$C$53,"Buy")-SUMIFS('Transactions (Dated)'!$E$2:$E$53,'Transactions (Dated)'!$D$2:$D$53,'Share Values'!$V256,'Transactions (Dated)'!$B$2:$B$53,'Share Values'!AE$11,'Transactions (Dated)'!$C$2:$C$53,"Sell")</f>
        <v>0</v>
      </c>
      <c r="AF256" s="40">
        <f ca="1">AF255+SUMIFS('Transactions (Dated)'!$E$2:$E$53,'Transactions (Dated)'!$D$2:$D$53,'Share Values'!$V256,'Transactions (Dated)'!$B$2:$B$53,'Share Values'!AF$11,'Transactions (Dated)'!$C$2:$C$53,"Buy")-SUMIFS('Transactions (Dated)'!$E$2:$E$53,'Transactions (Dated)'!$D$2:$D$53,'Share Values'!$V256,'Transactions (Dated)'!$B$2:$B$53,'Share Values'!AF$11,'Transactions (Dated)'!$C$2:$C$53,"Sell")</f>
        <v>0</v>
      </c>
      <c r="AG256" s="40">
        <f ca="1">AG255+SUMIFS('Transactions (Dated)'!$E$2:$E$53,'Transactions (Dated)'!$D$2:$D$53,'Share Values'!$V256,'Transactions (Dated)'!$B$2:$B$53,'Share Values'!AG$11,'Transactions (Dated)'!$C$2:$C$53,"Buy")-SUMIFS('Transactions (Dated)'!$E$2:$E$53,'Transactions (Dated)'!$D$2:$D$53,'Share Values'!$V256,'Transactions (Dated)'!$B$2:$B$53,'Share Values'!AG$11,'Transactions (Dated)'!$C$2:$C$53,"Sell")</f>
        <v>0</v>
      </c>
      <c r="AH256" s="40">
        <f ca="1">AH255+SUMIFS('Transactions (Dated)'!$E$2:$E$53,'Transactions (Dated)'!$D$2:$D$53,'Share Values'!$V256,'Transactions (Dated)'!$B$2:$B$53,'Share Values'!AH$11,'Transactions (Dated)'!$C$2:$C$53,"Buy")-SUMIFS('Transactions (Dated)'!$E$2:$E$53,'Transactions (Dated)'!$D$2:$D$53,'Share Values'!$V256,'Transactions (Dated)'!$B$2:$B$53,'Share Values'!AH$11,'Transactions (Dated)'!$C$2:$C$53,"Sell")</f>
        <v>0</v>
      </c>
      <c r="AI256" s="40">
        <f ca="1">AI255+SUMIFS('Transactions (Dated)'!$E$2:$E$53,'Transactions (Dated)'!$D$2:$D$53,'Share Values'!$V256,'Transactions (Dated)'!$B$2:$B$53,'Share Values'!AI$11,'Transactions (Dated)'!$C$2:$C$53,"Buy")-SUMIFS('Transactions (Dated)'!$E$2:$E$53,'Transactions (Dated)'!$D$2:$D$53,'Share Values'!$V256,'Transactions (Dated)'!$B$2:$B$53,'Share Values'!AI$11,'Transactions (Dated)'!$C$2:$C$53,"Sell")</f>
        <v>0</v>
      </c>
      <c r="AJ256" s="40">
        <f ca="1">AJ255+SUMIFS('Transactions (Dated)'!$E$2:$E$53,'Transactions (Dated)'!$D$2:$D$53,'Share Values'!$V256,'Transactions (Dated)'!$B$2:$B$53,'Share Values'!AJ$11,'Transactions (Dated)'!$C$2:$C$53,"Buy")-SUMIFS('Transactions (Dated)'!$E$2:$E$53,'Transactions (Dated)'!$D$2:$D$53,'Share Values'!$V256,'Transactions (Dated)'!$B$2:$B$53,'Share Values'!AJ$11,'Transactions (Dated)'!$C$2:$C$53,"Sell")</f>
        <v>0</v>
      </c>
      <c r="AK256" s="40"/>
      <c r="AM256" s="3">
        <f t="shared" si="81"/>
        <v>42269</v>
      </c>
      <c r="AN256" s="6">
        <f t="shared" ca="1" si="82"/>
        <v>44538.75</v>
      </c>
      <c r="AO256" s="6">
        <f t="shared" ca="1" si="83"/>
        <v>35906.25</v>
      </c>
      <c r="AP256" s="6">
        <f t="shared" ca="1" si="84"/>
        <v>0</v>
      </c>
      <c r="AQ256" s="6">
        <f t="shared" ca="1" si="85"/>
        <v>55435.6</v>
      </c>
      <c r="AR256" s="6">
        <f t="shared" ca="1" si="86"/>
        <v>28340.36</v>
      </c>
      <c r="AS256" s="6">
        <f t="shared" ca="1" si="87"/>
        <v>0</v>
      </c>
      <c r="AT256" s="6">
        <f t="shared" ca="1" si="88"/>
        <v>0</v>
      </c>
      <c r="AU256" s="6">
        <f t="shared" ca="1" si="89"/>
        <v>0</v>
      </c>
      <c r="AV256" s="6">
        <f t="shared" ca="1" si="90"/>
        <v>0</v>
      </c>
      <c r="AW256" s="6">
        <f t="shared" ca="1" si="91"/>
        <v>0</v>
      </c>
      <c r="AX256" s="6">
        <f t="shared" ca="1" si="92"/>
        <v>0</v>
      </c>
      <c r="AY256" s="6">
        <f t="shared" ca="1" si="93"/>
        <v>0</v>
      </c>
      <c r="AZ256" s="6">
        <f t="shared" ca="1" si="94"/>
        <v>0</v>
      </c>
      <c r="BA256" s="6">
        <f t="shared" ca="1" si="95"/>
        <v>0</v>
      </c>
      <c r="BB256" s="6"/>
      <c r="BD256" s="4">
        <f t="shared" ca="1" si="96"/>
        <v>164220.96000000002</v>
      </c>
      <c r="BF256" s="3">
        <f t="shared" si="97"/>
        <v>42269</v>
      </c>
      <c r="BG256" s="6">
        <f>BG255+SUMIFS('Transactions (Dated)'!H:H,'Transactions (Dated)'!D:D,'Share Values'!AM256)</f>
        <v>806524.9</v>
      </c>
      <c r="BH256" s="6">
        <f ca="1">BH255+SUMIFS('Transactions (Dated)'!$F:$F,'Transactions (Dated)'!$D:$D,$BF256,'Transactions (Dated)'!$B:$B,BH$11,'Transactions (Dated)'!$C:$C,"Dividend (paid to cash)")*W256</f>
        <v>0</v>
      </c>
      <c r="BI256" s="6">
        <f ca="1">BI255+SUMIFS('Transactions (Dated)'!$F:$F,'Transactions (Dated)'!$D:$D,$BF256,'Transactions (Dated)'!$B:$B,BI$11,'Transactions (Dated)'!$C:$C,"Dividend (paid to cash)")*X256</f>
        <v>2187.5</v>
      </c>
      <c r="BJ256" s="6">
        <f ca="1">BJ255+SUMIFS('Transactions (Dated)'!$F:$F,'Transactions (Dated)'!$D:$D,$BF256,'Transactions (Dated)'!$B:$B,BJ$11,'Transactions (Dated)'!$C:$C,"Dividend (paid to cash)")*Y256</f>
        <v>0</v>
      </c>
      <c r="BK256" s="6">
        <f ca="1">BK255+SUMIFS('Transactions (Dated)'!$F:$F,'Transactions (Dated)'!$D:$D,$BF256,'Transactions (Dated)'!$B:$B,BK$11,'Transactions (Dated)'!$C:$C,"Dividend (paid to cash)")*Z256</f>
        <v>179.74</v>
      </c>
      <c r="BL256" s="6">
        <f ca="1">BL255+SUMIFS('Transactions (Dated)'!$F:$F,'Transactions (Dated)'!$D:$D,$BF256,'Transactions (Dated)'!$B:$B,BL$11,'Transactions (Dated)'!$C:$C,"Dividend (paid to cash)")*AA256</f>
        <v>0</v>
      </c>
      <c r="BM256" s="6">
        <f ca="1">BM255+SUMIFS('Transactions (Dated)'!$F:$F,'Transactions (Dated)'!$D:$D,$BF256,'Transactions (Dated)'!$B:$B,BM$11,'Transactions (Dated)'!$C:$C,"Dividend (paid to cash)")*AB256</f>
        <v>0</v>
      </c>
      <c r="BN256" s="6">
        <f ca="1">BN255+SUMIFS('Transactions (Dated)'!$F:$F,'Transactions (Dated)'!$D:$D,$BF256,'Transactions (Dated)'!$B:$B,BN$11,'Transactions (Dated)'!$C:$C,"Dividend (paid to cash)")*AC256</f>
        <v>0</v>
      </c>
      <c r="BO256" s="6">
        <f ca="1">BO255+SUMIFS('Transactions (Dated)'!$F:$F,'Transactions (Dated)'!$D:$D,$BF256,'Transactions (Dated)'!$B:$B,BO$11,'Transactions (Dated)'!$C:$C,"Dividend (paid to cash)")*AD256</f>
        <v>0</v>
      </c>
      <c r="BP256" s="6">
        <f ca="1">BP255+SUMIFS('Transactions (Dated)'!$F:$F,'Transactions (Dated)'!$D:$D,$BF256,'Transactions (Dated)'!$B:$B,BP$11,'Transactions (Dated)'!$C:$C,"Dividend (paid to cash)")*AE256</f>
        <v>0</v>
      </c>
      <c r="BQ256" s="6">
        <f ca="1">BQ255+SUMIFS('Transactions (Dated)'!$F:$F,'Transactions (Dated)'!$D:$D,$BF256,'Transactions (Dated)'!$B:$B,BQ$11,'Transactions (Dated)'!$C:$C,"Dividend (paid to cash)")*AF256</f>
        <v>0</v>
      </c>
      <c r="BR256" s="6">
        <f ca="1">BR255+SUMIFS('Transactions (Dated)'!$F:$F,'Transactions (Dated)'!$D:$D,$BF256,'Transactions (Dated)'!$B:$B,BR$11,'Transactions (Dated)'!$C:$C,"Dividend (paid to cash)")*AG256</f>
        <v>0</v>
      </c>
      <c r="BS256" s="6">
        <f ca="1">BS255+SUMIFS('Transactions (Dated)'!$F:$F,'Transactions (Dated)'!$D:$D,$BF256,'Transactions (Dated)'!$B:$B,BS$11,'Transactions (Dated)'!$C:$C,"Dividend (paid to cash)")*AH256</f>
        <v>0</v>
      </c>
      <c r="BT256" s="6">
        <f ca="1">BT255+SUMIFS('Transactions (Dated)'!$F:$F,'Transactions (Dated)'!$D:$D,$BF256,'Transactions (Dated)'!$B:$B,BT$11,'Transactions (Dated)'!$C:$C,"Dividend (paid to cash)")*AI256</f>
        <v>0</v>
      </c>
      <c r="BU256" s="6">
        <f ca="1">BU255+SUMIFS('Transactions (Dated)'!$F:$F,'Transactions (Dated)'!$D:$D,$BF256,'Transactions (Dated)'!$B:$B,BU$11,'Transactions (Dated)'!$C:$C,"Dividend (paid to cash)")*AJ256</f>
        <v>0</v>
      </c>
      <c r="BV256" s="6"/>
      <c r="BX256" s="6">
        <f t="shared" ca="1" si="102"/>
        <v>808892.14</v>
      </c>
      <c r="BZ256" s="3">
        <f t="shared" si="103"/>
        <v>42269</v>
      </c>
      <c r="CA256" s="4">
        <f t="shared" ca="1" si="98"/>
        <v>164220.96000000002</v>
      </c>
      <c r="CB256" s="4">
        <f t="shared" ca="1" si="99"/>
        <v>808892.14</v>
      </c>
      <c r="CD256" s="4">
        <f t="shared" ca="1" si="100"/>
        <v>973113.10000000009</v>
      </c>
    </row>
    <row r="257" spans="2:82">
      <c r="B257" s="3">
        <f t="shared" si="101"/>
        <v>42270</v>
      </c>
      <c r="C257" s="2">
        <v>13383.7</v>
      </c>
      <c r="E257" s="70">
        <v>42270</v>
      </c>
      <c r="F257" s="69">
        <v>9.58</v>
      </c>
      <c r="G257" s="69">
        <v>3.6</v>
      </c>
      <c r="H257" s="69">
        <v>18.18</v>
      </c>
      <c r="I257" s="69">
        <v>29.15</v>
      </c>
      <c r="J257" s="69">
        <v>11.7</v>
      </c>
      <c r="K257" s="69">
        <v>10.61</v>
      </c>
      <c r="L257" s="69">
        <v>22.14</v>
      </c>
      <c r="M257" s="69">
        <v>3.24</v>
      </c>
      <c r="N257" s="69">
        <v>8.9499999999999993</v>
      </c>
      <c r="O257" s="69">
        <v>6.1632999999999996</v>
      </c>
      <c r="P257" s="69">
        <v>29.04</v>
      </c>
      <c r="Q257" s="69">
        <v>0.9</v>
      </c>
      <c r="R257" s="69">
        <v>5.49</v>
      </c>
      <c r="S257" s="69">
        <v>36.520000000000003</v>
      </c>
      <c r="T257" s="4"/>
      <c r="V257" s="3">
        <f t="shared" si="80"/>
        <v>42270</v>
      </c>
      <c r="W257" s="40">
        <f ca="1">W256+SUMIFS('Transactions (Dated)'!$E$2:$E$53,'Transactions (Dated)'!$D$2:$D$53,'Share Values'!$V257,'Transactions (Dated)'!$B$2:$B$53,'Share Values'!W$11,'Transactions (Dated)'!$C$2:$C$53,"Buy")-SUMIFS('Transactions (Dated)'!$E$2:$E$53,'Transactions (Dated)'!$D$2:$D$53,'Share Values'!$V257,'Transactions (Dated)'!$B$2:$B$53,'Share Values'!W$11,'Transactions (Dated)'!$C$2:$C$53,"Sell")</f>
        <v>4625</v>
      </c>
      <c r="X257" s="40">
        <f ca="1">X256+SUMIFS('Transactions (Dated)'!$E$2:$E$53,'Transactions (Dated)'!$D$2:$D$53,'Share Values'!$V257,'Transactions (Dated)'!$B$2:$B$53,'Share Values'!X$11,'Transactions (Dated)'!$C$2:$C$53,"Buy")-SUMIFS('Transactions (Dated)'!$E$2:$E$53,'Transactions (Dated)'!$D$2:$D$53,'Share Values'!$V257,'Transactions (Dated)'!$B$2:$B$53,'Share Values'!X$11,'Transactions (Dated)'!$C$2:$C$53,"Sell")</f>
        <v>9375</v>
      </c>
      <c r="Y257" s="40">
        <f ca="1">Y256+SUMIFS('Transactions (Dated)'!$E$2:$E$53,'Transactions (Dated)'!$D$2:$D$53,'Share Values'!$V257,'Transactions (Dated)'!$B$2:$B$53,'Share Values'!Y$11,'Transactions (Dated)'!$C$2:$C$53,"Buy")-SUMIFS('Transactions (Dated)'!$E$2:$E$53,'Transactions (Dated)'!$D$2:$D$53,'Share Values'!$V257,'Transactions (Dated)'!$B$2:$B$53,'Share Values'!Y$11,'Transactions (Dated)'!$C$2:$C$53,"Sell")</f>
        <v>0</v>
      </c>
      <c r="Z257" s="40">
        <f ca="1">Z256+SUMIFS('Transactions (Dated)'!$E$2:$E$53,'Transactions (Dated)'!$D$2:$D$53,'Share Values'!$V257,'Transactions (Dated)'!$B$2:$B$53,'Share Values'!Z$11,'Transactions (Dated)'!$C$2:$C$53,"Buy")-SUMIFS('Transactions (Dated)'!$E$2:$E$53,'Transactions (Dated)'!$D$2:$D$53,'Share Values'!$V257,'Transactions (Dated)'!$B$2:$B$53,'Share Values'!Z$11,'Transactions (Dated)'!$C$2:$C$53,"Sell")</f>
        <v>1892</v>
      </c>
      <c r="AA257" s="40">
        <f ca="1">AA256+SUMIFS('Transactions (Dated)'!$E$2:$E$53,'Transactions (Dated)'!$D$2:$D$53,'Share Values'!$V257,'Transactions (Dated)'!$B$2:$B$53,'Share Values'!AA$11,'Transactions (Dated)'!$C$2:$C$53,"Buy")-SUMIFS('Transactions (Dated)'!$E$2:$E$53,'Transactions (Dated)'!$D$2:$D$53,'Share Values'!$V257,'Transactions (Dated)'!$B$2:$B$53,'Share Values'!AA$11,'Transactions (Dated)'!$C$2:$C$53,"Sell")</f>
        <v>2348</v>
      </c>
      <c r="AB257" s="40">
        <f ca="1">AB256+SUMIFS('Transactions (Dated)'!$E$2:$E$53,'Transactions (Dated)'!$D$2:$D$53,'Share Values'!$V257,'Transactions (Dated)'!$B$2:$B$53,'Share Values'!AB$11,'Transactions (Dated)'!$C$2:$C$53,"Buy")-SUMIFS('Transactions (Dated)'!$E$2:$E$53,'Transactions (Dated)'!$D$2:$D$53,'Share Values'!$V257,'Transactions (Dated)'!$B$2:$B$53,'Share Values'!AB$11,'Transactions (Dated)'!$C$2:$C$53,"Sell")</f>
        <v>0</v>
      </c>
      <c r="AC257" s="40">
        <f ca="1">AC256+SUMIFS('Transactions (Dated)'!$E$2:$E$53,'Transactions (Dated)'!$D$2:$D$53,'Share Values'!$V257,'Transactions (Dated)'!$B$2:$B$53,'Share Values'!AC$11,'Transactions (Dated)'!$C$2:$C$53,"Buy")-SUMIFS('Transactions (Dated)'!$E$2:$E$53,'Transactions (Dated)'!$D$2:$D$53,'Share Values'!$V257,'Transactions (Dated)'!$B$2:$B$53,'Share Values'!AC$11,'Transactions (Dated)'!$C$2:$C$53,"Sell")</f>
        <v>0</v>
      </c>
      <c r="AD257" s="40">
        <f ca="1">AD256+SUMIFS('Transactions (Dated)'!$E$2:$E$53,'Transactions (Dated)'!$D$2:$D$53,'Share Values'!$V257,'Transactions (Dated)'!$B$2:$B$53,'Share Values'!AD$11,'Transactions (Dated)'!$C$2:$C$53,"Buy")-SUMIFS('Transactions (Dated)'!$E$2:$E$53,'Transactions (Dated)'!$D$2:$D$53,'Share Values'!$V257,'Transactions (Dated)'!$B$2:$B$53,'Share Values'!AD$11,'Transactions (Dated)'!$C$2:$C$53,"Sell")</f>
        <v>0</v>
      </c>
      <c r="AE257" s="40">
        <f ca="1">AE256+SUMIFS('Transactions (Dated)'!$E$2:$E$53,'Transactions (Dated)'!$D$2:$D$53,'Share Values'!$V257,'Transactions (Dated)'!$B$2:$B$53,'Share Values'!AE$11,'Transactions (Dated)'!$C$2:$C$53,"Buy")-SUMIFS('Transactions (Dated)'!$E$2:$E$53,'Transactions (Dated)'!$D$2:$D$53,'Share Values'!$V257,'Transactions (Dated)'!$B$2:$B$53,'Share Values'!AE$11,'Transactions (Dated)'!$C$2:$C$53,"Sell")</f>
        <v>0</v>
      </c>
      <c r="AF257" s="40">
        <f ca="1">AF256+SUMIFS('Transactions (Dated)'!$E$2:$E$53,'Transactions (Dated)'!$D$2:$D$53,'Share Values'!$V257,'Transactions (Dated)'!$B$2:$B$53,'Share Values'!AF$11,'Transactions (Dated)'!$C$2:$C$53,"Buy")-SUMIFS('Transactions (Dated)'!$E$2:$E$53,'Transactions (Dated)'!$D$2:$D$53,'Share Values'!$V257,'Transactions (Dated)'!$B$2:$B$53,'Share Values'!AF$11,'Transactions (Dated)'!$C$2:$C$53,"Sell")</f>
        <v>0</v>
      </c>
      <c r="AG257" s="40">
        <f ca="1">AG256+SUMIFS('Transactions (Dated)'!$E$2:$E$53,'Transactions (Dated)'!$D$2:$D$53,'Share Values'!$V257,'Transactions (Dated)'!$B$2:$B$53,'Share Values'!AG$11,'Transactions (Dated)'!$C$2:$C$53,"Buy")-SUMIFS('Transactions (Dated)'!$E$2:$E$53,'Transactions (Dated)'!$D$2:$D$53,'Share Values'!$V257,'Transactions (Dated)'!$B$2:$B$53,'Share Values'!AG$11,'Transactions (Dated)'!$C$2:$C$53,"Sell")</f>
        <v>0</v>
      </c>
      <c r="AH257" s="40">
        <f ca="1">AH256+SUMIFS('Transactions (Dated)'!$E$2:$E$53,'Transactions (Dated)'!$D$2:$D$53,'Share Values'!$V257,'Transactions (Dated)'!$B$2:$B$53,'Share Values'!AH$11,'Transactions (Dated)'!$C$2:$C$53,"Buy")-SUMIFS('Transactions (Dated)'!$E$2:$E$53,'Transactions (Dated)'!$D$2:$D$53,'Share Values'!$V257,'Transactions (Dated)'!$B$2:$B$53,'Share Values'!AH$11,'Transactions (Dated)'!$C$2:$C$53,"Sell")</f>
        <v>0</v>
      </c>
      <c r="AI257" s="40">
        <f ca="1">AI256+SUMIFS('Transactions (Dated)'!$E$2:$E$53,'Transactions (Dated)'!$D$2:$D$53,'Share Values'!$V257,'Transactions (Dated)'!$B$2:$B$53,'Share Values'!AI$11,'Transactions (Dated)'!$C$2:$C$53,"Buy")-SUMIFS('Transactions (Dated)'!$E$2:$E$53,'Transactions (Dated)'!$D$2:$D$53,'Share Values'!$V257,'Transactions (Dated)'!$B$2:$B$53,'Share Values'!AI$11,'Transactions (Dated)'!$C$2:$C$53,"Sell")</f>
        <v>0</v>
      </c>
      <c r="AJ257" s="40">
        <f ca="1">AJ256+SUMIFS('Transactions (Dated)'!$E$2:$E$53,'Transactions (Dated)'!$D$2:$D$53,'Share Values'!$V257,'Transactions (Dated)'!$B$2:$B$53,'Share Values'!AJ$11,'Transactions (Dated)'!$C$2:$C$53,"Buy")-SUMIFS('Transactions (Dated)'!$E$2:$E$53,'Transactions (Dated)'!$D$2:$D$53,'Share Values'!$V257,'Transactions (Dated)'!$B$2:$B$53,'Share Values'!AJ$11,'Transactions (Dated)'!$C$2:$C$53,"Sell")</f>
        <v>0</v>
      </c>
      <c r="AK257" s="40"/>
      <c r="AM257" s="3">
        <f t="shared" si="81"/>
        <v>42270</v>
      </c>
      <c r="AN257" s="6">
        <f t="shared" ca="1" si="82"/>
        <v>44307.5</v>
      </c>
      <c r="AO257" s="6">
        <f t="shared" ca="1" si="83"/>
        <v>33750</v>
      </c>
      <c r="AP257" s="6">
        <f t="shared" ca="1" si="84"/>
        <v>0</v>
      </c>
      <c r="AQ257" s="6">
        <f t="shared" ca="1" si="85"/>
        <v>55151.799999999996</v>
      </c>
      <c r="AR257" s="6">
        <f t="shared" ca="1" si="86"/>
        <v>27471.599999999999</v>
      </c>
      <c r="AS257" s="6">
        <f t="shared" ca="1" si="87"/>
        <v>0</v>
      </c>
      <c r="AT257" s="6">
        <f t="shared" ca="1" si="88"/>
        <v>0</v>
      </c>
      <c r="AU257" s="6">
        <f t="shared" ca="1" si="89"/>
        <v>0</v>
      </c>
      <c r="AV257" s="6">
        <f t="shared" ca="1" si="90"/>
        <v>0</v>
      </c>
      <c r="AW257" s="6">
        <f t="shared" ca="1" si="91"/>
        <v>0</v>
      </c>
      <c r="AX257" s="6">
        <f t="shared" ca="1" si="92"/>
        <v>0</v>
      </c>
      <c r="AY257" s="6">
        <f t="shared" ca="1" si="93"/>
        <v>0</v>
      </c>
      <c r="AZ257" s="6">
        <f t="shared" ca="1" si="94"/>
        <v>0</v>
      </c>
      <c r="BA257" s="6">
        <f t="shared" ca="1" si="95"/>
        <v>0</v>
      </c>
      <c r="BB257" s="6"/>
      <c r="BD257" s="4">
        <f t="shared" ca="1" si="96"/>
        <v>160680.9</v>
      </c>
      <c r="BF257" s="3">
        <f t="shared" si="97"/>
        <v>42270</v>
      </c>
      <c r="BG257" s="6">
        <f>BG256+SUMIFS('Transactions (Dated)'!H:H,'Transactions (Dated)'!D:D,'Share Values'!AM257)</f>
        <v>806524.9</v>
      </c>
      <c r="BH257" s="6">
        <f ca="1">BH256+SUMIFS('Transactions (Dated)'!$F:$F,'Transactions (Dated)'!$D:$D,$BF257,'Transactions (Dated)'!$B:$B,BH$11,'Transactions (Dated)'!$C:$C,"Dividend (paid to cash)")*W257</f>
        <v>0</v>
      </c>
      <c r="BI257" s="6">
        <f ca="1">BI256+SUMIFS('Transactions (Dated)'!$F:$F,'Transactions (Dated)'!$D:$D,$BF257,'Transactions (Dated)'!$B:$B,BI$11,'Transactions (Dated)'!$C:$C,"Dividend (paid to cash)")*X257</f>
        <v>2187.5</v>
      </c>
      <c r="BJ257" s="6">
        <f ca="1">BJ256+SUMIFS('Transactions (Dated)'!$F:$F,'Transactions (Dated)'!$D:$D,$BF257,'Transactions (Dated)'!$B:$B,BJ$11,'Transactions (Dated)'!$C:$C,"Dividend (paid to cash)")*Y257</f>
        <v>0</v>
      </c>
      <c r="BK257" s="6">
        <f ca="1">BK256+SUMIFS('Transactions (Dated)'!$F:$F,'Transactions (Dated)'!$D:$D,$BF257,'Transactions (Dated)'!$B:$B,BK$11,'Transactions (Dated)'!$C:$C,"Dividend (paid to cash)")*Z257</f>
        <v>179.74</v>
      </c>
      <c r="BL257" s="6">
        <f ca="1">BL256+SUMIFS('Transactions (Dated)'!$F:$F,'Transactions (Dated)'!$D:$D,$BF257,'Transactions (Dated)'!$B:$B,BL$11,'Transactions (Dated)'!$C:$C,"Dividend (paid to cash)")*AA257</f>
        <v>0</v>
      </c>
      <c r="BM257" s="6">
        <f ca="1">BM256+SUMIFS('Transactions (Dated)'!$F:$F,'Transactions (Dated)'!$D:$D,$BF257,'Transactions (Dated)'!$B:$B,BM$11,'Transactions (Dated)'!$C:$C,"Dividend (paid to cash)")*AB257</f>
        <v>0</v>
      </c>
      <c r="BN257" s="6">
        <f ca="1">BN256+SUMIFS('Transactions (Dated)'!$F:$F,'Transactions (Dated)'!$D:$D,$BF257,'Transactions (Dated)'!$B:$B,BN$11,'Transactions (Dated)'!$C:$C,"Dividend (paid to cash)")*AC257</f>
        <v>0</v>
      </c>
      <c r="BO257" s="6">
        <f ca="1">BO256+SUMIFS('Transactions (Dated)'!$F:$F,'Transactions (Dated)'!$D:$D,$BF257,'Transactions (Dated)'!$B:$B,BO$11,'Transactions (Dated)'!$C:$C,"Dividend (paid to cash)")*AD257</f>
        <v>0</v>
      </c>
      <c r="BP257" s="6">
        <f ca="1">BP256+SUMIFS('Transactions (Dated)'!$F:$F,'Transactions (Dated)'!$D:$D,$BF257,'Transactions (Dated)'!$B:$B,BP$11,'Transactions (Dated)'!$C:$C,"Dividend (paid to cash)")*AE257</f>
        <v>0</v>
      </c>
      <c r="BQ257" s="6">
        <f ca="1">BQ256+SUMIFS('Transactions (Dated)'!$F:$F,'Transactions (Dated)'!$D:$D,$BF257,'Transactions (Dated)'!$B:$B,BQ$11,'Transactions (Dated)'!$C:$C,"Dividend (paid to cash)")*AF257</f>
        <v>0</v>
      </c>
      <c r="BR257" s="6">
        <f ca="1">BR256+SUMIFS('Transactions (Dated)'!$F:$F,'Transactions (Dated)'!$D:$D,$BF257,'Transactions (Dated)'!$B:$B,BR$11,'Transactions (Dated)'!$C:$C,"Dividend (paid to cash)")*AG257</f>
        <v>0</v>
      </c>
      <c r="BS257" s="6">
        <f ca="1">BS256+SUMIFS('Transactions (Dated)'!$F:$F,'Transactions (Dated)'!$D:$D,$BF257,'Transactions (Dated)'!$B:$B,BS$11,'Transactions (Dated)'!$C:$C,"Dividend (paid to cash)")*AH257</f>
        <v>0</v>
      </c>
      <c r="BT257" s="6">
        <f ca="1">BT256+SUMIFS('Transactions (Dated)'!$F:$F,'Transactions (Dated)'!$D:$D,$BF257,'Transactions (Dated)'!$B:$B,BT$11,'Transactions (Dated)'!$C:$C,"Dividend (paid to cash)")*AI257</f>
        <v>0</v>
      </c>
      <c r="BU257" s="6">
        <f ca="1">BU256+SUMIFS('Transactions (Dated)'!$F:$F,'Transactions (Dated)'!$D:$D,$BF257,'Transactions (Dated)'!$B:$B,BU$11,'Transactions (Dated)'!$C:$C,"Dividend (paid to cash)")*AJ257</f>
        <v>0</v>
      </c>
      <c r="BV257" s="6"/>
      <c r="BX257" s="6">
        <f t="shared" ca="1" si="102"/>
        <v>808892.14</v>
      </c>
      <c r="BZ257" s="3">
        <f t="shared" si="103"/>
        <v>42270</v>
      </c>
      <c r="CA257" s="4">
        <f t="shared" ca="1" si="98"/>
        <v>160680.9</v>
      </c>
      <c r="CB257" s="4">
        <f t="shared" ca="1" si="99"/>
        <v>808892.14</v>
      </c>
      <c r="CD257" s="4">
        <f t="shared" ca="1" si="100"/>
        <v>969573.04</v>
      </c>
    </row>
    <row r="258" spans="2:82">
      <c r="B258" s="3">
        <f t="shared" si="101"/>
        <v>42271</v>
      </c>
      <c r="C258" s="2">
        <v>13338.7</v>
      </c>
      <c r="E258" s="70">
        <v>42271</v>
      </c>
      <c r="F258" s="69">
        <v>9.36</v>
      </c>
      <c r="G258" s="69">
        <v>3.49</v>
      </c>
      <c r="H258" s="69">
        <v>18.12</v>
      </c>
      <c r="I258" s="69">
        <v>28.93</v>
      </c>
      <c r="J258" s="69">
        <v>11.49</v>
      </c>
      <c r="K258" s="69">
        <v>10.199999999999999</v>
      </c>
      <c r="L258" s="69">
        <v>20.76</v>
      </c>
      <c r="M258" s="69">
        <v>3.33</v>
      </c>
      <c r="N258" s="69">
        <v>8.83</v>
      </c>
      <c r="O258" s="69">
        <v>6.1333000000000002</v>
      </c>
      <c r="P258" s="69">
        <v>28.49</v>
      </c>
      <c r="Q258" s="69">
        <v>0.9</v>
      </c>
      <c r="R258" s="69">
        <v>5.56</v>
      </c>
      <c r="S258" s="69">
        <v>35.97</v>
      </c>
      <c r="T258" s="4"/>
      <c r="V258" s="3">
        <f t="shared" si="80"/>
        <v>42271</v>
      </c>
      <c r="W258" s="40">
        <f ca="1">W257+SUMIFS('Transactions (Dated)'!$E$2:$E$53,'Transactions (Dated)'!$D$2:$D$53,'Share Values'!$V258,'Transactions (Dated)'!$B$2:$B$53,'Share Values'!W$11,'Transactions (Dated)'!$C$2:$C$53,"Buy")-SUMIFS('Transactions (Dated)'!$E$2:$E$53,'Transactions (Dated)'!$D$2:$D$53,'Share Values'!$V258,'Transactions (Dated)'!$B$2:$B$53,'Share Values'!W$11,'Transactions (Dated)'!$C$2:$C$53,"Sell")</f>
        <v>4625</v>
      </c>
      <c r="X258" s="40">
        <f ca="1">X257+SUMIFS('Transactions (Dated)'!$E$2:$E$53,'Transactions (Dated)'!$D$2:$D$53,'Share Values'!$V258,'Transactions (Dated)'!$B$2:$B$53,'Share Values'!X$11,'Transactions (Dated)'!$C$2:$C$53,"Buy")-SUMIFS('Transactions (Dated)'!$E$2:$E$53,'Transactions (Dated)'!$D$2:$D$53,'Share Values'!$V258,'Transactions (Dated)'!$B$2:$B$53,'Share Values'!X$11,'Transactions (Dated)'!$C$2:$C$53,"Sell")</f>
        <v>9375</v>
      </c>
      <c r="Y258" s="40">
        <f ca="1">Y257+SUMIFS('Transactions (Dated)'!$E$2:$E$53,'Transactions (Dated)'!$D$2:$D$53,'Share Values'!$V258,'Transactions (Dated)'!$B$2:$B$53,'Share Values'!Y$11,'Transactions (Dated)'!$C$2:$C$53,"Buy")-SUMIFS('Transactions (Dated)'!$E$2:$E$53,'Transactions (Dated)'!$D$2:$D$53,'Share Values'!$V258,'Transactions (Dated)'!$B$2:$B$53,'Share Values'!Y$11,'Transactions (Dated)'!$C$2:$C$53,"Sell")</f>
        <v>0</v>
      </c>
      <c r="Z258" s="40">
        <f ca="1">Z257+SUMIFS('Transactions (Dated)'!$E$2:$E$53,'Transactions (Dated)'!$D$2:$D$53,'Share Values'!$V258,'Transactions (Dated)'!$B$2:$B$53,'Share Values'!Z$11,'Transactions (Dated)'!$C$2:$C$53,"Buy")-SUMIFS('Transactions (Dated)'!$E$2:$E$53,'Transactions (Dated)'!$D$2:$D$53,'Share Values'!$V258,'Transactions (Dated)'!$B$2:$B$53,'Share Values'!Z$11,'Transactions (Dated)'!$C$2:$C$53,"Sell")</f>
        <v>1892</v>
      </c>
      <c r="AA258" s="40">
        <f ca="1">AA257+SUMIFS('Transactions (Dated)'!$E$2:$E$53,'Transactions (Dated)'!$D$2:$D$53,'Share Values'!$V258,'Transactions (Dated)'!$B$2:$B$53,'Share Values'!AA$11,'Transactions (Dated)'!$C$2:$C$53,"Buy")-SUMIFS('Transactions (Dated)'!$E$2:$E$53,'Transactions (Dated)'!$D$2:$D$53,'Share Values'!$V258,'Transactions (Dated)'!$B$2:$B$53,'Share Values'!AA$11,'Transactions (Dated)'!$C$2:$C$53,"Sell")</f>
        <v>2348</v>
      </c>
      <c r="AB258" s="40">
        <f ca="1">AB257+SUMIFS('Transactions (Dated)'!$E$2:$E$53,'Transactions (Dated)'!$D$2:$D$53,'Share Values'!$V258,'Transactions (Dated)'!$B$2:$B$53,'Share Values'!AB$11,'Transactions (Dated)'!$C$2:$C$53,"Buy")-SUMIFS('Transactions (Dated)'!$E$2:$E$53,'Transactions (Dated)'!$D$2:$D$53,'Share Values'!$V258,'Transactions (Dated)'!$B$2:$B$53,'Share Values'!AB$11,'Transactions (Dated)'!$C$2:$C$53,"Sell")</f>
        <v>0</v>
      </c>
      <c r="AC258" s="40">
        <f ca="1">AC257+SUMIFS('Transactions (Dated)'!$E$2:$E$53,'Transactions (Dated)'!$D$2:$D$53,'Share Values'!$V258,'Transactions (Dated)'!$B$2:$B$53,'Share Values'!AC$11,'Transactions (Dated)'!$C$2:$C$53,"Buy")-SUMIFS('Transactions (Dated)'!$E$2:$E$53,'Transactions (Dated)'!$D$2:$D$53,'Share Values'!$V258,'Transactions (Dated)'!$B$2:$B$53,'Share Values'!AC$11,'Transactions (Dated)'!$C$2:$C$53,"Sell")</f>
        <v>0</v>
      </c>
      <c r="AD258" s="40">
        <f ca="1">AD257+SUMIFS('Transactions (Dated)'!$E$2:$E$53,'Transactions (Dated)'!$D$2:$D$53,'Share Values'!$V258,'Transactions (Dated)'!$B$2:$B$53,'Share Values'!AD$11,'Transactions (Dated)'!$C$2:$C$53,"Buy")-SUMIFS('Transactions (Dated)'!$E$2:$E$53,'Transactions (Dated)'!$D$2:$D$53,'Share Values'!$V258,'Transactions (Dated)'!$B$2:$B$53,'Share Values'!AD$11,'Transactions (Dated)'!$C$2:$C$53,"Sell")</f>
        <v>0</v>
      </c>
      <c r="AE258" s="40">
        <f ca="1">AE257+SUMIFS('Transactions (Dated)'!$E$2:$E$53,'Transactions (Dated)'!$D$2:$D$53,'Share Values'!$V258,'Transactions (Dated)'!$B$2:$B$53,'Share Values'!AE$11,'Transactions (Dated)'!$C$2:$C$53,"Buy")-SUMIFS('Transactions (Dated)'!$E$2:$E$53,'Transactions (Dated)'!$D$2:$D$53,'Share Values'!$V258,'Transactions (Dated)'!$B$2:$B$53,'Share Values'!AE$11,'Transactions (Dated)'!$C$2:$C$53,"Sell")</f>
        <v>0</v>
      </c>
      <c r="AF258" s="40">
        <f ca="1">AF257+SUMIFS('Transactions (Dated)'!$E$2:$E$53,'Transactions (Dated)'!$D$2:$D$53,'Share Values'!$V258,'Transactions (Dated)'!$B$2:$B$53,'Share Values'!AF$11,'Transactions (Dated)'!$C$2:$C$53,"Buy")-SUMIFS('Transactions (Dated)'!$E$2:$E$53,'Transactions (Dated)'!$D$2:$D$53,'Share Values'!$V258,'Transactions (Dated)'!$B$2:$B$53,'Share Values'!AF$11,'Transactions (Dated)'!$C$2:$C$53,"Sell")</f>
        <v>0</v>
      </c>
      <c r="AG258" s="40">
        <f ca="1">AG257+SUMIFS('Transactions (Dated)'!$E$2:$E$53,'Transactions (Dated)'!$D$2:$D$53,'Share Values'!$V258,'Transactions (Dated)'!$B$2:$B$53,'Share Values'!AG$11,'Transactions (Dated)'!$C$2:$C$53,"Buy")-SUMIFS('Transactions (Dated)'!$E$2:$E$53,'Transactions (Dated)'!$D$2:$D$53,'Share Values'!$V258,'Transactions (Dated)'!$B$2:$B$53,'Share Values'!AG$11,'Transactions (Dated)'!$C$2:$C$53,"Sell")</f>
        <v>0</v>
      </c>
      <c r="AH258" s="40">
        <f ca="1">AH257+SUMIFS('Transactions (Dated)'!$E$2:$E$53,'Transactions (Dated)'!$D$2:$D$53,'Share Values'!$V258,'Transactions (Dated)'!$B$2:$B$53,'Share Values'!AH$11,'Transactions (Dated)'!$C$2:$C$53,"Buy")-SUMIFS('Transactions (Dated)'!$E$2:$E$53,'Transactions (Dated)'!$D$2:$D$53,'Share Values'!$V258,'Transactions (Dated)'!$B$2:$B$53,'Share Values'!AH$11,'Transactions (Dated)'!$C$2:$C$53,"Sell")</f>
        <v>0</v>
      </c>
      <c r="AI258" s="40">
        <f ca="1">AI257+SUMIFS('Transactions (Dated)'!$E$2:$E$53,'Transactions (Dated)'!$D$2:$D$53,'Share Values'!$V258,'Transactions (Dated)'!$B$2:$B$53,'Share Values'!AI$11,'Transactions (Dated)'!$C$2:$C$53,"Buy")-SUMIFS('Transactions (Dated)'!$E$2:$E$53,'Transactions (Dated)'!$D$2:$D$53,'Share Values'!$V258,'Transactions (Dated)'!$B$2:$B$53,'Share Values'!AI$11,'Transactions (Dated)'!$C$2:$C$53,"Sell")</f>
        <v>0</v>
      </c>
      <c r="AJ258" s="40">
        <f ca="1">AJ257+SUMIFS('Transactions (Dated)'!$E$2:$E$53,'Transactions (Dated)'!$D$2:$D$53,'Share Values'!$V258,'Transactions (Dated)'!$B$2:$B$53,'Share Values'!AJ$11,'Transactions (Dated)'!$C$2:$C$53,"Buy")-SUMIFS('Transactions (Dated)'!$E$2:$E$53,'Transactions (Dated)'!$D$2:$D$53,'Share Values'!$V258,'Transactions (Dated)'!$B$2:$B$53,'Share Values'!AJ$11,'Transactions (Dated)'!$C$2:$C$53,"Sell")</f>
        <v>0</v>
      </c>
      <c r="AK258" s="40"/>
      <c r="AM258" s="3">
        <f t="shared" si="81"/>
        <v>42271</v>
      </c>
      <c r="AN258" s="6">
        <f t="shared" ca="1" si="82"/>
        <v>43290</v>
      </c>
      <c r="AO258" s="6">
        <f t="shared" ca="1" si="83"/>
        <v>32718.750000000004</v>
      </c>
      <c r="AP258" s="6">
        <f t="shared" ca="1" si="84"/>
        <v>0</v>
      </c>
      <c r="AQ258" s="6">
        <f t="shared" ca="1" si="85"/>
        <v>54735.56</v>
      </c>
      <c r="AR258" s="6">
        <f t="shared" ca="1" si="86"/>
        <v>26978.52</v>
      </c>
      <c r="AS258" s="6">
        <f t="shared" ca="1" si="87"/>
        <v>0</v>
      </c>
      <c r="AT258" s="6">
        <f t="shared" ca="1" si="88"/>
        <v>0</v>
      </c>
      <c r="AU258" s="6">
        <f t="shared" ca="1" si="89"/>
        <v>0</v>
      </c>
      <c r="AV258" s="6">
        <f t="shared" ca="1" si="90"/>
        <v>0</v>
      </c>
      <c r="AW258" s="6">
        <f t="shared" ca="1" si="91"/>
        <v>0</v>
      </c>
      <c r="AX258" s="6">
        <f t="shared" ca="1" si="92"/>
        <v>0</v>
      </c>
      <c r="AY258" s="6">
        <f t="shared" ca="1" si="93"/>
        <v>0</v>
      </c>
      <c r="AZ258" s="6">
        <f t="shared" ca="1" si="94"/>
        <v>0</v>
      </c>
      <c r="BA258" s="6">
        <f t="shared" ca="1" si="95"/>
        <v>0</v>
      </c>
      <c r="BB258" s="6"/>
      <c r="BD258" s="4">
        <f t="shared" ca="1" si="96"/>
        <v>157722.82999999999</v>
      </c>
      <c r="BF258" s="3">
        <f t="shared" si="97"/>
        <v>42271</v>
      </c>
      <c r="BG258" s="6">
        <f>BG257+SUMIFS('Transactions (Dated)'!H:H,'Transactions (Dated)'!D:D,'Share Values'!AM258)</f>
        <v>806524.9</v>
      </c>
      <c r="BH258" s="6">
        <f ca="1">BH257+SUMIFS('Transactions (Dated)'!$F:$F,'Transactions (Dated)'!$D:$D,$BF258,'Transactions (Dated)'!$B:$B,BH$11,'Transactions (Dated)'!$C:$C,"Dividend (paid to cash)")*W258</f>
        <v>0</v>
      </c>
      <c r="BI258" s="6">
        <f ca="1">BI257+SUMIFS('Transactions (Dated)'!$F:$F,'Transactions (Dated)'!$D:$D,$BF258,'Transactions (Dated)'!$B:$B,BI$11,'Transactions (Dated)'!$C:$C,"Dividend (paid to cash)")*X258</f>
        <v>2187.5</v>
      </c>
      <c r="BJ258" s="6">
        <f ca="1">BJ257+SUMIFS('Transactions (Dated)'!$F:$F,'Transactions (Dated)'!$D:$D,$BF258,'Transactions (Dated)'!$B:$B,BJ$11,'Transactions (Dated)'!$C:$C,"Dividend (paid to cash)")*Y258</f>
        <v>0</v>
      </c>
      <c r="BK258" s="6">
        <f ca="1">BK257+SUMIFS('Transactions (Dated)'!$F:$F,'Transactions (Dated)'!$D:$D,$BF258,'Transactions (Dated)'!$B:$B,BK$11,'Transactions (Dated)'!$C:$C,"Dividend (paid to cash)")*Z258</f>
        <v>179.74</v>
      </c>
      <c r="BL258" s="6">
        <f ca="1">BL257+SUMIFS('Transactions (Dated)'!$F:$F,'Transactions (Dated)'!$D:$D,$BF258,'Transactions (Dated)'!$B:$B,BL$11,'Transactions (Dated)'!$C:$C,"Dividend (paid to cash)")*AA258</f>
        <v>0</v>
      </c>
      <c r="BM258" s="6">
        <f ca="1">BM257+SUMIFS('Transactions (Dated)'!$F:$F,'Transactions (Dated)'!$D:$D,$BF258,'Transactions (Dated)'!$B:$B,BM$11,'Transactions (Dated)'!$C:$C,"Dividend (paid to cash)")*AB258</f>
        <v>0</v>
      </c>
      <c r="BN258" s="6">
        <f ca="1">BN257+SUMIFS('Transactions (Dated)'!$F:$F,'Transactions (Dated)'!$D:$D,$BF258,'Transactions (Dated)'!$B:$B,BN$11,'Transactions (Dated)'!$C:$C,"Dividend (paid to cash)")*AC258</f>
        <v>0</v>
      </c>
      <c r="BO258" s="6">
        <f ca="1">BO257+SUMIFS('Transactions (Dated)'!$F:$F,'Transactions (Dated)'!$D:$D,$BF258,'Transactions (Dated)'!$B:$B,BO$11,'Transactions (Dated)'!$C:$C,"Dividend (paid to cash)")*AD258</f>
        <v>0</v>
      </c>
      <c r="BP258" s="6">
        <f ca="1">BP257+SUMIFS('Transactions (Dated)'!$F:$F,'Transactions (Dated)'!$D:$D,$BF258,'Transactions (Dated)'!$B:$B,BP$11,'Transactions (Dated)'!$C:$C,"Dividend (paid to cash)")*AE258</f>
        <v>0</v>
      </c>
      <c r="BQ258" s="6">
        <f ca="1">BQ257+SUMIFS('Transactions (Dated)'!$F:$F,'Transactions (Dated)'!$D:$D,$BF258,'Transactions (Dated)'!$B:$B,BQ$11,'Transactions (Dated)'!$C:$C,"Dividend (paid to cash)")*AF258</f>
        <v>0</v>
      </c>
      <c r="BR258" s="6">
        <f ca="1">BR257+SUMIFS('Transactions (Dated)'!$F:$F,'Transactions (Dated)'!$D:$D,$BF258,'Transactions (Dated)'!$B:$B,BR$11,'Transactions (Dated)'!$C:$C,"Dividend (paid to cash)")*AG258</f>
        <v>0</v>
      </c>
      <c r="BS258" s="6">
        <f ca="1">BS257+SUMIFS('Transactions (Dated)'!$F:$F,'Transactions (Dated)'!$D:$D,$BF258,'Transactions (Dated)'!$B:$B,BS$11,'Transactions (Dated)'!$C:$C,"Dividend (paid to cash)")*AH258</f>
        <v>0</v>
      </c>
      <c r="BT258" s="6">
        <f ca="1">BT257+SUMIFS('Transactions (Dated)'!$F:$F,'Transactions (Dated)'!$D:$D,$BF258,'Transactions (Dated)'!$B:$B,BT$11,'Transactions (Dated)'!$C:$C,"Dividend (paid to cash)")*AI258</f>
        <v>0</v>
      </c>
      <c r="BU258" s="6">
        <f ca="1">BU257+SUMIFS('Transactions (Dated)'!$F:$F,'Transactions (Dated)'!$D:$D,$BF258,'Transactions (Dated)'!$B:$B,BU$11,'Transactions (Dated)'!$C:$C,"Dividend (paid to cash)")*AJ258</f>
        <v>0</v>
      </c>
      <c r="BV258" s="6"/>
      <c r="BX258" s="6">
        <f t="shared" ca="1" si="102"/>
        <v>808892.14</v>
      </c>
      <c r="BZ258" s="3">
        <f t="shared" si="103"/>
        <v>42271</v>
      </c>
      <c r="CA258" s="4">
        <f t="shared" ca="1" si="98"/>
        <v>157722.82999999999</v>
      </c>
      <c r="CB258" s="4">
        <f t="shared" ca="1" si="99"/>
        <v>808892.14</v>
      </c>
      <c r="CD258" s="4">
        <f t="shared" ca="1" si="100"/>
        <v>966614.97</v>
      </c>
    </row>
    <row r="259" spans="2:82">
      <c r="B259" s="3">
        <f t="shared" si="101"/>
        <v>42272</v>
      </c>
      <c r="C259" s="2">
        <v>13378.6</v>
      </c>
      <c r="E259" s="70">
        <v>42272</v>
      </c>
      <c r="F259" s="69">
        <v>8.64</v>
      </c>
      <c r="G259" s="69">
        <v>3.47</v>
      </c>
      <c r="H259" s="69">
        <v>18.04</v>
      </c>
      <c r="I259" s="69">
        <v>28.96</v>
      </c>
      <c r="J259" s="69">
        <v>11.25</v>
      </c>
      <c r="K259" s="69">
        <v>10.3</v>
      </c>
      <c r="L259" s="69">
        <v>21.33</v>
      </c>
      <c r="M259" s="69">
        <v>3.31</v>
      </c>
      <c r="N259" s="69">
        <v>8.74</v>
      </c>
      <c r="O259" s="69">
        <v>6.1666999999999996</v>
      </c>
      <c r="P259" s="69">
        <v>28.5</v>
      </c>
      <c r="Q259" s="69">
        <v>0.93</v>
      </c>
      <c r="R259" s="69">
        <v>5.63</v>
      </c>
      <c r="S259" s="69">
        <v>36.57</v>
      </c>
      <c r="T259" s="4"/>
      <c r="V259" s="3">
        <f t="shared" si="80"/>
        <v>42272</v>
      </c>
      <c r="W259" s="40">
        <f ca="1">W258+SUMIFS('Transactions (Dated)'!$E$2:$E$53,'Transactions (Dated)'!$D$2:$D$53,'Share Values'!$V259,'Transactions (Dated)'!$B$2:$B$53,'Share Values'!W$11,'Transactions (Dated)'!$C$2:$C$53,"Buy")-SUMIFS('Transactions (Dated)'!$E$2:$E$53,'Transactions (Dated)'!$D$2:$D$53,'Share Values'!$V259,'Transactions (Dated)'!$B$2:$B$53,'Share Values'!W$11,'Transactions (Dated)'!$C$2:$C$53,"Sell")</f>
        <v>4625</v>
      </c>
      <c r="X259" s="40">
        <f ca="1">X258+SUMIFS('Transactions (Dated)'!$E$2:$E$53,'Transactions (Dated)'!$D$2:$D$53,'Share Values'!$V259,'Transactions (Dated)'!$B$2:$B$53,'Share Values'!X$11,'Transactions (Dated)'!$C$2:$C$53,"Buy")-SUMIFS('Transactions (Dated)'!$E$2:$E$53,'Transactions (Dated)'!$D$2:$D$53,'Share Values'!$V259,'Transactions (Dated)'!$B$2:$B$53,'Share Values'!X$11,'Transactions (Dated)'!$C$2:$C$53,"Sell")</f>
        <v>9375</v>
      </c>
      <c r="Y259" s="40">
        <f ca="1">Y258+SUMIFS('Transactions (Dated)'!$E$2:$E$53,'Transactions (Dated)'!$D$2:$D$53,'Share Values'!$V259,'Transactions (Dated)'!$B$2:$B$53,'Share Values'!Y$11,'Transactions (Dated)'!$C$2:$C$53,"Buy")-SUMIFS('Transactions (Dated)'!$E$2:$E$53,'Transactions (Dated)'!$D$2:$D$53,'Share Values'!$V259,'Transactions (Dated)'!$B$2:$B$53,'Share Values'!Y$11,'Transactions (Dated)'!$C$2:$C$53,"Sell")</f>
        <v>0</v>
      </c>
      <c r="Z259" s="40">
        <f ca="1">Z258+SUMIFS('Transactions (Dated)'!$E$2:$E$53,'Transactions (Dated)'!$D$2:$D$53,'Share Values'!$V259,'Transactions (Dated)'!$B$2:$B$53,'Share Values'!Z$11,'Transactions (Dated)'!$C$2:$C$53,"Buy")-SUMIFS('Transactions (Dated)'!$E$2:$E$53,'Transactions (Dated)'!$D$2:$D$53,'Share Values'!$V259,'Transactions (Dated)'!$B$2:$B$53,'Share Values'!Z$11,'Transactions (Dated)'!$C$2:$C$53,"Sell")</f>
        <v>1892</v>
      </c>
      <c r="AA259" s="40">
        <f ca="1">AA258+SUMIFS('Transactions (Dated)'!$E$2:$E$53,'Transactions (Dated)'!$D$2:$D$53,'Share Values'!$V259,'Transactions (Dated)'!$B$2:$B$53,'Share Values'!AA$11,'Transactions (Dated)'!$C$2:$C$53,"Buy")-SUMIFS('Transactions (Dated)'!$E$2:$E$53,'Transactions (Dated)'!$D$2:$D$53,'Share Values'!$V259,'Transactions (Dated)'!$B$2:$B$53,'Share Values'!AA$11,'Transactions (Dated)'!$C$2:$C$53,"Sell")</f>
        <v>2348</v>
      </c>
      <c r="AB259" s="40">
        <f ca="1">AB258+SUMIFS('Transactions (Dated)'!$E$2:$E$53,'Transactions (Dated)'!$D$2:$D$53,'Share Values'!$V259,'Transactions (Dated)'!$B$2:$B$53,'Share Values'!AB$11,'Transactions (Dated)'!$C$2:$C$53,"Buy")-SUMIFS('Transactions (Dated)'!$E$2:$E$53,'Transactions (Dated)'!$D$2:$D$53,'Share Values'!$V259,'Transactions (Dated)'!$B$2:$B$53,'Share Values'!AB$11,'Transactions (Dated)'!$C$2:$C$53,"Sell")</f>
        <v>0</v>
      </c>
      <c r="AC259" s="40">
        <f ca="1">AC258+SUMIFS('Transactions (Dated)'!$E$2:$E$53,'Transactions (Dated)'!$D$2:$D$53,'Share Values'!$V259,'Transactions (Dated)'!$B$2:$B$53,'Share Values'!AC$11,'Transactions (Dated)'!$C$2:$C$53,"Buy")-SUMIFS('Transactions (Dated)'!$E$2:$E$53,'Transactions (Dated)'!$D$2:$D$53,'Share Values'!$V259,'Transactions (Dated)'!$B$2:$B$53,'Share Values'!AC$11,'Transactions (Dated)'!$C$2:$C$53,"Sell")</f>
        <v>0</v>
      </c>
      <c r="AD259" s="40">
        <f ca="1">AD258+SUMIFS('Transactions (Dated)'!$E$2:$E$53,'Transactions (Dated)'!$D$2:$D$53,'Share Values'!$V259,'Transactions (Dated)'!$B$2:$B$53,'Share Values'!AD$11,'Transactions (Dated)'!$C$2:$C$53,"Buy")-SUMIFS('Transactions (Dated)'!$E$2:$E$53,'Transactions (Dated)'!$D$2:$D$53,'Share Values'!$V259,'Transactions (Dated)'!$B$2:$B$53,'Share Values'!AD$11,'Transactions (Dated)'!$C$2:$C$53,"Sell")</f>
        <v>0</v>
      </c>
      <c r="AE259" s="40">
        <f ca="1">AE258+SUMIFS('Transactions (Dated)'!$E$2:$E$53,'Transactions (Dated)'!$D$2:$D$53,'Share Values'!$V259,'Transactions (Dated)'!$B$2:$B$53,'Share Values'!AE$11,'Transactions (Dated)'!$C$2:$C$53,"Buy")-SUMIFS('Transactions (Dated)'!$E$2:$E$53,'Transactions (Dated)'!$D$2:$D$53,'Share Values'!$V259,'Transactions (Dated)'!$B$2:$B$53,'Share Values'!AE$11,'Transactions (Dated)'!$C$2:$C$53,"Sell")</f>
        <v>0</v>
      </c>
      <c r="AF259" s="40">
        <f ca="1">AF258+SUMIFS('Transactions (Dated)'!$E$2:$E$53,'Transactions (Dated)'!$D$2:$D$53,'Share Values'!$V259,'Transactions (Dated)'!$B$2:$B$53,'Share Values'!AF$11,'Transactions (Dated)'!$C$2:$C$53,"Buy")-SUMIFS('Transactions (Dated)'!$E$2:$E$53,'Transactions (Dated)'!$D$2:$D$53,'Share Values'!$V259,'Transactions (Dated)'!$B$2:$B$53,'Share Values'!AF$11,'Transactions (Dated)'!$C$2:$C$53,"Sell")</f>
        <v>0</v>
      </c>
      <c r="AG259" s="40">
        <f ca="1">AG258+SUMIFS('Transactions (Dated)'!$E$2:$E$53,'Transactions (Dated)'!$D$2:$D$53,'Share Values'!$V259,'Transactions (Dated)'!$B$2:$B$53,'Share Values'!AG$11,'Transactions (Dated)'!$C$2:$C$53,"Buy")-SUMIFS('Transactions (Dated)'!$E$2:$E$53,'Transactions (Dated)'!$D$2:$D$53,'Share Values'!$V259,'Transactions (Dated)'!$B$2:$B$53,'Share Values'!AG$11,'Transactions (Dated)'!$C$2:$C$53,"Sell")</f>
        <v>0</v>
      </c>
      <c r="AH259" s="40">
        <f ca="1">AH258+SUMIFS('Transactions (Dated)'!$E$2:$E$53,'Transactions (Dated)'!$D$2:$D$53,'Share Values'!$V259,'Transactions (Dated)'!$B$2:$B$53,'Share Values'!AH$11,'Transactions (Dated)'!$C$2:$C$53,"Buy")-SUMIFS('Transactions (Dated)'!$E$2:$E$53,'Transactions (Dated)'!$D$2:$D$53,'Share Values'!$V259,'Transactions (Dated)'!$B$2:$B$53,'Share Values'!AH$11,'Transactions (Dated)'!$C$2:$C$53,"Sell")</f>
        <v>0</v>
      </c>
      <c r="AI259" s="40">
        <f ca="1">AI258+SUMIFS('Transactions (Dated)'!$E$2:$E$53,'Transactions (Dated)'!$D$2:$D$53,'Share Values'!$V259,'Transactions (Dated)'!$B$2:$B$53,'Share Values'!AI$11,'Transactions (Dated)'!$C$2:$C$53,"Buy")-SUMIFS('Transactions (Dated)'!$E$2:$E$53,'Transactions (Dated)'!$D$2:$D$53,'Share Values'!$V259,'Transactions (Dated)'!$B$2:$B$53,'Share Values'!AI$11,'Transactions (Dated)'!$C$2:$C$53,"Sell")</f>
        <v>0</v>
      </c>
      <c r="AJ259" s="40">
        <f ca="1">AJ258+SUMIFS('Transactions (Dated)'!$E$2:$E$53,'Transactions (Dated)'!$D$2:$D$53,'Share Values'!$V259,'Transactions (Dated)'!$B$2:$B$53,'Share Values'!AJ$11,'Transactions (Dated)'!$C$2:$C$53,"Buy")-SUMIFS('Transactions (Dated)'!$E$2:$E$53,'Transactions (Dated)'!$D$2:$D$53,'Share Values'!$V259,'Transactions (Dated)'!$B$2:$B$53,'Share Values'!AJ$11,'Transactions (Dated)'!$C$2:$C$53,"Sell")</f>
        <v>0</v>
      </c>
      <c r="AK259" s="40"/>
      <c r="AM259" s="3">
        <f t="shared" si="81"/>
        <v>42272</v>
      </c>
      <c r="AN259" s="6">
        <f t="shared" ca="1" si="82"/>
        <v>39960</v>
      </c>
      <c r="AO259" s="6">
        <f t="shared" ca="1" si="83"/>
        <v>32531.250000000004</v>
      </c>
      <c r="AP259" s="6">
        <f t="shared" ca="1" si="84"/>
        <v>0</v>
      </c>
      <c r="AQ259" s="6">
        <f t="shared" ca="1" si="85"/>
        <v>54792.32</v>
      </c>
      <c r="AR259" s="6">
        <f t="shared" ca="1" si="86"/>
        <v>26415</v>
      </c>
      <c r="AS259" s="6">
        <f t="shared" ca="1" si="87"/>
        <v>0</v>
      </c>
      <c r="AT259" s="6">
        <f t="shared" ca="1" si="88"/>
        <v>0</v>
      </c>
      <c r="AU259" s="6">
        <f t="shared" ca="1" si="89"/>
        <v>0</v>
      </c>
      <c r="AV259" s="6">
        <f t="shared" ca="1" si="90"/>
        <v>0</v>
      </c>
      <c r="AW259" s="6">
        <f t="shared" ca="1" si="91"/>
        <v>0</v>
      </c>
      <c r="AX259" s="6">
        <f t="shared" ca="1" si="92"/>
        <v>0</v>
      </c>
      <c r="AY259" s="6">
        <f t="shared" ca="1" si="93"/>
        <v>0</v>
      </c>
      <c r="AZ259" s="6">
        <f t="shared" ca="1" si="94"/>
        <v>0</v>
      </c>
      <c r="BA259" s="6">
        <f t="shared" ca="1" si="95"/>
        <v>0</v>
      </c>
      <c r="BB259" s="6"/>
      <c r="BD259" s="4">
        <f t="shared" ca="1" si="96"/>
        <v>153698.57</v>
      </c>
      <c r="BF259" s="3">
        <f t="shared" si="97"/>
        <v>42272</v>
      </c>
      <c r="BG259" s="6">
        <f>BG258+SUMIFS('Transactions (Dated)'!H:H,'Transactions (Dated)'!D:D,'Share Values'!AM259)</f>
        <v>806524.9</v>
      </c>
      <c r="BH259" s="6">
        <f ca="1">BH258+SUMIFS('Transactions (Dated)'!$F:$F,'Transactions (Dated)'!$D:$D,$BF259,'Transactions (Dated)'!$B:$B,BH$11,'Transactions (Dated)'!$C:$C,"Dividend (paid to cash)")*W259</f>
        <v>0</v>
      </c>
      <c r="BI259" s="6">
        <f ca="1">BI258+SUMIFS('Transactions (Dated)'!$F:$F,'Transactions (Dated)'!$D:$D,$BF259,'Transactions (Dated)'!$B:$B,BI$11,'Transactions (Dated)'!$C:$C,"Dividend (paid to cash)")*X259</f>
        <v>2187.5</v>
      </c>
      <c r="BJ259" s="6">
        <f ca="1">BJ258+SUMIFS('Transactions (Dated)'!$F:$F,'Transactions (Dated)'!$D:$D,$BF259,'Transactions (Dated)'!$B:$B,BJ$11,'Transactions (Dated)'!$C:$C,"Dividend (paid to cash)")*Y259</f>
        <v>0</v>
      </c>
      <c r="BK259" s="6">
        <f ca="1">BK258+SUMIFS('Transactions (Dated)'!$F:$F,'Transactions (Dated)'!$D:$D,$BF259,'Transactions (Dated)'!$B:$B,BK$11,'Transactions (Dated)'!$C:$C,"Dividend (paid to cash)")*Z259</f>
        <v>179.74</v>
      </c>
      <c r="BL259" s="6">
        <f ca="1">BL258+SUMIFS('Transactions (Dated)'!$F:$F,'Transactions (Dated)'!$D:$D,$BF259,'Transactions (Dated)'!$B:$B,BL$11,'Transactions (Dated)'!$C:$C,"Dividend (paid to cash)")*AA259</f>
        <v>0</v>
      </c>
      <c r="BM259" s="6">
        <f ca="1">BM258+SUMIFS('Transactions (Dated)'!$F:$F,'Transactions (Dated)'!$D:$D,$BF259,'Transactions (Dated)'!$B:$B,BM$11,'Transactions (Dated)'!$C:$C,"Dividend (paid to cash)")*AB259</f>
        <v>0</v>
      </c>
      <c r="BN259" s="6">
        <f ca="1">BN258+SUMIFS('Transactions (Dated)'!$F:$F,'Transactions (Dated)'!$D:$D,$BF259,'Transactions (Dated)'!$B:$B,BN$11,'Transactions (Dated)'!$C:$C,"Dividend (paid to cash)")*AC259</f>
        <v>0</v>
      </c>
      <c r="BO259" s="6">
        <f ca="1">BO258+SUMIFS('Transactions (Dated)'!$F:$F,'Transactions (Dated)'!$D:$D,$BF259,'Transactions (Dated)'!$B:$B,BO$11,'Transactions (Dated)'!$C:$C,"Dividend (paid to cash)")*AD259</f>
        <v>0</v>
      </c>
      <c r="BP259" s="6">
        <f ca="1">BP258+SUMIFS('Transactions (Dated)'!$F:$F,'Transactions (Dated)'!$D:$D,$BF259,'Transactions (Dated)'!$B:$B,BP$11,'Transactions (Dated)'!$C:$C,"Dividend (paid to cash)")*AE259</f>
        <v>0</v>
      </c>
      <c r="BQ259" s="6">
        <f ca="1">BQ258+SUMIFS('Transactions (Dated)'!$F:$F,'Transactions (Dated)'!$D:$D,$BF259,'Transactions (Dated)'!$B:$B,BQ$11,'Transactions (Dated)'!$C:$C,"Dividend (paid to cash)")*AF259</f>
        <v>0</v>
      </c>
      <c r="BR259" s="6">
        <f ca="1">BR258+SUMIFS('Transactions (Dated)'!$F:$F,'Transactions (Dated)'!$D:$D,$BF259,'Transactions (Dated)'!$B:$B,BR$11,'Transactions (Dated)'!$C:$C,"Dividend (paid to cash)")*AG259</f>
        <v>0</v>
      </c>
      <c r="BS259" s="6">
        <f ca="1">BS258+SUMIFS('Transactions (Dated)'!$F:$F,'Transactions (Dated)'!$D:$D,$BF259,'Transactions (Dated)'!$B:$B,BS$11,'Transactions (Dated)'!$C:$C,"Dividend (paid to cash)")*AH259</f>
        <v>0</v>
      </c>
      <c r="BT259" s="6">
        <f ca="1">BT258+SUMIFS('Transactions (Dated)'!$F:$F,'Transactions (Dated)'!$D:$D,$BF259,'Transactions (Dated)'!$B:$B,BT$11,'Transactions (Dated)'!$C:$C,"Dividend (paid to cash)")*AI259</f>
        <v>0</v>
      </c>
      <c r="BU259" s="6">
        <f ca="1">BU258+SUMIFS('Transactions (Dated)'!$F:$F,'Transactions (Dated)'!$D:$D,$BF259,'Transactions (Dated)'!$B:$B,BU$11,'Transactions (Dated)'!$C:$C,"Dividend (paid to cash)")*AJ259</f>
        <v>0</v>
      </c>
      <c r="BV259" s="6"/>
      <c r="BX259" s="6">
        <f t="shared" ca="1" si="102"/>
        <v>808892.14</v>
      </c>
      <c r="BZ259" s="3">
        <f t="shared" si="103"/>
        <v>42272</v>
      </c>
      <c r="CA259" s="4">
        <f t="shared" ca="1" si="98"/>
        <v>153698.57</v>
      </c>
      <c r="CB259" s="4">
        <f t="shared" ca="1" si="99"/>
        <v>808892.14</v>
      </c>
      <c r="CD259" s="4">
        <f t="shared" ca="1" si="100"/>
        <v>962590.71</v>
      </c>
    </row>
    <row r="260" spans="2:82">
      <c r="B260" s="3">
        <f t="shared" si="101"/>
        <v>42275</v>
      </c>
      <c r="C260" s="2">
        <v>13004.6</v>
      </c>
      <c r="E260" s="70">
        <v>42275</v>
      </c>
      <c r="F260" s="69">
        <v>8.43</v>
      </c>
      <c r="G260" s="69">
        <v>3.52</v>
      </c>
      <c r="H260" s="69">
        <v>17.579999999999998</v>
      </c>
      <c r="I260" s="69">
        <v>28.6</v>
      </c>
      <c r="J260" s="69">
        <v>11.43</v>
      </c>
      <c r="K260" s="69">
        <v>10.08</v>
      </c>
      <c r="L260" s="69">
        <v>20.309999999999999</v>
      </c>
      <c r="M260" s="69">
        <v>3.07</v>
      </c>
      <c r="N260" s="69">
        <v>8.35</v>
      </c>
      <c r="O260" s="69">
        <v>6.0033000000000003</v>
      </c>
      <c r="P260" s="69">
        <v>27.52</v>
      </c>
      <c r="Q260" s="69">
        <v>0.95</v>
      </c>
      <c r="R260" s="69">
        <v>4.9400000000000004</v>
      </c>
      <c r="S260" s="69">
        <v>36</v>
      </c>
      <c r="T260" s="4"/>
      <c r="V260" s="3">
        <f t="shared" si="80"/>
        <v>42275</v>
      </c>
      <c r="W260" s="40">
        <f ca="1">W259+SUMIFS('Transactions (Dated)'!$E$2:$E$53,'Transactions (Dated)'!$D$2:$D$53,'Share Values'!$V260,'Transactions (Dated)'!$B$2:$B$53,'Share Values'!W$11,'Transactions (Dated)'!$C$2:$C$53,"Buy")-SUMIFS('Transactions (Dated)'!$E$2:$E$53,'Transactions (Dated)'!$D$2:$D$53,'Share Values'!$V260,'Transactions (Dated)'!$B$2:$B$53,'Share Values'!W$11,'Transactions (Dated)'!$C$2:$C$53,"Sell")</f>
        <v>4625</v>
      </c>
      <c r="X260" s="40">
        <f ca="1">X259+SUMIFS('Transactions (Dated)'!$E$2:$E$53,'Transactions (Dated)'!$D$2:$D$53,'Share Values'!$V260,'Transactions (Dated)'!$B$2:$B$53,'Share Values'!X$11,'Transactions (Dated)'!$C$2:$C$53,"Buy")-SUMIFS('Transactions (Dated)'!$E$2:$E$53,'Transactions (Dated)'!$D$2:$D$53,'Share Values'!$V260,'Transactions (Dated)'!$B$2:$B$53,'Share Values'!X$11,'Transactions (Dated)'!$C$2:$C$53,"Sell")</f>
        <v>9375</v>
      </c>
      <c r="Y260" s="40">
        <f ca="1">Y259+SUMIFS('Transactions (Dated)'!$E$2:$E$53,'Transactions (Dated)'!$D$2:$D$53,'Share Values'!$V260,'Transactions (Dated)'!$B$2:$B$53,'Share Values'!Y$11,'Transactions (Dated)'!$C$2:$C$53,"Buy")-SUMIFS('Transactions (Dated)'!$E$2:$E$53,'Transactions (Dated)'!$D$2:$D$53,'Share Values'!$V260,'Transactions (Dated)'!$B$2:$B$53,'Share Values'!Y$11,'Transactions (Dated)'!$C$2:$C$53,"Sell")</f>
        <v>0</v>
      </c>
      <c r="Z260" s="40">
        <f ca="1">Z259+SUMIFS('Transactions (Dated)'!$E$2:$E$53,'Transactions (Dated)'!$D$2:$D$53,'Share Values'!$V260,'Transactions (Dated)'!$B$2:$B$53,'Share Values'!Z$11,'Transactions (Dated)'!$C$2:$C$53,"Buy")-SUMIFS('Transactions (Dated)'!$E$2:$E$53,'Transactions (Dated)'!$D$2:$D$53,'Share Values'!$V260,'Transactions (Dated)'!$B$2:$B$53,'Share Values'!Z$11,'Transactions (Dated)'!$C$2:$C$53,"Sell")</f>
        <v>1892</v>
      </c>
      <c r="AA260" s="40">
        <f ca="1">AA259+SUMIFS('Transactions (Dated)'!$E$2:$E$53,'Transactions (Dated)'!$D$2:$D$53,'Share Values'!$V260,'Transactions (Dated)'!$B$2:$B$53,'Share Values'!AA$11,'Transactions (Dated)'!$C$2:$C$53,"Buy")-SUMIFS('Transactions (Dated)'!$E$2:$E$53,'Transactions (Dated)'!$D$2:$D$53,'Share Values'!$V260,'Transactions (Dated)'!$B$2:$B$53,'Share Values'!AA$11,'Transactions (Dated)'!$C$2:$C$53,"Sell")</f>
        <v>2348</v>
      </c>
      <c r="AB260" s="40">
        <f ca="1">AB259+SUMIFS('Transactions (Dated)'!$E$2:$E$53,'Transactions (Dated)'!$D$2:$D$53,'Share Values'!$V260,'Transactions (Dated)'!$B$2:$B$53,'Share Values'!AB$11,'Transactions (Dated)'!$C$2:$C$53,"Buy")-SUMIFS('Transactions (Dated)'!$E$2:$E$53,'Transactions (Dated)'!$D$2:$D$53,'Share Values'!$V260,'Transactions (Dated)'!$B$2:$B$53,'Share Values'!AB$11,'Transactions (Dated)'!$C$2:$C$53,"Sell")</f>
        <v>0</v>
      </c>
      <c r="AC260" s="40">
        <f ca="1">AC259+SUMIFS('Transactions (Dated)'!$E$2:$E$53,'Transactions (Dated)'!$D$2:$D$53,'Share Values'!$V260,'Transactions (Dated)'!$B$2:$B$53,'Share Values'!AC$11,'Transactions (Dated)'!$C$2:$C$53,"Buy")-SUMIFS('Transactions (Dated)'!$E$2:$E$53,'Transactions (Dated)'!$D$2:$D$53,'Share Values'!$V260,'Transactions (Dated)'!$B$2:$B$53,'Share Values'!AC$11,'Transactions (Dated)'!$C$2:$C$53,"Sell")</f>
        <v>0</v>
      </c>
      <c r="AD260" s="40">
        <f ca="1">AD259+SUMIFS('Transactions (Dated)'!$E$2:$E$53,'Transactions (Dated)'!$D$2:$D$53,'Share Values'!$V260,'Transactions (Dated)'!$B$2:$B$53,'Share Values'!AD$11,'Transactions (Dated)'!$C$2:$C$53,"Buy")-SUMIFS('Transactions (Dated)'!$E$2:$E$53,'Transactions (Dated)'!$D$2:$D$53,'Share Values'!$V260,'Transactions (Dated)'!$B$2:$B$53,'Share Values'!AD$11,'Transactions (Dated)'!$C$2:$C$53,"Sell")</f>
        <v>0</v>
      </c>
      <c r="AE260" s="40">
        <f ca="1">AE259+SUMIFS('Transactions (Dated)'!$E$2:$E$53,'Transactions (Dated)'!$D$2:$D$53,'Share Values'!$V260,'Transactions (Dated)'!$B$2:$B$53,'Share Values'!AE$11,'Transactions (Dated)'!$C$2:$C$53,"Buy")-SUMIFS('Transactions (Dated)'!$E$2:$E$53,'Transactions (Dated)'!$D$2:$D$53,'Share Values'!$V260,'Transactions (Dated)'!$B$2:$B$53,'Share Values'!AE$11,'Transactions (Dated)'!$C$2:$C$53,"Sell")</f>
        <v>0</v>
      </c>
      <c r="AF260" s="40">
        <f ca="1">AF259+SUMIFS('Transactions (Dated)'!$E$2:$E$53,'Transactions (Dated)'!$D$2:$D$53,'Share Values'!$V260,'Transactions (Dated)'!$B$2:$B$53,'Share Values'!AF$11,'Transactions (Dated)'!$C$2:$C$53,"Buy")-SUMIFS('Transactions (Dated)'!$E$2:$E$53,'Transactions (Dated)'!$D$2:$D$53,'Share Values'!$V260,'Transactions (Dated)'!$B$2:$B$53,'Share Values'!AF$11,'Transactions (Dated)'!$C$2:$C$53,"Sell")</f>
        <v>0</v>
      </c>
      <c r="AG260" s="40">
        <f ca="1">AG259+SUMIFS('Transactions (Dated)'!$E$2:$E$53,'Transactions (Dated)'!$D$2:$D$53,'Share Values'!$V260,'Transactions (Dated)'!$B$2:$B$53,'Share Values'!AG$11,'Transactions (Dated)'!$C$2:$C$53,"Buy")-SUMIFS('Transactions (Dated)'!$E$2:$E$53,'Transactions (Dated)'!$D$2:$D$53,'Share Values'!$V260,'Transactions (Dated)'!$B$2:$B$53,'Share Values'!AG$11,'Transactions (Dated)'!$C$2:$C$53,"Sell")</f>
        <v>0</v>
      </c>
      <c r="AH260" s="40">
        <f ca="1">AH259+SUMIFS('Transactions (Dated)'!$E$2:$E$53,'Transactions (Dated)'!$D$2:$D$53,'Share Values'!$V260,'Transactions (Dated)'!$B$2:$B$53,'Share Values'!AH$11,'Transactions (Dated)'!$C$2:$C$53,"Buy")-SUMIFS('Transactions (Dated)'!$E$2:$E$53,'Transactions (Dated)'!$D$2:$D$53,'Share Values'!$V260,'Transactions (Dated)'!$B$2:$B$53,'Share Values'!AH$11,'Transactions (Dated)'!$C$2:$C$53,"Sell")</f>
        <v>0</v>
      </c>
      <c r="AI260" s="40">
        <f ca="1">AI259+SUMIFS('Transactions (Dated)'!$E$2:$E$53,'Transactions (Dated)'!$D$2:$D$53,'Share Values'!$V260,'Transactions (Dated)'!$B$2:$B$53,'Share Values'!AI$11,'Transactions (Dated)'!$C$2:$C$53,"Buy")-SUMIFS('Transactions (Dated)'!$E$2:$E$53,'Transactions (Dated)'!$D$2:$D$53,'Share Values'!$V260,'Transactions (Dated)'!$B$2:$B$53,'Share Values'!AI$11,'Transactions (Dated)'!$C$2:$C$53,"Sell")</f>
        <v>0</v>
      </c>
      <c r="AJ260" s="40">
        <f ca="1">AJ259+SUMIFS('Transactions (Dated)'!$E$2:$E$53,'Transactions (Dated)'!$D$2:$D$53,'Share Values'!$V260,'Transactions (Dated)'!$B$2:$B$53,'Share Values'!AJ$11,'Transactions (Dated)'!$C$2:$C$53,"Buy")-SUMIFS('Transactions (Dated)'!$E$2:$E$53,'Transactions (Dated)'!$D$2:$D$53,'Share Values'!$V260,'Transactions (Dated)'!$B$2:$B$53,'Share Values'!AJ$11,'Transactions (Dated)'!$C$2:$C$53,"Sell")</f>
        <v>0</v>
      </c>
      <c r="AK260" s="40"/>
      <c r="AM260" s="3">
        <f t="shared" si="81"/>
        <v>42275</v>
      </c>
      <c r="AN260" s="6">
        <f t="shared" ca="1" si="82"/>
        <v>38988.75</v>
      </c>
      <c r="AO260" s="6">
        <f t="shared" ca="1" si="83"/>
        <v>33000</v>
      </c>
      <c r="AP260" s="6">
        <f t="shared" ca="1" si="84"/>
        <v>0</v>
      </c>
      <c r="AQ260" s="6">
        <f t="shared" ca="1" si="85"/>
        <v>54111.200000000004</v>
      </c>
      <c r="AR260" s="6">
        <f t="shared" ca="1" si="86"/>
        <v>26837.64</v>
      </c>
      <c r="AS260" s="6">
        <f t="shared" ca="1" si="87"/>
        <v>0</v>
      </c>
      <c r="AT260" s="6">
        <f t="shared" ca="1" si="88"/>
        <v>0</v>
      </c>
      <c r="AU260" s="6">
        <f t="shared" ca="1" si="89"/>
        <v>0</v>
      </c>
      <c r="AV260" s="6">
        <f t="shared" ca="1" si="90"/>
        <v>0</v>
      </c>
      <c r="AW260" s="6">
        <f t="shared" ca="1" si="91"/>
        <v>0</v>
      </c>
      <c r="AX260" s="6">
        <f t="shared" ca="1" si="92"/>
        <v>0</v>
      </c>
      <c r="AY260" s="6">
        <f t="shared" ca="1" si="93"/>
        <v>0</v>
      </c>
      <c r="AZ260" s="6">
        <f t="shared" ca="1" si="94"/>
        <v>0</v>
      </c>
      <c r="BA260" s="6">
        <f t="shared" ca="1" si="95"/>
        <v>0</v>
      </c>
      <c r="BB260" s="6"/>
      <c r="BD260" s="4">
        <f t="shared" ca="1" si="96"/>
        <v>152937.59000000003</v>
      </c>
      <c r="BF260" s="3">
        <f t="shared" si="97"/>
        <v>42275</v>
      </c>
      <c r="BG260" s="6">
        <f>BG259+SUMIFS('Transactions (Dated)'!H:H,'Transactions (Dated)'!D:D,'Share Values'!AM260)</f>
        <v>806524.9</v>
      </c>
      <c r="BH260" s="6">
        <f ca="1">BH259+SUMIFS('Transactions (Dated)'!$F:$F,'Transactions (Dated)'!$D:$D,$BF260,'Transactions (Dated)'!$B:$B,BH$11,'Transactions (Dated)'!$C:$C,"Dividend (paid to cash)")*W260</f>
        <v>0</v>
      </c>
      <c r="BI260" s="6">
        <f ca="1">BI259+SUMIFS('Transactions (Dated)'!$F:$F,'Transactions (Dated)'!$D:$D,$BF260,'Transactions (Dated)'!$B:$B,BI$11,'Transactions (Dated)'!$C:$C,"Dividend (paid to cash)")*X260</f>
        <v>2187.5</v>
      </c>
      <c r="BJ260" s="6">
        <f ca="1">BJ259+SUMIFS('Transactions (Dated)'!$F:$F,'Transactions (Dated)'!$D:$D,$BF260,'Transactions (Dated)'!$B:$B,BJ$11,'Transactions (Dated)'!$C:$C,"Dividend (paid to cash)")*Y260</f>
        <v>0</v>
      </c>
      <c r="BK260" s="6">
        <f ca="1">BK259+SUMIFS('Transactions (Dated)'!$F:$F,'Transactions (Dated)'!$D:$D,$BF260,'Transactions (Dated)'!$B:$B,BK$11,'Transactions (Dated)'!$C:$C,"Dividend (paid to cash)")*Z260</f>
        <v>179.74</v>
      </c>
      <c r="BL260" s="6">
        <f ca="1">BL259+SUMIFS('Transactions (Dated)'!$F:$F,'Transactions (Dated)'!$D:$D,$BF260,'Transactions (Dated)'!$B:$B,BL$11,'Transactions (Dated)'!$C:$C,"Dividend (paid to cash)")*AA260</f>
        <v>0</v>
      </c>
      <c r="BM260" s="6">
        <f ca="1">BM259+SUMIFS('Transactions (Dated)'!$F:$F,'Transactions (Dated)'!$D:$D,$BF260,'Transactions (Dated)'!$B:$B,BM$11,'Transactions (Dated)'!$C:$C,"Dividend (paid to cash)")*AB260</f>
        <v>0</v>
      </c>
      <c r="BN260" s="6">
        <f ca="1">BN259+SUMIFS('Transactions (Dated)'!$F:$F,'Transactions (Dated)'!$D:$D,$BF260,'Transactions (Dated)'!$B:$B,BN$11,'Transactions (Dated)'!$C:$C,"Dividend (paid to cash)")*AC260</f>
        <v>0</v>
      </c>
      <c r="BO260" s="6">
        <f ca="1">BO259+SUMIFS('Transactions (Dated)'!$F:$F,'Transactions (Dated)'!$D:$D,$BF260,'Transactions (Dated)'!$B:$B,BO$11,'Transactions (Dated)'!$C:$C,"Dividend (paid to cash)")*AD260</f>
        <v>0</v>
      </c>
      <c r="BP260" s="6">
        <f ca="1">BP259+SUMIFS('Transactions (Dated)'!$F:$F,'Transactions (Dated)'!$D:$D,$BF260,'Transactions (Dated)'!$B:$B,BP$11,'Transactions (Dated)'!$C:$C,"Dividend (paid to cash)")*AE260</f>
        <v>0</v>
      </c>
      <c r="BQ260" s="6">
        <f ca="1">BQ259+SUMIFS('Transactions (Dated)'!$F:$F,'Transactions (Dated)'!$D:$D,$BF260,'Transactions (Dated)'!$B:$B,BQ$11,'Transactions (Dated)'!$C:$C,"Dividend (paid to cash)")*AF260</f>
        <v>0</v>
      </c>
      <c r="BR260" s="6">
        <f ca="1">BR259+SUMIFS('Transactions (Dated)'!$F:$F,'Transactions (Dated)'!$D:$D,$BF260,'Transactions (Dated)'!$B:$B,BR$11,'Transactions (Dated)'!$C:$C,"Dividend (paid to cash)")*AG260</f>
        <v>0</v>
      </c>
      <c r="BS260" s="6">
        <f ca="1">BS259+SUMIFS('Transactions (Dated)'!$F:$F,'Transactions (Dated)'!$D:$D,$BF260,'Transactions (Dated)'!$B:$B,BS$11,'Transactions (Dated)'!$C:$C,"Dividend (paid to cash)")*AH260</f>
        <v>0</v>
      </c>
      <c r="BT260" s="6">
        <f ca="1">BT259+SUMIFS('Transactions (Dated)'!$F:$F,'Transactions (Dated)'!$D:$D,$BF260,'Transactions (Dated)'!$B:$B,BT$11,'Transactions (Dated)'!$C:$C,"Dividend (paid to cash)")*AI260</f>
        <v>0</v>
      </c>
      <c r="BU260" s="6">
        <f ca="1">BU259+SUMIFS('Transactions (Dated)'!$F:$F,'Transactions (Dated)'!$D:$D,$BF260,'Transactions (Dated)'!$B:$B,BU$11,'Transactions (Dated)'!$C:$C,"Dividend (paid to cash)")*AJ260</f>
        <v>0</v>
      </c>
      <c r="BV260" s="6"/>
      <c r="BX260" s="6">
        <f t="shared" ca="1" si="102"/>
        <v>808892.14</v>
      </c>
      <c r="BZ260" s="3">
        <f t="shared" si="103"/>
        <v>42275</v>
      </c>
      <c r="CA260" s="4">
        <f t="shared" ca="1" si="98"/>
        <v>152937.59000000003</v>
      </c>
      <c r="CB260" s="4">
        <f t="shared" ca="1" si="99"/>
        <v>808892.14</v>
      </c>
      <c r="CD260" s="4">
        <f t="shared" ca="1" si="100"/>
        <v>961829.73</v>
      </c>
    </row>
    <row r="261" spans="2:82">
      <c r="B261" s="3">
        <f t="shared" si="101"/>
        <v>42276</v>
      </c>
      <c r="C261" s="2">
        <v>13037</v>
      </c>
      <c r="E261" s="70">
        <v>42276</v>
      </c>
      <c r="F261" s="69">
        <v>8.1</v>
      </c>
      <c r="G261" s="69">
        <v>3.47</v>
      </c>
      <c r="H261" s="69">
        <v>17.600000000000001</v>
      </c>
      <c r="I261" s="69">
        <v>28.95</v>
      </c>
      <c r="J261" s="69">
        <v>11.3</v>
      </c>
      <c r="K261" s="69">
        <v>10.029999999999999</v>
      </c>
      <c r="L261" s="69">
        <v>19.41</v>
      </c>
      <c r="M261" s="69">
        <v>3.13</v>
      </c>
      <c r="N261" s="69">
        <v>8.34</v>
      </c>
      <c r="O261" s="69">
        <v>6.0567000000000002</v>
      </c>
      <c r="P261" s="69">
        <v>26.45</v>
      </c>
      <c r="Q261" s="69">
        <v>0.85</v>
      </c>
      <c r="R261" s="69">
        <v>4.9000000000000004</v>
      </c>
      <c r="S261" s="69">
        <v>36.299999999999997</v>
      </c>
      <c r="T261" s="4"/>
      <c r="V261" s="3">
        <f t="shared" si="80"/>
        <v>42276</v>
      </c>
      <c r="W261" s="40">
        <f ca="1">W260+SUMIFS('Transactions (Dated)'!$E$2:$E$53,'Transactions (Dated)'!$D$2:$D$53,'Share Values'!$V261,'Transactions (Dated)'!$B$2:$B$53,'Share Values'!W$11,'Transactions (Dated)'!$C$2:$C$53,"Buy")-SUMIFS('Transactions (Dated)'!$E$2:$E$53,'Transactions (Dated)'!$D$2:$D$53,'Share Values'!$V261,'Transactions (Dated)'!$B$2:$B$53,'Share Values'!W$11,'Transactions (Dated)'!$C$2:$C$53,"Sell")</f>
        <v>4625</v>
      </c>
      <c r="X261" s="40">
        <f ca="1">X260+SUMIFS('Transactions (Dated)'!$E$2:$E$53,'Transactions (Dated)'!$D$2:$D$53,'Share Values'!$V261,'Transactions (Dated)'!$B$2:$B$53,'Share Values'!X$11,'Transactions (Dated)'!$C$2:$C$53,"Buy")-SUMIFS('Transactions (Dated)'!$E$2:$E$53,'Transactions (Dated)'!$D$2:$D$53,'Share Values'!$V261,'Transactions (Dated)'!$B$2:$B$53,'Share Values'!X$11,'Transactions (Dated)'!$C$2:$C$53,"Sell")</f>
        <v>9375</v>
      </c>
      <c r="Y261" s="40">
        <f ca="1">Y260+SUMIFS('Transactions (Dated)'!$E$2:$E$53,'Transactions (Dated)'!$D$2:$D$53,'Share Values'!$V261,'Transactions (Dated)'!$B$2:$B$53,'Share Values'!Y$11,'Transactions (Dated)'!$C$2:$C$53,"Buy")-SUMIFS('Transactions (Dated)'!$E$2:$E$53,'Transactions (Dated)'!$D$2:$D$53,'Share Values'!$V261,'Transactions (Dated)'!$B$2:$B$53,'Share Values'!Y$11,'Transactions (Dated)'!$C$2:$C$53,"Sell")</f>
        <v>0</v>
      </c>
      <c r="Z261" s="40">
        <f ca="1">Z260+SUMIFS('Transactions (Dated)'!$E$2:$E$53,'Transactions (Dated)'!$D$2:$D$53,'Share Values'!$V261,'Transactions (Dated)'!$B$2:$B$53,'Share Values'!Z$11,'Transactions (Dated)'!$C$2:$C$53,"Buy")-SUMIFS('Transactions (Dated)'!$E$2:$E$53,'Transactions (Dated)'!$D$2:$D$53,'Share Values'!$V261,'Transactions (Dated)'!$B$2:$B$53,'Share Values'!Z$11,'Transactions (Dated)'!$C$2:$C$53,"Sell")</f>
        <v>1892</v>
      </c>
      <c r="AA261" s="40">
        <f ca="1">AA260+SUMIFS('Transactions (Dated)'!$E$2:$E$53,'Transactions (Dated)'!$D$2:$D$53,'Share Values'!$V261,'Transactions (Dated)'!$B$2:$B$53,'Share Values'!AA$11,'Transactions (Dated)'!$C$2:$C$53,"Buy")-SUMIFS('Transactions (Dated)'!$E$2:$E$53,'Transactions (Dated)'!$D$2:$D$53,'Share Values'!$V261,'Transactions (Dated)'!$B$2:$B$53,'Share Values'!AA$11,'Transactions (Dated)'!$C$2:$C$53,"Sell")</f>
        <v>2348</v>
      </c>
      <c r="AB261" s="40">
        <f ca="1">AB260+SUMIFS('Transactions (Dated)'!$E$2:$E$53,'Transactions (Dated)'!$D$2:$D$53,'Share Values'!$V261,'Transactions (Dated)'!$B$2:$B$53,'Share Values'!AB$11,'Transactions (Dated)'!$C$2:$C$53,"Buy")-SUMIFS('Transactions (Dated)'!$E$2:$E$53,'Transactions (Dated)'!$D$2:$D$53,'Share Values'!$V261,'Transactions (Dated)'!$B$2:$B$53,'Share Values'!AB$11,'Transactions (Dated)'!$C$2:$C$53,"Sell")</f>
        <v>0</v>
      </c>
      <c r="AC261" s="40">
        <f ca="1">AC260+SUMIFS('Transactions (Dated)'!$E$2:$E$53,'Transactions (Dated)'!$D$2:$D$53,'Share Values'!$V261,'Transactions (Dated)'!$B$2:$B$53,'Share Values'!AC$11,'Transactions (Dated)'!$C$2:$C$53,"Buy")-SUMIFS('Transactions (Dated)'!$E$2:$E$53,'Transactions (Dated)'!$D$2:$D$53,'Share Values'!$V261,'Transactions (Dated)'!$B$2:$B$53,'Share Values'!AC$11,'Transactions (Dated)'!$C$2:$C$53,"Sell")</f>
        <v>0</v>
      </c>
      <c r="AD261" s="40">
        <f ca="1">AD260+SUMIFS('Transactions (Dated)'!$E$2:$E$53,'Transactions (Dated)'!$D$2:$D$53,'Share Values'!$V261,'Transactions (Dated)'!$B$2:$B$53,'Share Values'!AD$11,'Transactions (Dated)'!$C$2:$C$53,"Buy")-SUMIFS('Transactions (Dated)'!$E$2:$E$53,'Transactions (Dated)'!$D$2:$D$53,'Share Values'!$V261,'Transactions (Dated)'!$B$2:$B$53,'Share Values'!AD$11,'Transactions (Dated)'!$C$2:$C$53,"Sell")</f>
        <v>0</v>
      </c>
      <c r="AE261" s="40">
        <f ca="1">AE260+SUMIFS('Transactions (Dated)'!$E$2:$E$53,'Transactions (Dated)'!$D$2:$D$53,'Share Values'!$V261,'Transactions (Dated)'!$B$2:$B$53,'Share Values'!AE$11,'Transactions (Dated)'!$C$2:$C$53,"Buy")-SUMIFS('Transactions (Dated)'!$E$2:$E$53,'Transactions (Dated)'!$D$2:$D$53,'Share Values'!$V261,'Transactions (Dated)'!$B$2:$B$53,'Share Values'!AE$11,'Transactions (Dated)'!$C$2:$C$53,"Sell")</f>
        <v>0</v>
      </c>
      <c r="AF261" s="40">
        <f ca="1">AF260+SUMIFS('Transactions (Dated)'!$E$2:$E$53,'Transactions (Dated)'!$D$2:$D$53,'Share Values'!$V261,'Transactions (Dated)'!$B$2:$B$53,'Share Values'!AF$11,'Transactions (Dated)'!$C$2:$C$53,"Buy")-SUMIFS('Transactions (Dated)'!$E$2:$E$53,'Transactions (Dated)'!$D$2:$D$53,'Share Values'!$V261,'Transactions (Dated)'!$B$2:$B$53,'Share Values'!AF$11,'Transactions (Dated)'!$C$2:$C$53,"Sell")</f>
        <v>0</v>
      </c>
      <c r="AG261" s="40">
        <f ca="1">AG260+SUMIFS('Transactions (Dated)'!$E$2:$E$53,'Transactions (Dated)'!$D$2:$D$53,'Share Values'!$V261,'Transactions (Dated)'!$B$2:$B$53,'Share Values'!AG$11,'Transactions (Dated)'!$C$2:$C$53,"Buy")-SUMIFS('Transactions (Dated)'!$E$2:$E$53,'Transactions (Dated)'!$D$2:$D$53,'Share Values'!$V261,'Transactions (Dated)'!$B$2:$B$53,'Share Values'!AG$11,'Transactions (Dated)'!$C$2:$C$53,"Sell")</f>
        <v>0</v>
      </c>
      <c r="AH261" s="40">
        <f ca="1">AH260+SUMIFS('Transactions (Dated)'!$E$2:$E$53,'Transactions (Dated)'!$D$2:$D$53,'Share Values'!$V261,'Transactions (Dated)'!$B$2:$B$53,'Share Values'!AH$11,'Transactions (Dated)'!$C$2:$C$53,"Buy")-SUMIFS('Transactions (Dated)'!$E$2:$E$53,'Transactions (Dated)'!$D$2:$D$53,'Share Values'!$V261,'Transactions (Dated)'!$B$2:$B$53,'Share Values'!AH$11,'Transactions (Dated)'!$C$2:$C$53,"Sell")</f>
        <v>0</v>
      </c>
      <c r="AI261" s="40">
        <f ca="1">AI260+SUMIFS('Transactions (Dated)'!$E$2:$E$53,'Transactions (Dated)'!$D$2:$D$53,'Share Values'!$V261,'Transactions (Dated)'!$B$2:$B$53,'Share Values'!AI$11,'Transactions (Dated)'!$C$2:$C$53,"Buy")-SUMIFS('Transactions (Dated)'!$E$2:$E$53,'Transactions (Dated)'!$D$2:$D$53,'Share Values'!$V261,'Transactions (Dated)'!$B$2:$B$53,'Share Values'!AI$11,'Transactions (Dated)'!$C$2:$C$53,"Sell")</f>
        <v>0</v>
      </c>
      <c r="AJ261" s="40">
        <f ca="1">AJ260+SUMIFS('Transactions (Dated)'!$E$2:$E$53,'Transactions (Dated)'!$D$2:$D$53,'Share Values'!$V261,'Transactions (Dated)'!$B$2:$B$53,'Share Values'!AJ$11,'Transactions (Dated)'!$C$2:$C$53,"Buy")-SUMIFS('Transactions (Dated)'!$E$2:$E$53,'Transactions (Dated)'!$D$2:$D$53,'Share Values'!$V261,'Transactions (Dated)'!$B$2:$B$53,'Share Values'!AJ$11,'Transactions (Dated)'!$C$2:$C$53,"Sell")</f>
        <v>0</v>
      </c>
      <c r="AK261" s="40"/>
      <c r="AM261" s="3">
        <f t="shared" si="81"/>
        <v>42276</v>
      </c>
      <c r="AN261" s="6">
        <f t="shared" ca="1" si="82"/>
        <v>37462.5</v>
      </c>
      <c r="AO261" s="6">
        <f t="shared" ca="1" si="83"/>
        <v>32531.250000000004</v>
      </c>
      <c r="AP261" s="6">
        <f t="shared" ca="1" si="84"/>
        <v>0</v>
      </c>
      <c r="AQ261" s="6">
        <f t="shared" ca="1" si="85"/>
        <v>54773.4</v>
      </c>
      <c r="AR261" s="6">
        <f t="shared" ca="1" si="86"/>
        <v>26532.400000000001</v>
      </c>
      <c r="AS261" s="6">
        <f t="shared" ca="1" si="87"/>
        <v>0</v>
      </c>
      <c r="AT261" s="6">
        <f t="shared" ca="1" si="88"/>
        <v>0</v>
      </c>
      <c r="AU261" s="6">
        <f t="shared" ca="1" si="89"/>
        <v>0</v>
      </c>
      <c r="AV261" s="6">
        <f t="shared" ca="1" si="90"/>
        <v>0</v>
      </c>
      <c r="AW261" s="6">
        <f t="shared" ca="1" si="91"/>
        <v>0</v>
      </c>
      <c r="AX261" s="6">
        <f t="shared" ca="1" si="92"/>
        <v>0</v>
      </c>
      <c r="AY261" s="6">
        <f t="shared" ca="1" si="93"/>
        <v>0</v>
      </c>
      <c r="AZ261" s="6">
        <f t="shared" ca="1" si="94"/>
        <v>0</v>
      </c>
      <c r="BA261" s="6">
        <f t="shared" ca="1" si="95"/>
        <v>0</v>
      </c>
      <c r="BB261" s="6"/>
      <c r="BD261" s="4">
        <f t="shared" ca="1" si="96"/>
        <v>151299.54999999999</v>
      </c>
      <c r="BF261" s="3">
        <f t="shared" si="97"/>
        <v>42276</v>
      </c>
      <c r="BG261" s="6">
        <f>BG260+SUMIFS('Transactions (Dated)'!H:H,'Transactions (Dated)'!D:D,'Share Values'!AM261)</f>
        <v>806524.9</v>
      </c>
      <c r="BH261" s="6">
        <f ca="1">BH260+SUMIFS('Transactions (Dated)'!$F:$F,'Transactions (Dated)'!$D:$D,$BF261,'Transactions (Dated)'!$B:$B,BH$11,'Transactions (Dated)'!$C:$C,"Dividend (paid to cash)")*W261</f>
        <v>0</v>
      </c>
      <c r="BI261" s="6">
        <f ca="1">BI260+SUMIFS('Transactions (Dated)'!$F:$F,'Transactions (Dated)'!$D:$D,$BF261,'Transactions (Dated)'!$B:$B,BI$11,'Transactions (Dated)'!$C:$C,"Dividend (paid to cash)")*X261</f>
        <v>2187.5</v>
      </c>
      <c r="BJ261" s="6">
        <f ca="1">BJ260+SUMIFS('Transactions (Dated)'!$F:$F,'Transactions (Dated)'!$D:$D,$BF261,'Transactions (Dated)'!$B:$B,BJ$11,'Transactions (Dated)'!$C:$C,"Dividend (paid to cash)")*Y261</f>
        <v>0</v>
      </c>
      <c r="BK261" s="6">
        <f ca="1">BK260+SUMIFS('Transactions (Dated)'!$F:$F,'Transactions (Dated)'!$D:$D,$BF261,'Transactions (Dated)'!$B:$B,BK$11,'Transactions (Dated)'!$C:$C,"Dividend (paid to cash)")*Z261</f>
        <v>179.74</v>
      </c>
      <c r="BL261" s="6">
        <f ca="1">BL260+SUMIFS('Transactions (Dated)'!$F:$F,'Transactions (Dated)'!$D:$D,$BF261,'Transactions (Dated)'!$B:$B,BL$11,'Transactions (Dated)'!$C:$C,"Dividend (paid to cash)")*AA261</f>
        <v>0</v>
      </c>
      <c r="BM261" s="6">
        <f ca="1">BM260+SUMIFS('Transactions (Dated)'!$F:$F,'Transactions (Dated)'!$D:$D,$BF261,'Transactions (Dated)'!$B:$B,BM$11,'Transactions (Dated)'!$C:$C,"Dividend (paid to cash)")*AB261</f>
        <v>0</v>
      </c>
      <c r="BN261" s="6">
        <f ca="1">BN260+SUMIFS('Transactions (Dated)'!$F:$F,'Transactions (Dated)'!$D:$D,$BF261,'Transactions (Dated)'!$B:$B,BN$11,'Transactions (Dated)'!$C:$C,"Dividend (paid to cash)")*AC261</f>
        <v>0</v>
      </c>
      <c r="BO261" s="6">
        <f ca="1">BO260+SUMIFS('Transactions (Dated)'!$F:$F,'Transactions (Dated)'!$D:$D,$BF261,'Transactions (Dated)'!$B:$B,BO$11,'Transactions (Dated)'!$C:$C,"Dividend (paid to cash)")*AD261</f>
        <v>0</v>
      </c>
      <c r="BP261" s="6">
        <f ca="1">BP260+SUMIFS('Transactions (Dated)'!$F:$F,'Transactions (Dated)'!$D:$D,$BF261,'Transactions (Dated)'!$B:$B,BP$11,'Transactions (Dated)'!$C:$C,"Dividend (paid to cash)")*AE261</f>
        <v>0</v>
      </c>
      <c r="BQ261" s="6">
        <f ca="1">BQ260+SUMIFS('Transactions (Dated)'!$F:$F,'Transactions (Dated)'!$D:$D,$BF261,'Transactions (Dated)'!$B:$B,BQ$11,'Transactions (Dated)'!$C:$C,"Dividend (paid to cash)")*AF261</f>
        <v>0</v>
      </c>
      <c r="BR261" s="6">
        <f ca="1">BR260+SUMIFS('Transactions (Dated)'!$F:$F,'Transactions (Dated)'!$D:$D,$BF261,'Transactions (Dated)'!$B:$B,BR$11,'Transactions (Dated)'!$C:$C,"Dividend (paid to cash)")*AG261</f>
        <v>0</v>
      </c>
      <c r="BS261" s="6">
        <f ca="1">BS260+SUMIFS('Transactions (Dated)'!$F:$F,'Transactions (Dated)'!$D:$D,$BF261,'Transactions (Dated)'!$B:$B,BS$11,'Transactions (Dated)'!$C:$C,"Dividend (paid to cash)")*AH261</f>
        <v>0</v>
      </c>
      <c r="BT261" s="6">
        <f ca="1">BT260+SUMIFS('Transactions (Dated)'!$F:$F,'Transactions (Dated)'!$D:$D,$BF261,'Transactions (Dated)'!$B:$B,BT$11,'Transactions (Dated)'!$C:$C,"Dividend (paid to cash)")*AI261</f>
        <v>0</v>
      </c>
      <c r="BU261" s="6">
        <f ca="1">BU260+SUMIFS('Transactions (Dated)'!$F:$F,'Transactions (Dated)'!$D:$D,$BF261,'Transactions (Dated)'!$B:$B,BU$11,'Transactions (Dated)'!$C:$C,"Dividend (paid to cash)")*AJ261</f>
        <v>0</v>
      </c>
      <c r="BV261" s="6"/>
      <c r="BX261" s="6">
        <f t="shared" ca="1" si="102"/>
        <v>808892.14</v>
      </c>
      <c r="BZ261" s="3">
        <f t="shared" si="103"/>
        <v>42276</v>
      </c>
      <c r="CA261" s="4">
        <f t="shared" ca="1" si="98"/>
        <v>151299.54999999999</v>
      </c>
      <c r="CB261" s="4">
        <f t="shared" ca="1" si="99"/>
        <v>808892.14</v>
      </c>
      <c r="CD261" s="4">
        <f t="shared" ca="1" si="100"/>
        <v>960191.69</v>
      </c>
    </row>
    <row r="262" spans="2:82">
      <c r="B262" s="3">
        <f t="shared" si="101"/>
        <v>42277</v>
      </c>
      <c r="C262" s="2">
        <v>13307</v>
      </c>
      <c r="E262" s="70">
        <v>42277</v>
      </c>
      <c r="F262" s="69">
        <v>8.19</v>
      </c>
      <c r="G262" s="69">
        <v>3.49</v>
      </c>
      <c r="H262" s="69">
        <v>17.97</v>
      </c>
      <c r="I262" s="69">
        <v>29.21</v>
      </c>
      <c r="J262" s="69">
        <v>11.4</v>
      </c>
      <c r="K262" s="69">
        <v>10.28</v>
      </c>
      <c r="L262" s="69">
        <v>19.920000000000002</v>
      </c>
      <c r="M262" s="69">
        <v>3.13</v>
      </c>
      <c r="N262" s="69">
        <v>8.5</v>
      </c>
      <c r="O262" s="69">
        <v>6.0332999999999997</v>
      </c>
      <c r="P262" s="69">
        <v>26.96</v>
      </c>
      <c r="Q262" s="69">
        <v>0.9</v>
      </c>
      <c r="R262" s="69">
        <v>4.93</v>
      </c>
      <c r="S262" s="69">
        <v>38.17</v>
      </c>
      <c r="T262" s="4"/>
      <c r="V262" s="3">
        <f t="shared" si="80"/>
        <v>42277</v>
      </c>
      <c r="W262" s="40">
        <f ca="1">W261+SUMIFS('Transactions (Dated)'!$E$2:$E$53,'Transactions (Dated)'!$D$2:$D$53,'Share Values'!$V262,'Transactions (Dated)'!$B$2:$B$53,'Share Values'!W$11,'Transactions (Dated)'!$C$2:$C$53,"Buy")-SUMIFS('Transactions (Dated)'!$E$2:$E$53,'Transactions (Dated)'!$D$2:$D$53,'Share Values'!$V262,'Transactions (Dated)'!$B$2:$B$53,'Share Values'!W$11,'Transactions (Dated)'!$C$2:$C$53,"Sell")</f>
        <v>4625</v>
      </c>
      <c r="X262" s="40">
        <f ca="1">X261+SUMIFS('Transactions (Dated)'!$E$2:$E$53,'Transactions (Dated)'!$D$2:$D$53,'Share Values'!$V262,'Transactions (Dated)'!$B$2:$B$53,'Share Values'!X$11,'Transactions (Dated)'!$C$2:$C$53,"Buy")-SUMIFS('Transactions (Dated)'!$E$2:$E$53,'Transactions (Dated)'!$D$2:$D$53,'Share Values'!$V262,'Transactions (Dated)'!$B$2:$B$53,'Share Values'!X$11,'Transactions (Dated)'!$C$2:$C$53,"Sell")</f>
        <v>9375</v>
      </c>
      <c r="Y262" s="40">
        <f ca="1">Y261+SUMIFS('Transactions (Dated)'!$E$2:$E$53,'Transactions (Dated)'!$D$2:$D$53,'Share Values'!$V262,'Transactions (Dated)'!$B$2:$B$53,'Share Values'!Y$11,'Transactions (Dated)'!$C$2:$C$53,"Buy")-SUMIFS('Transactions (Dated)'!$E$2:$E$53,'Transactions (Dated)'!$D$2:$D$53,'Share Values'!$V262,'Transactions (Dated)'!$B$2:$B$53,'Share Values'!Y$11,'Transactions (Dated)'!$C$2:$C$53,"Sell")</f>
        <v>0</v>
      </c>
      <c r="Z262" s="40">
        <f ca="1">Z261+SUMIFS('Transactions (Dated)'!$E$2:$E$53,'Transactions (Dated)'!$D$2:$D$53,'Share Values'!$V262,'Transactions (Dated)'!$B$2:$B$53,'Share Values'!Z$11,'Transactions (Dated)'!$C$2:$C$53,"Buy")-SUMIFS('Transactions (Dated)'!$E$2:$E$53,'Transactions (Dated)'!$D$2:$D$53,'Share Values'!$V262,'Transactions (Dated)'!$B$2:$B$53,'Share Values'!Z$11,'Transactions (Dated)'!$C$2:$C$53,"Sell")</f>
        <v>1892</v>
      </c>
      <c r="AA262" s="40">
        <f ca="1">AA261+SUMIFS('Transactions (Dated)'!$E$2:$E$53,'Transactions (Dated)'!$D$2:$D$53,'Share Values'!$V262,'Transactions (Dated)'!$B$2:$B$53,'Share Values'!AA$11,'Transactions (Dated)'!$C$2:$C$53,"Buy")-SUMIFS('Transactions (Dated)'!$E$2:$E$53,'Transactions (Dated)'!$D$2:$D$53,'Share Values'!$V262,'Transactions (Dated)'!$B$2:$B$53,'Share Values'!AA$11,'Transactions (Dated)'!$C$2:$C$53,"Sell")</f>
        <v>2348</v>
      </c>
      <c r="AB262" s="40">
        <f ca="1">AB261+SUMIFS('Transactions (Dated)'!$E$2:$E$53,'Transactions (Dated)'!$D$2:$D$53,'Share Values'!$V262,'Transactions (Dated)'!$B$2:$B$53,'Share Values'!AB$11,'Transactions (Dated)'!$C$2:$C$53,"Buy")-SUMIFS('Transactions (Dated)'!$E$2:$E$53,'Transactions (Dated)'!$D$2:$D$53,'Share Values'!$V262,'Transactions (Dated)'!$B$2:$B$53,'Share Values'!AB$11,'Transactions (Dated)'!$C$2:$C$53,"Sell")</f>
        <v>0</v>
      </c>
      <c r="AC262" s="40">
        <f ca="1">AC261+SUMIFS('Transactions (Dated)'!$E$2:$E$53,'Transactions (Dated)'!$D$2:$D$53,'Share Values'!$V262,'Transactions (Dated)'!$B$2:$B$53,'Share Values'!AC$11,'Transactions (Dated)'!$C$2:$C$53,"Buy")-SUMIFS('Transactions (Dated)'!$E$2:$E$53,'Transactions (Dated)'!$D$2:$D$53,'Share Values'!$V262,'Transactions (Dated)'!$B$2:$B$53,'Share Values'!AC$11,'Transactions (Dated)'!$C$2:$C$53,"Sell")</f>
        <v>0</v>
      </c>
      <c r="AD262" s="40">
        <f ca="1">AD261+SUMIFS('Transactions (Dated)'!$E$2:$E$53,'Transactions (Dated)'!$D$2:$D$53,'Share Values'!$V262,'Transactions (Dated)'!$B$2:$B$53,'Share Values'!AD$11,'Transactions (Dated)'!$C$2:$C$53,"Buy")-SUMIFS('Transactions (Dated)'!$E$2:$E$53,'Transactions (Dated)'!$D$2:$D$53,'Share Values'!$V262,'Transactions (Dated)'!$B$2:$B$53,'Share Values'!AD$11,'Transactions (Dated)'!$C$2:$C$53,"Sell")</f>
        <v>0</v>
      </c>
      <c r="AE262" s="40">
        <f ca="1">AE261+SUMIFS('Transactions (Dated)'!$E$2:$E$53,'Transactions (Dated)'!$D$2:$D$53,'Share Values'!$V262,'Transactions (Dated)'!$B$2:$B$53,'Share Values'!AE$11,'Transactions (Dated)'!$C$2:$C$53,"Buy")-SUMIFS('Transactions (Dated)'!$E$2:$E$53,'Transactions (Dated)'!$D$2:$D$53,'Share Values'!$V262,'Transactions (Dated)'!$B$2:$B$53,'Share Values'!AE$11,'Transactions (Dated)'!$C$2:$C$53,"Sell")</f>
        <v>0</v>
      </c>
      <c r="AF262" s="40">
        <f ca="1">AF261+SUMIFS('Transactions (Dated)'!$E$2:$E$53,'Transactions (Dated)'!$D$2:$D$53,'Share Values'!$V262,'Transactions (Dated)'!$B$2:$B$53,'Share Values'!AF$11,'Transactions (Dated)'!$C$2:$C$53,"Buy")-SUMIFS('Transactions (Dated)'!$E$2:$E$53,'Transactions (Dated)'!$D$2:$D$53,'Share Values'!$V262,'Transactions (Dated)'!$B$2:$B$53,'Share Values'!AF$11,'Transactions (Dated)'!$C$2:$C$53,"Sell")</f>
        <v>0</v>
      </c>
      <c r="AG262" s="40">
        <f ca="1">AG261+SUMIFS('Transactions (Dated)'!$E$2:$E$53,'Transactions (Dated)'!$D$2:$D$53,'Share Values'!$V262,'Transactions (Dated)'!$B$2:$B$53,'Share Values'!AG$11,'Transactions (Dated)'!$C$2:$C$53,"Buy")-SUMIFS('Transactions (Dated)'!$E$2:$E$53,'Transactions (Dated)'!$D$2:$D$53,'Share Values'!$V262,'Transactions (Dated)'!$B$2:$B$53,'Share Values'!AG$11,'Transactions (Dated)'!$C$2:$C$53,"Sell")</f>
        <v>0</v>
      </c>
      <c r="AH262" s="40">
        <f ca="1">AH261+SUMIFS('Transactions (Dated)'!$E$2:$E$53,'Transactions (Dated)'!$D$2:$D$53,'Share Values'!$V262,'Transactions (Dated)'!$B$2:$B$53,'Share Values'!AH$11,'Transactions (Dated)'!$C$2:$C$53,"Buy")-SUMIFS('Transactions (Dated)'!$E$2:$E$53,'Transactions (Dated)'!$D$2:$D$53,'Share Values'!$V262,'Transactions (Dated)'!$B$2:$B$53,'Share Values'!AH$11,'Transactions (Dated)'!$C$2:$C$53,"Sell")</f>
        <v>0</v>
      </c>
      <c r="AI262" s="40">
        <f ca="1">AI261+SUMIFS('Transactions (Dated)'!$E$2:$E$53,'Transactions (Dated)'!$D$2:$D$53,'Share Values'!$V262,'Transactions (Dated)'!$B$2:$B$53,'Share Values'!AI$11,'Transactions (Dated)'!$C$2:$C$53,"Buy")-SUMIFS('Transactions (Dated)'!$E$2:$E$53,'Transactions (Dated)'!$D$2:$D$53,'Share Values'!$V262,'Transactions (Dated)'!$B$2:$B$53,'Share Values'!AI$11,'Transactions (Dated)'!$C$2:$C$53,"Sell")</f>
        <v>0</v>
      </c>
      <c r="AJ262" s="40">
        <f ca="1">AJ261+SUMIFS('Transactions (Dated)'!$E$2:$E$53,'Transactions (Dated)'!$D$2:$D$53,'Share Values'!$V262,'Transactions (Dated)'!$B$2:$B$53,'Share Values'!AJ$11,'Transactions (Dated)'!$C$2:$C$53,"Buy")-SUMIFS('Transactions (Dated)'!$E$2:$E$53,'Transactions (Dated)'!$D$2:$D$53,'Share Values'!$V262,'Transactions (Dated)'!$B$2:$B$53,'Share Values'!AJ$11,'Transactions (Dated)'!$C$2:$C$53,"Sell")</f>
        <v>0</v>
      </c>
      <c r="AK262" s="40"/>
      <c r="AM262" s="3">
        <f t="shared" si="81"/>
        <v>42277</v>
      </c>
      <c r="AN262" s="6">
        <f t="shared" ca="1" si="82"/>
        <v>37878.75</v>
      </c>
      <c r="AO262" s="6">
        <f t="shared" ca="1" si="83"/>
        <v>32718.750000000004</v>
      </c>
      <c r="AP262" s="6">
        <f t="shared" ca="1" si="84"/>
        <v>0</v>
      </c>
      <c r="AQ262" s="6">
        <f t="shared" ca="1" si="85"/>
        <v>55265.32</v>
      </c>
      <c r="AR262" s="6">
        <f t="shared" ca="1" si="86"/>
        <v>26767.200000000001</v>
      </c>
      <c r="AS262" s="6">
        <f t="shared" ca="1" si="87"/>
        <v>0</v>
      </c>
      <c r="AT262" s="6">
        <f t="shared" ca="1" si="88"/>
        <v>0</v>
      </c>
      <c r="AU262" s="6">
        <f t="shared" ca="1" si="89"/>
        <v>0</v>
      </c>
      <c r="AV262" s="6">
        <f t="shared" ca="1" si="90"/>
        <v>0</v>
      </c>
      <c r="AW262" s="6">
        <f t="shared" ca="1" si="91"/>
        <v>0</v>
      </c>
      <c r="AX262" s="6">
        <f t="shared" ca="1" si="92"/>
        <v>0</v>
      </c>
      <c r="AY262" s="6">
        <f t="shared" ca="1" si="93"/>
        <v>0</v>
      </c>
      <c r="AZ262" s="6">
        <f t="shared" ca="1" si="94"/>
        <v>0</v>
      </c>
      <c r="BA262" s="6">
        <f t="shared" ca="1" si="95"/>
        <v>0</v>
      </c>
      <c r="BB262" s="6"/>
      <c r="BD262" s="4">
        <f t="shared" ca="1" si="96"/>
        <v>152630.02000000002</v>
      </c>
      <c r="BF262" s="3">
        <f t="shared" si="97"/>
        <v>42277</v>
      </c>
      <c r="BG262" s="6">
        <f>BG261+SUMIFS('Transactions (Dated)'!H:H,'Transactions (Dated)'!D:D,'Share Values'!AM262)</f>
        <v>806524.9</v>
      </c>
      <c r="BH262" s="6">
        <f ca="1">BH261+SUMIFS('Transactions (Dated)'!$F:$F,'Transactions (Dated)'!$D:$D,$BF262,'Transactions (Dated)'!$B:$B,BH$11,'Transactions (Dated)'!$C:$C,"Dividend (paid to cash)")*W262</f>
        <v>0</v>
      </c>
      <c r="BI262" s="6">
        <f ca="1">BI261+SUMIFS('Transactions (Dated)'!$F:$F,'Transactions (Dated)'!$D:$D,$BF262,'Transactions (Dated)'!$B:$B,BI$11,'Transactions (Dated)'!$C:$C,"Dividend (paid to cash)")*X262</f>
        <v>2187.5</v>
      </c>
      <c r="BJ262" s="6">
        <f ca="1">BJ261+SUMIFS('Transactions (Dated)'!$F:$F,'Transactions (Dated)'!$D:$D,$BF262,'Transactions (Dated)'!$B:$B,BJ$11,'Transactions (Dated)'!$C:$C,"Dividend (paid to cash)")*Y262</f>
        <v>0</v>
      </c>
      <c r="BK262" s="6">
        <f ca="1">BK261+SUMIFS('Transactions (Dated)'!$F:$F,'Transactions (Dated)'!$D:$D,$BF262,'Transactions (Dated)'!$B:$B,BK$11,'Transactions (Dated)'!$C:$C,"Dividend (paid to cash)")*Z262</f>
        <v>179.74</v>
      </c>
      <c r="BL262" s="6">
        <f ca="1">BL261+SUMIFS('Transactions (Dated)'!$F:$F,'Transactions (Dated)'!$D:$D,$BF262,'Transactions (Dated)'!$B:$B,BL$11,'Transactions (Dated)'!$C:$C,"Dividend (paid to cash)")*AA262</f>
        <v>0</v>
      </c>
      <c r="BM262" s="6">
        <f ca="1">BM261+SUMIFS('Transactions (Dated)'!$F:$F,'Transactions (Dated)'!$D:$D,$BF262,'Transactions (Dated)'!$B:$B,BM$11,'Transactions (Dated)'!$C:$C,"Dividend (paid to cash)")*AB262</f>
        <v>0</v>
      </c>
      <c r="BN262" s="6">
        <f ca="1">BN261+SUMIFS('Transactions (Dated)'!$F:$F,'Transactions (Dated)'!$D:$D,$BF262,'Transactions (Dated)'!$B:$B,BN$11,'Transactions (Dated)'!$C:$C,"Dividend (paid to cash)")*AC262</f>
        <v>0</v>
      </c>
      <c r="BO262" s="6">
        <f ca="1">BO261+SUMIFS('Transactions (Dated)'!$F:$F,'Transactions (Dated)'!$D:$D,$BF262,'Transactions (Dated)'!$B:$B,BO$11,'Transactions (Dated)'!$C:$C,"Dividend (paid to cash)")*AD262</f>
        <v>0</v>
      </c>
      <c r="BP262" s="6">
        <f ca="1">BP261+SUMIFS('Transactions (Dated)'!$F:$F,'Transactions (Dated)'!$D:$D,$BF262,'Transactions (Dated)'!$B:$B,BP$11,'Transactions (Dated)'!$C:$C,"Dividend (paid to cash)")*AE262</f>
        <v>0</v>
      </c>
      <c r="BQ262" s="6">
        <f ca="1">BQ261+SUMIFS('Transactions (Dated)'!$F:$F,'Transactions (Dated)'!$D:$D,$BF262,'Transactions (Dated)'!$B:$B,BQ$11,'Transactions (Dated)'!$C:$C,"Dividend (paid to cash)")*AF262</f>
        <v>0</v>
      </c>
      <c r="BR262" s="6">
        <f ca="1">BR261+SUMIFS('Transactions (Dated)'!$F:$F,'Transactions (Dated)'!$D:$D,$BF262,'Transactions (Dated)'!$B:$B,BR$11,'Transactions (Dated)'!$C:$C,"Dividend (paid to cash)")*AG262</f>
        <v>0</v>
      </c>
      <c r="BS262" s="6">
        <f ca="1">BS261+SUMIFS('Transactions (Dated)'!$F:$F,'Transactions (Dated)'!$D:$D,$BF262,'Transactions (Dated)'!$B:$B,BS$11,'Transactions (Dated)'!$C:$C,"Dividend (paid to cash)")*AH262</f>
        <v>0</v>
      </c>
      <c r="BT262" s="6">
        <f ca="1">BT261+SUMIFS('Transactions (Dated)'!$F:$F,'Transactions (Dated)'!$D:$D,$BF262,'Transactions (Dated)'!$B:$B,BT$11,'Transactions (Dated)'!$C:$C,"Dividend (paid to cash)")*AI262</f>
        <v>0</v>
      </c>
      <c r="BU262" s="6">
        <f ca="1">BU261+SUMIFS('Transactions (Dated)'!$F:$F,'Transactions (Dated)'!$D:$D,$BF262,'Transactions (Dated)'!$B:$B,BU$11,'Transactions (Dated)'!$C:$C,"Dividend (paid to cash)")*AJ262</f>
        <v>0</v>
      </c>
      <c r="BV262" s="6"/>
      <c r="BX262" s="6">
        <f t="shared" ca="1" si="102"/>
        <v>808892.14</v>
      </c>
      <c r="BZ262" s="3">
        <f t="shared" si="103"/>
        <v>42277</v>
      </c>
      <c r="CA262" s="4">
        <f t="shared" ca="1" si="98"/>
        <v>152630.02000000002</v>
      </c>
      <c r="CB262" s="4">
        <f t="shared" ca="1" si="99"/>
        <v>808892.14</v>
      </c>
      <c r="CD262" s="4">
        <f t="shared" ca="1" si="100"/>
        <v>961522.16</v>
      </c>
    </row>
    <row r="263" spans="2:82">
      <c r="B263" s="3">
        <f t="shared" si="101"/>
        <v>42278</v>
      </c>
      <c r="C263" s="2">
        <v>13241.9</v>
      </c>
      <c r="E263" s="70">
        <v>42278</v>
      </c>
      <c r="F263" s="69">
        <v>8.0500000000000007</v>
      </c>
      <c r="G263" s="69">
        <v>3.57</v>
      </c>
      <c r="H263" s="69">
        <v>17.87</v>
      </c>
      <c r="I263" s="69">
        <v>28.45</v>
      </c>
      <c r="J263" s="69">
        <v>11.41</v>
      </c>
      <c r="K263" s="69">
        <v>10.44</v>
      </c>
      <c r="L263" s="69">
        <v>20.100000000000001</v>
      </c>
      <c r="M263" s="69">
        <v>3.08</v>
      </c>
      <c r="N263" s="69">
        <v>8.41</v>
      </c>
      <c r="O263" s="69">
        <v>5.9832999999999998</v>
      </c>
      <c r="P263" s="69">
        <v>26.98</v>
      </c>
      <c r="Q263" s="69">
        <v>0.9</v>
      </c>
      <c r="R263" s="69">
        <v>5.0199999999999996</v>
      </c>
      <c r="S263" s="69">
        <v>37.520000000000003</v>
      </c>
      <c r="T263" s="4"/>
      <c r="V263" s="3">
        <f t="shared" si="80"/>
        <v>42278</v>
      </c>
      <c r="W263" s="40">
        <f ca="1">W262+SUMIFS('Transactions (Dated)'!$E$2:$E$53,'Transactions (Dated)'!$D$2:$D$53,'Share Values'!$V263,'Transactions (Dated)'!$B$2:$B$53,'Share Values'!W$11,'Transactions (Dated)'!$C$2:$C$53,"Buy")-SUMIFS('Transactions (Dated)'!$E$2:$E$53,'Transactions (Dated)'!$D$2:$D$53,'Share Values'!$V263,'Transactions (Dated)'!$B$2:$B$53,'Share Values'!W$11,'Transactions (Dated)'!$C$2:$C$53,"Sell")</f>
        <v>4625</v>
      </c>
      <c r="X263" s="40">
        <f ca="1">X262+SUMIFS('Transactions (Dated)'!$E$2:$E$53,'Transactions (Dated)'!$D$2:$D$53,'Share Values'!$V263,'Transactions (Dated)'!$B$2:$B$53,'Share Values'!X$11,'Transactions (Dated)'!$C$2:$C$53,"Buy")-SUMIFS('Transactions (Dated)'!$E$2:$E$53,'Transactions (Dated)'!$D$2:$D$53,'Share Values'!$V263,'Transactions (Dated)'!$B$2:$B$53,'Share Values'!X$11,'Transactions (Dated)'!$C$2:$C$53,"Sell")</f>
        <v>9375</v>
      </c>
      <c r="Y263" s="40">
        <f ca="1">Y262+SUMIFS('Transactions (Dated)'!$E$2:$E$53,'Transactions (Dated)'!$D$2:$D$53,'Share Values'!$V263,'Transactions (Dated)'!$B$2:$B$53,'Share Values'!Y$11,'Transactions (Dated)'!$C$2:$C$53,"Buy")-SUMIFS('Transactions (Dated)'!$E$2:$E$53,'Transactions (Dated)'!$D$2:$D$53,'Share Values'!$V263,'Transactions (Dated)'!$B$2:$B$53,'Share Values'!Y$11,'Transactions (Dated)'!$C$2:$C$53,"Sell")</f>
        <v>0</v>
      </c>
      <c r="Z263" s="40">
        <f ca="1">Z262+SUMIFS('Transactions (Dated)'!$E$2:$E$53,'Transactions (Dated)'!$D$2:$D$53,'Share Values'!$V263,'Transactions (Dated)'!$B$2:$B$53,'Share Values'!Z$11,'Transactions (Dated)'!$C$2:$C$53,"Buy")-SUMIFS('Transactions (Dated)'!$E$2:$E$53,'Transactions (Dated)'!$D$2:$D$53,'Share Values'!$V263,'Transactions (Dated)'!$B$2:$B$53,'Share Values'!Z$11,'Transactions (Dated)'!$C$2:$C$53,"Sell")</f>
        <v>1892</v>
      </c>
      <c r="AA263" s="40">
        <f ca="1">AA262+SUMIFS('Transactions (Dated)'!$E$2:$E$53,'Transactions (Dated)'!$D$2:$D$53,'Share Values'!$V263,'Transactions (Dated)'!$B$2:$B$53,'Share Values'!AA$11,'Transactions (Dated)'!$C$2:$C$53,"Buy")-SUMIFS('Transactions (Dated)'!$E$2:$E$53,'Transactions (Dated)'!$D$2:$D$53,'Share Values'!$V263,'Transactions (Dated)'!$B$2:$B$53,'Share Values'!AA$11,'Transactions (Dated)'!$C$2:$C$53,"Sell")</f>
        <v>2348</v>
      </c>
      <c r="AB263" s="40">
        <f ca="1">AB262+SUMIFS('Transactions (Dated)'!$E$2:$E$53,'Transactions (Dated)'!$D$2:$D$53,'Share Values'!$V263,'Transactions (Dated)'!$B$2:$B$53,'Share Values'!AB$11,'Transactions (Dated)'!$C$2:$C$53,"Buy")-SUMIFS('Transactions (Dated)'!$E$2:$E$53,'Transactions (Dated)'!$D$2:$D$53,'Share Values'!$V263,'Transactions (Dated)'!$B$2:$B$53,'Share Values'!AB$11,'Transactions (Dated)'!$C$2:$C$53,"Sell")</f>
        <v>0</v>
      </c>
      <c r="AC263" s="40">
        <f ca="1">AC262+SUMIFS('Transactions (Dated)'!$E$2:$E$53,'Transactions (Dated)'!$D$2:$D$53,'Share Values'!$V263,'Transactions (Dated)'!$B$2:$B$53,'Share Values'!AC$11,'Transactions (Dated)'!$C$2:$C$53,"Buy")-SUMIFS('Transactions (Dated)'!$E$2:$E$53,'Transactions (Dated)'!$D$2:$D$53,'Share Values'!$V263,'Transactions (Dated)'!$B$2:$B$53,'Share Values'!AC$11,'Transactions (Dated)'!$C$2:$C$53,"Sell")</f>
        <v>0</v>
      </c>
      <c r="AD263" s="40">
        <f ca="1">AD262+SUMIFS('Transactions (Dated)'!$E$2:$E$53,'Transactions (Dated)'!$D$2:$D$53,'Share Values'!$V263,'Transactions (Dated)'!$B$2:$B$53,'Share Values'!AD$11,'Transactions (Dated)'!$C$2:$C$53,"Buy")-SUMIFS('Transactions (Dated)'!$E$2:$E$53,'Transactions (Dated)'!$D$2:$D$53,'Share Values'!$V263,'Transactions (Dated)'!$B$2:$B$53,'Share Values'!AD$11,'Transactions (Dated)'!$C$2:$C$53,"Sell")</f>
        <v>0</v>
      </c>
      <c r="AE263" s="40">
        <f ca="1">AE262+SUMIFS('Transactions (Dated)'!$E$2:$E$53,'Transactions (Dated)'!$D$2:$D$53,'Share Values'!$V263,'Transactions (Dated)'!$B$2:$B$53,'Share Values'!AE$11,'Transactions (Dated)'!$C$2:$C$53,"Buy")-SUMIFS('Transactions (Dated)'!$E$2:$E$53,'Transactions (Dated)'!$D$2:$D$53,'Share Values'!$V263,'Transactions (Dated)'!$B$2:$B$53,'Share Values'!AE$11,'Transactions (Dated)'!$C$2:$C$53,"Sell")</f>
        <v>0</v>
      </c>
      <c r="AF263" s="40">
        <f ca="1">AF262+SUMIFS('Transactions (Dated)'!$E$2:$E$53,'Transactions (Dated)'!$D$2:$D$53,'Share Values'!$V263,'Transactions (Dated)'!$B$2:$B$53,'Share Values'!AF$11,'Transactions (Dated)'!$C$2:$C$53,"Buy")-SUMIFS('Transactions (Dated)'!$E$2:$E$53,'Transactions (Dated)'!$D$2:$D$53,'Share Values'!$V263,'Transactions (Dated)'!$B$2:$B$53,'Share Values'!AF$11,'Transactions (Dated)'!$C$2:$C$53,"Sell")</f>
        <v>0</v>
      </c>
      <c r="AG263" s="40">
        <f ca="1">AG262+SUMIFS('Transactions (Dated)'!$E$2:$E$53,'Transactions (Dated)'!$D$2:$D$53,'Share Values'!$V263,'Transactions (Dated)'!$B$2:$B$53,'Share Values'!AG$11,'Transactions (Dated)'!$C$2:$C$53,"Buy")-SUMIFS('Transactions (Dated)'!$E$2:$E$53,'Transactions (Dated)'!$D$2:$D$53,'Share Values'!$V263,'Transactions (Dated)'!$B$2:$B$53,'Share Values'!AG$11,'Transactions (Dated)'!$C$2:$C$53,"Sell")</f>
        <v>0</v>
      </c>
      <c r="AH263" s="40">
        <f ca="1">AH262+SUMIFS('Transactions (Dated)'!$E$2:$E$53,'Transactions (Dated)'!$D$2:$D$53,'Share Values'!$V263,'Transactions (Dated)'!$B$2:$B$53,'Share Values'!AH$11,'Transactions (Dated)'!$C$2:$C$53,"Buy")-SUMIFS('Transactions (Dated)'!$E$2:$E$53,'Transactions (Dated)'!$D$2:$D$53,'Share Values'!$V263,'Transactions (Dated)'!$B$2:$B$53,'Share Values'!AH$11,'Transactions (Dated)'!$C$2:$C$53,"Sell")</f>
        <v>0</v>
      </c>
      <c r="AI263" s="40">
        <f ca="1">AI262+SUMIFS('Transactions (Dated)'!$E$2:$E$53,'Transactions (Dated)'!$D$2:$D$53,'Share Values'!$V263,'Transactions (Dated)'!$B$2:$B$53,'Share Values'!AI$11,'Transactions (Dated)'!$C$2:$C$53,"Buy")-SUMIFS('Transactions (Dated)'!$E$2:$E$53,'Transactions (Dated)'!$D$2:$D$53,'Share Values'!$V263,'Transactions (Dated)'!$B$2:$B$53,'Share Values'!AI$11,'Transactions (Dated)'!$C$2:$C$53,"Sell")</f>
        <v>0</v>
      </c>
      <c r="AJ263" s="40">
        <f ca="1">AJ262+SUMIFS('Transactions (Dated)'!$E$2:$E$53,'Transactions (Dated)'!$D$2:$D$53,'Share Values'!$V263,'Transactions (Dated)'!$B$2:$B$53,'Share Values'!AJ$11,'Transactions (Dated)'!$C$2:$C$53,"Buy")-SUMIFS('Transactions (Dated)'!$E$2:$E$53,'Transactions (Dated)'!$D$2:$D$53,'Share Values'!$V263,'Transactions (Dated)'!$B$2:$B$53,'Share Values'!AJ$11,'Transactions (Dated)'!$C$2:$C$53,"Sell")</f>
        <v>0</v>
      </c>
      <c r="AK263" s="40"/>
      <c r="AM263" s="3">
        <f t="shared" si="81"/>
        <v>42278</v>
      </c>
      <c r="AN263" s="6">
        <f t="shared" ca="1" si="82"/>
        <v>37231.25</v>
      </c>
      <c r="AO263" s="6">
        <f t="shared" ca="1" si="83"/>
        <v>33468.75</v>
      </c>
      <c r="AP263" s="6">
        <f t="shared" ca="1" si="84"/>
        <v>0</v>
      </c>
      <c r="AQ263" s="6">
        <f t="shared" ca="1" si="85"/>
        <v>53827.4</v>
      </c>
      <c r="AR263" s="6">
        <f t="shared" ca="1" si="86"/>
        <v>26790.68</v>
      </c>
      <c r="AS263" s="6">
        <f t="shared" ca="1" si="87"/>
        <v>0</v>
      </c>
      <c r="AT263" s="6">
        <f t="shared" ca="1" si="88"/>
        <v>0</v>
      </c>
      <c r="AU263" s="6">
        <f t="shared" ca="1" si="89"/>
        <v>0</v>
      </c>
      <c r="AV263" s="6">
        <f t="shared" ca="1" si="90"/>
        <v>0</v>
      </c>
      <c r="AW263" s="6">
        <f t="shared" ca="1" si="91"/>
        <v>0</v>
      </c>
      <c r="AX263" s="6">
        <f t="shared" ca="1" si="92"/>
        <v>0</v>
      </c>
      <c r="AY263" s="6">
        <f t="shared" ca="1" si="93"/>
        <v>0</v>
      </c>
      <c r="AZ263" s="6">
        <f t="shared" ca="1" si="94"/>
        <v>0</v>
      </c>
      <c r="BA263" s="6">
        <f t="shared" ca="1" si="95"/>
        <v>0</v>
      </c>
      <c r="BB263" s="6"/>
      <c r="BD263" s="4">
        <f t="shared" ca="1" si="96"/>
        <v>151318.07999999999</v>
      </c>
      <c r="BF263" s="3">
        <f t="shared" si="97"/>
        <v>42278</v>
      </c>
      <c r="BG263" s="6">
        <f>BG262+SUMIFS('Transactions (Dated)'!H:H,'Transactions (Dated)'!D:D,'Share Values'!AM263)</f>
        <v>806524.9</v>
      </c>
      <c r="BH263" s="6">
        <f ca="1">BH262+SUMIFS('Transactions (Dated)'!$F:$F,'Transactions (Dated)'!$D:$D,$BF263,'Transactions (Dated)'!$B:$B,BH$11,'Transactions (Dated)'!$C:$C,"Dividend (paid to cash)")*W263</f>
        <v>0</v>
      </c>
      <c r="BI263" s="6">
        <f ca="1">BI262+SUMIFS('Transactions (Dated)'!$F:$F,'Transactions (Dated)'!$D:$D,$BF263,'Transactions (Dated)'!$B:$B,BI$11,'Transactions (Dated)'!$C:$C,"Dividend (paid to cash)")*X263</f>
        <v>2187.5</v>
      </c>
      <c r="BJ263" s="6">
        <f ca="1">BJ262+SUMIFS('Transactions (Dated)'!$F:$F,'Transactions (Dated)'!$D:$D,$BF263,'Transactions (Dated)'!$B:$B,BJ$11,'Transactions (Dated)'!$C:$C,"Dividend (paid to cash)")*Y263</f>
        <v>0</v>
      </c>
      <c r="BK263" s="6">
        <f ca="1">BK262+SUMIFS('Transactions (Dated)'!$F:$F,'Transactions (Dated)'!$D:$D,$BF263,'Transactions (Dated)'!$B:$B,BK$11,'Transactions (Dated)'!$C:$C,"Dividend (paid to cash)")*Z263</f>
        <v>179.74</v>
      </c>
      <c r="BL263" s="6">
        <f ca="1">BL262+SUMIFS('Transactions (Dated)'!$F:$F,'Transactions (Dated)'!$D:$D,$BF263,'Transactions (Dated)'!$B:$B,BL$11,'Transactions (Dated)'!$C:$C,"Dividend (paid to cash)")*AA263</f>
        <v>0</v>
      </c>
      <c r="BM263" s="6">
        <f ca="1">BM262+SUMIFS('Transactions (Dated)'!$F:$F,'Transactions (Dated)'!$D:$D,$BF263,'Transactions (Dated)'!$B:$B,BM$11,'Transactions (Dated)'!$C:$C,"Dividend (paid to cash)")*AB263</f>
        <v>0</v>
      </c>
      <c r="BN263" s="6">
        <f ca="1">BN262+SUMIFS('Transactions (Dated)'!$F:$F,'Transactions (Dated)'!$D:$D,$BF263,'Transactions (Dated)'!$B:$B,BN$11,'Transactions (Dated)'!$C:$C,"Dividend (paid to cash)")*AC263</f>
        <v>0</v>
      </c>
      <c r="BO263" s="6">
        <f ca="1">BO262+SUMIFS('Transactions (Dated)'!$F:$F,'Transactions (Dated)'!$D:$D,$BF263,'Transactions (Dated)'!$B:$B,BO$11,'Transactions (Dated)'!$C:$C,"Dividend (paid to cash)")*AD263</f>
        <v>0</v>
      </c>
      <c r="BP263" s="6">
        <f ca="1">BP262+SUMIFS('Transactions (Dated)'!$F:$F,'Transactions (Dated)'!$D:$D,$BF263,'Transactions (Dated)'!$B:$B,BP$11,'Transactions (Dated)'!$C:$C,"Dividend (paid to cash)")*AE263</f>
        <v>0</v>
      </c>
      <c r="BQ263" s="6">
        <f ca="1">BQ262+SUMIFS('Transactions (Dated)'!$F:$F,'Transactions (Dated)'!$D:$D,$BF263,'Transactions (Dated)'!$B:$B,BQ$11,'Transactions (Dated)'!$C:$C,"Dividend (paid to cash)")*AF263</f>
        <v>0</v>
      </c>
      <c r="BR263" s="6">
        <f ca="1">BR262+SUMIFS('Transactions (Dated)'!$F:$F,'Transactions (Dated)'!$D:$D,$BF263,'Transactions (Dated)'!$B:$B,BR$11,'Transactions (Dated)'!$C:$C,"Dividend (paid to cash)")*AG263</f>
        <v>0</v>
      </c>
      <c r="BS263" s="6">
        <f ca="1">BS262+SUMIFS('Transactions (Dated)'!$F:$F,'Transactions (Dated)'!$D:$D,$BF263,'Transactions (Dated)'!$B:$B,BS$11,'Transactions (Dated)'!$C:$C,"Dividend (paid to cash)")*AH263</f>
        <v>0</v>
      </c>
      <c r="BT263" s="6">
        <f ca="1">BT262+SUMIFS('Transactions (Dated)'!$F:$F,'Transactions (Dated)'!$D:$D,$BF263,'Transactions (Dated)'!$B:$B,BT$11,'Transactions (Dated)'!$C:$C,"Dividend (paid to cash)")*AI263</f>
        <v>0</v>
      </c>
      <c r="BU263" s="6">
        <f ca="1">BU262+SUMIFS('Transactions (Dated)'!$F:$F,'Transactions (Dated)'!$D:$D,$BF263,'Transactions (Dated)'!$B:$B,BU$11,'Transactions (Dated)'!$C:$C,"Dividend (paid to cash)")*AJ263</f>
        <v>0</v>
      </c>
      <c r="BV263" s="6"/>
      <c r="BX263" s="6">
        <f t="shared" ca="1" si="102"/>
        <v>808892.14</v>
      </c>
      <c r="BZ263" s="3">
        <f t="shared" si="103"/>
        <v>42278</v>
      </c>
      <c r="CA263" s="4">
        <f t="shared" ca="1" si="98"/>
        <v>151318.07999999999</v>
      </c>
      <c r="CB263" s="4">
        <f t="shared" ca="1" si="99"/>
        <v>808892.14</v>
      </c>
      <c r="CD263" s="4">
        <f t="shared" ca="1" si="100"/>
        <v>960210.22</v>
      </c>
    </row>
    <row r="264" spans="2:82">
      <c r="B264" s="3">
        <f t="shared" si="101"/>
        <v>42279</v>
      </c>
      <c r="C264" s="2">
        <v>13339.7</v>
      </c>
      <c r="E264" s="70">
        <v>42279</v>
      </c>
      <c r="F264" s="69">
        <v>8.33</v>
      </c>
      <c r="G264" s="69">
        <v>3.67</v>
      </c>
      <c r="H264" s="69">
        <v>18.02</v>
      </c>
      <c r="I264" s="69">
        <v>28.61</v>
      </c>
      <c r="J264" s="69">
        <v>11.62</v>
      </c>
      <c r="K264" s="69">
        <v>10.49</v>
      </c>
      <c r="L264" s="69">
        <v>20.56</v>
      </c>
      <c r="M264" s="69">
        <v>3.19</v>
      </c>
      <c r="N264" s="69">
        <v>8.36</v>
      </c>
      <c r="O264" s="69">
        <v>6.0266999999999999</v>
      </c>
      <c r="P264" s="69">
        <v>27.01</v>
      </c>
      <c r="Q264" s="69">
        <v>0.9</v>
      </c>
      <c r="R264" s="69">
        <v>5.32</v>
      </c>
      <c r="S264" s="69">
        <v>37.630000000000003</v>
      </c>
      <c r="T264" s="4"/>
      <c r="V264" s="3">
        <f t="shared" si="80"/>
        <v>42279</v>
      </c>
      <c r="W264" s="40">
        <f ca="1">W263+SUMIFS('Transactions (Dated)'!$E$2:$E$53,'Transactions (Dated)'!$D$2:$D$53,'Share Values'!$V264,'Transactions (Dated)'!$B$2:$B$53,'Share Values'!W$11,'Transactions (Dated)'!$C$2:$C$53,"Buy")-SUMIFS('Transactions (Dated)'!$E$2:$E$53,'Transactions (Dated)'!$D$2:$D$53,'Share Values'!$V264,'Transactions (Dated)'!$B$2:$B$53,'Share Values'!W$11,'Transactions (Dated)'!$C$2:$C$53,"Sell")</f>
        <v>4625</v>
      </c>
      <c r="X264" s="40">
        <f ca="1">X263+SUMIFS('Transactions (Dated)'!$E$2:$E$53,'Transactions (Dated)'!$D$2:$D$53,'Share Values'!$V264,'Transactions (Dated)'!$B$2:$B$53,'Share Values'!X$11,'Transactions (Dated)'!$C$2:$C$53,"Buy")-SUMIFS('Transactions (Dated)'!$E$2:$E$53,'Transactions (Dated)'!$D$2:$D$53,'Share Values'!$V264,'Transactions (Dated)'!$B$2:$B$53,'Share Values'!X$11,'Transactions (Dated)'!$C$2:$C$53,"Sell")</f>
        <v>9375</v>
      </c>
      <c r="Y264" s="40">
        <f ca="1">Y263+SUMIFS('Transactions (Dated)'!$E$2:$E$53,'Transactions (Dated)'!$D$2:$D$53,'Share Values'!$V264,'Transactions (Dated)'!$B$2:$B$53,'Share Values'!Y$11,'Transactions (Dated)'!$C$2:$C$53,"Buy")-SUMIFS('Transactions (Dated)'!$E$2:$E$53,'Transactions (Dated)'!$D$2:$D$53,'Share Values'!$V264,'Transactions (Dated)'!$B$2:$B$53,'Share Values'!Y$11,'Transactions (Dated)'!$C$2:$C$53,"Sell")</f>
        <v>0</v>
      </c>
      <c r="Z264" s="40">
        <f ca="1">Z263+SUMIFS('Transactions (Dated)'!$E$2:$E$53,'Transactions (Dated)'!$D$2:$D$53,'Share Values'!$V264,'Transactions (Dated)'!$B$2:$B$53,'Share Values'!Z$11,'Transactions (Dated)'!$C$2:$C$53,"Buy")-SUMIFS('Transactions (Dated)'!$E$2:$E$53,'Transactions (Dated)'!$D$2:$D$53,'Share Values'!$V264,'Transactions (Dated)'!$B$2:$B$53,'Share Values'!Z$11,'Transactions (Dated)'!$C$2:$C$53,"Sell")</f>
        <v>1892</v>
      </c>
      <c r="AA264" s="40">
        <f ca="1">AA263+SUMIFS('Transactions (Dated)'!$E$2:$E$53,'Transactions (Dated)'!$D$2:$D$53,'Share Values'!$V264,'Transactions (Dated)'!$B$2:$B$53,'Share Values'!AA$11,'Transactions (Dated)'!$C$2:$C$53,"Buy")-SUMIFS('Transactions (Dated)'!$E$2:$E$53,'Transactions (Dated)'!$D$2:$D$53,'Share Values'!$V264,'Transactions (Dated)'!$B$2:$B$53,'Share Values'!AA$11,'Transactions (Dated)'!$C$2:$C$53,"Sell")</f>
        <v>2348</v>
      </c>
      <c r="AB264" s="40">
        <f ca="1">AB263+SUMIFS('Transactions (Dated)'!$E$2:$E$53,'Transactions (Dated)'!$D$2:$D$53,'Share Values'!$V264,'Transactions (Dated)'!$B$2:$B$53,'Share Values'!AB$11,'Transactions (Dated)'!$C$2:$C$53,"Buy")-SUMIFS('Transactions (Dated)'!$E$2:$E$53,'Transactions (Dated)'!$D$2:$D$53,'Share Values'!$V264,'Transactions (Dated)'!$B$2:$B$53,'Share Values'!AB$11,'Transactions (Dated)'!$C$2:$C$53,"Sell")</f>
        <v>0</v>
      </c>
      <c r="AC264" s="40">
        <f ca="1">AC263+SUMIFS('Transactions (Dated)'!$E$2:$E$53,'Transactions (Dated)'!$D$2:$D$53,'Share Values'!$V264,'Transactions (Dated)'!$B$2:$B$53,'Share Values'!AC$11,'Transactions (Dated)'!$C$2:$C$53,"Buy")-SUMIFS('Transactions (Dated)'!$E$2:$E$53,'Transactions (Dated)'!$D$2:$D$53,'Share Values'!$V264,'Transactions (Dated)'!$B$2:$B$53,'Share Values'!AC$11,'Transactions (Dated)'!$C$2:$C$53,"Sell")</f>
        <v>0</v>
      </c>
      <c r="AD264" s="40">
        <f ca="1">AD263+SUMIFS('Transactions (Dated)'!$E$2:$E$53,'Transactions (Dated)'!$D$2:$D$53,'Share Values'!$V264,'Transactions (Dated)'!$B$2:$B$53,'Share Values'!AD$11,'Transactions (Dated)'!$C$2:$C$53,"Buy")-SUMIFS('Transactions (Dated)'!$E$2:$E$53,'Transactions (Dated)'!$D$2:$D$53,'Share Values'!$V264,'Transactions (Dated)'!$B$2:$B$53,'Share Values'!AD$11,'Transactions (Dated)'!$C$2:$C$53,"Sell")</f>
        <v>0</v>
      </c>
      <c r="AE264" s="40">
        <f ca="1">AE263+SUMIFS('Transactions (Dated)'!$E$2:$E$53,'Transactions (Dated)'!$D$2:$D$53,'Share Values'!$V264,'Transactions (Dated)'!$B$2:$B$53,'Share Values'!AE$11,'Transactions (Dated)'!$C$2:$C$53,"Buy")-SUMIFS('Transactions (Dated)'!$E$2:$E$53,'Transactions (Dated)'!$D$2:$D$53,'Share Values'!$V264,'Transactions (Dated)'!$B$2:$B$53,'Share Values'!AE$11,'Transactions (Dated)'!$C$2:$C$53,"Sell")</f>
        <v>0</v>
      </c>
      <c r="AF264" s="40">
        <f ca="1">AF263+SUMIFS('Transactions (Dated)'!$E$2:$E$53,'Transactions (Dated)'!$D$2:$D$53,'Share Values'!$V264,'Transactions (Dated)'!$B$2:$B$53,'Share Values'!AF$11,'Transactions (Dated)'!$C$2:$C$53,"Buy")-SUMIFS('Transactions (Dated)'!$E$2:$E$53,'Transactions (Dated)'!$D$2:$D$53,'Share Values'!$V264,'Transactions (Dated)'!$B$2:$B$53,'Share Values'!AF$11,'Transactions (Dated)'!$C$2:$C$53,"Sell")</f>
        <v>0</v>
      </c>
      <c r="AG264" s="40">
        <f ca="1">AG263+SUMIFS('Transactions (Dated)'!$E$2:$E$53,'Transactions (Dated)'!$D$2:$D$53,'Share Values'!$V264,'Transactions (Dated)'!$B$2:$B$53,'Share Values'!AG$11,'Transactions (Dated)'!$C$2:$C$53,"Buy")-SUMIFS('Transactions (Dated)'!$E$2:$E$53,'Transactions (Dated)'!$D$2:$D$53,'Share Values'!$V264,'Transactions (Dated)'!$B$2:$B$53,'Share Values'!AG$11,'Transactions (Dated)'!$C$2:$C$53,"Sell")</f>
        <v>0</v>
      </c>
      <c r="AH264" s="40">
        <f ca="1">AH263+SUMIFS('Transactions (Dated)'!$E$2:$E$53,'Transactions (Dated)'!$D$2:$D$53,'Share Values'!$V264,'Transactions (Dated)'!$B$2:$B$53,'Share Values'!AH$11,'Transactions (Dated)'!$C$2:$C$53,"Buy")-SUMIFS('Transactions (Dated)'!$E$2:$E$53,'Transactions (Dated)'!$D$2:$D$53,'Share Values'!$V264,'Transactions (Dated)'!$B$2:$B$53,'Share Values'!AH$11,'Transactions (Dated)'!$C$2:$C$53,"Sell")</f>
        <v>0</v>
      </c>
      <c r="AI264" s="40">
        <f ca="1">AI263+SUMIFS('Transactions (Dated)'!$E$2:$E$53,'Transactions (Dated)'!$D$2:$D$53,'Share Values'!$V264,'Transactions (Dated)'!$B$2:$B$53,'Share Values'!AI$11,'Transactions (Dated)'!$C$2:$C$53,"Buy")-SUMIFS('Transactions (Dated)'!$E$2:$E$53,'Transactions (Dated)'!$D$2:$D$53,'Share Values'!$V264,'Transactions (Dated)'!$B$2:$B$53,'Share Values'!AI$11,'Transactions (Dated)'!$C$2:$C$53,"Sell")</f>
        <v>0</v>
      </c>
      <c r="AJ264" s="40">
        <f ca="1">AJ263+SUMIFS('Transactions (Dated)'!$E$2:$E$53,'Transactions (Dated)'!$D$2:$D$53,'Share Values'!$V264,'Transactions (Dated)'!$B$2:$B$53,'Share Values'!AJ$11,'Transactions (Dated)'!$C$2:$C$53,"Buy")-SUMIFS('Transactions (Dated)'!$E$2:$E$53,'Transactions (Dated)'!$D$2:$D$53,'Share Values'!$V264,'Transactions (Dated)'!$B$2:$B$53,'Share Values'!AJ$11,'Transactions (Dated)'!$C$2:$C$53,"Sell")</f>
        <v>0</v>
      </c>
      <c r="AK264" s="40"/>
      <c r="AM264" s="3">
        <f t="shared" si="81"/>
        <v>42279</v>
      </c>
      <c r="AN264" s="6">
        <f t="shared" ca="1" si="82"/>
        <v>38526.25</v>
      </c>
      <c r="AO264" s="6">
        <f t="shared" ca="1" si="83"/>
        <v>34406.25</v>
      </c>
      <c r="AP264" s="6">
        <f t="shared" ca="1" si="84"/>
        <v>0</v>
      </c>
      <c r="AQ264" s="6">
        <f t="shared" ca="1" si="85"/>
        <v>54130.119999999995</v>
      </c>
      <c r="AR264" s="6">
        <f t="shared" ca="1" si="86"/>
        <v>27283.759999999998</v>
      </c>
      <c r="AS264" s="6">
        <f t="shared" ca="1" si="87"/>
        <v>0</v>
      </c>
      <c r="AT264" s="6">
        <f t="shared" ca="1" si="88"/>
        <v>0</v>
      </c>
      <c r="AU264" s="6">
        <f t="shared" ca="1" si="89"/>
        <v>0</v>
      </c>
      <c r="AV264" s="6">
        <f t="shared" ca="1" si="90"/>
        <v>0</v>
      </c>
      <c r="AW264" s="6">
        <f t="shared" ca="1" si="91"/>
        <v>0</v>
      </c>
      <c r="AX264" s="6">
        <f t="shared" ca="1" si="92"/>
        <v>0</v>
      </c>
      <c r="AY264" s="6">
        <f t="shared" ca="1" si="93"/>
        <v>0</v>
      </c>
      <c r="AZ264" s="6">
        <f t="shared" ca="1" si="94"/>
        <v>0</v>
      </c>
      <c r="BA264" s="6">
        <f t="shared" ca="1" si="95"/>
        <v>0</v>
      </c>
      <c r="BB264" s="6"/>
      <c r="BD264" s="4">
        <f t="shared" ca="1" si="96"/>
        <v>154346.38</v>
      </c>
      <c r="BF264" s="3">
        <f t="shared" si="97"/>
        <v>42279</v>
      </c>
      <c r="BG264" s="6">
        <f>BG263+SUMIFS('Transactions (Dated)'!H:H,'Transactions (Dated)'!D:D,'Share Values'!AM264)</f>
        <v>806524.9</v>
      </c>
      <c r="BH264" s="6">
        <f ca="1">BH263+SUMIFS('Transactions (Dated)'!$F:$F,'Transactions (Dated)'!$D:$D,$BF264,'Transactions (Dated)'!$B:$B,BH$11,'Transactions (Dated)'!$C:$C,"Dividend (paid to cash)")*W264</f>
        <v>0</v>
      </c>
      <c r="BI264" s="6">
        <f ca="1">BI263+SUMIFS('Transactions (Dated)'!$F:$F,'Transactions (Dated)'!$D:$D,$BF264,'Transactions (Dated)'!$B:$B,BI$11,'Transactions (Dated)'!$C:$C,"Dividend (paid to cash)")*X264</f>
        <v>2187.5</v>
      </c>
      <c r="BJ264" s="6">
        <f ca="1">BJ263+SUMIFS('Transactions (Dated)'!$F:$F,'Transactions (Dated)'!$D:$D,$BF264,'Transactions (Dated)'!$B:$B,BJ$11,'Transactions (Dated)'!$C:$C,"Dividend (paid to cash)")*Y264</f>
        <v>0</v>
      </c>
      <c r="BK264" s="6">
        <f ca="1">BK263+SUMIFS('Transactions (Dated)'!$F:$F,'Transactions (Dated)'!$D:$D,$BF264,'Transactions (Dated)'!$B:$B,BK$11,'Transactions (Dated)'!$C:$C,"Dividend (paid to cash)")*Z264</f>
        <v>179.74</v>
      </c>
      <c r="BL264" s="6">
        <f ca="1">BL263+SUMIFS('Transactions (Dated)'!$F:$F,'Transactions (Dated)'!$D:$D,$BF264,'Transactions (Dated)'!$B:$B,BL$11,'Transactions (Dated)'!$C:$C,"Dividend (paid to cash)")*AA264</f>
        <v>0</v>
      </c>
      <c r="BM264" s="6">
        <f ca="1">BM263+SUMIFS('Transactions (Dated)'!$F:$F,'Transactions (Dated)'!$D:$D,$BF264,'Transactions (Dated)'!$B:$B,BM$11,'Transactions (Dated)'!$C:$C,"Dividend (paid to cash)")*AB264</f>
        <v>0</v>
      </c>
      <c r="BN264" s="6">
        <f ca="1">BN263+SUMIFS('Transactions (Dated)'!$F:$F,'Transactions (Dated)'!$D:$D,$BF264,'Transactions (Dated)'!$B:$B,BN$11,'Transactions (Dated)'!$C:$C,"Dividend (paid to cash)")*AC264</f>
        <v>0</v>
      </c>
      <c r="BO264" s="6">
        <f ca="1">BO263+SUMIFS('Transactions (Dated)'!$F:$F,'Transactions (Dated)'!$D:$D,$BF264,'Transactions (Dated)'!$B:$B,BO$11,'Transactions (Dated)'!$C:$C,"Dividend (paid to cash)")*AD264</f>
        <v>0</v>
      </c>
      <c r="BP264" s="6">
        <f ca="1">BP263+SUMIFS('Transactions (Dated)'!$F:$F,'Transactions (Dated)'!$D:$D,$BF264,'Transactions (Dated)'!$B:$B,BP$11,'Transactions (Dated)'!$C:$C,"Dividend (paid to cash)")*AE264</f>
        <v>0</v>
      </c>
      <c r="BQ264" s="6">
        <f ca="1">BQ263+SUMIFS('Transactions (Dated)'!$F:$F,'Transactions (Dated)'!$D:$D,$BF264,'Transactions (Dated)'!$B:$B,BQ$11,'Transactions (Dated)'!$C:$C,"Dividend (paid to cash)")*AF264</f>
        <v>0</v>
      </c>
      <c r="BR264" s="6">
        <f ca="1">BR263+SUMIFS('Transactions (Dated)'!$F:$F,'Transactions (Dated)'!$D:$D,$BF264,'Transactions (Dated)'!$B:$B,BR$11,'Transactions (Dated)'!$C:$C,"Dividend (paid to cash)")*AG264</f>
        <v>0</v>
      </c>
      <c r="BS264" s="6">
        <f ca="1">BS263+SUMIFS('Transactions (Dated)'!$F:$F,'Transactions (Dated)'!$D:$D,$BF264,'Transactions (Dated)'!$B:$B,BS$11,'Transactions (Dated)'!$C:$C,"Dividend (paid to cash)")*AH264</f>
        <v>0</v>
      </c>
      <c r="BT264" s="6">
        <f ca="1">BT263+SUMIFS('Transactions (Dated)'!$F:$F,'Transactions (Dated)'!$D:$D,$BF264,'Transactions (Dated)'!$B:$B,BT$11,'Transactions (Dated)'!$C:$C,"Dividend (paid to cash)")*AI264</f>
        <v>0</v>
      </c>
      <c r="BU264" s="6">
        <f ca="1">BU263+SUMIFS('Transactions (Dated)'!$F:$F,'Transactions (Dated)'!$D:$D,$BF264,'Transactions (Dated)'!$B:$B,BU$11,'Transactions (Dated)'!$C:$C,"Dividend (paid to cash)")*AJ264</f>
        <v>0</v>
      </c>
      <c r="BV264" s="6"/>
      <c r="BX264" s="6">
        <f t="shared" ca="1" si="102"/>
        <v>808892.14</v>
      </c>
      <c r="BZ264" s="3">
        <f t="shared" si="103"/>
        <v>42279</v>
      </c>
      <c r="CA264" s="4">
        <f t="shared" ca="1" si="98"/>
        <v>154346.38</v>
      </c>
      <c r="CB264" s="4">
        <f t="shared" ca="1" si="99"/>
        <v>808892.14</v>
      </c>
      <c r="CD264" s="4">
        <f t="shared" ca="1" si="100"/>
        <v>963238.52</v>
      </c>
    </row>
    <row r="265" spans="2:82">
      <c r="B265" s="3">
        <f t="shared" si="101"/>
        <v>42282</v>
      </c>
      <c r="C265" s="2">
        <v>13552.2</v>
      </c>
      <c r="E265" s="70">
        <v>42282</v>
      </c>
      <c r="F265" s="69">
        <v>8.6300000000000008</v>
      </c>
      <c r="G265" s="69">
        <v>3.68</v>
      </c>
      <c r="H265" s="69">
        <v>18.329999999999998</v>
      </c>
      <c r="I265" s="69">
        <v>28.96</v>
      </c>
      <c r="J265" s="69">
        <v>11.97</v>
      </c>
      <c r="K265" s="69">
        <v>10.82</v>
      </c>
      <c r="L265" s="69">
        <v>21.44</v>
      </c>
      <c r="M265" s="69">
        <v>3.29</v>
      </c>
      <c r="N265" s="69">
        <v>8.36</v>
      </c>
      <c r="O265" s="69">
        <v>6.0266999999999999</v>
      </c>
      <c r="P265" s="69">
        <v>27.38</v>
      </c>
      <c r="Q265" s="69">
        <v>0.87</v>
      </c>
      <c r="R265" s="69">
        <v>5.8</v>
      </c>
      <c r="S265" s="69">
        <v>38.299999999999997</v>
      </c>
      <c r="T265" s="4"/>
      <c r="V265" s="3">
        <f t="shared" si="80"/>
        <v>42282</v>
      </c>
      <c r="W265" s="40">
        <f ca="1">W264+SUMIFS('Transactions (Dated)'!$E$2:$E$53,'Transactions (Dated)'!$D$2:$D$53,'Share Values'!$V265,'Transactions (Dated)'!$B$2:$B$53,'Share Values'!W$11,'Transactions (Dated)'!$C$2:$C$53,"Buy")-SUMIFS('Transactions (Dated)'!$E$2:$E$53,'Transactions (Dated)'!$D$2:$D$53,'Share Values'!$V265,'Transactions (Dated)'!$B$2:$B$53,'Share Values'!W$11,'Transactions (Dated)'!$C$2:$C$53,"Sell")</f>
        <v>4625</v>
      </c>
      <c r="X265" s="40">
        <f ca="1">X264+SUMIFS('Transactions (Dated)'!$E$2:$E$53,'Transactions (Dated)'!$D$2:$D$53,'Share Values'!$V265,'Transactions (Dated)'!$B$2:$B$53,'Share Values'!X$11,'Transactions (Dated)'!$C$2:$C$53,"Buy")-SUMIFS('Transactions (Dated)'!$E$2:$E$53,'Transactions (Dated)'!$D$2:$D$53,'Share Values'!$V265,'Transactions (Dated)'!$B$2:$B$53,'Share Values'!X$11,'Transactions (Dated)'!$C$2:$C$53,"Sell")</f>
        <v>9375</v>
      </c>
      <c r="Y265" s="40">
        <f ca="1">Y264+SUMIFS('Transactions (Dated)'!$E$2:$E$53,'Transactions (Dated)'!$D$2:$D$53,'Share Values'!$V265,'Transactions (Dated)'!$B$2:$B$53,'Share Values'!Y$11,'Transactions (Dated)'!$C$2:$C$53,"Buy")-SUMIFS('Transactions (Dated)'!$E$2:$E$53,'Transactions (Dated)'!$D$2:$D$53,'Share Values'!$V265,'Transactions (Dated)'!$B$2:$B$53,'Share Values'!Y$11,'Transactions (Dated)'!$C$2:$C$53,"Sell")</f>
        <v>0</v>
      </c>
      <c r="Z265" s="40">
        <f ca="1">Z264+SUMIFS('Transactions (Dated)'!$E$2:$E$53,'Transactions (Dated)'!$D$2:$D$53,'Share Values'!$V265,'Transactions (Dated)'!$B$2:$B$53,'Share Values'!Z$11,'Transactions (Dated)'!$C$2:$C$53,"Buy")-SUMIFS('Transactions (Dated)'!$E$2:$E$53,'Transactions (Dated)'!$D$2:$D$53,'Share Values'!$V265,'Transactions (Dated)'!$B$2:$B$53,'Share Values'!Z$11,'Transactions (Dated)'!$C$2:$C$53,"Sell")</f>
        <v>1892</v>
      </c>
      <c r="AA265" s="40">
        <f ca="1">AA264+SUMIFS('Transactions (Dated)'!$E$2:$E$53,'Transactions (Dated)'!$D$2:$D$53,'Share Values'!$V265,'Transactions (Dated)'!$B$2:$B$53,'Share Values'!AA$11,'Transactions (Dated)'!$C$2:$C$53,"Buy")-SUMIFS('Transactions (Dated)'!$E$2:$E$53,'Transactions (Dated)'!$D$2:$D$53,'Share Values'!$V265,'Transactions (Dated)'!$B$2:$B$53,'Share Values'!AA$11,'Transactions (Dated)'!$C$2:$C$53,"Sell")</f>
        <v>2348</v>
      </c>
      <c r="AB265" s="40">
        <f ca="1">AB264+SUMIFS('Transactions (Dated)'!$E$2:$E$53,'Transactions (Dated)'!$D$2:$D$53,'Share Values'!$V265,'Transactions (Dated)'!$B$2:$B$53,'Share Values'!AB$11,'Transactions (Dated)'!$C$2:$C$53,"Buy")-SUMIFS('Transactions (Dated)'!$E$2:$E$53,'Transactions (Dated)'!$D$2:$D$53,'Share Values'!$V265,'Transactions (Dated)'!$B$2:$B$53,'Share Values'!AB$11,'Transactions (Dated)'!$C$2:$C$53,"Sell")</f>
        <v>0</v>
      </c>
      <c r="AC265" s="40">
        <f ca="1">AC264+SUMIFS('Transactions (Dated)'!$E$2:$E$53,'Transactions (Dated)'!$D$2:$D$53,'Share Values'!$V265,'Transactions (Dated)'!$B$2:$B$53,'Share Values'!AC$11,'Transactions (Dated)'!$C$2:$C$53,"Buy")-SUMIFS('Transactions (Dated)'!$E$2:$E$53,'Transactions (Dated)'!$D$2:$D$53,'Share Values'!$V265,'Transactions (Dated)'!$B$2:$B$53,'Share Values'!AC$11,'Transactions (Dated)'!$C$2:$C$53,"Sell")</f>
        <v>0</v>
      </c>
      <c r="AD265" s="40">
        <f ca="1">AD264+SUMIFS('Transactions (Dated)'!$E$2:$E$53,'Transactions (Dated)'!$D$2:$D$53,'Share Values'!$V265,'Transactions (Dated)'!$B$2:$B$53,'Share Values'!AD$11,'Transactions (Dated)'!$C$2:$C$53,"Buy")-SUMIFS('Transactions (Dated)'!$E$2:$E$53,'Transactions (Dated)'!$D$2:$D$53,'Share Values'!$V265,'Transactions (Dated)'!$B$2:$B$53,'Share Values'!AD$11,'Transactions (Dated)'!$C$2:$C$53,"Sell")</f>
        <v>0</v>
      </c>
      <c r="AE265" s="40">
        <f ca="1">AE264+SUMIFS('Transactions (Dated)'!$E$2:$E$53,'Transactions (Dated)'!$D$2:$D$53,'Share Values'!$V265,'Transactions (Dated)'!$B$2:$B$53,'Share Values'!AE$11,'Transactions (Dated)'!$C$2:$C$53,"Buy")-SUMIFS('Transactions (Dated)'!$E$2:$E$53,'Transactions (Dated)'!$D$2:$D$53,'Share Values'!$V265,'Transactions (Dated)'!$B$2:$B$53,'Share Values'!AE$11,'Transactions (Dated)'!$C$2:$C$53,"Sell")</f>
        <v>0</v>
      </c>
      <c r="AF265" s="40">
        <f ca="1">AF264+SUMIFS('Transactions (Dated)'!$E$2:$E$53,'Transactions (Dated)'!$D$2:$D$53,'Share Values'!$V265,'Transactions (Dated)'!$B$2:$B$53,'Share Values'!AF$11,'Transactions (Dated)'!$C$2:$C$53,"Buy")-SUMIFS('Transactions (Dated)'!$E$2:$E$53,'Transactions (Dated)'!$D$2:$D$53,'Share Values'!$V265,'Transactions (Dated)'!$B$2:$B$53,'Share Values'!AF$11,'Transactions (Dated)'!$C$2:$C$53,"Sell")</f>
        <v>0</v>
      </c>
      <c r="AG265" s="40">
        <f ca="1">AG264+SUMIFS('Transactions (Dated)'!$E$2:$E$53,'Transactions (Dated)'!$D$2:$D$53,'Share Values'!$V265,'Transactions (Dated)'!$B$2:$B$53,'Share Values'!AG$11,'Transactions (Dated)'!$C$2:$C$53,"Buy")-SUMIFS('Transactions (Dated)'!$E$2:$E$53,'Transactions (Dated)'!$D$2:$D$53,'Share Values'!$V265,'Transactions (Dated)'!$B$2:$B$53,'Share Values'!AG$11,'Transactions (Dated)'!$C$2:$C$53,"Sell")</f>
        <v>0</v>
      </c>
      <c r="AH265" s="40">
        <f ca="1">AH264+SUMIFS('Transactions (Dated)'!$E$2:$E$53,'Transactions (Dated)'!$D$2:$D$53,'Share Values'!$V265,'Transactions (Dated)'!$B$2:$B$53,'Share Values'!AH$11,'Transactions (Dated)'!$C$2:$C$53,"Buy")-SUMIFS('Transactions (Dated)'!$E$2:$E$53,'Transactions (Dated)'!$D$2:$D$53,'Share Values'!$V265,'Transactions (Dated)'!$B$2:$B$53,'Share Values'!AH$11,'Transactions (Dated)'!$C$2:$C$53,"Sell")</f>
        <v>0</v>
      </c>
      <c r="AI265" s="40">
        <f ca="1">AI264+SUMIFS('Transactions (Dated)'!$E$2:$E$53,'Transactions (Dated)'!$D$2:$D$53,'Share Values'!$V265,'Transactions (Dated)'!$B$2:$B$53,'Share Values'!AI$11,'Transactions (Dated)'!$C$2:$C$53,"Buy")-SUMIFS('Transactions (Dated)'!$E$2:$E$53,'Transactions (Dated)'!$D$2:$D$53,'Share Values'!$V265,'Transactions (Dated)'!$B$2:$B$53,'Share Values'!AI$11,'Transactions (Dated)'!$C$2:$C$53,"Sell")</f>
        <v>0</v>
      </c>
      <c r="AJ265" s="40">
        <f ca="1">AJ264+SUMIFS('Transactions (Dated)'!$E$2:$E$53,'Transactions (Dated)'!$D$2:$D$53,'Share Values'!$V265,'Transactions (Dated)'!$B$2:$B$53,'Share Values'!AJ$11,'Transactions (Dated)'!$C$2:$C$53,"Buy")-SUMIFS('Transactions (Dated)'!$E$2:$E$53,'Transactions (Dated)'!$D$2:$D$53,'Share Values'!$V265,'Transactions (Dated)'!$B$2:$B$53,'Share Values'!AJ$11,'Transactions (Dated)'!$C$2:$C$53,"Sell")</f>
        <v>0</v>
      </c>
      <c r="AK265" s="40"/>
      <c r="AM265" s="3">
        <f t="shared" si="81"/>
        <v>42282</v>
      </c>
      <c r="AN265" s="6">
        <f t="shared" ca="1" si="82"/>
        <v>39913.75</v>
      </c>
      <c r="AO265" s="6">
        <f t="shared" ca="1" si="83"/>
        <v>34500</v>
      </c>
      <c r="AP265" s="6">
        <f t="shared" ca="1" si="84"/>
        <v>0</v>
      </c>
      <c r="AQ265" s="6">
        <f t="shared" ca="1" si="85"/>
        <v>54792.32</v>
      </c>
      <c r="AR265" s="6">
        <f t="shared" ca="1" si="86"/>
        <v>28105.56</v>
      </c>
      <c r="AS265" s="6">
        <f t="shared" ca="1" si="87"/>
        <v>0</v>
      </c>
      <c r="AT265" s="6">
        <f t="shared" ca="1" si="88"/>
        <v>0</v>
      </c>
      <c r="AU265" s="6">
        <f t="shared" ca="1" si="89"/>
        <v>0</v>
      </c>
      <c r="AV265" s="6">
        <f t="shared" ca="1" si="90"/>
        <v>0</v>
      </c>
      <c r="AW265" s="6">
        <f t="shared" ca="1" si="91"/>
        <v>0</v>
      </c>
      <c r="AX265" s="6">
        <f t="shared" ca="1" si="92"/>
        <v>0</v>
      </c>
      <c r="AY265" s="6">
        <f t="shared" ca="1" si="93"/>
        <v>0</v>
      </c>
      <c r="AZ265" s="6">
        <f t="shared" ca="1" si="94"/>
        <v>0</v>
      </c>
      <c r="BA265" s="6">
        <f t="shared" ca="1" si="95"/>
        <v>0</v>
      </c>
      <c r="BB265" s="6"/>
      <c r="BD265" s="4">
        <f t="shared" ca="1" si="96"/>
        <v>157311.63</v>
      </c>
      <c r="BF265" s="3">
        <f t="shared" si="97"/>
        <v>42282</v>
      </c>
      <c r="BG265" s="6">
        <f>BG264+SUMIFS('Transactions (Dated)'!H:H,'Transactions (Dated)'!D:D,'Share Values'!AM265)</f>
        <v>806524.9</v>
      </c>
      <c r="BH265" s="6">
        <f ca="1">BH264+SUMIFS('Transactions (Dated)'!$F:$F,'Transactions (Dated)'!$D:$D,$BF265,'Transactions (Dated)'!$B:$B,BH$11,'Transactions (Dated)'!$C:$C,"Dividend (paid to cash)")*W265</f>
        <v>0</v>
      </c>
      <c r="BI265" s="6">
        <f ca="1">BI264+SUMIFS('Transactions (Dated)'!$F:$F,'Transactions (Dated)'!$D:$D,$BF265,'Transactions (Dated)'!$B:$B,BI$11,'Transactions (Dated)'!$C:$C,"Dividend (paid to cash)")*X265</f>
        <v>2187.5</v>
      </c>
      <c r="BJ265" s="6">
        <f ca="1">BJ264+SUMIFS('Transactions (Dated)'!$F:$F,'Transactions (Dated)'!$D:$D,$BF265,'Transactions (Dated)'!$B:$B,BJ$11,'Transactions (Dated)'!$C:$C,"Dividend (paid to cash)")*Y265</f>
        <v>0</v>
      </c>
      <c r="BK265" s="6">
        <f ca="1">BK264+SUMIFS('Transactions (Dated)'!$F:$F,'Transactions (Dated)'!$D:$D,$BF265,'Transactions (Dated)'!$B:$B,BK$11,'Transactions (Dated)'!$C:$C,"Dividend (paid to cash)")*Z265</f>
        <v>179.74</v>
      </c>
      <c r="BL265" s="6">
        <f ca="1">BL264+SUMIFS('Transactions (Dated)'!$F:$F,'Transactions (Dated)'!$D:$D,$BF265,'Transactions (Dated)'!$B:$B,BL$11,'Transactions (Dated)'!$C:$C,"Dividend (paid to cash)")*AA265</f>
        <v>0</v>
      </c>
      <c r="BM265" s="6">
        <f ca="1">BM264+SUMIFS('Transactions (Dated)'!$F:$F,'Transactions (Dated)'!$D:$D,$BF265,'Transactions (Dated)'!$B:$B,BM$11,'Transactions (Dated)'!$C:$C,"Dividend (paid to cash)")*AB265</f>
        <v>0</v>
      </c>
      <c r="BN265" s="6">
        <f ca="1">BN264+SUMIFS('Transactions (Dated)'!$F:$F,'Transactions (Dated)'!$D:$D,$BF265,'Transactions (Dated)'!$B:$B,BN$11,'Transactions (Dated)'!$C:$C,"Dividend (paid to cash)")*AC265</f>
        <v>0</v>
      </c>
      <c r="BO265" s="6">
        <f ca="1">BO264+SUMIFS('Transactions (Dated)'!$F:$F,'Transactions (Dated)'!$D:$D,$BF265,'Transactions (Dated)'!$B:$B,BO$11,'Transactions (Dated)'!$C:$C,"Dividend (paid to cash)")*AD265</f>
        <v>0</v>
      </c>
      <c r="BP265" s="6">
        <f ca="1">BP264+SUMIFS('Transactions (Dated)'!$F:$F,'Transactions (Dated)'!$D:$D,$BF265,'Transactions (Dated)'!$B:$B,BP$11,'Transactions (Dated)'!$C:$C,"Dividend (paid to cash)")*AE265</f>
        <v>0</v>
      </c>
      <c r="BQ265" s="6">
        <f ca="1">BQ264+SUMIFS('Transactions (Dated)'!$F:$F,'Transactions (Dated)'!$D:$D,$BF265,'Transactions (Dated)'!$B:$B,BQ$11,'Transactions (Dated)'!$C:$C,"Dividend (paid to cash)")*AF265</f>
        <v>0</v>
      </c>
      <c r="BR265" s="6">
        <f ca="1">BR264+SUMIFS('Transactions (Dated)'!$F:$F,'Transactions (Dated)'!$D:$D,$BF265,'Transactions (Dated)'!$B:$B,BR$11,'Transactions (Dated)'!$C:$C,"Dividend (paid to cash)")*AG265</f>
        <v>0</v>
      </c>
      <c r="BS265" s="6">
        <f ca="1">BS264+SUMIFS('Transactions (Dated)'!$F:$F,'Transactions (Dated)'!$D:$D,$BF265,'Transactions (Dated)'!$B:$B,BS$11,'Transactions (Dated)'!$C:$C,"Dividend (paid to cash)")*AH265</f>
        <v>0</v>
      </c>
      <c r="BT265" s="6">
        <f ca="1">BT264+SUMIFS('Transactions (Dated)'!$F:$F,'Transactions (Dated)'!$D:$D,$BF265,'Transactions (Dated)'!$B:$B,BT$11,'Transactions (Dated)'!$C:$C,"Dividend (paid to cash)")*AI265</f>
        <v>0</v>
      </c>
      <c r="BU265" s="6">
        <f ca="1">BU264+SUMIFS('Transactions (Dated)'!$F:$F,'Transactions (Dated)'!$D:$D,$BF265,'Transactions (Dated)'!$B:$B,BU$11,'Transactions (Dated)'!$C:$C,"Dividend (paid to cash)")*AJ265</f>
        <v>0</v>
      </c>
      <c r="BV265" s="6"/>
      <c r="BX265" s="6">
        <f t="shared" ca="1" si="102"/>
        <v>808892.14</v>
      </c>
      <c r="BZ265" s="3">
        <f t="shared" si="103"/>
        <v>42282</v>
      </c>
      <c r="CA265" s="4">
        <f t="shared" ca="1" si="98"/>
        <v>157311.63</v>
      </c>
      <c r="CB265" s="4">
        <f t="shared" ca="1" si="99"/>
        <v>808892.14</v>
      </c>
      <c r="CD265" s="4">
        <f t="shared" ca="1" si="100"/>
        <v>966203.77</v>
      </c>
    </row>
    <row r="266" spans="2:82">
      <c r="B266" s="3">
        <f t="shared" si="101"/>
        <v>42283</v>
      </c>
      <c r="C266" s="2">
        <v>13647.3</v>
      </c>
      <c r="E266" s="70">
        <v>42283</v>
      </c>
      <c r="F266" s="69">
        <v>8.82</v>
      </c>
      <c r="G266" s="69">
        <v>3.88</v>
      </c>
      <c r="H266" s="69">
        <v>18.45</v>
      </c>
      <c r="I266" s="69">
        <v>28.92</v>
      </c>
      <c r="J266" s="69">
        <v>12.41</v>
      </c>
      <c r="K266" s="69">
        <v>10.67</v>
      </c>
      <c r="L266" s="69">
        <v>21.1</v>
      </c>
      <c r="M266" s="69">
        <v>3.23</v>
      </c>
      <c r="N266" s="69">
        <v>8.49</v>
      </c>
      <c r="O266" s="69">
        <v>6.0467000000000004</v>
      </c>
      <c r="P266" s="69">
        <v>27.37</v>
      </c>
      <c r="Q266" s="69">
        <v>0.9</v>
      </c>
      <c r="R266" s="69">
        <v>6.26</v>
      </c>
      <c r="S266" s="69">
        <v>37.43</v>
      </c>
      <c r="T266" s="4"/>
      <c r="V266" s="3">
        <f t="shared" si="80"/>
        <v>42283</v>
      </c>
      <c r="W266" s="40">
        <f ca="1">W265+SUMIFS('Transactions (Dated)'!$E$2:$E$53,'Transactions (Dated)'!$D$2:$D$53,'Share Values'!$V266,'Transactions (Dated)'!$B$2:$B$53,'Share Values'!W$11,'Transactions (Dated)'!$C$2:$C$53,"Buy")-SUMIFS('Transactions (Dated)'!$E$2:$E$53,'Transactions (Dated)'!$D$2:$D$53,'Share Values'!$V266,'Transactions (Dated)'!$B$2:$B$53,'Share Values'!W$11,'Transactions (Dated)'!$C$2:$C$53,"Sell")</f>
        <v>4625</v>
      </c>
      <c r="X266" s="40">
        <f ca="1">X265+SUMIFS('Transactions (Dated)'!$E$2:$E$53,'Transactions (Dated)'!$D$2:$D$53,'Share Values'!$V266,'Transactions (Dated)'!$B$2:$B$53,'Share Values'!X$11,'Transactions (Dated)'!$C$2:$C$53,"Buy")-SUMIFS('Transactions (Dated)'!$E$2:$E$53,'Transactions (Dated)'!$D$2:$D$53,'Share Values'!$V266,'Transactions (Dated)'!$B$2:$B$53,'Share Values'!X$11,'Transactions (Dated)'!$C$2:$C$53,"Sell")</f>
        <v>9375</v>
      </c>
      <c r="Y266" s="40">
        <f ca="1">Y265+SUMIFS('Transactions (Dated)'!$E$2:$E$53,'Transactions (Dated)'!$D$2:$D$53,'Share Values'!$V266,'Transactions (Dated)'!$B$2:$B$53,'Share Values'!Y$11,'Transactions (Dated)'!$C$2:$C$53,"Buy")-SUMIFS('Transactions (Dated)'!$E$2:$E$53,'Transactions (Dated)'!$D$2:$D$53,'Share Values'!$V266,'Transactions (Dated)'!$B$2:$B$53,'Share Values'!Y$11,'Transactions (Dated)'!$C$2:$C$53,"Sell")</f>
        <v>0</v>
      </c>
      <c r="Z266" s="40">
        <f ca="1">Z265+SUMIFS('Transactions (Dated)'!$E$2:$E$53,'Transactions (Dated)'!$D$2:$D$53,'Share Values'!$V266,'Transactions (Dated)'!$B$2:$B$53,'Share Values'!Z$11,'Transactions (Dated)'!$C$2:$C$53,"Buy")-SUMIFS('Transactions (Dated)'!$E$2:$E$53,'Transactions (Dated)'!$D$2:$D$53,'Share Values'!$V266,'Transactions (Dated)'!$B$2:$B$53,'Share Values'!Z$11,'Transactions (Dated)'!$C$2:$C$53,"Sell")</f>
        <v>1892</v>
      </c>
      <c r="AA266" s="40">
        <f ca="1">AA265+SUMIFS('Transactions (Dated)'!$E$2:$E$53,'Transactions (Dated)'!$D$2:$D$53,'Share Values'!$V266,'Transactions (Dated)'!$B$2:$B$53,'Share Values'!AA$11,'Transactions (Dated)'!$C$2:$C$53,"Buy")-SUMIFS('Transactions (Dated)'!$E$2:$E$53,'Transactions (Dated)'!$D$2:$D$53,'Share Values'!$V266,'Transactions (Dated)'!$B$2:$B$53,'Share Values'!AA$11,'Transactions (Dated)'!$C$2:$C$53,"Sell")</f>
        <v>2348</v>
      </c>
      <c r="AB266" s="40">
        <f ca="1">AB265+SUMIFS('Transactions (Dated)'!$E$2:$E$53,'Transactions (Dated)'!$D$2:$D$53,'Share Values'!$V266,'Transactions (Dated)'!$B$2:$B$53,'Share Values'!AB$11,'Transactions (Dated)'!$C$2:$C$53,"Buy")-SUMIFS('Transactions (Dated)'!$E$2:$E$53,'Transactions (Dated)'!$D$2:$D$53,'Share Values'!$V266,'Transactions (Dated)'!$B$2:$B$53,'Share Values'!AB$11,'Transactions (Dated)'!$C$2:$C$53,"Sell")</f>
        <v>0</v>
      </c>
      <c r="AC266" s="40">
        <f ca="1">AC265+SUMIFS('Transactions (Dated)'!$E$2:$E$53,'Transactions (Dated)'!$D$2:$D$53,'Share Values'!$V266,'Transactions (Dated)'!$B$2:$B$53,'Share Values'!AC$11,'Transactions (Dated)'!$C$2:$C$53,"Buy")-SUMIFS('Transactions (Dated)'!$E$2:$E$53,'Transactions (Dated)'!$D$2:$D$53,'Share Values'!$V266,'Transactions (Dated)'!$B$2:$B$53,'Share Values'!AC$11,'Transactions (Dated)'!$C$2:$C$53,"Sell")</f>
        <v>0</v>
      </c>
      <c r="AD266" s="40">
        <f ca="1">AD265+SUMIFS('Transactions (Dated)'!$E$2:$E$53,'Transactions (Dated)'!$D$2:$D$53,'Share Values'!$V266,'Transactions (Dated)'!$B$2:$B$53,'Share Values'!AD$11,'Transactions (Dated)'!$C$2:$C$53,"Buy")-SUMIFS('Transactions (Dated)'!$E$2:$E$53,'Transactions (Dated)'!$D$2:$D$53,'Share Values'!$V266,'Transactions (Dated)'!$B$2:$B$53,'Share Values'!AD$11,'Transactions (Dated)'!$C$2:$C$53,"Sell")</f>
        <v>0</v>
      </c>
      <c r="AE266" s="40">
        <f ca="1">AE265+SUMIFS('Transactions (Dated)'!$E$2:$E$53,'Transactions (Dated)'!$D$2:$D$53,'Share Values'!$V266,'Transactions (Dated)'!$B$2:$B$53,'Share Values'!AE$11,'Transactions (Dated)'!$C$2:$C$53,"Buy")-SUMIFS('Transactions (Dated)'!$E$2:$E$53,'Transactions (Dated)'!$D$2:$D$53,'Share Values'!$V266,'Transactions (Dated)'!$B$2:$B$53,'Share Values'!AE$11,'Transactions (Dated)'!$C$2:$C$53,"Sell")</f>
        <v>0</v>
      </c>
      <c r="AF266" s="40">
        <f ca="1">AF265+SUMIFS('Transactions (Dated)'!$E$2:$E$53,'Transactions (Dated)'!$D$2:$D$53,'Share Values'!$V266,'Transactions (Dated)'!$B$2:$B$53,'Share Values'!AF$11,'Transactions (Dated)'!$C$2:$C$53,"Buy")-SUMIFS('Transactions (Dated)'!$E$2:$E$53,'Transactions (Dated)'!$D$2:$D$53,'Share Values'!$V266,'Transactions (Dated)'!$B$2:$B$53,'Share Values'!AF$11,'Transactions (Dated)'!$C$2:$C$53,"Sell")</f>
        <v>0</v>
      </c>
      <c r="AG266" s="40">
        <f ca="1">AG265+SUMIFS('Transactions (Dated)'!$E$2:$E$53,'Transactions (Dated)'!$D$2:$D$53,'Share Values'!$V266,'Transactions (Dated)'!$B$2:$B$53,'Share Values'!AG$11,'Transactions (Dated)'!$C$2:$C$53,"Buy")-SUMIFS('Transactions (Dated)'!$E$2:$E$53,'Transactions (Dated)'!$D$2:$D$53,'Share Values'!$V266,'Transactions (Dated)'!$B$2:$B$53,'Share Values'!AG$11,'Transactions (Dated)'!$C$2:$C$53,"Sell")</f>
        <v>0</v>
      </c>
      <c r="AH266" s="40">
        <f ca="1">AH265+SUMIFS('Transactions (Dated)'!$E$2:$E$53,'Transactions (Dated)'!$D$2:$D$53,'Share Values'!$V266,'Transactions (Dated)'!$B$2:$B$53,'Share Values'!AH$11,'Transactions (Dated)'!$C$2:$C$53,"Buy")-SUMIFS('Transactions (Dated)'!$E$2:$E$53,'Transactions (Dated)'!$D$2:$D$53,'Share Values'!$V266,'Transactions (Dated)'!$B$2:$B$53,'Share Values'!AH$11,'Transactions (Dated)'!$C$2:$C$53,"Sell")</f>
        <v>0</v>
      </c>
      <c r="AI266" s="40">
        <f ca="1">AI265+SUMIFS('Transactions (Dated)'!$E$2:$E$53,'Transactions (Dated)'!$D$2:$D$53,'Share Values'!$V266,'Transactions (Dated)'!$B$2:$B$53,'Share Values'!AI$11,'Transactions (Dated)'!$C$2:$C$53,"Buy")-SUMIFS('Transactions (Dated)'!$E$2:$E$53,'Transactions (Dated)'!$D$2:$D$53,'Share Values'!$V266,'Transactions (Dated)'!$B$2:$B$53,'Share Values'!AI$11,'Transactions (Dated)'!$C$2:$C$53,"Sell")</f>
        <v>0</v>
      </c>
      <c r="AJ266" s="40">
        <f ca="1">AJ265+SUMIFS('Transactions (Dated)'!$E$2:$E$53,'Transactions (Dated)'!$D$2:$D$53,'Share Values'!$V266,'Transactions (Dated)'!$B$2:$B$53,'Share Values'!AJ$11,'Transactions (Dated)'!$C$2:$C$53,"Buy")-SUMIFS('Transactions (Dated)'!$E$2:$E$53,'Transactions (Dated)'!$D$2:$D$53,'Share Values'!$V266,'Transactions (Dated)'!$B$2:$B$53,'Share Values'!AJ$11,'Transactions (Dated)'!$C$2:$C$53,"Sell")</f>
        <v>0</v>
      </c>
      <c r="AK266" s="40"/>
      <c r="AM266" s="3">
        <f t="shared" si="81"/>
        <v>42283</v>
      </c>
      <c r="AN266" s="6">
        <f t="shared" ca="1" si="82"/>
        <v>40792.5</v>
      </c>
      <c r="AO266" s="6">
        <f t="shared" ca="1" si="83"/>
        <v>36375</v>
      </c>
      <c r="AP266" s="6">
        <f t="shared" ca="1" si="84"/>
        <v>0</v>
      </c>
      <c r="AQ266" s="6">
        <f t="shared" ca="1" si="85"/>
        <v>54716.640000000007</v>
      </c>
      <c r="AR266" s="6">
        <f t="shared" ca="1" si="86"/>
        <v>29138.68</v>
      </c>
      <c r="AS266" s="6">
        <f t="shared" ca="1" si="87"/>
        <v>0</v>
      </c>
      <c r="AT266" s="6">
        <f t="shared" ca="1" si="88"/>
        <v>0</v>
      </c>
      <c r="AU266" s="6">
        <f t="shared" ca="1" si="89"/>
        <v>0</v>
      </c>
      <c r="AV266" s="6">
        <f t="shared" ca="1" si="90"/>
        <v>0</v>
      </c>
      <c r="AW266" s="6">
        <f t="shared" ca="1" si="91"/>
        <v>0</v>
      </c>
      <c r="AX266" s="6">
        <f t="shared" ca="1" si="92"/>
        <v>0</v>
      </c>
      <c r="AY266" s="6">
        <f t="shared" ca="1" si="93"/>
        <v>0</v>
      </c>
      <c r="AZ266" s="6">
        <f t="shared" ca="1" si="94"/>
        <v>0</v>
      </c>
      <c r="BA266" s="6">
        <f t="shared" ca="1" si="95"/>
        <v>0</v>
      </c>
      <c r="BB266" s="6"/>
      <c r="BD266" s="4">
        <f t="shared" ca="1" si="96"/>
        <v>161022.82</v>
      </c>
      <c r="BF266" s="3">
        <f t="shared" si="97"/>
        <v>42283</v>
      </c>
      <c r="BG266" s="6">
        <f>BG265+SUMIFS('Transactions (Dated)'!H:H,'Transactions (Dated)'!D:D,'Share Values'!AM266)</f>
        <v>806524.9</v>
      </c>
      <c r="BH266" s="6">
        <f ca="1">BH265+SUMIFS('Transactions (Dated)'!$F:$F,'Transactions (Dated)'!$D:$D,$BF266,'Transactions (Dated)'!$B:$B,BH$11,'Transactions (Dated)'!$C:$C,"Dividend (paid to cash)")*W266</f>
        <v>0</v>
      </c>
      <c r="BI266" s="6">
        <f ca="1">BI265+SUMIFS('Transactions (Dated)'!$F:$F,'Transactions (Dated)'!$D:$D,$BF266,'Transactions (Dated)'!$B:$B,BI$11,'Transactions (Dated)'!$C:$C,"Dividend (paid to cash)")*X266</f>
        <v>2187.5</v>
      </c>
      <c r="BJ266" s="6">
        <f ca="1">BJ265+SUMIFS('Transactions (Dated)'!$F:$F,'Transactions (Dated)'!$D:$D,$BF266,'Transactions (Dated)'!$B:$B,BJ$11,'Transactions (Dated)'!$C:$C,"Dividend (paid to cash)")*Y266</f>
        <v>0</v>
      </c>
      <c r="BK266" s="6">
        <f ca="1">BK265+SUMIFS('Transactions (Dated)'!$F:$F,'Transactions (Dated)'!$D:$D,$BF266,'Transactions (Dated)'!$B:$B,BK$11,'Transactions (Dated)'!$C:$C,"Dividend (paid to cash)")*Z266</f>
        <v>179.74</v>
      </c>
      <c r="BL266" s="6">
        <f ca="1">BL265+SUMIFS('Transactions (Dated)'!$F:$F,'Transactions (Dated)'!$D:$D,$BF266,'Transactions (Dated)'!$B:$B,BL$11,'Transactions (Dated)'!$C:$C,"Dividend (paid to cash)")*AA266</f>
        <v>0</v>
      </c>
      <c r="BM266" s="6">
        <f ca="1">BM265+SUMIFS('Transactions (Dated)'!$F:$F,'Transactions (Dated)'!$D:$D,$BF266,'Transactions (Dated)'!$B:$B,BM$11,'Transactions (Dated)'!$C:$C,"Dividend (paid to cash)")*AB266</f>
        <v>0</v>
      </c>
      <c r="BN266" s="6">
        <f ca="1">BN265+SUMIFS('Transactions (Dated)'!$F:$F,'Transactions (Dated)'!$D:$D,$BF266,'Transactions (Dated)'!$B:$B,BN$11,'Transactions (Dated)'!$C:$C,"Dividend (paid to cash)")*AC266</f>
        <v>0</v>
      </c>
      <c r="BO266" s="6">
        <f ca="1">BO265+SUMIFS('Transactions (Dated)'!$F:$F,'Transactions (Dated)'!$D:$D,$BF266,'Transactions (Dated)'!$B:$B,BO$11,'Transactions (Dated)'!$C:$C,"Dividend (paid to cash)")*AD266</f>
        <v>0</v>
      </c>
      <c r="BP266" s="6">
        <f ca="1">BP265+SUMIFS('Transactions (Dated)'!$F:$F,'Transactions (Dated)'!$D:$D,$BF266,'Transactions (Dated)'!$B:$B,BP$11,'Transactions (Dated)'!$C:$C,"Dividend (paid to cash)")*AE266</f>
        <v>0</v>
      </c>
      <c r="BQ266" s="6">
        <f ca="1">BQ265+SUMIFS('Transactions (Dated)'!$F:$F,'Transactions (Dated)'!$D:$D,$BF266,'Transactions (Dated)'!$B:$B,BQ$11,'Transactions (Dated)'!$C:$C,"Dividend (paid to cash)")*AF266</f>
        <v>0</v>
      </c>
      <c r="BR266" s="6">
        <f ca="1">BR265+SUMIFS('Transactions (Dated)'!$F:$F,'Transactions (Dated)'!$D:$D,$BF266,'Transactions (Dated)'!$B:$B,BR$11,'Transactions (Dated)'!$C:$C,"Dividend (paid to cash)")*AG266</f>
        <v>0</v>
      </c>
      <c r="BS266" s="6">
        <f ca="1">BS265+SUMIFS('Transactions (Dated)'!$F:$F,'Transactions (Dated)'!$D:$D,$BF266,'Transactions (Dated)'!$B:$B,BS$11,'Transactions (Dated)'!$C:$C,"Dividend (paid to cash)")*AH266</f>
        <v>0</v>
      </c>
      <c r="BT266" s="6">
        <f ca="1">BT265+SUMIFS('Transactions (Dated)'!$F:$F,'Transactions (Dated)'!$D:$D,$BF266,'Transactions (Dated)'!$B:$B,BT$11,'Transactions (Dated)'!$C:$C,"Dividend (paid to cash)")*AI266</f>
        <v>0</v>
      </c>
      <c r="BU266" s="6">
        <f ca="1">BU265+SUMIFS('Transactions (Dated)'!$F:$F,'Transactions (Dated)'!$D:$D,$BF266,'Transactions (Dated)'!$B:$B,BU$11,'Transactions (Dated)'!$C:$C,"Dividend (paid to cash)")*AJ266</f>
        <v>0</v>
      </c>
      <c r="BV266" s="6"/>
      <c r="BX266" s="6">
        <f t="shared" ca="1" si="102"/>
        <v>808892.14</v>
      </c>
      <c r="BZ266" s="3">
        <f t="shared" si="103"/>
        <v>42283</v>
      </c>
      <c r="CA266" s="4">
        <f t="shared" ca="1" si="98"/>
        <v>161022.82</v>
      </c>
      <c r="CB266" s="4">
        <f t="shared" ca="1" si="99"/>
        <v>808892.14</v>
      </c>
      <c r="CD266" s="4">
        <f t="shared" ca="1" si="100"/>
        <v>969914.96</v>
      </c>
    </row>
    <row r="267" spans="2:82">
      <c r="B267" s="3">
        <f t="shared" si="101"/>
        <v>42284</v>
      </c>
      <c r="C267" s="2">
        <v>13868.4</v>
      </c>
      <c r="E267" s="70">
        <v>42284</v>
      </c>
      <c r="F267" s="69">
        <v>9.35</v>
      </c>
      <c r="G267" s="69">
        <v>3.9</v>
      </c>
      <c r="H267" s="69">
        <v>18.73</v>
      </c>
      <c r="I267" s="69">
        <v>28.93</v>
      </c>
      <c r="J267" s="69">
        <v>12.57</v>
      </c>
      <c r="K267" s="69">
        <v>10.88</v>
      </c>
      <c r="L267" s="69">
        <v>21.39</v>
      </c>
      <c r="M267" s="69">
        <v>3.31</v>
      </c>
      <c r="N267" s="69">
        <v>8.49</v>
      </c>
      <c r="O267" s="69">
        <v>6.03</v>
      </c>
      <c r="P267" s="69">
        <v>27.5</v>
      </c>
      <c r="Q267" s="69">
        <v>0.88</v>
      </c>
      <c r="R267" s="69">
        <v>6.88</v>
      </c>
      <c r="S267" s="69">
        <v>38.57</v>
      </c>
      <c r="T267" s="4"/>
      <c r="V267" s="3">
        <f t="shared" si="80"/>
        <v>42284</v>
      </c>
      <c r="W267" s="40">
        <f ca="1">W266+SUMIFS('Transactions (Dated)'!$E$2:$E$53,'Transactions (Dated)'!$D$2:$D$53,'Share Values'!$V267,'Transactions (Dated)'!$B$2:$B$53,'Share Values'!W$11,'Transactions (Dated)'!$C$2:$C$53,"Buy")-SUMIFS('Transactions (Dated)'!$E$2:$E$53,'Transactions (Dated)'!$D$2:$D$53,'Share Values'!$V267,'Transactions (Dated)'!$B$2:$B$53,'Share Values'!W$11,'Transactions (Dated)'!$C$2:$C$53,"Sell")</f>
        <v>4625</v>
      </c>
      <c r="X267" s="40">
        <f ca="1">X266+SUMIFS('Transactions (Dated)'!$E$2:$E$53,'Transactions (Dated)'!$D$2:$D$53,'Share Values'!$V267,'Transactions (Dated)'!$B$2:$B$53,'Share Values'!X$11,'Transactions (Dated)'!$C$2:$C$53,"Buy")-SUMIFS('Transactions (Dated)'!$E$2:$E$53,'Transactions (Dated)'!$D$2:$D$53,'Share Values'!$V267,'Transactions (Dated)'!$B$2:$B$53,'Share Values'!X$11,'Transactions (Dated)'!$C$2:$C$53,"Sell")</f>
        <v>9375</v>
      </c>
      <c r="Y267" s="40">
        <f ca="1">Y266+SUMIFS('Transactions (Dated)'!$E$2:$E$53,'Transactions (Dated)'!$D$2:$D$53,'Share Values'!$V267,'Transactions (Dated)'!$B$2:$B$53,'Share Values'!Y$11,'Transactions (Dated)'!$C$2:$C$53,"Buy")-SUMIFS('Transactions (Dated)'!$E$2:$E$53,'Transactions (Dated)'!$D$2:$D$53,'Share Values'!$V267,'Transactions (Dated)'!$B$2:$B$53,'Share Values'!Y$11,'Transactions (Dated)'!$C$2:$C$53,"Sell")</f>
        <v>0</v>
      </c>
      <c r="Z267" s="40">
        <f ca="1">Z266+SUMIFS('Transactions (Dated)'!$E$2:$E$53,'Transactions (Dated)'!$D$2:$D$53,'Share Values'!$V267,'Transactions (Dated)'!$B$2:$B$53,'Share Values'!Z$11,'Transactions (Dated)'!$C$2:$C$53,"Buy")-SUMIFS('Transactions (Dated)'!$E$2:$E$53,'Transactions (Dated)'!$D$2:$D$53,'Share Values'!$V267,'Transactions (Dated)'!$B$2:$B$53,'Share Values'!Z$11,'Transactions (Dated)'!$C$2:$C$53,"Sell")</f>
        <v>1892</v>
      </c>
      <c r="AA267" s="40">
        <f ca="1">AA266+SUMIFS('Transactions (Dated)'!$E$2:$E$53,'Transactions (Dated)'!$D$2:$D$53,'Share Values'!$V267,'Transactions (Dated)'!$B$2:$B$53,'Share Values'!AA$11,'Transactions (Dated)'!$C$2:$C$53,"Buy")-SUMIFS('Transactions (Dated)'!$E$2:$E$53,'Transactions (Dated)'!$D$2:$D$53,'Share Values'!$V267,'Transactions (Dated)'!$B$2:$B$53,'Share Values'!AA$11,'Transactions (Dated)'!$C$2:$C$53,"Sell")</f>
        <v>2348</v>
      </c>
      <c r="AB267" s="40">
        <f ca="1">AB266+SUMIFS('Transactions (Dated)'!$E$2:$E$53,'Transactions (Dated)'!$D$2:$D$53,'Share Values'!$V267,'Transactions (Dated)'!$B$2:$B$53,'Share Values'!AB$11,'Transactions (Dated)'!$C$2:$C$53,"Buy")-SUMIFS('Transactions (Dated)'!$E$2:$E$53,'Transactions (Dated)'!$D$2:$D$53,'Share Values'!$V267,'Transactions (Dated)'!$B$2:$B$53,'Share Values'!AB$11,'Transactions (Dated)'!$C$2:$C$53,"Sell")</f>
        <v>0</v>
      </c>
      <c r="AC267" s="40">
        <f ca="1">AC266+SUMIFS('Transactions (Dated)'!$E$2:$E$53,'Transactions (Dated)'!$D$2:$D$53,'Share Values'!$V267,'Transactions (Dated)'!$B$2:$B$53,'Share Values'!AC$11,'Transactions (Dated)'!$C$2:$C$53,"Buy")-SUMIFS('Transactions (Dated)'!$E$2:$E$53,'Transactions (Dated)'!$D$2:$D$53,'Share Values'!$V267,'Transactions (Dated)'!$B$2:$B$53,'Share Values'!AC$11,'Transactions (Dated)'!$C$2:$C$53,"Sell")</f>
        <v>0</v>
      </c>
      <c r="AD267" s="40">
        <f ca="1">AD266+SUMIFS('Transactions (Dated)'!$E$2:$E$53,'Transactions (Dated)'!$D$2:$D$53,'Share Values'!$V267,'Transactions (Dated)'!$B$2:$B$53,'Share Values'!AD$11,'Transactions (Dated)'!$C$2:$C$53,"Buy")-SUMIFS('Transactions (Dated)'!$E$2:$E$53,'Transactions (Dated)'!$D$2:$D$53,'Share Values'!$V267,'Transactions (Dated)'!$B$2:$B$53,'Share Values'!AD$11,'Transactions (Dated)'!$C$2:$C$53,"Sell")</f>
        <v>0</v>
      </c>
      <c r="AE267" s="40">
        <f ca="1">AE266+SUMIFS('Transactions (Dated)'!$E$2:$E$53,'Transactions (Dated)'!$D$2:$D$53,'Share Values'!$V267,'Transactions (Dated)'!$B$2:$B$53,'Share Values'!AE$11,'Transactions (Dated)'!$C$2:$C$53,"Buy")-SUMIFS('Transactions (Dated)'!$E$2:$E$53,'Transactions (Dated)'!$D$2:$D$53,'Share Values'!$V267,'Transactions (Dated)'!$B$2:$B$53,'Share Values'!AE$11,'Transactions (Dated)'!$C$2:$C$53,"Sell")</f>
        <v>0</v>
      </c>
      <c r="AF267" s="40">
        <f ca="1">AF266+SUMIFS('Transactions (Dated)'!$E$2:$E$53,'Transactions (Dated)'!$D$2:$D$53,'Share Values'!$V267,'Transactions (Dated)'!$B$2:$B$53,'Share Values'!AF$11,'Transactions (Dated)'!$C$2:$C$53,"Buy")-SUMIFS('Transactions (Dated)'!$E$2:$E$53,'Transactions (Dated)'!$D$2:$D$53,'Share Values'!$V267,'Transactions (Dated)'!$B$2:$B$53,'Share Values'!AF$11,'Transactions (Dated)'!$C$2:$C$53,"Sell")</f>
        <v>0</v>
      </c>
      <c r="AG267" s="40">
        <f ca="1">AG266+SUMIFS('Transactions (Dated)'!$E$2:$E$53,'Transactions (Dated)'!$D$2:$D$53,'Share Values'!$V267,'Transactions (Dated)'!$B$2:$B$53,'Share Values'!AG$11,'Transactions (Dated)'!$C$2:$C$53,"Buy")-SUMIFS('Transactions (Dated)'!$E$2:$E$53,'Transactions (Dated)'!$D$2:$D$53,'Share Values'!$V267,'Transactions (Dated)'!$B$2:$B$53,'Share Values'!AG$11,'Transactions (Dated)'!$C$2:$C$53,"Sell")</f>
        <v>0</v>
      </c>
      <c r="AH267" s="40">
        <f ca="1">AH266+SUMIFS('Transactions (Dated)'!$E$2:$E$53,'Transactions (Dated)'!$D$2:$D$53,'Share Values'!$V267,'Transactions (Dated)'!$B$2:$B$53,'Share Values'!AH$11,'Transactions (Dated)'!$C$2:$C$53,"Buy")-SUMIFS('Transactions (Dated)'!$E$2:$E$53,'Transactions (Dated)'!$D$2:$D$53,'Share Values'!$V267,'Transactions (Dated)'!$B$2:$B$53,'Share Values'!AH$11,'Transactions (Dated)'!$C$2:$C$53,"Sell")</f>
        <v>0</v>
      </c>
      <c r="AI267" s="40">
        <f ca="1">AI266+SUMIFS('Transactions (Dated)'!$E$2:$E$53,'Transactions (Dated)'!$D$2:$D$53,'Share Values'!$V267,'Transactions (Dated)'!$B$2:$B$53,'Share Values'!AI$11,'Transactions (Dated)'!$C$2:$C$53,"Buy")-SUMIFS('Transactions (Dated)'!$E$2:$E$53,'Transactions (Dated)'!$D$2:$D$53,'Share Values'!$V267,'Transactions (Dated)'!$B$2:$B$53,'Share Values'!AI$11,'Transactions (Dated)'!$C$2:$C$53,"Sell")</f>
        <v>0</v>
      </c>
      <c r="AJ267" s="40">
        <f ca="1">AJ266+SUMIFS('Transactions (Dated)'!$E$2:$E$53,'Transactions (Dated)'!$D$2:$D$53,'Share Values'!$V267,'Transactions (Dated)'!$B$2:$B$53,'Share Values'!AJ$11,'Transactions (Dated)'!$C$2:$C$53,"Buy")-SUMIFS('Transactions (Dated)'!$E$2:$E$53,'Transactions (Dated)'!$D$2:$D$53,'Share Values'!$V267,'Transactions (Dated)'!$B$2:$B$53,'Share Values'!AJ$11,'Transactions (Dated)'!$C$2:$C$53,"Sell")</f>
        <v>0</v>
      </c>
      <c r="AK267" s="40"/>
      <c r="AM267" s="3">
        <f t="shared" si="81"/>
        <v>42284</v>
      </c>
      <c r="AN267" s="6">
        <f t="shared" ca="1" si="82"/>
        <v>43243.75</v>
      </c>
      <c r="AO267" s="6">
        <f t="shared" ca="1" si="83"/>
        <v>36562.5</v>
      </c>
      <c r="AP267" s="6">
        <f t="shared" ca="1" si="84"/>
        <v>0</v>
      </c>
      <c r="AQ267" s="6">
        <f t="shared" ca="1" si="85"/>
        <v>54735.56</v>
      </c>
      <c r="AR267" s="6">
        <f t="shared" ca="1" si="86"/>
        <v>29514.36</v>
      </c>
      <c r="AS267" s="6">
        <f t="shared" ca="1" si="87"/>
        <v>0</v>
      </c>
      <c r="AT267" s="6">
        <f t="shared" ca="1" si="88"/>
        <v>0</v>
      </c>
      <c r="AU267" s="6">
        <f t="shared" ca="1" si="89"/>
        <v>0</v>
      </c>
      <c r="AV267" s="6">
        <f t="shared" ca="1" si="90"/>
        <v>0</v>
      </c>
      <c r="AW267" s="6">
        <f t="shared" ca="1" si="91"/>
        <v>0</v>
      </c>
      <c r="AX267" s="6">
        <f t="shared" ca="1" si="92"/>
        <v>0</v>
      </c>
      <c r="AY267" s="6">
        <f t="shared" ca="1" si="93"/>
        <v>0</v>
      </c>
      <c r="AZ267" s="6">
        <f t="shared" ca="1" si="94"/>
        <v>0</v>
      </c>
      <c r="BA267" s="6">
        <f t="shared" ca="1" si="95"/>
        <v>0</v>
      </c>
      <c r="BB267" s="6"/>
      <c r="BD267" s="4">
        <f t="shared" ca="1" si="96"/>
        <v>164056.16999999998</v>
      </c>
      <c r="BF267" s="3">
        <f t="shared" si="97"/>
        <v>42284</v>
      </c>
      <c r="BG267" s="6">
        <f>BG266+SUMIFS('Transactions (Dated)'!H:H,'Transactions (Dated)'!D:D,'Share Values'!AM267)</f>
        <v>806524.9</v>
      </c>
      <c r="BH267" s="6">
        <f ca="1">BH266+SUMIFS('Transactions (Dated)'!$F:$F,'Transactions (Dated)'!$D:$D,$BF267,'Transactions (Dated)'!$B:$B,BH$11,'Transactions (Dated)'!$C:$C,"Dividend (paid to cash)")*W267</f>
        <v>0</v>
      </c>
      <c r="BI267" s="6">
        <f ca="1">BI266+SUMIFS('Transactions (Dated)'!$F:$F,'Transactions (Dated)'!$D:$D,$BF267,'Transactions (Dated)'!$B:$B,BI$11,'Transactions (Dated)'!$C:$C,"Dividend (paid to cash)")*X267</f>
        <v>2187.5</v>
      </c>
      <c r="BJ267" s="6">
        <f ca="1">BJ266+SUMIFS('Transactions (Dated)'!$F:$F,'Transactions (Dated)'!$D:$D,$BF267,'Transactions (Dated)'!$B:$B,BJ$11,'Transactions (Dated)'!$C:$C,"Dividend (paid to cash)")*Y267</f>
        <v>0</v>
      </c>
      <c r="BK267" s="6">
        <f ca="1">BK266+SUMIFS('Transactions (Dated)'!$F:$F,'Transactions (Dated)'!$D:$D,$BF267,'Transactions (Dated)'!$B:$B,BK$11,'Transactions (Dated)'!$C:$C,"Dividend (paid to cash)")*Z267</f>
        <v>179.74</v>
      </c>
      <c r="BL267" s="6">
        <f ca="1">BL266+SUMIFS('Transactions (Dated)'!$F:$F,'Transactions (Dated)'!$D:$D,$BF267,'Transactions (Dated)'!$B:$B,BL$11,'Transactions (Dated)'!$C:$C,"Dividend (paid to cash)")*AA267</f>
        <v>0</v>
      </c>
      <c r="BM267" s="6">
        <f ca="1">BM266+SUMIFS('Transactions (Dated)'!$F:$F,'Transactions (Dated)'!$D:$D,$BF267,'Transactions (Dated)'!$B:$B,BM$11,'Transactions (Dated)'!$C:$C,"Dividend (paid to cash)")*AB267</f>
        <v>0</v>
      </c>
      <c r="BN267" s="6">
        <f ca="1">BN266+SUMIFS('Transactions (Dated)'!$F:$F,'Transactions (Dated)'!$D:$D,$BF267,'Transactions (Dated)'!$B:$B,BN$11,'Transactions (Dated)'!$C:$C,"Dividend (paid to cash)")*AC267</f>
        <v>0</v>
      </c>
      <c r="BO267" s="6">
        <f ca="1">BO266+SUMIFS('Transactions (Dated)'!$F:$F,'Transactions (Dated)'!$D:$D,$BF267,'Transactions (Dated)'!$B:$B,BO$11,'Transactions (Dated)'!$C:$C,"Dividend (paid to cash)")*AD267</f>
        <v>0</v>
      </c>
      <c r="BP267" s="6">
        <f ca="1">BP266+SUMIFS('Transactions (Dated)'!$F:$F,'Transactions (Dated)'!$D:$D,$BF267,'Transactions (Dated)'!$B:$B,BP$11,'Transactions (Dated)'!$C:$C,"Dividend (paid to cash)")*AE267</f>
        <v>0</v>
      </c>
      <c r="BQ267" s="6">
        <f ca="1">BQ266+SUMIFS('Transactions (Dated)'!$F:$F,'Transactions (Dated)'!$D:$D,$BF267,'Transactions (Dated)'!$B:$B,BQ$11,'Transactions (Dated)'!$C:$C,"Dividend (paid to cash)")*AF267</f>
        <v>0</v>
      </c>
      <c r="BR267" s="6">
        <f ca="1">BR266+SUMIFS('Transactions (Dated)'!$F:$F,'Transactions (Dated)'!$D:$D,$BF267,'Transactions (Dated)'!$B:$B,BR$11,'Transactions (Dated)'!$C:$C,"Dividend (paid to cash)")*AG267</f>
        <v>0</v>
      </c>
      <c r="BS267" s="6">
        <f ca="1">BS266+SUMIFS('Transactions (Dated)'!$F:$F,'Transactions (Dated)'!$D:$D,$BF267,'Transactions (Dated)'!$B:$B,BS$11,'Transactions (Dated)'!$C:$C,"Dividend (paid to cash)")*AH267</f>
        <v>0</v>
      </c>
      <c r="BT267" s="6">
        <f ca="1">BT266+SUMIFS('Transactions (Dated)'!$F:$F,'Transactions (Dated)'!$D:$D,$BF267,'Transactions (Dated)'!$B:$B,BT$11,'Transactions (Dated)'!$C:$C,"Dividend (paid to cash)")*AI267</f>
        <v>0</v>
      </c>
      <c r="BU267" s="6">
        <f ca="1">BU266+SUMIFS('Transactions (Dated)'!$F:$F,'Transactions (Dated)'!$D:$D,$BF267,'Transactions (Dated)'!$B:$B,BU$11,'Transactions (Dated)'!$C:$C,"Dividend (paid to cash)")*AJ267</f>
        <v>0</v>
      </c>
      <c r="BV267" s="6"/>
      <c r="BX267" s="6">
        <f t="shared" ca="1" si="102"/>
        <v>808892.14</v>
      </c>
      <c r="BZ267" s="3">
        <f t="shared" si="103"/>
        <v>42284</v>
      </c>
      <c r="CA267" s="4">
        <f t="shared" ca="1" si="98"/>
        <v>164056.16999999998</v>
      </c>
      <c r="CB267" s="4">
        <f t="shared" ca="1" si="99"/>
        <v>808892.14</v>
      </c>
      <c r="CD267" s="4">
        <f t="shared" ca="1" si="100"/>
        <v>972948.31</v>
      </c>
    </row>
    <row r="268" spans="2:82">
      <c r="B268" s="3">
        <f t="shared" si="101"/>
        <v>42285</v>
      </c>
      <c r="C268" s="2">
        <v>13978.7</v>
      </c>
      <c r="E268" s="70">
        <v>42285</v>
      </c>
      <c r="F268" s="69">
        <v>9.49</v>
      </c>
      <c r="G268" s="69">
        <v>3.97</v>
      </c>
      <c r="H268" s="69">
        <v>18.87</v>
      </c>
      <c r="I268" s="69">
        <v>29.46</v>
      </c>
      <c r="J268" s="69">
        <v>12.49</v>
      </c>
      <c r="K268" s="69">
        <v>10.97</v>
      </c>
      <c r="L268" s="69">
        <v>21.96</v>
      </c>
      <c r="M268" s="69">
        <v>3.35</v>
      </c>
      <c r="N268" s="69">
        <v>8.6</v>
      </c>
      <c r="O268" s="69">
        <v>6.04</v>
      </c>
      <c r="P268" s="69">
        <v>27.72</v>
      </c>
      <c r="Q268" s="69">
        <v>0.9</v>
      </c>
      <c r="R268" s="69">
        <v>6.91</v>
      </c>
      <c r="S268" s="69">
        <v>38.97</v>
      </c>
      <c r="T268" s="4"/>
      <c r="V268" s="3">
        <f t="shared" ref="V268:V331" si="104">E268</f>
        <v>42285</v>
      </c>
      <c r="W268" s="40">
        <f ca="1">W267+SUMIFS('Transactions (Dated)'!$E$2:$E$53,'Transactions (Dated)'!$D$2:$D$53,'Share Values'!$V268,'Transactions (Dated)'!$B$2:$B$53,'Share Values'!W$11,'Transactions (Dated)'!$C$2:$C$53,"Buy")-SUMIFS('Transactions (Dated)'!$E$2:$E$53,'Transactions (Dated)'!$D$2:$D$53,'Share Values'!$V268,'Transactions (Dated)'!$B$2:$B$53,'Share Values'!W$11,'Transactions (Dated)'!$C$2:$C$53,"Sell")</f>
        <v>4625</v>
      </c>
      <c r="X268" s="40">
        <f ca="1">X267+SUMIFS('Transactions (Dated)'!$E$2:$E$53,'Transactions (Dated)'!$D$2:$D$53,'Share Values'!$V268,'Transactions (Dated)'!$B$2:$B$53,'Share Values'!X$11,'Transactions (Dated)'!$C$2:$C$53,"Buy")-SUMIFS('Transactions (Dated)'!$E$2:$E$53,'Transactions (Dated)'!$D$2:$D$53,'Share Values'!$V268,'Transactions (Dated)'!$B$2:$B$53,'Share Values'!X$11,'Transactions (Dated)'!$C$2:$C$53,"Sell")</f>
        <v>9375</v>
      </c>
      <c r="Y268" s="40">
        <f ca="1">Y267+SUMIFS('Transactions (Dated)'!$E$2:$E$53,'Transactions (Dated)'!$D$2:$D$53,'Share Values'!$V268,'Transactions (Dated)'!$B$2:$B$53,'Share Values'!Y$11,'Transactions (Dated)'!$C$2:$C$53,"Buy")-SUMIFS('Transactions (Dated)'!$E$2:$E$53,'Transactions (Dated)'!$D$2:$D$53,'Share Values'!$V268,'Transactions (Dated)'!$B$2:$B$53,'Share Values'!Y$11,'Transactions (Dated)'!$C$2:$C$53,"Sell")</f>
        <v>0</v>
      </c>
      <c r="Z268" s="40">
        <f ca="1">Z267+SUMIFS('Transactions (Dated)'!$E$2:$E$53,'Transactions (Dated)'!$D$2:$D$53,'Share Values'!$V268,'Transactions (Dated)'!$B$2:$B$53,'Share Values'!Z$11,'Transactions (Dated)'!$C$2:$C$53,"Buy")-SUMIFS('Transactions (Dated)'!$E$2:$E$53,'Transactions (Dated)'!$D$2:$D$53,'Share Values'!$V268,'Transactions (Dated)'!$B$2:$B$53,'Share Values'!Z$11,'Transactions (Dated)'!$C$2:$C$53,"Sell")</f>
        <v>1892</v>
      </c>
      <c r="AA268" s="40">
        <f ca="1">AA267+SUMIFS('Transactions (Dated)'!$E$2:$E$53,'Transactions (Dated)'!$D$2:$D$53,'Share Values'!$V268,'Transactions (Dated)'!$B$2:$B$53,'Share Values'!AA$11,'Transactions (Dated)'!$C$2:$C$53,"Buy")-SUMIFS('Transactions (Dated)'!$E$2:$E$53,'Transactions (Dated)'!$D$2:$D$53,'Share Values'!$V268,'Transactions (Dated)'!$B$2:$B$53,'Share Values'!AA$11,'Transactions (Dated)'!$C$2:$C$53,"Sell")</f>
        <v>2348</v>
      </c>
      <c r="AB268" s="40">
        <f ca="1">AB267+SUMIFS('Transactions (Dated)'!$E$2:$E$53,'Transactions (Dated)'!$D$2:$D$53,'Share Values'!$V268,'Transactions (Dated)'!$B$2:$B$53,'Share Values'!AB$11,'Transactions (Dated)'!$C$2:$C$53,"Buy")-SUMIFS('Transactions (Dated)'!$E$2:$E$53,'Transactions (Dated)'!$D$2:$D$53,'Share Values'!$V268,'Transactions (Dated)'!$B$2:$B$53,'Share Values'!AB$11,'Transactions (Dated)'!$C$2:$C$53,"Sell")</f>
        <v>0</v>
      </c>
      <c r="AC268" s="40">
        <f ca="1">AC267+SUMIFS('Transactions (Dated)'!$E$2:$E$53,'Transactions (Dated)'!$D$2:$D$53,'Share Values'!$V268,'Transactions (Dated)'!$B$2:$B$53,'Share Values'!AC$11,'Transactions (Dated)'!$C$2:$C$53,"Buy")-SUMIFS('Transactions (Dated)'!$E$2:$E$53,'Transactions (Dated)'!$D$2:$D$53,'Share Values'!$V268,'Transactions (Dated)'!$B$2:$B$53,'Share Values'!AC$11,'Transactions (Dated)'!$C$2:$C$53,"Sell")</f>
        <v>0</v>
      </c>
      <c r="AD268" s="40">
        <f ca="1">AD267+SUMIFS('Transactions (Dated)'!$E$2:$E$53,'Transactions (Dated)'!$D$2:$D$53,'Share Values'!$V268,'Transactions (Dated)'!$B$2:$B$53,'Share Values'!AD$11,'Transactions (Dated)'!$C$2:$C$53,"Buy")-SUMIFS('Transactions (Dated)'!$E$2:$E$53,'Transactions (Dated)'!$D$2:$D$53,'Share Values'!$V268,'Transactions (Dated)'!$B$2:$B$53,'Share Values'!AD$11,'Transactions (Dated)'!$C$2:$C$53,"Sell")</f>
        <v>0</v>
      </c>
      <c r="AE268" s="40">
        <f ca="1">AE267+SUMIFS('Transactions (Dated)'!$E$2:$E$53,'Transactions (Dated)'!$D$2:$D$53,'Share Values'!$V268,'Transactions (Dated)'!$B$2:$B$53,'Share Values'!AE$11,'Transactions (Dated)'!$C$2:$C$53,"Buy")-SUMIFS('Transactions (Dated)'!$E$2:$E$53,'Transactions (Dated)'!$D$2:$D$53,'Share Values'!$V268,'Transactions (Dated)'!$B$2:$B$53,'Share Values'!AE$11,'Transactions (Dated)'!$C$2:$C$53,"Sell")</f>
        <v>0</v>
      </c>
      <c r="AF268" s="40">
        <f ca="1">AF267+SUMIFS('Transactions (Dated)'!$E$2:$E$53,'Transactions (Dated)'!$D$2:$D$53,'Share Values'!$V268,'Transactions (Dated)'!$B$2:$B$53,'Share Values'!AF$11,'Transactions (Dated)'!$C$2:$C$53,"Buy")-SUMIFS('Transactions (Dated)'!$E$2:$E$53,'Transactions (Dated)'!$D$2:$D$53,'Share Values'!$V268,'Transactions (Dated)'!$B$2:$B$53,'Share Values'!AF$11,'Transactions (Dated)'!$C$2:$C$53,"Sell")</f>
        <v>0</v>
      </c>
      <c r="AG268" s="40">
        <f ca="1">AG267+SUMIFS('Transactions (Dated)'!$E$2:$E$53,'Transactions (Dated)'!$D$2:$D$53,'Share Values'!$V268,'Transactions (Dated)'!$B$2:$B$53,'Share Values'!AG$11,'Transactions (Dated)'!$C$2:$C$53,"Buy")-SUMIFS('Transactions (Dated)'!$E$2:$E$53,'Transactions (Dated)'!$D$2:$D$53,'Share Values'!$V268,'Transactions (Dated)'!$B$2:$B$53,'Share Values'!AG$11,'Transactions (Dated)'!$C$2:$C$53,"Sell")</f>
        <v>0</v>
      </c>
      <c r="AH268" s="40">
        <f ca="1">AH267+SUMIFS('Transactions (Dated)'!$E$2:$E$53,'Transactions (Dated)'!$D$2:$D$53,'Share Values'!$V268,'Transactions (Dated)'!$B$2:$B$53,'Share Values'!AH$11,'Transactions (Dated)'!$C$2:$C$53,"Buy")-SUMIFS('Transactions (Dated)'!$E$2:$E$53,'Transactions (Dated)'!$D$2:$D$53,'Share Values'!$V268,'Transactions (Dated)'!$B$2:$B$53,'Share Values'!AH$11,'Transactions (Dated)'!$C$2:$C$53,"Sell")</f>
        <v>0</v>
      </c>
      <c r="AI268" s="40">
        <f ca="1">AI267+SUMIFS('Transactions (Dated)'!$E$2:$E$53,'Transactions (Dated)'!$D$2:$D$53,'Share Values'!$V268,'Transactions (Dated)'!$B$2:$B$53,'Share Values'!AI$11,'Transactions (Dated)'!$C$2:$C$53,"Buy")-SUMIFS('Transactions (Dated)'!$E$2:$E$53,'Transactions (Dated)'!$D$2:$D$53,'Share Values'!$V268,'Transactions (Dated)'!$B$2:$B$53,'Share Values'!AI$11,'Transactions (Dated)'!$C$2:$C$53,"Sell")</f>
        <v>0</v>
      </c>
      <c r="AJ268" s="40">
        <f ca="1">AJ267+SUMIFS('Transactions (Dated)'!$E$2:$E$53,'Transactions (Dated)'!$D$2:$D$53,'Share Values'!$V268,'Transactions (Dated)'!$B$2:$B$53,'Share Values'!AJ$11,'Transactions (Dated)'!$C$2:$C$53,"Buy")-SUMIFS('Transactions (Dated)'!$E$2:$E$53,'Transactions (Dated)'!$D$2:$D$53,'Share Values'!$V268,'Transactions (Dated)'!$B$2:$B$53,'Share Values'!AJ$11,'Transactions (Dated)'!$C$2:$C$53,"Sell")</f>
        <v>0</v>
      </c>
      <c r="AK268" s="40"/>
      <c r="AM268" s="3">
        <f t="shared" ref="AM268:AM331" si="105">+V268</f>
        <v>42285</v>
      </c>
      <c r="AN268" s="6">
        <f t="shared" ref="AN268:AN331" ca="1" si="106">+W268*F268</f>
        <v>43891.25</v>
      </c>
      <c r="AO268" s="6">
        <f t="shared" ref="AO268:AO331" ca="1" si="107">+X268*G268</f>
        <v>37218.75</v>
      </c>
      <c r="AP268" s="6">
        <f t="shared" ref="AP268:AP331" ca="1" si="108">+Y268*H268</f>
        <v>0</v>
      </c>
      <c r="AQ268" s="6">
        <f t="shared" ref="AQ268:AQ331" ca="1" si="109">+Z268*I268</f>
        <v>55738.32</v>
      </c>
      <c r="AR268" s="6">
        <f t="shared" ref="AR268:AR331" ca="1" si="110">+AA268*J268</f>
        <v>29326.52</v>
      </c>
      <c r="AS268" s="6">
        <f t="shared" ref="AS268:AS331" ca="1" si="111">+AB268*K268</f>
        <v>0</v>
      </c>
      <c r="AT268" s="6">
        <f t="shared" ref="AT268:AT331" ca="1" si="112">+AC268*L268</f>
        <v>0</v>
      </c>
      <c r="AU268" s="6">
        <f t="shared" ref="AU268:AU331" ca="1" si="113">+AD268*M268</f>
        <v>0</v>
      </c>
      <c r="AV268" s="6">
        <f t="shared" ref="AV268:AV331" ca="1" si="114">+AE268*N268</f>
        <v>0</v>
      </c>
      <c r="AW268" s="6">
        <f t="shared" ref="AW268:AW331" ca="1" si="115">+AF268*O268</f>
        <v>0</v>
      </c>
      <c r="AX268" s="6">
        <f t="shared" ref="AX268:AX331" ca="1" si="116">+AG268*P268</f>
        <v>0</v>
      </c>
      <c r="AY268" s="6">
        <f t="shared" ref="AY268:AY331" ca="1" si="117">+AH268*Q268</f>
        <v>0</v>
      </c>
      <c r="AZ268" s="6">
        <f t="shared" ref="AZ268:AZ331" ca="1" si="118">+AI268*R268</f>
        <v>0</v>
      </c>
      <c r="BA268" s="6">
        <f t="shared" ref="BA268:BA331" ca="1" si="119">+AJ268*S268</f>
        <v>0</v>
      </c>
      <c r="BB268" s="6"/>
      <c r="BD268" s="4">
        <f t="shared" ref="BD268:BD331" ca="1" si="120">SUM(AN268:BC268)</f>
        <v>166174.84</v>
      </c>
      <c r="BF268" s="3">
        <f t="shared" ref="BF268:BF331" si="121">+V268</f>
        <v>42285</v>
      </c>
      <c r="BG268" s="6">
        <f>BG267+SUMIFS('Transactions (Dated)'!H:H,'Transactions (Dated)'!D:D,'Share Values'!AM268)</f>
        <v>806524.9</v>
      </c>
      <c r="BH268" s="6">
        <f ca="1">BH267+SUMIFS('Transactions (Dated)'!$F:$F,'Transactions (Dated)'!$D:$D,$BF268,'Transactions (Dated)'!$B:$B,BH$11,'Transactions (Dated)'!$C:$C,"Dividend (paid to cash)")*W268</f>
        <v>0</v>
      </c>
      <c r="BI268" s="6">
        <f ca="1">BI267+SUMIFS('Transactions (Dated)'!$F:$F,'Transactions (Dated)'!$D:$D,$BF268,'Transactions (Dated)'!$B:$B,BI$11,'Transactions (Dated)'!$C:$C,"Dividend (paid to cash)")*X268</f>
        <v>2187.5</v>
      </c>
      <c r="BJ268" s="6">
        <f ca="1">BJ267+SUMIFS('Transactions (Dated)'!$F:$F,'Transactions (Dated)'!$D:$D,$BF268,'Transactions (Dated)'!$B:$B,BJ$11,'Transactions (Dated)'!$C:$C,"Dividend (paid to cash)")*Y268</f>
        <v>0</v>
      </c>
      <c r="BK268" s="6">
        <f ca="1">BK267+SUMIFS('Transactions (Dated)'!$F:$F,'Transactions (Dated)'!$D:$D,$BF268,'Transactions (Dated)'!$B:$B,BK$11,'Transactions (Dated)'!$C:$C,"Dividend (paid to cash)")*Z268</f>
        <v>179.74</v>
      </c>
      <c r="BL268" s="6">
        <f ca="1">BL267+SUMIFS('Transactions (Dated)'!$F:$F,'Transactions (Dated)'!$D:$D,$BF268,'Transactions (Dated)'!$B:$B,BL$11,'Transactions (Dated)'!$C:$C,"Dividend (paid to cash)")*AA268</f>
        <v>0</v>
      </c>
      <c r="BM268" s="6">
        <f ca="1">BM267+SUMIFS('Transactions (Dated)'!$F:$F,'Transactions (Dated)'!$D:$D,$BF268,'Transactions (Dated)'!$B:$B,BM$11,'Transactions (Dated)'!$C:$C,"Dividend (paid to cash)")*AB268</f>
        <v>0</v>
      </c>
      <c r="BN268" s="6">
        <f ca="1">BN267+SUMIFS('Transactions (Dated)'!$F:$F,'Transactions (Dated)'!$D:$D,$BF268,'Transactions (Dated)'!$B:$B,BN$11,'Transactions (Dated)'!$C:$C,"Dividend (paid to cash)")*AC268</f>
        <v>0</v>
      </c>
      <c r="BO268" s="6">
        <f ca="1">BO267+SUMIFS('Transactions (Dated)'!$F:$F,'Transactions (Dated)'!$D:$D,$BF268,'Transactions (Dated)'!$B:$B,BO$11,'Transactions (Dated)'!$C:$C,"Dividend (paid to cash)")*AD268</f>
        <v>0</v>
      </c>
      <c r="BP268" s="6">
        <f ca="1">BP267+SUMIFS('Transactions (Dated)'!$F:$F,'Transactions (Dated)'!$D:$D,$BF268,'Transactions (Dated)'!$B:$B,BP$11,'Transactions (Dated)'!$C:$C,"Dividend (paid to cash)")*AE268</f>
        <v>0</v>
      </c>
      <c r="BQ268" s="6">
        <f ca="1">BQ267+SUMIFS('Transactions (Dated)'!$F:$F,'Transactions (Dated)'!$D:$D,$BF268,'Transactions (Dated)'!$B:$B,BQ$11,'Transactions (Dated)'!$C:$C,"Dividend (paid to cash)")*AF268</f>
        <v>0</v>
      </c>
      <c r="BR268" s="6">
        <f ca="1">BR267+SUMIFS('Transactions (Dated)'!$F:$F,'Transactions (Dated)'!$D:$D,$BF268,'Transactions (Dated)'!$B:$B,BR$11,'Transactions (Dated)'!$C:$C,"Dividend (paid to cash)")*AG268</f>
        <v>0</v>
      </c>
      <c r="BS268" s="6">
        <f ca="1">BS267+SUMIFS('Transactions (Dated)'!$F:$F,'Transactions (Dated)'!$D:$D,$BF268,'Transactions (Dated)'!$B:$B,BS$11,'Transactions (Dated)'!$C:$C,"Dividend (paid to cash)")*AH268</f>
        <v>0</v>
      </c>
      <c r="BT268" s="6">
        <f ca="1">BT267+SUMIFS('Transactions (Dated)'!$F:$F,'Transactions (Dated)'!$D:$D,$BF268,'Transactions (Dated)'!$B:$B,BT$11,'Transactions (Dated)'!$C:$C,"Dividend (paid to cash)")*AI268</f>
        <v>0</v>
      </c>
      <c r="BU268" s="6">
        <f ca="1">BU267+SUMIFS('Transactions (Dated)'!$F:$F,'Transactions (Dated)'!$D:$D,$BF268,'Transactions (Dated)'!$B:$B,BU$11,'Transactions (Dated)'!$C:$C,"Dividend (paid to cash)")*AJ268</f>
        <v>0</v>
      </c>
      <c r="BV268" s="6"/>
      <c r="BX268" s="6">
        <f t="shared" ca="1" si="102"/>
        <v>808892.14</v>
      </c>
      <c r="BZ268" s="3">
        <f t="shared" si="103"/>
        <v>42285</v>
      </c>
      <c r="CA268" s="4">
        <f t="shared" ref="CA268:CA331" ca="1" si="122">SUM(AN268:BC268)</f>
        <v>166174.84</v>
      </c>
      <c r="CB268" s="4">
        <f t="shared" ref="CB268:CB331" ca="1" si="123">+BX268</f>
        <v>808892.14</v>
      </c>
      <c r="CD268" s="4">
        <f t="shared" ref="CD268:CD331" ca="1" si="124">CA268+CB268</f>
        <v>975066.98</v>
      </c>
    </row>
    <row r="269" spans="2:82">
      <c r="B269" s="3">
        <f t="shared" ref="B269:B332" si="125">+E269</f>
        <v>42286</v>
      </c>
      <c r="C269" s="2">
        <v>13964.4</v>
      </c>
      <c r="E269" s="70">
        <v>42286</v>
      </c>
      <c r="F269" s="69">
        <v>9.59</v>
      </c>
      <c r="G269" s="69">
        <v>3.93</v>
      </c>
      <c r="H269" s="69">
        <v>18.89</v>
      </c>
      <c r="I269" s="69">
        <v>29.41</v>
      </c>
      <c r="J269" s="69">
        <v>12.95</v>
      </c>
      <c r="K269" s="69">
        <v>10.95</v>
      </c>
      <c r="L269" s="69">
        <v>22.98</v>
      </c>
      <c r="M269" s="69">
        <v>3.32</v>
      </c>
      <c r="N269" s="69">
        <v>8.6999999999999993</v>
      </c>
      <c r="O269" s="69">
        <v>6.0366999999999997</v>
      </c>
      <c r="P269" s="69">
        <v>27.28</v>
      </c>
      <c r="Q269" s="69">
        <v>0.9</v>
      </c>
      <c r="R269" s="69">
        <v>7.22</v>
      </c>
      <c r="S269" s="69">
        <v>38.83</v>
      </c>
      <c r="T269" s="4"/>
      <c r="V269" s="3">
        <f t="shared" si="104"/>
        <v>42286</v>
      </c>
      <c r="W269" s="40">
        <f ca="1">W268+SUMIFS('Transactions (Dated)'!$E$2:$E$53,'Transactions (Dated)'!$D$2:$D$53,'Share Values'!$V269,'Transactions (Dated)'!$B$2:$B$53,'Share Values'!W$11,'Transactions (Dated)'!$C$2:$C$53,"Buy")-SUMIFS('Transactions (Dated)'!$E$2:$E$53,'Transactions (Dated)'!$D$2:$D$53,'Share Values'!$V269,'Transactions (Dated)'!$B$2:$B$53,'Share Values'!W$11,'Transactions (Dated)'!$C$2:$C$53,"Sell")</f>
        <v>4625</v>
      </c>
      <c r="X269" s="40">
        <f ca="1">X268+SUMIFS('Transactions (Dated)'!$E$2:$E$53,'Transactions (Dated)'!$D$2:$D$53,'Share Values'!$V269,'Transactions (Dated)'!$B$2:$B$53,'Share Values'!X$11,'Transactions (Dated)'!$C$2:$C$53,"Buy")-SUMIFS('Transactions (Dated)'!$E$2:$E$53,'Transactions (Dated)'!$D$2:$D$53,'Share Values'!$V269,'Transactions (Dated)'!$B$2:$B$53,'Share Values'!X$11,'Transactions (Dated)'!$C$2:$C$53,"Sell")</f>
        <v>9375</v>
      </c>
      <c r="Y269" s="40">
        <f ca="1">Y268+SUMIFS('Transactions (Dated)'!$E$2:$E$53,'Transactions (Dated)'!$D$2:$D$53,'Share Values'!$V269,'Transactions (Dated)'!$B$2:$B$53,'Share Values'!Y$11,'Transactions (Dated)'!$C$2:$C$53,"Buy")-SUMIFS('Transactions (Dated)'!$E$2:$E$53,'Transactions (Dated)'!$D$2:$D$53,'Share Values'!$V269,'Transactions (Dated)'!$B$2:$B$53,'Share Values'!Y$11,'Transactions (Dated)'!$C$2:$C$53,"Sell")</f>
        <v>0</v>
      </c>
      <c r="Z269" s="40">
        <f ca="1">Z268+SUMIFS('Transactions (Dated)'!$E$2:$E$53,'Transactions (Dated)'!$D$2:$D$53,'Share Values'!$V269,'Transactions (Dated)'!$B$2:$B$53,'Share Values'!Z$11,'Transactions (Dated)'!$C$2:$C$53,"Buy")-SUMIFS('Transactions (Dated)'!$E$2:$E$53,'Transactions (Dated)'!$D$2:$D$53,'Share Values'!$V269,'Transactions (Dated)'!$B$2:$B$53,'Share Values'!Z$11,'Transactions (Dated)'!$C$2:$C$53,"Sell")</f>
        <v>1892</v>
      </c>
      <c r="AA269" s="40">
        <f ca="1">AA268+SUMIFS('Transactions (Dated)'!$E$2:$E$53,'Transactions (Dated)'!$D$2:$D$53,'Share Values'!$V269,'Transactions (Dated)'!$B$2:$B$53,'Share Values'!AA$11,'Transactions (Dated)'!$C$2:$C$53,"Buy")-SUMIFS('Transactions (Dated)'!$E$2:$E$53,'Transactions (Dated)'!$D$2:$D$53,'Share Values'!$V269,'Transactions (Dated)'!$B$2:$B$53,'Share Values'!AA$11,'Transactions (Dated)'!$C$2:$C$53,"Sell")</f>
        <v>2348</v>
      </c>
      <c r="AB269" s="40">
        <f ca="1">AB268+SUMIFS('Transactions (Dated)'!$E$2:$E$53,'Transactions (Dated)'!$D$2:$D$53,'Share Values'!$V269,'Transactions (Dated)'!$B$2:$B$53,'Share Values'!AB$11,'Transactions (Dated)'!$C$2:$C$53,"Buy")-SUMIFS('Transactions (Dated)'!$E$2:$E$53,'Transactions (Dated)'!$D$2:$D$53,'Share Values'!$V269,'Transactions (Dated)'!$B$2:$B$53,'Share Values'!AB$11,'Transactions (Dated)'!$C$2:$C$53,"Sell")</f>
        <v>0</v>
      </c>
      <c r="AC269" s="40">
        <f ca="1">AC268+SUMIFS('Transactions (Dated)'!$E$2:$E$53,'Transactions (Dated)'!$D$2:$D$53,'Share Values'!$V269,'Transactions (Dated)'!$B$2:$B$53,'Share Values'!AC$11,'Transactions (Dated)'!$C$2:$C$53,"Buy")-SUMIFS('Transactions (Dated)'!$E$2:$E$53,'Transactions (Dated)'!$D$2:$D$53,'Share Values'!$V269,'Transactions (Dated)'!$B$2:$B$53,'Share Values'!AC$11,'Transactions (Dated)'!$C$2:$C$53,"Sell")</f>
        <v>0</v>
      </c>
      <c r="AD269" s="40">
        <f ca="1">AD268+SUMIFS('Transactions (Dated)'!$E$2:$E$53,'Transactions (Dated)'!$D$2:$D$53,'Share Values'!$V269,'Transactions (Dated)'!$B$2:$B$53,'Share Values'!AD$11,'Transactions (Dated)'!$C$2:$C$53,"Buy")-SUMIFS('Transactions (Dated)'!$E$2:$E$53,'Transactions (Dated)'!$D$2:$D$53,'Share Values'!$V269,'Transactions (Dated)'!$B$2:$B$53,'Share Values'!AD$11,'Transactions (Dated)'!$C$2:$C$53,"Sell")</f>
        <v>0</v>
      </c>
      <c r="AE269" s="40">
        <f ca="1">AE268+SUMIFS('Transactions (Dated)'!$E$2:$E$53,'Transactions (Dated)'!$D$2:$D$53,'Share Values'!$V269,'Transactions (Dated)'!$B$2:$B$53,'Share Values'!AE$11,'Transactions (Dated)'!$C$2:$C$53,"Buy")-SUMIFS('Transactions (Dated)'!$E$2:$E$53,'Transactions (Dated)'!$D$2:$D$53,'Share Values'!$V269,'Transactions (Dated)'!$B$2:$B$53,'Share Values'!AE$11,'Transactions (Dated)'!$C$2:$C$53,"Sell")</f>
        <v>0</v>
      </c>
      <c r="AF269" s="40">
        <f ca="1">AF268+SUMIFS('Transactions (Dated)'!$E$2:$E$53,'Transactions (Dated)'!$D$2:$D$53,'Share Values'!$V269,'Transactions (Dated)'!$B$2:$B$53,'Share Values'!AF$11,'Transactions (Dated)'!$C$2:$C$53,"Buy")-SUMIFS('Transactions (Dated)'!$E$2:$E$53,'Transactions (Dated)'!$D$2:$D$53,'Share Values'!$V269,'Transactions (Dated)'!$B$2:$B$53,'Share Values'!AF$11,'Transactions (Dated)'!$C$2:$C$53,"Sell")</f>
        <v>0</v>
      </c>
      <c r="AG269" s="40">
        <f ca="1">AG268+SUMIFS('Transactions (Dated)'!$E$2:$E$53,'Transactions (Dated)'!$D$2:$D$53,'Share Values'!$V269,'Transactions (Dated)'!$B$2:$B$53,'Share Values'!AG$11,'Transactions (Dated)'!$C$2:$C$53,"Buy")-SUMIFS('Transactions (Dated)'!$E$2:$E$53,'Transactions (Dated)'!$D$2:$D$53,'Share Values'!$V269,'Transactions (Dated)'!$B$2:$B$53,'Share Values'!AG$11,'Transactions (Dated)'!$C$2:$C$53,"Sell")</f>
        <v>0</v>
      </c>
      <c r="AH269" s="40">
        <f ca="1">AH268+SUMIFS('Transactions (Dated)'!$E$2:$E$53,'Transactions (Dated)'!$D$2:$D$53,'Share Values'!$V269,'Transactions (Dated)'!$B$2:$B$53,'Share Values'!AH$11,'Transactions (Dated)'!$C$2:$C$53,"Buy")-SUMIFS('Transactions (Dated)'!$E$2:$E$53,'Transactions (Dated)'!$D$2:$D$53,'Share Values'!$V269,'Transactions (Dated)'!$B$2:$B$53,'Share Values'!AH$11,'Transactions (Dated)'!$C$2:$C$53,"Sell")</f>
        <v>0</v>
      </c>
      <c r="AI269" s="40">
        <f ca="1">AI268+SUMIFS('Transactions (Dated)'!$E$2:$E$53,'Transactions (Dated)'!$D$2:$D$53,'Share Values'!$V269,'Transactions (Dated)'!$B$2:$B$53,'Share Values'!AI$11,'Transactions (Dated)'!$C$2:$C$53,"Buy")-SUMIFS('Transactions (Dated)'!$E$2:$E$53,'Transactions (Dated)'!$D$2:$D$53,'Share Values'!$V269,'Transactions (Dated)'!$B$2:$B$53,'Share Values'!AI$11,'Transactions (Dated)'!$C$2:$C$53,"Sell")</f>
        <v>0</v>
      </c>
      <c r="AJ269" s="40">
        <f ca="1">AJ268+SUMIFS('Transactions (Dated)'!$E$2:$E$53,'Transactions (Dated)'!$D$2:$D$53,'Share Values'!$V269,'Transactions (Dated)'!$B$2:$B$53,'Share Values'!AJ$11,'Transactions (Dated)'!$C$2:$C$53,"Buy")-SUMIFS('Transactions (Dated)'!$E$2:$E$53,'Transactions (Dated)'!$D$2:$D$53,'Share Values'!$V269,'Transactions (Dated)'!$B$2:$B$53,'Share Values'!AJ$11,'Transactions (Dated)'!$C$2:$C$53,"Sell")</f>
        <v>0</v>
      </c>
      <c r="AK269" s="40"/>
      <c r="AM269" s="3">
        <f t="shared" si="105"/>
        <v>42286</v>
      </c>
      <c r="AN269" s="6">
        <f t="shared" ca="1" si="106"/>
        <v>44353.75</v>
      </c>
      <c r="AO269" s="6">
        <f t="shared" ca="1" si="107"/>
        <v>36843.75</v>
      </c>
      <c r="AP269" s="6">
        <f t="shared" ca="1" si="108"/>
        <v>0</v>
      </c>
      <c r="AQ269" s="6">
        <f t="shared" ca="1" si="109"/>
        <v>55643.72</v>
      </c>
      <c r="AR269" s="6">
        <f t="shared" ca="1" si="110"/>
        <v>30406.6</v>
      </c>
      <c r="AS269" s="6">
        <f t="shared" ca="1" si="111"/>
        <v>0</v>
      </c>
      <c r="AT269" s="6">
        <f t="shared" ca="1" si="112"/>
        <v>0</v>
      </c>
      <c r="AU269" s="6">
        <f t="shared" ca="1" si="113"/>
        <v>0</v>
      </c>
      <c r="AV269" s="6">
        <f t="shared" ca="1" si="114"/>
        <v>0</v>
      </c>
      <c r="AW269" s="6">
        <f t="shared" ca="1" si="115"/>
        <v>0</v>
      </c>
      <c r="AX269" s="6">
        <f t="shared" ca="1" si="116"/>
        <v>0</v>
      </c>
      <c r="AY269" s="6">
        <f t="shared" ca="1" si="117"/>
        <v>0</v>
      </c>
      <c r="AZ269" s="6">
        <f t="shared" ca="1" si="118"/>
        <v>0</v>
      </c>
      <c r="BA269" s="6">
        <f t="shared" ca="1" si="119"/>
        <v>0</v>
      </c>
      <c r="BB269" s="6"/>
      <c r="BD269" s="4">
        <f t="shared" ca="1" si="120"/>
        <v>167247.82</v>
      </c>
      <c r="BF269" s="3">
        <f t="shared" si="121"/>
        <v>42286</v>
      </c>
      <c r="BG269" s="6">
        <f>BG268+SUMIFS('Transactions (Dated)'!H:H,'Transactions (Dated)'!D:D,'Share Values'!AM269)</f>
        <v>806524.9</v>
      </c>
      <c r="BH269" s="6">
        <f ca="1">BH268+SUMIFS('Transactions (Dated)'!$F:$F,'Transactions (Dated)'!$D:$D,$BF269,'Transactions (Dated)'!$B:$B,BH$11,'Transactions (Dated)'!$C:$C,"Dividend (paid to cash)")*W269</f>
        <v>0</v>
      </c>
      <c r="BI269" s="6">
        <f ca="1">BI268+SUMIFS('Transactions (Dated)'!$F:$F,'Transactions (Dated)'!$D:$D,$BF269,'Transactions (Dated)'!$B:$B,BI$11,'Transactions (Dated)'!$C:$C,"Dividend (paid to cash)")*X269</f>
        <v>2187.5</v>
      </c>
      <c r="BJ269" s="6">
        <f ca="1">BJ268+SUMIFS('Transactions (Dated)'!$F:$F,'Transactions (Dated)'!$D:$D,$BF269,'Transactions (Dated)'!$B:$B,BJ$11,'Transactions (Dated)'!$C:$C,"Dividend (paid to cash)")*Y269</f>
        <v>0</v>
      </c>
      <c r="BK269" s="6">
        <f ca="1">BK268+SUMIFS('Transactions (Dated)'!$F:$F,'Transactions (Dated)'!$D:$D,$BF269,'Transactions (Dated)'!$B:$B,BK$11,'Transactions (Dated)'!$C:$C,"Dividend (paid to cash)")*Z269</f>
        <v>179.74</v>
      </c>
      <c r="BL269" s="6">
        <f ca="1">BL268+SUMIFS('Transactions (Dated)'!$F:$F,'Transactions (Dated)'!$D:$D,$BF269,'Transactions (Dated)'!$B:$B,BL$11,'Transactions (Dated)'!$C:$C,"Dividend (paid to cash)")*AA269</f>
        <v>0</v>
      </c>
      <c r="BM269" s="6">
        <f ca="1">BM268+SUMIFS('Transactions (Dated)'!$F:$F,'Transactions (Dated)'!$D:$D,$BF269,'Transactions (Dated)'!$B:$B,BM$11,'Transactions (Dated)'!$C:$C,"Dividend (paid to cash)")*AB269</f>
        <v>0</v>
      </c>
      <c r="BN269" s="6">
        <f ca="1">BN268+SUMIFS('Transactions (Dated)'!$F:$F,'Transactions (Dated)'!$D:$D,$BF269,'Transactions (Dated)'!$B:$B,BN$11,'Transactions (Dated)'!$C:$C,"Dividend (paid to cash)")*AC269</f>
        <v>0</v>
      </c>
      <c r="BO269" s="6">
        <f ca="1">BO268+SUMIFS('Transactions (Dated)'!$F:$F,'Transactions (Dated)'!$D:$D,$BF269,'Transactions (Dated)'!$B:$B,BO$11,'Transactions (Dated)'!$C:$C,"Dividend (paid to cash)")*AD269</f>
        <v>0</v>
      </c>
      <c r="BP269" s="6">
        <f ca="1">BP268+SUMIFS('Transactions (Dated)'!$F:$F,'Transactions (Dated)'!$D:$D,$BF269,'Transactions (Dated)'!$B:$B,BP$11,'Transactions (Dated)'!$C:$C,"Dividend (paid to cash)")*AE269</f>
        <v>0</v>
      </c>
      <c r="BQ269" s="6">
        <f ca="1">BQ268+SUMIFS('Transactions (Dated)'!$F:$F,'Transactions (Dated)'!$D:$D,$BF269,'Transactions (Dated)'!$B:$B,BQ$11,'Transactions (Dated)'!$C:$C,"Dividend (paid to cash)")*AF269</f>
        <v>0</v>
      </c>
      <c r="BR269" s="6">
        <f ca="1">BR268+SUMIFS('Transactions (Dated)'!$F:$F,'Transactions (Dated)'!$D:$D,$BF269,'Transactions (Dated)'!$B:$B,BR$11,'Transactions (Dated)'!$C:$C,"Dividend (paid to cash)")*AG269</f>
        <v>0</v>
      </c>
      <c r="BS269" s="6">
        <f ca="1">BS268+SUMIFS('Transactions (Dated)'!$F:$F,'Transactions (Dated)'!$D:$D,$BF269,'Transactions (Dated)'!$B:$B,BS$11,'Transactions (Dated)'!$C:$C,"Dividend (paid to cash)")*AH269</f>
        <v>0</v>
      </c>
      <c r="BT269" s="6">
        <f ca="1">BT268+SUMIFS('Transactions (Dated)'!$F:$F,'Transactions (Dated)'!$D:$D,$BF269,'Transactions (Dated)'!$B:$B,BT$11,'Transactions (Dated)'!$C:$C,"Dividend (paid to cash)")*AI269</f>
        <v>0</v>
      </c>
      <c r="BU269" s="6">
        <f ca="1">BU268+SUMIFS('Transactions (Dated)'!$F:$F,'Transactions (Dated)'!$D:$D,$BF269,'Transactions (Dated)'!$B:$B,BU$11,'Transactions (Dated)'!$C:$C,"Dividend (paid to cash)")*AJ269</f>
        <v>0</v>
      </c>
      <c r="BV269" s="6"/>
      <c r="BX269" s="6">
        <f t="shared" ref="BX269:BX332" ca="1" si="126">SUM(BG269:BW269)</f>
        <v>808892.14</v>
      </c>
      <c r="BZ269" s="3">
        <f t="shared" ref="BZ269:BZ332" si="127">BF269</f>
        <v>42286</v>
      </c>
      <c r="CA269" s="4">
        <f t="shared" ca="1" si="122"/>
        <v>167247.82</v>
      </c>
      <c r="CB269" s="4">
        <f t="shared" ca="1" si="123"/>
        <v>808892.14</v>
      </c>
      <c r="CD269" s="4">
        <f t="shared" ca="1" si="124"/>
        <v>976139.96</v>
      </c>
    </row>
    <row r="270" spans="2:82">
      <c r="B270" s="3">
        <f t="shared" si="125"/>
        <v>42290</v>
      </c>
      <c r="C270" s="2">
        <v>13844.7</v>
      </c>
      <c r="E270" s="70">
        <v>42290</v>
      </c>
      <c r="F270" s="69">
        <v>9.35</v>
      </c>
      <c r="G270" s="69">
        <v>3.61</v>
      </c>
      <c r="H270" s="69">
        <v>18.72</v>
      </c>
      <c r="I270" s="69">
        <v>29.64</v>
      </c>
      <c r="J270" s="69">
        <v>12.65</v>
      </c>
      <c r="K270" s="69">
        <v>10.83</v>
      </c>
      <c r="L270" s="69">
        <v>22.4</v>
      </c>
      <c r="M270" s="69">
        <v>3.27</v>
      </c>
      <c r="N270" s="69">
        <v>8.8699999999999992</v>
      </c>
      <c r="O270" s="69">
        <v>6.0332999999999997</v>
      </c>
      <c r="P270" s="69">
        <v>27.21</v>
      </c>
      <c r="Q270" s="69">
        <v>0.94</v>
      </c>
      <c r="R270" s="69">
        <v>7.03</v>
      </c>
      <c r="S270" s="69">
        <v>38.909999999999997</v>
      </c>
      <c r="T270" s="4"/>
      <c r="V270" s="3">
        <f t="shared" si="104"/>
        <v>42290</v>
      </c>
      <c r="W270" s="40">
        <f ca="1">W269+SUMIFS('Transactions (Dated)'!$E$2:$E$53,'Transactions (Dated)'!$D$2:$D$53,'Share Values'!$V270,'Transactions (Dated)'!$B$2:$B$53,'Share Values'!W$11,'Transactions (Dated)'!$C$2:$C$53,"Buy")-SUMIFS('Transactions (Dated)'!$E$2:$E$53,'Transactions (Dated)'!$D$2:$D$53,'Share Values'!$V270,'Transactions (Dated)'!$B$2:$B$53,'Share Values'!W$11,'Transactions (Dated)'!$C$2:$C$53,"Sell")</f>
        <v>4625</v>
      </c>
      <c r="X270" s="40">
        <f ca="1">X269+SUMIFS('Transactions (Dated)'!$E$2:$E$53,'Transactions (Dated)'!$D$2:$D$53,'Share Values'!$V270,'Transactions (Dated)'!$B$2:$B$53,'Share Values'!X$11,'Transactions (Dated)'!$C$2:$C$53,"Buy")-SUMIFS('Transactions (Dated)'!$E$2:$E$53,'Transactions (Dated)'!$D$2:$D$53,'Share Values'!$V270,'Transactions (Dated)'!$B$2:$B$53,'Share Values'!X$11,'Transactions (Dated)'!$C$2:$C$53,"Sell")</f>
        <v>9375</v>
      </c>
      <c r="Y270" s="40">
        <f ca="1">Y269+SUMIFS('Transactions (Dated)'!$E$2:$E$53,'Transactions (Dated)'!$D$2:$D$53,'Share Values'!$V270,'Transactions (Dated)'!$B$2:$B$53,'Share Values'!Y$11,'Transactions (Dated)'!$C$2:$C$53,"Buy")-SUMIFS('Transactions (Dated)'!$E$2:$E$53,'Transactions (Dated)'!$D$2:$D$53,'Share Values'!$V270,'Transactions (Dated)'!$B$2:$B$53,'Share Values'!Y$11,'Transactions (Dated)'!$C$2:$C$53,"Sell")</f>
        <v>0</v>
      </c>
      <c r="Z270" s="40">
        <f ca="1">Z269+SUMIFS('Transactions (Dated)'!$E$2:$E$53,'Transactions (Dated)'!$D$2:$D$53,'Share Values'!$V270,'Transactions (Dated)'!$B$2:$B$53,'Share Values'!Z$11,'Transactions (Dated)'!$C$2:$C$53,"Buy")-SUMIFS('Transactions (Dated)'!$E$2:$E$53,'Transactions (Dated)'!$D$2:$D$53,'Share Values'!$V270,'Transactions (Dated)'!$B$2:$B$53,'Share Values'!Z$11,'Transactions (Dated)'!$C$2:$C$53,"Sell")</f>
        <v>1892</v>
      </c>
      <c r="AA270" s="40">
        <f ca="1">AA269+SUMIFS('Transactions (Dated)'!$E$2:$E$53,'Transactions (Dated)'!$D$2:$D$53,'Share Values'!$V270,'Transactions (Dated)'!$B$2:$B$53,'Share Values'!AA$11,'Transactions (Dated)'!$C$2:$C$53,"Buy")-SUMIFS('Transactions (Dated)'!$E$2:$E$53,'Transactions (Dated)'!$D$2:$D$53,'Share Values'!$V270,'Transactions (Dated)'!$B$2:$B$53,'Share Values'!AA$11,'Transactions (Dated)'!$C$2:$C$53,"Sell")</f>
        <v>2348</v>
      </c>
      <c r="AB270" s="40">
        <f ca="1">AB269+SUMIFS('Transactions (Dated)'!$E$2:$E$53,'Transactions (Dated)'!$D$2:$D$53,'Share Values'!$V270,'Transactions (Dated)'!$B$2:$B$53,'Share Values'!AB$11,'Transactions (Dated)'!$C$2:$C$53,"Buy")-SUMIFS('Transactions (Dated)'!$E$2:$E$53,'Transactions (Dated)'!$D$2:$D$53,'Share Values'!$V270,'Transactions (Dated)'!$B$2:$B$53,'Share Values'!AB$11,'Transactions (Dated)'!$C$2:$C$53,"Sell")</f>
        <v>0</v>
      </c>
      <c r="AC270" s="40">
        <f ca="1">AC269+SUMIFS('Transactions (Dated)'!$E$2:$E$53,'Transactions (Dated)'!$D$2:$D$53,'Share Values'!$V270,'Transactions (Dated)'!$B$2:$B$53,'Share Values'!AC$11,'Transactions (Dated)'!$C$2:$C$53,"Buy")-SUMIFS('Transactions (Dated)'!$E$2:$E$53,'Transactions (Dated)'!$D$2:$D$53,'Share Values'!$V270,'Transactions (Dated)'!$B$2:$B$53,'Share Values'!AC$11,'Transactions (Dated)'!$C$2:$C$53,"Sell")</f>
        <v>0</v>
      </c>
      <c r="AD270" s="40">
        <f ca="1">AD269+SUMIFS('Transactions (Dated)'!$E$2:$E$53,'Transactions (Dated)'!$D$2:$D$53,'Share Values'!$V270,'Transactions (Dated)'!$B$2:$B$53,'Share Values'!AD$11,'Transactions (Dated)'!$C$2:$C$53,"Buy")-SUMIFS('Transactions (Dated)'!$E$2:$E$53,'Transactions (Dated)'!$D$2:$D$53,'Share Values'!$V270,'Transactions (Dated)'!$B$2:$B$53,'Share Values'!AD$11,'Transactions (Dated)'!$C$2:$C$53,"Sell")</f>
        <v>0</v>
      </c>
      <c r="AE270" s="40">
        <f ca="1">AE269+SUMIFS('Transactions (Dated)'!$E$2:$E$53,'Transactions (Dated)'!$D$2:$D$53,'Share Values'!$V270,'Transactions (Dated)'!$B$2:$B$53,'Share Values'!AE$11,'Transactions (Dated)'!$C$2:$C$53,"Buy")-SUMIFS('Transactions (Dated)'!$E$2:$E$53,'Transactions (Dated)'!$D$2:$D$53,'Share Values'!$V270,'Transactions (Dated)'!$B$2:$B$53,'Share Values'!AE$11,'Transactions (Dated)'!$C$2:$C$53,"Sell")</f>
        <v>0</v>
      </c>
      <c r="AF270" s="40">
        <f ca="1">AF269+SUMIFS('Transactions (Dated)'!$E$2:$E$53,'Transactions (Dated)'!$D$2:$D$53,'Share Values'!$V270,'Transactions (Dated)'!$B$2:$B$53,'Share Values'!AF$11,'Transactions (Dated)'!$C$2:$C$53,"Buy")-SUMIFS('Transactions (Dated)'!$E$2:$E$53,'Transactions (Dated)'!$D$2:$D$53,'Share Values'!$V270,'Transactions (Dated)'!$B$2:$B$53,'Share Values'!AF$11,'Transactions (Dated)'!$C$2:$C$53,"Sell")</f>
        <v>0</v>
      </c>
      <c r="AG270" s="40">
        <f ca="1">AG269+SUMIFS('Transactions (Dated)'!$E$2:$E$53,'Transactions (Dated)'!$D$2:$D$53,'Share Values'!$V270,'Transactions (Dated)'!$B$2:$B$53,'Share Values'!AG$11,'Transactions (Dated)'!$C$2:$C$53,"Buy")-SUMIFS('Transactions (Dated)'!$E$2:$E$53,'Transactions (Dated)'!$D$2:$D$53,'Share Values'!$V270,'Transactions (Dated)'!$B$2:$B$53,'Share Values'!AG$11,'Transactions (Dated)'!$C$2:$C$53,"Sell")</f>
        <v>0</v>
      </c>
      <c r="AH270" s="40">
        <f ca="1">AH269+SUMIFS('Transactions (Dated)'!$E$2:$E$53,'Transactions (Dated)'!$D$2:$D$53,'Share Values'!$V270,'Transactions (Dated)'!$B$2:$B$53,'Share Values'!AH$11,'Transactions (Dated)'!$C$2:$C$53,"Buy")-SUMIFS('Transactions (Dated)'!$E$2:$E$53,'Transactions (Dated)'!$D$2:$D$53,'Share Values'!$V270,'Transactions (Dated)'!$B$2:$B$53,'Share Values'!AH$11,'Transactions (Dated)'!$C$2:$C$53,"Sell")</f>
        <v>0</v>
      </c>
      <c r="AI270" s="40">
        <f ca="1">AI269+SUMIFS('Transactions (Dated)'!$E$2:$E$53,'Transactions (Dated)'!$D$2:$D$53,'Share Values'!$V270,'Transactions (Dated)'!$B$2:$B$53,'Share Values'!AI$11,'Transactions (Dated)'!$C$2:$C$53,"Buy")-SUMIFS('Transactions (Dated)'!$E$2:$E$53,'Transactions (Dated)'!$D$2:$D$53,'Share Values'!$V270,'Transactions (Dated)'!$B$2:$B$53,'Share Values'!AI$11,'Transactions (Dated)'!$C$2:$C$53,"Sell")</f>
        <v>0</v>
      </c>
      <c r="AJ270" s="40">
        <f ca="1">AJ269+SUMIFS('Transactions (Dated)'!$E$2:$E$53,'Transactions (Dated)'!$D$2:$D$53,'Share Values'!$V270,'Transactions (Dated)'!$B$2:$B$53,'Share Values'!AJ$11,'Transactions (Dated)'!$C$2:$C$53,"Buy")-SUMIFS('Transactions (Dated)'!$E$2:$E$53,'Transactions (Dated)'!$D$2:$D$53,'Share Values'!$V270,'Transactions (Dated)'!$B$2:$B$53,'Share Values'!AJ$11,'Transactions (Dated)'!$C$2:$C$53,"Sell")</f>
        <v>0</v>
      </c>
      <c r="AK270" s="40"/>
      <c r="AM270" s="3">
        <f t="shared" si="105"/>
        <v>42290</v>
      </c>
      <c r="AN270" s="6">
        <f t="shared" ca="1" si="106"/>
        <v>43243.75</v>
      </c>
      <c r="AO270" s="6">
        <f t="shared" ca="1" si="107"/>
        <v>33843.75</v>
      </c>
      <c r="AP270" s="6">
        <f t="shared" ca="1" si="108"/>
        <v>0</v>
      </c>
      <c r="AQ270" s="6">
        <f t="shared" ca="1" si="109"/>
        <v>56078.880000000005</v>
      </c>
      <c r="AR270" s="6">
        <f t="shared" ca="1" si="110"/>
        <v>29702.2</v>
      </c>
      <c r="AS270" s="6">
        <f t="shared" ca="1" si="111"/>
        <v>0</v>
      </c>
      <c r="AT270" s="6">
        <f t="shared" ca="1" si="112"/>
        <v>0</v>
      </c>
      <c r="AU270" s="6">
        <f t="shared" ca="1" si="113"/>
        <v>0</v>
      </c>
      <c r="AV270" s="6">
        <f t="shared" ca="1" si="114"/>
        <v>0</v>
      </c>
      <c r="AW270" s="6">
        <f t="shared" ca="1" si="115"/>
        <v>0</v>
      </c>
      <c r="AX270" s="6">
        <f t="shared" ca="1" si="116"/>
        <v>0</v>
      </c>
      <c r="AY270" s="6">
        <f t="shared" ca="1" si="117"/>
        <v>0</v>
      </c>
      <c r="AZ270" s="6">
        <f t="shared" ca="1" si="118"/>
        <v>0</v>
      </c>
      <c r="BA270" s="6">
        <f t="shared" ca="1" si="119"/>
        <v>0</v>
      </c>
      <c r="BB270" s="6"/>
      <c r="BD270" s="4">
        <f t="shared" ca="1" si="120"/>
        <v>162868.58000000002</v>
      </c>
      <c r="BF270" s="3">
        <f t="shared" si="121"/>
        <v>42290</v>
      </c>
      <c r="BG270" s="6">
        <f>BG269+SUMIFS('Transactions (Dated)'!H:H,'Transactions (Dated)'!D:D,'Share Values'!AM270)</f>
        <v>806524.9</v>
      </c>
      <c r="BH270" s="6">
        <f ca="1">BH269+SUMIFS('Transactions (Dated)'!$F:$F,'Transactions (Dated)'!$D:$D,$BF270,'Transactions (Dated)'!$B:$B,BH$11,'Transactions (Dated)'!$C:$C,"Dividend (paid to cash)")*W270</f>
        <v>0</v>
      </c>
      <c r="BI270" s="6">
        <f ca="1">BI269+SUMIFS('Transactions (Dated)'!$F:$F,'Transactions (Dated)'!$D:$D,$BF270,'Transactions (Dated)'!$B:$B,BI$11,'Transactions (Dated)'!$C:$C,"Dividend (paid to cash)")*X270</f>
        <v>2187.5</v>
      </c>
      <c r="BJ270" s="6">
        <f ca="1">BJ269+SUMIFS('Transactions (Dated)'!$F:$F,'Transactions (Dated)'!$D:$D,$BF270,'Transactions (Dated)'!$B:$B,BJ$11,'Transactions (Dated)'!$C:$C,"Dividend (paid to cash)")*Y270</f>
        <v>0</v>
      </c>
      <c r="BK270" s="6">
        <f ca="1">BK269+SUMIFS('Transactions (Dated)'!$F:$F,'Transactions (Dated)'!$D:$D,$BF270,'Transactions (Dated)'!$B:$B,BK$11,'Transactions (Dated)'!$C:$C,"Dividend (paid to cash)")*Z270</f>
        <v>179.74</v>
      </c>
      <c r="BL270" s="6">
        <f ca="1">BL269+SUMIFS('Transactions (Dated)'!$F:$F,'Transactions (Dated)'!$D:$D,$BF270,'Transactions (Dated)'!$B:$B,BL$11,'Transactions (Dated)'!$C:$C,"Dividend (paid to cash)")*AA270</f>
        <v>0</v>
      </c>
      <c r="BM270" s="6">
        <f ca="1">BM269+SUMIFS('Transactions (Dated)'!$F:$F,'Transactions (Dated)'!$D:$D,$BF270,'Transactions (Dated)'!$B:$B,BM$11,'Transactions (Dated)'!$C:$C,"Dividend (paid to cash)")*AB270</f>
        <v>0</v>
      </c>
      <c r="BN270" s="6">
        <f ca="1">BN269+SUMIFS('Transactions (Dated)'!$F:$F,'Transactions (Dated)'!$D:$D,$BF270,'Transactions (Dated)'!$B:$B,BN$11,'Transactions (Dated)'!$C:$C,"Dividend (paid to cash)")*AC270</f>
        <v>0</v>
      </c>
      <c r="BO270" s="6">
        <f ca="1">BO269+SUMIFS('Transactions (Dated)'!$F:$F,'Transactions (Dated)'!$D:$D,$BF270,'Transactions (Dated)'!$B:$B,BO$11,'Transactions (Dated)'!$C:$C,"Dividend (paid to cash)")*AD270</f>
        <v>0</v>
      </c>
      <c r="BP270" s="6">
        <f ca="1">BP269+SUMIFS('Transactions (Dated)'!$F:$F,'Transactions (Dated)'!$D:$D,$BF270,'Transactions (Dated)'!$B:$B,BP$11,'Transactions (Dated)'!$C:$C,"Dividend (paid to cash)")*AE270</f>
        <v>0</v>
      </c>
      <c r="BQ270" s="6">
        <f ca="1">BQ269+SUMIFS('Transactions (Dated)'!$F:$F,'Transactions (Dated)'!$D:$D,$BF270,'Transactions (Dated)'!$B:$B,BQ$11,'Transactions (Dated)'!$C:$C,"Dividend (paid to cash)")*AF270</f>
        <v>0</v>
      </c>
      <c r="BR270" s="6">
        <f ca="1">BR269+SUMIFS('Transactions (Dated)'!$F:$F,'Transactions (Dated)'!$D:$D,$BF270,'Transactions (Dated)'!$B:$B,BR$11,'Transactions (Dated)'!$C:$C,"Dividend (paid to cash)")*AG270</f>
        <v>0</v>
      </c>
      <c r="BS270" s="6">
        <f ca="1">BS269+SUMIFS('Transactions (Dated)'!$F:$F,'Transactions (Dated)'!$D:$D,$BF270,'Transactions (Dated)'!$B:$B,BS$11,'Transactions (Dated)'!$C:$C,"Dividend (paid to cash)")*AH270</f>
        <v>0</v>
      </c>
      <c r="BT270" s="6">
        <f ca="1">BT269+SUMIFS('Transactions (Dated)'!$F:$F,'Transactions (Dated)'!$D:$D,$BF270,'Transactions (Dated)'!$B:$B,BT$11,'Transactions (Dated)'!$C:$C,"Dividend (paid to cash)")*AI270</f>
        <v>0</v>
      </c>
      <c r="BU270" s="6">
        <f ca="1">BU269+SUMIFS('Transactions (Dated)'!$F:$F,'Transactions (Dated)'!$D:$D,$BF270,'Transactions (Dated)'!$B:$B,BU$11,'Transactions (Dated)'!$C:$C,"Dividend (paid to cash)")*AJ270</f>
        <v>0</v>
      </c>
      <c r="BV270" s="6"/>
      <c r="BX270" s="6">
        <f t="shared" ca="1" si="126"/>
        <v>808892.14</v>
      </c>
      <c r="BZ270" s="3">
        <f t="shared" si="127"/>
        <v>42290</v>
      </c>
      <c r="CA270" s="4">
        <f t="shared" ca="1" si="122"/>
        <v>162868.58000000002</v>
      </c>
      <c r="CB270" s="4">
        <f t="shared" ca="1" si="123"/>
        <v>808892.14</v>
      </c>
      <c r="CD270" s="4">
        <f t="shared" ca="1" si="124"/>
        <v>971760.72</v>
      </c>
    </row>
    <row r="271" spans="2:82">
      <c r="B271" s="3">
        <f t="shared" si="125"/>
        <v>42291</v>
      </c>
      <c r="C271" s="2">
        <v>13875.3</v>
      </c>
      <c r="E271" s="70">
        <v>42291</v>
      </c>
      <c r="F271" s="69">
        <v>9.42</v>
      </c>
      <c r="G271" s="69">
        <v>3.5</v>
      </c>
      <c r="H271" s="69">
        <v>18.739999999999998</v>
      </c>
      <c r="I271" s="69">
        <v>29.56</v>
      </c>
      <c r="J271" s="69">
        <v>13.03</v>
      </c>
      <c r="K271" s="69">
        <v>10.73</v>
      </c>
      <c r="L271" s="69">
        <v>22.02</v>
      </c>
      <c r="M271" s="69">
        <v>3.5</v>
      </c>
      <c r="N271" s="69">
        <v>8.91</v>
      </c>
      <c r="O271" s="69">
        <v>6.0732999999999997</v>
      </c>
      <c r="P271" s="69">
        <v>27.07</v>
      </c>
      <c r="Q271" s="69">
        <v>0.91</v>
      </c>
      <c r="R271" s="69">
        <v>7.12</v>
      </c>
      <c r="S271" s="69">
        <v>38.21</v>
      </c>
      <c r="T271" s="4"/>
      <c r="V271" s="3">
        <f t="shared" si="104"/>
        <v>42291</v>
      </c>
      <c r="W271" s="40">
        <f ca="1">W270+SUMIFS('Transactions (Dated)'!$E$2:$E$53,'Transactions (Dated)'!$D$2:$D$53,'Share Values'!$V271,'Transactions (Dated)'!$B$2:$B$53,'Share Values'!W$11,'Transactions (Dated)'!$C$2:$C$53,"Buy")-SUMIFS('Transactions (Dated)'!$E$2:$E$53,'Transactions (Dated)'!$D$2:$D$53,'Share Values'!$V271,'Transactions (Dated)'!$B$2:$B$53,'Share Values'!W$11,'Transactions (Dated)'!$C$2:$C$53,"Sell")</f>
        <v>4625</v>
      </c>
      <c r="X271" s="40">
        <f ca="1">X270+SUMIFS('Transactions (Dated)'!$E$2:$E$53,'Transactions (Dated)'!$D$2:$D$53,'Share Values'!$V271,'Transactions (Dated)'!$B$2:$B$53,'Share Values'!X$11,'Transactions (Dated)'!$C$2:$C$53,"Buy")-SUMIFS('Transactions (Dated)'!$E$2:$E$53,'Transactions (Dated)'!$D$2:$D$53,'Share Values'!$V271,'Transactions (Dated)'!$B$2:$B$53,'Share Values'!X$11,'Transactions (Dated)'!$C$2:$C$53,"Sell")</f>
        <v>9375</v>
      </c>
      <c r="Y271" s="40">
        <f ca="1">Y270+SUMIFS('Transactions (Dated)'!$E$2:$E$53,'Transactions (Dated)'!$D$2:$D$53,'Share Values'!$V271,'Transactions (Dated)'!$B$2:$B$53,'Share Values'!Y$11,'Transactions (Dated)'!$C$2:$C$53,"Buy")-SUMIFS('Transactions (Dated)'!$E$2:$E$53,'Transactions (Dated)'!$D$2:$D$53,'Share Values'!$V271,'Transactions (Dated)'!$B$2:$B$53,'Share Values'!Y$11,'Transactions (Dated)'!$C$2:$C$53,"Sell")</f>
        <v>0</v>
      </c>
      <c r="Z271" s="40">
        <f ca="1">Z270+SUMIFS('Transactions (Dated)'!$E$2:$E$53,'Transactions (Dated)'!$D$2:$D$53,'Share Values'!$V271,'Transactions (Dated)'!$B$2:$B$53,'Share Values'!Z$11,'Transactions (Dated)'!$C$2:$C$53,"Buy")-SUMIFS('Transactions (Dated)'!$E$2:$E$53,'Transactions (Dated)'!$D$2:$D$53,'Share Values'!$V271,'Transactions (Dated)'!$B$2:$B$53,'Share Values'!Z$11,'Transactions (Dated)'!$C$2:$C$53,"Sell")</f>
        <v>1892</v>
      </c>
      <c r="AA271" s="40">
        <f ca="1">AA270+SUMIFS('Transactions (Dated)'!$E$2:$E$53,'Transactions (Dated)'!$D$2:$D$53,'Share Values'!$V271,'Transactions (Dated)'!$B$2:$B$53,'Share Values'!AA$11,'Transactions (Dated)'!$C$2:$C$53,"Buy")-SUMIFS('Transactions (Dated)'!$E$2:$E$53,'Transactions (Dated)'!$D$2:$D$53,'Share Values'!$V271,'Transactions (Dated)'!$B$2:$B$53,'Share Values'!AA$11,'Transactions (Dated)'!$C$2:$C$53,"Sell")</f>
        <v>2348</v>
      </c>
      <c r="AB271" s="40">
        <f ca="1">AB270+SUMIFS('Transactions (Dated)'!$E$2:$E$53,'Transactions (Dated)'!$D$2:$D$53,'Share Values'!$V271,'Transactions (Dated)'!$B$2:$B$53,'Share Values'!AB$11,'Transactions (Dated)'!$C$2:$C$53,"Buy")-SUMIFS('Transactions (Dated)'!$E$2:$E$53,'Transactions (Dated)'!$D$2:$D$53,'Share Values'!$V271,'Transactions (Dated)'!$B$2:$B$53,'Share Values'!AB$11,'Transactions (Dated)'!$C$2:$C$53,"Sell")</f>
        <v>0</v>
      </c>
      <c r="AC271" s="40">
        <f ca="1">AC270+SUMIFS('Transactions (Dated)'!$E$2:$E$53,'Transactions (Dated)'!$D$2:$D$53,'Share Values'!$V271,'Transactions (Dated)'!$B$2:$B$53,'Share Values'!AC$11,'Transactions (Dated)'!$C$2:$C$53,"Buy")-SUMIFS('Transactions (Dated)'!$E$2:$E$53,'Transactions (Dated)'!$D$2:$D$53,'Share Values'!$V271,'Transactions (Dated)'!$B$2:$B$53,'Share Values'!AC$11,'Transactions (Dated)'!$C$2:$C$53,"Sell")</f>
        <v>0</v>
      </c>
      <c r="AD271" s="40">
        <f ca="1">AD270+SUMIFS('Transactions (Dated)'!$E$2:$E$53,'Transactions (Dated)'!$D$2:$D$53,'Share Values'!$V271,'Transactions (Dated)'!$B$2:$B$53,'Share Values'!AD$11,'Transactions (Dated)'!$C$2:$C$53,"Buy")-SUMIFS('Transactions (Dated)'!$E$2:$E$53,'Transactions (Dated)'!$D$2:$D$53,'Share Values'!$V271,'Transactions (Dated)'!$B$2:$B$53,'Share Values'!AD$11,'Transactions (Dated)'!$C$2:$C$53,"Sell")</f>
        <v>0</v>
      </c>
      <c r="AE271" s="40">
        <f ca="1">AE270+SUMIFS('Transactions (Dated)'!$E$2:$E$53,'Transactions (Dated)'!$D$2:$D$53,'Share Values'!$V271,'Transactions (Dated)'!$B$2:$B$53,'Share Values'!AE$11,'Transactions (Dated)'!$C$2:$C$53,"Buy")-SUMIFS('Transactions (Dated)'!$E$2:$E$53,'Transactions (Dated)'!$D$2:$D$53,'Share Values'!$V271,'Transactions (Dated)'!$B$2:$B$53,'Share Values'!AE$11,'Transactions (Dated)'!$C$2:$C$53,"Sell")</f>
        <v>0</v>
      </c>
      <c r="AF271" s="40">
        <f ca="1">AF270+SUMIFS('Transactions (Dated)'!$E$2:$E$53,'Transactions (Dated)'!$D$2:$D$53,'Share Values'!$V271,'Transactions (Dated)'!$B$2:$B$53,'Share Values'!AF$11,'Transactions (Dated)'!$C$2:$C$53,"Buy")-SUMIFS('Transactions (Dated)'!$E$2:$E$53,'Transactions (Dated)'!$D$2:$D$53,'Share Values'!$V271,'Transactions (Dated)'!$B$2:$B$53,'Share Values'!AF$11,'Transactions (Dated)'!$C$2:$C$53,"Sell")</f>
        <v>0</v>
      </c>
      <c r="AG271" s="40">
        <f ca="1">AG270+SUMIFS('Transactions (Dated)'!$E$2:$E$53,'Transactions (Dated)'!$D$2:$D$53,'Share Values'!$V271,'Transactions (Dated)'!$B$2:$B$53,'Share Values'!AG$11,'Transactions (Dated)'!$C$2:$C$53,"Buy")-SUMIFS('Transactions (Dated)'!$E$2:$E$53,'Transactions (Dated)'!$D$2:$D$53,'Share Values'!$V271,'Transactions (Dated)'!$B$2:$B$53,'Share Values'!AG$11,'Transactions (Dated)'!$C$2:$C$53,"Sell")</f>
        <v>0</v>
      </c>
      <c r="AH271" s="40">
        <f ca="1">AH270+SUMIFS('Transactions (Dated)'!$E$2:$E$53,'Transactions (Dated)'!$D$2:$D$53,'Share Values'!$V271,'Transactions (Dated)'!$B$2:$B$53,'Share Values'!AH$11,'Transactions (Dated)'!$C$2:$C$53,"Buy")-SUMIFS('Transactions (Dated)'!$E$2:$E$53,'Transactions (Dated)'!$D$2:$D$53,'Share Values'!$V271,'Transactions (Dated)'!$B$2:$B$53,'Share Values'!AH$11,'Transactions (Dated)'!$C$2:$C$53,"Sell")</f>
        <v>0</v>
      </c>
      <c r="AI271" s="40">
        <f ca="1">AI270+SUMIFS('Transactions (Dated)'!$E$2:$E$53,'Transactions (Dated)'!$D$2:$D$53,'Share Values'!$V271,'Transactions (Dated)'!$B$2:$B$53,'Share Values'!AI$11,'Transactions (Dated)'!$C$2:$C$53,"Buy")-SUMIFS('Transactions (Dated)'!$E$2:$E$53,'Transactions (Dated)'!$D$2:$D$53,'Share Values'!$V271,'Transactions (Dated)'!$B$2:$B$53,'Share Values'!AI$11,'Transactions (Dated)'!$C$2:$C$53,"Sell")</f>
        <v>0</v>
      </c>
      <c r="AJ271" s="40">
        <f ca="1">AJ270+SUMIFS('Transactions (Dated)'!$E$2:$E$53,'Transactions (Dated)'!$D$2:$D$53,'Share Values'!$V271,'Transactions (Dated)'!$B$2:$B$53,'Share Values'!AJ$11,'Transactions (Dated)'!$C$2:$C$53,"Buy")-SUMIFS('Transactions (Dated)'!$E$2:$E$53,'Transactions (Dated)'!$D$2:$D$53,'Share Values'!$V271,'Transactions (Dated)'!$B$2:$B$53,'Share Values'!AJ$11,'Transactions (Dated)'!$C$2:$C$53,"Sell")</f>
        <v>0</v>
      </c>
      <c r="AK271" s="40"/>
      <c r="AM271" s="3">
        <f t="shared" si="105"/>
        <v>42291</v>
      </c>
      <c r="AN271" s="6">
        <f t="shared" ca="1" si="106"/>
        <v>43567.5</v>
      </c>
      <c r="AO271" s="6">
        <f t="shared" ca="1" si="107"/>
        <v>32812.5</v>
      </c>
      <c r="AP271" s="6">
        <f t="shared" ca="1" si="108"/>
        <v>0</v>
      </c>
      <c r="AQ271" s="6">
        <f t="shared" ca="1" si="109"/>
        <v>55927.519999999997</v>
      </c>
      <c r="AR271" s="6">
        <f t="shared" ca="1" si="110"/>
        <v>30594.44</v>
      </c>
      <c r="AS271" s="6">
        <f t="shared" ca="1" si="111"/>
        <v>0</v>
      </c>
      <c r="AT271" s="6">
        <f t="shared" ca="1" si="112"/>
        <v>0</v>
      </c>
      <c r="AU271" s="6">
        <f t="shared" ca="1" si="113"/>
        <v>0</v>
      </c>
      <c r="AV271" s="6">
        <f t="shared" ca="1" si="114"/>
        <v>0</v>
      </c>
      <c r="AW271" s="6">
        <f t="shared" ca="1" si="115"/>
        <v>0</v>
      </c>
      <c r="AX271" s="6">
        <f t="shared" ca="1" si="116"/>
        <v>0</v>
      </c>
      <c r="AY271" s="6">
        <f t="shared" ca="1" si="117"/>
        <v>0</v>
      </c>
      <c r="AZ271" s="6">
        <f t="shared" ca="1" si="118"/>
        <v>0</v>
      </c>
      <c r="BA271" s="6">
        <f t="shared" ca="1" si="119"/>
        <v>0</v>
      </c>
      <c r="BB271" s="6"/>
      <c r="BD271" s="4">
        <f t="shared" ca="1" si="120"/>
        <v>162901.96</v>
      </c>
      <c r="BF271" s="3">
        <f t="shared" si="121"/>
        <v>42291</v>
      </c>
      <c r="BG271" s="6">
        <f>BG270+SUMIFS('Transactions (Dated)'!H:H,'Transactions (Dated)'!D:D,'Share Values'!AM271)</f>
        <v>806524.9</v>
      </c>
      <c r="BH271" s="6">
        <f ca="1">BH270+SUMIFS('Transactions (Dated)'!$F:$F,'Transactions (Dated)'!$D:$D,$BF271,'Transactions (Dated)'!$B:$B,BH$11,'Transactions (Dated)'!$C:$C,"Dividend (paid to cash)")*W271</f>
        <v>0</v>
      </c>
      <c r="BI271" s="6">
        <f ca="1">BI270+SUMIFS('Transactions (Dated)'!$F:$F,'Transactions (Dated)'!$D:$D,$BF271,'Transactions (Dated)'!$B:$B,BI$11,'Transactions (Dated)'!$C:$C,"Dividend (paid to cash)")*X271</f>
        <v>2187.5</v>
      </c>
      <c r="BJ271" s="6">
        <f ca="1">BJ270+SUMIFS('Transactions (Dated)'!$F:$F,'Transactions (Dated)'!$D:$D,$BF271,'Transactions (Dated)'!$B:$B,BJ$11,'Transactions (Dated)'!$C:$C,"Dividend (paid to cash)")*Y271</f>
        <v>0</v>
      </c>
      <c r="BK271" s="6">
        <f ca="1">BK270+SUMIFS('Transactions (Dated)'!$F:$F,'Transactions (Dated)'!$D:$D,$BF271,'Transactions (Dated)'!$B:$B,BK$11,'Transactions (Dated)'!$C:$C,"Dividend (paid to cash)")*Z271</f>
        <v>179.74</v>
      </c>
      <c r="BL271" s="6">
        <f ca="1">BL270+SUMIFS('Transactions (Dated)'!$F:$F,'Transactions (Dated)'!$D:$D,$BF271,'Transactions (Dated)'!$B:$B,BL$11,'Transactions (Dated)'!$C:$C,"Dividend (paid to cash)")*AA271</f>
        <v>0</v>
      </c>
      <c r="BM271" s="6">
        <f ca="1">BM270+SUMIFS('Transactions (Dated)'!$F:$F,'Transactions (Dated)'!$D:$D,$BF271,'Transactions (Dated)'!$B:$B,BM$11,'Transactions (Dated)'!$C:$C,"Dividend (paid to cash)")*AB271</f>
        <v>0</v>
      </c>
      <c r="BN271" s="6">
        <f ca="1">BN270+SUMIFS('Transactions (Dated)'!$F:$F,'Transactions (Dated)'!$D:$D,$BF271,'Transactions (Dated)'!$B:$B,BN$11,'Transactions (Dated)'!$C:$C,"Dividend (paid to cash)")*AC271</f>
        <v>0</v>
      </c>
      <c r="BO271" s="6">
        <f ca="1">BO270+SUMIFS('Transactions (Dated)'!$F:$F,'Transactions (Dated)'!$D:$D,$BF271,'Transactions (Dated)'!$B:$B,BO$11,'Transactions (Dated)'!$C:$C,"Dividend (paid to cash)")*AD271</f>
        <v>0</v>
      </c>
      <c r="BP271" s="6">
        <f ca="1">BP270+SUMIFS('Transactions (Dated)'!$F:$F,'Transactions (Dated)'!$D:$D,$BF271,'Transactions (Dated)'!$B:$B,BP$11,'Transactions (Dated)'!$C:$C,"Dividend (paid to cash)")*AE271</f>
        <v>0</v>
      </c>
      <c r="BQ271" s="6">
        <f ca="1">BQ270+SUMIFS('Transactions (Dated)'!$F:$F,'Transactions (Dated)'!$D:$D,$BF271,'Transactions (Dated)'!$B:$B,BQ$11,'Transactions (Dated)'!$C:$C,"Dividend (paid to cash)")*AF271</f>
        <v>0</v>
      </c>
      <c r="BR271" s="6">
        <f ca="1">BR270+SUMIFS('Transactions (Dated)'!$F:$F,'Transactions (Dated)'!$D:$D,$BF271,'Transactions (Dated)'!$B:$B,BR$11,'Transactions (Dated)'!$C:$C,"Dividend (paid to cash)")*AG271</f>
        <v>0</v>
      </c>
      <c r="BS271" s="6">
        <f ca="1">BS270+SUMIFS('Transactions (Dated)'!$F:$F,'Transactions (Dated)'!$D:$D,$BF271,'Transactions (Dated)'!$B:$B,BS$11,'Transactions (Dated)'!$C:$C,"Dividend (paid to cash)")*AH271</f>
        <v>0</v>
      </c>
      <c r="BT271" s="6">
        <f ca="1">BT270+SUMIFS('Transactions (Dated)'!$F:$F,'Transactions (Dated)'!$D:$D,$BF271,'Transactions (Dated)'!$B:$B,BT$11,'Transactions (Dated)'!$C:$C,"Dividend (paid to cash)")*AI271</f>
        <v>0</v>
      </c>
      <c r="BU271" s="6">
        <f ca="1">BU270+SUMIFS('Transactions (Dated)'!$F:$F,'Transactions (Dated)'!$D:$D,$BF271,'Transactions (Dated)'!$B:$B,BU$11,'Transactions (Dated)'!$C:$C,"Dividend (paid to cash)")*AJ271</f>
        <v>0</v>
      </c>
      <c r="BV271" s="6"/>
      <c r="BX271" s="6">
        <f t="shared" ca="1" si="126"/>
        <v>808892.14</v>
      </c>
      <c r="BZ271" s="3">
        <f t="shared" si="127"/>
        <v>42291</v>
      </c>
      <c r="CA271" s="4">
        <f t="shared" ca="1" si="122"/>
        <v>162901.96</v>
      </c>
      <c r="CB271" s="4">
        <f t="shared" ca="1" si="123"/>
        <v>808892.14</v>
      </c>
      <c r="CD271" s="4">
        <f t="shared" ca="1" si="124"/>
        <v>971794.1</v>
      </c>
    </row>
    <row r="272" spans="2:82">
      <c r="B272" s="3">
        <f t="shared" si="125"/>
        <v>42292</v>
      </c>
      <c r="C272" s="2">
        <v>13829</v>
      </c>
      <c r="E272" s="70">
        <v>42292</v>
      </c>
      <c r="F272" s="69">
        <v>9.34</v>
      </c>
      <c r="G272" s="69">
        <v>3.63</v>
      </c>
      <c r="H272" s="69">
        <v>18.71</v>
      </c>
      <c r="I272" s="69">
        <v>29.21</v>
      </c>
      <c r="J272" s="69">
        <v>13.2</v>
      </c>
      <c r="K272" s="69">
        <v>10.79</v>
      </c>
      <c r="L272" s="69">
        <v>21.71</v>
      </c>
      <c r="M272" s="69">
        <v>3.49</v>
      </c>
      <c r="N272" s="69">
        <v>9</v>
      </c>
      <c r="O272" s="69">
        <v>6.1166999999999998</v>
      </c>
      <c r="P272" s="69">
        <v>26.98</v>
      </c>
      <c r="Q272" s="69">
        <v>0.92</v>
      </c>
      <c r="R272" s="69">
        <v>7.09</v>
      </c>
      <c r="S272" s="69">
        <v>38.25</v>
      </c>
      <c r="T272" s="4"/>
      <c r="V272" s="3">
        <f t="shared" si="104"/>
        <v>42292</v>
      </c>
      <c r="W272" s="40">
        <f ca="1">W271+SUMIFS('Transactions (Dated)'!$E$2:$E$53,'Transactions (Dated)'!$D$2:$D$53,'Share Values'!$V272,'Transactions (Dated)'!$B$2:$B$53,'Share Values'!W$11,'Transactions (Dated)'!$C$2:$C$53,"Buy")-SUMIFS('Transactions (Dated)'!$E$2:$E$53,'Transactions (Dated)'!$D$2:$D$53,'Share Values'!$V272,'Transactions (Dated)'!$B$2:$B$53,'Share Values'!W$11,'Transactions (Dated)'!$C$2:$C$53,"Sell")</f>
        <v>4625</v>
      </c>
      <c r="X272" s="40">
        <f ca="1">X271+SUMIFS('Transactions (Dated)'!$E$2:$E$53,'Transactions (Dated)'!$D$2:$D$53,'Share Values'!$V272,'Transactions (Dated)'!$B$2:$B$53,'Share Values'!X$11,'Transactions (Dated)'!$C$2:$C$53,"Buy")-SUMIFS('Transactions (Dated)'!$E$2:$E$53,'Transactions (Dated)'!$D$2:$D$53,'Share Values'!$V272,'Transactions (Dated)'!$B$2:$B$53,'Share Values'!X$11,'Transactions (Dated)'!$C$2:$C$53,"Sell")</f>
        <v>9375</v>
      </c>
      <c r="Y272" s="40">
        <f ca="1">Y271+SUMIFS('Transactions (Dated)'!$E$2:$E$53,'Transactions (Dated)'!$D$2:$D$53,'Share Values'!$V272,'Transactions (Dated)'!$B$2:$B$53,'Share Values'!Y$11,'Transactions (Dated)'!$C$2:$C$53,"Buy")-SUMIFS('Transactions (Dated)'!$E$2:$E$53,'Transactions (Dated)'!$D$2:$D$53,'Share Values'!$V272,'Transactions (Dated)'!$B$2:$B$53,'Share Values'!Y$11,'Transactions (Dated)'!$C$2:$C$53,"Sell")</f>
        <v>0</v>
      </c>
      <c r="Z272" s="40">
        <f ca="1">Z271+SUMIFS('Transactions (Dated)'!$E$2:$E$53,'Transactions (Dated)'!$D$2:$D$53,'Share Values'!$V272,'Transactions (Dated)'!$B$2:$B$53,'Share Values'!Z$11,'Transactions (Dated)'!$C$2:$C$53,"Buy")-SUMIFS('Transactions (Dated)'!$E$2:$E$53,'Transactions (Dated)'!$D$2:$D$53,'Share Values'!$V272,'Transactions (Dated)'!$B$2:$B$53,'Share Values'!Z$11,'Transactions (Dated)'!$C$2:$C$53,"Sell")</f>
        <v>1892</v>
      </c>
      <c r="AA272" s="40">
        <f ca="1">AA271+SUMIFS('Transactions (Dated)'!$E$2:$E$53,'Transactions (Dated)'!$D$2:$D$53,'Share Values'!$V272,'Transactions (Dated)'!$B$2:$B$53,'Share Values'!AA$11,'Transactions (Dated)'!$C$2:$C$53,"Buy")-SUMIFS('Transactions (Dated)'!$E$2:$E$53,'Transactions (Dated)'!$D$2:$D$53,'Share Values'!$V272,'Transactions (Dated)'!$B$2:$B$53,'Share Values'!AA$11,'Transactions (Dated)'!$C$2:$C$53,"Sell")</f>
        <v>2348</v>
      </c>
      <c r="AB272" s="40">
        <f ca="1">AB271+SUMIFS('Transactions (Dated)'!$E$2:$E$53,'Transactions (Dated)'!$D$2:$D$53,'Share Values'!$V272,'Transactions (Dated)'!$B$2:$B$53,'Share Values'!AB$11,'Transactions (Dated)'!$C$2:$C$53,"Buy")-SUMIFS('Transactions (Dated)'!$E$2:$E$53,'Transactions (Dated)'!$D$2:$D$53,'Share Values'!$V272,'Transactions (Dated)'!$B$2:$B$53,'Share Values'!AB$11,'Transactions (Dated)'!$C$2:$C$53,"Sell")</f>
        <v>0</v>
      </c>
      <c r="AC272" s="40">
        <f ca="1">AC271+SUMIFS('Transactions (Dated)'!$E$2:$E$53,'Transactions (Dated)'!$D$2:$D$53,'Share Values'!$V272,'Transactions (Dated)'!$B$2:$B$53,'Share Values'!AC$11,'Transactions (Dated)'!$C$2:$C$53,"Buy")-SUMIFS('Transactions (Dated)'!$E$2:$E$53,'Transactions (Dated)'!$D$2:$D$53,'Share Values'!$V272,'Transactions (Dated)'!$B$2:$B$53,'Share Values'!AC$11,'Transactions (Dated)'!$C$2:$C$53,"Sell")</f>
        <v>0</v>
      </c>
      <c r="AD272" s="40">
        <f ca="1">AD271+SUMIFS('Transactions (Dated)'!$E$2:$E$53,'Transactions (Dated)'!$D$2:$D$53,'Share Values'!$V272,'Transactions (Dated)'!$B$2:$B$53,'Share Values'!AD$11,'Transactions (Dated)'!$C$2:$C$53,"Buy")-SUMIFS('Transactions (Dated)'!$E$2:$E$53,'Transactions (Dated)'!$D$2:$D$53,'Share Values'!$V272,'Transactions (Dated)'!$B$2:$B$53,'Share Values'!AD$11,'Transactions (Dated)'!$C$2:$C$53,"Sell")</f>
        <v>0</v>
      </c>
      <c r="AE272" s="40">
        <f ca="1">AE271+SUMIFS('Transactions (Dated)'!$E$2:$E$53,'Transactions (Dated)'!$D$2:$D$53,'Share Values'!$V272,'Transactions (Dated)'!$B$2:$B$53,'Share Values'!AE$11,'Transactions (Dated)'!$C$2:$C$53,"Buy")-SUMIFS('Transactions (Dated)'!$E$2:$E$53,'Transactions (Dated)'!$D$2:$D$53,'Share Values'!$V272,'Transactions (Dated)'!$B$2:$B$53,'Share Values'!AE$11,'Transactions (Dated)'!$C$2:$C$53,"Sell")</f>
        <v>0</v>
      </c>
      <c r="AF272" s="40">
        <f ca="1">AF271+SUMIFS('Transactions (Dated)'!$E$2:$E$53,'Transactions (Dated)'!$D$2:$D$53,'Share Values'!$V272,'Transactions (Dated)'!$B$2:$B$53,'Share Values'!AF$11,'Transactions (Dated)'!$C$2:$C$53,"Buy")-SUMIFS('Transactions (Dated)'!$E$2:$E$53,'Transactions (Dated)'!$D$2:$D$53,'Share Values'!$V272,'Transactions (Dated)'!$B$2:$B$53,'Share Values'!AF$11,'Transactions (Dated)'!$C$2:$C$53,"Sell")</f>
        <v>0</v>
      </c>
      <c r="AG272" s="40">
        <f ca="1">AG271+SUMIFS('Transactions (Dated)'!$E$2:$E$53,'Transactions (Dated)'!$D$2:$D$53,'Share Values'!$V272,'Transactions (Dated)'!$B$2:$B$53,'Share Values'!AG$11,'Transactions (Dated)'!$C$2:$C$53,"Buy")-SUMIFS('Transactions (Dated)'!$E$2:$E$53,'Transactions (Dated)'!$D$2:$D$53,'Share Values'!$V272,'Transactions (Dated)'!$B$2:$B$53,'Share Values'!AG$11,'Transactions (Dated)'!$C$2:$C$53,"Sell")</f>
        <v>0</v>
      </c>
      <c r="AH272" s="40">
        <f ca="1">AH271+SUMIFS('Transactions (Dated)'!$E$2:$E$53,'Transactions (Dated)'!$D$2:$D$53,'Share Values'!$V272,'Transactions (Dated)'!$B$2:$B$53,'Share Values'!AH$11,'Transactions (Dated)'!$C$2:$C$53,"Buy")-SUMIFS('Transactions (Dated)'!$E$2:$E$53,'Transactions (Dated)'!$D$2:$D$53,'Share Values'!$V272,'Transactions (Dated)'!$B$2:$B$53,'Share Values'!AH$11,'Transactions (Dated)'!$C$2:$C$53,"Sell")</f>
        <v>0</v>
      </c>
      <c r="AI272" s="40">
        <f ca="1">AI271+SUMIFS('Transactions (Dated)'!$E$2:$E$53,'Transactions (Dated)'!$D$2:$D$53,'Share Values'!$V272,'Transactions (Dated)'!$B$2:$B$53,'Share Values'!AI$11,'Transactions (Dated)'!$C$2:$C$53,"Buy")-SUMIFS('Transactions (Dated)'!$E$2:$E$53,'Transactions (Dated)'!$D$2:$D$53,'Share Values'!$V272,'Transactions (Dated)'!$B$2:$B$53,'Share Values'!AI$11,'Transactions (Dated)'!$C$2:$C$53,"Sell")</f>
        <v>0</v>
      </c>
      <c r="AJ272" s="40">
        <f ca="1">AJ271+SUMIFS('Transactions (Dated)'!$E$2:$E$53,'Transactions (Dated)'!$D$2:$D$53,'Share Values'!$V272,'Transactions (Dated)'!$B$2:$B$53,'Share Values'!AJ$11,'Transactions (Dated)'!$C$2:$C$53,"Buy")-SUMIFS('Transactions (Dated)'!$E$2:$E$53,'Transactions (Dated)'!$D$2:$D$53,'Share Values'!$V272,'Transactions (Dated)'!$B$2:$B$53,'Share Values'!AJ$11,'Transactions (Dated)'!$C$2:$C$53,"Sell")</f>
        <v>0</v>
      </c>
      <c r="AK272" s="40"/>
      <c r="AM272" s="3">
        <f t="shared" si="105"/>
        <v>42292</v>
      </c>
      <c r="AN272" s="6">
        <f t="shared" ca="1" si="106"/>
        <v>43197.5</v>
      </c>
      <c r="AO272" s="6">
        <f t="shared" ca="1" si="107"/>
        <v>34031.25</v>
      </c>
      <c r="AP272" s="6">
        <f t="shared" ca="1" si="108"/>
        <v>0</v>
      </c>
      <c r="AQ272" s="6">
        <f t="shared" ca="1" si="109"/>
        <v>55265.32</v>
      </c>
      <c r="AR272" s="6">
        <f t="shared" ca="1" si="110"/>
        <v>30993.599999999999</v>
      </c>
      <c r="AS272" s="6">
        <f t="shared" ca="1" si="111"/>
        <v>0</v>
      </c>
      <c r="AT272" s="6">
        <f t="shared" ca="1" si="112"/>
        <v>0</v>
      </c>
      <c r="AU272" s="6">
        <f t="shared" ca="1" si="113"/>
        <v>0</v>
      </c>
      <c r="AV272" s="6">
        <f t="shared" ca="1" si="114"/>
        <v>0</v>
      </c>
      <c r="AW272" s="6">
        <f t="shared" ca="1" si="115"/>
        <v>0</v>
      </c>
      <c r="AX272" s="6">
        <f t="shared" ca="1" si="116"/>
        <v>0</v>
      </c>
      <c r="AY272" s="6">
        <f t="shared" ca="1" si="117"/>
        <v>0</v>
      </c>
      <c r="AZ272" s="6">
        <f t="shared" ca="1" si="118"/>
        <v>0</v>
      </c>
      <c r="BA272" s="6">
        <f t="shared" ca="1" si="119"/>
        <v>0</v>
      </c>
      <c r="BB272" s="6"/>
      <c r="BD272" s="4">
        <f t="shared" ca="1" si="120"/>
        <v>163487.67000000001</v>
      </c>
      <c r="BF272" s="3">
        <f t="shared" si="121"/>
        <v>42292</v>
      </c>
      <c r="BG272" s="6">
        <f>BG271+SUMIFS('Transactions (Dated)'!H:H,'Transactions (Dated)'!D:D,'Share Values'!AM272)</f>
        <v>806524.9</v>
      </c>
      <c r="BH272" s="6">
        <f ca="1">BH271+SUMIFS('Transactions (Dated)'!$F:$F,'Transactions (Dated)'!$D:$D,$BF272,'Transactions (Dated)'!$B:$B,BH$11,'Transactions (Dated)'!$C:$C,"Dividend (paid to cash)")*W272</f>
        <v>0</v>
      </c>
      <c r="BI272" s="6">
        <f ca="1">BI271+SUMIFS('Transactions (Dated)'!$F:$F,'Transactions (Dated)'!$D:$D,$BF272,'Transactions (Dated)'!$B:$B,BI$11,'Transactions (Dated)'!$C:$C,"Dividend (paid to cash)")*X272</f>
        <v>2187.5</v>
      </c>
      <c r="BJ272" s="6">
        <f ca="1">BJ271+SUMIFS('Transactions (Dated)'!$F:$F,'Transactions (Dated)'!$D:$D,$BF272,'Transactions (Dated)'!$B:$B,BJ$11,'Transactions (Dated)'!$C:$C,"Dividend (paid to cash)")*Y272</f>
        <v>0</v>
      </c>
      <c r="BK272" s="6">
        <f ca="1">BK271+SUMIFS('Transactions (Dated)'!$F:$F,'Transactions (Dated)'!$D:$D,$BF272,'Transactions (Dated)'!$B:$B,BK$11,'Transactions (Dated)'!$C:$C,"Dividend (paid to cash)")*Z272</f>
        <v>179.74</v>
      </c>
      <c r="BL272" s="6">
        <f ca="1">BL271+SUMIFS('Transactions (Dated)'!$F:$F,'Transactions (Dated)'!$D:$D,$BF272,'Transactions (Dated)'!$B:$B,BL$11,'Transactions (Dated)'!$C:$C,"Dividend (paid to cash)")*AA272</f>
        <v>0</v>
      </c>
      <c r="BM272" s="6">
        <f ca="1">BM271+SUMIFS('Transactions (Dated)'!$F:$F,'Transactions (Dated)'!$D:$D,$BF272,'Transactions (Dated)'!$B:$B,BM$11,'Transactions (Dated)'!$C:$C,"Dividend (paid to cash)")*AB272</f>
        <v>0</v>
      </c>
      <c r="BN272" s="6">
        <f ca="1">BN271+SUMIFS('Transactions (Dated)'!$F:$F,'Transactions (Dated)'!$D:$D,$BF272,'Transactions (Dated)'!$B:$B,BN$11,'Transactions (Dated)'!$C:$C,"Dividend (paid to cash)")*AC272</f>
        <v>0</v>
      </c>
      <c r="BO272" s="6">
        <f ca="1">BO271+SUMIFS('Transactions (Dated)'!$F:$F,'Transactions (Dated)'!$D:$D,$BF272,'Transactions (Dated)'!$B:$B,BO$11,'Transactions (Dated)'!$C:$C,"Dividend (paid to cash)")*AD272</f>
        <v>0</v>
      </c>
      <c r="BP272" s="6">
        <f ca="1">BP271+SUMIFS('Transactions (Dated)'!$F:$F,'Transactions (Dated)'!$D:$D,$BF272,'Transactions (Dated)'!$B:$B,BP$11,'Transactions (Dated)'!$C:$C,"Dividend (paid to cash)")*AE272</f>
        <v>0</v>
      </c>
      <c r="BQ272" s="6">
        <f ca="1">BQ271+SUMIFS('Transactions (Dated)'!$F:$F,'Transactions (Dated)'!$D:$D,$BF272,'Transactions (Dated)'!$B:$B,BQ$11,'Transactions (Dated)'!$C:$C,"Dividend (paid to cash)")*AF272</f>
        <v>0</v>
      </c>
      <c r="BR272" s="6">
        <f ca="1">BR271+SUMIFS('Transactions (Dated)'!$F:$F,'Transactions (Dated)'!$D:$D,$BF272,'Transactions (Dated)'!$B:$B,BR$11,'Transactions (Dated)'!$C:$C,"Dividend (paid to cash)")*AG272</f>
        <v>0</v>
      </c>
      <c r="BS272" s="6">
        <f ca="1">BS271+SUMIFS('Transactions (Dated)'!$F:$F,'Transactions (Dated)'!$D:$D,$BF272,'Transactions (Dated)'!$B:$B,BS$11,'Transactions (Dated)'!$C:$C,"Dividend (paid to cash)")*AH272</f>
        <v>0</v>
      </c>
      <c r="BT272" s="6">
        <f ca="1">BT271+SUMIFS('Transactions (Dated)'!$F:$F,'Transactions (Dated)'!$D:$D,$BF272,'Transactions (Dated)'!$B:$B,BT$11,'Transactions (Dated)'!$C:$C,"Dividend (paid to cash)")*AI272</f>
        <v>0</v>
      </c>
      <c r="BU272" s="6">
        <f ca="1">BU271+SUMIFS('Transactions (Dated)'!$F:$F,'Transactions (Dated)'!$D:$D,$BF272,'Transactions (Dated)'!$B:$B,BU$11,'Transactions (Dated)'!$C:$C,"Dividend (paid to cash)")*AJ272</f>
        <v>0</v>
      </c>
      <c r="BV272" s="6"/>
      <c r="BX272" s="6">
        <f t="shared" ca="1" si="126"/>
        <v>808892.14</v>
      </c>
      <c r="BZ272" s="3">
        <f t="shared" si="127"/>
        <v>42292</v>
      </c>
      <c r="CA272" s="4">
        <f t="shared" ca="1" si="122"/>
        <v>163487.67000000001</v>
      </c>
      <c r="CB272" s="4">
        <f t="shared" ca="1" si="123"/>
        <v>808892.14</v>
      </c>
      <c r="CD272" s="4">
        <f t="shared" ca="1" si="124"/>
        <v>972379.81</v>
      </c>
    </row>
    <row r="273" spans="2:82">
      <c r="B273" s="3">
        <f t="shared" si="125"/>
        <v>42293</v>
      </c>
      <c r="C273" s="2">
        <v>13838.1</v>
      </c>
      <c r="E273" s="70">
        <v>42293</v>
      </c>
      <c r="F273" s="69">
        <v>9.18</v>
      </c>
      <c r="G273" s="69">
        <v>3.5</v>
      </c>
      <c r="H273" s="69">
        <v>18.73</v>
      </c>
      <c r="I273" s="69">
        <v>29.39</v>
      </c>
      <c r="J273" s="69">
        <v>13.56</v>
      </c>
      <c r="K273" s="69">
        <v>10.95</v>
      </c>
      <c r="L273" s="69">
        <v>22.25</v>
      </c>
      <c r="M273" s="69">
        <v>3.49</v>
      </c>
      <c r="N273" s="69">
        <v>9</v>
      </c>
      <c r="O273" s="69">
        <v>6.0567000000000002</v>
      </c>
      <c r="P273" s="69">
        <v>26.9</v>
      </c>
      <c r="Q273" s="69">
        <v>0.9</v>
      </c>
      <c r="R273" s="69">
        <v>6.7</v>
      </c>
      <c r="S273" s="69">
        <v>38.450000000000003</v>
      </c>
      <c r="T273" s="4"/>
      <c r="V273" s="3">
        <f t="shared" si="104"/>
        <v>42293</v>
      </c>
      <c r="W273" s="40">
        <f ca="1">W272+SUMIFS('Transactions (Dated)'!$E$2:$E$53,'Transactions (Dated)'!$D$2:$D$53,'Share Values'!$V273,'Transactions (Dated)'!$B$2:$B$53,'Share Values'!W$11,'Transactions (Dated)'!$C$2:$C$53,"Buy")-SUMIFS('Transactions (Dated)'!$E$2:$E$53,'Transactions (Dated)'!$D$2:$D$53,'Share Values'!$V273,'Transactions (Dated)'!$B$2:$B$53,'Share Values'!W$11,'Transactions (Dated)'!$C$2:$C$53,"Sell")</f>
        <v>4625</v>
      </c>
      <c r="X273" s="40">
        <f ca="1">X272+SUMIFS('Transactions (Dated)'!$E$2:$E$53,'Transactions (Dated)'!$D$2:$D$53,'Share Values'!$V273,'Transactions (Dated)'!$B$2:$B$53,'Share Values'!X$11,'Transactions (Dated)'!$C$2:$C$53,"Buy")-SUMIFS('Transactions (Dated)'!$E$2:$E$53,'Transactions (Dated)'!$D$2:$D$53,'Share Values'!$V273,'Transactions (Dated)'!$B$2:$B$53,'Share Values'!X$11,'Transactions (Dated)'!$C$2:$C$53,"Sell")</f>
        <v>9375</v>
      </c>
      <c r="Y273" s="40">
        <f ca="1">Y272+SUMIFS('Transactions (Dated)'!$E$2:$E$53,'Transactions (Dated)'!$D$2:$D$53,'Share Values'!$V273,'Transactions (Dated)'!$B$2:$B$53,'Share Values'!Y$11,'Transactions (Dated)'!$C$2:$C$53,"Buy")-SUMIFS('Transactions (Dated)'!$E$2:$E$53,'Transactions (Dated)'!$D$2:$D$53,'Share Values'!$V273,'Transactions (Dated)'!$B$2:$B$53,'Share Values'!Y$11,'Transactions (Dated)'!$C$2:$C$53,"Sell")</f>
        <v>0</v>
      </c>
      <c r="Z273" s="40">
        <f ca="1">Z272+SUMIFS('Transactions (Dated)'!$E$2:$E$53,'Transactions (Dated)'!$D$2:$D$53,'Share Values'!$V273,'Transactions (Dated)'!$B$2:$B$53,'Share Values'!Z$11,'Transactions (Dated)'!$C$2:$C$53,"Buy")-SUMIFS('Transactions (Dated)'!$E$2:$E$53,'Transactions (Dated)'!$D$2:$D$53,'Share Values'!$V273,'Transactions (Dated)'!$B$2:$B$53,'Share Values'!Z$11,'Transactions (Dated)'!$C$2:$C$53,"Sell")</f>
        <v>1892</v>
      </c>
      <c r="AA273" s="40">
        <f ca="1">AA272+SUMIFS('Transactions (Dated)'!$E$2:$E$53,'Transactions (Dated)'!$D$2:$D$53,'Share Values'!$V273,'Transactions (Dated)'!$B$2:$B$53,'Share Values'!AA$11,'Transactions (Dated)'!$C$2:$C$53,"Buy")-SUMIFS('Transactions (Dated)'!$E$2:$E$53,'Transactions (Dated)'!$D$2:$D$53,'Share Values'!$V273,'Transactions (Dated)'!$B$2:$B$53,'Share Values'!AA$11,'Transactions (Dated)'!$C$2:$C$53,"Sell")</f>
        <v>2348</v>
      </c>
      <c r="AB273" s="40">
        <f ca="1">AB272+SUMIFS('Transactions (Dated)'!$E$2:$E$53,'Transactions (Dated)'!$D$2:$D$53,'Share Values'!$V273,'Transactions (Dated)'!$B$2:$B$53,'Share Values'!AB$11,'Transactions (Dated)'!$C$2:$C$53,"Buy")-SUMIFS('Transactions (Dated)'!$E$2:$E$53,'Transactions (Dated)'!$D$2:$D$53,'Share Values'!$V273,'Transactions (Dated)'!$B$2:$B$53,'Share Values'!AB$11,'Transactions (Dated)'!$C$2:$C$53,"Sell")</f>
        <v>0</v>
      </c>
      <c r="AC273" s="40">
        <f ca="1">AC272+SUMIFS('Transactions (Dated)'!$E$2:$E$53,'Transactions (Dated)'!$D$2:$D$53,'Share Values'!$V273,'Transactions (Dated)'!$B$2:$B$53,'Share Values'!AC$11,'Transactions (Dated)'!$C$2:$C$53,"Buy")-SUMIFS('Transactions (Dated)'!$E$2:$E$53,'Transactions (Dated)'!$D$2:$D$53,'Share Values'!$V273,'Transactions (Dated)'!$B$2:$B$53,'Share Values'!AC$11,'Transactions (Dated)'!$C$2:$C$53,"Sell")</f>
        <v>0</v>
      </c>
      <c r="AD273" s="40">
        <f ca="1">AD272+SUMIFS('Transactions (Dated)'!$E$2:$E$53,'Transactions (Dated)'!$D$2:$D$53,'Share Values'!$V273,'Transactions (Dated)'!$B$2:$B$53,'Share Values'!AD$11,'Transactions (Dated)'!$C$2:$C$53,"Buy")-SUMIFS('Transactions (Dated)'!$E$2:$E$53,'Transactions (Dated)'!$D$2:$D$53,'Share Values'!$V273,'Transactions (Dated)'!$B$2:$B$53,'Share Values'!AD$11,'Transactions (Dated)'!$C$2:$C$53,"Sell")</f>
        <v>0</v>
      </c>
      <c r="AE273" s="40">
        <f ca="1">AE272+SUMIFS('Transactions (Dated)'!$E$2:$E$53,'Transactions (Dated)'!$D$2:$D$53,'Share Values'!$V273,'Transactions (Dated)'!$B$2:$B$53,'Share Values'!AE$11,'Transactions (Dated)'!$C$2:$C$53,"Buy")-SUMIFS('Transactions (Dated)'!$E$2:$E$53,'Transactions (Dated)'!$D$2:$D$53,'Share Values'!$V273,'Transactions (Dated)'!$B$2:$B$53,'Share Values'!AE$11,'Transactions (Dated)'!$C$2:$C$53,"Sell")</f>
        <v>0</v>
      </c>
      <c r="AF273" s="40">
        <f ca="1">AF272+SUMIFS('Transactions (Dated)'!$E$2:$E$53,'Transactions (Dated)'!$D$2:$D$53,'Share Values'!$V273,'Transactions (Dated)'!$B$2:$B$53,'Share Values'!AF$11,'Transactions (Dated)'!$C$2:$C$53,"Buy")-SUMIFS('Transactions (Dated)'!$E$2:$E$53,'Transactions (Dated)'!$D$2:$D$53,'Share Values'!$V273,'Transactions (Dated)'!$B$2:$B$53,'Share Values'!AF$11,'Transactions (Dated)'!$C$2:$C$53,"Sell")</f>
        <v>0</v>
      </c>
      <c r="AG273" s="40">
        <f ca="1">AG272+SUMIFS('Transactions (Dated)'!$E$2:$E$53,'Transactions (Dated)'!$D$2:$D$53,'Share Values'!$V273,'Transactions (Dated)'!$B$2:$B$53,'Share Values'!AG$11,'Transactions (Dated)'!$C$2:$C$53,"Buy")-SUMIFS('Transactions (Dated)'!$E$2:$E$53,'Transactions (Dated)'!$D$2:$D$53,'Share Values'!$V273,'Transactions (Dated)'!$B$2:$B$53,'Share Values'!AG$11,'Transactions (Dated)'!$C$2:$C$53,"Sell")</f>
        <v>0</v>
      </c>
      <c r="AH273" s="40">
        <f ca="1">AH272+SUMIFS('Transactions (Dated)'!$E$2:$E$53,'Transactions (Dated)'!$D$2:$D$53,'Share Values'!$V273,'Transactions (Dated)'!$B$2:$B$53,'Share Values'!AH$11,'Transactions (Dated)'!$C$2:$C$53,"Buy")-SUMIFS('Transactions (Dated)'!$E$2:$E$53,'Transactions (Dated)'!$D$2:$D$53,'Share Values'!$V273,'Transactions (Dated)'!$B$2:$B$53,'Share Values'!AH$11,'Transactions (Dated)'!$C$2:$C$53,"Sell")</f>
        <v>0</v>
      </c>
      <c r="AI273" s="40">
        <f ca="1">AI272+SUMIFS('Transactions (Dated)'!$E$2:$E$53,'Transactions (Dated)'!$D$2:$D$53,'Share Values'!$V273,'Transactions (Dated)'!$B$2:$B$53,'Share Values'!AI$11,'Transactions (Dated)'!$C$2:$C$53,"Buy")-SUMIFS('Transactions (Dated)'!$E$2:$E$53,'Transactions (Dated)'!$D$2:$D$53,'Share Values'!$V273,'Transactions (Dated)'!$B$2:$B$53,'Share Values'!AI$11,'Transactions (Dated)'!$C$2:$C$53,"Sell")</f>
        <v>0</v>
      </c>
      <c r="AJ273" s="40">
        <f ca="1">AJ272+SUMIFS('Transactions (Dated)'!$E$2:$E$53,'Transactions (Dated)'!$D$2:$D$53,'Share Values'!$V273,'Transactions (Dated)'!$B$2:$B$53,'Share Values'!AJ$11,'Transactions (Dated)'!$C$2:$C$53,"Buy")-SUMIFS('Transactions (Dated)'!$E$2:$E$53,'Transactions (Dated)'!$D$2:$D$53,'Share Values'!$V273,'Transactions (Dated)'!$B$2:$B$53,'Share Values'!AJ$11,'Transactions (Dated)'!$C$2:$C$53,"Sell")</f>
        <v>0</v>
      </c>
      <c r="AK273" s="40"/>
      <c r="AM273" s="3">
        <f t="shared" si="105"/>
        <v>42293</v>
      </c>
      <c r="AN273" s="6">
        <f t="shared" ca="1" si="106"/>
        <v>42457.5</v>
      </c>
      <c r="AO273" s="6">
        <f t="shared" ca="1" si="107"/>
        <v>32812.5</v>
      </c>
      <c r="AP273" s="6">
        <f t="shared" ca="1" si="108"/>
        <v>0</v>
      </c>
      <c r="AQ273" s="6">
        <f t="shared" ca="1" si="109"/>
        <v>55605.880000000005</v>
      </c>
      <c r="AR273" s="6">
        <f t="shared" ca="1" si="110"/>
        <v>31838.880000000001</v>
      </c>
      <c r="AS273" s="6">
        <f t="shared" ca="1" si="111"/>
        <v>0</v>
      </c>
      <c r="AT273" s="6">
        <f t="shared" ca="1" si="112"/>
        <v>0</v>
      </c>
      <c r="AU273" s="6">
        <f t="shared" ca="1" si="113"/>
        <v>0</v>
      </c>
      <c r="AV273" s="6">
        <f t="shared" ca="1" si="114"/>
        <v>0</v>
      </c>
      <c r="AW273" s="6">
        <f t="shared" ca="1" si="115"/>
        <v>0</v>
      </c>
      <c r="AX273" s="6">
        <f t="shared" ca="1" si="116"/>
        <v>0</v>
      </c>
      <c r="AY273" s="6">
        <f t="shared" ca="1" si="117"/>
        <v>0</v>
      </c>
      <c r="AZ273" s="6">
        <f t="shared" ca="1" si="118"/>
        <v>0</v>
      </c>
      <c r="BA273" s="6">
        <f t="shared" ca="1" si="119"/>
        <v>0</v>
      </c>
      <c r="BB273" s="6"/>
      <c r="BD273" s="4">
        <f t="shared" ca="1" si="120"/>
        <v>162714.76</v>
      </c>
      <c r="BF273" s="3">
        <f t="shared" si="121"/>
        <v>42293</v>
      </c>
      <c r="BG273" s="6">
        <f>BG272+SUMIFS('Transactions (Dated)'!H:H,'Transactions (Dated)'!D:D,'Share Values'!AM273)</f>
        <v>806524.9</v>
      </c>
      <c r="BH273" s="6">
        <f ca="1">BH272+SUMIFS('Transactions (Dated)'!$F:$F,'Transactions (Dated)'!$D:$D,$BF273,'Transactions (Dated)'!$B:$B,BH$11,'Transactions (Dated)'!$C:$C,"Dividend (paid to cash)")*W273</f>
        <v>0</v>
      </c>
      <c r="BI273" s="6">
        <f ca="1">BI272+SUMIFS('Transactions (Dated)'!$F:$F,'Transactions (Dated)'!$D:$D,$BF273,'Transactions (Dated)'!$B:$B,BI$11,'Transactions (Dated)'!$C:$C,"Dividend (paid to cash)")*X273</f>
        <v>2187.5</v>
      </c>
      <c r="BJ273" s="6">
        <f ca="1">BJ272+SUMIFS('Transactions (Dated)'!$F:$F,'Transactions (Dated)'!$D:$D,$BF273,'Transactions (Dated)'!$B:$B,BJ$11,'Transactions (Dated)'!$C:$C,"Dividend (paid to cash)")*Y273</f>
        <v>0</v>
      </c>
      <c r="BK273" s="6">
        <f ca="1">BK272+SUMIFS('Transactions (Dated)'!$F:$F,'Transactions (Dated)'!$D:$D,$BF273,'Transactions (Dated)'!$B:$B,BK$11,'Transactions (Dated)'!$C:$C,"Dividend (paid to cash)")*Z273</f>
        <v>179.74</v>
      </c>
      <c r="BL273" s="6">
        <f ca="1">BL272+SUMIFS('Transactions (Dated)'!$F:$F,'Transactions (Dated)'!$D:$D,$BF273,'Transactions (Dated)'!$B:$B,BL$11,'Transactions (Dated)'!$C:$C,"Dividend (paid to cash)")*AA273</f>
        <v>0</v>
      </c>
      <c r="BM273" s="6">
        <f ca="1">BM272+SUMIFS('Transactions (Dated)'!$F:$F,'Transactions (Dated)'!$D:$D,$BF273,'Transactions (Dated)'!$B:$B,BM$11,'Transactions (Dated)'!$C:$C,"Dividend (paid to cash)")*AB273</f>
        <v>0</v>
      </c>
      <c r="BN273" s="6">
        <f ca="1">BN272+SUMIFS('Transactions (Dated)'!$F:$F,'Transactions (Dated)'!$D:$D,$BF273,'Transactions (Dated)'!$B:$B,BN$11,'Transactions (Dated)'!$C:$C,"Dividend (paid to cash)")*AC273</f>
        <v>0</v>
      </c>
      <c r="BO273" s="6">
        <f ca="1">BO272+SUMIFS('Transactions (Dated)'!$F:$F,'Transactions (Dated)'!$D:$D,$BF273,'Transactions (Dated)'!$B:$B,BO$11,'Transactions (Dated)'!$C:$C,"Dividend (paid to cash)")*AD273</f>
        <v>0</v>
      </c>
      <c r="BP273" s="6">
        <f ca="1">BP272+SUMIFS('Transactions (Dated)'!$F:$F,'Transactions (Dated)'!$D:$D,$BF273,'Transactions (Dated)'!$B:$B,BP$11,'Transactions (Dated)'!$C:$C,"Dividend (paid to cash)")*AE273</f>
        <v>0</v>
      </c>
      <c r="BQ273" s="6">
        <f ca="1">BQ272+SUMIFS('Transactions (Dated)'!$F:$F,'Transactions (Dated)'!$D:$D,$BF273,'Transactions (Dated)'!$B:$B,BQ$11,'Transactions (Dated)'!$C:$C,"Dividend (paid to cash)")*AF273</f>
        <v>0</v>
      </c>
      <c r="BR273" s="6">
        <f ca="1">BR272+SUMIFS('Transactions (Dated)'!$F:$F,'Transactions (Dated)'!$D:$D,$BF273,'Transactions (Dated)'!$B:$B,BR$11,'Transactions (Dated)'!$C:$C,"Dividend (paid to cash)")*AG273</f>
        <v>0</v>
      </c>
      <c r="BS273" s="6">
        <f ca="1">BS272+SUMIFS('Transactions (Dated)'!$F:$F,'Transactions (Dated)'!$D:$D,$BF273,'Transactions (Dated)'!$B:$B,BS$11,'Transactions (Dated)'!$C:$C,"Dividend (paid to cash)")*AH273</f>
        <v>0</v>
      </c>
      <c r="BT273" s="6">
        <f ca="1">BT272+SUMIFS('Transactions (Dated)'!$F:$F,'Transactions (Dated)'!$D:$D,$BF273,'Transactions (Dated)'!$B:$B,BT$11,'Transactions (Dated)'!$C:$C,"Dividend (paid to cash)")*AI273</f>
        <v>0</v>
      </c>
      <c r="BU273" s="6">
        <f ca="1">BU272+SUMIFS('Transactions (Dated)'!$F:$F,'Transactions (Dated)'!$D:$D,$BF273,'Transactions (Dated)'!$B:$B,BU$11,'Transactions (Dated)'!$C:$C,"Dividend (paid to cash)")*AJ273</f>
        <v>0</v>
      </c>
      <c r="BV273" s="6"/>
      <c r="BX273" s="6">
        <f t="shared" ca="1" si="126"/>
        <v>808892.14</v>
      </c>
      <c r="BZ273" s="3">
        <f t="shared" si="127"/>
        <v>42293</v>
      </c>
      <c r="CA273" s="4">
        <f t="shared" ca="1" si="122"/>
        <v>162714.76</v>
      </c>
      <c r="CB273" s="4">
        <f t="shared" ca="1" si="123"/>
        <v>808892.14</v>
      </c>
      <c r="CD273" s="4">
        <f t="shared" ca="1" si="124"/>
        <v>971606.9</v>
      </c>
    </row>
    <row r="274" spans="2:82">
      <c r="B274" s="3">
        <f t="shared" si="125"/>
        <v>42296</v>
      </c>
      <c r="C274" s="2">
        <v>13758.4</v>
      </c>
      <c r="E274" s="70">
        <v>42296</v>
      </c>
      <c r="F274" s="69">
        <v>9.36</v>
      </c>
      <c r="G274" s="69">
        <v>3.47</v>
      </c>
      <c r="H274" s="69">
        <v>18.61</v>
      </c>
      <c r="I274" s="69">
        <v>29.53</v>
      </c>
      <c r="J274" s="69">
        <v>13.46</v>
      </c>
      <c r="K274" s="69">
        <v>10.93</v>
      </c>
      <c r="L274" s="69">
        <v>22.44</v>
      </c>
      <c r="M274" s="69">
        <v>3.37</v>
      </c>
      <c r="N274" s="69">
        <v>9</v>
      </c>
      <c r="O274" s="69">
        <v>6.0833000000000004</v>
      </c>
      <c r="P274" s="69">
        <v>27.12</v>
      </c>
      <c r="Q274" s="69">
        <v>0.9</v>
      </c>
      <c r="R274" s="69">
        <v>6.37</v>
      </c>
      <c r="S274" s="69">
        <v>38.83</v>
      </c>
      <c r="T274" s="4"/>
      <c r="V274" s="3">
        <f t="shared" si="104"/>
        <v>42296</v>
      </c>
      <c r="W274" s="40">
        <f ca="1">W273+SUMIFS('Transactions (Dated)'!$E$2:$E$53,'Transactions (Dated)'!$D$2:$D$53,'Share Values'!$V274,'Transactions (Dated)'!$B$2:$B$53,'Share Values'!W$11,'Transactions (Dated)'!$C$2:$C$53,"Buy")-SUMIFS('Transactions (Dated)'!$E$2:$E$53,'Transactions (Dated)'!$D$2:$D$53,'Share Values'!$V274,'Transactions (Dated)'!$B$2:$B$53,'Share Values'!W$11,'Transactions (Dated)'!$C$2:$C$53,"Sell")</f>
        <v>4625</v>
      </c>
      <c r="X274" s="40">
        <f ca="1">X273+SUMIFS('Transactions (Dated)'!$E$2:$E$53,'Transactions (Dated)'!$D$2:$D$53,'Share Values'!$V274,'Transactions (Dated)'!$B$2:$B$53,'Share Values'!X$11,'Transactions (Dated)'!$C$2:$C$53,"Buy")-SUMIFS('Transactions (Dated)'!$E$2:$E$53,'Transactions (Dated)'!$D$2:$D$53,'Share Values'!$V274,'Transactions (Dated)'!$B$2:$B$53,'Share Values'!X$11,'Transactions (Dated)'!$C$2:$C$53,"Sell")</f>
        <v>9375</v>
      </c>
      <c r="Y274" s="40">
        <f ca="1">Y273+SUMIFS('Transactions (Dated)'!$E$2:$E$53,'Transactions (Dated)'!$D$2:$D$53,'Share Values'!$V274,'Transactions (Dated)'!$B$2:$B$53,'Share Values'!Y$11,'Transactions (Dated)'!$C$2:$C$53,"Buy")-SUMIFS('Transactions (Dated)'!$E$2:$E$53,'Transactions (Dated)'!$D$2:$D$53,'Share Values'!$V274,'Transactions (Dated)'!$B$2:$B$53,'Share Values'!Y$11,'Transactions (Dated)'!$C$2:$C$53,"Sell")</f>
        <v>0</v>
      </c>
      <c r="Z274" s="40">
        <f ca="1">Z273+SUMIFS('Transactions (Dated)'!$E$2:$E$53,'Transactions (Dated)'!$D$2:$D$53,'Share Values'!$V274,'Transactions (Dated)'!$B$2:$B$53,'Share Values'!Z$11,'Transactions (Dated)'!$C$2:$C$53,"Buy")-SUMIFS('Transactions (Dated)'!$E$2:$E$53,'Transactions (Dated)'!$D$2:$D$53,'Share Values'!$V274,'Transactions (Dated)'!$B$2:$B$53,'Share Values'!Z$11,'Transactions (Dated)'!$C$2:$C$53,"Sell")</f>
        <v>1892</v>
      </c>
      <c r="AA274" s="40">
        <f ca="1">AA273+SUMIFS('Transactions (Dated)'!$E$2:$E$53,'Transactions (Dated)'!$D$2:$D$53,'Share Values'!$V274,'Transactions (Dated)'!$B$2:$B$53,'Share Values'!AA$11,'Transactions (Dated)'!$C$2:$C$53,"Buy")-SUMIFS('Transactions (Dated)'!$E$2:$E$53,'Transactions (Dated)'!$D$2:$D$53,'Share Values'!$V274,'Transactions (Dated)'!$B$2:$B$53,'Share Values'!AA$11,'Transactions (Dated)'!$C$2:$C$53,"Sell")</f>
        <v>2348</v>
      </c>
      <c r="AB274" s="40">
        <f ca="1">AB273+SUMIFS('Transactions (Dated)'!$E$2:$E$53,'Transactions (Dated)'!$D$2:$D$53,'Share Values'!$V274,'Transactions (Dated)'!$B$2:$B$53,'Share Values'!AB$11,'Transactions (Dated)'!$C$2:$C$53,"Buy")-SUMIFS('Transactions (Dated)'!$E$2:$E$53,'Transactions (Dated)'!$D$2:$D$53,'Share Values'!$V274,'Transactions (Dated)'!$B$2:$B$53,'Share Values'!AB$11,'Transactions (Dated)'!$C$2:$C$53,"Sell")</f>
        <v>0</v>
      </c>
      <c r="AC274" s="40">
        <f ca="1">AC273+SUMIFS('Transactions (Dated)'!$E$2:$E$53,'Transactions (Dated)'!$D$2:$D$53,'Share Values'!$V274,'Transactions (Dated)'!$B$2:$B$53,'Share Values'!AC$11,'Transactions (Dated)'!$C$2:$C$53,"Buy")-SUMIFS('Transactions (Dated)'!$E$2:$E$53,'Transactions (Dated)'!$D$2:$D$53,'Share Values'!$V274,'Transactions (Dated)'!$B$2:$B$53,'Share Values'!AC$11,'Transactions (Dated)'!$C$2:$C$53,"Sell")</f>
        <v>0</v>
      </c>
      <c r="AD274" s="40">
        <f ca="1">AD273+SUMIFS('Transactions (Dated)'!$E$2:$E$53,'Transactions (Dated)'!$D$2:$D$53,'Share Values'!$V274,'Transactions (Dated)'!$B$2:$B$53,'Share Values'!AD$11,'Transactions (Dated)'!$C$2:$C$53,"Buy")-SUMIFS('Transactions (Dated)'!$E$2:$E$53,'Transactions (Dated)'!$D$2:$D$53,'Share Values'!$V274,'Transactions (Dated)'!$B$2:$B$53,'Share Values'!AD$11,'Transactions (Dated)'!$C$2:$C$53,"Sell")</f>
        <v>0</v>
      </c>
      <c r="AE274" s="40">
        <f ca="1">AE273+SUMIFS('Transactions (Dated)'!$E$2:$E$53,'Transactions (Dated)'!$D$2:$D$53,'Share Values'!$V274,'Transactions (Dated)'!$B$2:$B$53,'Share Values'!AE$11,'Transactions (Dated)'!$C$2:$C$53,"Buy")-SUMIFS('Transactions (Dated)'!$E$2:$E$53,'Transactions (Dated)'!$D$2:$D$53,'Share Values'!$V274,'Transactions (Dated)'!$B$2:$B$53,'Share Values'!AE$11,'Transactions (Dated)'!$C$2:$C$53,"Sell")</f>
        <v>0</v>
      </c>
      <c r="AF274" s="40">
        <f ca="1">AF273+SUMIFS('Transactions (Dated)'!$E$2:$E$53,'Transactions (Dated)'!$D$2:$D$53,'Share Values'!$V274,'Transactions (Dated)'!$B$2:$B$53,'Share Values'!AF$11,'Transactions (Dated)'!$C$2:$C$53,"Buy")-SUMIFS('Transactions (Dated)'!$E$2:$E$53,'Transactions (Dated)'!$D$2:$D$53,'Share Values'!$V274,'Transactions (Dated)'!$B$2:$B$53,'Share Values'!AF$11,'Transactions (Dated)'!$C$2:$C$53,"Sell")</f>
        <v>0</v>
      </c>
      <c r="AG274" s="40">
        <f ca="1">AG273+SUMIFS('Transactions (Dated)'!$E$2:$E$53,'Transactions (Dated)'!$D$2:$D$53,'Share Values'!$V274,'Transactions (Dated)'!$B$2:$B$53,'Share Values'!AG$11,'Transactions (Dated)'!$C$2:$C$53,"Buy")-SUMIFS('Transactions (Dated)'!$E$2:$E$53,'Transactions (Dated)'!$D$2:$D$53,'Share Values'!$V274,'Transactions (Dated)'!$B$2:$B$53,'Share Values'!AG$11,'Transactions (Dated)'!$C$2:$C$53,"Sell")</f>
        <v>0</v>
      </c>
      <c r="AH274" s="40">
        <f ca="1">AH273+SUMIFS('Transactions (Dated)'!$E$2:$E$53,'Transactions (Dated)'!$D$2:$D$53,'Share Values'!$V274,'Transactions (Dated)'!$B$2:$B$53,'Share Values'!AH$11,'Transactions (Dated)'!$C$2:$C$53,"Buy")-SUMIFS('Transactions (Dated)'!$E$2:$E$53,'Transactions (Dated)'!$D$2:$D$53,'Share Values'!$V274,'Transactions (Dated)'!$B$2:$B$53,'Share Values'!AH$11,'Transactions (Dated)'!$C$2:$C$53,"Sell")</f>
        <v>0</v>
      </c>
      <c r="AI274" s="40">
        <f ca="1">AI273+SUMIFS('Transactions (Dated)'!$E$2:$E$53,'Transactions (Dated)'!$D$2:$D$53,'Share Values'!$V274,'Transactions (Dated)'!$B$2:$B$53,'Share Values'!AI$11,'Transactions (Dated)'!$C$2:$C$53,"Buy")-SUMIFS('Transactions (Dated)'!$E$2:$E$53,'Transactions (Dated)'!$D$2:$D$53,'Share Values'!$V274,'Transactions (Dated)'!$B$2:$B$53,'Share Values'!AI$11,'Transactions (Dated)'!$C$2:$C$53,"Sell")</f>
        <v>0</v>
      </c>
      <c r="AJ274" s="40">
        <f ca="1">AJ273+SUMIFS('Transactions (Dated)'!$E$2:$E$53,'Transactions (Dated)'!$D$2:$D$53,'Share Values'!$V274,'Transactions (Dated)'!$B$2:$B$53,'Share Values'!AJ$11,'Transactions (Dated)'!$C$2:$C$53,"Buy")-SUMIFS('Transactions (Dated)'!$E$2:$E$53,'Transactions (Dated)'!$D$2:$D$53,'Share Values'!$V274,'Transactions (Dated)'!$B$2:$B$53,'Share Values'!AJ$11,'Transactions (Dated)'!$C$2:$C$53,"Sell")</f>
        <v>0</v>
      </c>
      <c r="AK274" s="40"/>
      <c r="AM274" s="3">
        <f t="shared" si="105"/>
        <v>42296</v>
      </c>
      <c r="AN274" s="6">
        <f t="shared" ca="1" si="106"/>
        <v>43290</v>
      </c>
      <c r="AO274" s="6">
        <f t="shared" ca="1" si="107"/>
        <v>32531.250000000004</v>
      </c>
      <c r="AP274" s="6">
        <f t="shared" ca="1" si="108"/>
        <v>0</v>
      </c>
      <c r="AQ274" s="6">
        <f t="shared" ca="1" si="109"/>
        <v>55870.76</v>
      </c>
      <c r="AR274" s="6">
        <f t="shared" ca="1" si="110"/>
        <v>31604.080000000002</v>
      </c>
      <c r="AS274" s="6">
        <f t="shared" ca="1" si="111"/>
        <v>0</v>
      </c>
      <c r="AT274" s="6">
        <f t="shared" ca="1" si="112"/>
        <v>0</v>
      </c>
      <c r="AU274" s="6">
        <f t="shared" ca="1" si="113"/>
        <v>0</v>
      </c>
      <c r="AV274" s="6">
        <f t="shared" ca="1" si="114"/>
        <v>0</v>
      </c>
      <c r="AW274" s="6">
        <f t="shared" ca="1" si="115"/>
        <v>0</v>
      </c>
      <c r="AX274" s="6">
        <f t="shared" ca="1" si="116"/>
        <v>0</v>
      </c>
      <c r="AY274" s="6">
        <f t="shared" ca="1" si="117"/>
        <v>0</v>
      </c>
      <c r="AZ274" s="6">
        <f t="shared" ca="1" si="118"/>
        <v>0</v>
      </c>
      <c r="BA274" s="6">
        <f t="shared" ca="1" si="119"/>
        <v>0</v>
      </c>
      <c r="BB274" s="6"/>
      <c r="BD274" s="4">
        <f t="shared" ca="1" si="120"/>
        <v>163296.09000000003</v>
      </c>
      <c r="BF274" s="3">
        <f t="shared" si="121"/>
        <v>42296</v>
      </c>
      <c r="BG274" s="6">
        <f>BG273+SUMIFS('Transactions (Dated)'!H:H,'Transactions (Dated)'!D:D,'Share Values'!AM274)</f>
        <v>806524.9</v>
      </c>
      <c r="BH274" s="6">
        <f ca="1">BH273+SUMIFS('Transactions (Dated)'!$F:$F,'Transactions (Dated)'!$D:$D,$BF274,'Transactions (Dated)'!$B:$B,BH$11,'Transactions (Dated)'!$C:$C,"Dividend (paid to cash)")*W274</f>
        <v>0</v>
      </c>
      <c r="BI274" s="6">
        <f ca="1">BI273+SUMIFS('Transactions (Dated)'!$F:$F,'Transactions (Dated)'!$D:$D,$BF274,'Transactions (Dated)'!$B:$B,BI$11,'Transactions (Dated)'!$C:$C,"Dividend (paid to cash)")*X274</f>
        <v>2187.5</v>
      </c>
      <c r="BJ274" s="6">
        <f ca="1">BJ273+SUMIFS('Transactions (Dated)'!$F:$F,'Transactions (Dated)'!$D:$D,$BF274,'Transactions (Dated)'!$B:$B,BJ$11,'Transactions (Dated)'!$C:$C,"Dividend (paid to cash)")*Y274</f>
        <v>0</v>
      </c>
      <c r="BK274" s="6">
        <f ca="1">BK273+SUMIFS('Transactions (Dated)'!$F:$F,'Transactions (Dated)'!$D:$D,$BF274,'Transactions (Dated)'!$B:$B,BK$11,'Transactions (Dated)'!$C:$C,"Dividend (paid to cash)")*Z274</f>
        <v>179.74</v>
      </c>
      <c r="BL274" s="6">
        <f ca="1">BL273+SUMIFS('Transactions (Dated)'!$F:$F,'Transactions (Dated)'!$D:$D,$BF274,'Transactions (Dated)'!$B:$B,BL$11,'Transactions (Dated)'!$C:$C,"Dividend (paid to cash)")*AA274</f>
        <v>0</v>
      </c>
      <c r="BM274" s="6">
        <f ca="1">BM273+SUMIFS('Transactions (Dated)'!$F:$F,'Transactions (Dated)'!$D:$D,$BF274,'Transactions (Dated)'!$B:$B,BM$11,'Transactions (Dated)'!$C:$C,"Dividend (paid to cash)")*AB274</f>
        <v>0</v>
      </c>
      <c r="BN274" s="6">
        <f ca="1">BN273+SUMIFS('Transactions (Dated)'!$F:$F,'Transactions (Dated)'!$D:$D,$BF274,'Transactions (Dated)'!$B:$B,BN$11,'Transactions (Dated)'!$C:$C,"Dividend (paid to cash)")*AC274</f>
        <v>0</v>
      </c>
      <c r="BO274" s="6">
        <f ca="1">BO273+SUMIFS('Transactions (Dated)'!$F:$F,'Transactions (Dated)'!$D:$D,$BF274,'Transactions (Dated)'!$B:$B,BO$11,'Transactions (Dated)'!$C:$C,"Dividend (paid to cash)")*AD274</f>
        <v>0</v>
      </c>
      <c r="BP274" s="6">
        <f ca="1">BP273+SUMIFS('Transactions (Dated)'!$F:$F,'Transactions (Dated)'!$D:$D,$BF274,'Transactions (Dated)'!$B:$B,BP$11,'Transactions (Dated)'!$C:$C,"Dividend (paid to cash)")*AE274</f>
        <v>0</v>
      </c>
      <c r="BQ274" s="6">
        <f ca="1">BQ273+SUMIFS('Transactions (Dated)'!$F:$F,'Transactions (Dated)'!$D:$D,$BF274,'Transactions (Dated)'!$B:$B,BQ$11,'Transactions (Dated)'!$C:$C,"Dividend (paid to cash)")*AF274</f>
        <v>0</v>
      </c>
      <c r="BR274" s="6">
        <f ca="1">BR273+SUMIFS('Transactions (Dated)'!$F:$F,'Transactions (Dated)'!$D:$D,$BF274,'Transactions (Dated)'!$B:$B,BR$11,'Transactions (Dated)'!$C:$C,"Dividend (paid to cash)")*AG274</f>
        <v>0</v>
      </c>
      <c r="BS274" s="6">
        <f ca="1">BS273+SUMIFS('Transactions (Dated)'!$F:$F,'Transactions (Dated)'!$D:$D,$BF274,'Transactions (Dated)'!$B:$B,BS$11,'Transactions (Dated)'!$C:$C,"Dividend (paid to cash)")*AH274</f>
        <v>0</v>
      </c>
      <c r="BT274" s="6">
        <f ca="1">BT273+SUMIFS('Transactions (Dated)'!$F:$F,'Transactions (Dated)'!$D:$D,$BF274,'Transactions (Dated)'!$B:$B,BT$11,'Transactions (Dated)'!$C:$C,"Dividend (paid to cash)")*AI274</f>
        <v>0</v>
      </c>
      <c r="BU274" s="6">
        <f ca="1">BU273+SUMIFS('Transactions (Dated)'!$F:$F,'Transactions (Dated)'!$D:$D,$BF274,'Transactions (Dated)'!$B:$B,BU$11,'Transactions (Dated)'!$C:$C,"Dividend (paid to cash)")*AJ274</f>
        <v>0</v>
      </c>
      <c r="BV274" s="6"/>
      <c r="BX274" s="6">
        <f t="shared" ca="1" si="126"/>
        <v>808892.14</v>
      </c>
      <c r="BZ274" s="3">
        <f t="shared" si="127"/>
        <v>42296</v>
      </c>
      <c r="CA274" s="4">
        <f t="shared" ca="1" si="122"/>
        <v>163296.09000000003</v>
      </c>
      <c r="CB274" s="4">
        <f t="shared" ca="1" si="123"/>
        <v>808892.14</v>
      </c>
      <c r="CD274" s="4">
        <f t="shared" ca="1" si="124"/>
        <v>972188.23</v>
      </c>
    </row>
    <row r="275" spans="2:82">
      <c r="B275" s="3">
        <f t="shared" si="125"/>
        <v>42297</v>
      </c>
      <c r="C275" s="2">
        <v>13841.9</v>
      </c>
      <c r="E275" s="70">
        <v>42297</v>
      </c>
      <c r="F275" s="69">
        <v>9.3699999999999992</v>
      </c>
      <c r="G275" s="69">
        <v>3.55</v>
      </c>
      <c r="H275" s="69">
        <v>18.7</v>
      </c>
      <c r="I275" s="69">
        <v>30.37</v>
      </c>
      <c r="J275" s="69">
        <v>13.27</v>
      </c>
      <c r="K275" s="69">
        <v>10.91</v>
      </c>
      <c r="L275" s="69">
        <v>22.16</v>
      </c>
      <c r="M275" s="69">
        <v>3.45</v>
      </c>
      <c r="N275" s="69">
        <v>9</v>
      </c>
      <c r="O275" s="69">
        <v>6.1166999999999998</v>
      </c>
      <c r="P275" s="69">
        <v>27.01</v>
      </c>
      <c r="Q275" s="69">
        <v>0.94</v>
      </c>
      <c r="R275" s="69">
        <v>6.36</v>
      </c>
      <c r="S275" s="69">
        <v>39.57</v>
      </c>
      <c r="T275" s="4"/>
      <c r="V275" s="3">
        <f t="shared" si="104"/>
        <v>42297</v>
      </c>
      <c r="W275" s="40">
        <f ca="1">W274+SUMIFS('Transactions (Dated)'!$E$2:$E$53,'Transactions (Dated)'!$D$2:$D$53,'Share Values'!$V275,'Transactions (Dated)'!$B$2:$B$53,'Share Values'!W$11,'Transactions (Dated)'!$C$2:$C$53,"Buy")-SUMIFS('Transactions (Dated)'!$E$2:$E$53,'Transactions (Dated)'!$D$2:$D$53,'Share Values'!$V275,'Transactions (Dated)'!$B$2:$B$53,'Share Values'!W$11,'Transactions (Dated)'!$C$2:$C$53,"Sell")</f>
        <v>4625</v>
      </c>
      <c r="X275" s="40">
        <f ca="1">X274+SUMIFS('Transactions (Dated)'!$E$2:$E$53,'Transactions (Dated)'!$D$2:$D$53,'Share Values'!$V275,'Transactions (Dated)'!$B$2:$B$53,'Share Values'!X$11,'Transactions (Dated)'!$C$2:$C$53,"Buy")-SUMIFS('Transactions (Dated)'!$E$2:$E$53,'Transactions (Dated)'!$D$2:$D$53,'Share Values'!$V275,'Transactions (Dated)'!$B$2:$B$53,'Share Values'!X$11,'Transactions (Dated)'!$C$2:$C$53,"Sell")</f>
        <v>9375</v>
      </c>
      <c r="Y275" s="40">
        <f ca="1">Y274+SUMIFS('Transactions (Dated)'!$E$2:$E$53,'Transactions (Dated)'!$D$2:$D$53,'Share Values'!$V275,'Transactions (Dated)'!$B$2:$B$53,'Share Values'!Y$11,'Transactions (Dated)'!$C$2:$C$53,"Buy")-SUMIFS('Transactions (Dated)'!$E$2:$E$53,'Transactions (Dated)'!$D$2:$D$53,'Share Values'!$V275,'Transactions (Dated)'!$B$2:$B$53,'Share Values'!Y$11,'Transactions (Dated)'!$C$2:$C$53,"Sell")</f>
        <v>0</v>
      </c>
      <c r="Z275" s="40">
        <f ca="1">Z274+SUMIFS('Transactions (Dated)'!$E$2:$E$53,'Transactions (Dated)'!$D$2:$D$53,'Share Values'!$V275,'Transactions (Dated)'!$B$2:$B$53,'Share Values'!Z$11,'Transactions (Dated)'!$C$2:$C$53,"Buy")-SUMIFS('Transactions (Dated)'!$E$2:$E$53,'Transactions (Dated)'!$D$2:$D$53,'Share Values'!$V275,'Transactions (Dated)'!$B$2:$B$53,'Share Values'!Z$11,'Transactions (Dated)'!$C$2:$C$53,"Sell")</f>
        <v>1892</v>
      </c>
      <c r="AA275" s="40">
        <f ca="1">AA274+SUMIFS('Transactions (Dated)'!$E$2:$E$53,'Transactions (Dated)'!$D$2:$D$53,'Share Values'!$V275,'Transactions (Dated)'!$B$2:$B$53,'Share Values'!AA$11,'Transactions (Dated)'!$C$2:$C$53,"Buy")-SUMIFS('Transactions (Dated)'!$E$2:$E$53,'Transactions (Dated)'!$D$2:$D$53,'Share Values'!$V275,'Transactions (Dated)'!$B$2:$B$53,'Share Values'!AA$11,'Transactions (Dated)'!$C$2:$C$53,"Sell")</f>
        <v>2348</v>
      </c>
      <c r="AB275" s="40">
        <f ca="1">AB274+SUMIFS('Transactions (Dated)'!$E$2:$E$53,'Transactions (Dated)'!$D$2:$D$53,'Share Values'!$V275,'Transactions (Dated)'!$B$2:$B$53,'Share Values'!AB$11,'Transactions (Dated)'!$C$2:$C$53,"Buy")-SUMIFS('Transactions (Dated)'!$E$2:$E$53,'Transactions (Dated)'!$D$2:$D$53,'Share Values'!$V275,'Transactions (Dated)'!$B$2:$B$53,'Share Values'!AB$11,'Transactions (Dated)'!$C$2:$C$53,"Sell")</f>
        <v>0</v>
      </c>
      <c r="AC275" s="40">
        <f ca="1">AC274+SUMIFS('Transactions (Dated)'!$E$2:$E$53,'Transactions (Dated)'!$D$2:$D$53,'Share Values'!$V275,'Transactions (Dated)'!$B$2:$B$53,'Share Values'!AC$11,'Transactions (Dated)'!$C$2:$C$53,"Buy")-SUMIFS('Transactions (Dated)'!$E$2:$E$53,'Transactions (Dated)'!$D$2:$D$53,'Share Values'!$V275,'Transactions (Dated)'!$B$2:$B$53,'Share Values'!AC$11,'Transactions (Dated)'!$C$2:$C$53,"Sell")</f>
        <v>0</v>
      </c>
      <c r="AD275" s="40">
        <f ca="1">AD274+SUMIFS('Transactions (Dated)'!$E$2:$E$53,'Transactions (Dated)'!$D$2:$D$53,'Share Values'!$V275,'Transactions (Dated)'!$B$2:$B$53,'Share Values'!AD$11,'Transactions (Dated)'!$C$2:$C$53,"Buy")-SUMIFS('Transactions (Dated)'!$E$2:$E$53,'Transactions (Dated)'!$D$2:$D$53,'Share Values'!$V275,'Transactions (Dated)'!$B$2:$B$53,'Share Values'!AD$11,'Transactions (Dated)'!$C$2:$C$53,"Sell")</f>
        <v>0</v>
      </c>
      <c r="AE275" s="40">
        <f ca="1">AE274+SUMIFS('Transactions (Dated)'!$E$2:$E$53,'Transactions (Dated)'!$D$2:$D$53,'Share Values'!$V275,'Transactions (Dated)'!$B$2:$B$53,'Share Values'!AE$11,'Transactions (Dated)'!$C$2:$C$53,"Buy")-SUMIFS('Transactions (Dated)'!$E$2:$E$53,'Transactions (Dated)'!$D$2:$D$53,'Share Values'!$V275,'Transactions (Dated)'!$B$2:$B$53,'Share Values'!AE$11,'Transactions (Dated)'!$C$2:$C$53,"Sell")</f>
        <v>0</v>
      </c>
      <c r="AF275" s="40">
        <f ca="1">AF274+SUMIFS('Transactions (Dated)'!$E$2:$E$53,'Transactions (Dated)'!$D$2:$D$53,'Share Values'!$V275,'Transactions (Dated)'!$B$2:$B$53,'Share Values'!AF$11,'Transactions (Dated)'!$C$2:$C$53,"Buy")-SUMIFS('Transactions (Dated)'!$E$2:$E$53,'Transactions (Dated)'!$D$2:$D$53,'Share Values'!$V275,'Transactions (Dated)'!$B$2:$B$53,'Share Values'!AF$11,'Transactions (Dated)'!$C$2:$C$53,"Sell")</f>
        <v>0</v>
      </c>
      <c r="AG275" s="40">
        <f ca="1">AG274+SUMIFS('Transactions (Dated)'!$E$2:$E$53,'Transactions (Dated)'!$D$2:$D$53,'Share Values'!$V275,'Transactions (Dated)'!$B$2:$B$53,'Share Values'!AG$11,'Transactions (Dated)'!$C$2:$C$53,"Buy")-SUMIFS('Transactions (Dated)'!$E$2:$E$53,'Transactions (Dated)'!$D$2:$D$53,'Share Values'!$V275,'Transactions (Dated)'!$B$2:$B$53,'Share Values'!AG$11,'Transactions (Dated)'!$C$2:$C$53,"Sell")</f>
        <v>0</v>
      </c>
      <c r="AH275" s="40">
        <f ca="1">AH274+SUMIFS('Transactions (Dated)'!$E$2:$E$53,'Transactions (Dated)'!$D$2:$D$53,'Share Values'!$V275,'Transactions (Dated)'!$B$2:$B$53,'Share Values'!AH$11,'Transactions (Dated)'!$C$2:$C$53,"Buy")-SUMIFS('Transactions (Dated)'!$E$2:$E$53,'Transactions (Dated)'!$D$2:$D$53,'Share Values'!$V275,'Transactions (Dated)'!$B$2:$B$53,'Share Values'!AH$11,'Transactions (Dated)'!$C$2:$C$53,"Sell")</f>
        <v>0</v>
      </c>
      <c r="AI275" s="40">
        <f ca="1">AI274+SUMIFS('Transactions (Dated)'!$E$2:$E$53,'Transactions (Dated)'!$D$2:$D$53,'Share Values'!$V275,'Transactions (Dated)'!$B$2:$B$53,'Share Values'!AI$11,'Transactions (Dated)'!$C$2:$C$53,"Buy")-SUMIFS('Transactions (Dated)'!$E$2:$E$53,'Transactions (Dated)'!$D$2:$D$53,'Share Values'!$V275,'Transactions (Dated)'!$B$2:$B$53,'Share Values'!AI$11,'Transactions (Dated)'!$C$2:$C$53,"Sell")</f>
        <v>0</v>
      </c>
      <c r="AJ275" s="40">
        <f ca="1">AJ274+SUMIFS('Transactions (Dated)'!$E$2:$E$53,'Transactions (Dated)'!$D$2:$D$53,'Share Values'!$V275,'Transactions (Dated)'!$B$2:$B$53,'Share Values'!AJ$11,'Transactions (Dated)'!$C$2:$C$53,"Buy")-SUMIFS('Transactions (Dated)'!$E$2:$E$53,'Transactions (Dated)'!$D$2:$D$53,'Share Values'!$V275,'Transactions (Dated)'!$B$2:$B$53,'Share Values'!AJ$11,'Transactions (Dated)'!$C$2:$C$53,"Sell")</f>
        <v>0</v>
      </c>
      <c r="AK275" s="40"/>
      <c r="AM275" s="3">
        <f t="shared" si="105"/>
        <v>42297</v>
      </c>
      <c r="AN275" s="6">
        <f t="shared" ca="1" si="106"/>
        <v>43336.25</v>
      </c>
      <c r="AO275" s="6">
        <f t="shared" ca="1" si="107"/>
        <v>33281.25</v>
      </c>
      <c r="AP275" s="6">
        <f t="shared" ca="1" si="108"/>
        <v>0</v>
      </c>
      <c r="AQ275" s="6">
        <f t="shared" ca="1" si="109"/>
        <v>57460.04</v>
      </c>
      <c r="AR275" s="6">
        <f t="shared" ca="1" si="110"/>
        <v>31157.96</v>
      </c>
      <c r="AS275" s="6">
        <f t="shared" ca="1" si="111"/>
        <v>0</v>
      </c>
      <c r="AT275" s="6">
        <f t="shared" ca="1" si="112"/>
        <v>0</v>
      </c>
      <c r="AU275" s="6">
        <f t="shared" ca="1" si="113"/>
        <v>0</v>
      </c>
      <c r="AV275" s="6">
        <f t="shared" ca="1" si="114"/>
        <v>0</v>
      </c>
      <c r="AW275" s="6">
        <f t="shared" ca="1" si="115"/>
        <v>0</v>
      </c>
      <c r="AX275" s="6">
        <f t="shared" ca="1" si="116"/>
        <v>0</v>
      </c>
      <c r="AY275" s="6">
        <f t="shared" ca="1" si="117"/>
        <v>0</v>
      </c>
      <c r="AZ275" s="6">
        <f t="shared" ca="1" si="118"/>
        <v>0</v>
      </c>
      <c r="BA275" s="6">
        <f t="shared" ca="1" si="119"/>
        <v>0</v>
      </c>
      <c r="BB275" s="6"/>
      <c r="BD275" s="4">
        <f t="shared" ca="1" si="120"/>
        <v>165235.5</v>
      </c>
      <c r="BF275" s="3">
        <f t="shared" si="121"/>
        <v>42297</v>
      </c>
      <c r="BG275" s="6">
        <f>BG274+SUMIFS('Transactions (Dated)'!H:H,'Transactions (Dated)'!D:D,'Share Values'!AM275)</f>
        <v>806524.9</v>
      </c>
      <c r="BH275" s="6">
        <f ca="1">BH274+SUMIFS('Transactions (Dated)'!$F:$F,'Transactions (Dated)'!$D:$D,$BF275,'Transactions (Dated)'!$B:$B,BH$11,'Transactions (Dated)'!$C:$C,"Dividend (paid to cash)")*W275</f>
        <v>0</v>
      </c>
      <c r="BI275" s="6">
        <f ca="1">BI274+SUMIFS('Transactions (Dated)'!$F:$F,'Transactions (Dated)'!$D:$D,$BF275,'Transactions (Dated)'!$B:$B,BI$11,'Transactions (Dated)'!$C:$C,"Dividend (paid to cash)")*X275</f>
        <v>2187.5</v>
      </c>
      <c r="BJ275" s="6">
        <f ca="1">BJ274+SUMIFS('Transactions (Dated)'!$F:$F,'Transactions (Dated)'!$D:$D,$BF275,'Transactions (Dated)'!$B:$B,BJ$11,'Transactions (Dated)'!$C:$C,"Dividend (paid to cash)")*Y275</f>
        <v>0</v>
      </c>
      <c r="BK275" s="6">
        <f ca="1">BK274+SUMIFS('Transactions (Dated)'!$F:$F,'Transactions (Dated)'!$D:$D,$BF275,'Transactions (Dated)'!$B:$B,BK$11,'Transactions (Dated)'!$C:$C,"Dividend (paid to cash)")*Z275</f>
        <v>179.74</v>
      </c>
      <c r="BL275" s="6">
        <f ca="1">BL274+SUMIFS('Transactions (Dated)'!$F:$F,'Transactions (Dated)'!$D:$D,$BF275,'Transactions (Dated)'!$B:$B,BL$11,'Transactions (Dated)'!$C:$C,"Dividend (paid to cash)")*AA275</f>
        <v>0</v>
      </c>
      <c r="BM275" s="6">
        <f ca="1">BM274+SUMIFS('Transactions (Dated)'!$F:$F,'Transactions (Dated)'!$D:$D,$BF275,'Transactions (Dated)'!$B:$B,BM$11,'Transactions (Dated)'!$C:$C,"Dividend (paid to cash)")*AB275</f>
        <v>0</v>
      </c>
      <c r="BN275" s="6">
        <f ca="1">BN274+SUMIFS('Transactions (Dated)'!$F:$F,'Transactions (Dated)'!$D:$D,$BF275,'Transactions (Dated)'!$B:$B,BN$11,'Transactions (Dated)'!$C:$C,"Dividend (paid to cash)")*AC275</f>
        <v>0</v>
      </c>
      <c r="BO275" s="6">
        <f ca="1">BO274+SUMIFS('Transactions (Dated)'!$F:$F,'Transactions (Dated)'!$D:$D,$BF275,'Transactions (Dated)'!$B:$B,BO$11,'Transactions (Dated)'!$C:$C,"Dividend (paid to cash)")*AD275</f>
        <v>0</v>
      </c>
      <c r="BP275" s="6">
        <f ca="1">BP274+SUMIFS('Transactions (Dated)'!$F:$F,'Transactions (Dated)'!$D:$D,$BF275,'Transactions (Dated)'!$B:$B,BP$11,'Transactions (Dated)'!$C:$C,"Dividend (paid to cash)")*AE275</f>
        <v>0</v>
      </c>
      <c r="BQ275" s="6">
        <f ca="1">BQ274+SUMIFS('Transactions (Dated)'!$F:$F,'Transactions (Dated)'!$D:$D,$BF275,'Transactions (Dated)'!$B:$B,BQ$11,'Transactions (Dated)'!$C:$C,"Dividend (paid to cash)")*AF275</f>
        <v>0</v>
      </c>
      <c r="BR275" s="6">
        <f ca="1">BR274+SUMIFS('Transactions (Dated)'!$F:$F,'Transactions (Dated)'!$D:$D,$BF275,'Transactions (Dated)'!$B:$B,BR$11,'Transactions (Dated)'!$C:$C,"Dividend (paid to cash)")*AG275</f>
        <v>0</v>
      </c>
      <c r="BS275" s="6">
        <f ca="1">BS274+SUMIFS('Transactions (Dated)'!$F:$F,'Transactions (Dated)'!$D:$D,$BF275,'Transactions (Dated)'!$B:$B,BS$11,'Transactions (Dated)'!$C:$C,"Dividend (paid to cash)")*AH275</f>
        <v>0</v>
      </c>
      <c r="BT275" s="6">
        <f ca="1">BT274+SUMIFS('Transactions (Dated)'!$F:$F,'Transactions (Dated)'!$D:$D,$BF275,'Transactions (Dated)'!$B:$B,BT$11,'Transactions (Dated)'!$C:$C,"Dividend (paid to cash)")*AI275</f>
        <v>0</v>
      </c>
      <c r="BU275" s="6">
        <f ca="1">BU274+SUMIFS('Transactions (Dated)'!$F:$F,'Transactions (Dated)'!$D:$D,$BF275,'Transactions (Dated)'!$B:$B,BU$11,'Transactions (Dated)'!$C:$C,"Dividend (paid to cash)")*AJ275</f>
        <v>0</v>
      </c>
      <c r="BV275" s="6"/>
      <c r="BX275" s="6">
        <f t="shared" ca="1" si="126"/>
        <v>808892.14</v>
      </c>
      <c r="BZ275" s="3">
        <f t="shared" si="127"/>
        <v>42297</v>
      </c>
      <c r="CA275" s="4">
        <f t="shared" ca="1" si="122"/>
        <v>165235.5</v>
      </c>
      <c r="CB275" s="4">
        <f t="shared" ca="1" si="123"/>
        <v>808892.14</v>
      </c>
      <c r="CD275" s="4">
        <f t="shared" ca="1" si="124"/>
        <v>974127.64</v>
      </c>
    </row>
    <row r="276" spans="2:82">
      <c r="B276" s="3">
        <f t="shared" si="125"/>
        <v>42298</v>
      </c>
      <c r="C276" s="2">
        <v>13704.2</v>
      </c>
      <c r="E276" s="70">
        <v>42298</v>
      </c>
      <c r="F276" s="69">
        <v>9.2899999999999991</v>
      </c>
      <c r="G276" s="69">
        <v>3.49</v>
      </c>
      <c r="H276" s="69">
        <v>18.53</v>
      </c>
      <c r="I276" s="69">
        <v>30.27</v>
      </c>
      <c r="J276" s="69">
        <v>13.43</v>
      </c>
      <c r="K276" s="69">
        <v>10.89</v>
      </c>
      <c r="L276" s="69">
        <v>21.82</v>
      </c>
      <c r="M276" s="69">
        <v>3.3</v>
      </c>
      <c r="N276" s="69">
        <v>9</v>
      </c>
      <c r="O276" s="69">
        <v>6.1166999999999998</v>
      </c>
      <c r="P276" s="69">
        <v>27.5</v>
      </c>
      <c r="Q276" s="69">
        <v>0.91</v>
      </c>
      <c r="R276" s="69">
        <v>6.24</v>
      </c>
      <c r="S276" s="69">
        <v>39.33</v>
      </c>
      <c r="T276" s="4"/>
      <c r="V276" s="3">
        <f t="shared" si="104"/>
        <v>42298</v>
      </c>
      <c r="W276" s="40">
        <f ca="1">W275+SUMIFS('Transactions (Dated)'!$E$2:$E$53,'Transactions (Dated)'!$D$2:$D$53,'Share Values'!$V276,'Transactions (Dated)'!$B$2:$B$53,'Share Values'!W$11,'Transactions (Dated)'!$C$2:$C$53,"Buy")-SUMIFS('Transactions (Dated)'!$E$2:$E$53,'Transactions (Dated)'!$D$2:$D$53,'Share Values'!$V276,'Transactions (Dated)'!$B$2:$B$53,'Share Values'!W$11,'Transactions (Dated)'!$C$2:$C$53,"Sell")</f>
        <v>4625</v>
      </c>
      <c r="X276" s="40">
        <f ca="1">X275+SUMIFS('Transactions (Dated)'!$E$2:$E$53,'Transactions (Dated)'!$D$2:$D$53,'Share Values'!$V276,'Transactions (Dated)'!$B$2:$B$53,'Share Values'!X$11,'Transactions (Dated)'!$C$2:$C$53,"Buy")-SUMIFS('Transactions (Dated)'!$E$2:$E$53,'Transactions (Dated)'!$D$2:$D$53,'Share Values'!$V276,'Transactions (Dated)'!$B$2:$B$53,'Share Values'!X$11,'Transactions (Dated)'!$C$2:$C$53,"Sell")</f>
        <v>9375</v>
      </c>
      <c r="Y276" s="40">
        <f ca="1">Y275+SUMIFS('Transactions (Dated)'!$E$2:$E$53,'Transactions (Dated)'!$D$2:$D$53,'Share Values'!$V276,'Transactions (Dated)'!$B$2:$B$53,'Share Values'!Y$11,'Transactions (Dated)'!$C$2:$C$53,"Buy")-SUMIFS('Transactions (Dated)'!$E$2:$E$53,'Transactions (Dated)'!$D$2:$D$53,'Share Values'!$V276,'Transactions (Dated)'!$B$2:$B$53,'Share Values'!Y$11,'Transactions (Dated)'!$C$2:$C$53,"Sell")</f>
        <v>0</v>
      </c>
      <c r="Z276" s="40">
        <f ca="1">Z275+SUMIFS('Transactions (Dated)'!$E$2:$E$53,'Transactions (Dated)'!$D$2:$D$53,'Share Values'!$V276,'Transactions (Dated)'!$B$2:$B$53,'Share Values'!Z$11,'Transactions (Dated)'!$C$2:$C$53,"Buy")-SUMIFS('Transactions (Dated)'!$E$2:$E$53,'Transactions (Dated)'!$D$2:$D$53,'Share Values'!$V276,'Transactions (Dated)'!$B$2:$B$53,'Share Values'!Z$11,'Transactions (Dated)'!$C$2:$C$53,"Sell")</f>
        <v>1892</v>
      </c>
      <c r="AA276" s="40">
        <f ca="1">AA275+SUMIFS('Transactions (Dated)'!$E$2:$E$53,'Transactions (Dated)'!$D$2:$D$53,'Share Values'!$V276,'Transactions (Dated)'!$B$2:$B$53,'Share Values'!AA$11,'Transactions (Dated)'!$C$2:$C$53,"Buy")-SUMIFS('Transactions (Dated)'!$E$2:$E$53,'Transactions (Dated)'!$D$2:$D$53,'Share Values'!$V276,'Transactions (Dated)'!$B$2:$B$53,'Share Values'!AA$11,'Transactions (Dated)'!$C$2:$C$53,"Sell")</f>
        <v>2348</v>
      </c>
      <c r="AB276" s="40">
        <f ca="1">AB275+SUMIFS('Transactions (Dated)'!$E$2:$E$53,'Transactions (Dated)'!$D$2:$D$53,'Share Values'!$V276,'Transactions (Dated)'!$B$2:$B$53,'Share Values'!AB$11,'Transactions (Dated)'!$C$2:$C$53,"Buy")-SUMIFS('Transactions (Dated)'!$E$2:$E$53,'Transactions (Dated)'!$D$2:$D$53,'Share Values'!$V276,'Transactions (Dated)'!$B$2:$B$53,'Share Values'!AB$11,'Transactions (Dated)'!$C$2:$C$53,"Sell")</f>
        <v>0</v>
      </c>
      <c r="AC276" s="40">
        <f ca="1">AC275+SUMIFS('Transactions (Dated)'!$E$2:$E$53,'Transactions (Dated)'!$D$2:$D$53,'Share Values'!$V276,'Transactions (Dated)'!$B$2:$B$53,'Share Values'!AC$11,'Transactions (Dated)'!$C$2:$C$53,"Buy")-SUMIFS('Transactions (Dated)'!$E$2:$E$53,'Transactions (Dated)'!$D$2:$D$53,'Share Values'!$V276,'Transactions (Dated)'!$B$2:$B$53,'Share Values'!AC$11,'Transactions (Dated)'!$C$2:$C$53,"Sell")</f>
        <v>0</v>
      </c>
      <c r="AD276" s="40">
        <f ca="1">AD275+SUMIFS('Transactions (Dated)'!$E$2:$E$53,'Transactions (Dated)'!$D$2:$D$53,'Share Values'!$V276,'Transactions (Dated)'!$B$2:$B$53,'Share Values'!AD$11,'Transactions (Dated)'!$C$2:$C$53,"Buy")-SUMIFS('Transactions (Dated)'!$E$2:$E$53,'Transactions (Dated)'!$D$2:$D$53,'Share Values'!$V276,'Transactions (Dated)'!$B$2:$B$53,'Share Values'!AD$11,'Transactions (Dated)'!$C$2:$C$53,"Sell")</f>
        <v>0</v>
      </c>
      <c r="AE276" s="40">
        <f ca="1">AE275+SUMIFS('Transactions (Dated)'!$E$2:$E$53,'Transactions (Dated)'!$D$2:$D$53,'Share Values'!$V276,'Transactions (Dated)'!$B$2:$B$53,'Share Values'!AE$11,'Transactions (Dated)'!$C$2:$C$53,"Buy")-SUMIFS('Transactions (Dated)'!$E$2:$E$53,'Transactions (Dated)'!$D$2:$D$53,'Share Values'!$V276,'Transactions (Dated)'!$B$2:$B$53,'Share Values'!AE$11,'Transactions (Dated)'!$C$2:$C$53,"Sell")</f>
        <v>0</v>
      </c>
      <c r="AF276" s="40">
        <f ca="1">AF275+SUMIFS('Transactions (Dated)'!$E$2:$E$53,'Transactions (Dated)'!$D$2:$D$53,'Share Values'!$V276,'Transactions (Dated)'!$B$2:$B$53,'Share Values'!AF$11,'Transactions (Dated)'!$C$2:$C$53,"Buy")-SUMIFS('Transactions (Dated)'!$E$2:$E$53,'Transactions (Dated)'!$D$2:$D$53,'Share Values'!$V276,'Transactions (Dated)'!$B$2:$B$53,'Share Values'!AF$11,'Transactions (Dated)'!$C$2:$C$53,"Sell")</f>
        <v>0</v>
      </c>
      <c r="AG276" s="40">
        <f ca="1">AG275+SUMIFS('Transactions (Dated)'!$E$2:$E$53,'Transactions (Dated)'!$D$2:$D$53,'Share Values'!$V276,'Transactions (Dated)'!$B$2:$B$53,'Share Values'!AG$11,'Transactions (Dated)'!$C$2:$C$53,"Buy")-SUMIFS('Transactions (Dated)'!$E$2:$E$53,'Transactions (Dated)'!$D$2:$D$53,'Share Values'!$V276,'Transactions (Dated)'!$B$2:$B$53,'Share Values'!AG$11,'Transactions (Dated)'!$C$2:$C$53,"Sell")</f>
        <v>0</v>
      </c>
      <c r="AH276" s="40">
        <f ca="1">AH275+SUMIFS('Transactions (Dated)'!$E$2:$E$53,'Transactions (Dated)'!$D$2:$D$53,'Share Values'!$V276,'Transactions (Dated)'!$B$2:$B$53,'Share Values'!AH$11,'Transactions (Dated)'!$C$2:$C$53,"Buy")-SUMIFS('Transactions (Dated)'!$E$2:$E$53,'Transactions (Dated)'!$D$2:$D$53,'Share Values'!$V276,'Transactions (Dated)'!$B$2:$B$53,'Share Values'!AH$11,'Transactions (Dated)'!$C$2:$C$53,"Sell")</f>
        <v>0</v>
      </c>
      <c r="AI276" s="40">
        <f ca="1">AI275+SUMIFS('Transactions (Dated)'!$E$2:$E$53,'Transactions (Dated)'!$D$2:$D$53,'Share Values'!$V276,'Transactions (Dated)'!$B$2:$B$53,'Share Values'!AI$11,'Transactions (Dated)'!$C$2:$C$53,"Buy")-SUMIFS('Transactions (Dated)'!$E$2:$E$53,'Transactions (Dated)'!$D$2:$D$53,'Share Values'!$V276,'Transactions (Dated)'!$B$2:$B$53,'Share Values'!AI$11,'Transactions (Dated)'!$C$2:$C$53,"Sell")</f>
        <v>0</v>
      </c>
      <c r="AJ276" s="40">
        <f ca="1">AJ275+SUMIFS('Transactions (Dated)'!$E$2:$E$53,'Transactions (Dated)'!$D$2:$D$53,'Share Values'!$V276,'Transactions (Dated)'!$B$2:$B$53,'Share Values'!AJ$11,'Transactions (Dated)'!$C$2:$C$53,"Buy")-SUMIFS('Transactions (Dated)'!$E$2:$E$53,'Transactions (Dated)'!$D$2:$D$53,'Share Values'!$V276,'Transactions (Dated)'!$B$2:$B$53,'Share Values'!AJ$11,'Transactions (Dated)'!$C$2:$C$53,"Sell")</f>
        <v>0</v>
      </c>
      <c r="AK276" s="40"/>
      <c r="AM276" s="3">
        <f t="shared" si="105"/>
        <v>42298</v>
      </c>
      <c r="AN276" s="6">
        <f t="shared" ca="1" si="106"/>
        <v>42966.249999999993</v>
      </c>
      <c r="AO276" s="6">
        <f t="shared" ca="1" si="107"/>
        <v>32718.750000000004</v>
      </c>
      <c r="AP276" s="6">
        <f t="shared" ca="1" si="108"/>
        <v>0</v>
      </c>
      <c r="AQ276" s="6">
        <f t="shared" ca="1" si="109"/>
        <v>57270.84</v>
      </c>
      <c r="AR276" s="6">
        <f t="shared" ca="1" si="110"/>
        <v>31533.64</v>
      </c>
      <c r="AS276" s="6">
        <f t="shared" ca="1" si="111"/>
        <v>0</v>
      </c>
      <c r="AT276" s="6">
        <f t="shared" ca="1" si="112"/>
        <v>0</v>
      </c>
      <c r="AU276" s="6">
        <f t="shared" ca="1" si="113"/>
        <v>0</v>
      </c>
      <c r="AV276" s="6">
        <f t="shared" ca="1" si="114"/>
        <v>0</v>
      </c>
      <c r="AW276" s="6">
        <f t="shared" ca="1" si="115"/>
        <v>0</v>
      </c>
      <c r="AX276" s="6">
        <f t="shared" ca="1" si="116"/>
        <v>0</v>
      </c>
      <c r="AY276" s="6">
        <f t="shared" ca="1" si="117"/>
        <v>0</v>
      </c>
      <c r="AZ276" s="6">
        <f t="shared" ca="1" si="118"/>
        <v>0</v>
      </c>
      <c r="BA276" s="6">
        <f t="shared" ca="1" si="119"/>
        <v>0</v>
      </c>
      <c r="BB276" s="6"/>
      <c r="BD276" s="4">
        <f t="shared" ca="1" si="120"/>
        <v>164489.47999999998</v>
      </c>
      <c r="BF276" s="3">
        <f t="shared" si="121"/>
        <v>42298</v>
      </c>
      <c r="BG276" s="6">
        <f>BG275+SUMIFS('Transactions (Dated)'!H:H,'Transactions (Dated)'!D:D,'Share Values'!AM276)</f>
        <v>806524.9</v>
      </c>
      <c r="BH276" s="6">
        <f ca="1">BH275+SUMIFS('Transactions (Dated)'!$F:$F,'Transactions (Dated)'!$D:$D,$BF276,'Transactions (Dated)'!$B:$B,BH$11,'Transactions (Dated)'!$C:$C,"Dividend (paid to cash)")*W276</f>
        <v>0</v>
      </c>
      <c r="BI276" s="6">
        <f ca="1">BI275+SUMIFS('Transactions (Dated)'!$F:$F,'Transactions (Dated)'!$D:$D,$BF276,'Transactions (Dated)'!$B:$B,BI$11,'Transactions (Dated)'!$C:$C,"Dividend (paid to cash)")*X276</f>
        <v>2187.5</v>
      </c>
      <c r="BJ276" s="6">
        <f ca="1">BJ275+SUMIFS('Transactions (Dated)'!$F:$F,'Transactions (Dated)'!$D:$D,$BF276,'Transactions (Dated)'!$B:$B,BJ$11,'Transactions (Dated)'!$C:$C,"Dividend (paid to cash)")*Y276</f>
        <v>0</v>
      </c>
      <c r="BK276" s="6">
        <f ca="1">BK275+SUMIFS('Transactions (Dated)'!$F:$F,'Transactions (Dated)'!$D:$D,$BF276,'Transactions (Dated)'!$B:$B,BK$11,'Transactions (Dated)'!$C:$C,"Dividend (paid to cash)")*Z276</f>
        <v>179.74</v>
      </c>
      <c r="BL276" s="6">
        <f ca="1">BL275+SUMIFS('Transactions (Dated)'!$F:$F,'Transactions (Dated)'!$D:$D,$BF276,'Transactions (Dated)'!$B:$B,BL$11,'Transactions (Dated)'!$C:$C,"Dividend (paid to cash)")*AA276</f>
        <v>0</v>
      </c>
      <c r="BM276" s="6">
        <f ca="1">BM275+SUMIFS('Transactions (Dated)'!$F:$F,'Transactions (Dated)'!$D:$D,$BF276,'Transactions (Dated)'!$B:$B,BM$11,'Transactions (Dated)'!$C:$C,"Dividend (paid to cash)")*AB276</f>
        <v>0</v>
      </c>
      <c r="BN276" s="6">
        <f ca="1">BN275+SUMIFS('Transactions (Dated)'!$F:$F,'Transactions (Dated)'!$D:$D,$BF276,'Transactions (Dated)'!$B:$B,BN$11,'Transactions (Dated)'!$C:$C,"Dividend (paid to cash)")*AC276</f>
        <v>0</v>
      </c>
      <c r="BO276" s="6">
        <f ca="1">BO275+SUMIFS('Transactions (Dated)'!$F:$F,'Transactions (Dated)'!$D:$D,$BF276,'Transactions (Dated)'!$B:$B,BO$11,'Transactions (Dated)'!$C:$C,"Dividend (paid to cash)")*AD276</f>
        <v>0</v>
      </c>
      <c r="BP276" s="6">
        <f ca="1">BP275+SUMIFS('Transactions (Dated)'!$F:$F,'Transactions (Dated)'!$D:$D,$BF276,'Transactions (Dated)'!$B:$B,BP$11,'Transactions (Dated)'!$C:$C,"Dividend (paid to cash)")*AE276</f>
        <v>0</v>
      </c>
      <c r="BQ276" s="6">
        <f ca="1">BQ275+SUMIFS('Transactions (Dated)'!$F:$F,'Transactions (Dated)'!$D:$D,$BF276,'Transactions (Dated)'!$B:$B,BQ$11,'Transactions (Dated)'!$C:$C,"Dividend (paid to cash)")*AF276</f>
        <v>0</v>
      </c>
      <c r="BR276" s="6">
        <f ca="1">BR275+SUMIFS('Transactions (Dated)'!$F:$F,'Transactions (Dated)'!$D:$D,$BF276,'Transactions (Dated)'!$B:$B,BR$11,'Transactions (Dated)'!$C:$C,"Dividend (paid to cash)")*AG276</f>
        <v>0</v>
      </c>
      <c r="BS276" s="6">
        <f ca="1">BS275+SUMIFS('Transactions (Dated)'!$F:$F,'Transactions (Dated)'!$D:$D,$BF276,'Transactions (Dated)'!$B:$B,BS$11,'Transactions (Dated)'!$C:$C,"Dividend (paid to cash)")*AH276</f>
        <v>0</v>
      </c>
      <c r="BT276" s="6">
        <f ca="1">BT275+SUMIFS('Transactions (Dated)'!$F:$F,'Transactions (Dated)'!$D:$D,$BF276,'Transactions (Dated)'!$B:$B,BT$11,'Transactions (Dated)'!$C:$C,"Dividend (paid to cash)")*AI276</f>
        <v>0</v>
      </c>
      <c r="BU276" s="6">
        <f ca="1">BU275+SUMIFS('Transactions (Dated)'!$F:$F,'Transactions (Dated)'!$D:$D,$BF276,'Transactions (Dated)'!$B:$B,BU$11,'Transactions (Dated)'!$C:$C,"Dividend (paid to cash)")*AJ276</f>
        <v>0</v>
      </c>
      <c r="BV276" s="6"/>
      <c r="BX276" s="6">
        <f t="shared" ca="1" si="126"/>
        <v>808892.14</v>
      </c>
      <c r="BZ276" s="3">
        <f t="shared" si="127"/>
        <v>42298</v>
      </c>
      <c r="CA276" s="4">
        <f t="shared" ca="1" si="122"/>
        <v>164489.47999999998</v>
      </c>
      <c r="CB276" s="4">
        <f t="shared" ca="1" si="123"/>
        <v>808892.14</v>
      </c>
      <c r="CD276" s="4">
        <f t="shared" ca="1" si="124"/>
        <v>973381.62</v>
      </c>
    </row>
    <row r="277" spans="2:82">
      <c r="B277" s="3">
        <f t="shared" si="125"/>
        <v>42299</v>
      </c>
      <c r="C277" s="2">
        <v>13878.1</v>
      </c>
      <c r="E277" s="70">
        <v>42299</v>
      </c>
      <c r="F277" s="69">
        <v>9.3800000000000008</v>
      </c>
      <c r="G277" s="69">
        <v>3.53</v>
      </c>
      <c r="H277" s="69">
        <v>18.8</v>
      </c>
      <c r="I277" s="69">
        <v>30.57</v>
      </c>
      <c r="J277" s="69">
        <v>13.75</v>
      </c>
      <c r="K277" s="69">
        <v>10.84</v>
      </c>
      <c r="L277" s="69">
        <v>22.31</v>
      </c>
      <c r="M277" s="69">
        <v>3.34</v>
      </c>
      <c r="N277" s="69">
        <v>9.0500000000000007</v>
      </c>
      <c r="O277" s="69">
        <v>6.07</v>
      </c>
      <c r="P277" s="69">
        <v>27.98</v>
      </c>
      <c r="Q277" s="69">
        <v>0.89</v>
      </c>
      <c r="R277" s="69">
        <v>6.68</v>
      </c>
      <c r="S277" s="69">
        <v>39.72</v>
      </c>
      <c r="T277" s="4"/>
      <c r="V277" s="3">
        <f t="shared" si="104"/>
        <v>42299</v>
      </c>
      <c r="W277" s="40">
        <f ca="1">W276+SUMIFS('Transactions (Dated)'!$E$2:$E$53,'Transactions (Dated)'!$D$2:$D$53,'Share Values'!$V277,'Transactions (Dated)'!$B$2:$B$53,'Share Values'!W$11,'Transactions (Dated)'!$C$2:$C$53,"Buy")-SUMIFS('Transactions (Dated)'!$E$2:$E$53,'Transactions (Dated)'!$D$2:$D$53,'Share Values'!$V277,'Transactions (Dated)'!$B$2:$B$53,'Share Values'!W$11,'Transactions (Dated)'!$C$2:$C$53,"Sell")</f>
        <v>4625</v>
      </c>
      <c r="X277" s="40">
        <f ca="1">X276+SUMIFS('Transactions (Dated)'!$E$2:$E$53,'Transactions (Dated)'!$D$2:$D$53,'Share Values'!$V277,'Transactions (Dated)'!$B$2:$B$53,'Share Values'!X$11,'Transactions (Dated)'!$C$2:$C$53,"Buy")-SUMIFS('Transactions (Dated)'!$E$2:$E$53,'Transactions (Dated)'!$D$2:$D$53,'Share Values'!$V277,'Transactions (Dated)'!$B$2:$B$53,'Share Values'!X$11,'Transactions (Dated)'!$C$2:$C$53,"Sell")</f>
        <v>9375</v>
      </c>
      <c r="Y277" s="40">
        <f ca="1">Y276+SUMIFS('Transactions (Dated)'!$E$2:$E$53,'Transactions (Dated)'!$D$2:$D$53,'Share Values'!$V277,'Transactions (Dated)'!$B$2:$B$53,'Share Values'!Y$11,'Transactions (Dated)'!$C$2:$C$53,"Buy")-SUMIFS('Transactions (Dated)'!$E$2:$E$53,'Transactions (Dated)'!$D$2:$D$53,'Share Values'!$V277,'Transactions (Dated)'!$B$2:$B$53,'Share Values'!Y$11,'Transactions (Dated)'!$C$2:$C$53,"Sell")</f>
        <v>0</v>
      </c>
      <c r="Z277" s="40">
        <f ca="1">Z276+SUMIFS('Transactions (Dated)'!$E$2:$E$53,'Transactions (Dated)'!$D$2:$D$53,'Share Values'!$V277,'Transactions (Dated)'!$B$2:$B$53,'Share Values'!Z$11,'Transactions (Dated)'!$C$2:$C$53,"Buy")-SUMIFS('Transactions (Dated)'!$E$2:$E$53,'Transactions (Dated)'!$D$2:$D$53,'Share Values'!$V277,'Transactions (Dated)'!$B$2:$B$53,'Share Values'!Z$11,'Transactions (Dated)'!$C$2:$C$53,"Sell")</f>
        <v>1892</v>
      </c>
      <c r="AA277" s="40">
        <f ca="1">AA276+SUMIFS('Transactions (Dated)'!$E$2:$E$53,'Transactions (Dated)'!$D$2:$D$53,'Share Values'!$V277,'Transactions (Dated)'!$B$2:$B$53,'Share Values'!AA$11,'Transactions (Dated)'!$C$2:$C$53,"Buy")-SUMIFS('Transactions (Dated)'!$E$2:$E$53,'Transactions (Dated)'!$D$2:$D$53,'Share Values'!$V277,'Transactions (Dated)'!$B$2:$B$53,'Share Values'!AA$11,'Transactions (Dated)'!$C$2:$C$53,"Sell")</f>
        <v>2348</v>
      </c>
      <c r="AB277" s="40">
        <f ca="1">AB276+SUMIFS('Transactions (Dated)'!$E$2:$E$53,'Transactions (Dated)'!$D$2:$D$53,'Share Values'!$V277,'Transactions (Dated)'!$B$2:$B$53,'Share Values'!AB$11,'Transactions (Dated)'!$C$2:$C$53,"Buy")-SUMIFS('Transactions (Dated)'!$E$2:$E$53,'Transactions (Dated)'!$D$2:$D$53,'Share Values'!$V277,'Transactions (Dated)'!$B$2:$B$53,'Share Values'!AB$11,'Transactions (Dated)'!$C$2:$C$53,"Sell")</f>
        <v>0</v>
      </c>
      <c r="AC277" s="40">
        <f ca="1">AC276+SUMIFS('Transactions (Dated)'!$E$2:$E$53,'Transactions (Dated)'!$D$2:$D$53,'Share Values'!$V277,'Transactions (Dated)'!$B$2:$B$53,'Share Values'!AC$11,'Transactions (Dated)'!$C$2:$C$53,"Buy")-SUMIFS('Transactions (Dated)'!$E$2:$E$53,'Transactions (Dated)'!$D$2:$D$53,'Share Values'!$V277,'Transactions (Dated)'!$B$2:$B$53,'Share Values'!AC$11,'Transactions (Dated)'!$C$2:$C$53,"Sell")</f>
        <v>0</v>
      </c>
      <c r="AD277" s="40">
        <f ca="1">AD276+SUMIFS('Transactions (Dated)'!$E$2:$E$53,'Transactions (Dated)'!$D$2:$D$53,'Share Values'!$V277,'Transactions (Dated)'!$B$2:$B$53,'Share Values'!AD$11,'Transactions (Dated)'!$C$2:$C$53,"Buy")-SUMIFS('Transactions (Dated)'!$E$2:$E$53,'Transactions (Dated)'!$D$2:$D$53,'Share Values'!$V277,'Transactions (Dated)'!$B$2:$B$53,'Share Values'!AD$11,'Transactions (Dated)'!$C$2:$C$53,"Sell")</f>
        <v>0</v>
      </c>
      <c r="AE277" s="40">
        <f ca="1">AE276+SUMIFS('Transactions (Dated)'!$E$2:$E$53,'Transactions (Dated)'!$D$2:$D$53,'Share Values'!$V277,'Transactions (Dated)'!$B$2:$B$53,'Share Values'!AE$11,'Transactions (Dated)'!$C$2:$C$53,"Buy")-SUMIFS('Transactions (Dated)'!$E$2:$E$53,'Transactions (Dated)'!$D$2:$D$53,'Share Values'!$V277,'Transactions (Dated)'!$B$2:$B$53,'Share Values'!AE$11,'Transactions (Dated)'!$C$2:$C$53,"Sell")</f>
        <v>0</v>
      </c>
      <c r="AF277" s="40">
        <f ca="1">AF276+SUMIFS('Transactions (Dated)'!$E$2:$E$53,'Transactions (Dated)'!$D$2:$D$53,'Share Values'!$V277,'Transactions (Dated)'!$B$2:$B$53,'Share Values'!AF$11,'Transactions (Dated)'!$C$2:$C$53,"Buy")-SUMIFS('Transactions (Dated)'!$E$2:$E$53,'Transactions (Dated)'!$D$2:$D$53,'Share Values'!$V277,'Transactions (Dated)'!$B$2:$B$53,'Share Values'!AF$11,'Transactions (Dated)'!$C$2:$C$53,"Sell")</f>
        <v>0</v>
      </c>
      <c r="AG277" s="40">
        <f ca="1">AG276+SUMIFS('Transactions (Dated)'!$E$2:$E$53,'Transactions (Dated)'!$D$2:$D$53,'Share Values'!$V277,'Transactions (Dated)'!$B$2:$B$53,'Share Values'!AG$11,'Transactions (Dated)'!$C$2:$C$53,"Buy")-SUMIFS('Transactions (Dated)'!$E$2:$E$53,'Transactions (Dated)'!$D$2:$D$53,'Share Values'!$V277,'Transactions (Dated)'!$B$2:$B$53,'Share Values'!AG$11,'Transactions (Dated)'!$C$2:$C$53,"Sell")</f>
        <v>0</v>
      </c>
      <c r="AH277" s="40">
        <f ca="1">AH276+SUMIFS('Transactions (Dated)'!$E$2:$E$53,'Transactions (Dated)'!$D$2:$D$53,'Share Values'!$V277,'Transactions (Dated)'!$B$2:$B$53,'Share Values'!AH$11,'Transactions (Dated)'!$C$2:$C$53,"Buy")-SUMIFS('Transactions (Dated)'!$E$2:$E$53,'Transactions (Dated)'!$D$2:$D$53,'Share Values'!$V277,'Transactions (Dated)'!$B$2:$B$53,'Share Values'!AH$11,'Transactions (Dated)'!$C$2:$C$53,"Sell")</f>
        <v>0</v>
      </c>
      <c r="AI277" s="40">
        <f ca="1">AI276+SUMIFS('Transactions (Dated)'!$E$2:$E$53,'Transactions (Dated)'!$D$2:$D$53,'Share Values'!$V277,'Transactions (Dated)'!$B$2:$B$53,'Share Values'!AI$11,'Transactions (Dated)'!$C$2:$C$53,"Buy")-SUMIFS('Transactions (Dated)'!$E$2:$E$53,'Transactions (Dated)'!$D$2:$D$53,'Share Values'!$V277,'Transactions (Dated)'!$B$2:$B$53,'Share Values'!AI$11,'Transactions (Dated)'!$C$2:$C$53,"Sell")</f>
        <v>0</v>
      </c>
      <c r="AJ277" s="40">
        <f ca="1">AJ276+SUMIFS('Transactions (Dated)'!$E$2:$E$53,'Transactions (Dated)'!$D$2:$D$53,'Share Values'!$V277,'Transactions (Dated)'!$B$2:$B$53,'Share Values'!AJ$11,'Transactions (Dated)'!$C$2:$C$53,"Buy")-SUMIFS('Transactions (Dated)'!$E$2:$E$53,'Transactions (Dated)'!$D$2:$D$53,'Share Values'!$V277,'Transactions (Dated)'!$B$2:$B$53,'Share Values'!AJ$11,'Transactions (Dated)'!$C$2:$C$53,"Sell")</f>
        <v>0</v>
      </c>
      <c r="AK277" s="40"/>
      <c r="AM277" s="3">
        <f t="shared" si="105"/>
        <v>42299</v>
      </c>
      <c r="AN277" s="6">
        <f t="shared" ca="1" si="106"/>
        <v>43382.5</v>
      </c>
      <c r="AO277" s="6">
        <f t="shared" ca="1" si="107"/>
        <v>33093.75</v>
      </c>
      <c r="AP277" s="6">
        <f t="shared" ca="1" si="108"/>
        <v>0</v>
      </c>
      <c r="AQ277" s="6">
        <f t="shared" ca="1" si="109"/>
        <v>57838.44</v>
      </c>
      <c r="AR277" s="6">
        <f t="shared" ca="1" si="110"/>
        <v>32285</v>
      </c>
      <c r="AS277" s="6">
        <f t="shared" ca="1" si="111"/>
        <v>0</v>
      </c>
      <c r="AT277" s="6">
        <f t="shared" ca="1" si="112"/>
        <v>0</v>
      </c>
      <c r="AU277" s="6">
        <f t="shared" ca="1" si="113"/>
        <v>0</v>
      </c>
      <c r="AV277" s="6">
        <f t="shared" ca="1" si="114"/>
        <v>0</v>
      </c>
      <c r="AW277" s="6">
        <f t="shared" ca="1" si="115"/>
        <v>0</v>
      </c>
      <c r="AX277" s="6">
        <f t="shared" ca="1" si="116"/>
        <v>0</v>
      </c>
      <c r="AY277" s="6">
        <f t="shared" ca="1" si="117"/>
        <v>0</v>
      </c>
      <c r="AZ277" s="6">
        <f t="shared" ca="1" si="118"/>
        <v>0</v>
      </c>
      <c r="BA277" s="6">
        <f t="shared" ca="1" si="119"/>
        <v>0</v>
      </c>
      <c r="BB277" s="6"/>
      <c r="BD277" s="4">
        <f t="shared" ca="1" si="120"/>
        <v>166599.69</v>
      </c>
      <c r="BF277" s="3">
        <f t="shared" si="121"/>
        <v>42299</v>
      </c>
      <c r="BG277" s="6">
        <f>BG276+SUMIFS('Transactions (Dated)'!H:H,'Transactions (Dated)'!D:D,'Share Values'!AM277)</f>
        <v>806524.9</v>
      </c>
      <c r="BH277" s="6">
        <f ca="1">BH276+SUMIFS('Transactions (Dated)'!$F:$F,'Transactions (Dated)'!$D:$D,$BF277,'Transactions (Dated)'!$B:$B,BH$11,'Transactions (Dated)'!$C:$C,"Dividend (paid to cash)")*W277</f>
        <v>0</v>
      </c>
      <c r="BI277" s="6">
        <f ca="1">BI276+SUMIFS('Transactions (Dated)'!$F:$F,'Transactions (Dated)'!$D:$D,$BF277,'Transactions (Dated)'!$B:$B,BI$11,'Transactions (Dated)'!$C:$C,"Dividend (paid to cash)")*X277</f>
        <v>2187.5</v>
      </c>
      <c r="BJ277" s="6">
        <f ca="1">BJ276+SUMIFS('Transactions (Dated)'!$F:$F,'Transactions (Dated)'!$D:$D,$BF277,'Transactions (Dated)'!$B:$B,BJ$11,'Transactions (Dated)'!$C:$C,"Dividend (paid to cash)")*Y277</f>
        <v>0</v>
      </c>
      <c r="BK277" s="6">
        <f ca="1">BK276+SUMIFS('Transactions (Dated)'!$F:$F,'Transactions (Dated)'!$D:$D,$BF277,'Transactions (Dated)'!$B:$B,BK$11,'Transactions (Dated)'!$C:$C,"Dividend (paid to cash)")*Z277</f>
        <v>179.74</v>
      </c>
      <c r="BL277" s="6">
        <f ca="1">BL276+SUMIFS('Transactions (Dated)'!$F:$F,'Transactions (Dated)'!$D:$D,$BF277,'Transactions (Dated)'!$B:$B,BL$11,'Transactions (Dated)'!$C:$C,"Dividend (paid to cash)")*AA277</f>
        <v>0</v>
      </c>
      <c r="BM277" s="6">
        <f ca="1">BM276+SUMIFS('Transactions (Dated)'!$F:$F,'Transactions (Dated)'!$D:$D,$BF277,'Transactions (Dated)'!$B:$B,BM$11,'Transactions (Dated)'!$C:$C,"Dividend (paid to cash)")*AB277</f>
        <v>0</v>
      </c>
      <c r="BN277" s="6">
        <f ca="1">BN276+SUMIFS('Transactions (Dated)'!$F:$F,'Transactions (Dated)'!$D:$D,$BF277,'Transactions (Dated)'!$B:$B,BN$11,'Transactions (Dated)'!$C:$C,"Dividend (paid to cash)")*AC277</f>
        <v>0</v>
      </c>
      <c r="BO277" s="6">
        <f ca="1">BO276+SUMIFS('Transactions (Dated)'!$F:$F,'Transactions (Dated)'!$D:$D,$BF277,'Transactions (Dated)'!$B:$B,BO$11,'Transactions (Dated)'!$C:$C,"Dividend (paid to cash)")*AD277</f>
        <v>0</v>
      </c>
      <c r="BP277" s="6">
        <f ca="1">BP276+SUMIFS('Transactions (Dated)'!$F:$F,'Transactions (Dated)'!$D:$D,$BF277,'Transactions (Dated)'!$B:$B,BP$11,'Transactions (Dated)'!$C:$C,"Dividend (paid to cash)")*AE277</f>
        <v>0</v>
      </c>
      <c r="BQ277" s="6">
        <f ca="1">BQ276+SUMIFS('Transactions (Dated)'!$F:$F,'Transactions (Dated)'!$D:$D,$BF277,'Transactions (Dated)'!$B:$B,BQ$11,'Transactions (Dated)'!$C:$C,"Dividend (paid to cash)")*AF277</f>
        <v>0</v>
      </c>
      <c r="BR277" s="6">
        <f ca="1">BR276+SUMIFS('Transactions (Dated)'!$F:$F,'Transactions (Dated)'!$D:$D,$BF277,'Transactions (Dated)'!$B:$B,BR$11,'Transactions (Dated)'!$C:$C,"Dividend (paid to cash)")*AG277</f>
        <v>0</v>
      </c>
      <c r="BS277" s="6">
        <f ca="1">BS276+SUMIFS('Transactions (Dated)'!$F:$F,'Transactions (Dated)'!$D:$D,$BF277,'Transactions (Dated)'!$B:$B,BS$11,'Transactions (Dated)'!$C:$C,"Dividend (paid to cash)")*AH277</f>
        <v>0</v>
      </c>
      <c r="BT277" s="6">
        <f ca="1">BT276+SUMIFS('Transactions (Dated)'!$F:$F,'Transactions (Dated)'!$D:$D,$BF277,'Transactions (Dated)'!$B:$B,BT$11,'Transactions (Dated)'!$C:$C,"Dividend (paid to cash)")*AI277</f>
        <v>0</v>
      </c>
      <c r="BU277" s="6">
        <f ca="1">BU276+SUMIFS('Transactions (Dated)'!$F:$F,'Transactions (Dated)'!$D:$D,$BF277,'Transactions (Dated)'!$B:$B,BU$11,'Transactions (Dated)'!$C:$C,"Dividend (paid to cash)")*AJ277</f>
        <v>0</v>
      </c>
      <c r="BV277" s="6"/>
      <c r="BX277" s="6">
        <f t="shared" ca="1" si="126"/>
        <v>808892.14</v>
      </c>
      <c r="BZ277" s="3">
        <f t="shared" si="127"/>
        <v>42299</v>
      </c>
      <c r="CA277" s="4">
        <f t="shared" ca="1" si="122"/>
        <v>166599.69</v>
      </c>
      <c r="CB277" s="4">
        <f t="shared" ca="1" si="123"/>
        <v>808892.14</v>
      </c>
      <c r="CD277" s="4">
        <f t="shared" ca="1" si="124"/>
        <v>975491.83000000007</v>
      </c>
    </row>
    <row r="278" spans="2:82">
      <c r="B278" s="3">
        <f t="shared" si="125"/>
        <v>42300</v>
      </c>
      <c r="C278" s="2">
        <v>13953.7</v>
      </c>
      <c r="E278" s="70">
        <v>42300</v>
      </c>
      <c r="F278" s="69">
        <v>9.66</v>
      </c>
      <c r="G278" s="69">
        <v>3.51</v>
      </c>
      <c r="H278" s="69">
        <v>18.87</v>
      </c>
      <c r="I278" s="69">
        <v>31.19</v>
      </c>
      <c r="J278" s="69">
        <v>14.48</v>
      </c>
      <c r="K278" s="69">
        <v>10.77</v>
      </c>
      <c r="L278" s="69">
        <v>22.76</v>
      </c>
      <c r="M278" s="69">
        <v>3.27</v>
      </c>
      <c r="N278" s="69">
        <v>9.1</v>
      </c>
      <c r="O278" s="69">
        <v>6.1166999999999998</v>
      </c>
      <c r="P278" s="69">
        <v>28.61</v>
      </c>
      <c r="Q278" s="69">
        <v>0.89</v>
      </c>
      <c r="R278" s="69">
        <v>6.86</v>
      </c>
      <c r="S278" s="69">
        <v>39.44</v>
      </c>
      <c r="T278" s="4"/>
      <c r="V278" s="3">
        <f t="shared" si="104"/>
        <v>42300</v>
      </c>
      <c r="W278" s="40">
        <f ca="1">W277+SUMIFS('Transactions (Dated)'!$E$2:$E$53,'Transactions (Dated)'!$D$2:$D$53,'Share Values'!$V278,'Transactions (Dated)'!$B$2:$B$53,'Share Values'!W$11,'Transactions (Dated)'!$C$2:$C$53,"Buy")-SUMIFS('Transactions (Dated)'!$E$2:$E$53,'Transactions (Dated)'!$D$2:$D$53,'Share Values'!$V278,'Transactions (Dated)'!$B$2:$B$53,'Share Values'!W$11,'Transactions (Dated)'!$C$2:$C$53,"Sell")</f>
        <v>4625</v>
      </c>
      <c r="X278" s="40">
        <f ca="1">X277+SUMIFS('Transactions (Dated)'!$E$2:$E$53,'Transactions (Dated)'!$D$2:$D$53,'Share Values'!$V278,'Transactions (Dated)'!$B$2:$B$53,'Share Values'!X$11,'Transactions (Dated)'!$C$2:$C$53,"Buy")-SUMIFS('Transactions (Dated)'!$E$2:$E$53,'Transactions (Dated)'!$D$2:$D$53,'Share Values'!$V278,'Transactions (Dated)'!$B$2:$B$53,'Share Values'!X$11,'Transactions (Dated)'!$C$2:$C$53,"Sell")</f>
        <v>9375</v>
      </c>
      <c r="Y278" s="40">
        <f ca="1">Y277+SUMIFS('Transactions (Dated)'!$E$2:$E$53,'Transactions (Dated)'!$D$2:$D$53,'Share Values'!$V278,'Transactions (Dated)'!$B$2:$B$53,'Share Values'!Y$11,'Transactions (Dated)'!$C$2:$C$53,"Buy")-SUMIFS('Transactions (Dated)'!$E$2:$E$53,'Transactions (Dated)'!$D$2:$D$53,'Share Values'!$V278,'Transactions (Dated)'!$B$2:$B$53,'Share Values'!Y$11,'Transactions (Dated)'!$C$2:$C$53,"Sell")</f>
        <v>0</v>
      </c>
      <c r="Z278" s="40">
        <f ca="1">Z277+SUMIFS('Transactions (Dated)'!$E$2:$E$53,'Transactions (Dated)'!$D$2:$D$53,'Share Values'!$V278,'Transactions (Dated)'!$B$2:$B$53,'Share Values'!Z$11,'Transactions (Dated)'!$C$2:$C$53,"Buy")-SUMIFS('Transactions (Dated)'!$E$2:$E$53,'Transactions (Dated)'!$D$2:$D$53,'Share Values'!$V278,'Transactions (Dated)'!$B$2:$B$53,'Share Values'!Z$11,'Transactions (Dated)'!$C$2:$C$53,"Sell")</f>
        <v>1892</v>
      </c>
      <c r="AA278" s="40">
        <f ca="1">AA277+SUMIFS('Transactions (Dated)'!$E$2:$E$53,'Transactions (Dated)'!$D$2:$D$53,'Share Values'!$V278,'Transactions (Dated)'!$B$2:$B$53,'Share Values'!AA$11,'Transactions (Dated)'!$C$2:$C$53,"Buy")-SUMIFS('Transactions (Dated)'!$E$2:$E$53,'Transactions (Dated)'!$D$2:$D$53,'Share Values'!$V278,'Transactions (Dated)'!$B$2:$B$53,'Share Values'!AA$11,'Transactions (Dated)'!$C$2:$C$53,"Sell")</f>
        <v>2348</v>
      </c>
      <c r="AB278" s="40">
        <f ca="1">AB277+SUMIFS('Transactions (Dated)'!$E$2:$E$53,'Transactions (Dated)'!$D$2:$D$53,'Share Values'!$V278,'Transactions (Dated)'!$B$2:$B$53,'Share Values'!AB$11,'Transactions (Dated)'!$C$2:$C$53,"Buy")-SUMIFS('Transactions (Dated)'!$E$2:$E$53,'Transactions (Dated)'!$D$2:$D$53,'Share Values'!$V278,'Transactions (Dated)'!$B$2:$B$53,'Share Values'!AB$11,'Transactions (Dated)'!$C$2:$C$53,"Sell")</f>
        <v>0</v>
      </c>
      <c r="AC278" s="40">
        <f ca="1">AC277+SUMIFS('Transactions (Dated)'!$E$2:$E$53,'Transactions (Dated)'!$D$2:$D$53,'Share Values'!$V278,'Transactions (Dated)'!$B$2:$B$53,'Share Values'!AC$11,'Transactions (Dated)'!$C$2:$C$53,"Buy")-SUMIFS('Transactions (Dated)'!$E$2:$E$53,'Transactions (Dated)'!$D$2:$D$53,'Share Values'!$V278,'Transactions (Dated)'!$B$2:$B$53,'Share Values'!AC$11,'Transactions (Dated)'!$C$2:$C$53,"Sell")</f>
        <v>0</v>
      </c>
      <c r="AD278" s="40">
        <f ca="1">AD277+SUMIFS('Transactions (Dated)'!$E$2:$E$53,'Transactions (Dated)'!$D$2:$D$53,'Share Values'!$V278,'Transactions (Dated)'!$B$2:$B$53,'Share Values'!AD$11,'Transactions (Dated)'!$C$2:$C$53,"Buy")-SUMIFS('Transactions (Dated)'!$E$2:$E$53,'Transactions (Dated)'!$D$2:$D$53,'Share Values'!$V278,'Transactions (Dated)'!$B$2:$B$53,'Share Values'!AD$11,'Transactions (Dated)'!$C$2:$C$53,"Sell")</f>
        <v>0</v>
      </c>
      <c r="AE278" s="40">
        <f ca="1">AE277+SUMIFS('Transactions (Dated)'!$E$2:$E$53,'Transactions (Dated)'!$D$2:$D$53,'Share Values'!$V278,'Transactions (Dated)'!$B$2:$B$53,'Share Values'!AE$11,'Transactions (Dated)'!$C$2:$C$53,"Buy")-SUMIFS('Transactions (Dated)'!$E$2:$E$53,'Transactions (Dated)'!$D$2:$D$53,'Share Values'!$V278,'Transactions (Dated)'!$B$2:$B$53,'Share Values'!AE$11,'Transactions (Dated)'!$C$2:$C$53,"Sell")</f>
        <v>0</v>
      </c>
      <c r="AF278" s="40">
        <f ca="1">AF277+SUMIFS('Transactions (Dated)'!$E$2:$E$53,'Transactions (Dated)'!$D$2:$D$53,'Share Values'!$V278,'Transactions (Dated)'!$B$2:$B$53,'Share Values'!AF$11,'Transactions (Dated)'!$C$2:$C$53,"Buy")-SUMIFS('Transactions (Dated)'!$E$2:$E$53,'Transactions (Dated)'!$D$2:$D$53,'Share Values'!$V278,'Transactions (Dated)'!$B$2:$B$53,'Share Values'!AF$11,'Transactions (Dated)'!$C$2:$C$53,"Sell")</f>
        <v>0</v>
      </c>
      <c r="AG278" s="40">
        <f ca="1">AG277+SUMIFS('Transactions (Dated)'!$E$2:$E$53,'Transactions (Dated)'!$D$2:$D$53,'Share Values'!$V278,'Transactions (Dated)'!$B$2:$B$53,'Share Values'!AG$11,'Transactions (Dated)'!$C$2:$C$53,"Buy")-SUMIFS('Transactions (Dated)'!$E$2:$E$53,'Transactions (Dated)'!$D$2:$D$53,'Share Values'!$V278,'Transactions (Dated)'!$B$2:$B$53,'Share Values'!AG$11,'Transactions (Dated)'!$C$2:$C$53,"Sell")</f>
        <v>0</v>
      </c>
      <c r="AH278" s="40">
        <f ca="1">AH277+SUMIFS('Transactions (Dated)'!$E$2:$E$53,'Transactions (Dated)'!$D$2:$D$53,'Share Values'!$V278,'Transactions (Dated)'!$B$2:$B$53,'Share Values'!AH$11,'Transactions (Dated)'!$C$2:$C$53,"Buy")-SUMIFS('Transactions (Dated)'!$E$2:$E$53,'Transactions (Dated)'!$D$2:$D$53,'Share Values'!$V278,'Transactions (Dated)'!$B$2:$B$53,'Share Values'!AH$11,'Transactions (Dated)'!$C$2:$C$53,"Sell")</f>
        <v>0</v>
      </c>
      <c r="AI278" s="40">
        <f ca="1">AI277+SUMIFS('Transactions (Dated)'!$E$2:$E$53,'Transactions (Dated)'!$D$2:$D$53,'Share Values'!$V278,'Transactions (Dated)'!$B$2:$B$53,'Share Values'!AI$11,'Transactions (Dated)'!$C$2:$C$53,"Buy")-SUMIFS('Transactions (Dated)'!$E$2:$E$53,'Transactions (Dated)'!$D$2:$D$53,'Share Values'!$V278,'Transactions (Dated)'!$B$2:$B$53,'Share Values'!AI$11,'Transactions (Dated)'!$C$2:$C$53,"Sell")</f>
        <v>0</v>
      </c>
      <c r="AJ278" s="40">
        <f ca="1">AJ277+SUMIFS('Transactions (Dated)'!$E$2:$E$53,'Transactions (Dated)'!$D$2:$D$53,'Share Values'!$V278,'Transactions (Dated)'!$B$2:$B$53,'Share Values'!AJ$11,'Transactions (Dated)'!$C$2:$C$53,"Buy")-SUMIFS('Transactions (Dated)'!$E$2:$E$53,'Transactions (Dated)'!$D$2:$D$53,'Share Values'!$V278,'Transactions (Dated)'!$B$2:$B$53,'Share Values'!AJ$11,'Transactions (Dated)'!$C$2:$C$53,"Sell")</f>
        <v>0</v>
      </c>
      <c r="AK278" s="40"/>
      <c r="AM278" s="3">
        <f t="shared" si="105"/>
        <v>42300</v>
      </c>
      <c r="AN278" s="6">
        <f t="shared" ca="1" si="106"/>
        <v>44677.5</v>
      </c>
      <c r="AO278" s="6">
        <f t="shared" ca="1" si="107"/>
        <v>32906.25</v>
      </c>
      <c r="AP278" s="6">
        <f t="shared" ca="1" si="108"/>
        <v>0</v>
      </c>
      <c r="AQ278" s="6">
        <f t="shared" ca="1" si="109"/>
        <v>59011.48</v>
      </c>
      <c r="AR278" s="6">
        <f t="shared" ca="1" si="110"/>
        <v>33999.040000000001</v>
      </c>
      <c r="AS278" s="6">
        <f t="shared" ca="1" si="111"/>
        <v>0</v>
      </c>
      <c r="AT278" s="6">
        <f t="shared" ca="1" si="112"/>
        <v>0</v>
      </c>
      <c r="AU278" s="6">
        <f t="shared" ca="1" si="113"/>
        <v>0</v>
      </c>
      <c r="AV278" s="6">
        <f t="shared" ca="1" si="114"/>
        <v>0</v>
      </c>
      <c r="AW278" s="6">
        <f t="shared" ca="1" si="115"/>
        <v>0</v>
      </c>
      <c r="AX278" s="6">
        <f t="shared" ca="1" si="116"/>
        <v>0</v>
      </c>
      <c r="AY278" s="6">
        <f t="shared" ca="1" si="117"/>
        <v>0</v>
      </c>
      <c r="AZ278" s="6">
        <f t="shared" ca="1" si="118"/>
        <v>0</v>
      </c>
      <c r="BA278" s="6">
        <f t="shared" ca="1" si="119"/>
        <v>0</v>
      </c>
      <c r="BB278" s="6"/>
      <c r="BD278" s="4">
        <f t="shared" ca="1" si="120"/>
        <v>170594.27000000002</v>
      </c>
      <c r="BF278" s="3">
        <f t="shared" si="121"/>
        <v>42300</v>
      </c>
      <c r="BG278" s="6">
        <f>BG277+SUMIFS('Transactions (Dated)'!H:H,'Transactions (Dated)'!D:D,'Share Values'!AM278)</f>
        <v>806524.9</v>
      </c>
      <c r="BH278" s="6">
        <f ca="1">BH277+SUMIFS('Transactions (Dated)'!$F:$F,'Transactions (Dated)'!$D:$D,$BF278,'Transactions (Dated)'!$B:$B,BH$11,'Transactions (Dated)'!$C:$C,"Dividend (paid to cash)")*W278</f>
        <v>0</v>
      </c>
      <c r="BI278" s="6">
        <f ca="1">BI277+SUMIFS('Transactions (Dated)'!$F:$F,'Transactions (Dated)'!$D:$D,$BF278,'Transactions (Dated)'!$B:$B,BI$11,'Transactions (Dated)'!$C:$C,"Dividend (paid to cash)")*X278</f>
        <v>2187.5</v>
      </c>
      <c r="BJ278" s="6">
        <f ca="1">BJ277+SUMIFS('Transactions (Dated)'!$F:$F,'Transactions (Dated)'!$D:$D,$BF278,'Transactions (Dated)'!$B:$B,BJ$11,'Transactions (Dated)'!$C:$C,"Dividend (paid to cash)")*Y278</f>
        <v>0</v>
      </c>
      <c r="BK278" s="6">
        <f ca="1">BK277+SUMIFS('Transactions (Dated)'!$F:$F,'Transactions (Dated)'!$D:$D,$BF278,'Transactions (Dated)'!$B:$B,BK$11,'Transactions (Dated)'!$C:$C,"Dividend (paid to cash)")*Z278</f>
        <v>179.74</v>
      </c>
      <c r="BL278" s="6">
        <f ca="1">BL277+SUMIFS('Transactions (Dated)'!$F:$F,'Transactions (Dated)'!$D:$D,$BF278,'Transactions (Dated)'!$B:$B,BL$11,'Transactions (Dated)'!$C:$C,"Dividend (paid to cash)")*AA278</f>
        <v>0</v>
      </c>
      <c r="BM278" s="6">
        <f ca="1">BM277+SUMIFS('Transactions (Dated)'!$F:$F,'Transactions (Dated)'!$D:$D,$BF278,'Transactions (Dated)'!$B:$B,BM$11,'Transactions (Dated)'!$C:$C,"Dividend (paid to cash)")*AB278</f>
        <v>0</v>
      </c>
      <c r="BN278" s="6">
        <f ca="1">BN277+SUMIFS('Transactions (Dated)'!$F:$F,'Transactions (Dated)'!$D:$D,$BF278,'Transactions (Dated)'!$B:$B,BN$11,'Transactions (Dated)'!$C:$C,"Dividend (paid to cash)")*AC278</f>
        <v>0</v>
      </c>
      <c r="BO278" s="6">
        <f ca="1">BO277+SUMIFS('Transactions (Dated)'!$F:$F,'Transactions (Dated)'!$D:$D,$BF278,'Transactions (Dated)'!$B:$B,BO$11,'Transactions (Dated)'!$C:$C,"Dividend (paid to cash)")*AD278</f>
        <v>0</v>
      </c>
      <c r="BP278" s="6">
        <f ca="1">BP277+SUMIFS('Transactions (Dated)'!$F:$F,'Transactions (Dated)'!$D:$D,$BF278,'Transactions (Dated)'!$B:$B,BP$11,'Transactions (Dated)'!$C:$C,"Dividend (paid to cash)")*AE278</f>
        <v>0</v>
      </c>
      <c r="BQ278" s="6">
        <f ca="1">BQ277+SUMIFS('Transactions (Dated)'!$F:$F,'Transactions (Dated)'!$D:$D,$BF278,'Transactions (Dated)'!$B:$B,BQ$11,'Transactions (Dated)'!$C:$C,"Dividend (paid to cash)")*AF278</f>
        <v>0</v>
      </c>
      <c r="BR278" s="6">
        <f ca="1">BR277+SUMIFS('Transactions (Dated)'!$F:$F,'Transactions (Dated)'!$D:$D,$BF278,'Transactions (Dated)'!$B:$B,BR$11,'Transactions (Dated)'!$C:$C,"Dividend (paid to cash)")*AG278</f>
        <v>0</v>
      </c>
      <c r="BS278" s="6">
        <f ca="1">BS277+SUMIFS('Transactions (Dated)'!$F:$F,'Transactions (Dated)'!$D:$D,$BF278,'Transactions (Dated)'!$B:$B,BS$11,'Transactions (Dated)'!$C:$C,"Dividend (paid to cash)")*AH278</f>
        <v>0</v>
      </c>
      <c r="BT278" s="6">
        <f ca="1">BT277+SUMIFS('Transactions (Dated)'!$F:$F,'Transactions (Dated)'!$D:$D,$BF278,'Transactions (Dated)'!$B:$B,BT$11,'Transactions (Dated)'!$C:$C,"Dividend (paid to cash)")*AI278</f>
        <v>0</v>
      </c>
      <c r="BU278" s="6">
        <f ca="1">BU277+SUMIFS('Transactions (Dated)'!$F:$F,'Transactions (Dated)'!$D:$D,$BF278,'Transactions (Dated)'!$B:$B,BU$11,'Transactions (Dated)'!$C:$C,"Dividend (paid to cash)")*AJ278</f>
        <v>0</v>
      </c>
      <c r="BV278" s="6"/>
      <c r="BX278" s="6">
        <f t="shared" ca="1" si="126"/>
        <v>808892.14</v>
      </c>
      <c r="BZ278" s="3">
        <f t="shared" si="127"/>
        <v>42300</v>
      </c>
      <c r="CA278" s="4">
        <f t="shared" ca="1" si="122"/>
        <v>170594.27000000002</v>
      </c>
      <c r="CB278" s="4">
        <f t="shared" ca="1" si="123"/>
        <v>808892.14</v>
      </c>
      <c r="CD278" s="4">
        <f t="shared" ca="1" si="124"/>
        <v>979486.41</v>
      </c>
    </row>
    <row r="279" spans="2:82">
      <c r="B279" s="3">
        <f t="shared" si="125"/>
        <v>42303</v>
      </c>
      <c r="C279" s="2">
        <v>13790.9</v>
      </c>
      <c r="E279" s="70">
        <v>42303</v>
      </c>
      <c r="F279" s="69">
        <v>9.58</v>
      </c>
      <c r="G279" s="69">
        <v>3.39</v>
      </c>
      <c r="H279" s="69">
        <v>18.670000000000002</v>
      </c>
      <c r="I279" s="69">
        <v>30.44</v>
      </c>
      <c r="J279" s="69">
        <v>14.71</v>
      </c>
      <c r="K279" s="69">
        <v>10.78</v>
      </c>
      <c r="L279" s="69">
        <v>22.62</v>
      </c>
      <c r="M279" s="69">
        <v>3.44</v>
      </c>
      <c r="N279" s="69">
        <v>9.1</v>
      </c>
      <c r="O279" s="69">
        <v>6.1166999999999998</v>
      </c>
      <c r="P279" s="69">
        <v>28.18</v>
      </c>
      <c r="Q279" s="69">
        <v>0.91</v>
      </c>
      <c r="R279" s="69">
        <v>6.73</v>
      </c>
      <c r="S279" s="69">
        <v>39.32</v>
      </c>
      <c r="T279" s="4"/>
      <c r="V279" s="3">
        <f t="shared" si="104"/>
        <v>42303</v>
      </c>
      <c r="W279" s="40">
        <f ca="1">W278+SUMIFS('Transactions (Dated)'!$E$2:$E$53,'Transactions (Dated)'!$D$2:$D$53,'Share Values'!$V279,'Transactions (Dated)'!$B$2:$B$53,'Share Values'!W$11,'Transactions (Dated)'!$C$2:$C$53,"Buy")-SUMIFS('Transactions (Dated)'!$E$2:$E$53,'Transactions (Dated)'!$D$2:$D$53,'Share Values'!$V279,'Transactions (Dated)'!$B$2:$B$53,'Share Values'!W$11,'Transactions (Dated)'!$C$2:$C$53,"Sell")</f>
        <v>4625</v>
      </c>
      <c r="X279" s="40">
        <f ca="1">X278+SUMIFS('Transactions (Dated)'!$E$2:$E$53,'Transactions (Dated)'!$D$2:$D$53,'Share Values'!$V279,'Transactions (Dated)'!$B$2:$B$53,'Share Values'!X$11,'Transactions (Dated)'!$C$2:$C$53,"Buy")-SUMIFS('Transactions (Dated)'!$E$2:$E$53,'Transactions (Dated)'!$D$2:$D$53,'Share Values'!$V279,'Transactions (Dated)'!$B$2:$B$53,'Share Values'!X$11,'Transactions (Dated)'!$C$2:$C$53,"Sell")</f>
        <v>9375</v>
      </c>
      <c r="Y279" s="40">
        <f ca="1">Y278+SUMIFS('Transactions (Dated)'!$E$2:$E$53,'Transactions (Dated)'!$D$2:$D$53,'Share Values'!$V279,'Transactions (Dated)'!$B$2:$B$53,'Share Values'!Y$11,'Transactions (Dated)'!$C$2:$C$53,"Buy")-SUMIFS('Transactions (Dated)'!$E$2:$E$53,'Transactions (Dated)'!$D$2:$D$53,'Share Values'!$V279,'Transactions (Dated)'!$B$2:$B$53,'Share Values'!Y$11,'Transactions (Dated)'!$C$2:$C$53,"Sell")</f>
        <v>0</v>
      </c>
      <c r="Z279" s="40">
        <f ca="1">Z278+SUMIFS('Transactions (Dated)'!$E$2:$E$53,'Transactions (Dated)'!$D$2:$D$53,'Share Values'!$V279,'Transactions (Dated)'!$B$2:$B$53,'Share Values'!Z$11,'Transactions (Dated)'!$C$2:$C$53,"Buy")-SUMIFS('Transactions (Dated)'!$E$2:$E$53,'Transactions (Dated)'!$D$2:$D$53,'Share Values'!$V279,'Transactions (Dated)'!$B$2:$B$53,'Share Values'!Z$11,'Transactions (Dated)'!$C$2:$C$53,"Sell")</f>
        <v>1892</v>
      </c>
      <c r="AA279" s="40">
        <f ca="1">AA278+SUMIFS('Transactions (Dated)'!$E$2:$E$53,'Transactions (Dated)'!$D$2:$D$53,'Share Values'!$V279,'Transactions (Dated)'!$B$2:$B$53,'Share Values'!AA$11,'Transactions (Dated)'!$C$2:$C$53,"Buy")-SUMIFS('Transactions (Dated)'!$E$2:$E$53,'Transactions (Dated)'!$D$2:$D$53,'Share Values'!$V279,'Transactions (Dated)'!$B$2:$B$53,'Share Values'!AA$11,'Transactions (Dated)'!$C$2:$C$53,"Sell")</f>
        <v>2348</v>
      </c>
      <c r="AB279" s="40">
        <f ca="1">AB278+SUMIFS('Transactions (Dated)'!$E$2:$E$53,'Transactions (Dated)'!$D$2:$D$53,'Share Values'!$V279,'Transactions (Dated)'!$B$2:$B$53,'Share Values'!AB$11,'Transactions (Dated)'!$C$2:$C$53,"Buy")-SUMIFS('Transactions (Dated)'!$E$2:$E$53,'Transactions (Dated)'!$D$2:$D$53,'Share Values'!$V279,'Transactions (Dated)'!$B$2:$B$53,'Share Values'!AB$11,'Transactions (Dated)'!$C$2:$C$53,"Sell")</f>
        <v>0</v>
      </c>
      <c r="AC279" s="40">
        <f ca="1">AC278+SUMIFS('Transactions (Dated)'!$E$2:$E$53,'Transactions (Dated)'!$D$2:$D$53,'Share Values'!$V279,'Transactions (Dated)'!$B$2:$B$53,'Share Values'!AC$11,'Transactions (Dated)'!$C$2:$C$53,"Buy")-SUMIFS('Transactions (Dated)'!$E$2:$E$53,'Transactions (Dated)'!$D$2:$D$53,'Share Values'!$V279,'Transactions (Dated)'!$B$2:$B$53,'Share Values'!AC$11,'Transactions (Dated)'!$C$2:$C$53,"Sell")</f>
        <v>0</v>
      </c>
      <c r="AD279" s="40">
        <f ca="1">AD278+SUMIFS('Transactions (Dated)'!$E$2:$E$53,'Transactions (Dated)'!$D$2:$D$53,'Share Values'!$V279,'Transactions (Dated)'!$B$2:$B$53,'Share Values'!AD$11,'Transactions (Dated)'!$C$2:$C$53,"Buy")-SUMIFS('Transactions (Dated)'!$E$2:$E$53,'Transactions (Dated)'!$D$2:$D$53,'Share Values'!$V279,'Transactions (Dated)'!$B$2:$B$53,'Share Values'!AD$11,'Transactions (Dated)'!$C$2:$C$53,"Sell")</f>
        <v>0</v>
      </c>
      <c r="AE279" s="40">
        <f ca="1">AE278+SUMIFS('Transactions (Dated)'!$E$2:$E$53,'Transactions (Dated)'!$D$2:$D$53,'Share Values'!$V279,'Transactions (Dated)'!$B$2:$B$53,'Share Values'!AE$11,'Transactions (Dated)'!$C$2:$C$53,"Buy")-SUMIFS('Transactions (Dated)'!$E$2:$E$53,'Transactions (Dated)'!$D$2:$D$53,'Share Values'!$V279,'Transactions (Dated)'!$B$2:$B$53,'Share Values'!AE$11,'Transactions (Dated)'!$C$2:$C$53,"Sell")</f>
        <v>0</v>
      </c>
      <c r="AF279" s="40">
        <f ca="1">AF278+SUMIFS('Transactions (Dated)'!$E$2:$E$53,'Transactions (Dated)'!$D$2:$D$53,'Share Values'!$V279,'Transactions (Dated)'!$B$2:$B$53,'Share Values'!AF$11,'Transactions (Dated)'!$C$2:$C$53,"Buy")-SUMIFS('Transactions (Dated)'!$E$2:$E$53,'Transactions (Dated)'!$D$2:$D$53,'Share Values'!$V279,'Transactions (Dated)'!$B$2:$B$53,'Share Values'!AF$11,'Transactions (Dated)'!$C$2:$C$53,"Sell")</f>
        <v>0</v>
      </c>
      <c r="AG279" s="40">
        <f ca="1">AG278+SUMIFS('Transactions (Dated)'!$E$2:$E$53,'Transactions (Dated)'!$D$2:$D$53,'Share Values'!$V279,'Transactions (Dated)'!$B$2:$B$53,'Share Values'!AG$11,'Transactions (Dated)'!$C$2:$C$53,"Buy")-SUMIFS('Transactions (Dated)'!$E$2:$E$53,'Transactions (Dated)'!$D$2:$D$53,'Share Values'!$V279,'Transactions (Dated)'!$B$2:$B$53,'Share Values'!AG$11,'Transactions (Dated)'!$C$2:$C$53,"Sell")</f>
        <v>0</v>
      </c>
      <c r="AH279" s="40">
        <f ca="1">AH278+SUMIFS('Transactions (Dated)'!$E$2:$E$53,'Transactions (Dated)'!$D$2:$D$53,'Share Values'!$V279,'Transactions (Dated)'!$B$2:$B$53,'Share Values'!AH$11,'Transactions (Dated)'!$C$2:$C$53,"Buy")-SUMIFS('Transactions (Dated)'!$E$2:$E$53,'Transactions (Dated)'!$D$2:$D$53,'Share Values'!$V279,'Transactions (Dated)'!$B$2:$B$53,'Share Values'!AH$11,'Transactions (Dated)'!$C$2:$C$53,"Sell")</f>
        <v>0</v>
      </c>
      <c r="AI279" s="40">
        <f ca="1">AI278+SUMIFS('Transactions (Dated)'!$E$2:$E$53,'Transactions (Dated)'!$D$2:$D$53,'Share Values'!$V279,'Transactions (Dated)'!$B$2:$B$53,'Share Values'!AI$11,'Transactions (Dated)'!$C$2:$C$53,"Buy")-SUMIFS('Transactions (Dated)'!$E$2:$E$53,'Transactions (Dated)'!$D$2:$D$53,'Share Values'!$V279,'Transactions (Dated)'!$B$2:$B$53,'Share Values'!AI$11,'Transactions (Dated)'!$C$2:$C$53,"Sell")</f>
        <v>0</v>
      </c>
      <c r="AJ279" s="40">
        <f ca="1">AJ278+SUMIFS('Transactions (Dated)'!$E$2:$E$53,'Transactions (Dated)'!$D$2:$D$53,'Share Values'!$V279,'Transactions (Dated)'!$B$2:$B$53,'Share Values'!AJ$11,'Transactions (Dated)'!$C$2:$C$53,"Buy")-SUMIFS('Transactions (Dated)'!$E$2:$E$53,'Transactions (Dated)'!$D$2:$D$53,'Share Values'!$V279,'Transactions (Dated)'!$B$2:$B$53,'Share Values'!AJ$11,'Transactions (Dated)'!$C$2:$C$53,"Sell")</f>
        <v>0</v>
      </c>
      <c r="AK279" s="40"/>
      <c r="AM279" s="3">
        <f t="shared" si="105"/>
        <v>42303</v>
      </c>
      <c r="AN279" s="6">
        <f t="shared" ca="1" si="106"/>
        <v>44307.5</v>
      </c>
      <c r="AO279" s="6">
        <f t="shared" ca="1" si="107"/>
        <v>31781.25</v>
      </c>
      <c r="AP279" s="6">
        <f t="shared" ca="1" si="108"/>
        <v>0</v>
      </c>
      <c r="AQ279" s="6">
        <f t="shared" ca="1" si="109"/>
        <v>57592.480000000003</v>
      </c>
      <c r="AR279" s="6">
        <f t="shared" ca="1" si="110"/>
        <v>34539.08</v>
      </c>
      <c r="AS279" s="6">
        <f t="shared" ca="1" si="111"/>
        <v>0</v>
      </c>
      <c r="AT279" s="6">
        <f t="shared" ca="1" si="112"/>
        <v>0</v>
      </c>
      <c r="AU279" s="6">
        <f t="shared" ca="1" si="113"/>
        <v>0</v>
      </c>
      <c r="AV279" s="6">
        <f t="shared" ca="1" si="114"/>
        <v>0</v>
      </c>
      <c r="AW279" s="6">
        <f t="shared" ca="1" si="115"/>
        <v>0</v>
      </c>
      <c r="AX279" s="6">
        <f t="shared" ca="1" si="116"/>
        <v>0</v>
      </c>
      <c r="AY279" s="6">
        <f t="shared" ca="1" si="117"/>
        <v>0</v>
      </c>
      <c r="AZ279" s="6">
        <f t="shared" ca="1" si="118"/>
        <v>0</v>
      </c>
      <c r="BA279" s="6">
        <f t="shared" ca="1" si="119"/>
        <v>0</v>
      </c>
      <c r="BB279" s="6"/>
      <c r="BD279" s="4">
        <f t="shared" ca="1" si="120"/>
        <v>168220.31</v>
      </c>
      <c r="BF279" s="3">
        <f t="shared" si="121"/>
        <v>42303</v>
      </c>
      <c r="BG279" s="6">
        <f>BG278+SUMIFS('Transactions (Dated)'!H:H,'Transactions (Dated)'!D:D,'Share Values'!AM279)</f>
        <v>806524.9</v>
      </c>
      <c r="BH279" s="6">
        <f ca="1">BH278+SUMIFS('Transactions (Dated)'!$F:$F,'Transactions (Dated)'!$D:$D,$BF279,'Transactions (Dated)'!$B:$B,BH$11,'Transactions (Dated)'!$C:$C,"Dividend (paid to cash)")*W279</f>
        <v>0</v>
      </c>
      <c r="BI279" s="6">
        <f ca="1">BI278+SUMIFS('Transactions (Dated)'!$F:$F,'Transactions (Dated)'!$D:$D,$BF279,'Transactions (Dated)'!$B:$B,BI$11,'Transactions (Dated)'!$C:$C,"Dividend (paid to cash)")*X279</f>
        <v>2187.5</v>
      </c>
      <c r="BJ279" s="6">
        <f ca="1">BJ278+SUMIFS('Transactions (Dated)'!$F:$F,'Transactions (Dated)'!$D:$D,$BF279,'Transactions (Dated)'!$B:$B,BJ$11,'Transactions (Dated)'!$C:$C,"Dividend (paid to cash)")*Y279</f>
        <v>0</v>
      </c>
      <c r="BK279" s="6">
        <f ca="1">BK278+SUMIFS('Transactions (Dated)'!$F:$F,'Transactions (Dated)'!$D:$D,$BF279,'Transactions (Dated)'!$B:$B,BK$11,'Transactions (Dated)'!$C:$C,"Dividend (paid to cash)")*Z279</f>
        <v>179.74</v>
      </c>
      <c r="BL279" s="6">
        <f ca="1">BL278+SUMIFS('Transactions (Dated)'!$F:$F,'Transactions (Dated)'!$D:$D,$BF279,'Transactions (Dated)'!$B:$B,BL$11,'Transactions (Dated)'!$C:$C,"Dividend (paid to cash)")*AA279</f>
        <v>0</v>
      </c>
      <c r="BM279" s="6">
        <f ca="1">BM278+SUMIFS('Transactions (Dated)'!$F:$F,'Transactions (Dated)'!$D:$D,$BF279,'Transactions (Dated)'!$B:$B,BM$11,'Transactions (Dated)'!$C:$C,"Dividend (paid to cash)")*AB279</f>
        <v>0</v>
      </c>
      <c r="BN279" s="6">
        <f ca="1">BN278+SUMIFS('Transactions (Dated)'!$F:$F,'Transactions (Dated)'!$D:$D,$BF279,'Transactions (Dated)'!$B:$B,BN$11,'Transactions (Dated)'!$C:$C,"Dividend (paid to cash)")*AC279</f>
        <v>0</v>
      </c>
      <c r="BO279" s="6">
        <f ca="1">BO278+SUMIFS('Transactions (Dated)'!$F:$F,'Transactions (Dated)'!$D:$D,$BF279,'Transactions (Dated)'!$B:$B,BO$11,'Transactions (Dated)'!$C:$C,"Dividend (paid to cash)")*AD279</f>
        <v>0</v>
      </c>
      <c r="BP279" s="6">
        <f ca="1">BP278+SUMIFS('Transactions (Dated)'!$F:$F,'Transactions (Dated)'!$D:$D,$BF279,'Transactions (Dated)'!$B:$B,BP$11,'Transactions (Dated)'!$C:$C,"Dividend (paid to cash)")*AE279</f>
        <v>0</v>
      </c>
      <c r="BQ279" s="6">
        <f ca="1">BQ278+SUMIFS('Transactions (Dated)'!$F:$F,'Transactions (Dated)'!$D:$D,$BF279,'Transactions (Dated)'!$B:$B,BQ$11,'Transactions (Dated)'!$C:$C,"Dividend (paid to cash)")*AF279</f>
        <v>0</v>
      </c>
      <c r="BR279" s="6">
        <f ca="1">BR278+SUMIFS('Transactions (Dated)'!$F:$F,'Transactions (Dated)'!$D:$D,$BF279,'Transactions (Dated)'!$B:$B,BR$11,'Transactions (Dated)'!$C:$C,"Dividend (paid to cash)")*AG279</f>
        <v>0</v>
      </c>
      <c r="BS279" s="6">
        <f ca="1">BS278+SUMIFS('Transactions (Dated)'!$F:$F,'Transactions (Dated)'!$D:$D,$BF279,'Transactions (Dated)'!$B:$B,BS$11,'Transactions (Dated)'!$C:$C,"Dividend (paid to cash)")*AH279</f>
        <v>0</v>
      </c>
      <c r="BT279" s="6">
        <f ca="1">BT278+SUMIFS('Transactions (Dated)'!$F:$F,'Transactions (Dated)'!$D:$D,$BF279,'Transactions (Dated)'!$B:$B,BT$11,'Transactions (Dated)'!$C:$C,"Dividend (paid to cash)")*AI279</f>
        <v>0</v>
      </c>
      <c r="BU279" s="6">
        <f ca="1">BU278+SUMIFS('Transactions (Dated)'!$F:$F,'Transactions (Dated)'!$D:$D,$BF279,'Transactions (Dated)'!$B:$B,BU$11,'Transactions (Dated)'!$C:$C,"Dividend (paid to cash)")*AJ279</f>
        <v>0</v>
      </c>
      <c r="BV279" s="6"/>
      <c r="BX279" s="6">
        <f t="shared" ca="1" si="126"/>
        <v>808892.14</v>
      </c>
      <c r="BZ279" s="3">
        <f t="shared" si="127"/>
        <v>42303</v>
      </c>
      <c r="CA279" s="4">
        <f t="shared" ca="1" si="122"/>
        <v>168220.31</v>
      </c>
      <c r="CB279" s="4">
        <f t="shared" ca="1" si="123"/>
        <v>808892.14</v>
      </c>
      <c r="CD279" s="4">
        <f t="shared" ca="1" si="124"/>
        <v>977112.45</v>
      </c>
    </row>
    <row r="280" spans="2:82">
      <c r="B280" s="3">
        <f t="shared" si="125"/>
        <v>42304</v>
      </c>
      <c r="C280" s="2">
        <v>13699.6</v>
      </c>
      <c r="E280" s="70">
        <v>42304</v>
      </c>
      <c r="F280" s="69">
        <v>9.2899999999999991</v>
      </c>
      <c r="G280" s="69">
        <v>3.32</v>
      </c>
      <c r="H280" s="69">
        <v>18.53</v>
      </c>
      <c r="I280" s="69">
        <v>30.49</v>
      </c>
      <c r="J280" s="69">
        <v>13.86</v>
      </c>
      <c r="K280" s="69">
        <v>10.31</v>
      </c>
      <c r="L280" s="69">
        <v>22.25</v>
      </c>
      <c r="M280" s="69">
        <v>3.44</v>
      </c>
      <c r="N280" s="69">
        <v>9.1</v>
      </c>
      <c r="O280" s="69">
        <v>6.11</v>
      </c>
      <c r="P280" s="69">
        <v>27.66</v>
      </c>
      <c r="Q280" s="69">
        <v>0.91</v>
      </c>
      <c r="R280" s="69">
        <v>6.64</v>
      </c>
      <c r="S280" s="69">
        <v>38.76</v>
      </c>
      <c r="T280" s="4"/>
      <c r="V280" s="3">
        <f t="shared" si="104"/>
        <v>42304</v>
      </c>
      <c r="W280" s="40">
        <f ca="1">W279+SUMIFS('Transactions (Dated)'!$E$2:$E$53,'Transactions (Dated)'!$D$2:$D$53,'Share Values'!$V280,'Transactions (Dated)'!$B$2:$B$53,'Share Values'!W$11,'Transactions (Dated)'!$C$2:$C$53,"Buy")-SUMIFS('Transactions (Dated)'!$E$2:$E$53,'Transactions (Dated)'!$D$2:$D$53,'Share Values'!$V280,'Transactions (Dated)'!$B$2:$B$53,'Share Values'!W$11,'Transactions (Dated)'!$C$2:$C$53,"Sell")</f>
        <v>4625</v>
      </c>
      <c r="X280" s="40">
        <f ca="1">X279+SUMIFS('Transactions (Dated)'!$E$2:$E$53,'Transactions (Dated)'!$D$2:$D$53,'Share Values'!$V280,'Transactions (Dated)'!$B$2:$B$53,'Share Values'!X$11,'Transactions (Dated)'!$C$2:$C$53,"Buy")-SUMIFS('Transactions (Dated)'!$E$2:$E$53,'Transactions (Dated)'!$D$2:$D$53,'Share Values'!$V280,'Transactions (Dated)'!$B$2:$B$53,'Share Values'!X$11,'Transactions (Dated)'!$C$2:$C$53,"Sell")</f>
        <v>9375</v>
      </c>
      <c r="Y280" s="40">
        <f ca="1">Y279+SUMIFS('Transactions (Dated)'!$E$2:$E$53,'Transactions (Dated)'!$D$2:$D$53,'Share Values'!$V280,'Transactions (Dated)'!$B$2:$B$53,'Share Values'!Y$11,'Transactions (Dated)'!$C$2:$C$53,"Buy")-SUMIFS('Transactions (Dated)'!$E$2:$E$53,'Transactions (Dated)'!$D$2:$D$53,'Share Values'!$V280,'Transactions (Dated)'!$B$2:$B$53,'Share Values'!Y$11,'Transactions (Dated)'!$C$2:$C$53,"Sell")</f>
        <v>0</v>
      </c>
      <c r="Z280" s="40">
        <f ca="1">Z279+SUMIFS('Transactions (Dated)'!$E$2:$E$53,'Transactions (Dated)'!$D$2:$D$53,'Share Values'!$V280,'Transactions (Dated)'!$B$2:$B$53,'Share Values'!Z$11,'Transactions (Dated)'!$C$2:$C$53,"Buy")-SUMIFS('Transactions (Dated)'!$E$2:$E$53,'Transactions (Dated)'!$D$2:$D$53,'Share Values'!$V280,'Transactions (Dated)'!$B$2:$B$53,'Share Values'!Z$11,'Transactions (Dated)'!$C$2:$C$53,"Sell")</f>
        <v>1892</v>
      </c>
      <c r="AA280" s="40">
        <f ca="1">AA279+SUMIFS('Transactions (Dated)'!$E$2:$E$53,'Transactions (Dated)'!$D$2:$D$53,'Share Values'!$V280,'Transactions (Dated)'!$B$2:$B$53,'Share Values'!AA$11,'Transactions (Dated)'!$C$2:$C$53,"Buy")-SUMIFS('Transactions (Dated)'!$E$2:$E$53,'Transactions (Dated)'!$D$2:$D$53,'Share Values'!$V280,'Transactions (Dated)'!$B$2:$B$53,'Share Values'!AA$11,'Transactions (Dated)'!$C$2:$C$53,"Sell")</f>
        <v>2348</v>
      </c>
      <c r="AB280" s="40">
        <f ca="1">AB279+SUMIFS('Transactions (Dated)'!$E$2:$E$53,'Transactions (Dated)'!$D$2:$D$53,'Share Values'!$V280,'Transactions (Dated)'!$B$2:$B$53,'Share Values'!AB$11,'Transactions (Dated)'!$C$2:$C$53,"Buy")-SUMIFS('Transactions (Dated)'!$E$2:$E$53,'Transactions (Dated)'!$D$2:$D$53,'Share Values'!$V280,'Transactions (Dated)'!$B$2:$B$53,'Share Values'!AB$11,'Transactions (Dated)'!$C$2:$C$53,"Sell")</f>
        <v>0</v>
      </c>
      <c r="AC280" s="40">
        <f ca="1">AC279+SUMIFS('Transactions (Dated)'!$E$2:$E$53,'Transactions (Dated)'!$D$2:$D$53,'Share Values'!$V280,'Transactions (Dated)'!$B$2:$B$53,'Share Values'!AC$11,'Transactions (Dated)'!$C$2:$C$53,"Buy")-SUMIFS('Transactions (Dated)'!$E$2:$E$53,'Transactions (Dated)'!$D$2:$D$53,'Share Values'!$V280,'Transactions (Dated)'!$B$2:$B$53,'Share Values'!AC$11,'Transactions (Dated)'!$C$2:$C$53,"Sell")</f>
        <v>0</v>
      </c>
      <c r="AD280" s="40">
        <f ca="1">AD279+SUMIFS('Transactions (Dated)'!$E$2:$E$53,'Transactions (Dated)'!$D$2:$D$53,'Share Values'!$V280,'Transactions (Dated)'!$B$2:$B$53,'Share Values'!AD$11,'Transactions (Dated)'!$C$2:$C$53,"Buy")-SUMIFS('Transactions (Dated)'!$E$2:$E$53,'Transactions (Dated)'!$D$2:$D$53,'Share Values'!$V280,'Transactions (Dated)'!$B$2:$B$53,'Share Values'!AD$11,'Transactions (Dated)'!$C$2:$C$53,"Sell")</f>
        <v>0</v>
      </c>
      <c r="AE280" s="40">
        <f ca="1">AE279+SUMIFS('Transactions (Dated)'!$E$2:$E$53,'Transactions (Dated)'!$D$2:$D$53,'Share Values'!$V280,'Transactions (Dated)'!$B$2:$B$53,'Share Values'!AE$11,'Transactions (Dated)'!$C$2:$C$53,"Buy")-SUMIFS('Transactions (Dated)'!$E$2:$E$53,'Transactions (Dated)'!$D$2:$D$53,'Share Values'!$V280,'Transactions (Dated)'!$B$2:$B$53,'Share Values'!AE$11,'Transactions (Dated)'!$C$2:$C$53,"Sell")</f>
        <v>0</v>
      </c>
      <c r="AF280" s="40">
        <f ca="1">AF279+SUMIFS('Transactions (Dated)'!$E$2:$E$53,'Transactions (Dated)'!$D$2:$D$53,'Share Values'!$V280,'Transactions (Dated)'!$B$2:$B$53,'Share Values'!AF$11,'Transactions (Dated)'!$C$2:$C$53,"Buy")-SUMIFS('Transactions (Dated)'!$E$2:$E$53,'Transactions (Dated)'!$D$2:$D$53,'Share Values'!$V280,'Transactions (Dated)'!$B$2:$B$53,'Share Values'!AF$11,'Transactions (Dated)'!$C$2:$C$53,"Sell")</f>
        <v>0</v>
      </c>
      <c r="AG280" s="40">
        <f ca="1">AG279+SUMIFS('Transactions (Dated)'!$E$2:$E$53,'Transactions (Dated)'!$D$2:$D$53,'Share Values'!$V280,'Transactions (Dated)'!$B$2:$B$53,'Share Values'!AG$11,'Transactions (Dated)'!$C$2:$C$53,"Buy")-SUMIFS('Transactions (Dated)'!$E$2:$E$53,'Transactions (Dated)'!$D$2:$D$53,'Share Values'!$V280,'Transactions (Dated)'!$B$2:$B$53,'Share Values'!AG$11,'Transactions (Dated)'!$C$2:$C$53,"Sell")</f>
        <v>0</v>
      </c>
      <c r="AH280" s="40">
        <f ca="1">AH279+SUMIFS('Transactions (Dated)'!$E$2:$E$53,'Transactions (Dated)'!$D$2:$D$53,'Share Values'!$V280,'Transactions (Dated)'!$B$2:$B$53,'Share Values'!AH$11,'Transactions (Dated)'!$C$2:$C$53,"Buy")-SUMIFS('Transactions (Dated)'!$E$2:$E$53,'Transactions (Dated)'!$D$2:$D$53,'Share Values'!$V280,'Transactions (Dated)'!$B$2:$B$53,'Share Values'!AH$11,'Transactions (Dated)'!$C$2:$C$53,"Sell")</f>
        <v>0</v>
      </c>
      <c r="AI280" s="40">
        <f ca="1">AI279+SUMIFS('Transactions (Dated)'!$E$2:$E$53,'Transactions (Dated)'!$D$2:$D$53,'Share Values'!$V280,'Transactions (Dated)'!$B$2:$B$53,'Share Values'!AI$11,'Transactions (Dated)'!$C$2:$C$53,"Buy")-SUMIFS('Transactions (Dated)'!$E$2:$E$53,'Transactions (Dated)'!$D$2:$D$53,'Share Values'!$V280,'Transactions (Dated)'!$B$2:$B$53,'Share Values'!AI$11,'Transactions (Dated)'!$C$2:$C$53,"Sell")</f>
        <v>0</v>
      </c>
      <c r="AJ280" s="40">
        <f ca="1">AJ279+SUMIFS('Transactions (Dated)'!$E$2:$E$53,'Transactions (Dated)'!$D$2:$D$53,'Share Values'!$V280,'Transactions (Dated)'!$B$2:$B$53,'Share Values'!AJ$11,'Transactions (Dated)'!$C$2:$C$53,"Buy")-SUMIFS('Transactions (Dated)'!$E$2:$E$53,'Transactions (Dated)'!$D$2:$D$53,'Share Values'!$V280,'Transactions (Dated)'!$B$2:$B$53,'Share Values'!AJ$11,'Transactions (Dated)'!$C$2:$C$53,"Sell")</f>
        <v>0</v>
      </c>
      <c r="AK280" s="40"/>
      <c r="AM280" s="3">
        <f t="shared" si="105"/>
        <v>42304</v>
      </c>
      <c r="AN280" s="6">
        <f t="shared" ca="1" si="106"/>
        <v>42966.249999999993</v>
      </c>
      <c r="AO280" s="6">
        <f t="shared" ca="1" si="107"/>
        <v>31125</v>
      </c>
      <c r="AP280" s="6">
        <f t="shared" ca="1" si="108"/>
        <v>0</v>
      </c>
      <c r="AQ280" s="6">
        <f t="shared" ca="1" si="109"/>
        <v>57687.079999999994</v>
      </c>
      <c r="AR280" s="6">
        <f t="shared" ca="1" si="110"/>
        <v>32543.279999999999</v>
      </c>
      <c r="AS280" s="6">
        <f t="shared" ca="1" si="111"/>
        <v>0</v>
      </c>
      <c r="AT280" s="6">
        <f t="shared" ca="1" si="112"/>
        <v>0</v>
      </c>
      <c r="AU280" s="6">
        <f t="shared" ca="1" si="113"/>
        <v>0</v>
      </c>
      <c r="AV280" s="6">
        <f t="shared" ca="1" si="114"/>
        <v>0</v>
      </c>
      <c r="AW280" s="6">
        <f t="shared" ca="1" si="115"/>
        <v>0</v>
      </c>
      <c r="AX280" s="6">
        <f t="shared" ca="1" si="116"/>
        <v>0</v>
      </c>
      <c r="AY280" s="6">
        <f t="shared" ca="1" si="117"/>
        <v>0</v>
      </c>
      <c r="AZ280" s="6">
        <f t="shared" ca="1" si="118"/>
        <v>0</v>
      </c>
      <c r="BA280" s="6">
        <f t="shared" ca="1" si="119"/>
        <v>0</v>
      </c>
      <c r="BB280" s="6"/>
      <c r="BD280" s="4">
        <f t="shared" ca="1" si="120"/>
        <v>164321.60999999999</v>
      </c>
      <c r="BF280" s="3">
        <f t="shared" si="121"/>
        <v>42304</v>
      </c>
      <c r="BG280" s="6">
        <f>BG279+SUMIFS('Transactions (Dated)'!H:H,'Transactions (Dated)'!D:D,'Share Values'!AM280)</f>
        <v>806524.9</v>
      </c>
      <c r="BH280" s="6">
        <f ca="1">BH279+SUMIFS('Transactions (Dated)'!$F:$F,'Transactions (Dated)'!$D:$D,$BF280,'Transactions (Dated)'!$B:$B,BH$11,'Transactions (Dated)'!$C:$C,"Dividend (paid to cash)")*W280</f>
        <v>0</v>
      </c>
      <c r="BI280" s="6">
        <f ca="1">BI279+SUMIFS('Transactions (Dated)'!$F:$F,'Transactions (Dated)'!$D:$D,$BF280,'Transactions (Dated)'!$B:$B,BI$11,'Transactions (Dated)'!$C:$C,"Dividend (paid to cash)")*X280</f>
        <v>2187.5</v>
      </c>
      <c r="BJ280" s="6">
        <f ca="1">BJ279+SUMIFS('Transactions (Dated)'!$F:$F,'Transactions (Dated)'!$D:$D,$BF280,'Transactions (Dated)'!$B:$B,BJ$11,'Transactions (Dated)'!$C:$C,"Dividend (paid to cash)")*Y280</f>
        <v>0</v>
      </c>
      <c r="BK280" s="6">
        <f ca="1">BK279+SUMIFS('Transactions (Dated)'!$F:$F,'Transactions (Dated)'!$D:$D,$BF280,'Transactions (Dated)'!$B:$B,BK$11,'Transactions (Dated)'!$C:$C,"Dividend (paid to cash)")*Z280</f>
        <v>179.74</v>
      </c>
      <c r="BL280" s="6">
        <f ca="1">BL279+SUMIFS('Transactions (Dated)'!$F:$F,'Transactions (Dated)'!$D:$D,$BF280,'Transactions (Dated)'!$B:$B,BL$11,'Transactions (Dated)'!$C:$C,"Dividend (paid to cash)")*AA280</f>
        <v>0</v>
      </c>
      <c r="BM280" s="6">
        <f ca="1">BM279+SUMIFS('Transactions (Dated)'!$F:$F,'Transactions (Dated)'!$D:$D,$BF280,'Transactions (Dated)'!$B:$B,BM$11,'Transactions (Dated)'!$C:$C,"Dividend (paid to cash)")*AB280</f>
        <v>0</v>
      </c>
      <c r="BN280" s="6">
        <f ca="1">BN279+SUMIFS('Transactions (Dated)'!$F:$F,'Transactions (Dated)'!$D:$D,$BF280,'Transactions (Dated)'!$B:$B,BN$11,'Transactions (Dated)'!$C:$C,"Dividend (paid to cash)")*AC280</f>
        <v>0</v>
      </c>
      <c r="BO280" s="6">
        <f ca="1">BO279+SUMIFS('Transactions (Dated)'!$F:$F,'Transactions (Dated)'!$D:$D,$BF280,'Transactions (Dated)'!$B:$B,BO$11,'Transactions (Dated)'!$C:$C,"Dividend (paid to cash)")*AD280</f>
        <v>0</v>
      </c>
      <c r="BP280" s="6">
        <f ca="1">BP279+SUMIFS('Transactions (Dated)'!$F:$F,'Transactions (Dated)'!$D:$D,$BF280,'Transactions (Dated)'!$B:$B,BP$11,'Transactions (Dated)'!$C:$C,"Dividend (paid to cash)")*AE280</f>
        <v>0</v>
      </c>
      <c r="BQ280" s="6">
        <f ca="1">BQ279+SUMIFS('Transactions (Dated)'!$F:$F,'Transactions (Dated)'!$D:$D,$BF280,'Transactions (Dated)'!$B:$B,BQ$11,'Transactions (Dated)'!$C:$C,"Dividend (paid to cash)")*AF280</f>
        <v>0</v>
      </c>
      <c r="BR280" s="6">
        <f ca="1">BR279+SUMIFS('Transactions (Dated)'!$F:$F,'Transactions (Dated)'!$D:$D,$BF280,'Transactions (Dated)'!$B:$B,BR$11,'Transactions (Dated)'!$C:$C,"Dividend (paid to cash)")*AG280</f>
        <v>0</v>
      </c>
      <c r="BS280" s="6">
        <f ca="1">BS279+SUMIFS('Transactions (Dated)'!$F:$F,'Transactions (Dated)'!$D:$D,$BF280,'Transactions (Dated)'!$B:$B,BS$11,'Transactions (Dated)'!$C:$C,"Dividend (paid to cash)")*AH280</f>
        <v>0</v>
      </c>
      <c r="BT280" s="6">
        <f ca="1">BT279+SUMIFS('Transactions (Dated)'!$F:$F,'Transactions (Dated)'!$D:$D,$BF280,'Transactions (Dated)'!$B:$B,BT$11,'Transactions (Dated)'!$C:$C,"Dividend (paid to cash)")*AI280</f>
        <v>0</v>
      </c>
      <c r="BU280" s="6">
        <f ca="1">BU279+SUMIFS('Transactions (Dated)'!$F:$F,'Transactions (Dated)'!$D:$D,$BF280,'Transactions (Dated)'!$B:$B,BU$11,'Transactions (Dated)'!$C:$C,"Dividend (paid to cash)")*AJ280</f>
        <v>0</v>
      </c>
      <c r="BV280" s="6"/>
      <c r="BX280" s="6">
        <f t="shared" ca="1" si="126"/>
        <v>808892.14</v>
      </c>
      <c r="BZ280" s="3">
        <f t="shared" si="127"/>
        <v>42304</v>
      </c>
      <c r="CA280" s="4">
        <f t="shared" ca="1" si="122"/>
        <v>164321.60999999999</v>
      </c>
      <c r="CB280" s="4">
        <f t="shared" ca="1" si="123"/>
        <v>808892.14</v>
      </c>
      <c r="CD280" s="4">
        <f t="shared" ca="1" si="124"/>
        <v>973213.75</v>
      </c>
    </row>
    <row r="281" spans="2:82">
      <c r="B281" s="3">
        <f t="shared" si="125"/>
        <v>42305</v>
      </c>
      <c r="C281" s="2">
        <v>13863.2</v>
      </c>
      <c r="E281" s="70">
        <v>42305</v>
      </c>
      <c r="F281" s="69">
        <v>9.5</v>
      </c>
      <c r="G281" s="69">
        <v>3.49</v>
      </c>
      <c r="H281" s="69">
        <v>18.77</v>
      </c>
      <c r="I281" s="69">
        <v>30.94</v>
      </c>
      <c r="J281" s="69">
        <v>14.71</v>
      </c>
      <c r="K281" s="69">
        <v>10.53</v>
      </c>
      <c r="L281" s="69">
        <v>22.17</v>
      </c>
      <c r="M281" s="69">
        <v>3.27</v>
      </c>
      <c r="N281" s="69">
        <v>9.0500000000000007</v>
      </c>
      <c r="O281" s="69">
        <v>6.1067</v>
      </c>
      <c r="P281" s="69">
        <v>27.74</v>
      </c>
      <c r="Q281" s="69">
        <v>0.9</v>
      </c>
      <c r="R281" s="69">
        <v>6.82</v>
      </c>
      <c r="S281" s="69">
        <v>39.08</v>
      </c>
      <c r="T281" s="4"/>
      <c r="V281" s="3">
        <f t="shared" si="104"/>
        <v>42305</v>
      </c>
      <c r="W281" s="40">
        <f ca="1">W280+SUMIFS('Transactions (Dated)'!$E$2:$E$53,'Transactions (Dated)'!$D$2:$D$53,'Share Values'!$V281,'Transactions (Dated)'!$B$2:$B$53,'Share Values'!W$11,'Transactions (Dated)'!$C$2:$C$53,"Buy")-SUMIFS('Transactions (Dated)'!$E$2:$E$53,'Transactions (Dated)'!$D$2:$D$53,'Share Values'!$V281,'Transactions (Dated)'!$B$2:$B$53,'Share Values'!W$11,'Transactions (Dated)'!$C$2:$C$53,"Sell")</f>
        <v>4625</v>
      </c>
      <c r="X281" s="40">
        <f ca="1">X280+SUMIFS('Transactions (Dated)'!$E$2:$E$53,'Transactions (Dated)'!$D$2:$D$53,'Share Values'!$V281,'Transactions (Dated)'!$B$2:$B$53,'Share Values'!X$11,'Transactions (Dated)'!$C$2:$C$53,"Buy")-SUMIFS('Transactions (Dated)'!$E$2:$E$53,'Transactions (Dated)'!$D$2:$D$53,'Share Values'!$V281,'Transactions (Dated)'!$B$2:$B$53,'Share Values'!X$11,'Transactions (Dated)'!$C$2:$C$53,"Sell")</f>
        <v>9375</v>
      </c>
      <c r="Y281" s="40">
        <f ca="1">Y280+SUMIFS('Transactions (Dated)'!$E$2:$E$53,'Transactions (Dated)'!$D$2:$D$53,'Share Values'!$V281,'Transactions (Dated)'!$B$2:$B$53,'Share Values'!Y$11,'Transactions (Dated)'!$C$2:$C$53,"Buy")-SUMIFS('Transactions (Dated)'!$E$2:$E$53,'Transactions (Dated)'!$D$2:$D$53,'Share Values'!$V281,'Transactions (Dated)'!$B$2:$B$53,'Share Values'!Y$11,'Transactions (Dated)'!$C$2:$C$53,"Sell")</f>
        <v>0</v>
      </c>
      <c r="Z281" s="40">
        <f ca="1">Z280+SUMIFS('Transactions (Dated)'!$E$2:$E$53,'Transactions (Dated)'!$D$2:$D$53,'Share Values'!$V281,'Transactions (Dated)'!$B$2:$B$53,'Share Values'!Z$11,'Transactions (Dated)'!$C$2:$C$53,"Buy")-SUMIFS('Transactions (Dated)'!$E$2:$E$53,'Transactions (Dated)'!$D$2:$D$53,'Share Values'!$V281,'Transactions (Dated)'!$B$2:$B$53,'Share Values'!Z$11,'Transactions (Dated)'!$C$2:$C$53,"Sell")</f>
        <v>1892</v>
      </c>
      <c r="AA281" s="40">
        <f ca="1">AA280+SUMIFS('Transactions (Dated)'!$E$2:$E$53,'Transactions (Dated)'!$D$2:$D$53,'Share Values'!$V281,'Transactions (Dated)'!$B$2:$B$53,'Share Values'!AA$11,'Transactions (Dated)'!$C$2:$C$53,"Buy")-SUMIFS('Transactions (Dated)'!$E$2:$E$53,'Transactions (Dated)'!$D$2:$D$53,'Share Values'!$V281,'Transactions (Dated)'!$B$2:$B$53,'Share Values'!AA$11,'Transactions (Dated)'!$C$2:$C$53,"Sell")</f>
        <v>2348</v>
      </c>
      <c r="AB281" s="40">
        <f ca="1">AB280+SUMIFS('Transactions (Dated)'!$E$2:$E$53,'Transactions (Dated)'!$D$2:$D$53,'Share Values'!$V281,'Transactions (Dated)'!$B$2:$B$53,'Share Values'!AB$11,'Transactions (Dated)'!$C$2:$C$53,"Buy")-SUMIFS('Transactions (Dated)'!$E$2:$E$53,'Transactions (Dated)'!$D$2:$D$53,'Share Values'!$V281,'Transactions (Dated)'!$B$2:$B$53,'Share Values'!AB$11,'Transactions (Dated)'!$C$2:$C$53,"Sell")</f>
        <v>0</v>
      </c>
      <c r="AC281" s="40">
        <f ca="1">AC280+SUMIFS('Transactions (Dated)'!$E$2:$E$53,'Transactions (Dated)'!$D$2:$D$53,'Share Values'!$V281,'Transactions (Dated)'!$B$2:$B$53,'Share Values'!AC$11,'Transactions (Dated)'!$C$2:$C$53,"Buy")-SUMIFS('Transactions (Dated)'!$E$2:$E$53,'Transactions (Dated)'!$D$2:$D$53,'Share Values'!$V281,'Transactions (Dated)'!$B$2:$B$53,'Share Values'!AC$11,'Transactions (Dated)'!$C$2:$C$53,"Sell")</f>
        <v>0</v>
      </c>
      <c r="AD281" s="40">
        <f ca="1">AD280+SUMIFS('Transactions (Dated)'!$E$2:$E$53,'Transactions (Dated)'!$D$2:$D$53,'Share Values'!$V281,'Transactions (Dated)'!$B$2:$B$53,'Share Values'!AD$11,'Transactions (Dated)'!$C$2:$C$53,"Buy")-SUMIFS('Transactions (Dated)'!$E$2:$E$53,'Transactions (Dated)'!$D$2:$D$53,'Share Values'!$V281,'Transactions (Dated)'!$B$2:$B$53,'Share Values'!AD$11,'Transactions (Dated)'!$C$2:$C$53,"Sell")</f>
        <v>0</v>
      </c>
      <c r="AE281" s="40">
        <f ca="1">AE280+SUMIFS('Transactions (Dated)'!$E$2:$E$53,'Transactions (Dated)'!$D$2:$D$53,'Share Values'!$V281,'Transactions (Dated)'!$B$2:$B$53,'Share Values'!AE$11,'Transactions (Dated)'!$C$2:$C$53,"Buy")-SUMIFS('Transactions (Dated)'!$E$2:$E$53,'Transactions (Dated)'!$D$2:$D$53,'Share Values'!$V281,'Transactions (Dated)'!$B$2:$B$53,'Share Values'!AE$11,'Transactions (Dated)'!$C$2:$C$53,"Sell")</f>
        <v>0</v>
      </c>
      <c r="AF281" s="40">
        <f ca="1">AF280+SUMIFS('Transactions (Dated)'!$E$2:$E$53,'Transactions (Dated)'!$D$2:$D$53,'Share Values'!$V281,'Transactions (Dated)'!$B$2:$B$53,'Share Values'!AF$11,'Transactions (Dated)'!$C$2:$C$53,"Buy")-SUMIFS('Transactions (Dated)'!$E$2:$E$53,'Transactions (Dated)'!$D$2:$D$53,'Share Values'!$V281,'Transactions (Dated)'!$B$2:$B$53,'Share Values'!AF$11,'Transactions (Dated)'!$C$2:$C$53,"Sell")</f>
        <v>0</v>
      </c>
      <c r="AG281" s="40">
        <f ca="1">AG280+SUMIFS('Transactions (Dated)'!$E$2:$E$53,'Transactions (Dated)'!$D$2:$D$53,'Share Values'!$V281,'Transactions (Dated)'!$B$2:$B$53,'Share Values'!AG$11,'Transactions (Dated)'!$C$2:$C$53,"Buy")-SUMIFS('Transactions (Dated)'!$E$2:$E$53,'Transactions (Dated)'!$D$2:$D$53,'Share Values'!$V281,'Transactions (Dated)'!$B$2:$B$53,'Share Values'!AG$11,'Transactions (Dated)'!$C$2:$C$53,"Sell")</f>
        <v>0</v>
      </c>
      <c r="AH281" s="40">
        <f ca="1">AH280+SUMIFS('Transactions (Dated)'!$E$2:$E$53,'Transactions (Dated)'!$D$2:$D$53,'Share Values'!$V281,'Transactions (Dated)'!$B$2:$B$53,'Share Values'!AH$11,'Transactions (Dated)'!$C$2:$C$53,"Buy")-SUMIFS('Transactions (Dated)'!$E$2:$E$53,'Transactions (Dated)'!$D$2:$D$53,'Share Values'!$V281,'Transactions (Dated)'!$B$2:$B$53,'Share Values'!AH$11,'Transactions (Dated)'!$C$2:$C$53,"Sell")</f>
        <v>0</v>
      </c>
      <c r="AI281" s="40">
        <f ca="1">AI280+SUMIFS('Transactions (Dated)'!$E$2:$E$53,'Transactions (Dated)'!$D$2:$D$53,'Share Values'!$V281,'Transactions (Dated)'!$B$2:$B$53,'Share Values'!AI$11,'Transactions (Dated)'!$C$2:$C$53,"Buy")-SUMIFS('Transactions (Dated)'!$E$2:$E$53,'Transactions (Dated)'!$D$2:$D$53,'Share Values'!$V281,'Transactions (Dated)'!$B$2:$B$53,'Share Values'!AI$11,'Transactions (Dated)'!$C$2:$C$53,"Sell")</f>
        <v>0</v>
      </c>
      <c r="AJ281" s="40">
        <f ca="1">AJ280+SUMIFS('Transactions (Dated)'!$E$2:$E$53,'Transactions (Dated)'!$D$2:$D$53,'Share Values'!$V281,'Transactions (Dated)'!$B$2:$B$53,'Share Values'!AJ$11,'Transactions (Dated)'!$C$2:$C$53,"Buy")-SUMIFS('Transactions (Dated)'!$E$2:$E$53,'Transactions (Dated)'!$D$2:$D$53,'Share Values'!$V281,'Transactions (Dated)'!$B$2:$B$53,'Share Values'!AJ$11,'Transactions (Dated)'!$C$2:$C$53,"Sell")</f>
        <v>0</v>
      </c>
      <c r="AK281" s="40"/>
      <c r="AM281" s="3">
        <f t="shared" si="105"/>
        <v>42305</v>
      </c>
      <c r="AN281" s="6">
        <f t="shared" ca="1" si="106"/>
        <v>43937.5</v>
      </c>
      <c r="AO281" s="6">
        <f t="shared" ca="1" si="107"/>
        <v>32718.750000000004</v>
      </c>
      <c r="AP281" s="6">
        <f t="shared" ca="1" si="108"/>
        <v>0</v>
      </c>
      <c r="AQ281" s="6">
        <f t="shared" ca="1" si="109"/>
        <v>58538.48</v>
      </c>
      <c r="AR281" s="6">
        <f t="shared" ca="1" si="110"/>
        <v>34539.08</v>
      </c>
      <c r="AS281" s="6">
        <f t="shared" ca="1" si="111"/>
        <v>0</v>
      </c>
      <c r="AT281" s="6">
        <f t="shared" ca="1" si="112"/>
        <v>0</v>
      </c>
      <c r="AU281" s="6">
        <f t="shared" ca="1" si="113"/>
        <v>0</v>
      </c>
      <c r="AV281" s="6">
        <f t="shared" ca="1" si="114"/>
        <v>0</v>
      </c>
      <c r="AW281" s="6">
        <f t="shared" ca="1" si="115"/>
        <v>0</v>
      </c>
      <c r="AX281" s="6">
        <f t="shared" ca="1" si="116"/>
        <v>0</v>
      </c>
      <c r="AY281" s="6">
        <f t="shared" ca="1" si="117"/>
        <v>0</v>
      </c>
      <c r="AZ281" s="6">
        <f t="shared" ca="1" si="118"/>
        <v>0</v>
      </c>
      <c r="BA281" s="6">
        <f t="shared" ca="1" si="119"/>
        <v>0</v>
      </c>
      <c r="BB281" s="6"/>
      <c r="BD281" s="4">
        <f t="shared" ca="1" si="120"/>
        <v>169733.81</v>
      </c>
      <c r="BF281" s="3">
        <f t="shared" si="121"/>
        <v>42305</v>
      </c>
      <c r="BG281" s="6">
        <f>BG280+SUMIFS('Transactions (Dated)'!H:H,'Transactions (Dated)'!D:D,'Share Values'!AM281)</f>
        <v>806524.9</v>
      </c>
      <c r="BH281" s="6">
        <f ca="1">BH280+SUMIFS('Transactions (Dated)'!$F:$F,'Transactions (Dated)'!$D:$D,$BF281,'Transactions (Dated)'!$B:$B,BH$11,'Transactions (Dated)'!$C:$C,"Dividend (paid to cash)")*W281</f>
        <v>0</v>
      </c>
      <c r="BI281" s="6">
        <f ca="1">BI280+SUMIFS('Transactions (Dated)'!$F:$F,'Transactions (Dated)'!$D:$D,$BF281,'Transactions (Dated)'!$B:$B,BI$11,'Transactions (Dated)'!$C:$C,"Dividend (paid to cash)")*X281</f>
        <v>2187.5</v>
      </c>
      <c r="BJ281" s="6">
        <f ca="1">BJ280+SUMIFS('Transactions (Dated)'!$F:$F,'Transactions (Dated)'!$D:$D,$BF281,'Transactions (Dated)'!$B:$B,BJ$11,'Transactions (Dated)'!$C:$C,"Dividend (paid to cash)")*Y281</f>
        <v>0</v>
      </c>
      <c r="BK281" s="6">
        <f ca="1">BK280+SUMIFS('Transactions (Dated)'!$F:$F,'Transactions (Dated)'!$D:$D,$BF281,'Transactions (Dated)'!$B:$B,BK$11,'Transactions (Dated)'!$C:$C,"Dividend (paid to cash)")*Z281</f>
        <v>179.74</v>
      </c>
      <c r="BL281" s="6">
        <f ca="1">BL280+SUMIFS('Transactions (Dated)'!$F:$F,'Transactions (Dated)'!$D:$D,$BF281,'Transactions (Dated)'!$B:$B,BL$11,'Transactions (Dated)'!$C:$C,"Dividend (paid to cash)")*AA281</f>
        <v>0</v>
      </c>
      <c r="BM281" s="6">
        <f ca="1">BM280+SUMIFS('Transactions (Dated)'!$F:$F,'Transactions (Dated)'!$D:$D,$BF281,'Transactions (Dated)'!$B:$B,BM$11,'Transactions (Dated)'!$C:$C,"Dividend (paid to cash)")*AB281</f>
        <v>0</v>
      </c>
      <c r="BN281" s="6">
        <f ca="1">BN280+SUMIFS('Transactions (Dated)'!$F:$F,'Transactions (Dated)'!$D:$D,$BF281,'Transactions (Dated)'!$B:$B,BN$11,'Transactions (Dated)'!$C:$C,"Dividend (paid to cash)")*AC281</f>
        <v>0</v>
      </c>
      <c r="BO281" s="6">
        <f ca="1">BO280+SUMIFS('Transactions (Dated)'!$F:$F,'Transactions (Dated)'!$D:$D,$BF281,'Transactions (Dated)'!$B:$B,BO$11,'Transactions (Dated)'!$C:$C,"Dividend (paid to cash)")*AD281</f>
        <v>0</v>
      </c>
      <c r="BP281" s="6">
        <f ca="1">BP280+SUMIFS('Transactions (Dated)'!$F:$F,'Transactions (Dated)'!$D:$D,$BF281,'Transactions (Dated)'!$B:$B,BP$11,'Transactions (Dated)'!$C:$C,"Dividend (paid to cash)")*AE281</f>
        <v>0</v>
      </c>
      <c r="BQ281" s="6">
        <f ca="1">BQ280+SUMIFS('Transactions (Dated)'!$F:$F,'Transactions (Dated)'!$D:$D,$BF281,'Transactions (Dated)'!$B:$B,BQ$11,'Transactions (Dated)'!$C:$C,"Dividend (paid to cash)")*AF281</f>
        <v>0</v>
      </c>
      <c r="BR281" s="6">
        <f ca="1">BR280+SUMIFS('Transactions (Dated)'!$F:$F,'Transactions (Dated)'!$D:$D,$BF281,'Transactions (Dated)'!$B:$B,BR$11,'Transactions (Dated)'!$C:$C,"Dividend (paid to cash)")*AG281</f>
        <v>0</v>
      </c>
      <c r="BS281" s="6">
        <f ca="1">BS280+SUMIFS('Transactions (Dated)'!$F:$F,'Transactions (Dated)'!$D:$D,$BF281,'Transactions (Dated)'!$B:$B,BS$11,'Transactions (Dated)'!$C:$C,"Dividend (paid to cash)")*AH281</f>
        <v>0</v>
      </c>
      <c r="BT281" s="6">
        <f ca="1">BT280+SUMIFS('Transactions (Dated)'!$F:$F,'Transactions (Dated)'!$D:$D,$BF281,'Transactions (Dated)'!$B:$B,BT$11,'Transactions (Dated)'!$C:$C,"Dividend (paid to cash)")*AI281</f>
        <v>0</v>
      </c>
      <c r="BU281" s="6">
        <f ca="1">BU280+SUMIFS('Transactions (Dated)'!$F:$F,'Transactions (Dated)'!$D:$D,$BF281,'Transactions (Dated)'!$B:$B,BU$11,'Transactions (Dated)'!$C:$C,"Dividend (paid to cash)")*AJ281</f>
        <v>0</v>
      </c>
      <c r="BV281" s="6"/>
      <c r="BX281" s="6">
        <f t="shared" ca="1" si="126"/>
        <v>808892.14</v>
      </c>
      <c r="BZ281" s="3">
        <f t="shared" si="127"/>
        <v>42305</v>
      </c>
      <c r="CA281" s="4">
        <f t="shared" ca="1" si="122"/>
        <v>169733.81</v>
      </c>
      <c r="CB281" s="4">
        <f t="shared" ca="1" si="123"/>
        <v>808892.14</v>
      </c>
      <c r="CD281" s="4">
        <f t="shared" ca="1" si="124"/>
        <v>978625.95</v>
      </c>
    </row>
    <row r="282" spans="2:82">
      <c r="B282" s="3">
        <f t="shared" si="125"/>
        <v>42306</v>
      </c>
      <c r="C282" s="2">
        <v>13791.9</v>
      </c>
      <c r="E282" s="70">
        <v>42306</v>
      </c>
      <c r="F282" s="69">
        <v>9.39</v>
      </c>
      <c r="G282" s="69">
        <v>3.48</v>
      </c>
      <c r="H282" s="69">
        <v>18.68</v>
      </c>
      <c r="I282" s="69">
        <v>31.23</v>
      </c>
      <c r="J282" s="69">
        <v>14.97</v>
      </c>
      <c r="K282" s="69">
        <v>10.34</v>
      </c>
      <c r="L282" s="69">
        <v>22.07</v>
      </c>
      <c r="M282" s="69">
        <v>3.21</v>
      </c>
      <c r="N282" s="69">
        <v>9.0399999999999991</v>
      </c>
      <c r="O282" s="69">
        <v>6.1067</v>
      </c>
      <c r="P282" s="69">
        <v>27.77</v>
      </c>
      <c r="Q282" s="69">
        <v>0.9</v>
      </c>
      <c r="R282" s="69">
        <v>6.6</v>
      </c>
      <c r="S282" s="69">
        <v>38.85</v>
      </c>
      <c r="T282" s="4"/>
      <c r="V282" s="3">
        <f t="shared" si="104"/>
        <v>42306</v>
      </c>
      <c r="W282" s="40">
        <f ca="1">W281+SUMIFS('Transactions (Dated)'!$E$2:$E$53,'Transactions (Dated)'!$D$2:$D$53,'Share Values'!$V282,'Transactions (Dated)'!$B$2:$B$53,'Share Values'!W$11,'Transactions (Dated)'!$C$2:$C$53,"Buy")-SUMIFS('Transactions (Dated)'!$E$2:$E$53,'Transactions (Dated)'!$D$2:$D$53,'Share Values'!$V282,'Transactions (Dated)'!$B$2:$B$53,'Share Values'!W$11,'Transactions (Dated)'!$C$2:$C$53,"Sell")</f>
        <v>4625</v>
      </c>
      <c r="X282" s="40">
        <f ca="1">X281+SUMIFS('Transactions (Dated)'!$E$2:$E$53,'Transactions (Dated)'!$D$2:$D$53,'Share Values'!$V282,'Transactions (Dated)'!$B$2:$B$53,'Share Values'!X$11,'Transactions (Dated)'!$C$2:$C$53,"Buy")-SUMIFS('Transactions (Dated)'!$E$2:$E$53,'Transactions (Dated)'!$D$2:$D$53,'Share Values'!$V282,'Transactions (Dated)'!$B$2:$B$53,'Share Values'!X$11,'Transactions (Dated)'!$C$2:$C$53,"Sell")</f>
        <v>9375</v>
      </c>
      <c r="Y282" s="40">
        <f ca="1">Y281+SUMIFS('Transactions (Dated)'!$E$2:$E$53,'Transactions (Dated)'!$D$2:$D$53,'Share Values'!$V282,'Transactions (Dated)'!$B$2:$B$53,'Share Values'!Y$11,'Transactions (Dated)'!$C$2:$C$53,"Buy")-SUMIFS('Transactions (Dated)'!$E$2:$E$53,'Transactions (Dated)'!$D$2:$D$53,'Share Values'!$V282,'Transactions (Dated)'!$B$2:$B$53,'Share Values'!Y$11,'Transactions (Dated)'!$C$2:$C$53,"Sell")</f>
        <v>0</v>
      </c>
      <c r="Z282" s="40">
        <f ca="1">Z281+SUMIFS('Transactions (Dated)'!$E$2:$E$53,'Transactions (Dated)'!$D$2:$D$53,'Share Values'!$V282,'Transactions (Dated)'!$B$2:$B$53,'Share Values'!Z$11,'Transactions (Dated)'!$C$2:$C$53,"Buy")-SUMIFS('Transactions (Dated)'!$E$2:$E$53,'Transactions (Dated)'!$D$2:$D$53,'Share Values'!$V282,'Transactions (Dated)'!$B$2:$B$53,'Share Values'!Z$11,'Transactions (Dated)'!$C$2:$C$53,"Sell")</f>
        <v>1892</v>
      </c>
      <c r="AA282" s="40">
        <f ca="1">AA281+SUMIFS('Transactions (Dated)'!$E$2:$E$53,'Transactions (Dated)'!$D$2:$D$53,'Share Values'!$V282,'Transactions (Dated)'!$B$2:$B$53,'Share Values'!AA$11,'Transactions (Dated)'!$C$2:$C$53,"Buy")-SUMIFS('Transactions (Dated)'!$E$2:$E$53,'Transactions (Dated)'!$D$2:$D$53,'Share Values'!$V282,'Transactions (Dated)'!$B$2:$B$53,'Share Values'!AA$11,'Transactions (Dated)'!$C$2:$C$53,"Sell")</f>
        <v>2348</v>
      </c>
      <c r="AB282" s="40">
        <f ca="1">AB281+SUMIFS('Transactions (Dated)'!$E$2:$E$53,'Transactions (Dated)'!$D$2:$D$53,'Share Values'!$V282,'Transactions (Dated)'!$B$2:$B$53,'Share Values'!AB$11,'Transactions (Dated)'!$C$2:$C$53,"Buy")-SUMIFS('Transactions (Dated)'!$E$2:$E$53,'Transactions (Dated)'!$D$2:$D$53,'Share Values'!$V282,'Transactions (Dated)'!$B$2:$B$53,'Share Values'!AB$11,'Transactions (Dated)'!$C$2:$C$53,"Sell")</f>
        <v>0</v>
      </c>
      <c r="AC282" s="40">
        <f ca="1">AC281+SUMIFS('Transactions (Dated)'!$E$2:$E$53,'Transactions (Dated)'!$D$2:$D$53,'Share Values'!$V282,'Transactions (Dated)'!$B$2:$B$53,'Share Values'!AC$11,'Transactions (Dated)'!$C$2:$C$53,"Buy")-SUMIFS('Transactions (Dated)'!$E$2:$E$53,'Transactions (Dated)'!$D$2:$D$53,'Share Values'!$V282,'Transactions (Dated)'!$B$2:$B$53,'Share Values'!AC$11,'Transactions (Dated)'!$C$2:$C$53,"Sell")</f>
        <v>0</v>
      </c>
      <c r="AD282" s="40">
        <f ca="1">AD281+SUMIFS('Transactions (Dated)'!$E$2:$E$53,'Transactions (Dated)'!$D$2:$D$53,'Share Values'!$V282,'Transactions (Dated)'!$B$2:$B$53,'Share Values'!AD$11,'Transactions (Dated)'!$C$2:$C$53,"Buy")-SUMIFS('Transactions (Dated)'!$E$2:$E$53,'Transactions (Dated)'!$D$2:$D$53,'Share Values'!$V282,'Transactions (Dated)'!$B$2:$B$53,'Share Values'!AD$11,'Transactions (Dated)'!$C$2:$C$53,"Sell")</f>
        <v>0</v>
      </c>
      <c r="AE282" s="40">
        <f ca="1">AE281+SUMIFS('Transactions (Dated)'!$E$2:$E$53,'Transactions (Dated)'!$D$2:$D$53,'Share Values'!$V282,'Transactions (Dated)'!$B$2:$B$53,'Share Values'!AE$11,'Transactions (Dated)'!$C$2:$C$53,"Buy")-SUMIFS('Transactions (Dated)'!$E$2:$E$53,'Transactions (Dated)'!$D$2:$D$53,'Share Values'!$V282,'Transactions (Dated)'!$B$2:$B$53,'Share Values'!AE$11,'Transactions (Dated)'!$C$2:$C$53,"Sell")</f>
        <v>0</v>
      </c>
      <c r="AF282" s="40">
        <f ca="1">AF281+SUMIFS('Transactions (Dated)'!$E$2:$E$53,'Transactions (Dated)'!$D$2:$D$53,'Share Values'!$V282,'Transactions (Dated)'!$B$2:$B$53,'Share Values'!AF$11,'Transactions (Dated)'!$C$2:$C$53,"Buy")-SUMIFS('Transactions (Dated)'!$E$2:$E$53,'Transactions (Dated)'!$D$2:$D$53,'Share Values'!$V282,'Transactions (Dated)'!$B$2:$B$53,'Share Values'!AF$11,'Transactions (Dated)'!$C$2:$C$53,"Sell")</f>
        <v>0</v>
      </c>
      <c r="AG282" s="40">
        <f ca="1">AG281+SUMIFS('Transactions (Dated)'!$E$2:$E$53,'Transactions (Dated)'!$D$2:$D$53,'Share Values'!$V282,'Transactions (Dated)'!$B$2:$B$53,'Share Values'!AG$11,'Transactions (Dated)'!$C$2:$C$53,"Buy")-SUMIFS('Transactions (Dated)'!$E$2:$E$53,'Transactions (Dated)'!$D$2:$D$53,'Share Values'!$V282,'Transactions (Dated)'!$B$2:$B$53,'Share Values'!AG$11,'Transactions (Dated)'!$C$2:$C$53,"Sell")</f>
        <v>0</v>
      </c>
      <c r="AH282" s="40">
        <f ca="1">AH281+SUMIFS('Transactions (Dated)'!$E$2:$E$53,'Transactions (Dated)'!$D$2:$D$53,'Share Values'!$V282,'Transactions (Dated)'!$B$2:$B$53,'Share Values'!AH$11,'Transactions (Dated)'!$C$2:$C$53,"Buy")-SUMIFS('Transactions (Dated)'!$E$2:$E$53,'Transactions (Dated)'!$D$2:$D$53,'Share Values'!$V282,'Transactions (Dated)'!$B$2:$B$53,'Share Values'!AH$11,'Transactions (Dated)'!$C$2:$C$53,"Sell")</f>
        <v>0</v>
      </c>
      <c r="AI282" s="40">
        <f ca="1">AI281+SUMIFS('Transactions (Dated)'!$E$2:$E$53,'Transactions (Dated)'!$D$2:$D$53,'Share Values'!$V282,'Transactions (Dated)'!$B$2:$B$53,'Share Values'!AI$11,'Transactions (Dated)'!$C$2:$C$53,"Buy")-SUMIFS('Transactions (Dated)'!$E$2:$E$53,'Transactions (Dated)'!$D$2:$D$53,'Share Values'!$V282,'Transactions (Dated)'!$B$2:$B$53,'Share Values'!AI$11,'Transactions (Dated)'!$C$2:$C$53,"Sell")</f>
        <v>0</v>
      </c>
      <c r="AJ282" s="40">
        <f ca="1">AJ281+SUMIFS('Transactions (Dated)'!$E$2:$E$53,'Transactions (Dated)'!$D$2:$D$53,'Share Values'!$V282,'Transactions (Dated)'!$B$2:$B$53,'Share Values'!AJ$11,'Transactions (Dated)'!$C$2:$C$53,"Buy")-SUMIFS('Transactions (Dated)'!$E$2:$E$53,'Transactions (Dated)'!$D$2:$D$53,'Share Values'!$V282,'Transactions (Dated)'!$B$2:$B$53,'Share Values'!AJ$11,'Transactions (Dated)'!$C$2:$C$53,"Sell")</f>
        <v>0</v>
      </c>
      <c r="AK282" s="40"/>
      <c r="AM282" s="3">
        <f t="shared" si="105"/>
        <v>42306</v>
      </c>
      <c r="AN282" s="6">
        <f t="shared" ca="1" si="106"/>
        <v>43428.75</v>
      </c>
      <c r="AO282" s="6">
        <f t="shared" ca="1" si="107"/>
        <v>32625</v>
      </c>
      <c r="AP282" s="6">
        <f t="shared" ca="1" si="108"/>
        <v>0</v>
      </c>
      <c r="AQ282" s="6">
        <f t="shared" ca="1" si="109"/>
        <v>59087.16</v>
      </c>
      <c r="AR282" s="6">
        <f t="shared" ca="1" si="110"/>
        <v>35149.560000000005</v>
      </c>
      <c r="AS282" s="6">
        <f t="shared" ca="1" si="111"/>
        <v>0</v>
      </c>
      <c r="AT282" s="6">
        <f t="shared" ca="1" si="112"/>
        <v>0</v>
      </c>
      <c r="AU282" s="6">
        <f t="shared" ca="1" si="113"/>
        <v>0</v>
      </c>
      <c r="AV282" s="6">
        <f t="shared" ca="1" si="114"/>
        <v>0</v>
      </c>
      <c r="AW282" s="6">
        <f t="shared" ca="1" si="115"/>
        <v>0</v>
      </c>
      <c r="AX282" s="6">
        <f t="shared" ca="1" si="116"/>
        <v>0</v>
      </c>
      <c r="AY282" s="6">
        <f t="shared" ca="1" si="117"/>
        <v>0</v>
      </c>
      <c r="AZ282" s="6">
        <f t="shared" ca="1" si="118"/>
        <v>0</v>
      </c>
      <c r="BA282" s="6">
        <f t="shared" ca="1" si="119"/>
        <v>0</v>
      </c>
      <c r="BB282" s="6"/>
      <c r="BD282" s="4">
        <f t="shared" ca="1" si="120"/>
        <v>170290.47</v>
      </c>
      <c r="BF282" s="3">
        <f t="shared" si="121"/>
        <v>42306</v>
      </c>
      <c r="BG282" s="6">
        <f>BG281+SUMIFS('Transactions (Dated)'!H:H,'Transactions (Dated)'!D:D,'Share Values'!AM282)</f>
        <v>806524.9</v>
      </c>
      <c r="BH282" s="6">
        <f ca="1">BH281+SUMIFS('Transactions (Dated)'!$F:$F,'Transactions (Dated)'!$D:$D,$BF282,'Transactions (Dated)'!$B:$B,BH$11,'Transactions (Dated)'!$C:$C,"Dividend (paid to cash)")*W282</f>
        <v>0</v>
      </c>
      <c r="BI282" s="6">
        <f ca="1">BI281+SUMIFS('Transactions (Dated)'!$F:$F,'Transactions (Dated)'!$D:$D,$BF282,'Transactions (Dated)'!$B:$B,BI$11,'Transactions (Dated)'!$C:$C,"Dividend (paid to cash)")*X282</f>
        <v>2187.5</v>
      </c>
      <c r="BJ282" s="6">
        <f ca="1">BJ281+SUMIFS('Transactions (Dated)'!$F:$F,'Transactions (Dated)'!$D:$D,$BF282,'Transactions (Dated)'!$B:$B,BJ$11,'Transactions (Dated)'!$C:$C,"Dividend (paid to cash)")*Y282</f>
        <v>0</v>
      </c>
      <c r="BK282" s="6">
        <f ca="1">BK281+SUMIFS('Transactions (Dated)'!$F:$F,'Transactions (Dated)'!$D:$D,$BF282,'Transactions (Dated)'!$B:$B,BK$11,'Transactions (Dated)'!$C:$C,"Dividend (paid to cash)")*Z282</f>
        <v>179.74</v>
      </c>
      <c r="BL282" s="6">
        <f ca="1">BL281+SUMIFS('Transactions (Dated)'!$F:$F,'Transactions (Dated)'!$D:$D,$BF282,'Transactions (Dated)'!$B:$B,BL$11,'Transactions (Dated)'!$C:$C,"Dividend (paid to cash)")*AA282</f>
        <v>0</v>
      </c>
      <c r="BM282" s="6">
        <f ca="1">BM281+SUMIFS('Transactions (Dated)'!$F:$F,'Transactions (Dated)'!$D:$D,$BF282,'Transactions (Dated)'!$B:$B,BM$11,'Transactions (Dated)'!$C:$C,"Dividend (paid to cash)")*AB282</f>
        <v>0</v>
      </c>
      <c r="BN282" s="6">
        <f ca="1">BN281+SUMIFS('Transactions (Dated)'!$F:$F,'Transactions (Dated)'!$D:$D,$BF282,'Transactions (Dated)'!$B:$B,BN$11,'Transactions (Dated)'!$C:$C,"Dividend (paid to cash)")*AC282</f>
        <v>0</v>
      </c>
      <c r="BO282" s="6">
        <f ca="1">BO281+SUMIFS('Transactions (Dated)'!$F:$F,'Transactions (Dated)'!$D:$D,$BF282,'Transactions (Dated)'!$B:$B,BO$11,'Transactions (Dated)'!$C:$C,"Dividend (paid to cash)")*AD282</f>
        <v>0</v>
      </c>
      <c r="BP282" s="6">
        <f ca="1">BP281+SUMIFS('Transactions (Dated)'!$F:$F,'Transactions (Dated)'!$D:$D,$BF282,'Transactions (Dated)'!$B:$B,BP$11,'Transactions (Dated)'!$C:$C,"Dividend (paid to cash)")*AE282</f>
        <v>0</v>
      </c>
      <c r="BQ282" s="6">
        <f ca="1">BQ281+SUMIFS('Transactions (Dated)'!$F:$F,'Transactions (Dated)'!$D:$D,$BF282,'Transactions (Dated)'!$B:$B,BQ$11,'Transactions (Dated)'!$C:$C,"Dividend (paid to cash)")*AF282</f>
        <v>0</v>
      </c>
      <c r="BR282" s="6">
        <f ca="1">BR281+SUMIFS('Transactions (Dated)'!$F:$F,'Transactions (Dated)'!$D:$D,$BF282,'Transactions (Dated)'!$B:$B,BR$11,'Transactions (Dated)'!$C:$C,"Dividend (paid to cash)")*AG282</f>
        <v>0</v>
      </c>
      <c r="BS282" s="6">
        <f ca="1">BS281+SUMIFS('Transactions (Dated)'!$F:$F,'Transactions (Dated)'!$D:$D,$BF282,'Transactions (Dated)'!$B:$B,BS$11,'Transactions (Dated)'!$C:$C,"Dividend (paid to cash)")*AH282</f>
        <v>0</v>
      </c>
      <c r="BT282" s="6">
        <f ca="1">BT281+SUMIFS('Transactions (Dated)'!$F:$F,'Transactions (Dated)'!$D:$D,$BF282,'Transactions (Dated)'!$B:$B,BT$11,'Transactions (Dated)'!$C:$C,"Dividend (paid to cash)")*AI282</f>
        <v>0</v>
      </c>
      <c r="BU282" s="6">
        <f ca="1">BU281+SUMIFS('Transactions (Dated)'!$F:$F,'Transactions (Dated)'!$D:$D,$BF282,'Transactions (Dated)'!$B:$B,BU$11,'Transactions (Dated)'!$C:$C,"Dividend (paid to cash)")*AJ282</f>
        <v>0</v>
      </c>
      <c r="BV282" s="6"/>
      <c r="BX282" s="6">
        <f t="shared" ca="1" si="126"/>
        <v>808892.14</v>
      </c>
      <c r="BZ282" s="3">
        <f t="shared" si="127"/>
        <v>42306</v>
      </c>
      <c r="CA282" s="4">
        <f t="shared" ca="1" si="122"/>
        <v>170290.47</v>
      </c>
      <c r="CB282" s="4">
        <f t="shared" ca="1" si="123"/>
        <v>808892.14</v>
      </c>
      <c r="CD282" s="4">
        <f t="shared" ca="1" si="124"/>
        <v>979182.61</v>
      </c>
    </row>
    <row r="283" spans="2:82">
      <c r="B283" s="3">
        <f t="shared" si="125"/>
        <v>42307</v>
      </c>
      <c r="C283" s="2">
        <v>13529.2</v>
      </c>
      <c r="E283" s="70">
        <v>42307</v>
      </c>
      <c r="F283" s="69">
        <v>9.5299999999999994</v>
      </c>
      <c r="G283" s="69">
        <v>3.56</v>
      </c>
      <c r="H283" s="69">
        <v>18.329999999999998</v>
      </c>
      <c r="I283" s="69">
        <v>30.79</v>
      </c>
      <c r="J283" s="69">
        <v>14.67</v>
      </c>
      <c r="K283" s="69">
        <v>10.1</v>
      </c>
      <c r="L283" s="69">
        <v>22.18</v>
      </c>
      <c r="M283" s="69">
        <v>3.21</v>
      </c>
      <c r="N283" s="69">
        <v>8.85</v>
      </c>
      <c r="O283" s="69">
        <v>6.0667</v>
      </c>
      <c r="P283" s="69">
        <v>27.82</v>
      </c>
      <c r="Q283" s="69">
        <v>0.9</v>
      </c>
      <c r="R283" s="69">
        <v>6.79</v>
      </c>
      <c r="S283" s="69">
        <v>37.85</v>
      </c>
      <c r="T283" s="4"/>
      <c r="V283" s="3">
        <f t="shared" si="104"/>
        <v>42307</v>
      </c>
      <c r="W283" s="40">
        <f ca="1">W282+SUMIFS('Transactions (Dated)'!$E$2:$E$53,'Transactions (Dated)'!$D$2:$D$53,'Share Values'!$V283,'Transactions (Dated)'!$B$2:$B$53,'Share Values'!W$11,'Transactions (Dated)'!$C$2:$C$53,"Buy")-SUMIFS('Transactions (Dated)'!$E$2:$E$53,'Transactions (Dated)'!$D$2:$D$53,'Share Values'!$V283,'Transactions (Dated)'!$B$2:$B$53,'Share Values'!W$11,'Transactions (Dated)'!$C$2:$C$53,"Sell")</f>
        <v>4625</v>
      </c>
      <c r="X283" s="40">
        <f ca="1">X282+SUMIFS('Transactions (Dated)'!$E$2:$E$53,'Transactions (Dated)'!$D$2:$D$53,'Share Values'!$V283,'Transactions (Dated)'!$B$2:$B$53,'Share Values'!X$11,'Transactions (Dated)'!$C$2:$C$53,"Buy")-SUMIFS('Transactions (Dated)'!$E$2:$E$53,'Transactions (Dated)'!$D$2:$D$53,'Share Values'!$V283,'Transactions (Dated)'!$B$2:$B$53,'Share Values'!X$11,'Transactions (Dated)'!$C$2:$C$53,"Sell")</f>
        <v>9375</v>
      </c>
      <c r="Y283" s="40">
        <f ca="1">Y282+SUMIFS('Transactions (Dated)'!$E$2:$E$53,'Transactions (Dated)'!$D$2:$D$53,'Share Values'!$V283,'Transactions (Dated)'!$B$2:$B$53,'Share Values'!Y$11,'Transactions (Dated)'!$C$2:$C$53,"Buy")-SUMIFS('Transactions (Dated)'!$E$2:$E$53,'Transactions (Dated)'!$D$2:$D$53,'Share Values'!$V283,'Transactions (Dated)'!$B$2:$B$53,'Share Values'!Y$11,'Transactions (Dated)'!$C$2:$C$53,"Sell")</f>
        <v>0</v>
      </c>
      <c r="Z283" s="40">
        <f ca="1">Z282+SUMIFS('Transactions (Dated)'!$E$2:$E$53,'Transactions (Dated)'!$D$2:$D$53,'Share Values'!$V283,'Transactions (Dated)'!$B$2:$B$53,'Share Values'!Z$11,'Transactions (Dated)'!$C$2:$C$53,"Buy")-SUMIFS('Transactions (Dated)'!$E$2:$E$53,'Transactions (Dated)'!$D$2:$D$53,'Share Values'!$V283,'Transactions (Dated)'!$B$2:$B$53,'Share Values'!Z$11,'Transactions (Dated)'!$C$2:$C$53,"Sell")</f>
        <v>1892</v>
      </c>
      <c r="AA283" s="40">
        <f ca="1">AA282+SUMIFS('Transactions (Dated)'!$E$2:$E$53,'Transactions (Dated)'!$D$2:$D$53,'Share Values'!$V283,'Transactions (Dated)'!$B$2:$B$53,'Share Values'!AA$11,'Transactions (Dated)'!$C$2:$C$53,"Buy")-SUMIFS('Transactions (Dated)'!$E$2:$E$53,'Transactions (Dated)'!$D$2:$D$53,'Share Values'!$V283,'Transactions (Dated)'!$B$2:$B$53,'Share Values'!AA$11,'Transactions (Dated)'!$C$2:$C$53,"Sell")</f>
        <v>2348</v>
      </c>
      <c r="AB283" s="40">
        <f ca="1">AB282+SUMIFS('Transactions (Dated)'!$E$2:$E$53,'Transactions (Dated)'!$D$2:$D$53,'Share Values'!$V283,'Transactions (Dated)'!$B$2:$B$53,'Share Values'!AB$11,'Transactions (Dated)'!$C$2:$C$53,"Buy")-SUMIFS('Transactions (Dated)'!$E$2:$E$53,'Transactions (Dated)'!$D$2:$D$53,'Share Values'!$V283,'Transactions (Dated)'!$B$2:$B$53,'Share Values'!AB$11,'Transactions (Dated)'!$C$2:$C$53,"Sell")</f>
        <v>0</v>
      </c>
      <c r="AC283" s="40">
        <f ca="1">AC282+SUMIFS('Transactions (Dated)'!$E$2:$E$53,'Transactions (Dated)'!$D$2:$D$53,'Share Values'!$V283,'Transactions (Dated)'!$B$2:$B$53,'Share Values'!AC$11,'Transactions (Dated)'!$C$2:$C$53,"Buy")-SUMIFS('Transactions (Dated)'!$E$2:$E$53,'Transactions (Dated)'!$D$2:$D$53,'Share Values'!$V283,'Transactions (Dated)'!$B$2:$B$53,'Share Values'!AC$11,'Transactions (Dated)'!$C$2:$C$53,"Sell")</f>
        <v>0</v>
      </c>
      <c r="AD283" s="40">
        <f ca="1">AD282+SUMIFS('Transactions (Dated)'!$E$2:$E$53,'Transactions (Dated)'!$D$2:$D$53,'Share Values'!$V283,'Transactions (Dated)'!$B$2:$B$53,'Share Values'!AD$11,'Transactions (Dated)'!$C$2:$C$53,"Buy")-SUMIFS('Transactions (Dated)'!$E$2:$E$53,'Transactions (Dated)'!$D$2:$D$53,'Share Values'!$V283,'Transactions (Dated)'!$B$2:$B$53,'Share Values'!AD$11,'Transactions (Dated)'!$C$2:$C$53,"Sell")</f>
        <v>0</v>
      </c>
      <c r="AE283" s="40">
        <f ca="1">AE282+SUMIFS('Transactions (Dated)'!$E$2:$E$53,'Transactions (Dated)'!$D$2:$D$53,'Share Values'!$V283,'Transactions (Dated)'!$B$2:$B$53,'Share Values'!AE$11,'Transactions (Dated)'!$C$2:$C$53,"Buy")-SUMIFS('Transactions (Dated)'!$E$2:$E$53,'Transactions (Dated)'!$D$2:$D$53,'Share Values'!$V283,'Transactions (Dated)'!$B$2:$B$53,'Share Values'!AE$11,'Transactions (Dated)'!$C$2:$C$53,"Sell")</f>
        <v>0</v>
      </c>
      <c r="AF283" s="40">
        <f ca="1">AF282+SUMIFS('Transactions (Dated)'!$E$2:$E$53,'Transactions (Dated)'!$D$2:$D$53,'Share Values'!$V283,'Transactions (Dated)'!$B$2:$B$53,'Share Values'!AF$11,'Transactions (Dated)'!$C$2:$C$53,"Buy")-SUMIFS('Transactions (Dated)'!$E$2:$E$53,'Transactions (Dated)'!$D$2:$D$53,'Share Values'!$V283,'Transactions (Dated)'!$B$2:$B$53,'Share Values'!AF$11,'Transactions (Dated)'!$C$2:$C$53,"Sell")</f>
        <v>0</v>
      </c>
      <c r="AG283" s="40">
        <f ca="1">AG282+SUMIFS('Transactions (Dated)'!$E$2:$E$53,'Transactions (Dated)'!$D$2:$D$53,'Share Values'!$V283,'Transactions (Dated)'!$B$2:$B$53,'Share Values'!AG$11,'Transactions (Dated)'!$C$2:$C$53,"Buy")-SUMIFS('Transactions (Dated)'!$E$2:$E$53,'Transactions (Dated)'!$D$2:$D$53,'Share Values'!$V283,'Transactions (Dated)'!$B$2:$B$53,'Share Values'!AG$11,'Transactions (Dated)'!$C$2:$C$53,"Sell")</f>
        <v>0</v>
      </c>
      <c r="AH283" s="40">
        <f ca="1">AH282+SUMIFS('Transactions (Dated)'!$E$2:$E$53,'Transactions (Dated)'!$D$2:$D$53,'Share Values'!$V283,'Transactions (Dated)'!$B$2:$B$53,'Share Values'!AH$11,'Transactions (Dated)'!$C$2:$C$53,"Buy")-SUMIFS('Transactions (Dated)'!$E$2:$E$53,'Transactions (Dated)'!$D$2:$D$53,'Share Values'!$V283,'Transactions (Dated)'!$B$2:$B$53,'Share Values'!AH$11,'Transactions (Dated)'!$C$2:$C$53,"Sell")</f>
        <v>0</v>
      </c>
      <c r="AI283" s="40">
        <f ca="1">AI282+SUMIFS('Transactions (Dated)'!$E$2:$E$53,'Transactions (Dated)'!$D$2:$D$53,'Share Values'!$V283,'Transactions (Dated)'!$B$2:$B$53,'Share Values'!AI$11,'Transactions (Dated)'!$C$2:$C$53,"Buy")-SUMIFS('Transactions (Dated)'!$E$2:$E$53,'Transactions (Dated)'!$D$2:$D$53,'Share Values'!$V283,'Transactions (Dated)'!$B$2:$B$53,'Share Values'!AI$11,'Transactions (Dated)'!$C$2:$C$53,"Sell")</f>
        <v>0</v>
      </c>
      <c r="AJ283" s="40">
        <f ca="1">AJ282+SUMIFS('Transactions (Dated)'!$E$2:$E$53,'Transactions (Dated)'!$D$2:$D$53,'Share Values'!$V283,'Transactions (Dated)'!$B$2:$B$53,'Share Values'!AJ$11,'Transactions (Dated)'!$C$2:$C$53,"Buy")-SUMIFS('Transactions (Dated)'!$E$2:$E$53,'Transactions (Dated)'!$D$2:$D$53,'Share Values'!$V283,'Transactions (Dated)'!$B$2:$B$53,'Share Values'!AJ$11,'Transactions (Dated)'!$C$2:$C$53,"Sell")</f>
        <v>0</v>
      </c>
      <c r="AK283" s="40"/>
      <c r="AM283" s="3">
        <f t="shared" si="105"/>
        <v>42307</v>
      </c>
      <c r="AN283" s="6">
        <f t="shared" ca="1" si="106"/>
        <v>44076.25</v>
      </c>
      <c r="AO283" s="6">
        <f t="shared" ca="1" si="107"/>
        <v>33375</v>
      </c>
      <c r="AP283" s="6">
        <f t="shared" ca="1" si="108"/>
        <v>0</v>
      </c>
      <c r="AQ283" s="6">
        <f t="shared" ca="1" si="109"/>
        <v>58254.68</v>
      </c>
      <c r="AR283" s="6">
        <f t="shared" ca="1" si="110"/>
        <v>34445.159999999996</v>
      </c>
      <c r="AS283" s="6">
        <f t="shared" ca="1" si="111"/>
        <v>0</v>
      </c>
      <c r="AT283" s="6">
        <f t="shared" ca="1" si="112"/>
        <v>0</v>
      </c>
      <c r="AU283" s="6">
        <f t="shared" ca="1" si="113"/>
        <v>0</v>
      </c>
      <c r="AV283" s="6">
        <f t="shared" ca="1" si="114"/>
        <v>0</v>
      </c>
      <c r="AW283" s="6">
        <f t="shared" ca="1" si="115"/>
        <v>0</v>
      </c>
      <c r="AX283" s="6">
        <f t="shared" ca="1" si="116"/>
        <v>0</v>
      </c>
      <c r="AY283" s="6">
        <f t="shared" ca="1" si="117"/>
        <v>0</v>
      </c>
      <c r="AZ283" s="6">
        <f t="shared" ca="1" si="118"/>
        <v>0</v>
      </c>
      <c r="BA283" s="6">
        <f t="shared" ca="1" si="119"/>
        <v>0</v>
      </c>
      <c r="BB283" s="6"/>
      <c r="BD283" s="4">
        <f t="shared" ca="1" si="120"/>
        <v>170151.09</v>
      </c>
      <c r="BF283" s="3">
        <f t="shared" si="121"/>
        <v>42307</v>
      </c>
      <c r="BG283" s="6">
        <f>BG282+SUMIFS('Transactions (Dated)'!H:H,'Transactions (Dated)'!D:D,'Share Values'!AM283)</f>
        <v>806524.9</v>
      </c>
      <c r="BH283" s="6">
        <f ca="1">BH282+SUMIFS('Transactions (Dated)'!$F:$F,'Transactions (Dated)'!$D:$D,$BF283,'Transactions (Dated)'!$B:$B,BH$11,'Transactions (Dated)'!$C:$C,"Dividend (paid to cash)")*W283</f>
        <v>0</v>
      </c>
      <c r="BI283" s="6">
        <f ca="1">BI282+SUMIFS('Transactions (Dated)'!$F:$F,'Transactions (Dated)'!$D:$D,$BF283,'Transactions (Dated)'!$B:$B,BI$11,'Transactions (Dated)'!$C:$C,"Dividend (paid to cash)")*X283</f>
        <v>2187.5</v>
      </c>
      <c r="BJ283" s="6">
        <f ca="1">BJ282+SUMIFS('Transactions (Dated)'!$F:$F,'Transactions (Dated)'!$D:$D,$BF283,'Transactions (Dated)'!$B:$B,BJ$11,'Transactions (Dated)'!$C:$C,"Dividend (paid to cash)")*Y283</f>
        <v>0</v>
      </c>
      <c r="BK283" s="6">
        <f ca="1">BK282+SUMIFS('Transactions (Dated)'!$F:$F,'Transactions (Dated)'!$D:$D,$BF283,'Transactions (Dated)'!$B:$B,BK$11,'Transactions (Dated)'!$C:$C,"Dividend (paid to cash)")*Z283</f>
        <v>179.74</v>
      </c>
      <c r="BL283" s="6">
        <f ca="1">BL282+SUMIFS('Transactions (Dated)'!$F:$F,'Transactions (Dated)'!$D:$D,$BF283,'Transactions (Dated)'!$B:$B,BL$11,'Transactions (Dated)'!$C:$C,"Dividend (paid to cash)")*AA283</f>
        <v>0</v>
      </c>
      <c r="BM283" s="6">
        <f ca="1">BM282+SUMIFS('Transactions (Dated)'!$F:$F,'Transactions (Dated)'!$D:$D,$BF283,'Transactions (Dated)'!$B:$B,BM$11,'Transactions (Dated)'!$C:$C,"Dividend (paid to cash)")*AB283</f>
        <v>0</v>
      </c>
      <c r="BN283" s="6">
        <f ca="1">BN282+SUMIFS('Transactions (Dated)'!$F:$F,'Transactions (Dated)'!$D:$D,$BF283,'Transactions (Dated)'!$B:$B,BN$11,'Transactions (Dated)'!$C:$C,"Dividend (paid to cash)")*AC283</f>
        <v>0</v>
      </c>
      <c r="BO283" s="6">
        <f ca="1">BO282+SUMIFS('Transactions (Dated)'!$F:$F,'Transactions (Dated)'!$D:$D,$BF283,'Transactions (Dated)'!$B:$B,BO$11,'Transactions (Dated)'!$C:$C,"Dividend (paid to cash)")*AD283</f>
        <v>0</v>
      </c>
      <c r="BP283" s="6">
        <f ca="1">BP282+SUMIFS('Transactions (Dated)'!$F:$F,'Transactions (Dated)'!$D:$D,$BF283,'Transactions (Dated)'!$B:$B,BP$11,'Transactions (Dated)'!$C:$C,"Dividend (paid to cash)")*AE283</f>
        <v>0</v>
      </c>
      <c r="BQ283" s="6">
        <f ca="1">BQ282+SUMIFS('Transactions (Dated)'!$F:$F,'Transactions (Dated)'!$D:$D,$BF283,'Transactions (Dated)'!$B:$B,BQ$11,'Transactions (Dated)'!$C:$C,"Dividend (paid to cash)")*AF283</f>
        <v>0</v>
      </c>
      <c r="BR283" s="6">
        <f ca="1">BR282+SUMIFS('Transactions (Dated)'!$F:$F,'Transactions (Dated)'!$D:$D,$BF283,'Transactions (Dated)'!$B:$B,BR$11,'Transactions (Dated)'!$C:$C,"Dividend (paid to cash)")*AG283</f>
        <v>0</v>
      </c>
      <c r="BS283" s="6">
        <f ca="1">BS282+SUMIFS('Transactions (Dated)'!$F:$F,'Transactions (Dated)'!$D:$D,$BF283,'Transactions (Dated)'!$B:$B,BS$11,'Transactions (Dated)'!$C:$C,"Dividend (paid to cash)")*AH283</f>
        <v>0</v>
      </c>
      <c r="BT283" s="6">
        <f ca="1">BT282+SUMIFS('Transactions (Dated)'!$F:$F,'Transactions (Dated)'!$D:$D,$BF283,'Transactions (Dated)'!$B:$B,BT$11,'Transactions (Dated)'!$C:$C,"Dividend (paid to cash)")*AI283</f>
        <v>0</v>
      </c>
      <c r="BU283" s="6">
        <f ca="1">BU282+SUMIFS('Transactions (Dated)'!$F:$F,'Transactions (Dated)'!$D:$D,$BF283,'Transactions (Dated)'!$B:$B,BU$11,'Transactions (Dated)'!$C:$C,"Dividend (paid to cash)")*AJ283</f>
        <v>0</v>
      </c>
      <c r="BV283" s="6"/>
      <c r="BX283" s="6">
        <f t="shared" ca="1" si="126"/>
        <v>808892.14</v>
      </c>
      <c r="BZ283" s="3">
        <f t="shared" si="127"/>
        <v>42307</v>
      </c>
      <c r="CA283" s="4">
        <f t="shared" ca="1" si="122"/>
        <v>170151.09</v>
      </c>
      <c r="CB283" s="4">
        <f t="shared" ca="1" si="123"/>
        <v>808892.14</v>
      </c>
      <c r="CD283" s="4">
        <f t="shared" ca="1" si="124"/>
        <v>979043.23</v>
      </c>
    </row>
    <row r="284" spans="2:82">
      <c r="B284" s="3">
        <f t="shared" si="125"/>
        <v>42310</v>
      </c>
      <c r="C284" s="2">
        <v>13623</v>
      </c>
      <c r="E284" s="70">
        <v>42310</v>
      </c>
      <c r="F284" s="69">
        <v>9.81</v>
      </c>
      <c r="G284" s="69">
        <v>3.51</v>
      </c>
      <c r="H284" s="69">
        <v>18.45</v>
      </c>
      <c r="I284" s="69">
        <v>30.88</v>
      </c>
      <c r="J284" s="69">
        <v>14.43</v>
      </c>
      <c r="K284" s="69">
        <v>10.35</v>
      </c>
      <c r="L284" s="69">
        <v>22.52</v>
      </c>
      <c r="M284" s="69">
        <v>3.15</v>
      </c>
      <c r="N284" s="69">
        <v>9.0500000000000007</v>
      </c>
      <c r="O284" s="69">
        <v>6.0667</v>
      </c>
      <c r="P284" s="69">
        <v>27.34</v>
      </c>
      <c r="Q284" s="69">
        <v>0.88</v>
      </c>
      <c r="R284" s="69">
        <v>6.88</v>
      </c>
      <c r="S284" s="69">
        <v>37.83</v>
      </c>
      <c r="T284" s="4"/>
      <c r="V284" s="3">
        <f t="shared" si="104"/>
        <v>42310</v>
      </c>
      <c r="W284" s="40">
        <f ca="1">W283+SUMIFS('Transactions (Dated)'!$E$2:$E$53,'Transactions (Dated)'!$D$2:$D$53,'Share Values'!$V284,'Transactions (Dated)'!$B$2:$B$53,'Share Values'!W$11,'Transactions (Dated)'!$C$2:$C$53,"Buy")-SUMIFS('Transactions (Dated)'!$E$2:$E$53,'Transactions (Dated)'!$D$2:$D$53,'Share Values'!$V284,'Transactions (Dated)'!$B$2:$B$53,'Share Values'!W$11,'Transactions (Dated)'!$C$2:$C$53,"Sell")</f>
        <v>4625</v>
      </c>
      <c r="X284" s="40">
        <f ca="1">X283+SUMIFS('Transactions (Dated)'!$E$2:$E$53,'Transactions (Dated)'!$D$2:$D$53,'Share Values'!$V284,'Transactions (Dated)'!$B$2:$B$53,'Share Values'!X$11,'Transactions (Dated)'!$C$2:$C$53,"Buy")-SUMIFS('Transactions (Dated)'!$E$2:$E$53,'Transactions (Dated)'!$D$2:$D$53,'Share Values'!$V284,'Transactions (Dated)'!$B$2:$B$53,'Share Values'!X$11,'Transactions (Dated)'!$C$2:$C$53,"Sell")</f>
        <v>9375</v>
      </c>
      <c r="Y284" s="40">
        <f ca="1">Y283+SUMIFS('Transactions (Dated)'!$E$2:$E$53,'Transactions (Dated)'!$D$2:$D$53,'Share Values'!$V284,'Transactions (Dated)'!$B$2:$B$53,'Share Values'!Y$11,'Transactions (Dated)'!$C$2:$C$53,"Buy")-SUMIFS('Transactions (Dated)'!$E$2:$E$53,'Transactions (Dated)'!$D$2:$D$53,'Share Values'!$V284,'Transactions (Dated)'!$B$2:$B$53,'Share Values'!Y$11,'Transactions (Dated)'!$C$2:$C$53,"Sell")</f>
        <v>0</v>
      </c>
      <c r="Z284" s="40">
        <f ca="1">Z283+SUMIFS('Transactions (Dated)'!$E$2:$E$53,'Transactions (Dated)'!$D$2:$D$53,'Share Values'!$V284,'Transactions (Dated)'!$B$2:$B$53,'Share Values'!Z$11,'Transactions (Dated)'!$C$2:$C$53,"Buy")-SUMIFS('Transactions (Dated)'!$E$2:$E$53,'Transactions (Dated)'!$D$2:$D$53,'Share Values'!$V284,'Transactions (Dated)'!$B$2:$B$53,'Share Values'!Z$11,'Transactions (Dated)'!$C$2:$C$53,"Sell")</f>
        <v>1892</v>
      </c>
      <c r="AA284" s="40">
        <f ca="1">AA283+SUMIFS('Transactions (Dated)'!$E$2:$E$53,'Transactions (Dated)'!$D$2:$D$53,'Share Values'!$V284,'Transactions (Dated)'!$B$2:$B$53,'Share Values'!AA$11,'Transactions (Dated)'!$C$2:$C$53,"Buy")-SUMIFS('Transactions (Dated)'!$E$2:$E$53,'Transactions (Dated)'!$D$2:$D$53,'Share Values'!$V284,'Transactions (Dated)'!$B$2:$B$53,'Share Values'!AA$11,'Transactions (Dated)'!$C$2:$C$53,"Sell")</f>
        <v>2348</v>
      </c>
      <c r="AB284" s="40">
        <f ca="1">AB283+SUMIFS('Transactions (Dated)'!$E$2:$E$53,'Transactions (Dated)'!$D$2:$D$53,'Share Values'!$V284,'Transactions (Dated)'!$B$2:$B$53,'Share Values'!AB$11,'Transactions (Dated)'!$C$2:$C$53,"Buy")-SUMIFS('Transactions (Dated)'!$E$2:$E$53,'Transactions (Dated)'!$D$2:$D$53,'Share Values'!$V284,'Transactions (Dated)'!$B$2:$B$53,'Share Values'!AB$11,'Transactions (Dated)'!$C$2:$C$53,"Sell")</f>
        <v>0</v>
      </c>
      <c r="AC284" s="40">
        <f ca="1">AC283+SUMIFS('Transactions (Dated)'!$E$2:$E$53,'Transactions (Dated)'!$D$2:$D$53,'Share Values'!$V284,'Transactions (Dated)'!$B$2:$B$53,'Share Values'!AC$11,'Transactions (Dated)'!$C$2:$C$53,"Buy")-SUMIFS('Transactions (Dated)'!$E$2:$E$53,'Transactions (Dated)'!$D$2:$D$53,'Share Values'!$V284,'Transactions (Dated)'!$B$2:$B$53,'Share Values'!AC$11,'Transactions (Dated)'!$C$2:$C$53,"Sell")</f>
        <v>0</v>
      </c>
      <c r="AD284" s="40">
        <f ca="1">AD283+SUMIFS('Transactions (Dated)'!$E$2:$E$53,'Transactions (Dated)'!$D$2:$D$53,'Share Values'!$V284,'Transactions (Dated)'!$B$2:$B$53,'Share Values'!AD$11,'Transactions (Dated)'!$C$2:$C$53,"Buy")-SUMIFS('Transactions (Dated)'!$E$2:$E$53,'Transactions (Dated)'!$D$2:$D$53,'Share Values'!$V284,'Transactions (Dated)'!$B$2:$B$53,'Share Values'!AD$11,'Transactions (Dated)'!$C$2:$C$53,"Sell")</f>
        <v>0</v>
      </c>
      <c r="AE284" s="40">
        <f ca="1">AE283+SUMIFS('Transactions (Dated)'!$E$2:$E$53,'Transactions (Dated)'!$D$2:$D$53,'Share Values'!$V284,'Transactions (Dated)'!$B$2:$B$53,'Share Values'!AE$11,'Transactions (Dated)'!$C$2:$C$53,"Buy")-SUMIFS('Transactions (Dated)'!$E$2:$E$53,'Transactions (Dated)'!$D$2:$D$53,'Share Values'!$V284,'Transactions (Dated)'!$B$2:$B$53,'Share Values'!AE$11,'Transactions (Dated)'!$C$2:$C$53,"Sell")</f>
        <v>0</v>
      </c>
      <c r="AF284" s="40">
        <f ca="1">AF283+SUMIFS('Transactions (Dated)'!$E$2:$E$53,'Transactions (Dated)'!$D$2:$D$53,'Share Values'!$V284,'Transactions (Dated)'!$B$2:$B$53,'Share Values'!AF$11,'Transactions (Dated)'!$C$2:$C$53,"Buy")-SUMIFS('Transactions (Dated)'!$E$2:$E$53,'Transactions (Dated)'!$D$2:$D$53,'Share Values'!$V284,'Transactions (Dated)'!$B$2:$B$53,'Share Values'!AF$11,'Transactions (Dated)'!$C$2:$C$53,"Sell")</f>
        <v>0</v>
      </c>
      <c r="AG284" s="40">
        <f ca="1">AG283+SUMIFS('Transactions (Dated)'!$E$2:$E$53,'Transactions (Dated)'!$D$2:$D$53,'Share Values'!$V284,'Transactions (Dated)'!$B$2:$B$53,'Share Values'!AG$11,'Transactions (Dated)'!$C$2:$C$53,"Buy")-SUMIFS('Transactions (Dated)'!$E$2:$E$53,'Transactions (Dated)'!$D$2:$D$53,'Share Values'!$V284,'Transactions (Dated)'!$B$2:$B$53,'Share Values'!AG$11,'Transactions (Dated)'!$C$2:$C$53,"Sell")</f>
        <v>0</v>
      </c>
      <c r="AH284" s="40">
        <f ca="1">AH283+SUMIFS('Transactions (Dated)'!$E$2:$E$53,'Transactions (Dated)'!$D$2:$D$53,'Share Values'!$V284,'Transactions (Dated)'!$B$2:$B$53,'Share Values'!AH$11,'Transactions (Dated)'!$C$2:$C$53,"Buy")-SUMIFS('Transactions (Dated)'!$E$2:$E$53,'Transactions (Dated)'!$D$2:$D$53,'Share Values'!$V284,'Transactions (Dated)'!$B$2:$B$53,'Share Values'!AH$11,'Transactions (Dated)'!$C$2:$C$53,"Sell")</f>
        <v>0</v>
      </c>
      <c r="AI284" s="40">
        <f ca="1">AI283+SUMIFS('Transactions (Dated)'!$E$2:$E$53,'Transactions (Dated)'!$D$2:$D$53,'Share Values'!$V284,'Transactions (Dated)'!$B$2:$B$53,'Share Values'!AI$11,'Transactions (Dated)'!$C$2:$C$53,"Buy")-SUMIFS('Transactions (Dated)'!$E$2:$E$53,'Transactions (Dated)'!$D$2:$D$53,'Share Values'!$V284,'Transactions (Dated)'!$B$2:$B$53,'Share Values'!AI$11,'Transactions (Dated)'!$C$2:$C$53,"Sell")</f>
        <v>0</v>
      </c>
      <c r="AJ284" s="40">
        <f ca="1">AJ283+SUMIFS('Transactions (Dated)'!$E$2:$E$53,'Transactions (Dated)'!$D$2:$D$53,'Share Values'!$V284,'Transactions (Dated)'!$B$2:$B$53,'Share Values'!AJ$11,'Transactions (Dated)'!$C$2:$C$53,"Buy")-SUMIFS('Transactions (Dated)'!$E$2:$E$53,'Transactions (Dated)'!$D$2:$D$53,'Share Values'!$V284,'Transactions (Dated)'!$B$2:$B$53,'Share Values'!AJ$11,'Transactions (Dated)'!$C$2:$C$53,"Sell")</f>
        <v>0</v>
      </c>
      <c r="AK284" s="40"/>
      <c r="AM284" s="3">
        <f t="shared" si="105"/>
        <v>42310</v>
      </c>
      <c r="AN284" s="6">
        <f t="shared" ca="1" si="106"/>
        <v>45371.25</v>
      </c>
      <c r="AO284" s="6">
        <f t="shared" ca="1" si="107"/>
        <v>32906.25</v>
      </c>
      <c r="AP284" s="6">
        <f t="shared" ca="1" si="108"/>
        <v>0</v>
      </c>
      <c r="AQ284" s="6">
        <f t="shared" ca="1" si="109"/>
        <v>58424.959999999999</v>
      </c>
      <c r="AR284" s="6">
        <f t="shared" ca="1" si="110"/>
        <v>33881.64</v>
      </c>
      <c r="AS284" s="6">
        <f t="shared" ca="1" si="111"/>
        <v>0</v>
      </c>
      <c r="AT284" s="6">
        <f t="shared" ca="1" si="112"/>
        <v>0</v>
      </c>
      <c r="AU284" s="6">
        <f t="shared" ca="1" si="113"/>
        <v>0</v>
      </c>
      <c r="AV284" s="6">
        <f t="shared" ca="1" si="114"/>
        <v>0</v>
      </c>
      <c r="AW284" s="6">
        <f t="shared" ca="1" si="115"/>
        <v>0</v>
      </c>
      <c r="AX284" s="6">
        <f t="shared" ca="1" si="116"/>
        <v>0</v>
      </c>
      <c r="AY284" s="6">
        <f t="shared" ca="1" si="117"/>
        <v>0</v>
      </c>
      <c r="AZ284" s="6">
        <f t="shared" ca="1" si="118"/>
        <v>0</v>
      </c>
      <c r="BA284" s="6">
        <f t="shared" ca="1" si="119"/>
        <v>0</v>
      </c>
      <c r="BB284" s="6"/>
      <c r="BD284" s="4">
        <f t="shared" ca="1" si="120"/>
        <v>170584.09999999998</v>
      </c>
      <c r="BF284" s="3">
        <f t="shared" si="121"/>
        <v>42310</v>
      </c>
      <c r="BG284" s="6">
        <f>BG283+SUMIFS('Transactions (Dated)'!H:H,'Transactions (Dated)'!D:D,'Share Values'!AM284)</f>
        <v>806524.9</v>
      </c>
      <c r="BH284" s="6">
        <f ca="1">BH283+SUMIFS('Transactions (Dated)'!$F:$F,'Transactions (Dated)'!$D:$D,$BF284,'Transactions (Dated)'!$B:$B,BH$11,'Transactions (Dated)'!$C:$C,"Dividend (paid to cash)")*W284</f>
        <v>0</v>
      </c>
      <c r="BI284" s="6">
        <f ca="1">BI283+SUMIFS('Transactions (Dated)'!$F:$F,'Transactions (Dated)'!$D:$D,$BF284,'Transactions (Dated)'!$B:$B,BI$11,'Transactions (Dated)'!$C:$C,"Dividend (paid to cash)")*X284</f>
        <v>2187.5</v>
      </c>
      <c r="BJ284" s="6">
        <f ca="1">BJ283+SUMIFS('Transactions (Dated)'!$F:$F,'Transactions (Dated)'!$D:$D,$BF284,'Transactions (Dated)'!$B:$B,BJ$11,'Transactions (Dated)'!$C:$C,"Dividend (paid to cash)")*Y284</f>
        <v>0</v>
      </c>
      <c r="BK284" s="6">
        <f ca="1">BK283+SUMIFS('Transactions (Dated)'!$F:$F,'Transactions (Dated)'!$D:$D,$BF284,'Transactions (Dated)'!$B:$B,BK$11,'Transactions (Dated)'!$C:$C,"Dividend (paid to cash)")*Z284</f>
        <v>179.74</v>
      </c>
      <c r="BL284" s="6">
        <f ca="1">BL283+SUMIFS('Transactions (Dated)'!$F:$F,'Transactions (Dated)'!$D:$D,$BF284,'Transactions (Dated)'!$B:$B,BL$11,'Transactions (Dated)'!$C:$C,"Dividend (paid to cash)")*AA284</f>
        <v>0</v>
      </c>
      <c r="BM284" s="6">
        <f ca="1">BM283+SUMIFS('Transactions (Dated)'!$F:$F,'Transactions (Dated)'!$D:$D,$BF284,'Transactions (Dated)'!$B:$B,BM$11,'Transactions (Dated)'!$C:$C,"Dividend (paid to cash)")*AB284</f>
        <v>0</v>
      </c>
      <c r="BN284" s="6">
        <f ca="1">BN283+SUMIFS('Transactions (Dated)'!$F:$F,'Transactions (Dated)'!$D:$D,$BF284,'Transactions (Dated)'!$B:$B,BN$11,'Transactions (Dated)'!$C:$C,"Dividend (paid to cash)")*AC284</f>
        <v>0</v>
      </c>
      <c r="BO284" s="6">
        <f ca="1">BO283+SUMIFS('Transactions (Dated)'!$F:$F,'Transactions (Dated)'!$D:$D,$BF284,'Transactions (Dated)'!$B:$B,BO$11,'Transactions (Dated)'!$C:$C,"Dividend (paid to cash)")*AD284</f>
        <v>0</v>
      </c>
      <c r="BP284" s="6">
        <f ca="1">BP283+SUMIFS('Transactions (Dated)'!$F:$F,'Transactions (Dated)'!$D:$D,$BF284,'Transactions (Dated)'!$B:$B,BP$11,'Transactions (Dated)'!$C:$C,"Dividend (paid to cash)")*AE284</f>
        <v>0</v>
      </c>
      <c r="BQ284" s="6">
        <f ca="1">BQ283+SUMIFS('Transactions (Dated)'!$F:$F,'Transactions (Dated)'!$D:$D,$BF284,'Transactions (Dated)'!$B:$B,BQ$11,'Transactions (Dated)'!$C:$C,"Dividend (paid to cash)")*AF284</f>
        <v>0</v>
      </c>
      <c r="BR284" s="6">
        <f ca="1">BR283+SUMIFS('Transactions (Dated)'!$F:$F,'Transactions (Dated)'!$D:$D,$BF284,'Transactions (Dated)'!$B:$B,BR$11,'Transactions (Dated)'!$C:$C,"Dividend (paid to cash)")*AG284</f>
        <v>0</v>
      </c>
      <c r="BS284" s="6">
        <f ca="1">BS283+SUMIFS('Transactions (Dated)'!$F:$F,'Transactions (Dated)'!$D:$D,$BF284,'Transactions (Dated)'!$B:$B,BS$11,'Transactions (Dated)'!$C:$C,"Dividend (paid to cash)")*AH284</f>
        <v>0</v>
      </c>
      <c r="BT284" s="6">
        <f ca="1">BT283+SUMIFS('Transactions (Dated)'!$F:$F,'Transactions (Dated)'!$D:$D,$BF284,'Transactions (Dated)'!$B:$B,BT$11,'Transactions (Dated)'!$C:$C,"Dividend (paid to cash)")*AI284</f>
        <v>0</v>
      </c>
      <c r="BU284" s="6">
        <f ca="1">BU283+SUMIFS('Transactions (Dated)'!$F:$F,'Transactions (Dated)'!$D:$D,$BF284,'Transactions (Dated)'!$B:$B,BU$11,'Transactions (Dated)'!$C:$C,"Dividend (paid to cash)")*AJ284</f>
        <v>0</v>
      </c>
      <c r="BV284" s="6"/>
      <c r="BX284" s="6">
        <f t="shared" ca="1" si="126"/>
        <v>808892.14</v>
      </c>
      <c r="BZ284" s="3">
        <f t="shared" si="127"/>
        <v>42310</v>
      </c>
      <c r="CA284" s="4">
        <f t="shared" ca="1" si="122"/>
        <v>170584.09999999998</v>
      </c>
      <c r="CB284" s="4">
        <f t="shared" ca="1" si="123"/>
        <v>808892.14</v>
      </c>
      <c r="CD284" s="4">
        <f t="shared" ca="1" si="124"/>
        <v>979476.24</v>
      </c>
    </row>
    <row r="285" spans="2:82">
      <c r="B285" s="3">
        <f t="shared" si="125"/>
        <v>42311</v>
      </c>
      <c r="C285" s="2">
        <v>13710.3</v>
      </c>
      <c r="E285" s="70">
        <v>42311</v>
      </c>
      <c r="F285" s="69">
        <v>10.07</v>
      </c>
      <c r="G285" s="69">
        <v>3.55</v>
      </c>
      <c r="H285" s="69">
        <v>18.579999999999998</v>
      </c>
      <c r="I285" s="69">
        <v>31.27</v>
      </c>
      <c r="J285" s="69">
        <v>14.46</v>
      </c>
      <c r="K285" s="69">
        <v>10.63</v>
      </c>
      <c r="L285" s="69">
        <v>22.76</v>
      </c>
      <c r="M285" s="69">
        <v>3.25</v>
      </c>
      <c r="N285" s="69">
        <v>8.85</v>
      </c>
      <c r="O285" s="69">
        <v>6.0332999999999997</v>
      </c>
      <c r="P285" s="69">
        <v>27.03</v>
      </c>
      <c r="Q285" s="69">
        <v>0.87</v>
      </c>
      <c r="R285" s="69">
        <v>6.75</v>
      </c>
      <c r="S285" s="69">
        <v>37.74</v>
      </c>
      <c r="T285" s="4"/>
      <c r="V285" s="3">
        <f t="shared" si="104"/>
        <v>42311</v>
      </c>
      <c r="W285" s="40">
        <f ca="1">W284+SUMIFS('Transactions (Dated)'!$E$2:$E$53,'Transactions (Dated)'!$D$2:$D$53,'Share Values'!$V285,'Transactions (Dated)'!$B$2:$B$53,'Share Values'!W$11,'Transactions (Dated)'!$C$2:$C$53,"Buy")-SUMIFS('Transactions (Dated)'!$E$2:$E$53,'Transactions (Dated)'!$D$2:$D$53,'Share Values'!$V285,'Transactions (Dated)'!$B$2:$B$53,'Share Values'!W$11,'Transactions (Dated)'!$C$2:$C$53,"Sell")</f>
        <v>4625</v>
      </c>
      <c r="X285" s="40">
        <f ca="1">X284+SUMIFS('Transactions (Dated)'!$E$2:$E$53,'Transactions (Dated)'!$D$2:$D$53,'Share Values'!$V285,'Transactions (Dated)'!$B$2:$B$53,'Share Values'!X$11,'Transactions (Dated)'!$C$2:$C$53,"Buy")-SUMIFS('Transactions (Dated)'!$E$2:$E$53,'Transactions (Dated)'!$D$2:$D$53,'Share Values'!$V285,'Transactions (Dated)'!$B$2:$B$53,'Share Values'!X$11,'Transactions (Dated)'!$C$2:$C$53,"Sell")</f>
        <v>9375</v>
      </c>
      <c r="Y285" s="40">
        <f ca="1">Y284+SUMIFS('Transactions (Dated)'!$E$2:$E$53,'Transactions (Dated)'!$D$2:$D$53,'Share Values'!$V285,'Transactions (Dated)'!$B$2:$B$53,'Share Values'!Y$11,'Transactions (Dated)'!$C$2:$C$53,"Buy")-SUMIFS('Transactions (Dated)'!$E$2:$E$53,'Transactions (Dated)'!$D$2:$D$53,'Share Values'!$V285,'Transactions (Dated)'!$B$2:$B$53,'Share Values'!Y$11,'Transactions (Dated)'!$C$2:$C$53,"Sell")</f>
        <v>0</v>
      </c>
      <c r="Z285" s="40">
        <f ca="1">Z284+SUMIFS('Transactions (Dated)'!$E$2:$E$53,'Transactions (Dated)'!$D$2:$D$53,'Share Values'!$V285,'Transactions (Dated)'!$B$2:$B$53,'Share Values'!Z$11,'Transactions (Dated)'!$C$2:$C$53,"Buy")-SUMIFS('Transactions (Dated)'!$E$2:$E$53,'Transactions (Dated)'!$D$2:$D$53,'Share Values'!$V285,'Transactions (Dated)'!$B$2:$B$53,'Share Values'!Z$11,'Transactions (Dated)'!$C$2:$C$53,"Sell")</f>
        <v>1892</v>
      </c>
      <c r="AA285" s="40">
        <f ca="1">AA284+SUMIFS('Transactions (Dated)'!$E$2:$E$53,'Transactions (Dated)'!$D$2:$D$53,'Share Values'!$V285,'Transactions (Dated)'!$B$2:$B$53,'Share Values'!AA$11,'Transactions (Dated)'!$C$2:$C$53,"Buy")-SUMIFS('Transactions (Dated)'!$E$2:$E$53,'Transactions (Dated)'!$D$2:$D$53,'Share Values'!$V285,'Transactions (Dated)'!$B$2:$B$53,'Share Values'!AA$11,'Transactions (Dated)'!$C$2:$C$53,"Sell")</f>
        <v>2348</v>
      </c>
      <c r="AB285" s="40">
        <f ca="1">AB284+SUMIFS('Transactions (Dated)'!$E$2:$E$53,'Transactions (Dated)'!$D$2:$D$53,'Share Values'!$V285,'Transactions (Dated)'!$B$2:$B$53,'Share Values'!AB$11,'Transactions (Dated)'!$C$2:$C$53,"Buy")-SUMIFS('Transactions (Dated)'!$E$2:$E$53,'Transactions (Dated)'!$D$2:$D$53,'Share Values'!$V285,'Transactions (Dated)'!$B$2:$B$53,'Share Values'!AB$11,'Transactions (Dated)'!$C$2:$C$53,"Sell")</f>
        <v>0</v>
      </c>
      <c r="AC285" s="40">
        <f ca="1">AC284+SUMIFS('Transactions (Dated)'!$E$2:$E$53,'Transactions (Dated)'!$D$2:$D$53,'Share Values'!$V285,'Transactions (Dated)'!$B$2:$B$53,'Share Values'!AC$11,'Transactions (Dated)'!$C$2:$C$53,"Buy")-SUMIFS('Transactions (Dated)'!$E$2:$E$53,'Transactions (Dated)'!$D$2:$D$53,'Share Values'!$V285,'Transactions (Dated)'!$B$2:$B$53,'Share Values'!AC$11,'Transactions (Dated)'!$C$2:$C$53,"Sell")</f>
        <v>0</v>
      </c>
      <c r="AD285" s="40">
        <f ca="1">AD284+SUMIFS('Transactions (Dated)'!$E$2:$E$53,'Transactions (Dated)'!$D$2:$D$53,'Share Values'!$V285,'Transactions (Dated)'!$B$2:$B$53,'Share Values'!AD$11,'Transactions (Dated)'!$C$2:$C$53,"Buy")-SUMIFS('Transactions (Dated)'!$E$2:$E$53,'Transactions (Dated)'!$D$2:$D$53,'Share Values'!$V285,'Transactions (Dated)'!$B$2:$B$53,'Share Values'!AD$11,'Transactions (Dated)'!$C$2:$C$53,"Sell")</f>
        <v>0</v>
      </c>
      <c r="AE285" s="40">
        <f ca="1">AE284+SUMIFS('Transactions (Dated)'!$E$2:$E$53,'Transactions (Dated)'!$D$2:$D$53,'Share Values'!$V285,'Transactions (Dated)'!$B$2:$B$53,'Share Values'!AE$11,'Transactions (Dated)'!$C$2:$C$53,"Buy")-SUMIFS('Transactions (Dated)'!$E$2:$E$53,'Transactions (Dated)'!$D$2:$D$53,'Share Values'!$V285,'Transactions (Dated)'!$B$2:$B$53,'Share Values'!AE$11,'Transactions (Dated)'!$C$2:$C$53,"Sell")</f>
        <v>0</v>
      </c>
      <c r="AF285" s="40">
        <f ca="1">AF284+SUMIFS('Transactions (Dated)'!$E$2:$E$53,'Transactions (Dated)'!$D$2:$D$53,'Share Values'!$V285,'Transactions (Dated)'!$B$2:$B$53,'Share Values'!AF$11,'Transactions (Dated)'!$C$2:$C$53,"Buy")-SUMIFS('Transactions (Dated)'!$E$2:$E$53,'Transactions (Dated)'!$D$2:$D$53,'Share Values'!$V285,'Transactions (Dated)'!$B$2:$B$53,'Share Values'!AF$11,'Transactions (Dated)'!$C$2:$C$53,"Sell")</f>
        <v>0</v>
      </c>
      <c r="AG285" s="40">
        <f ca="1">AG284+SUMIFS('Transactions (Dated)'!$E$2:$E$53,'Transactions (Dated)'!$D$2:$D$53,'Share Values'!$V285,'Transactions (Dated)'!$B$2:$B$53,'Share Values'!AG$11,'Transactions (Dated)'!$C$2:$C$53,"Buy")-SUMIFS('Transactions (Dated)'!$E$2:$E$53,'Transactions (Dated)'!$D$2:$D$53,'Share Values'!$V285,'Transactions (Dated)'!$B$2:$B$53,'Share Values'!AG$11,'Transactions (Dated)'!$C$2:$C$53,"Sell")</f>
        <v>0</v>
      </c>
      <c r="AH285" s="40">
        <f ca="1">AH284+SUMIFS('Transactions (Dated)'!$E$2:$E$53,'Transactions (Dated)'!$D$2:$D$53,'Share Values'!$V285,'Transactions (Dated)'!$B$2:$B$53,'Share Values'!AH$11,'Transactions (Dated)'!$C$2:$C$53,"Buy")-SUMIFS('Transactions (Dated)'!$E$2:$E$53,'Transactions (Dated)'!$D$2:$D$53,'Share Values'!$V285,'Transactions (Dated)'!$B$2:$B$53,'Share Values'!AH$11,'Transactions (Dated)'!$C$2:$C$53,"Sell")</f>
        <v>0</v>
      </c>
      <c r="AI285" s="40">
        <f ca="1">AI284+SUMIFS('Transactions (Dated)'!$E$2:$E$53,'Transactions (Dated)'!$D$2:$D$53,'Share Values'!$V285,'Transactions (Dated)'!$B$2:$B$53,'Share Values'!AI$11,'Transactions (Dated)'!$C$2:$C$53,"Buy")-SUMIFS('Transactions (Dated)'!$E$2:$E$53,'Transactions (Dated)'!$D$2:$D$53,'Share Values'!$V285,'Transactions (Dated)'!$B$2:$B$53,'Share Values'!AI$11,'Transactions (Dated)'!$C$2:$C$53,"Sell")</f>
        <v>0</v>
      </c>
      <c r="AJ285" s="40">
        <f ca="1">AJ284+SUMIFS('Transactions (Dated)'!$E$2:$E$53,'Transactions (Dated)'!$D$2:$D$53,'Share Values'!$V285,'Transactions (Dated)'!$B$2:$B$53,'Share Values'!AJ$11,'Transactions (Dated)'!$C$2:$C$53,"Buy")-SUMIFS('Transactions (Dated)'!$E$2:$E$53,'Transactions (Dated)'!$D$2:$D$53,'Share Values'!$V285,'Transactions (Dated)'!$B$2:$B$53,'Share Values'!AJ$11,'Transactions (Dated)'!$C$2:$C$53,"Sell")</f>
        <v>0</v>
      </c>
      <c r="AK285" s="40"/>
      <c r="AM285" s="3">
        <f t="shared" si="105"/>
        <v>42311</v>
      </c>
      <c r="AN285" s="6">
        <f t="shared" ca="1" si="106"/>
        <v>46573.75</v>
      </c>
      <c r="AO285" s="6">
        <f t="shared" ca="1" si="107"/>
        <v>33281.25</v>
      </c>
      <c r="AP285" s="6">
        <f t="shared" ca="1" si="108"/>
        <v>0</v>
      </c>
      <c r="AQ285" s="6">
        <f t="shared" ca="1" si="109"/>
        <v>59162.84</v>
      </c>
      <c r="AR285" s="6">
        <f t="shared" ca="1" si="110"/>
        <v>33952.080000000002</v>
      </c>
      <c r="AS285" s="6">
        <f t="shared" ca="1" si="111"/>
        <v>0</v>
      </c>
      <c r="AT285" s="6">
        <f t="shared" ca="1" si="112"/>
        <v>0</v>
      </c>
      <c r="AU285" s="6">
        <f t="shared" ca="1" si="113"/>
        <v>0</v>
      </c>
      <c r="AV285" s="6">
        <f t="shared" ca="1" si="114"/>
        <v>0</v>
      </c>
      <c r="AW285" s="6">
        <f t="shared" ca="1" si="115"/>
        <v>0</v>
      </c>
      <c r="AX285" s="6">
        <f t="shared" ca="1" si="116"/>
        <v>0</v>
      </c>
      <c r="AY285" s="6">
        <f t="shared" ca="1" si="117"/>
        <v>0</v>
      </c>
      <c r="AZ285" s="6">
        <f t="shared" ca="1" si="118"/>
        <v>0</v>
      </c>
      <c r="BA285" s="6">
        <f t="shared" ca="1" si="119"/>
        <v>0</v>
      </c>
      <c r="BB285" s="6"/>
      <c r="BD285" s="4">
        <f t="shared" ca="1" si="120"/>
        <v>172969.91999999998</v>
      </c>
      <c r="BF285" s="3">
        <f t="shared" si="121"/>
        <v>42311</v>
      </c>
      <c r="BG285" s="6">
        <f>BG284+SUMIFS('Transactions (Dated)'!H:H,'Transactions (Dated)'!D:D,'Share Values'!AM285)</f>
        <v>806524.9</v>
      </c>
      <c r="BH285" s="6">
        <f ca="1">BH284+SUMIFS('Transactions (Dated)'!$F:$F,'Transactions (Dated)'!$D:$D,$BF285,'Transactions (Dated)'!$B:$B,BH$11,'Transactions (Dated)'!$C:$C,"Dividend (paid to cash)")*W285</f>
        <v>0</v>
      </c>
      <c r="BI285" s="6">
        <f ca="1">BI284+SUMIFS('Transactions (Dated)'!$F:$F,'Transactions (Dated)'!$D:$D,$BF285,'Transactions (Dated)'!$B:$B,BI$11,'Transactions (Dated)'!$C:$C,"Dividend (paid to cash)")*X285</f>
        <v>2187.5</v>
      </c>
      <c r="BJ285" s="6">
        <f ca="1">BJ284+SUMIFS('Transactions (Dated)'!$F:$F,'Transactions (Dated)'!$D:$D,$BF285,'Transactions (Dated)'!$B:$B,BJ$11,'Transactions (Dated)'!$C:$C,"Dividend (paid to cash)")*Y285</f>
        <v>0</v>
      </c>
      <c r="BK285" s="6">
        <f ca="1">BK284+SUMIFS('Transactions (Dated)'!$F:$F,'Transactions (Dated)'!$D:$D,$BF285,'Transactions (Dated)'!$B:$B,BK$11,'Transactions (Dated)'!$C:$C,"Dividend (paid to cash)")*Z285</f>
        <v>179.74</v>
      </c>
      <c r="BL285" s="6">
        <f ca="1">BL284+SUMIFS('Transactions (Dated)'!$F:$F,'Transactions (Dated)'!$D:$D,$BF285,'Transactions (Dated)'!$B:$B,BL$11,'Transactions (Dated)'!$C:$C,"Dividend (paid to cash)")*AA285</f>
        <v>0</v>
      </c>
      <c r="BM285" s="6">
        <f ca="1">BM284+SUMIFS('Transactions (Dated)'!$F:$F,'Transactions (Dated)'!$D:$D,$BF285,'Transactions (Dated)'!$B:$B,BM$11,'Transactions (Dated)'!$C:$C,"Dividend (paid to cash)")*AB285</f>
        <v>0</v>
      </c>
      <c r="BN285" s="6">
        <f ca="1">BN284+SUMIFS('Transactions (Dated)'!$F:$F,'Transactions (Dated)'!$D:$D,$BF285,'Transactions (Dated)'!$B:$B,BN$11,'Transactions (Dated)'!$C:$C,"Dividend (paid to cash)")*AC285</f>
        <v>0</v>
      </c>
      <c r="BO285" s="6">
        <f ca="1">BO284+SUMIFS('Transactions (Dated)'!$F:$F,'Transactions (Dated)'!$D:$D,$BF285,'Transactions (Dated)'!$B:$B,BO$11,'Transactions (Dated)'!$C:$C,"Dividend (paid to cash)")*AD285</f>
        <v>0</v>
      </c>
      <c r="BP285" s="6">
        <f ca="1">BP284+SUMIFS('Transactions (Dated)'!$F:$F,'Transactions (Dated)'!$D:$D,$BF285,'Transactions (Dated)'!$B:$B,BP$11,'Transactions (Dated)'!$C:$C,"Dividend (paid to cash)")*AE285</f>
        <v>0</v>
      </c>
      <c r="BQ285" s="6">
        <f ca="1">BQ284+SUMIFS('Transactions (Dated)'!$F:$F,'Transactions (Dated)'!$D:$D,$BF285,'Transactions (Dated)'!$B:$B,BQ$11,'Transactions (Dated)'!$C:$C,"Dividend (paid to cash)")*AF285</f>
        <v>0</v>
      </c>
      <c r="BR285" s="6">
        <f ca="1">BR284+SUMIFS('Transactions (Dated)'!$F:$F,'Transactions (Dated)'!$D:$D,$BF285,'Transactions (Dated)'!$B:$B,BR$11,'Transactions (Dated)'!$C:$C,"Dividend (paid to cash)")*AG285</f>
        <v>0</v>
      </c>
      <c r="BS285" s="6">
        <f ca="1">BS284+SUMIFS('Transactions (Dated)'!$F:$F,'Transactions (Dated)'!$D:$D,$BF285,'Transactions (Dated)'!$B:$B,BS$11,'Transactions (Dated)'!$C:$C,"Dividend (paid to cash)")*AH285</f>
        <v>0</v>
      </c>
      <c r="BT285" s="6">
        <f ca="1">BT284+SUMIFS('Transactions (Dated)'!$F:$F,'Transactions (Dated)'!$D:$D,$BF285,'Transactions (Dated)'!$B:$B,BT$11,'Transactions (Dated)'!$C:$C,"Dividend (paid to cash)")*AI285</f>
        <v>0</v>
      </c>
      <c r="BU285" s="6">
        <f ca="1">BU284+SUMIFS('Transactions (Dated)'!$F:$F,'Transactions (Dated)'!$D:$D,$BF285,'Transactions (Dated)'!$B:$B,BU$11,'Transactions (Dated)'!$C:$C,"Dividend (paid to cash)")*AJ285</f>
        <v>0</v>
      </c>
      <c r="BV285" s="6"/>
      <c r="BX285" s="6">
        <f t="shared" ca="1" si="126"/>
        <v>808892.14</v>
      </c>
      <c r="BZ285" s="3">
        <f t="shared" si="127"/>
        <v>42311</v>
      </c>
      <c r="CA285" s="4">
        <f t="shared" ca="1" si="122"/>
        <v>172969.91999999998</v>
      </c>
      <c r="CB285" s="4">
        <f t="shared" ca="1" si="123"/>
        <v>808892.14</v>
      </c>
      <c r="CD285" s="4">
        <f t="shared" ca="1" si="124"/>
        <v>981862.06</v>
      </c>
    </row>
    <row r="286" spans="2:82">
      <c r="B286" s="3">
        <f t="shared" si="125"/>
        <v>42312</v>
      </c>
      <c r="C286" s="2">
        <v>13661.8</v>
      </c>
      <c r="E286" s="70">
        <v>42312</v>
      </c>
      <c r="F286" s="69">
        <v>10.25</v>
      </c>
      <c r="G286" s="69">
        <v>3.58</v>
      </c>
      <c r="H286" s="69">
        <v>18.489999999999998</v>
      </c>
      <c r="I286" s="69">
        <v>31.41</v>
      </c>
      <c r="J286" s="69">
        <v>12.74</v>
      </c>
      <c r="K286" s="69">
        <v>10.42</v>
      </c>
      <c r="L286" s="69">
        <v>22.3</v>
      </c>
      <c r="M286" s="69">
        <v>3.22</v>
      </c>
      <c r="N286" s="69">
        <v>8.99</v>
      </c>
      <c r="O286" s="69">
        <v>6.0167000000000002</v>
      </c>
      <c r="P286" s="69">
        <v>26.71</v>
      </c>
      <c r="Q286" s="69">
        <v>0.85</v>
      </c>
      <c r="R286" s="69">
        <v>6.63</v>
      </c>
      <c r="S286" s="69">
        <v>37.96</v>
      </c>
      <c r="T286" s="4"/>
      <c r="V286" s="3">
        <f t="shared" si="104"/>
        <v>42312</v>
      </c>
      <c r="W286" s="40">
        <f ca="1">W285+SUMIFS('Transactions (Dated)'!$E$2:$E$53,'Transactions (Dated)'!$D$2:$D$53,'Share Values'!$V286,'Transactions (Dated)'!$B$2:$B$53,'Share Values'!W$11,'Transactions (Dated)'!$C$2:$C$53,"Buy")-SUMIFS('Transactions (Dated)'!$E$2:$E$53,'Transactions (Dated)'!$D$2:$D$53,'Share Values'!$V286,'Transactions (Dated)'!$B$2:$B$53,'Share Values'!W$11,'Transactions (Dated)'!$C$2:$C$53,"Sell")</f>
        <v>4625</v>
      </c>
      <c r="X286" s="40">
        <f ca="1">X285+SUMIFS('Transactions (Dated)'!$E$2:$E$53,'Transactions (Dated)'!$D$2:$D$53,'Share Values'!$V286,'Transactions (Dated)'!$B$2:$B$53,'Share Values'!X$11,'Transactions (Dated)'!$C$2:$C$53,"Buy")-SUMIFS('Transactions (Dated)'!$E$2:$E$53,'Transactions (Dated)'!$D$2:$D$53,'Share Values'!$V286,'Transactions (Dated)'!$B$2:$B$53,'Share Values'!X$11,'Transactions (Dated)'!$C$2:$C$53,"Sell")</f>
        <v>9375</v>
      </c>
      <c r="Y286" s="40">
        <f ca="1">Y285+SUMIFS('Transactions (Dated)'!$E$2:$E$53,'Transactions (Dated)'!$D$2:$D$53,'Share Values'!$V286,'Transactions (Dated)'!$B$2:$B$53,'Share Values'!Y$11,'Transactions (Dated)'!$C$2:$C$53,"Buy")-SUMIFS('Transactions (Dated)'!$E$2:$E$53,'Transactions (Dated)'!$D$2:$D$53,'Share Values'!$V286,'Transactions (Dated)'!$B$2:$B$53,'Share Values'!Y$11,'Transactions (Dated)'!$C$2:$C$53,"Sell")</f>
        <v>0</v>
      </c>
      <c r="Z286" s="40">
        <f ca="1">Z285+SUMIFS('Transactions (Dated)'!$E$2:$E$53,'Transactions (Dated)'!$D$2:$D$53,'Share Values'!$V286,'Transactions (Dated)'!$B$2:$B$53,'Share Values'!Z$11,'Transactions (Dated)'!$C$2:$C$53,"Buy")-SUMIFS('Transactions (Dated)'!$E$2:$E$53,'Transactions (Dated)'!$D$2:$D$53,'Share Values'!$V286,'Transactions (Dated)'!$B$2:$B$53,'Share Values'!Z$11,'Transactions (Dated)'!$C$2:$C$53,"Sell")</f>
        <v>1892</v>
      </c>
      <c r="AA286" s="40">
        <f ca="1">AA285+SUMIFS('Transactions (Dated)'!$E$2:$E$53,'Transactions (Dated)'!$D$2:$D$53,'Share Values'!$V286,'Transactions (Dated)'!$B$2:$B$53,'Share Values'!AA$11,'Transactions (Dated)'!$C$2:$C$53,"Buy")-SUMIFS('Transactions (Dated)'!$E$2:$E$53,'Transactions (Dated)'!$D$2:$D$53,'Share Values'!$V286,'Transactions (Dated)'!$B$2:$B$53,'Share Values'!AA$11,'Transactions (Dated)'!$C$2:$C$53,"Sell")</f>
        <v>2348</v>
      </c>
      <c r="AB286" s="40">
        <f ca="1">AB285+SUMIFS('Transactions (Dated)'!$E$2:$E$53,'Transactions (Dated)'!$D$2:$D$53,'Share Values'!$V286,'Transactions (Dated)'!$B$2:$B$53,'Share Values'!AB$11,'Transactions (Dated)'!$C$2:$C$53,"Buy")-SUMIFS('Transactions (Dated)'!$E$2:$E$53,'Transactions (Dated)'!$D$2:$D$53,'Share Values'!$V286,'Transactions (Dated)'!$B$2:$B$53,'Share Values'!AB$11,'Transactions (Dated)'!$C$2:$C$53,"Sell")</f>
        <v>0</v>
      </c>
      <c r="AC286" s="40">
        <f ca="1">AC285+SUMIFS('Transactions (Dated)'!$E$2:$E$53,'Transactions (Dated)'!$D$2:$D$53,'Share Values'!$V286,'Transactions (Dated)'!$B$2:$B$53,'Share Values'!AC$11,'Transactions (Dated)'!$C$2:$C$53,"Buy")-SUMIFS('Transactions (Dated)'!$E$2:$E$53,'Transactions (Dated)'!$D$2:$D$53,'Share Values'!$V286,'Transactions (Dated)'!$B$2:$B$53,'Share Values'!AC$11,'Transactions (Dated)'!$C$2:$C$53,"Sell")</f>
        <v>0</v>
      </c>
      <c r="AD286" s="40">
        <f ca="1">AD285+SUMIFS('Transactions (Dated)'!$E$2:$E$53,'Transactions (Dated)'!$D$2:$D$53,'Share Values'!$V286,'Transactions (Dated)'!$B$2:$B$53,'Share Values'!AD$11,'Transactions (Dated)'!$C$2:$C$53,"Buy")-SUMIFS('Transactions (Dated)'!$E$2:$E$53,'Transactions (Dated)'!$D$2:$D$53,'Share Values'!$V286,'Transactions (Dated)'!$B$2:$B$53,'Share Values'!AD$11,'Transactions (Dated)'!$C$2:$C$53,"Sell")</f>
        <v>0</v>
      </c>
      <c r="AE286" s="40">
        <f ca="1">AE285+SUMIFS('Transactions (Dated)'!$E$2:$E$53,'Transactions (Dated)'!$D$2:$D$53,'Share Values'!$V286,'Transactions (Dated)'!$B$2:$B$53,'Share Values'!AE$11,'Transactions (Dated)'!$C$2:$C$53,"Buy")-SUMIFS('Transactions (Dated)'!$E$2:$E$53,'Transactions (Dated)'!$D$2:$D$53,'Share Values'!$V286,'Transactions (Dated)'!$B$2:$B$53,'Share Values'!AE$11,'Transactions (Dated)'!$C$2:$C$53,"Sell")</f>
        <v>0</v>
      </c>
      <c r="AF286" s="40">
        <f ca="1">AF285+SUMIFS('Transactions (Dated)'!$E$2:$E$53,'Transactions (Dated)'!$D$2:$D$53,'Share Values'!$V286,'Transactions (Dated)'!$B$2:$B$53,'Share Values'!AF$11,'Transactions (Dated)'!$C$2:$C$53,"Buy")-SUMIFS('Transactions (Dated)'!$E$2:$E$53,'Transactions (Dated)'!$D$2:$D$53,'Share Values'!$V286,'Transactions (Dated)'!$B$2:$B$53,'Share Values'!AF$11,'Transactions (Dated)'!$C$2:$C$53,"Sell")</f>
        <v>0</v>
      </c>
      <c r="AG286" s="40">
        <f ca="1">AG285+SUMIFS('Transactions (Dated)'!$E$2:$E$53,'Transactions (Dated)'!$D$2:$D$53,'Share Values'!$V286,'Transactions (Dated)'!$B$2:$B$53,'Share Values'!AG$11,'Transactions (Dated)'!$C$2:$C$53,"Buy")-SUMIFS('Transactions (Dated)'!$E$2:$E$53,'Transactions (Dated)'!$D$2:$D$53,'Share Values'!$V286,'Transactions (Dated)'!$B$2:$B$53,'Share Values'!AG$11,'Transactions (Dated)'!$C$2:$C$53,"Sell")</f>
        <v>0</v>
      </c>
      <c r="AH286" s="40">
        <f ca="1">AH285+SUMIFS('Transactions (Dated)'!$E$2:$E$53,'Transactions (Dated)'!$D$2:$D$53,'Share Values'!$V286,'Transactions (Dated)'!$B$2:$B$53,'Share Values'!AH$11,'Transactions (Dated)'!$C$2:$C$53,"Buy")-SUMIFS('Transactions (Dated)'!$E$2:$E$53,'Transactions (Dated)'!$D$2:$D$53,'Share Values'!$V286,'Transactions (Dated)'!$B$2:$B$53,'Share Values'!AH$11,'Transactions (Dated)'!$C$2:$C$53,"Sell")</f>
        <v>0</v>
      </c>
      <c r="AI286" s="40">
        <f ca="1">AI285+SUMIFS('Transactions (Dated)'!$E$2:$E$53,'Transactions (Dated)'!$D$2:$D$53,'Share Values'!$V286,'Transactions (Dated)'!$B$2:$B$53,'Share Values'!AI$11,'Transactions (Dated)'!$C$2:$C$53,"Buy")-SUMIFS('Transactions (Dated)'!$E$2:$E$53,'Transactions (Dated)'!$D$2:$D$53,'Share Values'!$V286,'Transactions (Dated)'!$B$2:$B$53,'Share Values'!AI$11,'Transactions (Dated)'!$C$2:$C$53,"Sell")</f>
        <v>0</v>
      </c>
      <c r="AJ286" s="40">
        <f ca="1">AJ285+SUMIFS('Transactions (Dated)'!$E$2:$E$53,'Transactions (Dated)'!$D$2:$D$53,'Share Values'!$V286,'Transactions (Dated)'!$B$2:$B$53,'Share Values'!AJ$11,'Transactions (Dated)'!$C$2:$C$53,"Buy")-SUMIFS('Transactions (Dated)'!$E$2:$E$53,'Transactions (Dated)'!$D$2:$D$53,'Share Values'!$V286,'Transactions (Dated)'!$B$2:$B$53,'Share Values'!AJ$11,'Transactions (Dated)'!$C$2:$C$53,"Sell")</f>
        <v>0</v>
      </c>
      <c r="AK286" s="40"/>
      <c r="AM286" s="3">
        <f t="shared" si="105"/>
        <v>42312</v>
      </c>
      <c r="AN286" s="6">
        <f t="shared" ca="1" si="106"/>
        <v>47406.25</v>
      </c>
      <c r="AO286" s="6">
        <f t="shared" ca="1" si="107"/>
        <v>33562.5</v>
      </c>
      <c r="AP286" s="6">
        <f t="shared" ca="1" si="108"/>
        <v>0</v>
      </c>
      <c r="AQ286" s="6">
        <f t="shared" ca="1" si="109"/>
        <v>59427.72</v>
      </c>
      <c r="AR286" s="6">
        <f t="shared" ca="1" si="110"/>
        <v>29913.52</v>
      </c>
      <c r="AS286" s="6">
        <f t="shared" ca="1" si="111"/>
        <v>0</v>
      </c>
      <c r="AT286" s="6">
        <f t="shared" ca="1" si="112"/>
        <v>0</v>
      </c>
      <c r="AU286" s="6">
        <f t="shared" ca="1" si="113"/>
        <v>0</v>
      </c>
      <c r="AV286" s="6">
        <f t="shared" ca="1" si="114"/>
        <v>0</v>
      </c>
      <c r="AW286" s="6">
        <f t="shared" ca="1" si="115"/>
        <v>0</v>
      </c>
      <c r="AX286" s="6">
        <f t="shared" ca="1" si="116"/>
        <v>0</v>
      </c>
      <c r="AY286" s="6">
        <f t="shared" ca="1" si="117"/>
        <v>0</v>
      </c>
      <c r="AZ286" s="6">
        <f t="shared" ca="1" si="118"/>
        <v>0</v>
      </c>
      <c r="BA286" s="6">
        <f t="shared" ca="1" si="119"/>
        <v>0</v>
      </c>
      <c r="BB286" s="6"/>
      <c r="BD286" s="4">
        <f t="shared" ca="1" si="120"/>
        <v>170309.99</v>
      </c>
      <c r="BF286" s="3">
        <f t="shared" si="121"/>
        <v>42312</v>
      </c>
      <c r="BG286" s="6">
        <f>BG285+SUMIFS('Transactions (Dated)'!H:H,'Transactions (Dated)'!D:D,'Share Values'!AM286)</f>
        <v>806524.9</v>
      </c>
      <c r="BH286" s="6">
        <f ca="1">BH285+SUMIFS('Transactions (Dated)'!$F:$F,'Transactions (Dated)'!$D:$D,$BF286,'Transactions (Dated)'!$B:$B,BH$11,'Transactions (Dated)'!$C:$C,"Dividend (paid to cash)")*W286</f>
        <v>0</v>
      </c>
      <c r="BI286" s="6">
        <f ca="1">BI285+SUMIFS('Transactions (Dated)'!$F:$F,'Transactions (Dated)'!$D:$D,$BF286,'Transactions (Dated)'!$B:$B,BI$11,'Transactions (Dated)'!$C:$C,"Dividend (paid to cash)")*X286</f>
        <v>2187.5</v>
      </c>
      <c r="BJ286" s="6">
        <f ca="1">BJ285+SUMIFS('Transactions (Dated)'!$F:$F,'Transactions (Dated)'!$D:$D,$BF286,'Transactions (Dated)'!$B:$B,BJ$11,'Transactions (Dated)'!$C:$C,"Dividend (paid to cash)")*Y286</f>
        <v>0</v>
      </c>
      <c r="BK286" s="6">
        <f ca="1">BK285+SUMIFS('Transactions (Dated)'!$F:$F,'Transactions (Dated)'!$D:$D,$BF286,'Transactions (Dated)'!$B:$B,BK$11,'Transactions (Dated)'!$C:$C,"Dividend (paid to cash)")*Z286</f>
        <v>179.74</v>
      </c>
      <c r="BL286" s="6">
        <f ca="1">BL285+SUMIFS('Transactions (Dated)'!$F:$F,'Transactions (Dated)'!$D:$D,$BF286,'Transactions (Dated)'!$B:$B,BL$11,'Transactions (Dated)'!$C:$C,"Dividend (paid to cash)")*AA286</f>
        <v>0</v>
      </c>
      <c r="BM286" s="6">
        <f ca="1">BM285+SUMIFS('Transactions (Dated)'!$F:$F,'Transactions (Dated)'!$D:$D,$BF286,'Transactions (Dated)'!$B:$B,BM$11,'Transactions (Dated)'!$C:$C,"Dividend (paid to cash)")*AB286</f>
        <v>0</v>
      </c>
      <c r="BN286" s="6">
        <f ca="1">BN285+SUMIFS('Transactions (Dated)'!$F:$F,'Transactions (Dated)'!$D:$D,$BF286,'Transactions (Dated)'!$B:$B,BN$11,'Transactions (Dated)'!$C:$C,"Dividend (paid to cash)")*AC286</f>
        <v>0</v>
      </c>
      <c r="BO286" s="6">
        <f ca="1">BO285+SUMIFS('Transactions (Dated)'!$F:$F,'Transactions (Dated)'!$D:$D,$BF286,'Transactions (Dated)'!$B:$B,BO$11,'Transactions (Dated)'!$C:$C,"Dividend (paid to cash)")*AD286</f>
        <v>0</v>
      </c>
      <c r="BP286" s="6">
        <f ca="1">BP285+SUMIFS('Transactions (Dated)'!$F:$F,'Transactions (Dated)'!$D:$D,$BF286,'Transactions (Dated)'!$B:$B,BP$11,'Transactions (Dated)'!$C:$C,"Dividend (paid to cash)")*AE286</f>
        <v>0</v>
      </c>
      <c r="BQ286" s="6">
        <f ca="1">BQ285+SUMIFS('Transactions (Dated)'!$F:$F,'Transactions (Dated)'!$D:$D,$BF286,'Transactions (Dated)'!$B:$B,BQ$11,'Transactions (Dated)'!$C:$C,"Dividend (paid to cash)")*AF286</f>
        <v>0</v>
      </c>
      <c r="BR286" s="6">
        <f ca="1">BR285+SUMIFS('Transactions (Dated)'!$F:$F,'Transactions (Dated)'!$D:$D,$BF286,'Transactions (Dated)'!$B:$B,BR$11,'Transactions (Dated)'!$C:$C,"Dividend (paid to cash)")*AG286</f>
        <v>0</v>
      </c>
      <c r="BS286" s="6">
        <f ca="1">BS285+SUMIFS('Transactions (Dated)'!$F:$F,'Transactions (Dated)'!$D:$D,$BF286,'Transactions (Dated)'!$B:$B,BS$11,'Transactions (Dated)'!$C:$C,"Dividend (paid to cash)")*AH286</f>
        <v>0</v>
      </c>
      <c r="BT286" s="6">
        <f ca="1">BT285+SUMIFS('Transactions (Dated)'!$F:$F,'Transactions (Dated)'!$D:$D,$BF286,'Transactions (Dated)'!$B:$B,BT$11,'Transactions (Dated)'!$C:$C,"Dividend (paid to cash)")*AI286</f>
        <v>0</v>
      </c>
      <c r="BU286" s="6">
        <f ca="1">BU285+SUMIFS('Transactions (Dated)'!$F:$F,'Transactions (Dated)'!$D:$D,$BF286,'Transactions (Dated)'!$B:$B,BU$11,'Transactions (Dated)'!$C:$C,"Dividend (paid to cash)")*AJ286</f>
        <v>0</v>
      </c>
      <c r="BV286" s="6"/>
      <c r="BX286" s="6">
        <f t="shared" ca="1" si="126"/>
        <v>808892.14</v>
      </c>
      <c r="BZ286" s="3">
        <f t="shared" si="127"/>
        <v>42312</v>
      </c>
      <c r="CA286" s="4">
        <f t="shared" ca="1" si="122"/>
        <v>170309.99</v>
      </c>
      <c r="CB286" s="4">
        <f t="shared" ca="1" si="123"/>
        <v>808892.14</v>
      </c>
      <c r="CD286" s="4">
        <f t="shared" ca="1" si="124"/>
        <v>979202.13</v>
      </c>
    </row>
    <row r="287" spans="2:82">
      <c r="B287" s="3">
        <f t="shared" si="125"/>
        <v>42313</v>
      </c>
      <c r="C287" s="2">
        <v>13558.8</v>
      </c>
      <c r="E287" s="70">
        <v>42313</v>
      </c>
      <c r="F287" s="69">
        <v>10</v>
      </c>
      <c r="G287" s="69">
        <v>3.67</v>
      </c>
      <c r="H287" s="69">
        <v>18.37</v>
      </c>
      <c r="I287" s="69">
        <v>31.9</v>
      </c>
      <c r="J287" s="69">
        <v>12.86</v>
      </c>
      <c r="K287" s="69">
        <v>10.47</v>
      </c>
      <c r="L287" s="69">
        <v>22.52</v>
      </c>
      <c r="M287" s="69">
        <v>3.09</v>
      </c>
      <c r="N287" s="69">
        <v>8.85</v>
      </c>
      <c r="O287" s="69">
        <v>6</v>
      </c>
      <c r="P287" s="69">
        <v>26.97</v>
      </c>
      <c r="Q287" s="69">
        <v>0.86</v>
      </c>
      <c r="R287" s="69">
        <v>6.46</v>
      </c>
      <c r="S287" s="69">
        <v>38</v>
      </c>
      <c r="T287" s="4"/>
      <c r="V287" s="3">
        <f t="shared" si="104"/>
        <v>42313</v>
      </c>
      <c r="W287" s="40">
        <f ca="1">W286+SUMIFS('Transactions (Dated)'!$E$2:$E$53,'Transactions (Dated)'!$D$2:$D$53,'Share Values'!$V287,'Transactions (Dated)'!$B$2:$B$53,'Share Values'!W$11,'Transactions (Dated)'!$C$2:$C$53,"Buy")-SUMIFS('Transactions (Dated)'!$E$2:$E$53,'Transactions (Dated)'!$D$2:$D$53,'Share Values'!$V287,'Transactions (Dated)'!$B$2:$B$53,'Share Values'!W$11,'Transactions (Dated)'!$C$2:$C$53,"Sell")</f>
        <v>4625</v>
      </c>
      <c r="X287" s="40">
        <f ca="1">X286+SUMIFS('Transactions (Dated)'!$E$2:$E$53,'Transactions (Dated)'!$D$2:$D$53,'Share Values'!$V287,'Transactions (Dated)'!$B$2:$B$53,'Share Values'!X$11,'Transactions (Dated)'!$C$2:$C$53,"Buy")-SUMIFS('Transactions (Dated)'!$E$2:$E$53,'Transactions (Dated)'!$D$2:$D$53,'Share Values'!$V287,'Transactions (Dated)'!$B$2:$B$53,'Share Values'!X$11,'Transactions (Dated)'!$C$2:$C$53,"Sell")</f>
        <v>9375</v>
      </c>
      <c r="Y287" s="40">
        <f ca="1">Y286+SUMIFS('Transactions (Dated)'!$E$2:$E$53,'Transactions (Dated)'!$D$2:$D$53,'Share Values'!$V287,'Transactions (Dated)'!$B$2:$B$53,'Share Values'!Y$11,'Transactions (Dated)'!$C$2:$C$53,"Buy")-SUMIFS('Transactions (Dated)'!$E$2:$E$53,'Transactions (Dated)'!$D$2:$D$53,'Share Values'!$V287,'Transactions (Dated)'!$B$2:$B$53,'Share Values'!Y$11,'Transactions (Dated)'!$C$2:$C$53,"Sell")</f>
        <v>0</v>
      </c>
      <c r="Z287" s="40">
        <f ca="1">Z286+SUMIFS('Transactions (Dated)'!$E$2:$E$53,'Transactions (Dated)'!$D$2:$D$53,'Share Values'!$V287,'Transactions (Dated)'!$B$2:$B$53,'Share Values'!Z$11,'Transactions (Dated)'!$C$2:$C$53,"Buy")-SUMIFS('Transactions (Dated)'!$E$2:$E$53,'Transactions (Dated)'!$D$2:$D$53,'Share Values'!$V287,'Transactions (Dated)'!$B$2:$B$53,'Share Values'!Z$11,'Transactions (Dated)'!$C$2:$C$53,"Sell")</f>
        <v>1892</v>
      </c>
      <c r="AA287" s="40">
        <f ca="1">AA286+SUMIFS('Transactions (Dated)'!$E$2:$E$53,'Transactions (Dated)'!$D$2:$D$53,'Share Values'!$V287,'Transactions (Dated)'!$B$2:$B$53,'Share Values'!AA$11,'Transactions (Dated)'!$C$2:$C$53,"Buy")-SUMIFS('Transactions (Dated)'!$E$2:$E$53,'Transactions (Dated)'!$D$2:$D$53,'Share Values'!$V287,'Transactions (Dated)'!$B$2:$B$53,'Share Values'!AA$11,'Transactions (Dated)'!$C$2:$C$53,"Sell")</f>
        <v>2348</v>
      </c>
      <c r="AB287" s="40">
        <f ca="1">AB286+SUMIFS('Transactions (Dated)'!$E$2:$E$53,'Transactions (Dated)'!$D$2:$D$53,'Share Values'!$V287,'Transactions (Dated)'!$B$2:$B$53,'Share Values'!AB$11,'Transactions (Dated)'!$C$2:$C$53,"Buy")-SUMIFS('Transactions (Dated)'!$E$2:$E$53,'Transactions (Dated)'!$D$2:$D$53,'Share Values'!$V287,'Transactions (Dated)'!$B$2:$B$53,'Share Values'!AB$11,'Transactions (Dated)'!$C$2:$C$53,"Sell")</f>
        <v>0</v>
      </c>
      <c r="AC287" s="40">
        <f ca="1">AC286+SUMIFS('Transactions (Dated)'!$E$2:$E$53,'Transactions (Dated)'!$D$2:$D$53,'Share Values'!$V287,'Transactions (Dated)'!$B$2:$B$53,'Share Values'!AC$11,'Transactions (Dated)'!$C$2:$C$53,"Buy")-SUMIFS('Transactions (Dated)'!$E$2:$E$53,'Transactions (Dated)'!$D$2:$D$53,'Share Values'!$V287,'Transactions (Dated)'!$B$2:$B$53,'Share Values'!AC$11,'Transactions (Dated)'!$C$2:$C$53,"Sell")</f>
        <v>0</v>
      </c>
      <c r="AD287" s="40">
        <f ca="1">AD286+SUMIFS('Transactions (Dated)'!$E$2:$E$53,'Transactions (Dated)'!$D$2:$D$53,'Share Values'!$V287,'Transactions (Dated)'!$B$2:$B$53,'Share Values'!AD$11,'Transactions (Dated)'!$C$2:$C$53,"Buy")-SUMIFS('Transactions (Dated)'!$E$2:$E$53,'Transactions (Dated)'!$D$2:$D$53,'Share Values'!$V287,'Transactions (Dated)'!$B$2:$B$53,'Share Values'!AD$11,'Transactions (Dated)'!$C$2:$C$53,"Sell")</f>
        <v>0</v>
      </c>
      <c r="AE287" s="40">
        <f ca="1">AE286+SUMIFS('Transactions (Dated)'!$E$2:$E$53,'Transactions (Dated)'!$D$2:$D$53,'Share Values'!$V287,'Transactions (Dated)'!$B$2:$B$53,'Share Values'!AE$11,'Transactions (Dated)'!$C$2:$C$53,"Buy")-SUMIFS('Transactions (Dated)'!$E$2:$E$53,'Transactions (Dated)'!$D$2:$D$53,'Share Values'!$V287,'Transactions (Dated)'!$B$2:$B$53,'Share Values'!AE$11,'Transactions (Dated)'!$C$2:$C$53,"Sell")</f>
        <v>0</v>
      </c>
      <c r="AF287" s="40">
        <f ca="1">AF286+SUMIFS('Transactions (Dated)'!$E$2:$E$53,'Transactions (Dated)'!$D$2:$D$53,'Share Values'!$V287,'Transactions (Dated)'!$B$2:$B$53,'Share Values'!AF$11,'Transactions (Dated)'!$C$2:$C$53,"Buy")-SUMIFS('Transactions (Dated)'!$E$2:$E$53,'Transactions (Dated)'!$D$2:$D$53,'Share Values'!$V287,'Transactions (Dated)'!$B$2:$B$53,'Share Values'!AF$11,'Transactions (Dated)'!$C$2:$C$53,"Sell")</f>
        <v>0</v>
      </c>
      <c r="AG287" s="40">
        <f ca="1">AG286+SUMIFS('Transactions (Dated)'!$E$2:$E$53,'Transactions (Dated)'!$D$2:$D$53,'Share Values'!$V287,'Transactions (Dated)'!$B$2:$B$53,'Share Values'!AG$11,'Transactions (Dated)'!$C$2:$C$53,"Buy")-SUMIFS('Transactions (Dated)'!$E$2:$E$53,'Transactions (Dated)'!$D$2:$D$53,'Share Values'!$V287,'Transactions (Dated)'!$B$2:$B$53,'Share Values'!AG$11,'Transactions (Dated)'!$C$2:$C$53,"Sell")</f>
        <v>0</v>
      </c>
      <c r="AH287" s="40">
        <f ca="1">AH286+SUMIFS('Transactions (Dated)'!$E$2:$E$53,'Transactions (Dated)'!$D$2:$D$53,'Share Values'!$V287,'Transactions (Dated)'!$B$2:$B$53,'Share Values'!AH$11,'Transactions (Dated)'!$C$2:$C$53,"Buy")-SUMIFS('Transactions (Dated)'!$E$2:$E$53,'Transactions (Dated)'!$D$2:$D$53,'Share Values'!$V287,'Transactions (Dated)'!$B$2:$B$53,'Share Values'!AH$11,'Transactions (Dated)'!$C$2:$C$53,"Sell")</f>
        <v>0</v>
      </c>
      <c r="AI287" s="40">
        <f ca="1">AI286+SUMIFS('Transactions (Dated)'!$E$2:$E$53,'Transactions (Dated)'!$D$2:$D$53,'Share Values'!$V287,'Transactions (Dated)'!$B$2:$B$53,'Share Values'!AI$11,'Transactions (Dated)'!$C$2:$C$53,"Buy")-SUMIFS('Transactions (Dated)'!$E$2:$E$53,'Transactions (Dated)'!$D$2:$D$53,'Share Values'!$V287,'Transactions (Dated)'!$B$2:$B$53,'Share Values'!AI$11,'Transactions (Dated)'!$C$2:$C$53,"Sell")</f>
        <v>0</v>
      </c>
      <c r="AJ287" s="40">
        <f ca="1">AJ286+SUMIFS('Transactions (Dated)'!$E$2:$E$53,'Transactions (Dated)'!$D$2:$D$53,'Share Values'!$V287,'Transactions (Dated)'!$B$2:$B$53,'Share Values'!AJ$11,'Transactions (Dated)'!$C$2:$C$53,"Buy")-SUMIFS('Transactions (Dated)'!$E$2:$E$53,'Transactions (Dated)'!$D$2:$D$53,'Share Values'!$V287,'Transactions (Dated)'!$B$2:$B$53,'Share Values'!AJ$11,'Transactions (Dated)'!$C$2:$C$53,"Sell")</f>
        <v>0</v>
      </c>
      <c r="AK287" s="40"/>
      <c r="AM287" s="3">
        <f t="shared" si="105"/>
        <v>42313</v>
      </c>
      <c r="AN287" s="6">
        <f t="shared" ca="1" si="106"/>
        <v>46250</v>
      </c>
      <c r="AO287" s="6">
        <f t="shared" ca="1" si="107"/>
        <v>34406.25</v>
      </c>
      <c r="AP287" s="6">
        <f t="shared" ca="1" si="108"/>
        <v>0</v>
      </c>
      <c r="AQ287" s="6">
        <f t="shared" ca="1" si="109"/>
        <v>60354.799999999996</v>
      </c>
      <c r="AR287" s="6">
        <f t="shared" ca="1" si="110"/>
        <v>30195.279999999999</v>
      </c>
      <c r="AS287" s="6">
        <f t="shared" ca="1" si="111"/>
        <v>0</v>
      </c>
      <c r="AT287" s="6">
        <f t="shared" ca="1" si="112"/>
        <v>0</v>
      </c>
      <c r="AU287" s="6">
        <f t="shared" ca="1" si="113"/>
        <v>0</v>
      </c>
      <c r="AV287" s="6">
        <f t="shared" ca="1" si="114"/>
        <v>0</v>
      </c>
      <c r="AW287" s="6">
        <f t="shared" ca="1" si="115"/>
        <v>0</v>
      </c>
      <c r="AX287" s="6">
        <f t="shared" ca="1" si="116"/>
        <v>0</v>
      </c>
      <c r="AY287" s="6">
        <f t="shared" ca="1" si="117"/>
        <v>0</v>
      </c>
      <c r="AZ287" s="6">
        <f t="shared" ca="1" si="118"/>
        <v>0</v>
      </c>
      <c r="BA287" s="6">
        <f t="shared" ca="1" si="119"/>
        <v>0</v>
      </c>
      <c r="BB287" s="6"/>
      <c r="BD287" s="4">
        <f t="shared" ca="1" si="120"/>
        <v>171206.33</v>
      </c>
      <c r="BF287" s="3">
        <f t="shared" si="121"/>
        <v>42313</v>
      </c>
      <c r="BG287" s="6">
        <f>BG286+SUMIFS('Transactions (Dated)'!H:H,'Transactions (Dated)'!D:D,'Share Values'!AM287)</f>
        <v>806524.9</v>
      </c>
      <c r="BH287" s="6">
        <f ca="1">BH286+SUMIFS('Transactions (Dated)'!$F:$F,'Transactions (Dated)'!$D:$D,$BF287,'Transactions (Dated)'!$B:$B,BH$11,'Transactions (Dated)'!$C:$C,"Dividend (paid to cash)")*W287</f>
        <v>0</v>
      </c>
      <c r="BI287" s="6">
        <f ca="1">BI286+SUMIFS('Transactions (Dated)'!$F:$F,'Transactions (Dated)'!$D:$D,$BF287,'Transactions (Dated)'!$B:$B,BI$11,'Transactions (Dated)'!$C:$C,"Dividend (paid to cash)")*X287</f>
        <v>2187.5</v>
      </c>
      <c r="BJ287" s="6">
        <f ca="1">BJ286+SUMIFS('Transactions (Dated)'!$F:$F,'Transactions (Dated)'!$D:$D,$BF287,'Transactions (Dated)'!$B:$B,BJ$11,'Transactions (Dated)'!$C:$C,"Dividend (paid to cash)")*Y287</f>
        <v>0</v>
      </c>
      <c r="BK287" s="6">
        <f ca="1">BK286+SUMIFS('Transactions (Dated)'!$F:$F,'Transactions (Dated)'!$D:$D,$BF287,'Transactions (Dated)'!$B:$B,BK$11,'Transactions (Dated)'!$C:$C,"Dividend (paid to cash)")*Z287</f>
        <v>179.74</v>
      </c>
      <c r="BL287" s="6">
        <f ca="1">BL286+SUMIFS('Transactions (Dated)'!$F:$F,'Transactions (Dated)'!$D:$D,$BF287,'Transactions (Dated)'!$B:$B,BL$11,'Transactions (Dated)'!$C:$C,"Dividend (paid to cash)")*AA287</f>
        <v>0</v>
      </c>
      <c r="BM287" s="6">
        <f ca="1">BM286+SUMIFS('Transactions (Dated)'!$F:$F,'Transactions (Dated)'!$D:$D,$BF287,'Transactions (Dated)'!$B:$B,BM$11,'Transactions (Dated)'!$C:$C,"Dividend (paid to cash)")*AB287</f>
        <v>0</v>
      </c>
      <c r="BN287" s="6">
        <f ca="1">BN286+SUMIFS('Transactions (Dated)'!$F:$F,'Transactions (Dated)'!$D:$D,$BF287,'Transactions (Dated)'!$B:$B,BN$11,'Transactions (Dated)'!$C:$C,"Dividend (paid to cash)")*AC287</f>
        <v>0</v>
      </c>
      <c r="BO287" s="6">
        <f ca="1">BO286+SUMIFS('Transactions (Dated)'!$F:$F,'Transactions (Dated)'!$D:$D,$BF287,'Transactions (Dated)'!$B:$B,BO$11,'Transactions (Dated)'!$C:$C,"Dividend (paid to cash)")*AD287</f>
        <v>0</v>
      </c>
      <c r="BP287" s="6">
        <f ca="1">BP286+SUMIFS('Transactions (Dated)'!$F:$F,'Transactions (Dated)'!$D:$D,$BF287,'Transactions (Dated)'!$B:$B,BP$11,'Transactions (Dated)'!$C:$C,"Dividend (paid to cash)")*AE287</f>
        <v>0</v>
      </c>
      <c r="BQ287" s="6">
        <f ca="1">BQ286+SUMIFS('Transactions (Dated)'!$F:$F,'Transactions (Dated)'!$D:$D,$BF287,'Transactions (Dated)'!$B:$B,BQ$11,'Transactions (Dated)'!$C:$C,"Dividend (paid to cash)")*AF287</f>
        <v>0</v>
      </c>
      <c r="BR287" s="6">
        <f ca="1">BR286+SUMIFS('Transactions (Dated)'!$F:$F,'Transactions (Dated)'!$D:$D,$BF287,'Transactions (Dated)'!$B:$B,BR$11,'Transactions (Dated)'!$C:$C,"Dividend (paid to cash)")*AG287</f>
        <v>0</v>
      </c>
      <c r="BS287" s="6">
        <f ca="1">BS286+SUMIFS('Transactions (Dated)'!$F:$F,'Transactions (Dated)'!$D:$D,$BF287,'Transactions (Dated)'!$B:$B,BS$11,'Transactions (Dated)'!$C:$C,"Dividend (paid to cash)")*AH287</f>
        <v>0</v>
      </c>
      <c r="BT287" s="6">
        <f ca="1">BT286+SUMIFS('Transactions (Dated)'!$F:$F,'Transactions (Dated)'!$D:$D,$BF287,'Transactions (Dated)'!$B:$B,BT$11,'Transactions (Dated)'!$C:$C,"Dividend (paid to cash)")*AI287</f>
        <v>0</v>
      </c>
      <c r="BU287" s="6">
        <f ca="1">BU286+SUMIFS('Transactions (Dated)'!$F:$F,'Transactions (Dated)'!$D:$D,$BF287,'Transactions (Dated)'!$B:$B,BU$11,'Transactions (Dated)'!$C:$C,"Dividend (paid to cash)")*AJ287</f>
        <v>0</v>
      </c>
      <c r="BV287" s="6"/>
      <c r="BX287" s="6">
        <f t="shared" ca="1" si="126"/>
        <v>808892.14</v>
      </c>
      <c r="BZ287" s="3">
        <f t="shared" si="127"/>
        <v>42313</v>
      </c>
      <c r="CA287" s="4">
        <f t="shared" ca="1" si="122"/>
        <v>171206.33</v>
      </c>
      <c r="CB287" s="4">
        <f t="shared" ca="1" si="123"/>
        <v>808892.14</v>
      </c>
      <c r="CD287" s="4">
        <f t="shared" ca="1" si="124"/>
        <v>980098.47</v>
      </c>
    </row>
    <row r="288" spans="2:82">
      <c r="B288" s="3">
        <f t="shared" si="125"/>
        <v>42314</v>
      </c>
      <c r="C288" s="2">
        <v>13553.3</v>
      </c>
      <c r="E288" s="70">
        <v>42314</v>
      </c>
      <c r="F288" s="69">
        <v>10.65</v>
      </c>
      <c r="G288" s="69">
        <v>3.61</v>
      </c>
      <c r="H288" s="69">
        <v>18.350000000000001</v>
      </c>
      <c r="I288" s="69">
        <v>33.119999999999997</v>
      </c>
      <c r="J288" s="69">
        <v>13.03</v>
      </c>
      <c r="K288" s="69">
        <v>10.48</v>
      </c>
      <c r="L288" s="69">
        <v>22.57</v>
      </c>
      <c r="M288" s="69">
        <v>3.01</v>
      </c>
      <c r="N288" s="69">
        <v>8.6999999999999993</v>
      </c>
      <c r="O288" s="69">
        <v>6.0167000000000002</v>
      </c>
      <c r="P288" s="69">
        <v>26.91</v>
      </c>
      <c r="Q288" s="69">
        <v>0.86</v>
      </c>
      <c r="R288" s="69">
        <v>6.99</v>
      </c>
      <c r="S288" s="69">
        <v>37.6</v>
      </c>
      <c r="T288" s="4"/>
      <c r="V288" s="3">
        <f t="shared" si="104"/>
        <v>42314</v>
      </c>
      <c r="W288" s="40">
        <f ca="1">W287+SUMIFS('Transactions (Dated)'!$E$2:$E$53,'Transactions (Dated)'!$D$2:$D$53,'Share Values'!$V288,'Transactions (Dated)'!$B$2:$B$53,'Share Values'!W$11,'Transactions (Dated)'!$C$2:$C$53,"Buy")-SUMIFS('Transactions (Dated)'!$E$2:$E$53,'Transactions (Dated)'!$D$2:$D$53,'Share Values'!$V288,'Transactions (Dated)'!$B$2:$B$53,'Share Values'!W$11,'Transactions (Dated)'!$C$2:$C$53,"Sell")</f>
        <v>4625</v>
      </c>
      <c r="X288" s="40">
        <f ca="1">X287+SUMIFS('Transactions (Dated)'!$E$2:$E$53,'Transactions (Dated)'!$D$2:$D$53,'Share Values'!$V288,'Transactions (Dated)'!$B$2:$B$53,'Share Values'!X$11,'Transactions (Dated)'!$C$2:$C$53,"Buy")-SUMIFS('Transactions (Dated)'!$E$2:$E$53,'Transactions (Dated)'!$D$2:$D$53,'Share Values'!$V288,'Transactions (Dated)'!$B$2:$B$53,'Share Values'!X$11,'Transactions (Dated)'!$C$2:$C$53,"Sell")</f>
        <v>9375</v>
      </c>
      <c r="Y288" s="40">
        <f ca="1">Y287+SUMIFS('Transactions (Dated)'!$E$2:$E$53,'Transactions (Dated)'!$D$2:$D$53,'Share Values'!$V288,'Transactions (Dated)'!$B$2:$B$53,'Share Values'!Y$11,'Transactions (Dated)'!$C$2:$C$53,"Buy")-SUMIFS('Transactions (Dated)'!$E$2:$E$53,'Transactions (Dated)'!$D$2:$D$53,'Share Values'!$V288,'Transactions (Dated)'!$B$2:$B$53,'Share Values'!Y$11,'Transactions (Dated)'!$C$2:$C$53,"Sell")</f>
        <v>0</v>
      </c>
      <c r="Z288" s="40">
        <f ca="1">Z287+SUMIFS('Transactions (Dated)'!$E$2:$E$53,'Transactions (Dated)'!$D$2:$D$53,'Share Values'!$V288,'Transactions (Dated)'!$B$2:$B$53,'Share Values'!Z$11,'Transactions (Dated)'!$C$2:$C$53,"Buy")-SUMIFS('Transactions (Dated)'!$E$2:$E$53,'Transactions (Dated)'!$D$2:$D$53,'Share Values'!$V288,'Transactions (Dated)'!$B$2:$B$53,'Share Values'!Z$11,'Transactions (Dated)'!$C$2:$C$53,"Sell")</f>
        <v>1892</v>
      </c>
      <c r="AA288" s="40">
        <f ca="1">AA287+SUMIFS('Transactions (Dated)'!$E$2:$E$53,'Transactions (Dated)'!$D$2:$D$53,'Share Values'!$V288,'Transactions (Dated)'!$B$2:$B$53,'Share Values'!AA$11,'Transactions (Dated)'!$C$2:$C$53,"Buy")-SUMIFS('Transactions (Dated)'!$E$2:$E$53,'Transactions (Dated)'!$D$2:$D$53,'Share Values'!$V288,'Transactions (Dated)'!$B$2:$B$53,'Share Values'!AA$11,'Transactions (Dated)'!$C$2:$C$53,"Sell")</f>
        <v>2348</v>
      </c>
      <c r="AB288" s="40">
        <f ca="1">AB287+SUMIFS('Transactions (Dated)'!$E$2:$E$53,'Transactions (Dated)'!$D$2:$D$53,'Share Values'!$V288,'Transactions (Dated)'!$B$2:$B$53,'Share Values'!AB$11,'Transactions (Dated)'!$C$2:$C$53,"Buy")-SUMIFS('Transactions (Dated)'!$E$2:$E$53,'Transactions (Dated)'!$D$2:$D$53,'Share Values'!$V288,'Transactions (Dated)'!$B$2:$B$53,'Share Values'!AB$11,'Transactions (Dated)'!$C$2:$C$53,"Sell")</f>
        <v>0</v>
      </c>
      <c r="AC288" s="40">
        <f ca="1">AC287+SUMIFS('Transactions (Dated)'!$E$2:$E$53,'Transactions (Dated)'!$D$2:$D$53,'Share Values'!$V288,'Transactions (Dated)'!$B$2:$B$53,'Share Values'!AC$11,'Transactions (Dated)'!$C$2:$C$53,"Buy")-SUMIFS('Transactions (Dated)'!$E$2:$E$53,'Transactions (Dated)'!$D$2:$D$53,'Share Values'!$V288,'Transactions (Dated)'!$B$2:$B$53,'Share Values'!AC$11,'Transactions (Dated)'!$C$2:$C$53,"Sell")</f>
        <v>0</v>
      </c>
      <c r="AD288" s="40">
        <f ca="1">AD287+SUMIFS('Transactions (Dated)'!$E$2:$E$53,'Transactions (Dated)'!$D$2:$D$53,'Share Values'!$V288,'Transactions (Dated)'!$B$2:$B$53,'Share Values'!AD$11,'Transactions (Dated)'!$C$2:$C$53,"Buy")-SUMIFS('Transactions (Dated)'!$E$2:$E$53,'Transactions (Dated)'!$D$2:$D$53,'Share Values'!$V288,'Transactions (Dated)'!$B$2:$B$53,'Share Values'!AD$11,'Transactions (Dated)'!$C$2:$C$53,"Sell")</f>
        <v>0</v>
      </c>
      <c r="AE288" s="40">
        <f ca="1">AE287+SUMIFS('Transactions (Dated)'!$E$2:$E$53,'Transactions (Dated)'!$D$2:$D$53,'Share Values'!$V288,'Transactions (Dated)'!$B$2:$B$53,'Share Values'!AE$11,'Transactions (Dated)'!$C$2:$C$53,"Buy")-SUMIFS('Transactions (Dated)'!$E$2:$E$53,'Transactions (Dated)'!$D$2:$D$53,'Share Values'!$V288,'Transactions (Dated)'!$B$2:$B$53,'Share Values'!AE$11,'Transactions (Dated)'!$C$2:$C$53,"Sell")</f>
        <v>0</v>
      </c>
      <c r="AF288" s="40">
        <f ca="1">AF287+SUMIFS('Transactions (Dated)'!$E$2:$E$53,'Transactions (Dated)'!$D$2:$D$53,'Share Values'!$V288,'Transactions (Dated)'!$B$2:$B$53,'Share Values'!AF$11,'Transactions (Dated)'!$C$2:$C$53,"Buy")-SUMIFS('Transactions (Dated)'!$E$2:$E$53,'Transactions (Dated)'!$D$2:$D$53,'Share Values'!$V288,'Transactions (Dated)'!$B$2:$B$53,'Share Values'!AF$11,'Transactions (Dated)'!$C$2:$C$53,"Sell")</f>
        <v>0</v>
      </c>
      <c r="AG288" s="40">
        <f ca="1">AG287+SUMIFS('Transactions (Dated)'!$E$2:$E$53,'Transactions (Dated)'!$D$2:$D$53,'Share Values'!$V288,'Transactions (Dated)'!$B$2:$B$53,'Share Values'!AG$11,'Transactions (Dated)'!$C$2:$C$53,"Buy")-SUMIFS('Transactions (Dated)'!$E$2:$E$53,'Transactions (Dated)'!$D$2:$D$53,'Share Values'!$V288,'Transactions (Dated)'!$B$2:$B$53,'Share Values'!AG$11,'Transactions (Dated)'!$C$2:$C$53,"Sell")</f>
        <v>0</v>
      </c>
      <c r="AH288" s="40">
        <f ca="1">AH287+SUMIFS('Transactions (Dated)'!$E$2:$E$53,'Transactions (Dated)'!$D$2:$D$53,'Share Values'!$V288,'Transactions (Dated)'!$B$2:$B$53,'Share Values'!AH$11,'Transactions (Dated)'!$C$2:$C$53,"Buy")-SUMIFS('Transactions (Dated)'!$E$2:$E$53,'Transactions (Dated)'!$D$2:$D$53,'Share Values'!$V288,'Transactions (Dated)'!$B$2:$B$53,'Share Values'!AH$11,'Transactions (Dated)'!$C$2:$C$53,"Sell")</f>
        <v>0</v>
      </c>
      <c r="AI288" s="40">
        <f ca="1">AI287+SUMIFS('Transactions (Dated)'!$E$2:$E$53,'Transactions (Dated)'!$D$2:$D$53,'Share Values'!$V288,'Transactions (Dated)'!$B$2:$B$53,'Share Values'!AI$11,'Transactions (Dated)'!$C$2:$C$53,"Buy")-SUMIFS('Transactions (Dated)'!$E$2:$E$53,'Transactions (Dated)'!$D$2:$D$53,'Share Values'!$V288,'Transactions (Dated)'!$B$2:$B$53,'Share Values'!AI$11,'Transactions (Dated)'!$C$2:$C$53,"Sell")</f>
        <v>0</v>
      </c>
      <c r="AJ288" s="40">
        <f ca="1">AJ287+SUMIFS('Transactions (Dated)'!$E$2:$E$53,'Transactions (Dated)'!$D$2:$D$53,'Share Values'!$V288,'Transactions (Dated)'!$B$2:$B$53,'Share Values'!AJ$11,'Transactions (Dated)'!$C$2:$C$53,"Buy")-SUMIFS('Transactions (Dated)'!$E$2:$E$53,'Transactions (Dated)'!$D$2:$D$53,'Share Values'!$V288,'Transactions (Dated)'!$B$2:$B$53,'Share Values'!AJ$11,'Transactions (Dated)'!$C$2:$C$53,"Sell")</f>
        <v>0</v>
      </c>
      <c r="AK288" s="40"/>
      <c r="AM288" s="3">
        <f t="shared" si="105"/>
        <v>42314</v>
      </c>
      <c r="AN288" s="6">
        <f t="shared" ca="1" si="106"/>
        <v>49256.25</v>
      </c>
      <c r="AO288" s="6">
        <f t="shared" ca="1" si="107"/>
        <v>33843.75</v>
      </c>
      <c r="AP288" s="6">
        <f t="shared" ca="1" si="108"/>
        <v>0</v>
      </c>
      <c r="AQ288" s="6">
        <f t="shared" ca="1" si="109"/>
        <v>62663.039999999994</v>
      </c>
      <c r="AR288" s="6">
        <f t="shared" ca="1" si="110"/>
        <v>30594.44</v>
      </c>
      <c r="AS288" s="6">
        <f t="shared" ca="1" si="111"/>
        <v>0</v>
      </c>
      <c r="AT288" s="6">
        <f t="shared" ca="1" si="112"/>
        <v>0</v>
      </c>
      <c r="AU288" s="6">
        <f t="shared" ca="1" si="113"/>
        <v>0</v>
      </c>
      <c r="AV288" s="6">
        <f t="shared" ca="1" si="114"/>
        <v>0</v>
      </c>
      <c r="AW288" s="6">
        <f t="shared" ca="1" si="115"/>
        <v>0</v>
      </c>
      <c r="AX288" s="6">
        <f t="shared" ca="1" si="116"/>
        <v>0</v>
      </c>
      <c r="AY288" s="6">
        <f t="shared" ca="1" si="117"/>
        <v>0</v>
      </c>
      <c r="AZ288" s="6">
        <f t="shared" ca="1" si="118"/>
        <v>0</v>
      </c>
      <c r="BA288" s="6">
        <f t="shared" ca="1" si="119"/>
        <v>0</v>
      </c>
      <c r="BB288" s="6"/>
      <c r="BD288" s="4">
        <f t="shared" ca="1" si="120"/>
        <v>176357.47999999998</v>
      </c>
      <c r="BF288" s="3">
        <f t="shared" si="121"/>
        <v>42314</v>
      </c>
      <c r="BG288" s="6">
        <f>BG287+SUMIFS('Transactions (Dated)'!H:H,'Transactions (Dated)'!D:D,'Share Values'!AM288)</f>
        <v>806524.9</v>
      </c>
      <c r="BH288" s="6">
        <f ca="1">BH287+SUMIFS('Transactions (Dated)'!$F:$F,'Transactions (Dated)'!$D:$D,$BF288,'Transactions (Dated)'!$B:$B,BH$11,'Transactions (Dated)'!$C:$C,"Dividend (paid to cash)")*W288</f>
        <v>0</v>
      </c>
      <c r="BI288" s="6">
        <f ca="1">BI287+SUMIFS('Transactions (Dated)'!$F:$F,'Transactions (Dated)'!$D:$D,$BF288,'Transactions (Dated)'!$B:$B,BI$11,'Transactions (Dated)'!$C:$C,"Dividend (paid to cash)")*X288</f>
        <v>2187.5</v>
      </c>
      <c r="BJ288" s="6">
        <f ca="1">BJ287+SUMIFS('Transactions (Dated)'!$F:$F,'Transactions (Dated)'!$D:$D,$BF288,'Transactions (Dated)'!$B:$B,BJ$11,'Transactions (Dated)'!$C:$C,"Dividend (paid to cash)")*Y288</f>
        <v>0</v>
      </c>
      <c r="BK288" s="6">
        <f ca="1">BK287+SUMIFS('Transactions (Dated)'!$F:$F,'Transactions (Dated)'!$D:$D,$BF288,'Transactions (Dated)'!$B:$B,BK$11,'Transactions (Dated)'!$C:$C,"Dividend (paid to cash)")*Z288</f>
        <v>179.74</v>
      </c>
      <c r="BL288" s="6">
        <f ca="1">BL287+SUMIFS('Transactions (Dated)'!$F:$F,'Transactions (Dated)'!$D:$D,$BF288,'Transactions (Dated)'!$B:$B,BL$11,'Transactions (Dated)'!$C:$C,"Dividend (paid to cash)")*AA288</f>
        <v>0</v>
      </c>
      <c r="BM288" s="6">
        <f ca="1">BM287+SUMIFS('Transactions (Dated)'!$F:$F,'Transactions (Dated)'!$D:$D,$BF288,'Transactions (Dated)'!$B:$B,BM$11,'Transactions (Dated)'!$C:$C,"Dividend (paid to cash)")*AB288</f>
        <v>0</v>
      </c>
      <c r="BN288" s="6">
        <f ca="1">BN287+SUMIFS('Transactions (Dated)'!$F:$F,'Transactions (Dated)'!$D:$D,$BF288,'Transactions (Dated)'!$B:$B,BN$11,'Transactions (Dated)'!$C:$C,"Dividend (paid to cash)")*AC288</f>
        <v>0</v>
      </c>
      <c r="BO288" s="6">
        <f ca="1">BO287+SUMIFS('Transactions (Dated)'!$F:$F,'Transactions (Dated)'!$D:$D,$BF288,'Transactions (Dated)'!$B:$B,BO$11,'Transactions (Dated)'!$C:$C,"Dividend (paid to cash)")*AD288</f>
        <v>0</v>
      </c>
      <c r="BP288" s="6">
        <f ca="1">BP287+SUMIFS('Transactions (Dated)'!$F:$F,'Transactions (Dated)'!$D:$D,$BF288,'Transactions (Dated)'!$B:$B,BP$11,'Transactions (Dated)'!$C:$C,"Dividend (paid to cash)")*AE288</f>
        <v>0</v>
      </c>
      <c r="BQ288" s="6">
        <f ca="1">BQ287+SUMIFS('Transactions (Dated)'!$F:$F,'Transactions (Dated)'!$D:$D,$BF288,'Transactions (Dated)'!$B:$B,BQ$11,'Transactions (Dated)'!$C:$C,"Dividend (paid to cash)")*AF288</f>
        <v>0</v>
      </c>
      <c r="BR288" s="6">
        <f ca="1">BR287+SUMIFS('Transactions (Dated)'!$F:$F,'Transactions (Dated)'!$D:$D,$BF288,'Transactions (Dated)'!$B:$B,BR$11,'Transactions (Dated)'!$C:$C,"Dividend (paid to cash)")*AG288</f>
        <v>0</v>
      </c>
      <c r="BS288" s="6">
        <f ca="1">BS287+SUMIFS('Transactions (Dated)'!$F:$F,'Transactions (Dated)'!$D:$D,$BF288,'Transactions (Dated)'!$B:$B,BS$11,'Transactions (Dated)'!$C:$C,"Dividend (paid to cash)")*AH288</f>
        <v>0</v>
      </c>
      <c r="BT288" s="6">
        <f ca="1">BT287+SUMIFS('Transactions (Dated)'!$F:$F,'Transactions (Dated)'!$D:$D,$BF288,'Transactions (Dated)'!$B:$B,BT$11,'Transactions (Dated)'!$C:$C,"Dividend (paid to cash)")*AI288</f>
        <v>0</v>
      </c>
      <c r="BU288" s="6">
        <f ca="1">BU287+SUMIFS('Transactions (Dated)'!$F:$F,'Transactions (Dated)'!$D:$D,$BF288,'Transactions (Dated)'!$B:$B,BU$11,'Transactions (Dated)'!$C:$C,"Dividend (paid to cash)")*AJ288</f>
        <v>0</v>
      </c>
      <c r="BV288" s="6"/>
      <c r="BX288" s="6">
        <f t="shared" ca="1" si="126"/>
        <v>808892.14</v>
      </c>
      <c r="BZ288" s="3">
        <f t="shared" si="127"/>
        <v>42314</v>
      </c>
      <c r="CA288" s="4">
        <f t="shared" ca="1" si="122"/>
        <v>176357.47999999998</v>
      </c>
      <c r="CB288" s="4">
        <f t="shared" ca="1" si="123"/>
        <v>808892.14</v>
      </c>
      <c r="CD288" s="4">
        <f t="shared" ca="1" si="124"/>
        <v>985249.62</v>
      </c>
    </row>
    <row r="289" spans="2:82">
      <c r="B289" s="3">
        <f t="shared" si="125"/>
        <v>42317</v>
      </c>
      <c r="C289" s="2">
        <v>13482.6</v>
      </c>
      <c r="E289" s="70">
        <v>42317</v>
      </c>
      <c r="F289" s="69">
        <v>10.71</v>
      </c>
      <c r="G289" s="69">
        <v>3.56</v>
      </c>
      <c r="H289" s="69">
        <v>18.27</v>
      </c>
      <c r="I289" s="69">
        <v>36.049999999999997</v>
      </c>
      <c r="J289" s="69">
        <v>12.5</v>
      </c>
      <c r="K289" s="69">
        <v>10.7</v>
      </c>
      <c r="L289" s="69">
        <v>23</v>
      </c>
      <c r="M289" s="69">
        <v>2.98</v>
      </c>
      <c r="N289" s="69">
        <v>8.15</v>
      </c>
      <c r="O289" s="69">
        <v>5.9667000000000003</v>
      </c>
      <c r="P289" s="69">
        <v>26.21</v>
      </c>
      <c r="Q289" s="69">
        <v>0.86</v>
      </c>
      <c r="R289" s="69">
        <v>6.89</v>
      </c>
      <c r="S289" s="69">
        <v>37.92</v>
      </c>
      <c r="T289" s="4"/>
      <c r="V289" s="3">
        <f t="shared" si="104"/>
        <v>42317</v>
      </c>
      <c r="W289" s="40">
        <f ca="1">W288+SUMIFS('Transactions (Dated)'!$E$2:$E$53,'Transactions (Dated)'!$D$2:$D$53,'Share Values'!$V289,'Transactions (Dated)'!$B$2:$B$53,'Share Values'!W$11,'Transactions (Dated)'!$C$2:$C$53,"Buy")-SUMIFS('Transactions (Dated)'!$E$2:$E$53,'Transactions (Dated)'!$D$2:$D$53,'Share Values'!$V289,'Transactions (Dated)'!$B$2:$B$53,'Share Values'!W$11,'Transactions (Dated)'!$C$2:$C$53,"Sell")</f>
        <v>4625</v>
      </c>
      <c r="X289" s="40">
        <f ca="1">X288+SUMIFS('Transactions (Dated)'!$E$2:$E$53,'Transactions (Dated)'!$D$2:$D$53,'Share Values'!$V289,'Transactions (Dated)'!$B$2:$B$53,'Share Values'!X$11,'Transactions (Dated)'!$C$2:$C$53,"Buy")-SUMIFS('Transactions (Dated)'!$E$2:$E$53,'Transactions (Dated)'!$D$2:$D$53,'Share Values'!$V289,'Transactions (Dated)'!$B$2:$B$53,'Share Values'!X$11,'Transactions (Dated)'!$C$2:$C$53,"Sell")</f>
        <v>9375</v>
      </c>
      <c r="Y289" s="40">
        <f ca="1">Y288+SUMIFS('Transactions (Dated)'!$E$2:$E$53,'Transactions (Dated)'!$D$2:$D$53,'Share Values'!$V289,'Transactions (Dated)'!$B$2:$B$53,'Share Values'!Y$11,'Transactions (Dated)'!$C$2:$C$53,"Buy")-SUMIFS('Transactions (Dated)'!$E$2:$E$53,'Transactions (Dated)'!$D$2:$D$53,'Share Values'!$V289,'Transactions (Dated)'!$B$2:$B$53,'Share Values'!Y$11,'Transactions (Dated)'!$C$2:$C$53,"Sell")</f>
        <v>0</v>
      </c>
      <c r="Z289" s="40">
        <f ca="1">Z288+SUMIFS('Transactions (Dated)'!$E$2:$E$53,'Transactions (Dated)'!$D$2:$D$53,'Share Values'!$V289,'Transactions (Dated)'!$B$2:$B$53,'Share Values'!Z$11,'Transactions (Dated)'!$C$2:$C$53,"Buy")-SUMIFS('Transactions (Dated)'!$E$2:$E$53,'Transactions (Dated)'!$D$2:$D$53,'Share Values'!$V289,'Transactions (Dated)'!$B$2:$B$53,'Share Values'!Z$11,'Transactions (Dated)'!$C$2:$C$53,"Sell")</f>
        <v>1892</v>
      </c>
      <c r="AA289" s="40">
        <f ca="1">AA288+SUMIFS('Transactions (Dated)'!$E$2:$E$53,'Transactions (Dated)'!$D$2:$D$53,'Share Values'!$V289,'Transactions (Dated)'!$B$2:$B$53,'Share Values'!AA$11,'Transactions (Dated)'!$C$2:$C$53,"Buy")-SUMIFS('Transactions (Dated)'!$E$2:$E$53,'Transactions (Dated)'!$D$2:$D$53,'Share Values'!$V289,'Transactions (Dated)'!$B$2:$B$53,'Share Values'!AA$11,'Transactions (Dated)'!$C$2:$C$53,"Sell")</f>
        <v>2348</v>
      </c>
      <c r="AB289" s="40">
        <f ca="1">AB288+SUMIFS('Transactions (Dated)'!$E$2:$E$53,'Transactions (Dated)'!$D$2:$D$53,'Share Values'!$V289,'Transactions (Dated)'!$B$2:$B$53,'Share Values'!AB$11,'Transactions (Dated)'!$C$2:$C$53,"Buy")-SUMIFS('Transactions (Dated)'!$E$2:$E$53,'Transactions (Dated)'!$D$2:$D$53,'Share Values'!$V289,'Transactions (Dated)'!$B$2:$B$53,'Share Values'!AB$11,'Transactions (Dated)'!$C$2:$C$53,"Sell")</f>
        <v>0</v>
      </c>
      <c r="AC289" s="40">
        <f ca="1">AC288+SUMIFS('Transactions (Dated)'!$E$2:$E$53,'Transactions (Dated)'!$D$2:$D$53,'Share Values'!$V289,'Transactions (Dated)'!$B$2:$B$53,'Share Values'!AC$11,'Transactions (Dated)'!$C$2:$C$53,"Buy")-SUMIFS('Transactions (Dated)'!$E$2:$E$53,'Transactions (Dated)'!$D$2:$D$53,'Share Values'!$V289,'Transactions (Dated)'!$B$2:$B$53,'Share Values'!AC$11,'Transactions (Dated)'!$C$2:$C$53,"Sell")</f>
        <v>0</v>
      </c>
      <c r="AD289" s="40">
        <f ca="1">AD288+SUMIFS('Transactions (Dated)'!$E$2:$E$53,'Transactions (Dated)'!$D$2:$D$53,'Share Values'!$V289,'Transactions (Dated)'!$B$2:$B$53,'Share Values'!AD$11,'Transactions (Dated)'!$C$2:$C$53,"Buy")-SUMIFS('Transactions (Dated)'!$E$2:$E$53,'Transactions (Dated)'!$D$2:$D$53,'Share Values'!$V289,'Transactions (Dated)'!$B$2:$B$53,'Share Values'!AD$11,'Transactions (Dated)'!$C$2:$C$53,"Sell")</f>
        <v>0</v>
      </c>
      <c r="AE289" s="40">
        <f ca="1">AE288+SUMIFS('Transactions (Dated)'!$E$2:$E$53,'Transactions (Dated)'!$D$2:$D$53,'Share Values'!$V289,'Transactions (Dated)'!$B$2:$B$53,'Share Values'!AE$11,'Transactions (Dated)'!$C$2:$C$53,"Buy")-SUMIFS('Transactions (Dated)'!$E$2:$E$53,'Transactions (Dated)'!$D$2:$D$53,'Share Values'!$V289,'Transactions (Dated)'!$B$2:$B$53,'Share Values'!AE$11,'Transactions (Dated)'!$C$2:$C$53,"Sell")</f>
        <v>0</v>
      </c>
      <c r="AF289" s="40">
        <f ca="1">AF288+SUMIFS('Transactions (Dated)'!$E$2:$E$53,'Transactions (Dated)'!$D$2:$D$53,'Share Values'!$V289,'Transactions (Dated)'!$B$2:$B$53,'Share Values'!AF$11,'Transactions (Dated)'!$C$2:$C$53,"Buy")-SUMIFS('Transactions (Dated)'!$E$2:$E$53,'Transactions (Dated)'!$D$2:$D$53,'Share Values'!$V289,'Transactions (Dated)'!$B$2:$B$53,'Share Values'!AF$11,'Transactions (Dated)'!$C$2:$C$53,"Sell")</f>
        <v>0</v>
      </c>
      <c r="AG289" s="40">
        <f ca="1">AG288+SUMIFS('Transactions (Dated)'!$E$2:$E$53,'Transactions (Dated)'!$D$2:$D$53,'Share Values'!$V289,'Transactions (Dated)'!$B$2:$B$53,'Share Values'!AG$11,'Transactions (Dated)'!$C$2:$C$53,"Buy")-SUMIFS('Transactions (Dated)'!$E$2:$E$53,'Transactions (Dated)'!$D$2:$D$53,'Share Values'!$V289,'Transactions (Dated)'!$B$2:$B$53,'Share Values'!AG$11,'Transactions (Dated)'!$C$2:$C$53,"Sell")</f>
        <v>0</v>
      </c>
      <c r="AH289" s="40">
        <f ca="1">AH288+SUMIFS('Transactions (Dated)'!$E$2:$E$53,'Transactions (Dated)'!$D$2:$D$53,'Share Values'!$V289,'Transactions (Dated)'!$B$2:$B$53,'Share Values'!AH$11,'Transactions (Dated)'!$C$2:$C$53,"Buy")-SUMIFS('Transactions (Dated)'!$E$2:$E$53,'Transactions (Dated)'!$D$2:$D$53,'Share Values'!$V289,'Transactions (Dated)'!$B$2:$B$53,'Share Values'!AH$11,'Transactions (Dated)'!$C$2:$C$53,"Sell")</f>
        <v>0</v>
      </c>
      <c r="AI289" s="40">
        <f ca="1">AI288+SUMIFS('Transactions (Dated)'!$E$2:$E$53,'Transactions (Dated)'!$D$2:$D$53,'Share Values'!$V289,'Transactions (Dated)'!$B$2:$B$53,'Share Values'!AI$11,'Transactions (Dated)'!$C$2:$C$53,"Buy")-SUMIFS('Transactions (Dated)'!$E$2:$E$53,'Transactions (Dated)'!$D$2:$D$53,'Share Values'!$V289,'Transactions (Dated)'!$B$2:$B$53,'Share Values'!AI$11,'Transactions (Dated)'!$C$2:$C$53,"Sell")</f>
        <v>0</v>
      </c>
      <c r="AJ289" s="40">
        <f ca="1">AJ288+SUMIFS('Transactions (Dated)'!$E$2:$E$53,'Transactions (Dated)'!$D$2:$D$53,'Share Values'!$V289,'Transactions (Dated)'!$B$2:$B$53,'Share Values'!AJ$11,'Transactions (Dated)'!$C$2:$C$53,"Buy")-SUMIFS('Transactions (Dated)'!$E$2:$E$53,'Transactions (Dated)'!$D$2:$D$53,'Share Values'!$V289,'Transactions (Dated)'!$B$2:$B$53,'Share Values'!AJ$11,'Transactions (Dated)'!$C$2:$C$53,"Sell")</f>
        <v>0</v>
      </c>
      <c r="AK289" s="40"/>
      <c r="AM289" s="3">
        <f t="shared" si="105"/>
        <v>42317</v>
      </c>
      <c r="AN289" s="6">
        <f t="shared" ca="1" si="106"/>
        <v>49533.750000000007</v>
      </c>
      <c r="AO289" s="6">
        <f t="shared" ca="1" si="107"/>
        <v>33375</v>
      </c>
      <c r="AP289" s="6">
        <f t="shared" ca="1" si="108"/>
        <v>0</v>
      </c>
      <c r="AQ289" s="6">
        <f t="shared" ca="1" si="109"/>
        <v>68206.599999999991</v>
      </c>
      <c r="AR289" s="6">
        <f t="shared" ca="1" si="110"/>
        <v>29350</v>
      </c>
      <c r="AS289" s="6">
        <f t="shared" ca="1" si="111"/>
        <v>0</v>
      </c>
      <c r="AT289" s="6">
        <f t="shared" ca="1" si="112"/>
        <v>0</v>
      </c>
      <c r="AU289" s="6">
        <f t="shared" ca="1" si="113"/>
        <v>0</v>
      </c>
      <c r="AV289" s="6">
        <f t="shared" ca="1" si="114"/>
        <v>0</v>
      </c>
      <c r="AW289" s="6">
        <f t="shared" ca="1" si="115"/>
        <v>0</v>
      </c>
      <c r="AX289" s="6">
        <f t="shared" ca="1" si="116"/>
        <v>0</v>
      </c>
      <c r="AY289" s="6">
        <f t="shared" ca="1" si="117"/>
        <v>0</v>
      </c>
      <c r="AZ289" s="6">
        <f t="shared" ca="1" si="118"/>
        <v>0</v>
      </c>
      <c r="BA289" s="6">
        <f t="shared" ca="1" si="119"/>
        <v>0</v>
      </c>
      <c r="BB289" s="6"/>
      <c r="BD289" s="4">
        <f t="shared" ca="1" si="120"/>
        <v>180465.34999999998</v>
      </c>
      <c r="BF289" s="3">
        <f t="shared" si="121"/>
        <v>42317</v>
      </c>
      <c r="BG289" s="6">
        <f>BG288+SUMIFS('Transactions (Dated)'!H:H,'Transactions (Dated)'!D:D,'Share Values'!AM289)</f>
        <v>806524.9</v>
      </c>
      <c r="BH289" s="6">
        <f ca="1">BH288+SUMIFS('Transactions (Dated)'!$F:$F,'Transactions (Dated)'!$D:$D,$BF289,'Transactions (Dated)'!$B:$B,BH$11,'Transactions (Dated)'!$C:$C,"Dividend (paid to cash)")*W289</f>
        <v>0</v>
      </c>
      <c r="BI289" s="6">
        <f ca="1">BI288+SUMIFS('Transactions (Dated)'!$F:$F,'Transactions (Dated)'!$D:$D,$BF289,'Transactions (Dated)'!$B:$B,BI$11,'Transactions (Dated)'!$C:$C,"Dividend (paid to cash)")*X289</f>
        <v>2187.5</v>
      </c>
      <c r="BJ289" s="6">
        <f ca="1">BJ288+SUMIFS('Transactions (Dated)'!$F:$F,'Transactions (Dated)'!$D:$D,$BF289,'Transactions (Dated)'!$B:$B,BJ$11,'Transactions (Dated)'!$C:$C,"Dividend (paid to cash)")*Y289</f>
        <v>0</v>
      </c>
      <c r="BK289" s="6">
        <f ca="1">BK288+SUMIFS('Transactions (Dated)'!$F:$F,'Transactions (Dated)'!$D:$D,$BF289,'Transactions (Dated)'!$B:$B,BK$11,'Transactions (Dated)'!$C:$C,"Dividend (paid to cash)")*Z289</f>
        <v>179.74</v>
      </c>
      <c r="BL289" s="6">
        <f ca="1">BL288+SUMIFS('Transactions (Dated)'!$F:$F,'Transactions (Dated)'!$D:$D,$BF289,'Transactions (Dated)'!$B:$B,BL$11,'Transactions (Dated)'!$C:$C,"Dividend (paid to cash)")*AA289</f>
        <v>0</v>
      </c>
      <c r="BM289" s="6">
        <f ca="1">BM288+SUMIFS('Transactions (Dated)'!$F:$F,'Transactions (Dated)'!$D:$D,$BF289,'Transactions (Dated)'!$B:$B,BM$11,'Transactions (Dated)'!$C:$C,"Dividend (paid to cash)")*AB289</f>
        <v>0</v>
      </c>
      <c r="BN289" s="6">
        <f ca="1">BN288+SUMIFS('Transactions (Dated)'!$F:$F,'Transactions (Dated)'!$D:$D,$BF289,'Transactions (Dated)'!$B:$B,BN$11,'Transactions (Dated)'!$C:$C,"Dividend (paid to cash)")*AC289</f>
        <v>0</v>
      </c>
      <c r="BO289" s="6">
        <f ca="1">BO288+SUMIFS('Transactions (Dated)'!$F:$F,'Transactions (Dated)'!$D:$D,$BF289,'Transactions (Dated)'!$B:$B,BO$11,'Transactions (Dated)'!$C:$C,"Dividend (paid to cash)")*AD289</f>
        <v>0</v>
      </c>
      <c r="BP289" s="6">
        <f ca="1">BP288+SUMIFS('Transactions (Dated)'!$F:$F,'Transactions (Dated)'!$D:$D,$BF289,'Transactions (Dated)'!$B:$B,BP$11,'Transactions (Dated)'!$C:$C,"Dividend (paid to cash)")*AE289</f>
        <v>0</v>
      </c>
      <c r="BQ289" s="6">
        <f ca="1">BQ288+SUMIFS('Transactions (Dated)'!$F:$F,'Transactions (Dated)'!$D:$D,$BF289,'Transactions (Dated)'!$B:$B,BQ$11,'Transactions (Dated)'!$C:$C,"Dividend (paid to cash)")*AF289</f>
        <v>0</v>
      </c>
      <c r="BR289" s="6">
        <f ca="1">BR288+SUMIFS('Transactions (Dated)'!$F:$F,'Transactions (Dated)'!$D:$D,$BF289,'Transactions (Dated)'!$B:$B,BR$11,'Transactions (Dated)'!$C:$C,"Dividend (paid to cash)")*AG289</f>
        <v>0</v>
      </c>
      <c r="BS289" s="6">
        <f ca="1">BS288+SUMIFS('Transactions (Dated)'!$F:$F,'Transactions (Dated)'!$D:$D,$BF289,'Transactions (Dated)'!$B:$B,BS$11,'Transactions (Dated)'!$C:$C,"Dividend (paid to cash)")*AH289</f>
        <v>0</v>
      </c>
      <c r="BT289" s="6">
        <f ca="1">BT288+SUMIFS('Transactions (Dated)'!$F:$F,'Transactions (Dated)'!$D:$D,$BF289,'Transactions (Dated)'!$B:$B,BT$11,'Transactions (Dated)'!$C:$C,"Dividend (paid to cash)")*AI289</f>
        <v>0</v>
      </c>
      <c r="BU289" s="6">
        <f ca="1">BU288+SUMIFS('Transactions (Dated)'!$F:$F,'Transactions (Dated)'!$D:$D,$BF289,'Transactions (Dated)'!$B:$B,BU$11,'Transactions (Dated)'!$C:$C,"Dividend (paid to cash)")*AJ289</f>
        <v>0</v>
      </c>
      <c r="BV289" s="6"/>
      <c r="BX289" s="6">
        <f t="shared" ca="1" si="126"/>
        <v>808892.14</v>
      </c>
      <c r="BZ289" s="3">
        <f t="shared" si="127"/>
        <v>42317</v>
      </c>
      <c r="CA289" s="4">
        <f t="shared" ca="1" si="122"/>
        <v>180465.34999999998</v>
      </c>
      <c r="CB289" s="4">
        <f t="shared" ca="1" si="123"/>
        <v>808892.14</v>
      </c>
      <c r="CD289" s="4">
        <f t="shared" ca="1" si="124"/>
        <v>989357.49</v>
      </c>
    </row>
    <row r="290" spans="2:82">
      <c r="B290" s="3">
        <f t="shared" si="125"/>
        <v>42318</v>
      </c>
      <c r="C290" s="2">
        <v>13411.6</v>
      </c>
      <c r="E290" s="70">
        <v>42318</v>
      </c>
      <c r="F290" s="69">
        <v>10.210000000000001</v>
      </c>
      <c r="G290" s="69">
        <v>3.54</v>
      </c>
      <c r="H290" s="69">
        <v>18.16</v>
      </c>
      <c r="I290" s="69">
        <v>33.06</v>
      </c>
      <c r="J290" s="69">
        <v>12.13</v>
      </c>
      <c r="K290" s="69">
        <v>10.82</v>
      </c>
      <c r="L290" s="69">
        <v>23.05</v>
      </c>
      <c r="M290" s="69">
        <v>2.95</v>
      </c>
      <c r="N290" s="69">
        <v>8.23</v>
      </c>
      <c r="O290" s="69">
        <v>5.9866999999999999</v>
      </c>
      <c r="P290" s="69">
        <v>25.14</v>
      </c>
      <c r="Q290" s="69">
        <v>0.86</v>
      </c>
      <c r="R290" s="69">
        <v>6.1</v>
      </c>
      <c r="S290" s="69">
        <v>38.299999999999997</v>
      </c>
      <c r="T290" s="4"/>
      <c r="V290" s="3">
        <f t="shared" si="104"/>
        <v>42318</v>
      </c>
      <c r="W290" s="40">
        <f ca="1">W289+SUMIFS('Transactions (Dated)'!$E$2:$E$53,'Transactions (Dated)'!$D$2:$D$53,'Share Values'!$V290,'Transactions (Dated)'!$B$2:$B$53,'Share Values'!W$11,'Transactions (Dated)'!$C$2:$C$53,"Buy")-SUMIFS('Transactions (Dated)'!$E$2:$E$53,'Transactions (Dated)'!$D$2:$D$53,'Share Values'!$V290,'Transactions (Dated)'!$B$2:$B$53,'Share Values'!W$11,'Transactions (Dated)'!$C$2:$C$53,"Sell")</f>
        <v>4625</v>
      </c>
      <c r="X290" s="40">
        <f ca="1">X289+SUMIFS('Transactions (Dated)'!$E$2:$E$53,'Transactions (Dated)'!$D$2:$D$53,'Share Values'!$V290,'Transactions (Dated)'!$B$2:$B$53,'Share Values'!X$11,'Transactions (Dated)'!$C$2:$C$53,"Buy")-SUMIFS('Transactions (Dated)'!$E$2:$E$53,'Transactions (Dated)'!$D$2:$D$53,'Share Values'!$V290,'Transactions (Dated)'!$B$2:$B$53,'Share Values'!X$11,'Transactions (Dated)'!$C$2:$C$53,"Sell")</f>
        <v>9375</v>
      </c>
      <c r="Y290" s="40">
        <f ca="1">Y289+SUMIFS('Transactions (Dated)'!$E$2:$E$53,'Transactions (Dated)'!$D$2:$D$53,'Share Values'!$V290,'Transactions (Dated)'!$B$2:$B$53,'Share Values'!Y$11,'Transactions (Dated)'!$C$2:$C$53,"Buy")-SUMIFS('Transactions (Dated)'!$E$2:$E$53,'Transactions (Dated)'!$D$2:$D$53,'Share Values'!$V290,'Transactions (Dated)'!$B$2:$B$53,'Share Values'!Y$11,'Transactions (Dated)'!$C$2:$C$53,"Sell")</f>
        <v>0</v>
      </c>
      <c r="Z290" s="40">
        <f ca="1">Z289+SUMIFS('Transactions (Dated)'!$E$2:$E$53,'Transactions (Dated)'!$D$2:$D$53,'Share Values'!$V290,'Transactions (Dated)'!$B$2:$B$53,'Share Values'!Z$11,'Transactions (Dated)'!$C$2:$C$53,"Buy")-SUMIFS('Transactions (Dated)'!$E$2:$E$53,'Transactions (Dated)'!$D$2:$D$53,'Share Values'!$V290,'Transactions (Dated)'!$B$2:$B$53,'Share Values'!Z$11,'Transactions (Dated)'!$C$2:$C$53,"Sell")</f>
        <v>1892</v>
      </c>
      <c r="AA290" s="40">
        <f ca="1">AA289+SUMIFS('Transactions (Dated)'!$E$2:$E$53,'Transactions (Dated)'!$D$2:$D$53,'Share Values'!$V290,'Transactions (Dated)'!$B$2:$B$53,'Share Values'!AA$11,'Transactions (Dated)'!$C$2:$C$53,"Buy")-SUMIFS('Transactions (Dated)'!$E$2:$E$53,'Transactions (Dated)'!$D$2:$D$53,'Share Values'!$V290,'Transactions (Dated)'!$B$2:$B$53,'Share Values'!AA$11,'Transactions (Dated)'!$C$2:$C$53,"Sell")</f>
        <v>2348</v>
      </c>
      <c r="AB290" s="40">
        <f ca="1">AB289+SUMIFS('Transactions (Dated)'!$E$2:$E$53,'Transactions (Dated)'!$D$2:$D$53,'Share Values'!$V290,'Transactions (Dated)'!$B$2:$B$53,'Share Values'!AB$11,'Transactions (Dated)'!$C$2:$C$53,"Buy")-SUMIFS('Transactions (Dated)'!$E$2:$E$53,'Transactions (Dated)'!$D$2:$D$53,'Share Values'!$V290,'Transactions (Dated)'!$B$2:$B$53,'Share Values'!AB$11,'Transactions (Dated)'!$C$2:$C$53,"Sell")</f>
        <v>0</v>
      </c>
      <c r="AC290" s="40">
        <f ca="1">AC289+SUMIFS('Transactions (Dated)'!$E$2:$E$53,'Transactions (Dated)'!$D$2:$D$53,'Share Values'!$V290,'Transactions (Dated)'!$B$2:$B$53,'Share Values'!AC$11,'Transactions (Dated)'!$C$2:$C$53,"Buy")-SUMIFS('Transactions (Dated)'!$E$2:$E$53,'Transactions (Dated)'!$D$2:$D$53,'Share Values'!$V290,'Transactions (Dated)'!$B$2:$B$53,'Share Values'!AC$11,'Transactions (Dated)'!$C$2:$C$53,"Sell")</f>
        <v>0</v>
      </c>
      <c r="AD290" s="40">
        <f ca="1">AD289+SUMIFS('Transactions (Dated)'!$E$2:$E$53,'Transactions (Dated)'!$D$2:$D$53,'Share Values'!$V290,'Transactions (Dated)'!$B$2:$B$53,'Share Values'!AD$11,'Transactions (Dated)'!$C$2:$C$53,"Buy")-SUMIFS('Transactions (Dated)'!$E$2:$E$53,'Transactions (Dated)'!$D$2:$D$53,'Share Values'!$V290,'Transactions (Dated)'!$B$2:$B$53,'Share Values'!AD$11,'Transactions (Dated)'!$C$2:$C$53,"Sell")</f>
        <v>0</v>
      </c>
      <c r="AE290" s="40">
        <f ca="1">AE289+SUMIFS('Transactions (Dated)'!$E$2:$E$53,'Transactions (Dated)'!$D$2:$D$53,'Share Values'!$V290,'Transactions (Dated)'!$B$2:$B$53,'Share Values'!AE$11,'Transactions (Dated)'!$C$2:$C$53,"Buy")-SUMIFS('Transactions (Dated)'!$E$2:$E$53,'Transactions (Dated)'!$D$2:$D$53,'Share Values'!$V290,'Transactions (Dated)'!$B$2:$B$53,'Share Values'!AE$11,'Transactions (Dated)'!$C$2:$C$53,"Sell")</f>
        <v>0</v>
      </c>
      <c r="AF290" s="40">
        <f ca="1">AF289+SUMIFS('Transactions (Dated)'!$E$2:$E$53,'Transactions (Dated)'!$D$2:$D$53,'Share Values'!$V290,'Transactions (Dated)'!$B$2:$B$53,'Share Values'!AF$11,'Transactions (Dated)'!$C$2:$C$53,"Buy")-SUMIFS('Transactions (Dated)'!$E$2:$E$53,'Transactions (Dated)'!$D$2:$D$53,'Share Values'!$V290,'Transactions (Dated)'!$B$2:$B$53,'Share Values'!AF$11,'Transactions (Dated)'!$C$2:$C$53,"Sell")</f>
        <v>0</v>
      </c>
      <c r="AG290" s="40">
        <f ca="1">AG289+SUMIFS('Transactions (Dated)'!$E$2:$E$53,'Transactions (Dated)'!$D$2:$D$53,'Share Values'!$V290,'Transactions (Dated)'!$B$2:$B$53,'Share Values'!AG$11,'Transactions (Dated)'!$C$2:$C$53,"Buy")-SUMIFS('Transactions (Dated)'!$E$2:$E$53,'Transactions (Dated)'!$D$2:$D$53,'Share Values'!$V290,'Transactions (Dated)'!$B$2:$B$53,'Share Values'!AG$11,'Transactions (Dated)'!$C$2:$C$53,"Sell")</f>
        <v>0</v>
      </c>
      <c r="AH290" s="40">
        <f ca="1">AH289+SUMIFS('Transactions (Dated)'!$E$2:$E$53,'Transactions (Dated)'!$D$2:$D$53,'Share Values'!$V290,'Transactions (Dated)'!$B$2:$B$53,'Share Values'!AH$11,'Transactions (Dated)'!$C$2:$C$53,"Buy")-SUMIFS('Transactions (Dated)'!$E$2:$E$53,'Transactions (Dated)'!$D$2:$D$53,'Share Values'!$V290,'Transactions (Dated)'!$B$2:$B$53,'Share Values'!AH$11,'Transactions (Dated)'!$C$2:$C$53,"Sell")</f>
        <v>0</v>
      </c>
      <c r="AI290" s="40">
        <f ca="1">AI289+SUMIFS('Transactions (Dated)'!$E$2:$E$53,'Transactions (Dated)'!$D$2:$D$53,'Share Values'!$V290,'Transactions (Dated)'!$B$2:$B$53,'Share Values'!AI$11,'Transactions (Dated)'!$C$2:$C$53,"Buy")-SUMIFS('Transactions (Dated)'!$E$2:$E$53,'Transactions (Dated)'!$D$2:$D$53,'Share Values'!$V290,'Transactions (Dated)'!$B$2:$B$53,'Share Values'!AI$11,'Transactions (Dated)'!$C$2:$C$53,"Sell")</f>
        <v>0</v>
      </c>
      <c r="AJ290" s="40">
        <f ca="1">AJ289+SUMIFS('Transactions (Dated)'!$E$2:$E$53,'Transactions (Dated)'!$D$2:$D$53,'Share Values'!$V290,'Transactions (Dated)'!$B$2:$B$53,'Share Values'!AJ$11,'Transactions (Dated)'!$C$2:$C$53,"Buy")-SUMIFS('Transactions (Dated)'!$E$2:$E$53,'Transactions (Dated)'!$D$2:$D$53,'Share Values'!$V290,'Transactions (Dated)'!$B$2:$B$53,'Share Values'!AJ$11,'Transactions (Dated)'!$C$2:$C$53,"Sell")</f>
        <v>0</v>
      </c>
      <c r="AK290" s="40"/>
      <c r="AM290" s="3">
        <f t="shared" si="105"/>
        <v>42318</v>
      </c>
      <c r="AN290" s="6">
        <f t="shared" ca="1" si="106"/>
        <v>47221.250000000007</v>
      </c>
      <c r="AO290" s="6">
        <f t="shared" ca="1" si="107"/>
        <v>33187.5</v>
      </c>
      <c r="AP290" s="6">
        <f t="shared" ca="1" si="108"/>
        <v>0</v>
      </c>
      <c r="AQ290" s="6">
        <f t="shared" ca="1" si="109"/>
        <v>62549.520000000004</v>
      </c>
      <c r="AR290" s="6">
        <f t="shared" ca="1" si="110"/>
        <v>28481.24</v>
      </c>
      <c r="AS290" s="6">
        <f t="shared" ca="1" si="111"/>
        <v>0</v>
      </c>
      <c r="AT290" s="6">
        <f t="shared" ca="1" si="112"/>
        <v>0</v>
      </c>
      <c r="AU290" s="6">
        <f t="shared" ca="1" si="113"/>
        <v>0</v>
      </c>
      <c r="AV290" s="6">
        <f t="shared" ca="1" si="114"/>
        <v>0</v>
      </c>
      <c r="AW290" s="6">
        <f t="shared" ca="1" si="115"/>
        <v>0</v>
      </c>
      <c r="AX290" s="6">
        <f t="shared" ca="1" si="116"/>
        <v>0</v>
      </c>
      <c r="AY290" s="6">
        <f t="shared" ca="1" si="117"/>
        <v>0</v>
      </c>
      <c r="AZ290" s="6">
        <f t="shared" ca="1" si="118"/>
        <v>0</v>
      </c>
      <c r="BA290" s="6">
        <f t="shared" ca="1" si="119"/>
        <v>0</v>
      </c>
      <c r="BB290" s="6"/>
      <c r="BD290" s="4">
        <f t="shared" ca="1" si="120"/>
        <v>171439.51</v>
      </c>
      <c r="BF290" s="3">
        <f t="shared" si="121"/>
        <v>42318</v>
      </c>
      <c r="BG290" s="6">
        <f>BG289+SUMIFS('Transactions (Dated)'!H:H,'Transactions (Dated)'!D:D,'Share Values'!AM290)</f>
        <v>806524.9</v>
      </c>
      <c r="BH290" s="6">
        <f ca="1">BH289+SUMIFS('Transactions (Dated)'!$F:$F,'Transactions (Dated)'!$D:$D,$BF290,'Transactions (Dated)'!$B:$B,BH$11,'Transactions (Dated)'!$C:$C,"Dividend (paid to cash)")*W290</f>
        <v>0</v>
      </c>
      <c r="BI290" s="6">
        <f ca="1">BI289+SUMIFS('Transactions (Dated)'!$F:$F,'Transactions (Dated)'!$D:$D,$BF290,'Transactions (Dated)'!$B:$B,BI$11,'Transactions (Dated)'!$C:$C,"Dividend (paid to cash)")*X290</f>
        <v>2187.5</v>
      </c>
      <c r="BJ290" s="6">
        <f ca="1">BJ289+SUMIFS('Transactions (Dated)'!$F:$F,'Transactions (Dated)'!$D:$D,$BF290,'Transactions (Dated)'!$B:$B,BJ$11,'Transactions (Dated)'!$C:$C,"Dividend (paid to cash)")*Y290</f>
        <v>0</v>
      </c>
      <c r="BK290" s="6">
        <f ca="1">BK289+SUMIFS('Transactions (Dated)'!$F:$F,'Transactions (Dated)'!$D:$D,$BF290,'Transactions (Dated)'!$B:$B,BK$11,'Transactions (Dated)'!$C:$C,"Dividend (paid to cash)")*Z290</f>
        <v>179.74</v>
      </c>
      <c r="BL290" s="6">
        <f ca="1">BL289+SUMIFS('Transactions (Dated)'!$F:$F,'Transactions (Dated)'!$D:$D,$BF290,'Transactions (Dated)'!$B:$B,BL$11,'Transactions (Dated)'!$C:$C,"Dividend (paid to cash)")*AA290</f>
        <v>0</v>
      </c>
      <c r="BM290" s="6">
        <f ca="1">BM289+SUMIFS('Transactions (Dated)'!$F:$F,'Transactions (Dated)'!$D:$D,$BF290,'Transactions (Dated)'!$B:$B,BM$11,'Transactions (Dated)'!$C:$C,"Dividend (paid to cash)")*AB290</f>
        <v>0</v>
      </c>
      <c r="BN290" s="6">
        <f ca="1">BN289+SUMIFS('Transactions (Dated)'!$F:$F,'Transactions (Dated)'!$D:$D,$BF290,'Transactions (Dated)'!$B:$B,BN$11,'Transactions (Dated)'!$C:$C,"Dividend (paid to cash)")*AC290</f>
        <v>0</v>
      </c>
      <c r="BO290" s="6">
        <f ca="1">BO289+SUMIFS('Transactions (Dated)'!$F:$F,'Transactions (Dated)'!$D:$D,$BF290,'Transactions (Dated)'!$B:$B,BO$11,'Transactions (Dated)'!$C:$C,"Dividend (paid to cash)")*AD290</f>
        <v>0</v>
      </c>
      <c r="BP290" s="6">
        <f ca="1">BP289+SUMIFS('Transactions (Dated)'!$F:$F,'Transactions (Dated)'!$D:$D,$BF290,'Transactions (Dated)'!$B:$B,BP$11,'Transactions (Dated)'!$C:$C,"Dividend (paid to cash)")*AE290</f>
        <v>0</v>
      </c>
      <c r="BQ290" s="6">
        <f ca="1">BQ289+SUMIFS('Transactions (Dated)'!$F:$F,'Transactions (Dated)'!$D:$D,$BF290,'Transactions (Dated)'!$B:$B,BQ$11,'Transactions (Dated)'!$C:$C,"Dividend (paid to cash)")*AF290</f>
        <v>0</v>
      </c>
      <c r="BR290" s="6">
        <f ca="1">BR289+SUMIFS('Transactions (Dated)'!$F:$F,'Transactions (Dated)'!$D:$D,$BF290,'Transactions (Dated)'!$B:$B,BR$11,'Transactions (Dated)'!$C:$C,"Dividend (paid to cash)")*AG290</f>
        <v>0</v>
      </c>
      <c r="BS290" s="6">
        <f ca="1">BS289+SUMIFS('Transactions (Dated)'!$F:$F,'Transactions (Dated)'!$D:$D,$BF290,'Transactions (Dated)'!$B:$B,BS$11,'Transactions (Dated)'!$C:$C,"Dividend (paid to cash)")*AH290</f>
        <v>0</v>
      </c>
      <c r="BT290" s="6">
        <f ca="1">BT289+SUMIFS('Transactions (Dated)'!$F:$F,'Transactions (Dated)'!$D:$D,$BF290,'Transactions (Dated)'!$B:$B,BT$11,'Transactions (Dated)'!$C:$C,"Dividend (paid to cash)")*AI290</f>
        <v>0</v>
      </c>
      <c r="BU290" s="6">
        <f ca="1">BU289+SUMIFS('Transactions (Dated)'!$F:$F,'Transactions (Dated)'!$D:$D,$BF290,'Transactions (Dated)'!$B:$B,BU$11,'Transactions (Dated)'!$C:$C,"Dividend (paid to cash)")*AJ290</f>
        <v>0</v>
      </c>
      <c r="BV290" s="6"/>
      <c r="BX290" s="6">
        <f t="shared" ca="1" si="126"/>
        <v>808892.14</v>
      </c>
      <c r="BZ290" s="3">
        <f t="shared" si="127"/>
        <v>42318</v>
      </c>
      <c r="CA290" s="4">
        <f t="shared" ca="1" si="122"/>
        <v>171439.51</v>
      </c>
      <c r="CB290" s="4">
        <f t="shared" ca="1" si="123"/>
        <v>808892.14</v>
      </c>
      <c r="CD290" s="4">
        <f t="shared" ca="1" si="124"/>
        <v>980331.65</v>
      </c>
    </row>
    <row r="291" spans="2:82">
      <c r="B291" s="3">
        <f t="shared" si="125"/>
        <v>42319</v>
      </c>
      <c r="C291" s="2">
        <v>13341.9</v>
      </c>
      <c r="E291" s="70">
        <v>42319</v>
      </c>
      <c r="F291" s="69">
        <v>9.84</v>
      </c>
      <c r="G291" s="69">
        <v>3.31</v>
      </c>
      <c r="H291" s="69">
        <v>18.079999999999998</v>
      </c>
      <c r="I291" s="69">
        <v>33.54</v>
      </c>
      <c r="J291" s="69">
        <v>11.89</v>
      </c>
      <c r="K291" s="69">
        <v>10.44</v>
      </c>
      <c r="L291" s="69">
        <v>23.45</v>
      </c>
      <c r="M291" s="69">
        <v>2.93</v>
      </c>
      <c r="N291" s="69">
        <v>8.02</v>
      </c>
      <c r="O291" s="69">
        <v>6</v>
      </c>
      <c r="P291" s="69">
        <v>25.11</v>
      </c>
      <c r="Q291" s="69">
        <v>0.85</v>
      </c>
      <c r="R291" s="69">
        <v>5.61</v>
      </c>
      <c r="S291" s="69">
        <v>38.04</v>
      </c>
      <c r="T291" s="4"/>
      <c r="V291" s="3">
        <f t="shared" si="104"/>
        <v>42319</v>
      </c>
      <c r="W291" s="40">
        <f ca="1">W290+SUMIFS('Transactions (Dated)'!$E$2:$E$53,'Transactions (Dated)'!$D$2:$D$53,'Share Values'!$V291,'Transactions (Dated)'!$B$2:$B$53,'Share Values'!W$11,'Transactions (Dated)'!$C$2:$C$53,"Buy")-SUMIFS('Transactions (Dated)'!$E$2:$E$53,'Transactions (Dated)'!$D$2:$D$53,'Share Values'!$V291,'Transactions (Dated)'!$B$2:$B$53,'Share Values'!W$11,'Transactions (Dated)'!$C$2:$C$53,"Sell")</f>
        <v>4625</v>
      </c>
      <c r="X291" s="40">
        <f ca="1">X290+SUMIFS('Transactions (Dated)'!$E$2:$E$53,'Transactions (Dated)'!$D$2:$D$53,'Share Values'!$V291,'Transactions (Dated)'!$B$2:$B$53,'Share Values'!X$11,'Transactions (Dated)'!$C$2:$C$53,"Buy")-SUMIFS('Transactions (Dated)'!$E$2:$E$53,'Transactions (Dated)'!$D$2:$D$53,'Share Values'!$V291,'Transactions (Dated)'!$B$2:$B$53,'Share Values'!X$11,'Transactions (Dated)'!$C$2:$C$53,"Sell")</f>
        <v>9375</v>
      </c>
      <c r="Y291" s="40">
        <f ca="1">Y290+SUMIFS('Transactions (Dated)'!$E$2:$E$53,'Transactions (Dated)'!$D$2:$D$53,'Share Values'!$V291,'Transactions (Dated)'!$B$2:$B$53,'Share Values'!Y$11,'Transactions (Dated)'!$C$2:$C$53,"Buy")-SUMIFS('Transactions (Dated)'!$E$2:$E$53,'Transactions (Dated)'!$D$2:$D$53,'Share Values'!$V291,'Transactions (Dated)'!$B$2:$B$53,'Share Values'!Y$11,'Transactions (Dated)'!$C$2:$C$53,"Sell")</f>
        <v>0</v>
      </c>
      <c r="Z291" s="40">
        <f ca="1">Z290+SUMIFS('Transactions (Dated)'!$E$2:$E$53,'Transactions (Dated)'!$D$2:$D$53,'Share Values'!$V291,'Transactions (Dated)'!$B$2:$B$53,'Share Values'!Z$11,'Transactions (Dated)'!$C$2:$C$53,"Buy")-SUMIFS('Transactions (Dated)'!$E$2:$E$53,'Transactions (Dated)'!$D$2:$D$53,'Share Values'!$V291,'Transactions (Dated)'!$B$2:$B$53,'Share Values'!Z$11,'Transactions (Dated)'!$C$2:$C$53,"Sell")</f>
        <v>1892</v>
      </c>
      <c r="AA291" s="40">
        <f ca="1">AA290+SUMIFS('Transactions (Dated)'!$E$2:$E$53,'Transactions (Dated)'!$D$2:$D$53,'Share Values'!$V291,'Transactions (Dated)'!$B$2:$B$53,'Share Values'!AA$11,'Transactions (Dated)'!$C$2:$C$53,"Buy")-SUMIFS('Transactions (Dated)'!$E$2:$E$53,'Transactions (Dated)'!$D$2:$D$53,'Share Values'!$V291,'Transactions (Dated)'!$B$2:$B$53,'Share Values'!AA$11,'Transactions (Dated)'!$C$2:$C$53,"Sell")</f>
        <v>2348</v>
      </c>
      <c r="AB291" s="40">
        <f ca="1">AB290+SUMIFS('Transactions (Dated)'!$E$2:$E$53,'Transactions (Dated)'!$D$2:$D$53,'Share Values'!$V291,'Transactions (Dated)'!$B$2:$B$53,'Share Values'!AB$11,'Transactions (Dated)'!$C$2:$C$53,"Buy")-SUMIFS('Transactions (Dated)'!$E$2:$E$53,'Transactions (Dated)'!$D$2:$D$53,'Share Values'!$V291,'Transactions (Dated)'!$B$2:$B$53,'Share Values'!AB$11,'Transactions (Dated)'!$C$2:$C$53,"Sell")</f>
        <v>0</v>
      </c>
      <c r="AC291" s="40">
        <f ca="1">AC290+SUMIFS('Transactions (Dated)'!$E$2:$E$53,'Transactions (Dated)'!$D$2:$D$53,'Share Values'!$V291,'Transactions (Dated)'!$B$2:$B$53,'Share Values'!AC$11,'Transactions (Dated)'!$C$2:$C$53,"Buy")-SUMIFS('Transactions (Dated)'!$E$2:$E$53,'Transactions (Dated)'!$D$2:$D$53,'Share Values'!$V291,'Transactions (Dated)'!$B$2:$B$53,'Share Values'!AC$11,'Transactions (Dated)'!$C$2:$C$53,"Sell")</f>
        <v>0</v>
      </c>
      <c r="AD291" s="40">
        <f ca="1">AD290+SUMIFS('Transactions (Dated)'!$E$2:$E$53,'Transactions (Dated)'!$D$2:$D$53,'Share Values'!$V291,'Transactions (Dated)'!$B$2:$B$53,'Share Values'!AD$11,'Transactions (Dated)'!$C$2:$C$53,"Buy")-SUMIFS('Transactions (Dated)'!$E$2:$E$53,'Transactions (Dated)'!$D$2:$D$53,'Share Values'!$V291,'Transactions (Dated)'!$B$2:$B$53,'Share Values'!AD$11,'Transactions (Dated)'!$C$2:$C$53,"Sell")</f>
        <v>0</v>
      </c>
      <c r="AE291" s="40">
        <f ca="1">AE290+SUMIFS('Transactions (Dated)'!$E$2:$E$53,'Transactions (Dated)'!$D$2:$D$53,'Share Values'!$V291,'Transactions (Dated)'!$B$2:$B$53,'Share Values'!AE$11,'Transactions (Dated)'!$C$2:$C$53,"Buy")-SUMIFS('Transactions (Dated)'!$E$2:$E$53,'Transactions (Dated)'!$D$2:$D$53,'Share Values'!$V291,'Transactions (Dated)'!$B$2:$B$53,'Share Values'!AE$11,'Transactions (Dated)'!$C$2:$C$53,"Sell")</f>
        <v>0</v>
      </c>
      <c r="AF291" s="40">
        <f ca="1">AF290+SUMIFS('Transactions (Dated)'!$E$2:$E$53,'Transactions (Dated)'!$D$2:$D$53,'Share Values'!$V291,'Transactions (Dated)'!$B$2:$B$53,'Share Values'!AF$11,'Transactions (Dated)'!$C$2:$C$53,"Buy")-SUMIFS('Transactions (Dated)'!$E$2:$E$53,'Transactions (Dated)'!$D$2:$D$53,'Share Values'!$V291,'Transactions (Dated)'!$B$2:$B$53,'Share Values'!AF$11,'Transactions (Dated)'!$C$2:$C$53,"Sell")</f>
        <v>0</v>
      </c>
      <c r="AG291" s="40">
        <f ca="1">AG290+SUMIFS('Transactions (Dated)'!$E$2:$E$53,'Transactions (Dated)'!$D$2:$D$53,'Share Values'!$V291,'Transactions (Dated)'!$B$2:$B$53,'Share Values'!AG$11,'Transactions (Dated)'!$C$2:$C$53,"Buy")-SUMIFS('Transactions (Dated)'!$E$2:$E$53,'Transactions (Dated)'!$D$2:$D$53,'Share Values'!$V291,'Transactions (Dated)'!$B$2:$B$53,'Share Values'!AG$11,'Transactions (Dated)'!$C$2:$C$53,"Sell")</f>
        <v>0</v>
      </c>
      <c r="AH291" s="40">
        <f ca="1">AH290+SUMIFS('Transactions (Dated)'!$E$2:$E$53,'Transactions (Dated)'!$D$2:$D$53,'Share Values'!$V291,'Transactions (Dated)'!$B$2:$B$53,'Share Values'!AH$11,'Transactions (Dated)'!$C$2:$C$53,"Buy")-SUMIFS('Transactions (Dated)'!$E$2:$E$53,'Transactions (Dated)'!$D$2:$D$53,'Share Values'!$V291,'Transactions (Dated)'!$B$2:$B$53,'Share Values'!AH$11,'Transactions (Dated)'!$C$2:$C$53,"Sell")</f>
        <v>0</v>
      </c>
      <c r="AI291" s="40">
        <f ca="1">AI290+SUMIFS('Transactions (Dated)'!$E$2:$E$53,'Transactions (Dated)'!$D$2:$D$53,'Share Values'!$V291,'Transactions (Dated)'!$B$2:$B$53,'Share Values'!AI$11,'Transactions (Dated)'!$C$2:$C$53,"Buy")-SUMIFS('Transactions (Dated)'!$E$2:$E$53,'Transactions (Dated)'!$D$2:$D$53,'Share Values'!$V291,'Transactions (Dated)'!$B$2:$B$53,'Share Values'!AI$11,'Transactions (Dated)'!$C$2:$C$53,"Sell")</f>
        <v>0</v>
      </c>
      <c r="AJ291" s="40">
        <f ca="1">AJ290+SUMIFS('Transactions (Dated)'!$E$2:$E$53,'Transactions (Dated)'!$D$2:$D$53,'Share Values'!$V291,'Transactions (Dated)'!$B$2:$B$53,'Share Values'!AJ$11,'Transactions (Dated)'!$C$2:$C$53,"Buy")-SUMIFS('Transactions (Dated)'!$E$2:$E$53,'Transactions (Dated)'!$D$2:$D$53,'Share Values'!$V291,'Transactions (Dated)'!$B$2:$B$53,'Share Values'!AJ$11,'Transactions (Dated)'!$C$2:$C$53,"Sell")</f>
        <v>0</v>
      </c>
      <c r="AK291" s="40"/>
      <c r="AM291" s="3">
        <f t="shared" si="105"/>
        <v>42319</v>
      </c>
      <c r="AN291" s="6">
        <f t="shared" ca="1" si="106"/>
        <v>45510</v>
      </c>
      <c r="AO291" s="6">
        <f t="shared" ca="1" si="107"/>
        <v>31031.25</v>
      </c>
      <c r="AP291" s="6">
        <f t="shared" ca="1" si="108"/>
        <v>0</v>
      </c>
      <c r="AQ291" s="6">
        <f t="shared" ca="1" si="109"/>
        <v>63457.68</v>
      </c>
      <c r="AR291" s="6">
        <f t="shared" ca="1" si="110"/>
        <v>27917.72</v>
      </c>
      <c r="AS291" s="6">
        <f t="shared" ca="1" si="111"/>
        <v>0</v>
      </c>
      <c r="AT291" s="6">
        <f t="shared" ca="1" si="112"/>
        <v>0</v>
      </c>
      <c r="AU291" s="6">
        <f t="shared" ca="1" si="113"/>
        <v>0</v>
      </c>
      <c r="AV291" s="6">
        <f t="shared" ca="1" si="114"/>
        <v>0</v>
      </c>
      <c r="AW291" s="6">
        <f t="shared" ca="1" si="115"/>
        <v>0</v>
      </c>
      <c r="AX291" s="6">
        <f t="shared" ca="1" si="116"/>
        <v>0</v>
      </c>
      <c r="AY291" s="6">
        <f t="shared" ca="1" si="117"/>
        <v>0</v>
      </c>
      <c r="AZ291" s="6">
        <f t="shared" ca="1" si="118"/>
        <v>0</v>
      </c>
      <c r="BA291" s="6">
        <f t="shared" ca="1" si="119"/>
        <v>0</v>
      </c>
      <c r="BB291" s="6"/>
      <c r="BD291" s="4">
        <f t="shared" ca="1" si="120"/>
        <v>167916.65</v>
      </c>
      <c r="BF291" s="3">
        <f t="shared" si="121"/>
        <v>42319</v>
      </c>
      <c r="BG291" s="6">
        <f>BG290+SUMIFS('Transactions (Dated)'!H:H,'Transactions (Dated)'!D:D,'Share Values'!AM291)</f>
        <v>806524.9</v>
      </c>
      <c r="BH291" s="6">
        <f ca="1">BH290+SUMIFS('Transactions (Dated)'!$F:$F,'Transactions (Dated)'!$D:$D,$BF291,'Transactions (Dated)'!$B:$B,BH$11,'Transactions (Dated)'!$C:$C,"Dividend (paid to cash)")*W291</f>
        <v>0</v>
      </c>
      <c r="BI291" s="6">
        <f ca="1">BI290+SUMIFS('Transactions (Dated)'!$F:$F,'Transactions (Dated)'!$D:$D,$BF291,'Transactions (Dated)'!$B:$B,BI$11,'Transactions (Dated)'!$C:$C,"Dividend (paid to cash)")*X291</f>
        <v>2187.5</v>
      </c>
      <c r="BJ291" s="6">
        <f ca="1">BJ290+SUMIFS('Transactions (Dated)'!$F:$F,'Transactions (Dated)'!$D:$D,$BF291,'Transactions (Dated)'!$B:$B,BJ$11,'Transactions (Dated)'!$C:$C,"Dividend (paid to cash)")*Y291</f>
        <v>0</v>
      </c>
      <c r="BK291" s="6">
        <f ca="1">BK290+SUMIFS('Transactions (Dated)'!$F:$F,'Transactions (Dated)'!$D:$D,$BF291,'Transactions (Dated)'!$B:$B,BK$11,'Transactions (Dated)'!$C:$C,"Dividend (paid to cash)")*Z291</f>
        <v>179.74</v>
      </c>
      <c r="BL291" s="6">
        <f ca="1">BL290+SUMIFS('Transactions (Dated)'!$F:$F,'Transactions (Dated)'!$D:$D,$BF291,'Transactions (Dated)'!$B:$B,BL$11,'Transactions (Dated)'!$C:$C,"Dividend (paid to cash)")*AA291</f>
        <v>0</v>
      </c>
      <c r="BM291" s="6">
        <f ca="1">BM290+SUMIFS('Transactions (Dated)'!$F:$F,'Transactions (Dated)'!$D:$D,$BF291,'Transactions (Dated)'!$B:$B,BM$11,'Transactions (Dated)'!$C:$C,"Dividend (paid to cash)")*AB291</f>
        <v>0</v>
      </c>
      <c r="BN291" s="6">
        <f ca="1">BN290+SUMIFS('Transactions (Dated)'!$F:$F,'Transactions (Dated)'!$D:$D,$BF291,'Transactions (Dated)'!$B:$B,BN$11,'Transactions (Dated)'!$C:$C,"Dividend (paid to cash)")*AC291</f>
        <v>0</v>
      </c>
      <c r="BO291" s="6">
        <f ca="1">BO290+SUMIFS('Transactions (Dated)'!$F:$F,'Transactions (Dated)'!$D:$D,$BF291,'Transactions (Dated)'!$B:$B,BO$11,'Transactions (Dated)'!$C:$C,"Dividend (paid to cash)")*AD291</f>
        <v>0</v>
      </c>
      <c r="BP291" s="6">
        <f ca="1">BP290+SUMIFS('Transactions (Dated)'!$F:$F,'Transactions (Dated)'!$D:$D,$BF291,'Transactions (Dated)'!$B:$B,BP$11,'Transactions (Dated)'!$C:$C,"Dividend (paid to cash)")*AE291</f>
        <v>0</v>
      </c>
      <c r="BQ291" s="6">
        <f ca="1">BQ290+SUMIFS('Transactions (Dated)'!$F:$F,'Transactions (Dated)'!$D:$D,$BF291,'Transactions (Dated)'!$B:$B,BQ$11,'Transactions (Dated)'!$C:$C,"Dividend (paid to cash)")*AF291</f>
        <v>0</v>
      </c>
      <c r="BR291" s="6">
        <f ca="1">BR290+SUMIFS('Transactions (Dated)'!$F:$F,'Transactions (Dated)'!$D:$D,$BF291,'Transactions (Dated)'!$B:$B,BR$11,'Transactions (Dated)'!$C:$C,"Dividend (paid to cash)")*AG291</f>
        <v>0</v>
      </c>
      <c r="BS291" s="6">
        <f ca="1">BS290+SUMIFS('Transactions (Dated)'!$F:$F,'Transactions (Dated)'!$D:$D,$BF291,'Transactions (Dated)'!$B:$B,BS$11,'Transactions (Dated)'!$C:$C,"Dividend (paid to cash)")*AH291</f>
        <v>0</v>
      </c>
      <c r="BT291" s="6">
        <f ca="1">BT290+SUMIFS('Transactions (Dated)'!$F:$F,'Transactions (Dated)'!$D:$D,$BF291,'Transactions (Dated)'!$B:$B,BT$11,'Transactions (Dated)'!$C:$C,"Dividend (paid to cash)")*AI291</f>
        <v>0</v>
      </c>
      <c r="BU291" s="6">
        <f ca="1">BU290+SUMIFS('Transactions (Dated)'!$F:$F,'Transactions (Dated)'!$D:$D,$BF291,'Transactions (Dated)'!$B:$B,BU$11,'Transactions (Dated)'!$C:$C,"Dividend (paid to cash)")*AJ291</f>
        <v>0</v>
      </c>
      <c r="BV291" s="6"/>
      <c r="BX291" s="6">
        <f t="shared" ca="1" si="126"/>
        <v>808892.14</v>
      </c>
      <c r="BZ291" s="3">
        <f t="shared" si="127"/>
        <v>42319</v>
      </c>
      <c r="CA291" s="4">
        <f t="shared" ca="1" si="122"/>
        <v>167916.65</v>
      </c>
      <c r="CB291" s="4">
        <f t="shared" ca="1" si="123"/>
        <v>808892.14</v>
      </c>
      <c r="CD291" s="4">
        <f t="shared" ca="1" si="124"/>
        <v>976808.79</v>
      </c>
    </row>
    <row r="292" spans="2:82">
      <c r="B292" s="3">
        <f t="shared" si="125"/>
        <v>42320</v>
      </c>
      <c r="C292" s="2">
        <v>13127.2</v>
      </c>
      <c r="E292" s="70">
        <v>42320</v>
      </c>
      <c r="F292" s="69">
        <v>9.85</v>
      </c>
      <c r="G292" s="69">
        <v>3.05</v>
      </c>
      <c r="H292" s="69">
        <v>17.78</v>
      </c>
      <c r="I292" s="69">
        <v>32.799999999999997</v>
      </c>
      <c r="J292" s="69">
        <v>11.99</v>
      </c>
      <c r="K292" s="69">
        <v>10.53</v>
      </c>
      <c r="L292" s="69">
        <v>22.07</v>
      </c>
      <c r="M292" s="69">
        <v>3.04</v>
      </c>
      <c r="N292" s="69">
        <v>8.06</v>
      </c>
      <c r="O292" s="69">
        <v>6.12</v>
      </c>
      <c r="P292" s="69">
        <v>24.85</v>
      </c>
      <c r="Q292" s="69">
        <v>0.84</v>
      </c>
      <c r="R292" s="69">
        <v>5.37</v>
      </c>
      <c r="S292" s="69">
        <v>37.42</v>
      </c>
      <c r="T292" s="4"/>
      <c r="V292" s="3">
        <f t="shared" si="104"/>
        <v>42320</v>
      </c>
      <c r="W292" s="40">
        <f ca="1">W291+SUMIFS('Transactions (Dated)'!$E$2:$E$53,'Transactions (Dated)'!$D$2:$D$53,'Share Values'!$V292,'Transactions (Dated)'!$B$2:$B$53,'Share Values'!W$11,'Transactions (Dated)'!$C$2:$C$53,"Buy")-SUMIFS('Transactions (Dated)'!$E$2:$E$53,'Transactions (Dated)'!$D$2:$D$53,'Share Values'!$V292,'Transactions (Dated)'!$B$2:$B$53,'Share Values'!W$11,'Transactions (Dated)'!$C$2:$C$53,"Sell")</f>
        <v>4625</v>
      </c>
      <c r="X292" s="40">
        <f ca="1">X291+SUMIFS('Transactions (Dated)'!$E$2:$E$53,'Transactions (Dated)'!$D$2:$D$53,'Share Values'!$V292,'Transactions (Dated)'!$B$2:$B$53,'Share Values'!X$11,'Transactions (Dated)'!$C$2:$C$53,"Buy")-SUMIFS('Transactions (Dated)'!$E$2:$E$53,'Transactions (Dated)'!$D$2:$D$53,'Share Values'!$V292,'Transactions (Dated)'!$B$2:$B$53,'Share Values'!X$11,'Transactions (Dated)'!$C$2:$C$53,"Sell")</f>
        <v>9375</v>
      </c>
      <c r="Y292" s="40">
        <f ca="1">Y291+SUMIFS('Transactions (Dated)'!$E$2:$E$53,'Transactions (Dated)'!$D$2:$D$53,'Share Values'!$V292,'Transactions (Dated)'!$B$2:$B$53,'Share Values'!Y$11,'Transactions (Dated)'!$C$2:$C$53,"Buy")-SUMIFS('Transactions (Dated)'!$E$2:$E$53,'Transactions (Dated)'!$D$2:$D$53,'Share Values'!$V292,'Transactions (Dated)'!$B$2:$B$53,'Share Values'!Y$11,'Transactions (Dated)'!$C$2:$C$53,"Sell")</f>
        <v>0</v>
      </c>
      <c r="Z292" s="40">
        <f ca="1">Z291+SUMIFS('Transactions (Dated)'!$E$2:$E$53,'Transactions (Dated)'!$D$2:$D$53,'Share Values'!$V292,'Transactions (Dated)'!$B$2:$B$53,'Share Values'!Z$11,'Transactions (Dated)'!$C$2:$C$53,"Buy")-SUMIFS('Transactions (Dated)'!$E$2:$E$53,'Transactions (Dated)'!$D$2:$D$53,'Share Values'!$V292,'Transactions (Dated)'!$B$2:$B$53,'Share Values'!Z$11,'Transactions (Dated)'!$C$2:$C$53,"Sell")</f>
        <v>1892</v>
      </c>
      <c r="AA292" s="40">
        <f ca="1">AA291+SUMIFS('Transactions (Dated)'!$E$2:$E$53,'Transactions (Dated)'!$D$2:$D$53,'Share Values'!$V292,'Transactions (Dated)'!$B$2:$B$53,'Share Values'!AA$11,'Transactions (Dated)'!$C$2:$C$53,"Buy")-SUMIFS('Transactions (Dated)'!$E$2:$E$53,'Transactions (Dated)'!$D$2:$D$53,'Share Values'!$V292,'Transactions (Dated)'!$B$2:$B$53,'Share Values'!AA$11,'Transactions (Dated)'!$C$2:$C$53,"Sell")</f>
        <v>2348</v>
      </c>
      <c r="AB292" s="40">
        <f ca="1">AB291+SUMIFS('Transactions (Dated)'!$E$2:$E$53,'Transactions (Dated)'!$D$2:$D$53,'Share Values'!$V292,'Transactions (Dated)'!$B$2:$B$53,'Share Values'!AB$11,'Transactions (Dated)'!$C$2:$C$53,"Buy")-SUMIFS('Transactions (Dated)'!$E$2:$E$53,'Transactions (Dated)'!$D$2:$D$53,'Share Values'!$V292,'Transactions (Dated)'!$B$2:$B$53,'Share Values'!AB$11,'Transactions (Dated)'!$C$2:$C$53,"Sell")</f>
        <v>0</v>
      </c>
      <c r="AC292" s="40">
        <f ca="1">AC291+SUMIFS('Transactions (Dated)'!$E$2:$E$53,'Transactions (Dated)'!$D$2:$D$53,'Share Values'!$V292,'Transactions (Dated)'!$B$2:$B$53,'Share Values'!AC$11,'Transactions (Dated)'!$C$2:$C$53,"Buy")-SUMIFS('Transactions (Dated)'!$E$2:$E$53,'Transactions (Dated)'!$D$2:$D$53,'Share Values'!$V292,'Transactions (Dated)'!$B$2:$B$53,'Share Values'!AC$11,'Transactions (Dated)'!$C$2:$C$53,"Sell")</f>
        <v>0</v>
      </c>
      <c r="AD292" s="40">
        <f ca="1">AD291+SUMIFS('Transactions (Dated)'!$E$2:$E$53,'Transactions (Dated)'!$D$2:$D$53,'Share Values'!$V292,'Transactions (Dated)'!$B$2:$B$53,'Share Values'!AD$11,'Transactions (Dated)'!$C$2:$C$53,"Buy")-SUMIFS('Transactions (Dated)'!$E$2:$E$53,'Transactions (Dated)'!$D$2:$D$53,'Share Values'!$V292,'Transactions (Dated)'!$B$2:$B$53,'Share Values'!AD$11,'Transactions (Dated)'!$C$2:$C$53,"Sell")</f>
        <v>0</v>
      </c>
      <c r="AE292" s="40">
        <f ca="1">AE291+SUMIFS('Transactions (Dated)'!$E$2:$E$53,'Transactions (Dated)'!$D$2:$D$53,'Share Values'!$V292,'Transactions (Dated)'!$B$2:$B$53,'Share Values'!AE$11,'Transactions (Dated)'!$C$2:$C$53,"Buy")-SUMIFS('Transactions (Dated)'!$E$2:$E$53,'Transactions (Dated)'!$D$2:$D$53,'Share Values'!$V292,'Transactions (Dated)'!$B$2:$B$53,'Share Values'!AE$11,'Transactions (Dated)'!$C$2:$C$53,"Sell")</f>
        <v>0</v>
      </c>
      <c r="AF292" s="40">
        <f ca="1">AF291+SUMIFS('Transactions (Dated)'!$E$2:$E$53,'Transactions (Dated)'!$D$2:$D$53,'Share Values'!$V292,'Transactions (Dated)'!$B$2:$B$53,'Share Values'!AF$11,'Transactions (Dated)'!$C$2:$C$53,"Buy")-SUMIFS('Transactions (Dated)'!$E$2:$E$53,'Transactions (Dated)'!$D$2:$D$53,'Share Values'!$V292,'Transactions (Dated)'!$B$2:$B$53,'Share Values'!AF$11,'Transactions (Dated)'!$C$2:$C$53,"Sell")</f>
        <v>0</v>
      </c>
      <c r="AG292" s="40">
        <f ca="1">AG291+SUMIFS('Transactions (Dated)'!$E$2:$E$53,'Transactions (Dated)'!$D$2:$D$53,'Share Values'!$V292,'Transactions (Dated)'!$B$2:$B$53,'Share Values'!AG$11,'Transactions (Dated)'!$C$2:$C$53,"Buy")-SUMIFS('Transactions (Dated)'!$E$2:$E$53,'Transactions (Dated)'!$D$2:$D$53,'Share Values'!$V292,'Transactions (Dated)'!$B$2:$B$53,'Share Values'!AG$11,'Transactions (Dated)'!$C$2:$C$53,"Sell")</f>
        <v>0</v>
      </c>
      <c r="AH292" s="40">
        <f ca="1">AH291+SUMIFS('Transactions (Dated)'!$E$2:$E$53,'Transactions (Dated)'!$D$2:$D$53,'Share Values'!$V292,'Transactions (Dated)'!$B$2:$B$53,'Share Values'!AH$11,'Transactions (Dated)'!$C$2:$C$53,"Buy")-SUMIFS('Transactions (Dated)'!$E$2:$E$53,'Transactions (Dated)'!$D$2:$D$53,'Share Values'!$V292,'Transactions (Dated)'!$B$2:$B$53,'Share Values'!AH$11,'Transactions (Dated)'!$C$2:$C$53,"Sell")</f>
        <v>0</v>
      </c>
      <c r="AI292" s="40">
        <f ca="1">AI291+SUMIFS('Transactions (Dated)'!$E$2:$E$53,'Transactions (Dated)'!$D$2:$D$53,'Share Values'!$V292,'Transactions (Dated)'!$B$2:$B$53,'Share Values'!AI$11,'Transactions (Dated)'!$C$2:$C$53,"Buy")-SUMIFS('Transactions (Dated)'!$E$2:$E$53,'Transactions (Dated)'!$D$2:$D$53,'Share Values'!$V292,'Transactions (Dated)'!$B$2:$B$53,'Share Values'!AI$11,'Transactions (Dated)'!$C$2:$C$53,"Sell")</f>
        <v>0</v>
      </c>
      <c r="AJ292" s="40">
        <f ca="1">AJ291+SUMIFS('Transactions (Dated)'!$E$2:$E$53,'Transactions (Dated)'!$D$2:$D$53,'Share Values'!$V292,'Transactions (Dated)'!$B$2:$B$53,'Share Values'!AJ$11,'Transactions (Dated)'!$C$2:$C$53,"Buy")-SUMIFS('Transactions (Dated)'!$E$2:$E$53,'Transactions (Dated)'!$D$2:$D$53,'Share Values'!$V292,'Transactions (Dated)'!$B$2:$B$53,'Share Values'!AJ$11,'Transactions (Dated)'!$C$2:$C$53,"Sell")</f>
        <v>0</v>
      </c>
      <c r="AK292" s="40"/>
      <c r="AM292" s="3">
        <f t="shared" si="105"/>
        <v>42320</v>
      </c>
      <c r="AN292" s="6">
        <f t="shared" ca="1" si="106"/>
        <v>45556.25</v>
      </c>
      <c r="AO292" s="6">
        <f t="shared" ca="1" si="107"/>
        <v>28593.75</v>
      </c>
      <c r="AP292" s="6">
        <f t="shared" ca="1" si="108"/>
        <v>0</v>
      </c>
      <c r="AQ292" s="6">
        <f t="shared" ca="1" si="109"/>
        <v>62057.599999999991</v>
      </c>
      <c r="AR292" s="6">
        <f t="shared" ca="1" si="110"/>
        <v>28152.52</v>
      </c>
      <c r="AS292" s="6">
        <f t="shared" ca="1" si="111"/>
        <v>0</v>
      </c>
      <c r="AT292" s="6">
        <f t="shared" ca="1" si="112"/>
        <v>0</v>
      </c>
      <c r="AU292" s="6">
        <f t="shared" ca="1" si="113"/>
        <v>0</v>
      </c>
      <c r="AV292" s="6">
        <f t="shared" ca="1" si="114"/>
        <v>0</v>
      </c>
      <c r="AW292" s="6">
        <f t="shared" ca="1" si="115"/>
        <v>0</v>
      </c>
      <c r="AX292" s="6">
        <f t="shared" ca="1" si="116"/>
        <v>0</v>
      </c>
      <c r="AY292" s="6">
        <f t="shared" ca="1" si="117"/>
        <v>0</v>
      </c>
      <c r="AZ292" s="6">
        <f t="shared" ca="1" si="118"/>
        <v>0</v>
      </c>
      <c r="BA292" s="6">
        <f t="shared" ca="1" si="119"/>
        <v>0</v>
      </c>
      <c r="BB292" s="6"/>
      <c r="BD292" s="4">
        <f t="shared" ca="1" si="120"/>
        <v>164360.11999999997</v>
      </c>
      <c r="BF292" s="3">
        <f t="shared" si="121"/>
        <v>42320</v>
      </c>
      <c r="BG292" s="6">
        <f>BG291+SUMIFS('Transactions (Dated)'!H:H,'Transactions (Dated)'!D:D,'Share Values'!AM292)</f>
        <v>806524.9</v>
      </c>
      <c r="BH292" s="6">
        <f ca="1">BH291+SUMIFS('Transactions (Dated)'!$F:$F,'Transactions (Dated)'!$D:$D,$BF292,'Transactions (Dated)'!$B:$B,BH$11,'Transactions (Dated)'!$C:$C,"Dividend (paid to cash)")*W292</f>
        <v>0</v>
      </c>
      <c r="BI292" s="6">
        <f ca="1">BI291+SUMIFS('Transactions (Dated)'!$F:$F,'Transactions (Dated)'!$D:$D,$BF292,'Transactions (Dated)'!$B:$B,BI$11,'Transactions (Dated)'!$C:$C,"Dividend (paid to cash)")*X292</f>
        <v>2187.5</v>
      </c>
      <c r="BJ292" s="6">
        <f ca="1">BJ291+SUMIFS('Transactions (Dated)'!$F:$F,'Transactions (Dated)'!$D:$D,$BF292,'Transactions (Dated)'!$B:$B,BJ$11,'Transactions (Dated)'!$C:$C,"Dividend (paid to cash)")*Y292</f>
        <v>0</v>
      </c>
      <c r="BK292" s="6">
        <f ca="1">BK291+SUMIFS('Transactions (Dated)'!$F:$F,'Transactions (Dated)'!$D:$D,$BF292,'Transactions (Dated)'!$B:$B,BK$11,'Transactions (Dated)'!$C:$C,"Dividend (paid to cash)")*Z292</f>
        <v>179.74</v>
      </c>
      <c r="BL292" s="6">
        <f ca="1">BL291+SUMIFS('Transactions (Dated)'!$F:$F,'Transactions (Dated)'!$D:$D,$BF292,'Transactions (Dated)'!$B:$B,BL$11,'Transactions (Dated)'!$C:$C,"Dividend (paid to cash)")*AA292</f>
        <v>0</v>
      </c>
      <c r="BM292" s="6">
        <f ca="1">BM291+SUMIFS('Transactions (Dated)'!$F:$F,'Transactions (Dated)'!$D:$D,$BF292,'Transactions (Dated)'!$B:$B,BM$11,'Transactions (Dated)'!$C:$C,"Dividend (paid to cash)")*AB292</f>
        <v>0</v>
      </c>
      <c r="BN292" s="6">
        <f ca="1">BN291+SUMIFS('Transactions (Dated)'!$F:$F,'Transactions (Dated)'!$D:$D,$BF292,'Transactions (Dated)'!$B:$B,BN$11,'Transactions (Dated)'!$C:$C,"Dividend (paid to cash)")*AC292</f>
        <v>0</v>
      </c>
      <c r="BO292" s="6">
        <f ca="1">BO291+SUMIFS('Transactions (Dated)'!$F:$F,'Transactions (Dated)'!$D:$D,$BF292,'Transactions (Dated)'!$B:$B,BO$11,'Transactions (Dated)'!$C:$C,"Dividend (paid to cash)")*AD292</f>
        <v>0</v>
      </c>
      <c r="BP292" s="6">
        <f ca="1">BP291+SUMIFS('Transactions (Dated)'!$F:$F,'Transactions (Dated)'!$D:$D,$BF292,'Transactions (Dated)'!$B:$B,BP$11,'Transactions (Dated)'!$C:$C,"Dividend (paid to cash)")*AE292</f>
        <v>0</v>
      </c>
      <c r="BQ292" s="6">
        <f ca="1">BQ291+SUMIFS('Transactions (Dated)'!$F:$F,'Transactions (Dated)'!$D:$D,$BF292,'Transactions (Dated)'!$B:$B,BQ$11,'Transactions (Dated)'!$C:$C,"Dividend (paid to cash)")*AF292</f>
        <v>0</v>
      </c>
      <c r="BR292" s="6">
        <f ca="1">BR291+SUMIFS('Transactions (Dated)'!$F:$F,'Transactions (Dated)'!$D:$D,$BF292,'Transactions (Dated)'!$B:$B,BR$11,'Transactions (Dated)'!$C:$C,"Dividend (paid to cash)")*AG292</f>
        <v>0</v>
      </c>
      <c r="BS292" s="6">
        <f ca="1">BS291+SUMIFS('Transactions (Dated)'!$F:$F,'Transactions (Dated)'!$D:$D,$BF292,'Transactions (Dated)'!$B:$B,BS$11,'Transactions (Dated)'!$C:$C,"Dividend (paid to cash)")*AH292</f>
        <v>0</v>
      </c>
      <c r="BT292" s="6">
        <f ca="1">BT291+SUMIFS('Transactions (Dated)'!$F:$F,'Transactions (Dated)'!$D:$D,$BF292,'Transactions (Dated)'!$B:$B,BT$11,'Transactions (Dated)'!$C:$C,"Dividend (paid to cash)")*AI292</f>
        <v>0</v>
      </c>
      <c r="BU292" s="6">
        <f ca="1">BU291+SUMIFS('Transactions (Dated)'!$F:$F,'Transactions (Dated)'!$D:$D,$BF292,'Transactions (Dated)'!$B:$B,BU$11,'Transactions (Dated)'!$C:$C,"Dividend (paid to cash)")*AJ292</f>
        <v>0</v>
      </c>
      <c r="BV292" s="6"/>
      <c r="BX292" s="6">
        <f t="shared" ca="1" si="126"/>
        <v>808892.14</v>
      </c>
      <c r="BZ292" s="3">
        <f t="shared" si="127"/>
        <v>42320</v>
      </c>
      <c r="CA292" s="4">
        <f t="shared" ca="1" si="122"/>
        <v>164360.11999999997</v>
      </c>
      <c r="CB292" s="4">
        <f t="shared" ca="1" si="123"/>
        <v>808892.14</v>
      </c>
      <c r="CD292" s="4">
        <f t="shared" ca="1" si="124"/>
        <v>973252.26</v>
      </c>
    </row>
    <row r="293" spans="2:82">
      <c r="B293" s="3">
        <f t="shared" si="125"/>
        <v>42321</v>
      </c>
      <c r="C293" s="2">
        <v>13075.4</v>
      </c>
      <c r="E293" s="70">
        <v>42321</v>
      </c>
      <c r="F293" s="69">
        <v>9.6</v>
      </c>
      <c r="G293" s="69">
        <v>2.9</v>
      </c>
      <c r="H293" s="69">
        <v>17.72</v>
      </c>
      <c r="I293" s="69">
        <v>32.43</v>
      </c>
      <c r="J293" s="69">
        <v>11.9</v>
      </c>
      <c r="K293" s="69">
        <v>10.76</v>
      </c>
      <c r="L293" s="69">
        <v>21.4</v>
      </c>
      <c r="M293" s="69">
        <v>2.98</v>
      </c>
      <c r="N293" s="69">
        <v>7.7</v>
      </c>
      <c r="O293" s="69">
        <v>6.11</v>
      </c>
      <c r="P293" s="69">
        <v>24.4</v>
      </c>
      <c r="Q293" s="69">
        <v>0.82</v>
      </c>
      <c r="R293" s="69">
        <v>5.25</v>
      </c>
      <c r="S293" s="69">
        <v>37.5</v>
      </c>
      <c r="T293" s="4"/>
      <c r="V293" s="3">
        <f t="shared" si="104"/>
        <v>42321</v>
      </c>
      <c r="W293" s="40">
        <f ca="1">W292+SUMIFS('Transactions (Dated)'!$E$2:$E$53,'Transactions (Dated)'!$D$2:$D$53,'Share Values'!$V293,'Transactions (Dated)'!$B$2:$B$53,'Share Values'!W$11,'Transactions (Dated)'!$C$2:$C$53,"Buy")-SUMIFS('Transactions (Dated)'!$E$2:$E$53,'Transactions (Dated)'!$D$2:$D$53,'Share Values'!$V293,'Transactions (Dated)'!$B$2:$B$53,'Share Values'!W$11,'Transactions (Dated)'!$C$2:$C$53,"Sell")</f>
        <v>4625</v>
      </c>
      <c r="X293" s="40">
        <f ca="1">X292+SUMIFS('Transactions (Dated)'!$E$2:$E$53,'Transactions (Dated)'!$D$2:$D$53,'Share Values'!$V293,'Transactions (Dated)'!$B$2:$B$53,'Share Values'!X$11,'Transactions (Dated)'!$C$2:$C$53,"Buy")-SUMIFS('Transactions (Dated)'!$E$2:$E$53,'Transactions (Dated)'!$D$2:$D$53,'Share Values'!$V293,'Transactions (Dated)'!$B$2:$B$53,'Share Values'!X$11,'Transactions (Dated)'!$C$2:$C$53,"Sell")</f>
        <v>9375</v>
      </c>
      <c r="Y293" s="40">
        <f ca="1">Y292+SUMIFS('Transactions (Dated)'!$E$2:$E$53,'Transactions (Dated)'!$D$2:$D$53,'Share Values'!$V293,'Transactions (Dated)'!$B$2:$B$53,'Share Values'!Y$11,'Transactions (Dated)'!$C$2:$C$53,"Buy")-SUMIFS('Transactions (Dated)'!$E$2:$E$53,'Transactions (Dated)'!$D$2:$D$53,'Share Values'!$V293,'Transactions (Dated)'!$B$2:$B$53,'Share Values'!Y$11,'Transactions (Dated)'!$C$2:$C$53,"Sell")</f>
        <v>0</v>
      </c>
      <c r="Z293" s="40">
        <f ca="1">Z292+SUMIFS('Transactions (Dated)'!$E$2:$E$53,'Transactions (Dated)'!$D$2:$D$53,'Share Values'!$V293,'Transactions (Dated)'!$B$2:$B$53,'Share Values'!Z$11,'Transactions (Dated)'!$C$2:$C$53,"Buy")-SUMIFS('Transactions (Dated)'!$E$2:$E$53,'Transactions (Dated)'!$D$2:$D$53,'Share Values'!$V293,'Transactions (Dated)'!$B$2:$B$53,'Share Values'!Z$11,'Transactions (Dated)'!$C$2:$C$53,"Sell")</f>
        <v>1892</v>
      </c>
      <c r="AA293" s="40">
        <f ca="1">AA292+SUMIFS('Transactions (Dated)'!$E$2:$E$53,'Transactions (Dated)'!$D$2:$D$53,'Share Values'!$V293,'Transactions (Dated)'!$B$2:$B$53,'Share Values'!AA$11,'Transactions (Dated)'!$C$2:$C$53,"Buy")-SUMIFS('Transactions (Dated)'!$E$2:$E$53,'Transactions (Dated)'!$D$2:$D$53,'Share Values'!$V293,'Transactions (Dated)'!$B$2:$B$53,'Share Values'!AA$11,'Transactions (Dated)'!$C$2:$C$53,"Sell")</f>
        <v>2348</v>
      </c>
      <c r="AB293" s="40">
        <f ca="1">AB292+SUMIFS('Transactions (Dated)'!$E$2:$E$53,'Transactions (Dated)'!$D$2:$D$53,'Share Values'!$V293,'Transactions (Dated)'!$B$2:$B$53,'Share Values'!AB$11,'Transactions (Dated)'!$C$2:$C$53,"Buy")-SUMIFS('Transactions (Dated)'!$E$2:$E$53,'Transactions (Dated)'!$D$2:$D$53,'Share Values'!$V293,'Transactions (Dated)'!$B$2:$B$53,'Share Values'!AB$11,'Transactions (Dated)'!$C$2:$C$53,"Sell")</f>
        <v>0</v>
      </c>
      <c r="AC293" s="40">
        <f ca="1">AC292+SUMIFS('Transactions (Dated)'!$E$2:$E$53,'Transactions (Dated)'!$D$2:$D$53,'Share Values'!$V293,'Transactions (Dated)'!$B$2:$B$53,'Share Values'!AC$11,'Transactions (Dated)'!$C$2:$C$53,"Buy")-SUMIFS('Transactions (Dated)'!$E$2:$E$53,'Transactions (Dated)'!$D$2:$D$53,'Share Values'!$V293,'Transactions (Dated)'!$B$2:$B$53,'Share Values'!AC$11,'Transactions (Dated)'!$C$2:$C$53,"Sell")</f>
        <v>0</v>
      </c>
      <c r="AD293" s="40">
        <f ca="1">AD292+SUMIFS('Transactions (Dated)'!$E$2:$E$53,'Transactions (Dated)'!$D$2:$D$53,'Share Values'!$V293,'Transactions (Dated)'!$B$2:$B$53,'Share Values'!AD$11,'Transactions (Dated)'!$C$2:$C$53,"Buy")-SUMIFS('Transactions (Dated)'!$E$2:$E$53,'Transactions (Dated)'!$D$2:$D$53,'Share Values'!$V293,'Transactions (Dated)'!$B$2:$B$53,'Share Values'!AD$11,'Transactions (Dated)'!$C$2:$C$53,"Sell")</f>
        <v>0</v>
      </c>
      <c r="AE293" s="40">
        <f ca="1">AE292+SUMIFS('Transactions (Dated)'!$E$2:$E$53,'Transactions (Dated)'!$D$2:$D$53,'Share Values'!$V293,'Transactions (Dated)'!$B$2:$B$53,'Share Values'!AE$11,'Transactions (Dated)'!$C$2:$C$53,"Buy")-SUMIFS('Transactions (Dated)'!$E$2:$E$53,'Transactions (Dated)'!$D$2:$D$53,'Share Values'!$V293,'Transactions (Dated)'!$B$2:$B$53,'Share Values'!AE$11,'Transactions (Dated)'!$C$2:$C$53,"Sell")</f>
        <v>0</v>
      </c>
      <c r="AF293" s="40">
        <f ca="1">AF292+SUMIFS('Transactions (Dated)'!$E$2:$E$53,'Transactions (Dated)'!$D$2:$D$53,'Share Values'!$V293,'Transactions (Dated)'!$B$2:$B$53,'Share Values'!AF$11,'Transactions (Dated)'!$C$2:$C$53,"Buy")-SUMIFS('Transactions (Dated)'!$E$2:$E$53,'Transactions (Dated)'!$D$2:$D$53,'Share Values'!$V293,'Transactions (Dated)'!$B$2:$B$53,'Share Values'!AF$11,'Transactions (Dated)'!$C$2:$C$53,"Sell")</f>
        <v>0</v>
      </c>
      <c r="AG293" s="40">
        <f ca="1">AG292+SUMIFS('Transactions (Dated)'!$E$2:$E$53,'Transactions (Dated)'!$D$2:$D$53,'Share Values'!$V293,'Transactions (Dated)'!$B$2:$B$53,'Share Values'!AG$11,'Transactions (Dated)'!$C$2:$C$53,"Buy")-SUMIFS('Transactions (Dated)'!$E$2:$E$53,'Transactions (Dated)'!$D$2:$D$53,'Share Values'!$V293,'Transactions (Dated)'!$B$2:$B$53,'Share Values'!AG$11,'Transactions (Dated)'!$C$2:$C$53,"Sell")</f>
        <v>0</v>
      </c>
      <c r="AH293" s="40">
        <f ca="1">AH292+SUMIFS('Transactions (Dated)'!$E$2:$E$53,'Transactions (Dated)'!$D$2:$D$53,'Share Values'!$V293,'Transactions (Dated)'!$B$2:$B$53,'Share Values'!AH$11,'Transactions (Dated)'!$C$2:$C$53,"Buy")-SUMIFS('Transactions (Dated)'!$E$2:$E$53,'Transactions (Dated)'!$D$2:$D$53,'Share Values'!$V293,'Transactions (Dated)'!$B$2:$B$53,'Share Values'!AH$11,'Transactions (Dated)'!$C$2:$C$53,"Sell")</f>
        <v>0</v>
      </c>
      <c r="AI293" s="40">
        <f ca="1">AI292+SUMIFS('Transactions (Dated)'!$E$2:$E$53,'Transactions (Dated)'!$D$2:$D$53,'Share Values'!$V293,'Transactions (Dated)'!$B$2:$B$53,'Share Values'!AI$11,'Transactions (Dated)'!$C$2:$C$53,"Buy")-SUMIFS('Transactions (Dated)'!$E$2:$E$53,'Transactions (Dated)'!$D$2:$D$53,'Share Values'!$V293,'Transactions (Dated)'!$B$2:$B$53,'Share Values'!AI$11,'Transactions (Dated)'!$C$2:$C$53,"Sell")</f>
        <v>0</v>
      </c>
      <c r="AJ293" s="40">
        <f ca="1">AJ292+SUMIFS('Transactions (Dated)'!$E$2:$E$53,'Transactions (Dated)'!$D$2:$D$53,'Share Values'!$V293,'Transactions (Dated)'!$B$2:$B$53,'Share Values'!AJ$11,'Transactions (Dated)'!$C$2:$C$53,"Buy")-SUMIFS('Transactions (Dated)'!$E$2:$E$53,'Transactions (Dated)'!$D$2:$D$53,'Share Values'!$V293,'Transactions (Dated)'!$B$2:$B$53,'Share Values'!AJ$11,'Transactions (Dated)'!$C$2:$C$53,"Sell")</f>
        <v>0</v>
      </c>
      <c r="AK293" s="40"/>
      <c r="AM293" s="3">
        <f t="shared" si="105"/>
        <v>42321</v>
      </c>
      <c r="AN293" s="6">
        <f t="shared" ca="1" si="106"/>
        <v>44400</v>
      </c>
      <c r="AO293" s="6">
        <f t="shared" ca="1" si="107"/>
        <v>27187.5</v>
      </c>
      <c r="AP293" s="6">
        <f t="shared" ca="1" si="108"/>
        <v>0</v>
      </c>
      <c r="AQ293" s="6">
        <f t="shared" ca="1" si="109"/>
        <v>61357.56</v>
      </c>
      <c r="AR293" s="6">
        <f t="shared" ca="1" si="110"/>
        <v>27941.200000000001</v>
      </c>
      <c r="AS293" s="6">
        <f t="shared" ca="1" si="111"/>
        <v>0</v>
      </c>
      <c r="AT293" s="6">
        <f t="shared" ca="1" si="112"/>
        <v>0</v>
      </c>
      <c r="AU293" s="6">
        <f t="shared" ca="1" si="113"/>
        <v>0</v>
      </c>
      <c r="AV293" s="6">
        <f t="shared" ca="1" si="114"/>
        <v>0</v>
      </c>
      <c r="AW293" s="6">
        <f t="shared" ca="1" si="115"/>
        <v>0</v>
      </c>
      <c r="AX293" s="6">
        <f t="shared" ca="1" si="116"/>
        <v>0</v>
      </c>
      <c r="AY293" s="6">
        <f t="shared" ca="1" si="117"/>
        <v>0</v>
      </c>
      <c r="AZ293" s="6">
        <f t="shared" ca="1" si="118"/>
        <v>0</v>
      </c>
      <c r="BA293" s="6">
        <f t="shared" ca="1" si="119"/>
        <v>0</v>
      </c>
      <c r="BB293" s="6"/>
      <c r="BD293" s="4">
        <f t="shared" ca="1" si="120"/>
        <v>160886.26</v>
      </c>
      <c r="BF293" s="3">
        <f t="shared" si="121"/>
        <v>42321</v>
      </c>
      <c r="BG293" s="6">
        <f>BG292+SUMIFS('Transactions (Dated)'!H:H,'Transactions (Dated)'!D:D,'Share Values'!AM293)</f>
        <v>806524.9</v>
      </c>
      <c r="BH293" s="6">
        <f ca="1">BH292+SUMIFS('Transactions (Dated)'!$F:$F,'Transactions (Dated)'!$D:$D,$BF293,'Transactions (Dated)'!$B:$B,BH$11,'Transactions (Dated)'!$C:$C,"Dividend (paid to cash)")*W293</f>
        <v>0</v>
      </c>
      <c r="BI293" s="6">
        <f ca="1">BI292+SUMIFS('Transactions (Dated)'!$F:$F,'Transactions (Dated)'!$D:$D,$BF293,'Transactions (Dated)'!$B:$B,BI$11,'Transactions (Dated)'!$C:$C,"Dividend (paid to cash)")*X293</f>
        <v>2187.5</v>
      </c>
      <c r="BJ293" s="6">
        <f ca="1">BJ292+SUMIFS('Transactions (Dated)'!$F:$F,'Transactions (Dated)'!$D:$D,$BF293,'Transactions (Dated)'!$B:$B,BJ$11,'Transactions (Dated)'!$C:$C,"Dividend (paid to cash)")*Y293</f>
        <v>0</v>
      </c>
      <c r="BK293" s="6">
        <f ca="1">BK292+SUMIFS('Transactions (Dated)'!$F:$F,'Transactions (Dated)'!$D:$D,$BF293,'Transactions (Dated)'!$B:$B,BK$11,'Transactions (Dated)'!$C:$C,"Dividend (paid to cash)")*Z293</f>
        <v>179.74</v>
      </c>
      <c r="BL293" s="6">
        <f ca="1">BL292+SUMIFS('Transactions (Dated)'!$F:$F,'Transactions (Dated)'!$D:$D,$BF293,'Transactions (Dated)'!$B:$B,BL$11,'Transactions (Dated)'!$C:$C,"Dividend (paid to cash)")*AA293</f>
        <v>0</v>
      </c>
      <c r="BM293" s="6">
        <f ca="1">BM292+SUMIFS('Transactions (Dated)'!$F:$F,'Transactions (Dated)'!$D:$D,$BF293,'Transactions (Dated)'!$B:$B,BM$11,'Transactions (Dated)'!$C:$C,"Dividend (paid to cash)")*AB293</f>
        <v>0</v>
      </c>
      <c r="BN293" s="6">
        <f ca="1">BN292+SUMIFS('Transactions (Dated)'!$F:$F,'Transactions (Dated)'!$D:$D,$BF293,'Transactions (Dated)'!$B:$B,BN$11,'Transactions (Dated)'!$C:$C,"Dividend (paid to cash)")*AC293</f>
        <v>0</v>
      </c>
      <c r="BO293" s="6">
        <f ca="1">BO292+SUMIFS('Transactions (Dated)'!$F:$F,'Transactions (Dated)'!$D:$D,$BF293,'Transactions (Dated)'!$B:$B,BO$11,'Transactions (Dated)'!$C:$C,"Dividend (paid to cash)")*AD293</f>
        <v>0</v>
      </c>
      <c r="BP293" s="6">
        <f ca="1">BP292+SUMIFS('Transactions (Dated)'!$F:$F,'Transactions (Dated)'!$D:$D,$BF293,'Transactions (Dated)'!$B:$B,BP$11,'Transactions (Dated)'!$C:$C,"Dividend (paid to cash)")*AE293</f>
        <v>0</v>
      </c>
      <c r="BQ293" s="6">
        <f ca="1">BQ292+SUMIFS('Transactions (Dated)'!$F:$F,'Transactions (Dated)'!$D:$D,$BF293,'Transactions (Dated)'!$B:$B,BQ$11,'Transactions (Dated)'!$C:$C,"Dividend (paid to cash)")*AF293</f>
        <v>0</v>
      </c>
      <c r="BR293" s="6">
        <f ca="1">BR292+SUMIFS('Transactions (Dated)'!$F:$F,'Transactions (Dated)'!$D:$D,$BF293,'Transactions (Dated)'!$B:$B,BR$11,'Transactions (Dated)'!$C:$C,"Dividend (paid to cash)")*AG293</f>
        <v>0</v>
      </c>
      <c r="BS293" s="6">
        <f ca="1">BS292+SUMIFS('Transactions (Dated)'!$F:$F,'Transactions (Dated)'!$D:$D,$BF293,'Transactions (Dated)'!$B:$B,BS$11,'Transactions (Dated)'!$C:$C,"Dividend (paid to cash)")*AH293</f>
        <v>0</v>
      </c>
      <c r="BT293" s="6">
        <f ca="1">BT292+SUMIFS('Transactions (Dated)'!$F:$F,'Transactions (Dated)'!$D:$D,$BF293,'Transactions (Dated)'!$B:$B,BT$11,'Transactions (Dated)'!$C:$C,"Dividend (paid to cash)")*AI293</f>
        <v>0</v>
      </c>
      <c r="BU293" s="6">
        <f ca="1">BU292+SUMIFS('Transactions (Dated)'!$F:$F,'Transactions (Dated)'!$D:$D,$BF293,'Transactions (Dated)'!$B:$B,BU$11,'Transactions (Dated)'!$C:$C,"Dividend (paid to cash)")*AJ293</f>
        <v>0</v>
      </c>
      <c r="BV293" s="6"/>
      <c r="BX293" s="6">
        <f t="shared" ca="1" si="126"/>
        <v>808892.14</v>
      </c>
      <c r="BZ293" s="3">
        <f t="shared" si="127"/>
        <v>42321</v>
      </c>
      <c r="CA293" s="4">
        <f t="shared" ca="1" si="122"/>
        <v>160886.26</v>
      </c>
      <c r="CB293" s="4">
        <f t="shared" ca="1" si="123"/>
        <v>808892.14</v>
      </c>
      <c r="CD293" s="4">
        <f t="shared" ca="1" si="124"/>
        <v>969778.4</v>
      </c>
    </row>
    <row r="294" spans="2:82">
      <c r="B294" s="3">
        <f t="shared" si="125"/>
        <v>42324</v>
      </c>
      <c r="C294" s="2">
        <v>13317.5</v>
      </c>
      <c r="E294" s="70">
        <v>42324</v>
      </c>
      <c r="F294" s="69">
        <v>10.02</v>
      </c>
      <c r="G294" s="69">
        <v>2.7</v>
      </c>
      <c r="H294" s="69">
        <v>18</v>
      </c>
      <c r="I294" s="69">
        <v>32.94</v>
      </c>
      <c r="J294" s="69">
        <v>12.03</v>
      </c>
      <c r="K294" s="69">
        <v>10.85</v>
      </c>
      <c r="L294" s="69">
        <v>21.94</v>
      </c>
      <c r="M294" s="69">
        <v>2.92</v>
      </c>
      <c r="N294" s="69">
        <v>7.8</v>
      </c>
      <c r="O294" s="69">
        <v>6.1166999999999998</v>
      </c>
      <c r="P294" s="69">
        <v>24.9</v>
      </c>
      <c r="Q294" s="69">
        <v>0.81</v>
      </c>
      <c r="R294" s="69">
        <v>5.21</v>
      </c>
      <c r="S294" s="69">
        <v>37.799999999999997</v>
      </c>
      <c r="T294" s="4"/>
      <c r="V294" s="3">
        <f t="shared" si="104"/>
        <v>42324</v>
      </c>
      <c r="W294" s="40">
        <f ca="1">W293+SUMIFS('Transactions (Dated)'!$E$2:$E$53,'Transactions (Dated)'!$D$2:$D$53,'Share Values'!$V294,'Transactions (Dated)'!$B$2:$B$53,'Share Values'!W$11,'Transactions (Dated)'!$C$2:$C$53,"Buy")-SUMIFS('Transactions (Dated)'!$E$2:$E$53,'Transactions (Dated)'!$D$2:$D$53,'Share Values'!$V294,'Transactions (Dated)'!$B$2:$B$53,'Share Values'!W$11,'Transactions (Dated)'!$C$2:$C$53,"Sell")</f>
        <v>4625</v>
      </c>
      <c r="X294" s="40">
        <f ca="1">X293+SUMIFS('Transactions (Dated)'!$E$2:$E$53,'Transactions (Dated)'!$D$2:$D$53,'Share Values'!$V294,'Transactions (Dated)'!$B$2:$B$53,'Share Values'!X$11,'Transactions (Dated)'!$C$2:$C$53,"Buy")-SUMIFS('Transactions (Dated)'!$E$2:$E$53,'Transactions (Dated)'!$D$2:$D$53,'Share Values'!$V294,'Transactions (Dated)'!$B$2:$B$53,'Share Values'!X$11,'Transactions (Dated)'!$C$2:$C$53,"Sell")</f>
        <v>9375</v>
      </c>
      <c r="Y294" s="40">
        <f ca="1">Y293+SUMIFS('Transactions (Dated)'!$E$2:$E$53,'Transactions (Dated)'!$D$2:$D$53,'Share Values'!$V294,'Transactions (Dated)'!$B$2:$B$53,'Share Values'!Y$11,'Transactions (Dated)'!$C$2:$C$53,"Buy")-SUMIFS('Transactions (Dated)'!$E$2:$E$53,'Transactions (Dated)'!$D$2:$D$53,'Share Values'!$V294,'Transactions (Dated)'!$B$2:$B$53,'Share Values'!Y$11,'Transactions (Dated)'!$C$2:$C$53,"Sell")</f>
        <v>0</v>
      </c>
      <c r="Z294" s="40">
        <f ca="1">Z293+SUMIFS('Transactions (Dated)'!$E$2:$E$53,'Transactions (Dated)'!$D$2:$D$53,'Share Values'!$V294,'Transactions (Dated)'!$B$2:$B$53,'Share Values'!Z$11,'Transactions (Dated)'!$C$2:$C$53,"Buy")-SUMIFS('Transactions (Dated)'!$E$2:$E$53,'Transactions (Dated)'!$D$2:$D$53,'Share Values'!$V294,'Transactions (Dated)'!$B$2:$B$53,'Share Values'!Z$11,'Transactions (Dated)'!$C$2:$C$53,"Sell")</f>
        <v>1892</v>
      </c>
      <c r="AA294" s="40">
        <f ca="1">AA293+SUMIFS('Transactions (Dated)'!$E$2:$E$53,'Transactions (Dated)'!$D$2:$D$53,'Share Values'!$V294,'Transactions (Dated)'!$B$2:$B$53,'Share Values'!AA$11,'Transactions (Dated)'!$C$2:$C$53,"Buy")-SUMIFS('Transactions (Dated)'!$E$2:$E$53,'Transactions (Dated)'!$D$2:$D$53,'Share Values'!$V294,'Transactions (Dated)'!$B$2:$B$53,'Share Values'!AA$11,'Transactions (Dated)'!$C$2:$C$53,"Sell")</f>
        <v>2348</v>
      </c>
      <c r="AB294" s="40">
        <f ca="1">AB293+SUMIFS('Transactions (Dated)'!$E$2:$E$53,'Transactions (Dated)'!$D$2:$D$53,'Share Values'!$V294,'Transactions (Dated)'!$B$2:$B$53,'Share Values'!AB$11,'Transactions (Dated)'!$C$2:$C$53,"Buy")-SUMIFS('Transactions (Dated)'!$E$2:$E$53,'Transactions (Dated)'!$D$2:$D$53,'Share Values'!$V294,'Transactions (Dated)'!$B$2:$B$53,'Share Values'!AB$11,'Transactions (Dated)'!$C$2:$C$53,"Sell")</f>
        <v>0</v>
      </c>
      <c r="AC294" s="40">
        <f ca="1">AC293+SUMIFS('Transactions (Dated)'!$E$2:$E$53,'Transactions (Dated)'!$D$2:$D$53,'Share Values'!$V294,'Transactions (Dated)'!$B$2:$B$53,'Share Values'!AC$11,'Transactions (Dated)'!$C$2:$C$53,"Buy")-SUMIFS('Transactions (Dated)'!$E$2:$E$53,'Transactions (Dated)'!$D$2:$D$53,'Share Values'!$V294,'Transactions (Dated)'!$B$2:$B$53,'Share Values'!AC$11,'Transactions (Dated)'!$C$2:$C$53,"Sell")</f>
        <v>0</v>
      </c>
      <c r="AD294" s="40">
        <f ca="1">AD293+SUMIFS('Transactions (Dated)'!$E$2:$E$53,'Transactions (Dated)'!$D$2:$D$53,'Share Values'!$V294,'Transactions (Dated)'!$B$2:$B$53,'Share Values'!AD$11,'Transactions (Dated)'!$C$2:$C$53,"Buy")-SUMIFS('Transactions (Dated)'!$E$2:$E$53,'Transactions (Dated)'!$D$2:$D$53,'Share Values'!$V294,'Transactions (Dated)'!$B$2:$B$53,'Share Values'!AD$11,'Transactions (Dated)'!$C$2:$C$53,"Sell")</f>
        <v>0</v>
      </c>
      <c r="AE294" s="40">
        <f ca="1">AE293+SUMIFS('Transactions (Dated)'!$E$2:$E$53,'Transactions (Dated)'!$D$2:$D$53,'Share Values'!$V294,'Transactions (Dated)'!$B$2:$B$53,'Share Values'!AE$11,'Transactions (Dated)'!$C$2:$C$53,"Buy")-SUMIFS('Transactions (Dated)'!$E$2:$E$53,'Transactions (Dated)'!$D$2:$D$53,'Share Values'!$V294,'Transactions (Dated)'!$B$2:$B$53,'Share Values'!AE$11,'Transactions (Dated)'!$C$2:$C$53,"Sell")</f>
        <v>0</v>
      </c>
      <c r="AF294" s="40">
        <f ca="1">AF293+SUMIFS('Transactions (Dated)'!$E$2:$E$53,'Transactions (Dated)'!$D$2:$D$53,'Share Values'!$V294,'Transactions (Dated)'!$B$2:$B$53,'Share Values'!AF$11,'Transactions (Dated)'!$C$2:$C$53,"Buy")-SUMIFS('Transactions (Dated)'!$E$2:$E$53,'Transactions (Dated)'!$D$2:$D$53,'Share Values'!$V294,'Transactions (Dated)'!$B$2:$B$53,'Share Values'!AF$11,'Transactions (Dated)'!$C$2:$C$53,"Sell")</f>
        <v>0</v>
      </c>
      <c r="AG294" s="40">
        <f ca="1">AG293+SUMIFS('Transactions (Dated)'!$E$2:$E$53,'Transactions (Dated)'!$D$2:$D$53,'Share Values'!$V294,'Transactions (Dated)'!$B$2:$B$53,'Share Values'!AG$11,'Transactions (Dated)'!$C$2:$C$53,"Buy")-SUMIFS('Transactions (Dated)'!$E$2:$E$53,'Transactions (Dated)'!$D$2:$D$53,'Share Values'!$V294,'Transactions (Dated)'!$B$2:$B$53,'Share Values'!AG$11,'Transactions (Dated)'!$C$2:$C$53,"Sell")</f>
        <v>0</v>
      </c>
      <c r="AH294" s="40">
        <f ca="1">AH293+SUMIFS('Transactions (Dated)'!$E$2:$E$53,'Transactions (Dated)'!$D$2:$D$53,'Share Values'!$V294,'Transactions (Dated)'!$B$2:$B$53,'Share Values'!AH$11,'Transactions (Dated)'!$C$2:$C$53,"Buy")-SUMIFS('Transactions (Dated)'!$E$2:$E$53,'Transactions (Dated)'!$D$2:$D$53,'Share Values'!$V294,'Transactions (Dated)'!$B$2:$B$53,'Share Values'!AH$11,'Transactions (Dated)'!$C$2:$C$53,"Sell")</f>
        <v>0</v>
      </c>
      <c r="AI294" s="40">
        <f ca="1">AI293+SUMIFS('Transactions (Dated)'!$E$2:$E$53,'Transactions (Dated)'!$D$2:$D$53,'Share Values'!$V294,'Transactions (Dated)'!$B$2:$B$53,'Share Values'!AI$11,'Transactions (Dated)'!$C$2:$C$53,"Buy")-SUMIFS('Transactions (Dated)'!$E$2:$E$53,'Transactions (Dated)'!$D$2:$D$53,'Share Values'!$V294,'Transactions (Dated)'!$B$2:$B$53,'Share Values'!AI$11,'Transactions (Dated)'!$C$2:$C$53,"Sell")</f>
        <v>0</v>
      </c>
      <c r="AJ294" s="40">
        <f ca="1">AJ293+SUMIFS('Transactions (Dated)'!$E$2:$E$53,'Transactions (Dated)'!$D$2:$D$53,'Share Values'!$V294,'Transactions (Dated)'!$B$2:$B$53,'Share Values'!AJ$11,'Transactions (Dated)'!$C$2:$C$53,"Buy")-SUMIFS('Transactions (Dated)'!$E$2:$E$53,'Transactions (Dated)'!$D$2:$D$53,'Share Values'!$V294,'Transactions (Dated)'!$B$2:$B$53,'Share Values'!AJ$11,'Transactions (Dated)'!$C$2:$C$53,"Sell")</f>
        <v>0</v>
      </c>
      <c r="AK294" s="40"/>
      <c r="AM294" s="3">
        <f t="shared" si="105"/>
        <v>42324</v>
      </c>
      <c r="AN294" s="6">
        <f t="shared" ca="1" si="106"/>
        <v>46342.5</v>
      </c>
      <c r="AO294" s="6">
        <f t="shared" ca="1" si="107"/>
        <v>25312.5</v>
      </c>
      <c r="AP294" s="6">
        <f t="shared" ca="1" si="108"/>
        <v>0</v>
      </c>
      <c r="AQ294" s="6">
        <f t="shared" ca="1" si="109"/>
        <v>62322.479999999996</v>
      </c>
      <c r="AR294" s="6">
        <f t="shared" ca="1" si="110"/>
        <v>28246.44</v>
      </c>
      <c r="AS294" s="6">
        <f t="shared" ca="1" si="111"/>
        <v>0</v>
      </c>
      <c r="AT294" s="6">
        <f t="shared" ca="1" si="112"/>
        <v>0</v>
      </c>
      <c r="AU294" s="6">
        <f t="shared" ca="1" si="113"/>
        <v>0</v>
      </c>
      <c r="AV294" s="6">
        <f t="shared" ca="1" si="114"/>
        <v>0</v>
      </c>
      <c r="AW294" s="6">
        <f t="shared" ca="1" si="115"/>
        <v>0</v>
      </c>
      <c r="AX294" s="6">
        <f t="shared" ca="1" si="116"/>
        <v>0</v>
      </c>
      <c r="AY294" s="6">
        <f t="shared" ca="1" si="117"/>
        <v>0</v>
      </c>
      <c r="AZ294" s="6">
        <f t="shared" ca="1" si="118"/>
        <v>0</v>
      </c>
      <c r="BA294" s="6">
        <f t="shared" ca="1" si="119"/>
        <v>0</v>
      </c>
      <c r="BB294" s="6"/>
      <c r="BD294" s="4">
        <f t="shared" ca="1" si="120"/>
        <v>162223.91999999998</v>
      </c>
      <c r="BF294" s="3">
        <f t="shared" si="121"/>
        <v>42324</v>
      </c>
      <c r="BG294" s="6">
        <f>BG293+SUMIFS('Transactions (Dated)'!H:H,'Transactions (Dated)'!D:D,'Share Values'!AM294)</f>
        <v>806524.9</v>
      </c>
      <c r="BH294" s="6">
        <f ca="1">BH293+SUMIFS('Transactions (Dated)'!$F:$F,'Transactions (Dated)'!$D:$D,$BF294,'Transactions (Dated)'!$B:$B,BH$11,'Transactions (Dated)'!$C:$C,"Dividend (paid to cash)")*W294</f>
        <v>0</v>
      </c>
      <c r="BI294" s="6">
        <f ca="1">BI293+SUMIFS('Transactions (Dated)'!$F:$F,'Transactions (Dated)'!$D:$D,$BF294,'Transactions (Dated)'!$B:$B,BI$11,'Transactions (Dated)'!$C:$C,"Dividend (paid to cash)")*X294</f>
        <v>2187.5</v>
      </c>
      <c r="BJ294" s="6">
        <f ca="1">BJ293+SUMIFS('Transactions (Dated)'!$F:$F,'Transactions (Dated)'!$D:$D,$BF294,'Transactions (Dated)'!$B:$B,BJ$11,'Transactions (Dated)'!$C:$C,"Dividend (paid to cash)")*Y294</f>
        <v>0</v>
      </c>
      <c r="BK294" s="6">
        <f ca="1">BK293+SUMIFS('Transactions (Dated)'!$F:$F,'Transactions (Dated)'!$D:$D,$BF294,'Transactions (Dated)'!$B:$B,BK$11,'Transactions (Dated)'!$C:$C,"Dividend (paid to cash)")*Z294</f>
        <v>179.74</v>
      </c>
      <c r="BL294" s="6">
        <f ca="1">BL293+SUMIFS('Transactions (Dated)'!$F:$F,'Transactions (Dated)'!$D:$D,$BF294,'Transactions (Dated)'!$B:$B,BL$11,'Transactions (Dated)'!$C:$C,"Dividend (paid to cash)")*AA294</f>
        <v>0</v>
      </c>
      <c r="BM294" s="6">
        <f ca="1">BM293+SUMIFS('Transactions (Dated)'!$F:$F,'Transactions (Dated)'!$D:$D,$BF294,'Transactions (Dated)'!$B:$B,BM$11,'Transactions (Dated)'!$C:$C,"Dividend (paid to cash)")*AB294</f>
        <v>0</v>
      </c>
      <c r="BN294" s="6">
        <f ca="1">BN293+SUMIFS('Transactions (Dated)'!$F:$F,'Transactions (Dated)'!$D:$D,$BF294,'Transactions (Dated)'!$B:$B,BN$11,'Transactions (Dated)'!$C:$C,"Dividend (paid to cash)")*AC294</f>
        <v>0</v>
      </c>
      <c r="BO294" s="6">
        <f ca="1">BO293+SUMIFS('Transactions (Dated)'!$F:$F,'Transactions (Dated)'!$D:$D,$BF294,'Transactions (Dated)'!$B:$B,BO$11,'Transactions (Dated)'!$C:$C,"Dividend (paid to cash)")*AD294</f>
        <v>0</v>
      </c>
      <c r="BP294" s="6">
        <f ca="1">BP293+SUMIFS('Transactions (Dated)'!$F:$F,'Transactions (Dated)'!$D:$D,$BF294,'Transactions (Dated)'!$B:$B,BP$11,'Transactions (Dated)'!$C:$C,"Dividend (paid to cash)")*AE294</f>
        <v>0</v>
      </c>
      <c r="BQ294" s="6">
        <f ca="1">BQ293+SUMIFS('Transactions (Dated)'!$F:$F,'Transactions (Dated)'!$D:$D,$BF294,'Transactions (Dated)'!$B:$B,BQ$11,'Transactions (Dated)'!$C:$C,"Dividend (paid to cash)")*AF294</f>
        <v>0</v>
      </c>
      <c r="BR294" s="6">
        <f ca="1">BR293+SUMIFS('Transactions (Dated)'!$F:$F,'Transactions (Dated)'!$D:$D,$BF294,'Transactions (Dated)'!$B:$B,BR$11,'Transactions (Dated)'!$C:$C,"Dividend (paid to cash)")*AG294</f>
        <v>0</v>
      </c>
      <c r="BS294" s="6">
        <f ca="1">BS293+SUMIFS('Transactions (Dated)'!$F:$F,'Transactions (Dated)'!$D:$D,$BF294,'Transactions (Dated)'!$B:$B,BS$11,'Transactions (Dated)'!$C:$C,"Dividend (paid to cash)")*AH294</f>
        <v>0</v>
      </c>
      <c r="BT294" s="6">
        <f ca="1">BT293+SUMIFS('Transactions (Dated)'!$F:$F,'Transactions (Dated)'!$D:$D,$BF294,'Transactions (Dated)'!$B:$B,BT$11,'Transactions (Dated)'!$C:$C,"Dividend (paid to cash)")*AI294</f>
        <v>0</v>
      </c>
      <c r="BU294" s="6">
        <f ca="1">BU293+SUMIFS('Transactions (Dated)'!$F:$F,'Transactions (Dated)'!$D:$D,$BF294,'Transactions (Dated)'!$B:$B,BU$11,'Transactions (Dated)'!$C:$C,"Dividend (paid to cash)")*AJ294</f>
        <v>0</v>
      </c>
      <c r="BV294" s="6"/>
      <c r="BX294" s="6">
        <f t="shared" ca="1" si="126"/>
        <v>808892.14</v>
      </c>
      <c r="BZ294" s="3">
        <f t="shared" si="127"/>
        <v>42324</v>
      </c>
      <c r="CA294" s="4">
        <f t="shared" ca="1" si="122"/>
        <v>162223.91999999998</v>
      </c>
      <c r="CB294" s="4">
        <f t="shared" ca="1" si="123"/>
        <v>808892.14</v>
      </c>
      <c r="CD294" s="4">
        <f t="shared" ca="1" si="124"/>
        <v>971116.06</v>
      </c>
    </row>
    <row r="295" spans="2:82">
      <c r="B295" s="3">
        <f t="shared" si="125"/>
        <v>42325</v>
      </c>
      <c r="C295" s="2">
        <v>13280.4</v>
      </c>
      <c r="E295" s="70">
        <v>42325</v>
      </c>
      <c r="F295" s="69">
        <v>9.8699999999999992</v>
      </c>
      <c r="G295" s="69">
        <v>2.7</v>
      </c>
      <c r="H295" s="69">
        <v>18</v>
      </c>
      <c r="I295" s="69">
        <v>33.020000000000003</v>
      </c>
      <c r="J295" s="69">
        <v>12.37</v>
      </c>
      <c r="K295" s="69">
        <v>10.57</v>
      </c>
      <c r="L295" s="69">
        <v>23.04</v>
      </c>
      <c r="M295" s="69">
        <v>2.73</v>
      </c>
      <c r="N295" s="69">
        <v>7.7</v>
      </c>
      <c r="O295" s="69">
        <v>6.09</v>
      </c>
      <c r="P295" s="69">
        <v>25.16</v>
      </c>
      <c r="Q295" s="69">
        <v>0.86</v>
      </c>
      <c r="R295" s="69">
        <v>5.34</v>
      </c>
      <c r="S295" s="69">
        <v>37.69</v>
      </c>
      <c r="T295" s="4"/>
      <c r="V295" s="3">
        <f t="shared" si="104"/>
        <v>42325</v>
      </c>
      <c r="W295" s="40">
        <f ca="1">W294+SUMIFS('Transactions (Dated)'!$E$2:$E$53,'Transactions (Dated)'!$D$2:$D$53,'Share Values'!$V295,'Transactions (Dated)'!$B$2:$B$53,'Share Values'!W$11,'Transactions (Dated)'!$C$2:$C$53,"Buy")-SUMIFS('Transactions (Dated)'!$E$2:$E$53,'Transactions (Dated)'!$D$2:$D$53,'Share Values'!$V295,'Transactions (Dated)'!$B$2:$B$53,'Share Values'!W$11,'Transactions (Dated)'!$C$2:$C$53,"Sell")</f>
        <v>4625</v>
      </c>
      <c r="X295" s="40">
        <f ca="1">X294+SUMIFS('Transactions (Dated)'!$E$2:$E$53,'Transactions (Dated)'!$D$2:$D$53,'Share Values'!$V295,'Transactions (Dated)'!$B$2:$B$53,'Share Values'!X$11,'Transactions (Dated)'!$C$2:$C$53,"Buy")-SUMIFS('Transactions (Dated)'!$E$2:$E$53,'Transactions (Dated)'!$D$2:$D$53,'Share Values'!$V295,'Transactions (Dated)'!$B$2:$B$53,'Share Values'!X$11,'Transactions (Dated)'!$C$2:$C$53,"Sell")</f>
        <v>9375</v>
      </c>
      <c r="Y295" s="40">
        <f ca="1">Y294+SUMIFS('Transactions (Dated)'!$E$2:$E$53,'Transactions (Dated)'!$D$2:$D$53,'Share Values'!$V295,'Transactions (Dated)'!$B$2:$B$53,'Share Values'!Y$11,'Transactions (Dated)'!$C$2:$C$53,"Buy")-SUMIFS('Transactions (Dated)'!$E$2:$E$53,'Transactions (Dated)'!$D$2:$D$53,'Share Values'!$V295,'Transactions (Dated)'!$B$2:$B$53,'Share Values'!Y$11,'Transactions (Dated)'!$C$2:$C$53,"Sell")</f>
        <v>0</v>
      </c>
      <c r="Z295" s="40">
        <f ca="1">Z294+SUMIFS('Transactions (Dated)'!$E$2:$E$53,'Transactions (Dated)'!$D$2:$D$53,'Share Values'!$V295,'Transactions (Dated)'!$B$2:$B$53,'Share Values'!Z$11,'Transactions (Dated)'!$C$2:$C$53,"Buy")-SUMIFS('Transactions (Dated)'!$E$2:$E$53,'Transactions (Dated)'!$D$2:$D$53,'Share Values'!$V295,'Transactions (Dated)'!$B$2:$B$53,'Share Values'!Z$11,'Transactions (Dated)'!$C$2:$C$53,"Sell")</f>
        <v>1892</v>
      </c>
      <c r="AA295" s="40">
        <f ca="1">AA294+SUMIFS('Transactions (Dated)'!$E$2:$E$53,'Transactions (Dated)'!$D$2:$D$53,'Share Values'!$V295,'Transactions (Dated)'!$B$2:$B$53,'Share Values'!AA$11,'Transactions (Dated)'!$C$2:$C$53,"Buy")-SUMIFS('Transactions (Dated)'!$E$2:$E$53,'Transactions (Dated)'!$D$2:$D$53,'Share Values'!$V295,'Transactions (Dated)'!$B$2:$B$53,'Share Values'!AA$11,'Transactions (Dated)'!$C$2:$C$53,"Sell")</f>
        <v>2348</v>
      </c>
      <c r="AB295" s="40">
        <f ca="1">AB294+SUMIFS('Transactions (Dated)'!$E$2:$E$53,'Transactions (Dated)'!$D$2:$D$53,'Share Values'!$V295,'Transactions (Dated)'!$B$2:$B$53,'Share Values'!AB$11,'Transactions (Dated)'!$C$2:$C$53,"Buy")-SUMIFS('Transactions (Dated)'!$E$2:$E$53,'Transactions (Dated)'!$D$2:$D$53,'Share Values'!$V295,'Transactions (Dated)'!$B$2:$B$53,'Share Values'!AB$11,'Transactions (Dated)'!$C$2:$C$53,"Sell")</f>
        <v>0</v>
      </c>
      <c r="AC295" s="40">
        <f ca="1">AC294+SUMIFS('Transactions (Dated)'!$E$2:$E$53,'Transactions (Dated)'!$D$2:$D$53,'Share Values'!$V295,'Transactions (Dated)'!$B$2:$B$53,'Share Values'!AC$11,'Transactions (Dated)'!$C$2:$C$53,"Buy")-SUMIFS('Transactions (Dated)'!$E$2:$E$53,'Transactions (Dated)'!$D$2:$D$53,'Share Values'!$V295,'Transactions (Dated)'!$B$2:$B$53,'Share Values'!AC$11,'Transactions (Dated)'!$C$2:$C$53,"Sell")</f>
        <v>0</v>
      </c>
      <c r="AD295" s="40">
        <f ca="1">AD294+SUMIFS('Transactions (Dated)'!$E$2:$E$53,'Transactions (Dated)'!$D$2:$D$53,'Share Values'!$V295,'Transactions (Dated)'!$B$2:$B$53,'Share Values'!AD$11,'Transactions (Dated)'!$C$2:$C$53,"Buy")-SUMIFS('Transactions (Dated)'!$E$2:$E$53,'Transactions (Dated)'!$D$2:$D$53,'Share Values'!$V295,'Transactions (Dated)'!$B$2:$B$53,'Share Values'!AD$11,'Transactions (Dated)'!$C$2:$C$53,"Sell")</f>
        <v>0</v>
      </c>
      <c r="AE295" s="40">
        <f ca="1">AE294+SUMIFS('Transactions (Dated)'!$E$2:$E$53,'Transactions (Dated)'!$D$2:$D$53,'Share Values'!$V295,'Transactions (Dated)'!$B$2:$B$53,'Share Values'!AE$11,'Transactions (Dated)'!$C$2:$C$53,"Buy")-SUMIFS('Transactions (Dated)'!$E$2:$E$53,'Transactions (Dated)'!$D$2:$D$53,'Share Values'!$V295,'Transactions (Dated)'!$B$2:$B$53,'Share Values'!AE$11,'Transactions (Dated)'!$C$2:$C$53,"Sell")</f>
        <v>0</v>
      </c>
      <c r="AF295" s="40">
        <f ca="1">AF294+SUMIFS('Transactions (Dated)'!$E$2:$E$53,'Transactions (Dated)'!$D$2:$D$53,'Share Values'!$V295,'Transactions (Dated)'!$B$2:$B$53,'Share Values'!AF$11,'Transactions (Dated)'!$C$2:$C$53,"Buy")-SUMIFS('Transactions (Dated)'!$E$2:$E$53,'Transactions (Dated)'!$D$2:$D$53,'Share Values'!$V295,'Transactions (Dated)'!$B$2:$B$53,'Share Values'!AF$11,'Transactions (Dated)'!$C$2:$C$53,"Sell")</f>
        <v>0</v>
      </c>
      <c r="AG295" s="40">
        <f ca="1">AG294+SUMIFS('Transactions (Dated)'!$E$2:$E$53,'Transactions (Dated)'!$D$2:$D$53,'Share Values'!$V295,'Transactions (Dated)'!$B$2:$B$53,'Share Values'!AG$11,'Transactions (Dated)'!$C$2:$C$53,"Buy")-SUMIFS('Transactions (Dated)'!$E$2:$E$53,'Transactions (Dated)'!$D$2:$D$53,'Share Values'!$V295,'Transactions (Dated)'!$B$2:$B$53,'Share Values'!AG$11,'Transactions (Dated)'!$C$2:$C$53,"Sell")</f>
        <v>0</v>
      </c>
      <c r="AH295" s="40">
        <f ca="1">AH294+SUMIFS('Transactions (Dated)'!$E$2:$E$53,'Transactions (Dated)'!$D$2:$D$53,'Share Values'!$V295,'Transactions (Dated)'!$B$2:$B$53,'Share Values'!AH$11,'Transactions (Dated)'!$C$2:$C$53,"Buy")-SUMIFS('Transactions (Dated)'!$E$2:$E$53,'Transactions (Dated)'!$D$2:$D$53,'Share Values'!$V295,'Transactions (Dated)'!$B$2:$B$53,'Share Values'!AH$11,'Transactions (Dated)'!$C$2:$C$53,"Sell")</f>
        <v>0</v>
      </c>
      <c r="AI295" s="40">
        <f ca="1">AI294+SUMIFS('Transactions (Dated)'!$E$2:$E$53,'Transactions (Dated)'!$D$2:$D$53,'Share Values'!$V295,'Transactions (Dated)'!$B$2:$B$53,'Share Values'!AI$11,'Transactions (Dated)'!$C$2:$C$53,"Buy")-SUMIFS('Transactions (Dated)'!$E$2:$E$53,'Transactions (Dated)'!$D$2:$D$53,'Share Values'!$V295,'Transactions (Dated)'!$B$2:$B$53,'Share Values'!AI$11,'Transactions (Dated)'!$C$2:$C$53,"Sell")</f>
        <v>0</v>
      </c>
      <c r="AJ295" s="40">
        <f ca="1">AJ294+SUMIFS('Transactions (Dated)'!$E$2:$E$53,'Transactions (Dated)'!$D$2:$D$53,'Share Values'!$V295,'Transactions (Dated)'!$B$2:$B$53,'Share Values'!AJ$11,'Transactions (Dated)'!$C$2:$C$53,"Buy")-SUMIFS('Transactions (Dated)'!$E$2:$E$53,'Transactions (Dated)'!$D$2:$D$53,'Share Values'!$V295,'Transactions (Dated)'!$B$2:$B$53,'Share Values'!AJ$11,'Transactions (Dated)'!$C$2:$C$53,"Sell")</f>
        <v>0</v>
      </c>
      <c r="AK295" s="40"/>
      <c r="AM295" s="3">
        <f t="shared" si="105"/>
        <v>42325</v>
      </c>
      <c r="AN295" s="6">
        <f t="shared" ca="1" si="106"/>
        <v>45648.75</v>
      </c>
      <c r="AO295" s="6">
        <f t="shared" ca="1" si="107"/>
        <v>25312.5</v>
      </c>
      <c r="AP295" s="6">
        <f t="shared" ca="1" si="108"/>
        <v>0</v>
      </c>
      <c r="AQ295" s="6">
        <f t="shared" ca="1" si="109"/>
        <v>62473.840000000004</v>
      </c>
      <c r="AR295" s="6">
        <f t="shared" ca="1" si="110"/>
        <v>29044.76</v>
      </c>
      <c r="AS295" s="6">
        <f t="shared" ca="1" si="111"/>
        <v>0</v>
      </c>
      <c r="AT295" s="6">
        <f t="shared" ca="1" si="112"/>
        <v>0</v>
      </c>
      <c r="AU295" s="6">
        <f t="shared" ca="1" si="113"/>
        <v>0</v>
      </c>
      <c r="AV295" s="6">
        <f t="shared" ca="1" si="114"/>
        <v>0</v>
      </c>
      <c r="AW295" s="6">
        <f t="shared" ca="1" si="115"/>
        <v>0</v>
      </c>
      <c r="AX295" s="6">
        <f t="shared" ca="1" si="116"/>
        <v>0</v>
      </c>
      <c r="AY295" s="6">
        <f t="shared" ca="1" si="117"/>
        <v>0</v>
      </c>
      <c r="AZ295" s="6">
        <f t="shared" ca="1" si="118"/>
        <v>0</v>
      </c>
      <c r="BA295" s="6">
        <f t="shared" ca="1" si="119"/>
        <v>0</v>
      </c>
      <c r="BB295" s="6"/>
      <c r="BD295" s="4">
        <f t="shared" ca="1" si="120"/>
        <v>162479.85</v>
      </c>
      <c r="BF295" s="3">
        <f t="shared" si="121"/>
        <v>42325</v>
      </c>
      <c r="BG295" s="6">
        <f>BG294+SUMIFS('Transactions (Dated)'!H:H,'Transactions (Dated)'!D:D,'Share Values'!AM295)</f>
        <v>806524.9</v>
      </c>
      <c r="BH295" s="6">
        <f ca="1">BH294+SUMIFS('Transactions (Dated)'!$F:$F,'Transactions (Dated)'!$D:$D,$BF295,'Transactions (Dated)'!$B:$B,BH$11,'Transactions (Dated)'!$C:$C,"Dividend (paid to cash)")*W295</f>
        <v>0</v>
      </c>
      <c r="BI295" s="6">
        <f ca="1">BI294+SUMIFS('Transactions (Dated)'!$F:$F,'Transactions (Dated)'!$D:$D,$BF295,'Transactions (Dated)'!$B:$B,BI$11,'Transactions (Dated)'!$C:$C,"Dividend (paid to cash)")*X295</f>
        <v>2187.5</v>
      </c>
      <c r="BJ295" s="6">
        <f ca="1">BJ294+SUMIFS('Transactions (Dated)'!$F:$F,'Transactions (Dated)'!$D:$D,$BF295,'Transactions (Dated)'!$B:$B,BJ$11,'Transactions (Dated)'!$C:$C,"Dividend (paid to cash)")*Y295</f>
        <v>0</v>
      </c>
      <c r="BK295" s="6">
        <f ca="1">BK294+SUMIFS('Transactions (Dated)'!$F:$F,'Transactions (Dated)'!$D:$D,$BF295,'Transactions (Dated)'!$B:$B,BK$11,'Transactions (Dated)'!$C:$C,"Dividend (paid to cash)")*Z295</f>
        <v>179.74</v>
      </c>
      <c r="BL295" s="6">
        <f ca="1">BL294+SUMIFS('Transactions (Dated)'!$F:$F,'Transactions (Dated)'!$D:$D,$BF295,'Transactions (Dated)'!$B:$B,BL$11,'Transactions (Dated)'!$C:$C,"Dividend (paid to cash)")*AA295</f>
        <v>0</v>
      </c>
      <c r="BM295" s="6">
        <f ca="1">BM294+SUMIFS('Transactions (Dated)'!$F:$F,'Transactions (Dated)'!$D:$D,$BF295,'Transactions (Dated)'!$B:$B,BM$11,'Transactions (Dated)'!$C:$C,"Dividend (paid to cash)")*AB295</f>
        <v>0</v>
      </c>
      <c r="BN295" s="6">
        <f ca="1">BN294+SUMIFS('Transactions (Dated)'!$F:$F,'Transactions (Dated)'!$D:$D,$BF295,'Transactions (Dated)'!$B:$B,BN$11,'Transactions (Dated)'!$C:$C,"Dividend (paid to cash)")*AC295</f>
        <v>0</v>
      </c>
      <c r="BO295" s="6">
        <f ca="1">BO294+SUMIFS('Transactions (Dated)'!$F:$F,'Transactions (Dated)'!$D:$D,$BF295,'Transactions (Dated)'!$B:$B,BO$11,'Transactions (Dated)'!$C:$C,"Dividend (paid to cash)")*AD295</f>
        <v>0</v>
      </c>
      <c r="BP295" s="6">
        <f ca="1">BP294+SUMIFS('Transactions (Dated)'!$F:$F,'Transactions (Dated)'!$D:$D,$BF295,'Transactions (Dated)'!$B:$B,BP$11,'Transactions (Dated)'!$C:$C,"Dividend (paid to cash)")*AE295</f>
        <v>0</v>
      </c>
      <c r="BQ295" s="6">
        <f ca="1">BQ294+SUMIFS('Transactions (Dated)'!$F:$F,'Transactions (Dated)'!$D:$D,$BF295,'Transactions (Dated)'!$B:$B,BQ$11,'Transactions (Dated)'!$C:$C,"Dividend (paid to cash)")*AF295</f>
        <v>0</v>
      </c>
      <c r="BR295" s="6">
        <f ca="1">BR294+SUMIFS('Transactions (Dated)'!$F:$F,'Transactions (Dated)'!$D:$D,$BF295,'Transactions (Dated)'!$B:$B,BR$11,'Transactions (Dated)'!$C:$C,"Dividend (paid to cash)")*AG295</f>
        <v>0</v>
      </c>
      <c r="BS295" s="6">
        <f ca="1">BS294+SUMIFS('Transactions (Dated)'!$F:$F,'Transactions (Dated)'!$D:$D,$BF295,'Transactions (Dated)'!$B:$B,BS$11,'Transactions (Dated)'!$C:$C,"Dividend (paid to cash)")*AH295</f>
        <v>0</v>
      </c>
      <c r="BT295" s="6">
        <f ca="1">BT294+SUMIFS('Transactions (Dated)'!$F:$F,'Transactions (Dated)'!$D:$D,$BF295,'Transactions (Dated)'!$B:$B,BT$11,'Transactions (Dated)'!$C:$C,"Dividend (paid to cash)")*AI295</f>
        <v>0</v>
      </c>
      <c r="BU295" s="6">
        <f ca="1">BU294+SUMIFS('Transactions (Dated)'!$F:$F,'Transactions (Dated)'!$D:$D,$BF295,'Transactions (Dated)'!$B:$B,BU$11,'Transactions (Dated)'!$C:$C,"Dividend (paid to cash)")*AJ295</f>
        <v>0</v>
      </c>
      <c r="BV295" s="6"/>
      <c r="BX295" s="6">
        <f t="shared" ca="1" si="126"/>
        <v>808892.14</v>
      </c>
      <c r="BZ295" s="3">
        <f t="shared" si="127"/>
        <v>42325</v>
      </c>
      <c r="CA295" s="4">
        <f t="shared" ca="1" si="122"/>
        <v>162479.85</v>
      </c>
      <c r="CB295" s="4">
        <f t="shared" ca="1" si="123"/>
        <v>808892.14</v>
      </c>
      <c r="CD295" s="4">
        <f t="shared" ca="1" si="124"/>
        <v>971371.99</v>
      </c>
    </row>
    <row r="296" spans="2:82">
      <c r="B296" s="3">
        <f t="shared" si="125"/>
        <v>42326</v>
      </c>
      <c r="C296" s="2">
        <v>13400</v>
      </c>
      <c r="E296" s="70">
        <v>42326</v>
      </c>
      <c r="F296" s="69">
        <v>10.15</v>
      </c>
      <c r="G296" s="69">
        <v>2.77</v>
      </c>
      <c r="H296" s="69">
        <v>18.14</v>
      </c>
      <c r="I296" s="69">
        <v>32.94</v>
      </c>
      <c r="J296" s="69">
        <v>12.75</v>
      </c>
      <c r="K296" s="69">
        <v>10.44</v>
      </c>
      <c r="L296" s="69">
        <v>23.26</v>
      </c>
      <c r="M296" s="69">
        <v>2.8</v>
      </c>
      <c r="N296" s="69">
        <v>7.78</v>
      </c>
      <c r="O296" s="69">
        <v>6.13</v>
      </c>
      <c r="P296" s="69">
        <v>24.89</v>
      </c>
      <c r="Q296" s="69">
        <v>0.84</v>
      </c>
      <c r="R296" s="69">
        <v>5.53</v>
      </c>
      <c r="S296" s="69">
        <v>37.75</v>
      </c>
      <c r="T296" s="4"/>
      <c r="V296" s="3">
        <f t="shared" si="104"/>
        <v>42326</v>
      </c>
      <c r="W296" s="40">
        <f ca="1">W295+SUMIFS('Transactions (Dated)'!$E$2:$E$53,'Transactions (Dated)'!$D$2:$D$53,'Share Values'!$V296,'Transactions (Dated)'!$B$2:$B$53,'Share Values'!W$11,'Transactions (Dated)'!$C$2:$C$53,"Buy")-SUMIFS('Transactions (Dated)'!$E$2:$E$53,'Transactions (Dated)'!$D$2:$D$53,'Share Values'!$V296,'Transactions (Dated)'!$B$2:$B$53,'Share Values'!W$11,'Transactions (Dated)'!$C$2:$C$53,"Sell")</f>
        <v>4625</v>
      </c>
      <c r="X296" s="40">
        <f ca="1">X295+SUMIFS('Transactions (Dated)'!$E$2:$E$53,'Transactions (Dated)'!$D$2:$D$53,'Share Values'!$V296,'Transactions (Dated)'!$B$2:$B$53,'Share Values'!X$11,'Transactions (Dated)'!$C$2:$C$53,"Buy")-SUMIFS('Transactions (Dated)'!$E$2:$E$53,'Transactions (Dated)'!$D$2:$D$53,'Share Values'!$V296,'Transactions (Dated)'!$B$2:$B$53,'Share Values'!X$11,'Transactions (Dated)'!$C$2:$C$53,"Sell")</f>
        <v>9375</v>
      </c>
      <c r="Y296" s="40">
        <f ca="1">Y295+SUMIFS('Transactions (Dated)'!$E$2:$E$53,'Transactions (Dated)'!$D$2:$D$53,'Share Values'!$V296,'Transactions (Dated)'!$B$2:$B$53,'Share Values'!Y$11,'Transactions (Dated)'!$C$2:$C$53,"Buy")-SUMIFS('Transactions (Dated)'!$E$2:$E$53,'Transactions (Dated)'!$D$2:$D$53,'Share Values'!$V296,'Transactions (Dated)'!$B$2:$B$53,'Share Values'!Y$11,'Transactions (Dated)'!$C$2:$C$53,"Sell")</f>
        <v>0</v>
      </c>
      <c r="Z296" s="40">
        <f ca="1">Z295+SUMIFS('Transactions (Dated)'!$E$2:$E$53,'Transactions (Dated)'!$D$2:$D$53,'Share Values'!$V296,'Transactions (Dated)'!$B$2:$B$53,'Share Values'!Z$11,'Transactions (Dated)'!$C$2:$C$53,"Buy")-SUMIFS('Transactions (Dated)'!$E$2:$E$53,'Transactions (Dated)'!$D$2:$D$53,'Share Values'!$V296,'Transactions (Dated)'!$B$2:$B$53,'Share Values'!Z$11,'Transactions (Dated)'!$C$2:$C$53,"Sell")</f>
        <v>1892</v>
      </c>
      <c r="AA296" s="40">
        <f ca="1">AA295+SUMIFS('Transactions (Dated)'!$E$2:$E$53,'Transactions (Dated)'!$D$2:$D$53,'Share Values'!$V296,'Transactions (Dated)'!$B$2:$B$53,'Share Values'!AA$11,'Transactions (Dated)'!$C$2:$C$53,"Buy")-SUMIFS('Transactions (Dated)'!$E$2:$E$53,'Transactions (Dated)'!$D$2:$D$53,'Share Values'!$V296,'Transactions (Dated)'!$B$2:$B$53,'Share Values'!AA$11,'Transactions (Dated)'!$C$2:$C$53,"Sell")</f>
        <v>2348</v>
      </c>
      <c r="AB296" s="40">
        <f ca="1">AB295+SUMIFS('Transactions (Dated)'!$E$2:$E$53,'Transactions (Dated)'!$D$2:$D$53,'Share Values'!$V296,'Transactions (Dated)'!$B$2:$B$53,'Share Values'!AB$11,'Transactions (Dated)'!$C$2:$C$53,"Buy")-SUMIFS('Transactions (Dated)'!$E$2:$E$53,'Transactions (Dated)'!$D$2:$D$53,'Share Values'!$V296,'Transactions (Dated)'!$B$2:$B$53,'Share Values'!AB$11,'Transactions (Dated)'!$C$2:$C$53,"Sell")</f>
        <v>0</v>
      </c>
      <c r="AC296" s="40">
        <f ca="1">AC295+SUMIFS('Transactions (Dated)'!$E$2:$E$53,'Transactions (Dated)'!$D$2:$D$53,'Share Values'!$V296,'Transactions (Dated)'!$B$2:$B$53,'Share Values'!AC$11,'Transactions (Dated)'!$C$2:$C$53,"Buy")-SUMIFS('Transactions (Dated)'!$E$2:$E$53,'Transactions (Dated)'!$D$2:$D$53,'Share Values'!$V296,'Transactions (Dated)'!$B$2:$B$53,'Share Values'!AC$11,'Transactions (Dated)'!$C$2:$C$53,"Sell")</f>
        <v>0</v>
      </c>
      <c r="AD296" s="40">
        <f ca="1">AD295+SUMIFS('Transactions (Dated)'!$E$2:$E$53,'Transactions (Dated)'!$D$2:$D$53,'Share Values'!$V296,'Transactions (Dated)'!$B$2:$B$53,'Share Values'!AD$11,'Transactions (Dated)'!$C$2:$C$53,"Buy")-SUMIFS('Transactions (Dated)'!$E$2:$E$53,'Transactions (Dated)'!$D$2:$D$53,'Share Values'!$V296,'Transactions (Dated)'!$B$2:$B$53,'Share Values'!AD$11,'Transactions (Dated)'!$C$2:$C$53,"Sell")</f>
        <v>0</v>
      </c>
      <c r="AE296" s="40">
        <f ca="1">AE295+SUMIFS('Transactions (Dated)'!$E$2:$E$53,'Transactions (Dated)'!$D$2:$D$53,'Share Values'!$V296,'Transactions (Dated)'!$B$2:$B$53,'Share Values'!AE$11,'Transactions (Dated)'!$C$2:$C$53,"Buy")-SUMIFS('Transactions (Dated)'!$E$2:$E$53,'Transactions (Dated)'!$D$2:$D$53,'Share Values'!$V296,'Transactions (Dated)'!$B$2:$B$53,'Share Values'!AE$11,'Transactions (Dated)'!$C$2:$C$53,"Sell")</f>
        <v>0</v>
      </c>
      <c r="AF296" s="40">
        <f ca="1">AF295+SUMIFS('Transactions (Dated)'!$E$2:$E$53,'Transactions (Dated)'!$D$2:$D$53,'Share Values'!$V296,'Transactions (Dated)'!$B$2:$B$53,'Share Values'!AF$11,'Transactions (Dated)'!$C$2:$C$53,"Buy")-SUMIFS('Transactions (Dated)'!$E$2:$E$53,'Transactions (Dated)'!$D$2:$D$53,'Share Values'!$V296,'Transactions (Dated)'!$B$2:$B$53,'Share Values'!AF$11,'Transactions (Dated)'!$C$2:$C$53,"Sell")</f>
        <v>0</v>
      </c>
      <c r="AG296" s="40">
        <f ca="1">AG295+SUMIFS('Transactions (Dated)'!$E$2:$E$53,'Transactions (Dated)'!$D$2:$D$53,'Share Values'!$V296,'Transactions (Dated)'!$B$2:$B$53,'Share Values'!AG$11,'Transactions (Dated)'!$C$2:$C$53,"Buy")-SUMIFS('Transactions (Dated)'!$E$2:$E$53,'Transactions (Dated)'!$D$2:$D$53,'Share Values'!$V296,'Transactions (Dated)'!$B$2:$B$53,'Share Values'!AG$11,'Transactions (Dated)'!$C$2:$C$53,"Sell")</f>
        <v>0</v>
      </c>
      <c r="AH296" s="40">
        <f ca="1">AH295+SUMIFS('Transactions (Dated)'!$E$2:$E$53,'Transactions (Dated)'!$D$2:$D$53,'Share Values'!$V296,'Transactions (Dated)'!$B$2:$B$53,'Share Values'!AH$11,'Transactions (Dated)'!$C$2:$C$53,"Buy")-SUMIFS('Transactions (Dated)'!$E$2:$E$53,'Transactions (Dated)'!$D$2:$D$53,'Share Values'!$V296,'Transactions (Dated)'!$B$2:$B$53,'Share Values'!AH$11,'Transactions (Dated)'!$C$2:$C$53,"Sell")</f>
        <v>0</v>
      </c>
      <c r="AI296" s="40">
        <f ca="1">AI295+SUMIFS('Transactions (Dated)'!$E$2:$E$53,'Transactions (Dated)'!$D$2:$D$53,'Share Values'!$V296,'Transactions (Dated)'!$B$2:$B$53,'Share Values'!AI$11,'Transactions (Dated)'!$C$2:$C$53,"Buy")-SUMIFS('Transactions (Dated)'!$E$2:$E$53,'Transactions (Dated)'!$D$2:$D$53,'Share Values'!$V296,'Transactions (Dated)'!$B$2:$B$53,'Share Values'!AI$11,'Transactions (Dated)'!$C$2:$C$53,"Sell")</f>
        <v>0</v>
      </c>
      <c r="AJ296" s="40">
        <f ca="1">AJ295+SUMIFS('Transactions (Dated)'!$E$2:$E$53,'Transactions (Dated)'!$D$2:$D$53,'Share Values'!$V296,'Transactions (Dated)'!$B$2:$B$53,'Share Values'!AJ$11,'Transactions (Dated)'!$C$2:$C$53,"Buy")-SUMIFS('Transactions (Dated)'!$E$2:$E$53,'Transactions (Dated)'!$D$2:$D$53,'Share Values'!$V296,'Transactions (Dated)'!$B$2:$B$53,'Share Values'!AJ$11,'Transactions (Dated)'!$C$2:$C$53,"Sell")</f>
        <v>0</v>
      </c>
      <c r="AK296" s="40"/>
      <c r="AM296" s="3">
        <f t="shared" si="105"/>
        <v>42326</v>
      </c>
      <c r="AN296" s="6">
        <f t="shared" ca="1" si="106"/>
        <v>46943.75</v>
      </c>
      <c r="AO296" s="6">
        <f t="shared" ca="1" si="107"/>
        <v>25968.75</v>
      </c>
      <c r="AP296" s="6">
        <f t="shared" ca="1" si="108"/>
        <v>0</v>
      </c>
      <c r="AQ296" s="6">
        <f t="shared" ca="1" si="109"/>
        <v>62322.479999999996</v>
      </c>
      <c r="AR296" s="6">
        <f t="shared" ca="1" si="110"/>
        <v>29937</v>
      </c>
      <c r="AS296" s="6">
        <f t="shared" ca="1" si="111"/>
        <v>0</v>
      </c>
      <c r="AT296" s="6">
        <f t="shared" ca="1" si="112"/>
        <v>0</v>
      </c>
      <c r="AU296" s="6">
        <f t="shared" ca="1" si="113"/>
        <v>0</v>
      </c>
      <c r="AV296" s="6">
        <f t="shared" ca="1" si="114"/>
        <v>0</v>
      </c>
      <c r="AW296" s="6">
        <f t="shared" ca="1" si="115"/>
        <v>0</v>
      </c>
      <c r="AX296" s="6">
        <f t="shared" ca="1" si="116"/>
        <v>0</v>
      </c>
      <c r="AY296" s="6">
        <f t="shared" ca="1" si="117"/>
        <v>0</v>
      </c>
      <c r="AZ296" s="6">
        <f t="shared" ca="1" si="118"/>
        <v>0</v>
      </c>
      <c r="BA296" s="6">
        <f t="shared" ca="1" si="119"/>
        <v>0</v>
      </c>
      <c r="BB296" s="6"/>
      <c r="BD296" s="4">
        <f t="shared" ca="1" si="120"/>
        <v>165171.97999999998</v>
      </c>
      <c r="BF296" s="3">
        <f t="shared" si="121"/>
        <v>42326</v>
      </c>
      <c r="BG296" s="6">
        <f>BG295+SUMIFS('Transactions (Dated)'!H:H,'Transactions (Dated)'!D:D,'Share Values'!AM296)</f>
        <v>806524.9</v>
      </c>
      <c r="BH296" s="6">
        <f ca="1">BH295+SUMIFS('Transactions (Dated)'!$F:$F,'Transactions (Dated)'!$D:$D,$BF296,'Transactions (Dated)'!$B:$B,BH$11,'Transactions (Dated)'!$C:$C,"Dividend (paid to cash)")*W296</f>
        <v>0</v>
      </c>
      <c r="BI296" s="6">
        <f ca="1">BI295+SUMIFS('Transactions (Dated)'!$F:$F,'Transactions (Dated)'!$D:$D,$BF296,'Transactions (Dated)'!$B:$B,BI$11,'Transactions (Dated)'!$C:$C,"Dividend (paid to cash)")*X296</f>
        <v>2187.5</v>
      </c>
      <c r="BJ296" s="6">
        <f ca="1">BJ295+SUMIFS('Transactions (Dated)'!$F:$F,'Transactions (Dated)'!$D:$D,$BF296,'Transactions (Dated)'!$B:$B,BJ$11,'Transactions (Dated)'!$C:$C,"Dividend (paid to cash)")*Y296</f>
        <v>0</v>
      </c>
      <c r="BK296" s="6">
        <f ca="1">BK295+SUMIFS('Transactions (Dated)'!$F:$F,'Transactions (Dated)'!$D:$D,$BF296,'Transactions (Dated)'!$B:$B,BK$11,'Transactions (Dated)'!$C:$C,"Dividend (paid to cash)")*Z296</f>
        <v>245.96000000000004</v>
      </c>
      <c r="BL296" s="6">
        <f ca="1">BL295+SUMIFS('Transactions (Dated)'!$F:$F,'Transactions (Dated)'!$D:$D,$BF296,'Transactions (Dated)'!$B:$B,BL$11,'Transactions (Dated)'!$C:$C,"Dividend (paid to cash)")*AA296</f>
        <v>0</v>
      </c>
      <c r="BM296" s="6">
        <f ca="1">BM295+SUMIFS('Transactions (Dated)'!$F:$F,'Transactions (Dated)'!$D:$D,$BF296,'Transactions (Dated)'!$B:$B,BM$11,'Transactions (Dated)'!$C:$C,"Dividend (paid to cash)")*AB296</f>
        <v>0</v>
      </c>
      <c r="BN296" s="6">
        <f ca="1">BN295+SUMIFS('Transactions (Dated)'!$F:$F,'Transactions (Dated)'!$D:$D,$BF296,'Transactions (Dated)'!$B:$B,BN$11,'Transactions (Dated)'!$C:$C,"Dividend (paid to cash)")*AC296</f>
        <v>0</v>
      </c>
      <c r="BO296" s="6">
        <f ca="1">BO295+SUMIFS('Transactions (Dated)'!$F:$F,'Transactions (Dated)'!$D:$D,$BF296,'Transactions (Dated)'!$B:$B,BO$11,'Transactions (Dated)'!$C:$C,"Dividend (paid to cash)")*AD296</f>
        <v>0</v>
      </c>
      <c r="BP296" s="6">
        <f ca="1">BP295+SUMIFS('Transactions (Dated)'!$F:$F,'Transactions (Dated)'!$D:$D,$BF296,'Transactions (Dated)'!$B:$B,BP$11,'Transactions (Dated)'!$C:$C,"Dividend (paid to cash)")*AE296</f>
        <v>0</v>
      </c>
      <c r="BQ296" s="6">
        <f ca="1">BQ295+SUMIFS('Transactions (Dated)'!$F:$F,'Transactions (Dated)'!$D:$D,$BF296,'Transactions (Dated)'!$B:$B,BQ$11,'Transactions (Dated)'!$C:$C,"Dividend (paid to cash)")*AF296</f>
        <v>0</v>
      </c>
      <c r="BR296" s="6">
        <f ca="1">BR295+SUMIFS('Transactions (Dated)'!$F:$F,'Transactions (Dated)'!$D:$D,$BF296,'Transactions (Dated)'!$B:$B,BR$11,'Transactions (Dated)'!$C:$C,"Dividend (paid to cash)")*AG296</f>
        <v>0</v>
      </c>
      <c r="BS296" s="6">
        <f ca="1">BS295+SUMIFS('Transactions (Dated)'!$F:$F,'Transactions (Dated)'!$D:$D,$BF296,'Transactions (Dated)'!$B:$B,BS$11,'Transactions (Dated)'!$C:$C,"Dividend (paid to cash)")*AH296</f>
        <v>0</v>
      </c>
      <c r="BT296" s="6">
        <f ca="1">BT295+SUMIFS('Transactions (Dated)'!$F:$F,'Transactions (Dated)'!$D:$D,$BF296,'Transactions (Dated)'!$B:$B,BT$11,'Transactions (Dated)'!$C:$C,"Dividend (paid to cash)")*AI296</f>
        <v>0</v>
      </c>
      <c r="BU296" s="6">
        <f ca="1">BU295+SUMIFS('Transactions (Dated)'!$F:$F,'Transactions (Dated)'!$D:$D,$BF296,'Transactions (Dated)'!$B:$B,BU$11,'Transactions (Dated)'!$C:$C,"Dividend (paid to cash)")*AJ296</f>
        <v>0</v>
      </c>
      <c r="BV296" s="6"/>
      <c r="BX296" s="6">
        <f t="shared" ca="1" si="126"/>
        <v>808958.36</v>
      </c>
      <c r="BZ296" s="3">
        <f t="shared" si="127"/>
        <v>42326</v>
      </c>
      <c r="CA296" s="4">
        <f t="shared" ca="1" si="122"/>
        <v>165171.97999999998</v>
      </c>
      <c r="CB296" s="4">
        <f t="shared" ca="1" si="123"/>
        <v>808958.36</v>
      </c>
      <c r="CD296" s="4">
        <f t="shared" ca="1" si="124"/>
        <v>974130.34</v>
      </c>
    </row>
    <row r="297" spans="2:82">
      <c r="B297" s="3">
        <f t="shared" si="125"/>
        <v>42327</v>
      </c>
      <c r="C297" s="2">
        <v>13473.8</v>
      </c>
      <c r="E297" s="70">
        <v>42327</v>
      </c>
      <c r="F297" s="69">
        <v>10.26</v>
      </c>
      <c r="G297" s="69">
        <v>2.73</v>
      </c>
      <c r="H297" s="69">
        <v>18.260000000000002</v>
      </c>
      <c r="I297" s="69">
        <v>32.82</v>
      </c>
      <c r="J297" s="69">
        <v>13.55</v>
      </c>
      <c r="K297" s="69">
        <v>10.41</v>
      </c>
      <c r="L297" s="69">
        <v>23.09</v>
      </c>
      <c r="M297" s="69">
        <v>2.87</v>
      </c>
      <c r="N297" s="69">
        <v>7.75</v>
      </c>
      <c r="O297" s="69">
        <v>6.1333000000000002</v>
      </c>
      <c r="P297" s="69">
        <v>24.27</v>
      </c>
      <c r="Q297" s="69">
        <v>0.84</v>
      </c>
      <c r="R297" s="69">
        <v>5.51</v>
      </c>
      <c r="S297" s="69">
        <v>38.1</v>
      </c>
      <c r="T297" s="4"/>
      <c r="V297" s="3">
        <f t="shared" si="104"/>
        <v>42327</v>
      </c>
      <c r="W297" s="40">
        <f ca="1">W296+SUMIFS('Transactions (Dated)'!$E$2:$E$53,'Transactions (Dated)'!$D$2:$D$53,'Share Values'!$V297,'Transactions (Dated)'!$B$2:$B$53,'Share Values'!W$11,'Transactions (Dated)'!$C$2:$C$53,"Buy")-SUMIFS('Transactions (Dated)'!$E$2:$E$53,'Transactions (Dated)'!$D$2:$D$53,'Share Values'!$V297,'Transactions (Dated)'!$B$2:$B$53,'Share Values'!W$11,'Transactions (Dated)'!$C$2:$C$53,"Sell")</f>
        <v>4625</v>
      </c>
      <c r="X297" s="40">
        <f ca="1">X296+SUMIFS('Transactions (Dated)'!$E$2:$E$53,'Transactions (Dated)'!$D$2:$D$53,'Share Values'!$V297,'Transactions (Dated)'!$B$2:$B$53,'Share Values'!X$11,'Transactions (Dated)'!$C$2:$C$53,"Buy")-SUMIFS('Transactions (Dated)'!$E$2:$E$53,'Transactions (Dated)'!$D$2:$D$53,'Share Values'!$V297,'Transactions (Dated)'!$B$2:$B$53,'Share Values'!X$11,'Transactions (Dated)'!$C$2:$C$53,"Sell")</f>
        <v>9375</v>
      </c>
      <c r="Y297" s="40">
        <f ca="1">Y296+SUMIFS('Transactions (Dated)'!$E$2:$E$53,'Transactions (Dated)'!$D$2:$D$53,'Share Values'!$V297,'Transactions (Dated)'!$B$2:$B$53,'Share Values'!Y$11,'Transactions (Dated)'!$C$2:$C$53,"Buy")-SUMIFS('Transactions (Dated)'!$E$2:$E$53,'Transactions (Dated)'!$D$2:$D$53,'Share Values'!$V297,'Transactions (Dated)'!$B$2:$B$53,'Share Values'!Y$11,'Transactions (Dated)'!$C$2:$C$53,"Sell")</f>
        <v>0</v>
      </c>
      <c r="Z297" s="40">
        <f ca="1">Z296+SUMIFS('Transactions (Dated)'!$E$2:$E$53,'Transactions (Dated)'!$D$2:$D$53,'Share Values'!$V297,'Transactions (Dated)'!$B$2:$B$53,'Share Values'!Z$11,'Transactions (Dated)'!$C$2:$C$53,"Buy")-SUMIFS('Transactions (Dated)'!$E$2:$E$53,'Transactions (Dated)'!$D$2:$D$53,'Share Values'!$V297,'Transactions (Dated)'!$B$2:$B$53,'Share Values'!Z$11,'Transactions (Dated)'!$C$2:$C$53,"Sell")</f>
        <v>1892</v>
      </c>
      <c r="AA297" s="40">
        <f ca="1">AA296+SUMIFS('Transactions (Dated)'!$E$2:$E$53,'Transactions (Dated)'!$D$2:$D$53,'Share Values'!$V297,'Transactions (Dated)'!$B$2:$B$53,'Share Values'!AA$11,'Transactions (Dated)'!$C$2:$C$53,"Buy")-SUMIFS('Transactions (Dated)'!$E$2:$E$53,'Transactions (Dated)'!$D$2:$D$53,'Share Values'!$V297,'Transactions (Dated)'!$B$2:$B$53,'Share Values'!AA$11,'Transactions (Dated)'!$C$2:$C$53,"Sell")</f>
        <v>2348</v>
      </c>
      <c r="AB297" s="40">
        <f ca="1">AB296+SUMIFS('Transactions (Dated)'!$E$2:$E$53,'Transactions (Dated)'!$D$2:$D$53,'Share Values'!$V297,'Transactions (Dated)'!$B$2:$B$53,'Share Values'!AB$11,'Transactions (Dated)'!$C$2:$C$53,"Buy")-SUMIFS('Transactions (Dated)'!$E$2:$E$53,'Transactions (Dated)'!$D$2:$D$53,'Share Values'!$V297,'Transactions (Dated)'!$B$2:$B$53,'Share Values'!AB$11,'Transactions (Dated)'!$C$2:$C$53,"Sell")</f>
        <v>0</v>
      </c>
      <c r="AC297" s="40">
        <f ca="1">AC296+SUMIFS('Transactions (Dated)'!$E$2:$E$53,'Transactions (Dated)'!$D$2:$D$53,'Share Values'!$V297,'Transactions (Dated)'!$B$2:$B$53,'Share Values'!AC$11,'Transactions (Dated)'!$C$2:$C$53,"Buy")-SUMIFS('Transactions (Dated)'!$E$2:$E$53,'Transactions (Dated)'!$D$2:$D$53,'Share Values'!$V297,'Transactions (Dated)'!$B$2:$B$53,'Share Values'!AC$11,'Transactions (Dated)'!$C$2:$C$53,"Sell")</f>
        <v>0</v>
      </c>
      <c r="AD297" s="40">
        <f ca="1">AD296+SUMIFS('Transactions (Dated)'!$E$2:$E$53,'Transactions (Dated)'!$D$2:$D$53,'Share Values'!$V297,'Transactions (Dated)'!$B$2:$B$53,'Share Values'!AD$11,'Transactions (Dated)'!$C$2:$C$53,"Buy")-SUMIFS('Transactions (Dated)'!$E$2:$E$53,'Transactions (Dated)'!$D$2:$D$53,'Share Values'!$V297,'Transactions (Dated)'!$B$2:$B$53,'Share Values'!AD$11,'Transactions (Dated)'!$C$2:$C$53,"Sell")</f>
        <v>0</v>
      </c>
      <c r="AE297" s="40">
        <f ca="1">AE296+SUMIFS('Transactions (Dated)'!$E$2:$E$53,'Transactions (Dated)'!$D$2:$D$53,'Share Values'!$V297,'Transactions (Dated)'!$B$2:$B$53,'Share Values'!AE$11,'Transactions (Dated)'!$C$2:$C$53,"Buy")-SUMIFS('Transactions (Dated)'!$E$2:$E$53,'Transactions (Dated)'!$D$2:$D$53,'Share Values'!$V297,'Transactions (Dated)'!$B$2:$B$53,'Share Values'!AE$11,'Transactions (Dated)'!$C$2:$C$53,"Sell")</f>
        <v>0</v>
      </c>
      <c r="AF297" s="40">
        <f ca="1">AF296+SUMIFS('Transactions (Dated)'!$E$2:$E$53,'Transactions (Dated)'!$D$2:$D$53,'Share Values'!$V297,'Transactions (Dated)'!$B$2:$B$53,'Share Values'!AF$11,'Transactions (Dated)'!$C$2:$C$53,"Buy")-SUMIFS('Transactions (Dated)'!$E$2:$E$53,'Transactions (Dated)'!$D$2:$D$53,'Share Values'!$V297,'Transactions (Dated)'!$B$2:$B$53,'Share Values'!AF$11,'Transactions (Dated)'!$C$2:$C$53,"Sell")</f>
        <v>0</v>
      </c>
      <c r="AG297" s="40">
        <f ca="1">AG296+SUMIFS('Transactions (Dated)'!$E$2:$E$53,'Transactions (Dated)'!$D$2:$D$53,'Share Values'!$V297,'Transactions (Dated)'!$B$2:$B$53,'Share Values'!AG$11,'Transactions (Dated)'!$C$2:$C$53,"Buy")-SUMIFS('Transactions (Dated)'!$E$2:$E$53,'Transactions (Dated)'!$D$2:$D$53,'Share Values'!$V297,'Transactions (Dated)'!$B$2:$B$53,'Share Values'!AG$11,'Transactions (Dated)'!$C$2:$C$53,"Sell")</f>
        <v>0</v>
      </c>
      <c r="AH297" s="40">
        <f ca="1">AH296+SUMIFS('Transactions (Dated)'!$E$2:$E$53,'Transactions (Dated)'!$D$2:$D$53,'Share Values'!$V297,'Transactions (Dated)'!$B$2:$B$53,'Share Values'!AH$11,'Transactions (Dated)'!$C$2:$C$53,"Buy")-SUMIFS('Transactions (Dated)'!$E$2:$E$53,'Transactions (Dated)'!$D$2:$D$53,'Share Values'!$V297,'Transactions (Dated)'!$B$2:$B$53,'Share Values'!AH$11,'Transactions (Dated)'!$C$2:$C$53,"Sell")</f>
        <v>0</v>
      </c>
      <c r="AI297" s="40">
        <f ca="1">AI296+SUMIFS('Transactions (Dated)'!$E$2:$E$53,'Transactions (Dated)'!$D$2:$D$53,'Share Values'!$V297,'Transactions (Dated)'!$B$2:$B$53,'Share Values'!AI$11,'Transactions (Dated)'!$C$2:$C$53,"Buy")-SUMIFS('Transactions (Dated)'!$E$2:$E$53,'Transactions (Dated)'!$D$2:$D$53,'Share Values'!$V297,'Transactions (Dated)'!$B$2:$B$53,'Share Values'!AI$11,'Transactions (Dated)'!$C$2:$C$53,"Sell")</f>
        <v>0</v>
      </c>
      <c r="AJ297" s="40">
        <f ca="1">AJ296+SUMIFS('Transactions (Dated)'!$E$2:$E$53,'Transactions (Dated)'!$D$2:$D$53,'Share Values'!$V297,'Transactions (Dated)'!$B$2:$B$53,'Share Values'!AJ$11,'Transactions (Dated)'!$C$2:$C$53,"Buy")-SUMIFS('Transactions (Dated)'!$E$2:$E$53,'Transactions (Dated)'!$D$2:$D$53,'Share Values'!$V297,'Transactions (Dated)'!$B$2:$B$53,'Share Values'!AJ$11,'Transactions (Dated)'!$C$2:$C$53,"Sell")</f>
        <v>0</v>
      </c>
      <c r="AK297" s="40"/>
      <c r="AM297" s="3">
        <f t="shared" si="105"/>
        <v>42327</v>
      </c>
      <c r="AN297" s="6">
        <f t="shared" ca="1" si="106"/>
        <v>47452.5</v>
      </c>
      <c r="AO297" s="6">
        <f t="shared" ca="1" si="107"/>
        <v>25593.75</v>
      </c>
      <c r="AP297" s="6">
        <f t="shared" ca="1" si="108"/>
        <v>0</v>
      </c>
      <c r="AQ297" s="6">
        <f t="shared" ca="1" si="109"/>
        <v>62095.44</v>
      </c>
      <c r="AR297" s="6">
        <f t="shared" ca="1" si="110"/>
        <v>31815.4</v>
      </c>
      <c r="AS297" s="6">
        <f t="shared" ca="1" si="111"/>
        <v>0</v>
      </c>
      <c r="AT297" s="6">
        <f t="shared" ca="1" si="112"/>
        <v>0</v>
      </c>
      <c r="AU297" s="6">
        <f t="shared" ca="1" si="113"/>
        <v>0</v>
      </c>
      <c r="AV297" s="6">
        <f t="shared" ca="1" si="114"/>
        <v>0</v>
      </c>
      <c r="AW297" s="6">
        <f t="shared" ca="1" si="115"/>
        <v>0</v>
      </c>
      <c r="AX297" s="6">
        <f t="shared" ca="1" si="116"/>
        <v>0</v>
      </c>
      <c r="AY297" s="6">
        <f t="shared" ca="1" si="117"/>
        <v>0</v>
      </c>
      <c r="AZ297" s="6">
        <f t="shared" ca="1" si="118"/>
        <v>0</v>
      </c>
      <c r="BA297" s="6">
        <f t="shared" ca="1" si="119"/>
        <v>0</v>
      </c>
      <c r="BB297" s="6"/>
      <c r="BD297" s="4">
        <f t="shared" ca="1" si="120"/>
        <v>166957.09</v>
      </c>
      <c r="BF297" s="3">
        <f t="shared" si="121"/>
        <v>42327</v>
      </c>
      <c r="BG297" s="6">
        <f>BG296+SUMIFS('Transactions (Dated)'!H:H,'Transactions (Dated)'!D:D,'Share Values'!AM297)</f>
        <v>806524.9</v>
      </c>
      <c r="BH297" s="6">
        <f ca="1">BH296+SUMIFS('Transactions (Dated)'!$F:$F,'Transactions (Dated)'!$D:$D,$BF297,'Transactions (Dated)'!$B:$B,BH$11,'Transactions (Dated)'!$C:$C,"Dividend (paid to cash)")*W297</f>
        <v>0</v>
      </c>
      <c r="BI297" s="6">
        <f ca="1">BI296+SUMIFS('Transactions (Dated)'!$F:$F,'Transactions (Dated)'!$D:$D,$BF297,'Transactions (Dated)'!$B:$B,BI$11,'Transactions (Dated)'!$C:$C,"Dividend (paid to cash)")*X297</f>
        <v>2187.5</v>
      </c>
      <c r="BJ297" s="6">
        <f ca="1">BJ296+SUMIFS('Transactions (Dated)'!$F:$F,'Transactions (Dated)'!$D:$D,$BF297,'Transactions (Dated)'!$B:$B,BJ$11,'Transactions (Dated)'!$C:$C,"Dividend (paid to cash)")*Y297</f>
        <v>0</v>
      </c>
      <c r="BK297" s="6">
        <f ca="1">BK296+SUMIFS('Transactions (Dated)'!$F:$F,'Transactions (Dated)'!$D:$D,$BF297,'Transactions (Dated)'!$B:$B,BK$11,'Transactions (Dated)'!$C:$C,"Dividend (paid to cash)")*Z297</f>
        <v>245.96000000000004</v>
      </c>
      <c r="BL297" s="6">
        <f ca="1">BL296+SUMIFS('Transactions (Dated)'!$F:$F,'Transactions (Dated)'!$D:$D,$BF297,'Transactions (Dated)'!$B:$B,BL$11,'Transactions (Dated)'!$C:$C,"Dividend (paid to cash)")*AA297</f>
        <v>0</v>
      </c>
      <c r="BM297" s="6">
        <f ca="1">BM296+SUMIFS('Transactions (Dated)'!$F:$F,'Transactions (Dated)'!$D:$D,$BF297,'Transactions (Dated)'!$B:$B,BM$11,'Transactions (Dated)'!$C:$C,"Dividend (paid to cash)")*AB297</f>
        <v>0</v>
      </c>
      <c r="BN297" s="6">
        <f ca="1">BN296+SUMIFS('Transactions (Dated)'!$F:$F,'Transactions (Dated)'!$D:$D,$BF297,'Transactions (Dated)'!$B:$B,BN$11,'Transactions (Dated)'!$C:$C,"Dividend (paid to cash)")*AC297</f>
        <v>0</v>
      </c>
      <c r="BO297" s="6">
        <f ca="1">BO296+SUMIFS('Transactions (Dated)'!$F:$F,'Transactions (Dated)'!$D:$D,$BF297,'Transactions (Dated)'!$B:$B,BO$11,'Transactions (Dated)'!$C:$C,"Dividend (paid to cash)")*AD297</f>
        <v>0</v>
      </c>
      <c r="BP297" s="6">
        <f ca="1">BP296+SUMIFS('Transactions (Dated)'!$F:$F,'Transactions (Dated)'!$D:$D,$BF297,'Transactions (Dated)'!$B:$B,BP$11,'Transactions (Dated)'!$C:$C,"Dividend (paid to cash)")*AE297</f>
        <v>0</v>
      </c>
      <c r="BQ297" s="6">
        <f ca="1">BQ296+SUMIFS('Transactions (Dated)'!$F:$F,'Transactions (Dated)'!$D:$D,$BF297,'Transactions (Dated)'!$B:$B,BQ$11,'Transactions (Dated)'!$C:$C,"Dividend (paid to cash)")*AF297</f>
        <v>0</v>
      </c>
      <c r="BR297" s="6">
        <f ca="1">BR296+SUMIFS('Transactions (Dated)'!$F:$F,'Transactions (Dated)'!$D:$D,$BF297,'Transactions (Dated)'!$B:$B,BR$11,'Transactions (Dated)'!$C:$C,"Dividend (paid to cash)")*AG297</f>
        <v>0</v>
      </c>
      <c r="BS297" s="6">
        <f ca="1">BS296+SUMIFS('Transactions (Dated)'!$F:$F,'Transactions (Dated)'!$D:$D,$BF297,'Transactions (Dated)'!$B:$B,BS$11,'Transactions (Dated)'!$C:$C,"Dividend (paid to cash)")*AH297</f>
        <v>0</v>
      </c>
      <c r="BT297" s="6">
        <f ca="1">BT296+SUMIFS('Transactions (Dated)'!$F:$F,'Transactions (Dated)'!$D:$D,$BF297,'Transactions (Dated)'!$B:$B,BT$11,'Transactions (Dated)'!$C:$C,"Dividend (paid to cash)")*AI297</f>
        <v>0</v>
      </c>
      <c r="BU297" s="6">
        <f ca="1">BU296+SUMIFS('Transactions (Dated)'!$F:$F,'Transactions (Dated)'!$D:$D,$BF297,'Transactions (Dated)'!$B:$B,BU$11,'Transactions (Dated)'!$C:$C,"Dividend (paid to cash)")*AJ297</f>
        <v>0</v>
      </c>
      <c r="BV297" s="6"/>
      <c r="BX297" s="6">
        <f t="shared" ca="1" si="126"/>
        <v>808958.36</v>
      </c>
      <c r="BZ297" s="3">
        <f t="shared" si="127"/>
        <v>42327</v>
      </c>
      <c r="CA297" s="4">
        <f t="shared" ca="1" si="122"/>
        <v>166957.09</v>
      </c>
      <c r="CB297" s="4">
        <f t="shared" ca="1" si="123"/>
        <v>808958.36</v>
      </c>
      <c r="CD297" s="4">
        <f t="shared" ca="1" si="124"/>
        <v>975915.45</v>
      </c>
    </row>
    <row r="298" spans="2:82">
      <c r="B298" s="3">
        <f t="shared" si="125"/>
        <v>42328</v>
      </c>
      <c r="C298" s="2">
        <v>13433.5</v>
      </c>
      <c r="E298" s="70">
        <v>42328</v>
      </c>
      <c r="F298" s="69">
        <v>10.36</v>
      </c>
      <c r="G298" s="69">
        <v>2.65</v>
      </c>
      <c r="H298" s="69">
        <v>18.21</v>
      </c>
      <c r="I298" s="69">
        <v>33.020000000000003</v>
      </c>
      <c r="J298" s="69">
        <v>13.25</v>
      </c>
      <c r="K298" s="69">
        <v>10.33</v>
      </c>
      <c r="L298" s="69">
        <v>22.76</v>
      </c>
      <c r="M298" s="69">
        <v>2.74</v>
      </c>
      <c r="N298" s="69">
        <v>7.47</v>
      </c>
      <c r="O298" s="69">
        <v>6.1333000000000002</v>
      </c>
      <c r="P298" s="69">
        <v>24.37</v>
      </c>
      <c r="Q298" s="69">
        <v>0.84</v>
      </c>
      <c r="R298" s="69">
        <v>5.7</v>
      </c>
      <c r="S298" s="69">
        <v>38</v>
      </c>
      <c r="T298" s="4"/>
      <c r="V298" s="3">
        <f t="shared" si="104"/>
        <v>42328</v>
      </c>
      <c r="W298" s="40">
        <f ca="1">W297+SUMIFS('Transactions (Dated)'!$E$2:$E$53,'Transactions (Dated)'!$D$2:$D$53,'Share Values'!$V298,'Transactions (Dated)'!$B$2:$B$53,'Share Values'!W$11,'Transactions (Dated)'!$C$2:$C$53,"Buy")-SUMIFS('Transactions (Dated)'!$E$2:$E$53,'Transactions (Dated)'!$D$2:$D$53,'Share Values'!$V298,'Transactions (Dated)'!$B$2:$B$53,'Share Values'!W$11,'Transactions (Dated)'!$C$2:$C$53,"Sell")</f>
        <v>4625</v>
      </c>
      <c r="X298" s="40">
        <f ca="1">X297+SUMIFS('Transactions (Dated)'!$E$2:$E$53,'Transactions (Dated)'!$D$2:$D$53,'Share Values'!$V298,'Transactions (Dated)'!$B$2:$B$53,'Share Values'!X$11,'Transactions (Dated)'!$C$2:$C$53,"Buy")-SUMIFS('Transactions (Dated)'!$E$2:$E$53,'Transactions (Dated)'!$D$2:$D$53,'Share Values'!$V298,'Transactions (Dated)'!$B$2:$B$53,'Share Values'!X$11,'Transactions (Dated)'!$C$2:$C$53,"Sell")</f>
        <v>9375</v>
      </c>
      <c r="Y298" s="40">
        <f ca="1">Y297+SUMIFS('Transactions (Dated)'!$E$2:$E$53,'Transactions (Dated)'!$D$2:$D$53,'Share Values'!$V298,'Transactions (Dated)'!$B$2:$B$53,'Share Values'!Y$11,'Transactions (Dated)'!$C$2:$C$53,"Buy")-SUMIFS('Transactions (Dated)'!$E$2:$E$53,'Transactions (Dated)'!$D$2:$D$53,'Share Values'!$V298,'Transactions (Dated)'!$B$2:$B$53,'Share Values'!Y$11,'Transactions (Dated)'!$C$2:$C$53,"Sell")</f>
        <v>0</v>
      </c>
      <c r="Z298" s="40">
        <f ca="1">Z297+SUMIFS('Transactions (Dated)'!$E$2:$E$53,'Transactions (Dated)'!$D$2:$D$53,'Share Values'!$V298,'Transactions (Dated)'!$B$2:$B$53,'Share Values'!Z$11,'Transactions (Dated)'!$C$2:$C$53,"Buy")-SUMIFS('Transactions (Dated)'!$E$2:$E$53,'Transactions (Dated)'!$D$2:$D$53,'Share Values'!$V298,'Transactions (Dated)'!$B$2:$B$53,'Share Values'!Z$11,'Transactions (Dated)'!$C$2:$C$53,"Sell")</f>
        <v>1892</v>
      </c>
      <c r="AA298" s="40">
        <f ca="1">AA297+SUMIFS('Transactions (Dated)'!$E$2:$E$53,'Transactions (Dated)'!$D$2:$D$53,'Share Values'!$V298,'Transactions (Dated)'!$B$2:$B$53,'Share Values'!AA$11,'Transactions (Dated)'!$C$2:$C$53,"Buy")-SUMIFS('Transactions (Dated)'!$E$2:$E$53,'Transactions (Dated)'!$D$2:$D$53,'Share Values'!$V298,'Transactions (Dated)'!$B$2:$B$53,'Share Values'!AA$11,'Transactions (Dated)'!$C$2:$C$53,"Sell")</f>
        <v>2348</v>
      </c>
      <c r="AB298" s="40">
        <f ca="1">AB297+SUMIFS('Transactions (Dated)'!$E$2:$E$53,'Transactions (Dated)'!$D$2:$D$53,'Share Values'!$V298,'Transactions (Dated)'!$B$2:$B$53,'Share Values'!AB$11,'Transactions (Dated)'!$C$2:$C$53,"Buy")-SUMIFS('Transactions (Dated)'!$E$2:$E$53,'Transactions (Dated)'!$D$2:$D$53,'Share Values'!$V298,'Transactions (Dated)'!$B$2:$B$53,'Share Values'!AB$11,'Transactions (Dated)'!$C$2:$C$53,"Sell")</f>
        <v>0</v>
      </c>
      <c r="AC298" s="40">
        <f ca="1">AC297+SUMIFS('Transactions (Dated)'!$E$2:$E$53,'Transactions (Dated)'!$D$2:$D$53,'Share Values'!$V298,'Transactions (Dated)'!$B$2:$B$53,'Share Values'!AC$11,'Transactions (Dated)'!$C$2:$C$53,"Buy")-SUMIFS('Transactions (Dated)'!$E$2:$E$53,'Transactions (Dated)'!$D$2:$D$53,'Share Values'!$V298,'Transactions (Dated)'!$B$2:$B$53,'Share Values'!AC$11,'Transactions (Dated)'!$C$2:$C$53,"Sell")</f>
        <v>0</v>
      </c>
      <c r="AD298" s="40">
        <f ca="1">AD297+SUMIFS('Transactions (Dated)'!$E$2:$E$53,'Transactions (Dated)'!$D$2:$D$53,'Share Values'!$V298,'Transactions (Dated)'!$B$2:$B$53,'Share Values'!AD$11,'Transactions (Dated)'!$C$2:$C$53,"Buy")-SUMIFS('Transactions (Dated)'!$E$2:$E$53,'Transactions (Dated)'!$D$2:$D$53,'Share Values'!$V298,'Transactions (Dated)'!$B$2:$B$53,'Share Values'!AD$11,'Transactions (Dated)'!$C$2:$C$53,"Sell")</f>
        <v>0</v>
      </c>
      <c r="AE298" s="40">
        <f ca="1">AE297+SUMIFS('Transactions (Dated)'!$E$2:$E$53,'Transactions (Dated)'!$D$2:$D$53,'Share Values'!$V298,'Transactions (Dated)'!$B$2:$B$53,'Share Values'!AE$11,'Transactions (Dated)'!$C$2:$C$53,"Buy")-SUMIFS('Transactions (Dated)'!$E$2:$E$53,'Transactions (Dated)'!$D$2:$D$53,'Share Values'!$V298,'Transactions (Dated)'!$B$2:$B$53,'Share Values'!AE$11,'Transactions (Dated)'!$C$2:$C$53,"Sell")</f>
        <v>0</v>
      </c>
      <c r="AF298" s="40">
        <f ca="1">AF297+SUMIFS('Transactions (Dated)'!$E$2:$E$53,'Transactions (Dated)'!$D$2:$D$53,'Share Values'!$V298,'Transactions (Dated)'!$B$2:$B$53,'Share Values'!AF$11,'Transactions (Dated)'!$C$2:$C$53,"Buy")-SUMIFS('Transactions (Dated)'!$E$2:$E$53,'Transactions (Dated)'!$D$2:$D$53,'Share Values'!$V298,'Transactions (Dated)'!$B$2:$B$53,'Share Values'!AF$11,'Transactions (Dated)'!$C$2:$C$53,"Sell")</f>
        <v>0</v>
      </c>
      <c r="AG298" s="40">
        <f ca="1">AG297+SUMIFS('Transactions (Dated)'!$E$2:$E$53,'Transactions (Dated)'!$D$2:$D$53,'Share Values'!$V298,'Transactions (Dated)'!$B$2:$B$53,'Share Values'!AG$11,'Transactions (Dated)'!$C$2:$C$53,"Buy")-SUMIFS('Transactions (Dated)'!$E$2:$E$53,'Transactions (Dated)'!$D$2:$D$53,'Share Values'!$V298,'Transactions (Dated)'!$B$2:$B$53,'Share Values'!AG$11,'Transactions (Dated)'!$C$2:$C$53,"Sell")</f>
        <v>0</v>
      </c>
      <c r="AH298" s="40">
        <f ca="1">AH297+SUMIFS('Transactions (Dated)'!$E$2:$E$53,'Transactions (Dated)'!$D$2:$D$53,'Share Values'!$V298,'Transactions (Dated)'!$B$2:$B$53,'Share Values'!AH$11,'Transactions (Dated)'!$C$2:$C$53,"Buy")-SUMIFS('Transactions (Dated)'!$E$2:$E$53,'Transactions (Dated)'!$D$2:$D$53,'Share Values'!$V298,'Transactions (Dated)'!$B$2:$B$53,'Share Values'!AH$11,'Transactions (Dated)'!$C$2:$C$53,"Sell")</f>
        <v>0</v>
      </c>
      <c r="AI298" s="40">
        <f ca="1">AI297+SUMIFS('Transactions (Dated)'!$E$2:$E$53,'Transactions (Dated)'!$D$2:$D$53,'Share Values'!$V298,'Transactions (Dated)'!$B$2:$B$53,'Share Values'!AI$11,'Transactions (Dated)'!$C$2:$C$53,"Buy")-SUMIFS('Transactions (Dated)'!$E$2:$E$53,'Transactions (Dated)'!$D$2:$D$53,'Share Values'!$V298,'Transactions (Dated)'!$B$2:$B$53,'Share Values'!AI$11,'Transactions (Dated)'!$C$2:$C$53,"Sell")</f>
        <v>0</v>
      </c>
      <c r="AJ298" s="40">
        <f ca="1">AJ297+SUMIFS('Transactions (Dated)'!$E$2:$E$53,'Transactions (Dated)'!$D$2:$D$53,'Share Values'!$V298,'Transactions (Dated)'!$B$2:$B$53,'Share Values'!AJ$11,'Transactions (Dated)'!$C$2:$C$53,"Buy")-SUMIFS('Transactions (Dated)'!$E$2:$E$53,'Transactions (Dated)'!$D$2:$D$53,'Share Values'!$V298,'Transactions (Dated)'!$B$2:$B$53,'Share Values'!AJ$11,'Transactions (Dated)'!$C$2:$C$53,"Sell")</f>
        <v>0</v>
      </c>
      <c r="AK298" s="40"/>
      <c r="AM298" s="3">
        <f t="shared" si="105"/>
        <v>42328</v>
      </c>
      <c r="AN298" s="6">
        <f t="shared" ca="1" si="106"/>
        <v>47915</v>
      </c>
      <c r="AO298" s="6">
        <f t="shared" ca="1" si="107"/>
        <v>24843.75</v>
      </c>
      <c r="AP298" s="6">
        <f t="shared" ca="1" si="108"/>
        <v>0</v>
      </c>
      <c r="AQ298" s="6">
        <f t="shared" ca="1" si="109"/>
        <v>62473.840000000004</v>
      </c>
      <c r="AR298" s="6">
        <f t="shared" ca="1" si="110"/>
        <v>31111</v>
      </c>
      <c r="AS298" s="6">
        <f t="shared" ca="1" si="111"/>
        <v>0</v>
      </c>
      <c r="AT298" s="6">
        <f t="shared" ca="1" si="112"/>
        <v>0</v>
      </c>
      <c r="AU298" s="6">
        <f t="shared" ca="1" si="113"/>
        <v>0</v>
      </c>
      <c r="AV298" s="6">
        <f t="shared" ca="1" si="114"/>
        <v>0</v>
      </c>
      <c r="AW298" s="6">
        <f t="shared" ca="1" si="115"/>
        <v>0</v>
      </c>
      <c r="AX298" s="6">
        <f t="shared" ca="1" si="116"/>
        <v>0</v>
      </c>
      <c r="AY298" s="6">
        <f t="shared" ca="1" si="117"/>
        <v>0</v>
      </c>
      <c r="AZ298" s="6">
        <f t="shared" ca="1" si="118"/>
        <v>0</v>
      </c>
      <c r="BA298" s="6">
        <f t="shared" ca="1" si="119"/>
        <v>0</v>
      </c>
      <c r="BB298" s="6"/>
      <c r="BD298" s="4">
        <f t="shared" ca="1" si="120"/>
        <v>166343.59</v>
      </c>
      <c r="BF298" s="3">
        <f t="shared" si="121"/>
        <v>42328</v>
      </c>
      <c r="BG298" s="6">
        <f>BG297+SUMIFS('Transactions (Dated)'!H:H,'Transactions (Dated)'!D:D,'Share Values'!AM298)</f>
        <v>806524.9</v>
      </c>
      <c r="BH298" s="6">
        <f ca="1">BH297+SUMIFS('Transactions (Dated)'!$F:$F,'Transactions (Dated)'!$D:$D,$BF298,'Transactions (Dated)'!$B:$B,BH$11,'Transactions (Dated)'!$C:$C,"Dividend (paid to cash)")*W298</f>
        <v>0</v>
      </c>
      <c r="BI298" s="6">
        <f ca="1">BI297+SUMIFS('Transactions (Dated)'!$F:$F,'Transactions (Dated)'!$D:$D,$BF298,'Transactions (Dated)'!$B:$B,BI$11,'Transactions (Dated)'!$C:$C,"Dividend (paid to cash)")*X298</f>
        <v>2187.5</v>
      </c>
      <c r="BJ298" s="6">
        <f ca="1">BJ297+SUMIFS('Transactions (Dated)'!$F:$F,'Transactions (Dated)'!$D:$D,$BF298,'Transactions (Dated)'!$B:$B,BJ$11,'Transactions (Dated)'!$C:$C,"Dividend (paid to cash)")*Y298</f>
        <v>0</v>
      </c>
      <c r="BK298" s="6">
        <f ca="1">BK297+SUMIFS('Transactions (Dated)'!$F:$F,'Transactions (Dated)'!$D:$D,$BF298,'Transactions (Dated)'!$B:$B,BK$11,'Transactions (Dated)'!$C:$C,"Dividend (paid to cash)")*Z298</f>
        <v>245.96000000000004</v>
      </c>
      <c r="BL298" s="6">
        <f ca="1">BL297+SUMIFS('Transactions (Dated)'!$F:$F,'Transactions (Dated)'!$D:$D,$BF298,'Transactions (Dated)'!$B:$B,BL$11,'Transactions (Dated)'!$C:$C,"Dividend (paid to cash)")*AA298</f>
        <v>0</v>
      </c>
      <c r="BM298" s="6">
        <f ca="1">BM297+SUMIFS('Transactions (Dated)'!$F:$F,'Transactions (Dated)'!$D:$D,$BF298,'Transactions (Dated)'!$B:$B,BM$11,'Transactions (Dated)'!$C:$C,"Dividend (paid to cash)")*AB298</f>
        <v>0</v>
      </c>
      <c r="BN298" s="6">
        <f ca="1">BN297+SUMIFS('Transactions (Dated)'!$F:$F,'Transactions (Dated)'!$D:$D,$BF298,'Transactions (Dated)'!$B:$B,BN$11,'Transactions (Dated)'!$C:$C,"Dividend (paid to cash)")*AC298</f>
        <v>0</v>
      </c>
      <c r="BO298" s="6">
        <f ca="1">BO297+SUMIFS('Transactions (Dated)'!$F:$F,'Transactions (Dated)'!$D:$D,$BF298,'Transactions (Dated)'!$B:$B,BO$11,'Transactions (Dated)'!$C:$C,"Dividend (paid to cash)")*AD298</f>
        <v>0</v>
      </c>
      <c r="BP298" s="6">
        <f ca="1">BP297+SUMIFS('Transactions (Dated)'!$F:$F,'Transactions (Dated)'!$D:$D,$BF298,'Transactions (Dated)'!$B:$B,BP$11,'Transactions (Dated)'!$C:$C,"Dividend (paid to cash)")*AE298</f>
        <v>0</v>
      </c>
      <c r="BQ298" s="6">
        <f ca="1">BQ297+SUMIFS('Transactions (Dated)'!$F:$F,'Transactions (Dated)'!$D:$D,$BF298,'Transactions (Dated)'!$B:$B,BQ$11,'Transactions (Dated)'!$C:$C,"Dividend (paid to cash)")*AF298</f>
        <v>0</v>
      </c>
      <c r="BR298" s="6">
        <f ca="1">BR297+SUMIFS('Transactions (Dated)'!$F:$F,'Transactions (Dated)'!$D:$D,$BF298,'Transactions (Dated)'!$B:$B,BR$11,'Transactions (Dated)'!$C:$C,"Dividend (paid to cash)")*AG298</f>
        <v>0</v>
      </c>
      <c r="BS298" s="6">
        <f ca="1">BS297+SUMIFS('Transactions (Dated)'!$F:$F,'Transactions (Dated)'!$D:$D,$BF298,'Transactions (Dated)'!$B:$B,BS$11,'Transactions (Dated)'!$C:$C,"Dividend (paid to cash)")*AH298</f>
        <v>0</v>
      </c>
      <c r="BT298" s="6">
        <f ca="1">BT297+SUMIFS('Transactions (Dated)'!$F:$F,'Transactions (Dated)'!$D:$D,$BF298,'Transactions (Dated)'!$B:$B,BT$11,'Transactions (Dated)'!$C:$C,"Dividend (paid to cash)")*AI298</f>
        <v>0</v>
      </c>
      <c r="BU298" s="6">
        <f ca="1">BU297+SUMIFS('Transactions (Dated)'!$F:$F,'Transactions (Dated)'!$D:$D,$BF298,'Transactions (Dated)'!$B:$B,BU$11,'Transactions (Dated)'!$C:$C,"Dividend (paid to cash)")*AJ298</f>
        <v>0</v>
      </c>
      <c r="BV298" s="6"/>
      <c r="BX298" s="6">
        <f t="shared" ca="1" si="126"/>
        <v>808958.36</v>
      </c>
      <c r="BZ298" s="3">
        <f t="shared" si="127"/>
        <v>42328</v>
      </c>
      <c r="CA298" s="4">
        <f t="shared" ca="1" si="122"/>
        <v>166343.59</v>
      </c>
      <c r="CB298" s="4">
        <f t="shared" ca="1" si="123"/>
        <v>808958.36</v>
      </c>
      <c r="CD298" s="4">
        <f t="shared" ca="1" si="124"/>
        <v>975301.95</v>
      </c>
    </row>
    <row r="299" spans="2:82">
      <c r="B299" s="3">
        <f t="shared" si="125"/>
        <v>42331</v>
      </c>
      <c r="C299" s="2">
        <v>13382.4</v>
      </c>
      <c r="E299" s="70">
        <v>42331</v>
      </c>
      <c r="F299" s="69">
        <v>10.46</v>
      </c>
      <c r="G299" s="69">
        <v>2.72</v>
      </c>
      <c r="H299" s="69">
        <v>18.149999999999999</v>
      </c>
      <c r="I299" s="69">
        <v>32.869999999999997</v>
      </c>
      <c r="J299" s="69">
        <v>13.25</v>
      </c>
      <c r="K299" s="69">
        <v>10.32</v>
      </c>
      <c r="L299" s="69">
        <v>22.22</v>
      </c>
      <c r="M299" s="69">
        <v>2.75</v>
      </c>
      <c r="N299" s="69">
        <v>7.05</v>
      </c>
      <c r="O299" s="69">
        <v>6.15</v>
      </c>
      <c r="P299" s="69">
        <v>24.74</v>
      </c>
      <c r="Q299" s="69">
        <v>0.85</v>
      </c>
      <c r="R299" s="69">
        <v>5.53</v>
      </c>
      <c r="S299" s="69">
        <v>37.770000000000003</v>
      </c>
      <c r="T299" s="4"/>
      <c r="V299" s="3">
        <f t="shared" si="104"/>
        <v>42331</v>
      </c>
      <c r="W299" s="40">
        <f ca="1">W298+SUMIFS('Transactions (Dated)'!$E$2:$E$53,'Transactions (Dated)'!$D$2:$D$53,'Share Values'!$V299,'Transactions (Dated)'!$B$2:$B$53,'Share Values'!W$11,'Transactions (Dated)'!$C$2:$C$53,"Buy")-SUMIFS('Transactions (Dated)'!$E$2:$E$53,'Transactions (Dated)'!$D$2:$D$53,'Share Values'!$V299,'Transactions (Dated)'!$B$2:$B$53,'Share Values'!W$11,'Transactions (Dated)'!$C$2:$C$53,"Sell")</f>
        <v>4625</v>
      </c>
      <c r="X299" s="40">
        <f ca="1">X298+SUMIFS('Transactions (Dated)'!$E$2:$E$53,'Transactions (Dated)'!$D$2:$D$53,'Share Values'!$V299,'Transactions (Dated)'!$B$2:$B$53,'Share Values'!X$11,'Transactions (Dated)'!$C$2:$C$53,"Buy")-SUMIFS('Transactions (Dated)'!$E$2:$E$53,'Transactions (Dated)'!$D$2:$D$53,'Share Values'!$V299,'Transactions (Dated)'!$B$2:$B$53,'Share Values'!X$11,'Transactions (Dated)'!$C$2:$C$53,"Sell")</f>
        <v>9375</v>
      </c>
      <c r="Y299" s="40">
        <f ca="1">Y298+SUMIFS('Transactions (Dated)'!$E$2:$E$53,'Transactions (Dated)'!$D$2:$D$53,'Share Values'!$V299,'Transactions (Dated)'!$B$2:$B$53,'Share Values'!Y$11,'Transactions (Dated)'!$C$2:$C$53,"Buy")-SUMIFS('Transactions (Dated)'!$E$2:$E$53,'Transactions (Dated)'!$D$2:$D$53,'Share Values'!$V299,'Transactions (Dated)'!$B$2:$B$53,'Share Values'!Y$11,'Transactions (Dated)'!$C$2:$C$53,"Sell")</f>
        <v>0</v>
      </c>
      <c r="Z299" s="40">
        <f ca="1">Z298+SUMIFS('Transactions (Dated)'!$E$2:$E$53,'Transactions (Dated)'!$D$2:$D$53,'Share Values'!$V299,'Transactions (Dated)'!$B$2:$B$53,'Share Values'!Z$11,'Transactions (Dated)'!$C$2:$C$53,"Buy")-SUMIFS('Transactions (Dated)'!$E$2:$E$53,'Transactions (Dated)'!$D$2:$D$53,'Share Values'!$V299,'Transactions (Dated)'!$B$2:$B$53,'Share Values'!Z$11,'Transactions (Dated)'!$C$2:$C$53,"Sell")</f>
        <v>1892</v>
      </c>
      <c r="AA299" s="40">
        <f ca="1">AA298+SUMIFS('Transactions (Dated)'!$E$2:$E$53,'Transactions (Dated)'!$D$2:$D$53,'Share Values'!$V299,'Transactions (Dated)'!$B$2:$B$53,'Share Values'!AA$11,'Transactions (Dated)'!$C$2:$C$53,"Buy")-SUMIFS('Transactions (Dated)'!$E$2:$E$53,'Transactions (Dated)'!$D$2:$D$53,'Share Values'!$V299,'Transactions (Dated)'!$B$2:$B$53,'Share Values'!AA$11,'Transactions (Dated)'!$C$2:$C$53,"Sell")</f>
        <v>2348</v>
      </c>
      <c r="AB299" s="40">
        <f ca="1">AB298+SUMIFS('Transactions (Dated)'!$E$2:$E$53,'Transactions (Dated)'!$D$2:$D$53,'Share Values'!$V299,'Transactions (Dated)'!$B$2:$B$53,'Share Values'!AB$11,'Transactions (Dated)'!$C$2:$C$53,"Buy")-SUMIFS('Transactions (Dated)'!$E$2:$E$53,'Transactions (Dated)'!$D$2:$D$53,'Share Values'!$V299,'Transactions (Dated)'!$B$2:$B$53,'Share Values'!AB$11,'Transactions (Dated)'!$C$2:$C$53,"Sell")</f>
        <v>0</v>
      </c>
      <c r="AC299" s="40">
        <f ca="1">AC298+SUMIFS('Transactions (Dated)'!$E$2:$E$53,'Transactions (Dated)'!$D$2:$D$53,'Share Values'!$V299,'Transactions (Dated)'!$B$2:$B$53,'Share Values'!AC$11,'Transactions (Dated)'!$C$2:$C$53,"Buy")-SUMIFS('Transactions (Dated)'!$E$2:$E$53,'Transactions (Dated)'!$D$2:$D$53,'Share Values'!$V299,'Transactions (Dated)'!$B$2:$B$53,'Share Values'!AC$11,'Transactions (Dated)'!$C$2:$C$53,"Sell")</f>
        <v>0</v>
      </c>
      <c r="AD299" s="40">
        <f ca="1">AD298+SUMIFS('Transactions (Dated)'!$E$2:$E$53,'Transactions (Dated)'!$D$2:$D$53,'Share Values'!$V299,'Transactions (Dated)'!$B$2:$B$53,'Share Values'!AD$11,'Transactions (Dated)'!$C$2:$C$53,"Buy")-SUMIFS('Transactions (Dated)'!$E$2:$E$53,'Transactions (Dated)'!$D$2:$D$53,'Share Values'!$V299,'Transactions (Dated)'!$B$2:$B$53,'Share Values'!AD$11,'Transactions (Dated)'!$C$2:$C$53,"Sell")</f>
        <v>0</v>
      </c>
      <c r="AE299" s="40">
        <f ca="1">AE298+SUMIFS('Transactions (Dated)'!$E$2:$E$53,'Transactions (Dated)'!$D$2:$D$53,'Share Values'!$V299,'Transactions (Dated)'!$B$2:$B$53,'Share Values'!AE$11,'Transactions (Dated)'!$C$2:$C$53,"Buy")-SUMIFS('Transactions (Dated)'!$E$2:$E$53,'Transactions (Dated)'!$D$2:$D$53,'Share Values'!$V299,'Transactions (Dated)'!$B$2:$B$53,'Share Values'!AE$11,'Transactions (Dated)'!$C$2:$C$53,"Sell")</f>
        <v>0</v>
      </c>
      <c r="AF299" s="40">
        <f ca="1">AF298+SUMIFS('Transactions (Dated)'!$E$2:$E$53,'Transactions (Dated)'!$D$2:$D$53,'Share Values'!$V299,'Transactions (Dated)'!$B$2:$B$53,'Share Values'!AF$11,'Transactions (Dated)'!$C$2:$C$53,"Buy")-SUMIFS('Transactions (Dated)'!$E$2:$E$53,'Transactions (Dated)'!$D$2:$D$53,'Share Values'!$V299,'Transactions (Dated)'!$B$2:$B$53,'Share Values'!AF$11,'Transactions (Dated)'!$C$2:$C$53,"Sell")</f>
        <v>0</v>
      </c>
      <c r="AG299" s="40">
        <f ca="1">AG298+SUMIFS('Transactions (Dated)'!$E$2:$E$53,'Transactions (Dated)'!$D$2:$D$53,'Share Values'!$V299,'Transactions (Dated)'!$B$2:$B$53,'Share Values'!AG$11,'Transactions (Dated)'!$C$2:$C$53,"Buy")-SUMIFS('Transactions (Dated)'!$E$2:$E$53,'Transactions (Dated)'!$D$2:$D$53,'Share Values'!$V299,'Transactions (Dated)'!$B$2:$B$53,'Share Values'!AG$11,'Transactions (Dated)'!$C$2:$C$53,"Sell")</f>
        <v>0</v>
      </c>
      <c r="AH299" s="40">
        <f ca="1">AH298+SUMIFS('Transactions (Dated)'!$E$2:$E$53,'Transactions (Dated)'!$D$2:$D$53,'Share Values'!$V299,'Transactions (Dated)'!$B$2:$B$53,'Share Values'!AH$11,'Transactions (Dated)'!$C$2:$C$53,"Buy")-SUMIFS('Transactions (Dated)'!$E$2:$E$53,'Transactions (Dated)'!$D$2:$D$53,'Share Values'!$V299,'Transactions (Dated)'!$B$2:$B$53,'Share Values'!AH$11,'Transactions (Dated)'!$C$2:$C$53,"Sell")</f>
        <v>0</v>
      </c>
      <c r="AI299" s="40">
        <f ca="1">AI298+SUMIFS('Transactions (Dated)'!$E$2:$E$53,'Transactions (Dated)'!$D$2:$D$53,'Share Values'!$V299,'Transactions (Dated)'!$B$2:$B$53,'Share Values'!AI$11,'Transactions (Dated)'!$C$2:$C$53,"Buy")-SUMIFS('Transactions (Dated)'!$E$2:$E$53,'Transactions (Dated)'!$D$2:$D$53,'Share Values'!$V299,'Transactions (Dated)'!$B$2:$B$53,'Share Values'!AI$11,'Transactions (Dated)'!$C$2:$C$53,"Sell")</f>
        <v>0</v>
      </c>
      <c r="AJ299" s="40">
        <f ca="1">AJ298+SUMIFS('Transactions (Dated)'!$E$2:$E$53,'Transactions (Dated)'!$D$2:$D$53,'Share Values'!$V299,'Transactions (Dated)'!$B$2:$B$53,'Share Values'!AJ$11,'Transactions (Dated)'!$C$2:$C$53,"Buy")-SUMIFS('Transactions (Dated)'!$E$2:$E$53,'Transactions (Dated)'!$D$2:$D$53,'Share Values'!$V299,'Transactions (Dated)'!$B$2:$B$53,'Share Values'!AJ$11,'Transactions (Dated)'!$C$2:$C$53,"Sell")</f>
        <v>0</v>
      </c>
      <c r="AK299" s="40"/>
      <c r="AM299" s="3">
        <f t="shared" si="105"/>
        <v>42331</v>
      </c>
      <c r="AN299" s="6">
        <f t="shared" ca="1" si="106"/>
        <v>48377.500000000007</v>
      </c>
      <c r="AO299" s="6">
        <f t="shared" ca="1" si="107"/>
        <v>25500.000000000004</v>
      </c>
      <c r="AP299" s="6">
        <f t="shared" ca="1" si="108"/>
        <v>0</v>
      </c>
      <c r="AQ299" s="6">
        <f t="shared" ca="1" si="109"/>
        <v>62190.039999999994</v>
      </c>
      <c r="AR299" s="6">
        <f t="shared" ca="1" si="110"/>
        <v>31111</v>
      </c>
      <c r="AS299" s="6">
        <f t="shared" ca="1" si="111"/>
        <v>0</v>
      </c>
      <c r="AT299" s="6">
        <f t="shared" ca="1" si="112"/>
        <v>0</v>
      </c>
      <c r="AU299" s="6">
        <f t="shared" ca="1" si="113"/>
        <v>0</v>
      </c>
      <c r="AV299" s="6">
        <f t="shared" ca="1" si="114"/>
        <v>0</v>
      </c>
      <c r="AW299" s="6">
        <f t="shared" ca="1" si="115"/>
        <v>0</v>
      </c>
      <c r="AX299" s="6">
        <f t="shared" ca="1" si="116"/>
        <v>0</v>
      </c>
      <c r="AY299" s="6">
        <f t="shared" ca="1" si="117"/>
        <v>0</v>
      </c>
      <c r="AZ299" s="6">
        <f t="shared" ca="1" si="118"/>
        <v>0</v>
      </c>
      <c r="BA299" s="6">
        <f t="shared" ca="1" si="119"/>
        <v>0</v>
      </c>
      <c r="BB299" s="6"/>
      <c r="BD299" s="4">
        <f t="shared" ca="1" si="120"/>
        <v>167178.54</v>
      </c>
      <c r="BF299" s="3">
        <f t="shared" si="121"/>
        <v>42331</v>
      </c>
      <c r="BG299" s="6">
        <f>BG298+SUMIFS('Transactions (Dated)'!H:H,'Transactions (Dated)'!D:D,'Share Values'!AM299)</f>
        <v>806524.9</v>
      </c>
      <c r="BH299" s="6">
        <f ca="1">BH298+SUMIFS('Transactions (Dated)'!$F:$F,'Transactions (Dated)'!$D:$D,$BF299,'Transactions (Dated)'!$B:$B,BH$11,'Transactions (Dated)'!$C:$C,"Dividend (paid to cash)")*W299</f>
        <v>0</v>
      </c>
      <c r="BI299" s="6">
        <f ca="1">BI298+SUMIFS('Transactions (Dated)'!$F:$F,'Transactions (Dated)'!$D:$D,$BF299,'Transactions (Dated)'!$B:$B,BI$11,'Transactions (Dated)'!$C:$C,"Dividend (paid to cash)")*X299</f>
        <v>2187.5</v>
      </c>
      <c r="BJ299" s="6">
        <f ca="1">BJ298+SUMIFS('Transactions (Dated)'!$F:$F,'Transactions (Dated)'!$D:$D,$BF299,'Transactions (Dated)'!$B:$B,BJ$11,'Transactions (Dated)'!$C:$C,"Dividend (paid to cash)")*Y299</f>
        <v>0</v>
      </c>
      <c r="BK299" s="6">
        <f ca="1">BK298+SUMIFS('Transactions (Dated)'!$F:$F,'Transactions (Dated)'!$D:$D,$BF299,'Transactions (Dated)'!$B:$B,BK$11,'Transactions (Dated)'!$C:$C,"Dividend (paid to cash)")*Z299</f>
        <v>245.96000000000004</v>
      </c>
      <c r="BL299" s="6">
        <f ca="1">BL298+SUMIFS('Transactions (Dated)'!$F:$F,'Transactions (Dated)'!$D:$D,$BF299,'Transactions (Dated)'!$B:$B,BL$11,'Transactions (Dated)'!$C:$C,"Dividend (paid to cash)")*AA299</f>
        <v>0</v>
      </c>
      <c r="BM299" s="6">
        <f ca="1">BM298+SUMIFS('Transactions (Dated)'!$F:$F,'Transactions (Dated)'!$D:$D,$BF299,'Transactions (Dated)'!$B:$B,BM$11,'Transactions (Dated)'!$C:$C,"Dividend (paid to cash)")*AB299</f>
        <v>0</v>
      </c>
      <c r="BN299" s="6">
        <f ca="1">BN298+SUMIFS('Transactions (Dated)'!$F:$F,'Transactions (Dated)'!$D:$D,$BF299,'Transactions (Dated)'!$B:$B,BN$11,'Transactions (Dated)'!$C:$C,"Dividend (paid to cash)")*AC299</f>
        <v>0</v>
      </c>
      <c r="BO299" s="6">
        <f ca="1">BO298+SUMIFS('Transactions (Dated)'!$F:$F,'Transactions (Dated)'!$D:$D,$BF299,'Transactions (Dated)'!$B:$B,BO$11,'Transactions (Dated)'!$C:$C,"Dividend (paid to cash)")*AD299</f>
        <v>0</v>
      </c>
      <c r="BP299" s="6">
        <f ca="1">BP298+SUMIFS('Transactions (Dated)'!$F:$F,'Transactions (Dated)'!$D:$D,$BF299,'Transactions (Dated)'!$B:$B,BP$11,'Transactions (Dated)'!$C:$C,"Dividend (paid to cash)")*AE299</f>
        <v>0</v>
      </c>
      <c r="BQ299" s="6">
        <f ca="1">BQ298+SUMIFS('Transactions (Dated)'!$F:$F,'Transactions (Dated)'!$D:$D,$BF299,'Transactions (Dated)'!$B:$B,BQ$11,'Transactions (Dated)'!$C:$C,"Dividend (paid to cash)")*AF299</f>
        <v>0</v>
      </c>
      <c r="BR299" s="6">
        <f ca="1">BR298+SUMIFS('Transactions (Dated)'!$F:$F,'Transactions (Dated)'!$D:$D,$BF299,'Transactions (Dated)'!$B:$B,BR$11,'Transactions (Dated)'!$C:$C,"Dividend (paid to cash)")*AG299</f>
        <v>0</v>
      </c>
      <c r="BS299" s="6">
        <f ca="1">BS298+SUMIFS('Transactions (Dated)'!$F:$F,'Transactions (Dated)'!$D:$D,$BF299,'Transactions (Dated)'!$B:$B,BS$11,'Transactions (Dated)'!$C:$C,"Dividend (paid to cash)")*AH299</f>
        <v>0</v>
      </c>
      <c r="BT299" s="6">
        <f ca="1">BT298+SUMIFS('Transactions (Dated)'!$F:$F,'Transactions (Dated)'!$D:$D,$BF299,'Transactions (Dated)'!$B:$B,BT$11,'Transactions (Dated)'!$C:$C,"Dividend (paid to cash)")*AI299</f>
        <v>0</v>
      </c>
      <c r="BU299" s="6">
        <f ca="1">BU298+SUMIFS('Transactions (Dated)'!$F:$F,'Transactions (Dated)'!$D:$D,$BF299,'Transactions (Dated)'!$B:$B,BU$11,'Transactions (Dated)'!$C:$C,"Dividend (paid to cash)")*AJ299</f>
        <v>0</v>
      </c>
      <c r="BV299" s="6"/>
      <c r="BX299" s="6">
        <f t="shared" ca="1" si="126"/>
        <v>808958.36</v>
      </c>
      <c r="BZ299" s="3">
        <f t="shared" si="127"/>
        <v>42331</v>
      </c>
      <c r="CA299" s="4">
        <f t="shared" ca="1" si="122"/>
        <v>167178.54</v>
      </c>
      <c r="CB299" s="4">
        <f t="shared" ca="1" si="123"/>
        <v>808958.36</v>
      </c>
      <c r="CD299" s="4">
        <f t="shared" ca="1" si="124"/>
        <v>976136.9</v>
      </c>
    </row>
    <row r="300" spans="2:82">
      <c r="B300" s="3">
        <f t="shared" si="125"/>
        <v>42332</v>
      </c>
      <c r="C300" s="2">
        <v>13407.8</v>
      </c>
      <c r="E300" s="70">
        <v>42332</v>
      </c>
      <c r="F300" s="69">
        <v>10.58</v>
      </c>
      <c r="G300" s="69">
        <v>2.78</v>
      </c>
      <c r="H300" s="69">
        <v>18.21</v>
      </c>
      <c r="I300" s="69">
        <v>33.03</v>
      </c>
      <c r="J300" s="69">
        <v>12.86</v>
      </c>
      <c r="K300" s="69">
        <v>9.92</v>
      </c>
      <c r="L300" s="69">
        <v>21.7</v>
      </c>
      <c r="M300" s="69">
        <v>2.77</v>
      </c>
      <c r="N300" s="69">
        <v>7.15</v>
      </c>
      <c r="O300" s="69">
        <v>6.1666999999999996</v>
      </c>
      <c r="P300" s="69">
        <v>24.6</v>
      </c>
      <c r="Q300" s="69">
        <v>0.85</v>
      </c>
      <c r="R300" s="69">
        <v>5.72</v>
      </c>
      <c r="S300" s="69">
        <v>36.840000000000003</v>
      </c>
      <c r="T300" s="4"/>
      <c r="V300" s="3">
        <f t="shared" si="104"/>
        <v>42332</v>
      </c>
      <c r="W300" s="40">
        <f ca="1">W299+SUMIFS('Transactions (Dated)'!$E$2:$E$53,'Transactions (Dated)'!$D$2:$D$53,'Share Values'!$V300,'Transactions (Dated)'!$B$2:$B$53,'Share Values'!W$11,'Transactions (Dated)'!$C$2:$C$53,"Buy")-SUMIFS('Transactions (Dated)'!$E$2:$E$53,'Transactions (Dated)'!$D$2:$D$53,'Share Values'!$V300,'Transactions (Dated)'!$B$2:$B$53,'Share Values'!W$11,'Transactions (Dated)'!$C$2:$C$53,"Sell")</f>
        <v>4625</v>
      </c>
      <c r="X300" s="40">
        <f ca="1">X299+SUMIFS('Transactions (Dated)'!$E$2:$E$53,'Transactions (Dated)'!$D$2:$D$53,'Share Values'!$V300,'Transactions (Dated)'!$B$2:$B$53,'Share Values'!X$11,'Transactions (Dated)'!$C$2:$C$53,"Buy")-SUMIFS('Transactions (Dated)'!$E$2:$E$53,'Transactions (Dated)'!$D$2:$D$53,'Share Values'!$V300,'Transactions (Dated)'!$B$2:$B$53,'Share Values'!X$11,'Transactions (Dated)'!$C$2:$C$53,"Sell")</f>
        <v>9375</v>
      </c>
      <c r="Y300" s="40">
        <f ca="1">Y299+SUMIFS('Transactions (Dated)'!$E$2:$E$53,'Transactions (Dated)'!$D$2:$D$53,'Share Values'!$V300,'Transactions (Dated)'!$B$2:$B$53,'Share Values'!Y$11,'Transactions (Dated)'!$C$2:$C$53,"Buy")-SUMIFS('Transactions (Dated)'!$E$2:$E$53,'Transactions (Dated)'!$D$2:$D$53,'Share Values'!$V300,'Transactions (Dated)'!$B$2:$B$53,'Share Values'!Y$11,'Transactions (Dated)'!$C$2:$C$53,"Sell")</f>
        <v>0</v>
      </c>
      <c r="Z300" s="40">
        <f ca="1">Z299+SUMIFS('Transactions (Dated)'!$E$2:$E$53,'Transactions (Dated)'!$D$2:$D$53,'Share Values'!$V300,'Transactions (Dated)'!$B$2:$B$53,'Share Values'!Z$11,'Transactions (Dated)'!$C$2:$C$53,"Buy")-SUMIFS('Transactions (Dated)'!$E$2:$E$53,'Transactions (Dated)'!$D$2:$D$53,'Share Values'!$V300,'Transactions (Dated)'!$B$2:$B$53,'Share Values'!Z$11,'Transactions (Dated)'!$C$2:$C$53,"Sell")</f>
        <v>1892</v>
      </c>
      <c r="AA300" s="40">
        <f ca="1">AA299+SUMIFS('Transactions (Dated)'!$E$2:$E$53,'Transactions (Dated)'!$D$2:$D$53,'Share Values'!$V300,'Transactions (Dated)'!$B$2:$B$53,'Share Values'!AA$11,'Transactions (Dated)'!$C$2:$C$53,"Buy")-SUMIFS('Transactions (Dated)'!$E$2:$E$53,'Transactions (Dated)'!$D$2:$D$53,'Share Values'!$V300,'Transactions (Dated)'!$B$2:$B$53,'Share Values'!AA$11,'Transactions (Dated)'!$C$2:$C$53,"Sell")</f>
        <v>2348</v>
      </c>
      <c r="AB300" s="40">
        <f ca="1">AB299+SUMIFS('Transactions (Dated)'!$E$2:$E$53,'Transactions (Dated)'!$D$2:$D$53,'Share Values'!$V300,'Transactions (Dated)'!$B$2:$B$53,'Share Values'!AB$11,'Transactions (Dated)'!$C$2:$C$53,"Buy")-SUMIFS('Transactions (Dated)'!$E$2:$E$53,'Transactions (Dated)'!$D$2:$D$53,'Share Values'!$V300,'Transactions (Dated)'!$B$2:$B$53,'Share Values'!AB$11,'Transactions (Dated)'!$C$2:$C$53,"Sell")</f>
        <v>0</v>
      </c>
      <c r="AC300" s="40">
        <f ca="1">AC299+SUMIFS('Transactions (Dated)'!$E$2:$E$53,'Transactions (Dated)'!$D$2:$D$53,'Share Values'!$V300,'Transactions (Dated)'!$B$2:$B$53,'Share Values'!AC$11,'Transactions (Dated)'!$C$2:$C$53,"Buy")-SUMIFS('Transactions (Dated)'!$E$2:$E$53,'Transactions (Dated)'!$D$2:$D$53,'Share Values'!$V300,'Transactions (Dated)'!$B$2:$B$53,'Share Values'!AC$11,'Transactions (Dated)'!$C$2:$C$53,"Sell")</f>
        <v>0</v>
      </c>
      <c r="AD300" s="40">
        <f ca="1">AD299+SUMIFS('Transactions (Dated)'!$E$2:$E$53,'Transactions (Dated)'!$D$2:$D$53,'Share Values'!$V300,'Transactions (Dated)'!$B$2:$B$53,'Share Values'!AD$11,'Transactions (Dated)'!$C$2:$C$53,"Buy")-SUMIFS('Transactions (Dated)'!$E$2:$E$53,'Transactions (Dated)'!$D$2:$D$53,'Share Values'!$V300,'Transactions (Dated)'!$B$2:$B$53,'Share Values'!AD$11,'Transactions (Dated)'!$C$2:$C$53,"Sell")</f>
        <v>0</v>
      </c>
      <c r="AE300" s="40">
        <f ca="1">AE299+SUMIFS('Transactions (Dated)'!$E$2:$E$53,'Transactions (Dated)'!$D$2:$D$53,'Share Values'!$V300,'Transactions (Dated)'!$B$2:$B$53,'Share Values'!AE$11,'Transactions (Dated)'!$C$2:$C$53,"Buy")-SUMIFS('Transactions (Dated)'!$E$2:$E$53,'Transactions (Dated)'!$D$2:$D$53,'Share Values'!$V300,'Transactions (Dated)'!$B$2:$B$53,'Share Values'!AE$11,'Transactions (Dated)'!$C$2:$C$53,"Sell")</f>
        <v>0</v>
      </c>
      <c r="AF300" s="40">
        <f ca="1">AF299+SUMIFS('Transactions (Dated)'!$E$2:$E$53,'Transactions (Dated)'!$D$2:$D$53,'Share Values'!$V300,'Transactions (Dated)'!$B$2:$B$53,'Share Values'!AF$11,'Transactions (Dated)'!$C$2:$C$53,"Buy")-SUMIFS('Transactions (Dated)'!$E$2:$E$53,'Transactions (Dated)'!$D$2:$D$53,'Share Values'!$V300,'Transactions (Dated)'!$B$2:$B$53,'Share Values'!AF$11,'Transactions (Dated)'!$C$2:$C$53,"Sell")</f>
        <v>0</v>
      </c>
      <c r="AG300" s="40">
        <f ca="1">AG299+SUMIFS('Transactions (Dated)'!$E$2:$E$53,'Transactions (Dated)'!$D$2:$D$53,'Share Values'!$V300,'Transactions (Dated)'!$B$2:$B$53,'Share Values'!AG$11,'Transactions (Dated)'!$C$2:$C$53,"Buy")-SUMIFS('Transactions (Dated)'!$E$2:$E$53,'Transactions (Dated)'!$D$2:$D$53,'Share Values'!$V300,'Transactions (Dated)'!$B$2:$B$53,'Share Values'!AG$11,'Transactions (Dated)'!$C$2:$C$53,"Sell")</f>
        <v>0</v>
      </c>
      <c r="AH300" s="40">
        <f ca="1">AH299+SUMIFS('Transactions (Dated)'!$E$2:$E$53,'Transactions (Dated)'!$D$2:$D$53,'Share Values'!$V300,'Transactions (Dated)'!$B$2:$B$53,'Share Values'!AH$11,'Transactions (Dated)'!$C$2:$C$53,"Buy")-SUMIFS('Transactions (Dated)'!$E$2:$E$53,'Transactions (Dated)'!$D$2:$D$53,'Share Values'!$V300,'Transactions (Dated)'!$B$2:$B$53,'Share Values'!AH$11,'Transactions (Dated)'!$C$2:$C$53,"Sell")</f>
        <v>0</v>
      </c>
      <c r="AI300" s="40">
        <f ca="1">AI299+SUMIFS('Transactions (Dated)'!$E$2:$E$53,'Transactions (Dated)'!$D$2:$D$53,'Share Values'!$V300,'Transactions (Dated)'!$B$2:$B$53,'Share Values'!AI$11,'Transactions (Dated)'!$C$2:$C$53,"Buy")-SUMIFS('Transactions (Dated)'!$E$2:$E$53,'Transactions (Dated)'!$D$2:$D$53,'Share Values'!$V300,'Transactions (Dated)'!$B$2:$B$53,'Share Values'!AI$11,'Transactions (Dated)'!$C$2:$C$53,"Sell")</f>
        <v>0</v>
      </c>
      <c r="AJ300" s="40">
        <f ca="1">AJ299+SUMIFS('Transactions (Dated)'!$E$2:$E$53,'Transactions (Dated)'!$D$2:$D$53,'Share Values'!$V300,'Transactions (Dated)'!$B$2:$B$53,'Share Values'!AJ$11,'Transactions (Dated)'!$C$2:$C$53,"Buy")-SUMIFS('Transactions (Dated)'!$E$2:$E$53,'Transactions (Dated)'!$D$2:$D$53,'Share Values'!$V300,'Transactions (Dated)'!$B$2:$B$53,'Share Values'!AJ$11,'Transactions (Dated)'!$C$2:$C$53,"Sell")</f>
        <v>0</v>
      </c>
      <c r="AK300" s="40"/>
      <c r="AM300" s="3">
        <f t="shared" si="105"/>
        <v>42332</v>
      </c>
      <c r="AN300" s="6">
        <f t="shared" ca="1" si="106"/>
        <v>48932.5</v>
      </c>
      <c r="AO300" s="6">
        <f t="shared" ca="1" si="107"/>
        <v>26062.499999999996</v>
      </c>
      <c r="AP300" s="6">
        <f t="shared" ca="1" si="108"/>
        <v>0</v>
      </c>
      <c r="AQ300" s="6">
        <f t="shared" ca="1" si="109"/>
        <v>62492.76</v>
      </c>
      <c r="AR300" s="6">
        <f t="shared" ca="1" si="110"/>
        <v>30195.279999999999</v>
      </c>
      <c r="AS300" s="6">
        <f t="shared" ca="1" si="111"/>
        <v>0</v>
      </c>
      <c r="AT300" s="6">
        <f t="shared" ca="1" si="112"/>
        <v>0</v>
      </c>
      <c r="AU300" s="6">
        <f t="shared" ca="1" si="113"/>
        <v>0</v>
      </c>
      <c r="AV300" s="6">
        <f t="shared" ca="1" si="114"/>
        <v>0</v>
      </c>
      <c r="AW300" s="6">
        <f t="shared" ca="1" si="115"/>
        <v>0</v>
      </c>
      <c r="AX300" s="6">
        <f t="shared" ca="1" si="116"/>
        <v>0</v>
      </c>
      <c r="AY300" s="6">
        <f t="shared" ca="1" si="117"/>
        <v>0</v>
      </c>
      <c r="AZ300" s="6">
        <f t="shared" ca="1" si="118"/>
        <v>0</v>
      </c>
      <c r="BA300" s="6">
        <f t="shared" ca="1" si="119"/>
        <v>0</v>
      </c>
      <c r="BB300" s="6"/>
      <c r="BD300" s="4">
        <f t="shared" ca="1" si="120"/>
        <v>167683.04</v>
      </c>
      <c r="BF300" s="3">
        <f t="shared" si="121"/>
        <v>42332</v>
      </c>
      <c r="BG300" s="6">
        <f>BG299+SUMIFS('Transactions (Dated)'!H:H,'Transactions (Dated)'!D:D,'Share Values'!AM300)</f>
        <v>806524.9</v>
      </c>
      <c r="BH300" s="6">
        <f ca="1">BH299+SUMIFS('Transactions (Dated)'!$F:$F,'Transactions (Dated)'!$D:$D,$BF300,'Transactions (Dated)'!$B:$B,BH$11,'Transactions (Dated)'!$C:$C,"Dividend (paid to cash)")*W300</f>
        <v>0</v>
      </c>
      <c r="BI300" s="6">
        <f ca="1">BI299+SUMIFS('Transactions (Dated)'!$F:$F,'Transactions (Dated)'!$D:$D,$BF300,'Transactions (Dated)'!$B:$B,BI$11,'Transactions (Dated)'!$C:$C,"Dividend (paid to cash)")*X300</f>
        <v>2187.5</v>
      </c>
      <c r="BJ300" s="6">
        <f ca="1">BJ299+SUMIFS('Transactions (Dated)'!$F:$F,'Transactions (Dated)'!$D:$D,$BF300,'Transactions (Dated)'!$B:$B,BJ$11,'Transactions (Dated)'!$C:$C,"Dividend (paid to cash)")*Y300</f>
        <v>0</v>
      </c>
      <c r="BK300" s="6">
        <f ca="1">BK299+SUMIFS('Transactions (Dated)'!$F:$F,'Transactions (Dated)'!$D:$D,$BF300,'Transactions (Dated)'!$B:$B,BK$11,'Transactions (Dated)'!$C:$C,"Dividend (paid to cash)")*Z300</f>
        <v>245.96000000000004</v>
      </c>
      <c r="BL300" s="6">
        <f ca="1">BL299+SUMIFS('Transactions (Dated)'!$F:$F,'Transactions (Dated)'!$D:$D,$BF300,'Transactions (Dated)'!$B:$B,BL$11,'Transactions (Dated)'!$C:$C,"Dividend (paid to cash)")*AA300</f>
        <v>0</v>
      </c>
      <c r="BM300" s="6">
        <f ca="1">BM299+SUMIFS('Transactions (Dated)'!$F:$F,'Transactions (Dated)'!$D:$D,$BF300,'Transactions (Dated)'!$B:$B,BM$11,'Transactions (Dated)'!$C:$C,"Dividend (paid to cash)")*AB300</f>
        <v>0</v>
      </c>
      <c r="BN300" s="6">
        <f ca="1">BN299+SUMIFS('Transactions (Dated)'!$F:$F,'Transactions (Dated)'!$D:$D,$BF300,'Transactions (Dated)'!$B:$B,BN$11,'Transactions (Dated)'!$C:$C,"Dividend (paid to cash)")*AC300</f>
        <v>0</v>
      </c>
      <c r="BO300" s="6">
        <f ca="1">BO299+SUMIFS('Transactions (Dated)'!$F:$F,'Transactions (Dated)'!$D:$D,$BF300,'Transactions (Dated)'!$B:$B,BO$11,'Transactions (Dated)'!$C:$C,"Dividend (paid to cash)")*AD300</f>
        <v>0</v>
      </c>
      <c r="BP300" s="6">
        <f ca="1">BP299+SUMIFS('Transactions (Dated)'!$F:$F,'Transactions (Dated)'!$D:$D,$BF300,'Transactions (Dated)'!$B:$B,BP$11,'Transactions (Dated)'!$C:$C,"Dividend (paid to cash)")*AE300</f>
        <v>0</v>
      </c>
      <c r="BQ300" s="6">
        <f ca="1">BQ299+SUMIFS('Transactions (Dated)'!$F:$F,'Transactions (Dated)'!$D:$D,$BF300,'Transactions (Dated)'!$B:$B,BQ$11,'Transactions (Dated)'!$C:$C,"Dividend (paid to cash)")*AF300</f>
        <v>0</v>
      </c>
      <c r="BR300" s="6">
        <f ca="1">BR299+SUMIFS('Transactions (Dated)'!$F:$F,'Transactions (Dated)'!$D:$D,$BF300,'Transactions (Dated)'!$B:$B,BR$11,'Transactions (Dated)'!$C:$C,"Dividend (paid to cash)")*AG300</f>
        <v>0</v>
      </c>
      <c r="BS300" s="6">
        <f ca="1">BS299+SUMIFS('Transactions (Dated)'!$F:$F,'Transactions (Dated)'!$D:$D,$BF300,'Transactions (Dated)'!$B:$B,BS$11,'Transactions (Dated)'!$C:$C,"Dividend (paid to cash)")*AH300</f>
        <v>0</v>
      </c>
      <c r="BT300" s="6">
        <f ca="1">BT299+SUMIFS('Transactions (Dated)'!$F:$F,'Transactions (Dated)'!$D:$D,$BF300,'Transactions (Dated)'!$B:$B,BT$11,'Transactions (Dated)'!$C:$C,"Dividend (paid to cash)")*AI300</f>
        <v>0</v>
      </c>
      <c r="BU300" s="6">
        <f ca="1">BU299+SUMIFS('Transactions (Dated)'!$F:$F,'Transactions (Dated)'!$D:$D,$BF300,'Transactions (Dated)'!$B:$B,BU$11,'Transactions (Dated)'!$C:$C,"Dividend (paid to cash)")*AJ300</f>
        <v>0</v>
      </c>
      <c r="BV300" s="6"/>
      <c r="BX300" s="6">
        <f t="shared" ca="1" si="126"/>
        <v>808958.36</v>
      </c>
      <c r="BZ300" s="3">
        <f t="shared" si="127"/>
        <v>42332</v>
      </c>
      <c r="CA300" s="4">
        <f t="shared" ca="1" si="122"/>
        <v>167683.04</v>
      </c>
      <c r="CB300" s="4">
        <f t="shared" ca="1" si="123"/>
        <v>808958.36</v>
      </c>
      <c r="CD300" s="4">
        <f t="shared" ca="1" si="124"/>
        <v>976641.4</v>
      </c>
    </row>
    <row r="301" spans="2:82">
      <c r="B301" s="3">
        <f t="shared" si="125"/>
        <v>42333</v>
      </c>
      <c r="C301" s="2">
        <v>13403.4</v>
      </c>
      <c r="E301" s="70">
        <v>42333</v>
      </c>
      <c r="F301" s="69">
        <v>10.52</v>
      </c>
      <c r="G301" s="69">
        <v>2.81</v>
      </c>
      <c r="H301" s="69">
        <v>18.16</v>
      </c>
      <c r="I301" s="69">
        <v>33.46</v>
      </c>
      <c r="J301" s="69">
        <v>13.16</v>
      </c>
      <c r="K301" s="69">
        <v>9.93</v>
      </c>
      <c r="L301" s="69">
        <v>21.4</v>
      </c>
      <c r="M301" s="69">
        <v>2.75</v>
      </c>
      <c r="N301" s="69">
        <v>7.17</v>
      </c>
      <c r="O301" s="69">
        <v>6.2</v>
      </c>
      <c r="P301" s="69">
        <v>24.86</v>
      </c>
      <c r="Q301" s="69">
        <v>0.86</v>
      </c>
      <c r="R301" s="69">
        <v>5.7</v>
      </c>
      <c r="S301" s="69">
        <v>36.67</v>
      </c>
      <c r="T301" s="4"/>
      <c r="V301" s="3">
        <f t="shared" si="104"/>
        <v>42333</v>
      </c>
      <c r="W301" s="40">
        <f ca="1">W300+SUMIFS('Transactions (Dated)'!$E$2:$E$53,'Transactions (Dated)'!$D$2:$D$53,'Share Values'!$V301,'Transactions (Dated)'!$B$2:$B$53,'Share Values'!W$11,'Transactions (Dated)'!$C$2:$C$53,"Buy")-SUMIFS('Transactions (Dated)'!$E$2:$E$53,'Transactions (Dated)'!$D$2:$D$53,'Share Values'!$V301,'Transactions (Dated)'!$B$2:$B$53,'Share Values'!W$11,'Transactions (Dated)'!$C$2:$C$53,"Sell")</f>
        <v>4625</v>
      </c>
      <c r="X301" s="40">
        <f ca="1">X300+SUMIFS('Transactions (Dated)'!$E$2:$E$53,'Transactions (Dated)'!$D$2:$D$53,'Share Values'!$V301,'Transactions (Dated)'!$B$2:$B$53,'Share Values'!X$11,'Transactions (Dated)'!$C$2:$C$53,"Buy")-SUMIFS('Transactions (Dated)'!$E$2:$E$53,'Transactions (Dated)'!$D$2:$D$53,'Share Values'!$V301,'Transactions (Dated)'!$B$2:$B$53,'Share Values'!X$11,'Transactions (Dated)'!$C$2:$C$53,"Sell")</f>
        <v>9375</v>
      </c>
      <c r="Y301" s="40">
        <f ca="1">Y300+SUMIFS('Transactions (Dated)'!$E$2:$E$53,'Transactions (Dated)'!$D$2:$D$53,'Share Values'!$V301,'Transactions (Dated)'!$B$2:$B$53,'Share Values'!Y$11,'Transactions (Dated)'!$C$2:$C$53,"Buy")-SUMIFS('Transactions (Dated)'!$E$2:$E$53,'Transactions (Dated)'!$D$2:$D$53,'Share Values'!$V301,'Transactions (Dated)'!$B$2:$B$53,'Share Values'!Y$11,'Transactions (Dated)'!$C$2:$C$53,"Sell")</f>
        <v>0</v>
      </c>
      <c r="Z301" s="40">
        <f ca="1">Z300+SUMIFS('Transactions (Dated)'!$E$2:$E$53,'Transactions (Dated)'!$D$2:$D$53,'Share Values'!$V301,'Transactions (Dated)'!$B$2:$B$53,'Share Values'!Z$11,'Transactions (Dated)'!$C$2:$C$53,"Buy")-SUMIFS('Transactions (Dated)'!$E$2:$E$53,'Transactions (Dated)'!$D$2:$D$53,'Share Values'!$V301,'Transactions (Dated)'!$B$2:$B$53,'Share Values'!Z$11,'Transactions (Dated)'!$C$2:$C$53,"Sell")</f>
        <v>1892</v>
      </c>
      <c r="AA301" s="40">
        <f ca="1">AA300+SUMIFS('Transactions (Dated)'!$E$2:$E$53,'Transactions (Dated)'!$D$2:$D$53,'Share Values'!$V301,'Transactions (Dated)'!$B$2:$B$53,'Share Values'!AA$11,'Transactions (Dated)'!$C$2:$C$53,"Buy")-SUMIFS('Transactions (Dated)'!$E$2:$E$53,'Transactions (Dated)'!$D$2:$D$53,'Share Values'!$V301,'Transactions (Dated)'!$B$2:$B$53,'Share Values'!AA$11,'Transactions (Dated)'!$C$2:$C$53,"Sell")</f>
        <v>2348</v>
      </c>
      <c r="AB301" s="40">
        <f ca="1">AB300+SUMIFS('Transactions (Dated)'!$E$2:$E$53,'Transactions (Dated)'!$D$2:$D$53,'Share Values'!$V301,'Transactions (Dated)'!$B$2:$B$53,'Share Values'!AB$11,'Transactions (Dated)'!$C$2:$C$53,"Buy")-SUMIFS('Transactions (Dated)'!$E$2:$E$53,'Transactions (Dated)'!$D$2:$D$53,'Share Values'!$V301,'Transactions (Dated)'!$B$2:$B$53,'Share Values'!AB$11,'Transactions (Dated)'!$C$2:$C$53,"Sell")</f>
        <v>0</v>
      </c>
      <c r="AC301" s="40">
        <f ca="1">AC300+SUMIFS('Transactions (Dated)'!$E$2:$E$53,'Transactions (Dated)'!$D$2:$D$53,'Share Values'!$V301,'Transactions (Dated)'!$B$2:$B$53,'Share Values'!AC$11,'Transactions (Dated)'!$C$2:$C$53,"Buy")-SUMIFS('Transactions (Dated)'!$E$2:$E$53,'Transactions (Dated)'!$D$2:$D$53,'Share Values'!$V301,'Transactions (Dated)'!$B$2:$B$53,'Share Values'!AC$11,'Transactions (Dated)'!$C$2:$C$53,"Sell")</f>
        <v>0</v>
      </c>
      <c r="AD301" s="40">
        <f ca="1">AD300+SUMIFS('Transactions (Dated)'!$E$2:$E$53,'Transactions (Dated)'!$D$2:$D$53,'Share Values'!$V301,'Transactions (Dated)'!$B$2:$B$53,'Share Values'!AD$11,'Transactions (Dated)'!$C$2:$C$53,"Buy")-SUMIFS('Transactions (Dated)'!$E$2:$E$53,'Transactions (Dated)'!$D$2:$D$53,'Share Values'!$V301,'Transactions (Dated)'!$B$2:$B$53,'Share Values'!AD$11,'Transactions (Dated)'!$C$2:$C$53,"Sell")</f>
        <v>0</v>
      </c>
      <c r="AE301" s="40">
        <f ca="1">AE300+SUMIFS('Transactions (Dated)'!$E$2:$E$53,'Transactions (Dated)'!$D$2:$D$53,'Share Values'!$V301,'Transactions (Dated)'!$B$2:$B$53,'Share Values'!AE$11,'Transactions (Dated)'!$C$2:$C$53,"Buy")-SUMIFS('Transactions (Dated)'!$E$2:$E$53,'Transactions (Dated)'!$D$2:$D$53,'Share Values'!$V301,'Transactions (Dated)'!$B$2:$B$53,'Share Values'!AE$11,'Transactions (Dated)'!$C$2:$C$53,"Sell")</f>
        <v>0</v>
      </c>
      <c r="AF301" s="40">
        <f ca="1">AF300+SUMIFS('Transactions (Dated)'!$E$2:$E$53,'Transactions (Dated)'!$D$2:$D$53,'Share Values'!$V301,'Transactions (Dated)'!$B$2:$B$53,'Share Values'!AF$11,'Transactions (Dated)'!$C$2:$C$53,"Buy")-SUMIFS('Transactions (Dated)'!$E$2:$E$53,'Transactions (Dated)'!$D$2:$D$53,'Share Values'!$V301,'Transactions (Dated)'!$B$2:$B$53,'Share Values'!AF$11,'Transactions (Dated)'!$C$2:$C$53,"Sell")</f>
        <v>0</v>
      </c>
      <c r="AG301" s="40">
        <f ca="1">AG300+SUMIFS('Transactions (Dated)'!$E$2:$E$53,'Transactions (Dated)'!$D$2:$D$53,'Share Values'!$V301,'Transactions (Dated)'!$B$2:$B$53,'Share Values'!AG$11,'Transactions (Dated)'!$C$2:$C$53,"Buy")-SUMIFS('Transactions (Dated)'!$E$2:$E$53,'Transactions (Dated)'!$D$2:$D$53,'Share Values'!$V301,'Transactions (Dated)'!$B$2:$B$53,'Share Values'!AG$11,'Transactions (Dated)'!$C$2:$C$53,"Sell")</f>
        <v>0</v>
      </c>
      <c r="AH301" s="40">
        <f ca="1">AH300+SUMIFS('Transactions (Dated)'!$E$2:$E$53,'Transactions (Dated)'!$D$2:$D$53,'Share Values'!$V301,'Transactions (Dated)'!$B$2:$B$53,'Share Values'!AH$11,'Transactions (Dated)'!$C$2:$C$53,"Buy")-SUMIFS('Transactions (Dated)'!$E$2:$E$53,'Transactions (Dated)'!$D$2:$D$53,'Share Values'!$V301,'Transactions (Dated)'!$B$2:$B$53,'Share Values'!AH$11,'Transactions (Dated)'!$C$2:$C$53,"Sell")</f>
        <v>0</v>
      </c>
      <c r="AI301" s="40">
        <f ca="1">AI300+SUMIFS('Transactions (Dated)'!$E$2:$E$53,'Transactions (Dated)'!$D$2:$D$53,'Share Values'!$V301,'Transactions (Dated)'!$B$2:$B$53,'Share Values'!AI$11,'Transactions (Dated)'!$C$2:$C$53,"Buy")-SUMIFS('Transactions (Dated)'!$E$2:$E$53,'Transactions (Dated)'!$D$2:$D$53,'Share Values'!$V301,'Transactions (Dated)'!$B$2:$B$53,'Share Values'!AI$11,'Transactions (Dated)'!$C$2:$C$53,"Sell")</f>
        <v>0</v>
      </c>
      <c r="AJ301" s="40">
        <f ca="1">AJ300+SUMIFS('Transactions (Dated)'!$E$2:$E$53,'Transactions (Dated)'!$D$2:$D$53,'Share Values'!$V301,'Transactions (Dated)'!$B$2:$B$53,'Share Values'!AJ$11,'Transactions (Dated)'!$C$2:$C$53,"Buy")-SUMIFS('Transactions (Dated)'!$E$2:$E$53,'Transactions (Dated)'!$D$2:$D$53,'Share Values'!$V301,'Transactions (Dated)'!$B$2:$B$53,'Share Values'!AJ$11,'Transactions (Dated)'!$C$2:$C$53,"Sell")</f>
        <v>0</v>
      </c>
      <c r="AK301" s="40"/>
      <c r="AM301" s="3">
        <f t="shared" si="105"/>
        <v>42333</v>
      </c>
      <c r="AN301" s="6">
        <f t="shared" ca="1" si="106"/>
        <v>48655</v>
      </c>
      <c r="AO301" s="6">
        <f t="shared" ca="1" si="107"/>
        <v>26343.75</v>
      </c>
      <c r="AP301" s="6">
        <f t="shared" ca="1" si="108"/>
        <v>0</v>
      </c>
      <c r="AQ301" s="6">
        <f t="shared" ca="1" si="109"/>
        <v>63306.32</v>
      </c>
      <c r="AR301" s="6">
        <f t="shared" ca="1" si="110"/>
        <v>30899.68</v>
      </c>
      <c r="AS301" s="6">
        <f t="shared" ca="1" si="111"/>
        <v>0</v>
      </c>
      <c r="AT301" s="6">
        <f t="shared" ca="1" si="112"/>
        <v>0</v>
      </c>
      <c r="AU301" s="6">
        <f t="shared" ca="1" si="113"/>
        <v>0</v>
      </c>
      <c r="AV301" s="6">
        <f t="shared" ca="1" si="114"/>
        <v>0</v>
      </c>
      <c r="AW301" s="6">
        <f t="shared" ca="1" si="115"/>
        <v>0</v>
      </c>
      <c r="AX301" s="6">
        <f t="shared" ca="1" si="116"/>
        <v>0</v>
      </c>
      <c r="AY301" s="6">
        <f t="shared" ca="1" si="117"/>
        <v>0</v>
      </c>
      <c r="AZ301" s="6">
        <f t="shared" ca="1" si="118"/>
        <v>0</v>
      </c>
      <c r="BA301" s="6">
        <f t="shared" ca="1" si="119"/>
        <v>0</v>
      </c>
      <c r="BB301" s="6"/>
      <c r="BD301" s="4">
        <f t="shared" ca="1" si="120"/>
        <v>169204.75</v>
      </c>
      <c r="BF301" s="3">
        <f t="shared" si="121"/>
        <v>42333</v>
      </c>
      <c r="BG301" s="6">
        <f>BG300+SUMIFS('Transactions (Dated)'!H:H,'Transactions (Dated)'!D:D,'Share Values'!AM301)</f>
        <v>806524.9</v>
      </c>
      <c r="BH301" s="6">
        <f ca="1">BH300+SUMIFS('Transactions (Dated)'!$F:$F,'Transactions (Dated)'!$D:$D,$BF301,'Transactions (Dated)'!$B:$B,BH$11,'Transactions (Dated)'!$C:$C,"Dividend (paid to cash)")*W301</f>
        <v>0</v>
      </c>
      <c r="BI301" s="6">
        <f ca="1">BI300+SUMIFS('Transactions (Dated)'!$F:$F,'Transactions (Dated)'!$D:$D,$BF301,'Transactions (Dated)'!$B:$B,BI$11,'Transactions (Dated)'!$C:$C,"Dividend (paid to cash)")*X301</f>
        <v>2187.5</v>
      </c>
      <c r="BJ301" s="6">
        <f ca="1">BJ300+SUMIFS('Transactions (Dated)'!$F:$F,'Transactions (Dated)'!$D:$D,$BF301,'Transactions (Dated)'!$B:$B,BJ$11,'Transactions (Dated)'!$C:$C,"Dividend (paid to cash)")*Y301</f>
        <v>0</v>
      </c>
      <c r="BK301" s="6">
        <f ca="1">BK300+SUMIFS('Transactions (Dated)'!$F:$F,'Transactions (Dated)'!$D:$D,$BF301,'Transactions (Dated)'!$B:$B,BK$11,'Transactions (Dated)'!$C:$C,"Dividend (paid to cash)")*Z301</f>
        <v>245.96000000000004</v>
      </c>
      <c r="BL301" s="6">
        <f ca="1">BL300+SUMIFS('Transactions (Dated)'!$F:$F,'Transactions (Dated)'!$D:$D,$BF301,'Transactions (Dated)'!$B:$B,BL$11,'Transactions (Dated)'!$C:$C,"Dividend (paid to cash)")*AA301</f>
        <v>0</v>
      </c>
      <c r="BM301" s="6">
        <f ca="1">BM300+SUMIFS('Transactions (Dated)'!$F:$F,'Transactions (Dated)'!$D:$D,$BF301,'Transactions (Dated)'!$B:$B,BM$11,'Transactions (Dated)'!$C:$C,"Dividend (paid to cash)")*AB301</f>
        <v>0</v>
      </c>
      <c r="BN301" s="6">
        <f ca="1">BN300+SUMIFS('Transactions (Dated)'!$F:$F,'Transactions (Dated)'!$D:$D,$BF301,'Transactions (Dated)'!$B:$B,BN$11,'Transactions (Dated)'!$C:$C,"Dividend (paid to cash)")*AC301</f>
        <v>0</v>
      </c>
      <c r="BO301" s="6">
        <f ca="1">BO300+SUMIFS('Transactions (Dated)'!$F:$F,'Transactions (Dated)'!$D:$D,$BF301,'Transactions (Dated)'!$B:$B,BO$11,'Transactions (Dated)'!$C:$C,"Dividend (paid to cash)")*AD301</f>
        <v>0</v>
      </c>
      <c r="BP301" s="6">
        <f ca="1">BP300+SUMIFS('Transactions (Dated)'!$F:$F,'Transactions (Dated)'!$D:$D,$BF301,'Transactions (Dated)'!$B:$B,BP$11,'Transactions (Dated)'!$C:$C,"Dividend (paid to cash)")*AE301</f>
        <v>0</v>
      </c>
      <c r="BQ301" s="6">
        <f ca="1">BQ300+SUMIFS('Transactions (Dated)'!$F:$F,'Transactions (Dated)'!$D:$D,$BF301,'Transactions (Dated)'!$B:$B,BQ$11,'Transactions (Dated)'!$C:$C,"Dividend (paid to cash)")*AF301</f>
        <v>0</v>
      </c>
      <c r="BR301" s="6">
        <f ca="1">BR300+SUMIFS('Transactions (Dated)'!$F:$F,'Transactions (Dated)'!$D:$D,$BF301,'Transactions (Dated)'!$B:$B,BR$11,'Transactions (Dated)'!$C:$C,"Dividend (paid to cash)")*AG301</f>
        <v>0</v>
      </c>
      <c r="BS301" s="6">
        <f ca="1">BS300+SUMIFS('Transactions (Dated)'!$F:$F,'Transactions (Dated)'!$D:$D,$BF301,'Transactions (Dated)'!$B:$B,BS$11,'Transactions (Dated)'!$C:$C,"Dividend (paid to cash)")*AH301</f>
        <v>0</v>
      </c>
      <c r="BT301" s="6">
        <f ca="1">BT300+SUMIFS('Transactions (Dated)'!$F:$F,'Transactions (Dated)'!$D:$D,$BF301,'Transactions (Dated)'!$B:$B,BT$11,'Transactions (Dated)'!$C:$C,"Dividend (paid to cash)")*AI301</f>
        <v>0</v>
      </c>
      <c r="BU301" s="6">
        <f ca="1">BU300+SUMIFS('Transactions (Dated)'!$F:$F,'Transactions (Dated)'!$D:$D,$BF301,'Transactions (Dated)'!$B:$B,BU$11,'Transactions (Dated)'!$C:$C,"Dividend (paid to cash)")*AJ301</f>
        <v>0</v>
      </c>
      <c r="BV301" s="6"/>
      <c r="BX301" s="6">
        <f t="shared" ca="1" si="126"/>
        <v>808958.36</v>
      </c>
      <c r="BZ301" s="3">
        <f t="shared" si="127"/>
        <v>42333</v>
      </c>
      <c r="CA301" s="4">
        <f t="shared" ca="1" si="122"/>
        <v>169204.75</v>
      </c>
      <c r="CB301" s="4">
        <f t="shared" ca="1" si="123"/>
        <v>808958.36</v>
      </c>
      <c r="CD301" s="4">
        <f t="shared" ca="1" si="124"/>
        <v>978163.11</v>
      </c>
    </row>
    <row r="302" spans="2:82">
      <c r="B302" s="3">
        <f t="shared" si="125"/>
        <v>42334</v>
      </c>
      <c r="C302" s="2">
        <v>13425.2</v>
      </c>
      <c r="E302" s="70">
        <v>42334</v>
      </c>
      <c r="F302" s="69">
        <v>10.55</v>
      </c>
      <c r="G302" s="69">
        <v>2.63</v>
      </c>
      <c r="H302" s="69">
        <v>18.21</v>
      </c>
      <c r="I302" s="69">
        <v>33.56</v>
      </c>
      <c r="J302" s="69">
        <v>13.09</v>
      </c>
      <c r="K302" s="69">
        <v>10.220000000000001</v>
      </c>
      <c r="L302" s="69">
        <v>21.39</v>
      </c>
      <c r="M302" s="69">
        <v>2.72</v>
      </c>
      <c r="N302" s="69">
        <v>7.38</v>
      </c>
      <c r="O302" s="69">
        <v>6.1966999999999999</v>
      </c>
      <c r="P302" s="69">
        <v>24.99</v>
      </c>
      <c r="Q302" s="69">
        <v>0.86</v>
      </c>
      <c r="R302" s="69">
        <v>5.89</v>
      </c>
      <c r="S302" s="69">
        <v>36.5</v>
      </c>
      <c r="T302" s="4"/>
      <c r="V302" s="3">
        <f t="shared" si="104"/>
        <v>42334</v>
      </c>
      <c r="W302" s="40">
        <f ca="1">W301+SUMIFS('Transactions (Dated)'!$E$2:$E$53,'Transactions (Dated)'!$D$2:$D$53,'Share Values'!$V302,'Transactions (Dated)'!$B$2:$B$53,'Share Values'!W$11,'Transactions (Dated)'!$C$2:$C$53,"Buy")-SUMIFS('Transactions (Dated)'!$E$2:$E$53,'Transactions (Dated)'!$D$2:$D$53,'Share Values'!$V302,'Transactions (Dated)'!$B$2:$B$53,'Share Values'!W$11,'Transactions (Dated)'!$C$2:$C$53,"Sell")</f>
        <v>4625</v>
      </c>
      <c r="X302" s="40">
        <f ca="1">X301+SUMIFS('Transactions (Dated)'!$E$2:$E$53,'Transactions (Dated)'!$D$2:$D$53,'Share Values'!$V302,'Transactions (Dated)'!$B$2:$B$53,'Share Values'!X$11,'Transactions (Dated)'!$C$2:$C$53,"Buy")-SUMIFS('Transactions (Dated)'!$E$2:$E$53,'Transactions (Dated)'!$D$2:$D$53,'Share Values'!$V302,'Transactions (Dated)'!$B$2:$B$53,'Share Values'!X$11,'Transactions (Dated)'!$C$2:$C$53,"Sell")</f>
        <v>9375</v>
      </c>
      <c r="Y302" s="40">
        <f ca="1">Y301+SUMIFS('Transactions (Dated)'!$E$2:$E$53,'Transactions (Dated)'!$D$2:$D$53,'Share Values'!$V302,'Transactions (Dated)'!$B$2:$B$53,'Share Values'!Y$11,'Transactions (Dated)'!$C$2:$C$53,"Buy")-SUMIFS('Transactions (Dated)'!$E$2:$E$53,'Transactions (Dated)'!$D$2:$D$53,'Share Values'!$V302,'Transactions (Dated)'!$B$2:$B$53,'Share Values'!Y$11,'Transactions (Dated)'!$C$2:$C$53,"Sell")</f>
        <v>0</v>
      </c>
      <c r="Z302" s="40">
        <f ca="1">Z301+SUMIFS('Transactions (Dated)'!$E$2:$E$53,'Transactions (Dated)'!$D$2:$D$53,'Share Values'!$V302,'Transactions (Dated)'!$B$2:$B$53,'Share Values'!Z$11,'Transactions (Dated)'!$C$2:$C$53,"Buy")-SUMIFS('Transactions (Dated)'!$E$2:$E$53,'Transactions (Dated)'!$D$2:$D$53,'Share Values'!$V302,'Transactions (Dated)'!$B$2:$B$53,'Share Values'!Z$11,'Transactions (Dated)'!$C$2:$C$53,"Sell")</f>
        <v>1892</v>
      </c>
      <c r="AA302" s="40">
        <f ca="1">AA301+SUMIFS('Transactions (Dated)'!$E$2:$E$53,'Transactions (Dated)'!$D$2:$D$53,'Share Values'!$V302,'Transactions (Dated)'!$B$2:$B$53,'Share Values'!AA$11,'Transactions (Dated)'!$C$2:$C$53,"Buy")-SUMIFS('Transactions (Dated)'!$E$2:$E$53,'Transactions (Dated)'!$D$2:$D$53,'Share Values'!$V302,'Transactions (Dated)'!$B$2:$B$53,'Share Values'!AA$11,'Transactions (Dated)'!$C$2:$C$53,"Sell")</f>
        <v>2348</v>
      </c>
      <c r="AB302" s="40">
        <f ca="1">AB301+SUMIFS('Transactions (Dated)'!$E$2:$E$53,'Transactions (Dated)'!$D$2:$D$53,'Share Values'!$V302,'Transactions (Dated)'!$B$2:$B$53,'Share Values'!AB$11,'Transactions (Dated)'!$C$2:$C$53,"Buy")-SUMIFS('Transactions (Dated)'!$E$2:$E$53,'Transactions (Dated)'!$D$2:$D$53,'Share Values'!$V302,'Transactions (Dated)'!$B$2:$B$53,'Share Values'!AB$11,'Transactions (Dated)'!$C$2:$C$53,"Sell")</f>
        <v>0</v>
      </c>
      <c r="AC302" s="40">
        <f ca="1">AC301+SUMIFS('Transactions (Dated)'!$E$2:$E$53,'Transactions (Dated)'!$D$2:$D$53,'Share Values'!$V302,'Transactions (Dated)'!$B$2:$B$53,'Share Values'!AC$11,'Transactions (Dated)'!$C$2:$C$53,"Buy")-SUMIFS('Transactions (Dated)'!$E$2:$E$53,'Transactions (Dated)'!$D$2:$D$53,'Share Values'!$V302,'Transactions (Dated)'!$B$2:$B$53,'Share Values'!AC$11,'Transactions (Dated)'!$C$2:$C$53,"Sell")</f>
        <v>0</v>
      </c>
      <c r="AD302" s="40">
        <f ca="1">AD301+SUMIFS('Transactions (Dated)'!$E$2:$E$53,'Transactions (Dated)'!$D$2:$D$53,'Share Values'!$V302,'Transactions (Dated)'!$B$2:$B$53,'Share Values'!AD$11,'Transactions (Dated)'!$C$2:$C$53,"Buy")-SUMIFS('Transactions (Dated)'!$E$2:$E$53,'Transactions (Dated)'!$D$2:$D$53,'Share Values'!$V302,'Transactions (Dated)'!$B$2:$B$53,'Share Values'!AD$11,'Transactions (Dated)'!$C$2:$C$53,"Sell")</f>
        <v>0</v>
      </c>
      <c r="AE302" s="40">
        <f ca="1">AE301+SUMIFS('Transactions (Dated)'!$E$2:$E$53,'Transactions (Dated)'!$D$2:$D$53,'Share Values'!$V302,'Transactions (Dated)'!$B$2:$B$53,'Share Values'!AE$11,'Transactions (Dated)'!$C$2:$C$53,"Buy")-SUMIFS('Transactions (Dated)'!$E$2:$E$53,'Transactions (Dated)'!$D$2:$D$53,'Share Values'!$V302,'Transactions (Dated)'!$B$2:$B$53,'Share Values'!AE$11,'Transactions (Dated)'!$C$2:$C$53,"Sell")</f>
        <v>0</v>
      </c>
      <c r="AF302" s="40">
        <f ca="1">AF301+SUMIFS('Transactions (Dated)'!$E$2:$E$53,'Transactions (Dated)'!$D$2:$D$53,'Share Values'!$V302,'Transactions (Dated)'!$B$2:$B$53,'Share Values'!AF$11,'Transactions (Dated)'!$C$2:$C$53,"Buy")-SUMIFS('Transactions (Dated)'!$E$2:$E$53,'Transactions (Dated)'!$D$2:$D$53,'Share Values'!$V302,'Transactions (Dated)'!$B$2:$B$53,'Share Values'!AF$11,'Transactions (Dated)'!$C$2:$C$53,"Sell")</f>
        <v>0</v>
      </c>
      <c r="AG302" s="40">
        <f ca="1">AG301+SUMIFS('Transactions (Dated)'!$E$2:$E$53,'Transactions (Dated)'!$D$2:$D$53,'Share Values'!$V302,'Transactions (Dated)'!$B$2:$B$53,'Share Values'!AG$11,'Transactions (Dated)'!$C$2:$C$53,"Buy")-SUMIFS('Transactions (Dated)'!$E$2:$E$53,'Transactions (Dated)'!$D$2:$D$53,'Share Values'!$V302,'Transactions (Dated)'!$B$2:$B$53,'Share Values'!AG$11,'Transactions (Dated)'!$C$2:$C$53,"Sell")</f>
        <v>0</v>
      </c>
      <c r="AH302" s="40">
        <f ca="1">AH301+SUMIFS('Transactions (Dated)'!$E$2:$E$53,'Transactions (Dated)'!$D$2:$D$53,'Share Values'!$V302,'Transactions (Dated)'!$B$2:$B$53,'Share Values'!AH$11,'Transactions (Dated)'!$C$2:$C$53,"Buy")-SUMIFS('Transactions (Dated)'!$E$2:$E$53,'Transactions (Dated)'!$D$2:$D$53,'Share Values'!$V302,'Transactions (Dated)'!$B$2:$B$53,'Share Values'!AH$11,'Transactions (Dated)'!$C$2:$C$53,"Sell")</f>
        <v>0</v>
      </c>
      <c r="AI302" s="40">
        <f ca="1">AI301+SUMIFS('Transactions (Dated)'!$E$2:$E$53,'Transactions (Dated)'!$D$2:$D$53,'Share Values'!$V302,'Transactions (Dated)'!$B$2:$B$53,'Share Values'!AI$11,'Transactions (Dated)'!$C$2:$C$53,"Buy")-SUMIFS('Transactions (Dated)'!$E$2:$E$53,'Transactions (Dated)'!$D$2:$D$53,'Share Values'!$V302,'Transactions (Dated)'!$B$2:$B$53,'Share Values'!AI$11,'Transactions (Dated)'!$C$2:$C$53,"Sell")</f>
        <v>0</v>
      </c>
      <c r="AJ302" s="40">
        <f ca="1">AJ301+SUMIFS('Transactions (Dated)'!$E$2:$E$53,'Transactions (Dated)'!$D$2:$D$53,'Share Values'!$V302,'Transactions (Dated)'!$B$2:$B$53,'Share Values'!AJ$11,'Transactions (Dated)'!$C$2:$C$53,"Buy")-SUMIFS('Transactions (Dated)'!$E$2:$E$53,'Transactions (Dated)'!$D$2:$D$53,'Share Values'!$V302,'Transactions (Dated)'!$B$2:$B$53,'Share Values'!AJ$11,'Transactions (Dated)'!$C$2:$C$53,"Sell")</f>
        <v>0</v>
      </c>
      <c r="AK302" s="40"/>
      <c r="AM302" s="3">
        <f t="shared" si="105"/>
        <v>42334</v>
      </c>
      <c r="AN302" s="6">
        <f t="shared" ca="1" si="106"/>
        <v>48793.75</v>
      </c>
      <c r="AO302" s="6">
        <f t="shared" ca="1" si="107"/>
        <v>24656.25</v>
      </c>
      <c r="AP302" s="6">
        <f t="shared" ca="1" si="108"/>
        <v>0</v>
      </c>
      <c r="AQ302" s="6">
        <f t="shared" ca="1" si="109"/>
        <v>63495.520000000004</v>
      </c>
      <c r="AR302" s="6">
        <f t="shared" ca="1" si="110"/>
        <v>30735.32</v>
      </c>
      <c r="AS302" s="6">
        <f t="shared" ca="1" si="111"/>
        <v>0</v>
      </c>
      <c r="AT302" s="6">
        <f t="shared" ca="1" si="112"/>
        <v>0</v>
      </c>
      <c r="AU302" s="6">
        <f t="shared" ca="1" si="113"/>
        <v>0</v>
      </c>
      <c r="AV302" s="6">
        <f t="shared" ca="1" si="114"/>
        <v>0</v>
      </c>
      <c r="AW302" s="6">
        <f t="shared" ca="1" si="115"/>
        <v>0</v>
      </c>
      <c r="AX302" s="6">
        <f t="shared" ca="1" si="116"/>
        <v>0</v>
      </c>
      <c r="AY302" s="6">
        <f t="shared" ca="1" si="117"/>
        <v>0</v>
      </c>
      <c r="AZ302" s="6">
        <f t="shared" ca="1" si="118"/>
        <v>0</v>
      </c>
      <c r="BA302" s="6">
        <f t="shared" ca="1" si="119"/>
        <v>0</v>
      </c>
      <c r="BB302" s="6"/>
      <c r="BD302" s="4">
        <f t="shared" ca="1" si="120"/>
        <v>167680.84000000003</v>
      </c>
      <c r="BF302" s="3">
        <f t="shared" si="121"/>
        <v>42334</v>
      </c>
      <c r="BG302" s="6">
        <f>BG301+SUMIFS('Transactions (Dated)'!H:H,'Transactions (Dated)'!D:D,'Share Values'!AM302)</f>
        <v>806524.9</v>
      </c>
      <c r="BH302" s="6">
        <f ca="1">BH301+SUMIFS('Transactions (Dated)'!$F:$F,'Transactions (Dated)'!$D:$D,$BF302,'Transactions (Dated)'!$B:$B,BH$11,'Transactions (Dated)'!$C:$C,"Dividend (paid to cash)")*W302</f>
        <v>0</v>
      </c>
      <c r="BI302" s="6">
        <f ca="1">BI301+SUMIFS('Transactions (Dated)'!$F:$F,'Transactions (Dated)'!$D:$D,$BF302,'Transactions (Dated)'!$B:$B,BI$11,'Transactions (Dated)'!$C:$C,"Dividend (paid to cash)")*X302</f>
        <v>2187.5</v>
      </c>
      <c r="BJ302" s="6">
        <f ca="1">BJ301+SUMIFS('Transactions (Dated)'!$F:$F,'Transactions (Dated)'!$D:$D,$BF302,'Transactions (Dated)'!$B:$B,BJ$11,'Transactions (Dated)'!$C:$C,"Dividend (paid to cash)")*Y302</f>
        <v>0</v>
      </c>
      <c r="BK302" s="6">
        <f ca="1">BK301+SUMIFS('Transactions (Dated)'!$F:$F,'Transactions (Dated)'!$D:$D,$BF302,'Transactions (Dated)'!$B:$B,BK$11,'Transactions (Dated)'!$C:$C,"Dividend (paid to cash)")*Z302</f>
        <v>245.96000000000004</v>
      </c>
      <c r="BL302" s="6">
        <f ca="1">BL301+SUMIFS('Transactions (Dated)'!$F:$F,'Transactions (Dated)'!$D:$D,$BF302,'Transactions (Dated)'!$B:$B,BL$11,'Transactions (Dated)'!$C:$C,"Dividend (paid to cash)")*AA302</f>
        <v>0</v>
      </c>
      <c r="BM302" s="6">
        <f ca="1">BM301+SUMIFS('Transactions (Dated)'!$F:$F,'Transactions (Dated)'!$D:$D,$BF302,'Transactions (Dated)'!$B:$B,BM$11,'Transactions (Dated)'!$C:$C,"Dividend (paid to cash)")*AB302</f>
        <v>0</v>
      </c>
      <c r="BN302" s="6">
        <f ca="1">BN301+SUMIFS('Transactions (Dated)'!$F:$F,'Transactions (Dated)'!$D:$D,$BF302,'Transactions (Dated)'!$B:$B,BN$11,'Transactions (Dated)'!$C:$C,"Dividend (paid to cash)")*AC302</f>
        <v>0</v>
      </c>
      <c r="BO302" s="6">
        <f ca="1">BO301+SUMIFS('Transactions (Dated)'!$F:$F,'Transactions (Dated)'!$D:$D,$BF302,'Transactions (Dated)'!$B:$B,BO$11,'Transactions (Dated)'!$C:$C,"Dividend (paid to cash)")*AD302</f>
        <v>0</v>
      </c>
      <c r="BP302" s="6">
        <f ca="1">BP301+SUMIFS('Transactions (Dated)'!$F:$F,'Transactions (Dated)'!$D:$D,$BF302,'Transactions (Dated)'!$B:$B,BP$11,'Transactions (Dated)'!$C:$C,"Dividend (paid to cash)")*AE302</f>
        <v>0</v>
      </c>
      <c r="BQ302" s="6">
        <f ca="1">BQ301+SUMIFS('Transactions (Dated)'!$F:$F,'Transactions (Dated)'!$D:$D,$BF302,'Transactions (Dated)'!$B:$B,BQ$11,'Transactions (Dated)'!$C:$C,"Dividend (paid to cash)")*AF302</f>
        <v>0</v>
      </c>
      <c r="BR302" s="6">
        <f ca="1">BR301+SUMIFS('Transactions (Dated)'!$F:$F,'Transactions (Dated)'!$D:$D,$BF302,'Transactions (Dated)'!$B:$B,BR$11,'Transactions (Dated)'!$C:$C,"Dividend (paid to cash)")*AG302</f>
        <v>0</v>
      </c>
      <c r="BS302" s="6">
        <f ca="1">BS301+SUMIFS('Transactions (Dated)'!$F:$F,'Transactions (Dated)'!$D:$D,$BF302,'Transactions (Dated)'!$B:$B,BS$11,'Transactions (Dated)'!$C:$C,"Dividend (paid to cash)")*AH302</f>
        <v>0</v>
      </c>
      <c r="BT302" s="6">
        <f ca="1">BT301+SUMIFS('Transactions (Dated)'!$F:$F,'Transactions (Dated)'!$D:$D,$BF302,'Transactions (Dated)'!$B:$B,BT$11,'Transactions (Dated)'!$C:$C,"Dividend (paid to cash)")*AI302</f>
        <v>0</v>
      </c>
      <c r="BU302" s="6">
        <f ca="1">BU301+SUMIFS('Transactions (Dated)'!$F:$F,'Transactions (Dated)'!$D:$D,$BF302,'Transactions (Dated)'!$B:$B,BU$11,'Transactions (Dated)'!$C:$C,"Dividend (paid to cash)")*AJ302</f>
        <v>0</v>
      </c>
      <c r="BV302" s="6"/>
      <c r="BX302" s="6">
        <f t="shared" ca="1" si="126"/>
        <v>808958.36</v>
      </c>
      <c r="BZ302" s="3">
        <f t="shared" si="127"/>
        <v>42334</v>
      </c>
      <c r="CA302" s="4">
        <f t="shared" ca="1" si="122"/>
        <v>167680.84000000003</v>
      </c>
      <c r="CB302" s="4">
        <f t="shared" ca="1" si="123"/>
        <v>808958.36</v>
      </c>
      <c r="CD302" s="4">
        <f t="shared" ca="1" si="124"/>
        <v>976639.2</v>
      </c>
    </row>
    <row r="303" spans="2:82">
      <c r="B303" s="3">
        <f t="shared" si="125"/>
        <v>42335</v>
      </c>
      <c r="C303" s="2">
        <v>13368.2</v>
      </c>
      <c r="E303" s="70">
        <v>42335</v>
      </c>
      <c r="F303" s="69">
        <v>10.41</v>
      </c>
      <c r="G303" s="69">
        <v>2.62</v>
      </c>
      <c r="H303" s="69">
        <v>18.149999999999999</v>
      </c>
      <c r="I303" s="69">
        <v>33.75</v>
      </c>
      <c r="J303" s="69">
        <v>12.94</v>
      </c>
      <c r="K303" s="69">
        <v>10.09</v>
      </c>
      <c r="L303" s="69">
        <v>21.33</v>
      </c>
      <c r="M303" s="69">
        <v>2.59</v>
      </c>
      <c r="N303" s="69">
        <v>7.45</v>
      </c>
      <c r="O303" s="69">
        <v>6.2332999999999998</v>
      </c>
      <c r="P303" s="69">
        <v>24.73</v>
      </c>
      <c r="Q303" s="69">
        <v>0.85</v>
      </c>
      <c r="R303" s="69">
        <v>5.87</v>
      </c>
      <c r="S303" s="69">
        <v>36.840000000000003</v>
      </c>
      <c r="T303" s="4"/>
      <c r="V303" s="3">
        <f t="shared" si="104"/>
        <v>42335</v>
      </c>
      <c r="W303" s="40">
        <f ca="1">W302+SUMIFS('Transactions (Dated)'!$E$2:$E$53,'Transactions (Dated)'!$D$2:$D$53,'Share Values'!$V303,'Transactions (Dated)'!$B$2:$B$53,'Share Values'!W$11,'Transactions (Dated)'!$C$2:$C$53,"Buy")-SUMIFS('Transactions (Dated)'!$E$2:$E$53,'Transactions (Dated)'!$D$2:$D$53,'Share Values'!$V303,'Transactions (Dated)'!$B$2:$B$53,'Share Values'!W$11,'Transactions (Dated)'!$C$2:$C$53,"Sell")</f>
        <v>4625</v>
      </c>
      <c r="X303" s="40">
        <f ca="1">X302+SUMIFS('Transactions (Dated)'!$E$2:$E$53,'Transactions (Dated)'!$D$2:$D$53,'Share Values'!$V303,'Transactions (Dated)'!$B$2:$B$53,'Share Values'!X$11,'Transactions (Dated)'!$C$2:$C$53,"Buy")-SUMIFS('Transactions (Dated)'!$E$2:$E$53,'Transactions (Dated)'!$D$2:$D$53,'Share Values'!$V303,'Transactions (Dated)'!$B$2:$B$53,'Share Values'!X$11,'Transactions (Dated)'!$C$2:$C$53,"Sell")</f>
        <v>9375</v>
      </c>
      <c r="Y303" s="40">
        <f ca="1">Y302+SUMIFS('Transactions (Dated)'!$E$2:$E$53,'Transactions (Dated)'!$D$2:$D$53,'Share Values'!$V303,'Transactions (Dated)'!$B$2:$B$53,'Share Values'!Y$11,'Transactions (Dated)'!$C$2:$C$53,"Buy")-SUMIFS('Transactions (Dated)'!$E$2:$E$53,'Transactions (Dated)'!$D$2:$D$53,'Share Values'!$V303,'Transactions (Dated)'!$B$2:$B$53,'Share Values'!Y$11,'Transactions (Dated)'!$C$2:$C$53,"Sell")</f>
        <v>0</v>
      </c>
      <c r="Z303" s="40">
        <f ca="1">Z302+SUMIFS('Transactions (Dated)'!$E$2:$E$53,'Transactions (Dated)'!$D$2:$D$53,'Share Values'!$V303,'Transactions (Dated)'!$B$2:$B$53,'Share Values'!Z$11,'Transactions (Dated)'!$C$2:$C$53,"Buy")-SUMIFS('Transactions (Dated)'!$E$2:$E$53,'Transactions (Dated)'!$D$2:$D$53,'Share Values'!$V303,'Transactions (Dated)'!$B$2:$B$53,'Share Values'!Z$11,'Transactions (Dated)'!$C$2:$C$53,"Sell")</f>
        <v>1892</v>
      </c>
      <c r="AA303" s="40">
        <f ca="1">AA302+SUMIFS('Transactions (Dated)'!$E$2:$E$53,'Transactions (Dated)'!$D$2:$D$53,'Share Values'!$V303,'Transactions (Dated)'!$B$2:$B$53,'Share Values'!AA$11,'Transactions (Dated)'!$C$2:$C$53,"Buy")-SUMIFS('Transactions (Dated)'!$E$2:$E$53,'Transactions (Dated)'!$D$2:$D$53,'Share Values'!$V303,'Transactions (Dated)'!$B$2:$B$53,'Share Values'!AA$11,'Transactions (Dated)'!$C$2:$C$53,"Sell")</f>
        <v>2348</v>
      </c>
      <c r="AB303" s="40">
        <f ca="1">AB302+SUMIFS('Transactions (Dated)'!$E$2:$E$53,'Transactions (Dated)'!$D$2:$D$53,'Share Values'!$V303,'Transactions (Dated)'!$B$2:$B$53,'Share Values'!AB$11,'Transactions (Dated)'!$C$2:$C$53,"Buy")-SUMIFS('Transactions (Dated)'!$E$2:$E$53,'Transactions (Dated)'!$D$2:$D$53,'Share Values'!$V303,'Transactions (Dated)'!$B$2:$B$53,'Share Values'!AB$11,'Transactions (Dated)'!$C$2:$C$53,"Sell")</f>
        <v>0</v>
      </c>
      <c r="AC303" s="40">
        <f ca="1">AC302+SUMIFS('Transactions (Dated)'!$E$2:$E$53,'Transactions (Dated)'!$D$2:$D$53,'Share Values'!$V303,'Transactions (Dated)'!$B$2:$B$53,'Share Values'!AC$11,'Transactions (Dated)'!$C$2:$C$53,"Buy")-SUMIFS('Transactions (Dated)'!$E$2:$E$53,'Transactions (Dated)'!$D$2:$D$53,'Share Values'!$V303,'Transactions (Dated)'!$B$2:$B$53,'Share Values'!AC$11,'Transactions (Dated)'!$C$2:$C$53,"Sell")</f>
        <v>0</v>
      </c>
      <c r="AD303" s="40">
        <f ca="1">AD302+SUMIFS('Transactions (Dated)'!$E$2:$E$53,'Transactions (Dated)'!$D$2:$D$53,'Share Values'!$V303,'Transactions (Dated)'!$B$2:$B$53,'Share Values'!AD$11,'Transactions (Dated)'!$C$2:$C$53,"Buy")-SUMIFS('Transactions (Dated)'!$E$2:$E$53,'Transactions (Dated)'!$D$2:$D$53,'Share Values'!$V303,'Transactions (Dated)'!$B$2:$B$53,'Share Values'!AD$11,'Transactions (Dated)'!$C$2:$C$53,"Sell")</f>
        <v>0</v>
      </c>
      <c r="AE303" s="40">
        <f ca="1">AE302+SUMIFS('Transactions (Dated)'!$E$2:$E$53,'Transactions (Dated)'!$D$2:$D$53,'Share Values'!$V303,'Transactions (Dated)'!$B$2:$B$53,'Share Values'!AE$11,'Transactions (Dated)'!$C$2:$C$53,"Buy")-SUMIFS('Transactions (Dated)'!$E$2:$E$53,'Transactions (Dated)'!$D$2:$D$53,'Share Values'!$V303,'Transactions (Dated)'!$B$2:$B$53,'Share Values'!AE$11,'Transactions (Dated)'!$C$2:$C$53,"Sell")</f>
        <v>0</v>
      </c>
      <c r="AF303" s="40">
        <f ca="1">AF302+SUMIFS('Transactions (Dated)'!$E$2:$E$53,'Transactions (Dated)'!$D$2:$D$53,'Share Values'!$V303,'Transactions (Dated)'!$B$2:$B$53,'Share Values'!AF$11,'Transactions (Dated)'!$C$2:$C$53,"Buy")-SUMIFS('Transactions (Dated)'!$E$2:$E$53,'Transactions (Dated)'!$D$2:$D$53,'Share Values'!$V303,'Transactions (Dated)'!$B$2:$B$53,'Share Values'!AF$11,'Transactions (Dated)'!$C$2:$C$53,"Sell")</f>
        <v>0</v>
      </c>
      <c r="AG303" s="40">
        <f ca="1">AG302+SUMIFS('Transactions (Dated)'!$E$2:$E$53,'Transactions (Dated)'!$D$2:$D$53,'Share Values'!$V303,'Transactions (Dated)'!$B$2:$B$53,'Share Values'!AG$11,'Transactions (Dated)'!$C$2:$C$53,"Buy")-SUMIFS('Transactions (Dated)'!$E$2:$E$53,'Transactions (Dated)'!$D$2:$D$53,'Share Values'!$V303,'Transactions (Dated)'!$B$2:$B$53,'Share Values'!AG$11,'Transactions (Dated)'!$C$2:$C$53,"Sell")</f>
        <v>0</v>
      </c>
      <c r="AH303" s="40">
        <f ca="1">AH302+SUMIFS('Transactions (Dated)'!$E$2:$E$53,'Transactions (Dated)'!$D$2:$D$53,'Share Values'!$V303,'Transactions (Dated)'!$B$2:$B$53,'Share Values'!AH$11,'Transactions (Dated)'!$C$2:$C$53,"Buy")-SUMIFS('Transactions (Dated)'!$E$2:$E$53,'Transactions (Dated)'!$D$2:$D$53,'Share Values'!$V303,'Transactions (Dated)'!$B$2:$B$53,'Share Values'!AH$11,'Transactions (Dated)'!$C$2:$C$53,"Sell")</f>
        <v>0</v>
      </c>
      <c r="AI303" s="40">
        <f ca="1">AI302+SUMIFS('Transactions (Dated)'!$E$2:$E$53,'Transactions (Dated)'!$D$2:$D$53,'Share Values'!$V303,'Transactions (Dated)'!$B$2:$B$53,'Share Values'!AI$11,'Transactions (Dated)'!$C$2:$C$53,"Buy")-SUMIFS('Transactions (Dated)'!$E$2:$E$53,'Transactions (Dated)'!$D$2:$D$53,'Share Values'!$V303,'Transactions (Dated)'!$B$2:$B$53,'Share Values'!AI$11,'Transactions (Dated)'!$C$2:$C$53,"Sell")</f>
        <v>0</v>
      </c>
      <c r="AJ303" s="40">
        <f ca="1">AJ302+SUMIFS('Transactions (Dated)'!$E$2:$E$53,'Transactions (Dated)'!$D$2:$D$53,'Share Values'!$V303,'Transactions (Dated)'!$B$2:$B$53,'Share Values'!AJ$11,'Transactions (Dated)'!$C$2:$C$53,"Buy")-SUMIFS('Transactions (Dated)'!$E$2:$E$53,'Transactions (Dated)'!$D$2:$D$53,'Share Values'!$V303,'Transactions (Dated)'!$B$2:$B$53,'Share Values'!AJ$11,'Transactions (Dated)'!$C$2:$C$53,"Sell")</f>
        <v>0</v>
      </c>
      <c r="AK303" s="40"/>
      <c r="AM303" s="3">
        <f t="shared" si="105"/>
        <v>42335</v>
      </c>
      <c r="AN303" s="6">
        <f t="shared" ca="1" si="106"/>
        <v>48146.25</v>
      </c>
      <c r="AO303" s="6">
        <f t="shared" ca="1" si="107"/>
        <v>24562.5</v>
      </c>
      <c r="AP303" s="6">
        <f t="shared" ca="1" si="108"/>
        <v>0</v>
      </c>
      <c r="AQ303" s="6">
        <f t="shared" ca="1" si="109"/>
        <v>63855</v>
      </c>
      <c r="AR303" s="6">
        <f t="shared" ca="1" si="110"/>
        <v>30383.119999999999</v>
      </c>
      <c r="AS303" s="6">
        <f t="shared" ca="1" si="111"/>
        <v>0</v>
      </c>
      <c r="AT303" s="6">
        <f t="shared" ca="1" si="112"/>
        <v>0</v>
      </c>
      <c r="AU303" s="6">
        <f t="shared" ca="1" si="113"/>
        <v>0</v>
      </c>
      <c r="AV303" s="6">
        <f t="shared" ca="1" si="114"/>
        <v>0</v>
      </c>
      <c r="AW303" s="6">
        <f t="shared" ca="1" si="115"/>
        <v>0</v>
      </c>
      <c r="AX303" s="6">
        <f t="shared" ca="1" si="116"/>
        <v>0</v>
      </c>
      <c r="AY303" s="6">
        <f t="shared" ca="1" si="117"/>
        <v>0</v>
      </c>
      <c r="AZ303" s="6">
        <f t="shared" ca="1" si="118"/>
        <v>0</v>
      </c>
      <c r="BA303" s="6">
        <f t="shared" ca="1" si="119"/>
        <v>0</v>
      </c>
      <c r="BB303" s="6"/>
      <c r="BD303" s="4">
        <f t="shared" ca="1" si="120"/>
        <v>166946.87</v>
      </c>
      <c r="BF303" s="3">
        <f t="shared" si="121"/>
        <v>42335</v>
      </c>
      <c r="BG303" s="6">
        <f>BG302+SUMIFS('Transactions (Dated)'!H:H,'Transactions (Dated)'!D:D,'Share Values'!AM303)</f>
        <v>806524.9</v>
      </c>
      <c r="BH303" s="6">
        <f ca="1">BH302+SUMIFS('Transactions (Dated)'!$F:$F,'Transactions (Dated)'!$D:$D,$BF303,'Transactions (Dated)'!$B:$B,BH$11,'Transactions (Dated)'!$C:$C,"Dividend (paid to cash)")*W303</f>
        <v>0</v>
      </c>
      <c r="BI303" s="6">
        <f ca="1">BI302+SUMIFS('Transactions (Dated)'!$F:$F,'Transactions (Dated)'!$D:$D,$BF303,'Transactions (Dated)'!$B:$B,BI$11,'Transactions (Dated)'!$C:$C,"Dividend (paid to cash)")*X303</f>
        <v>2187.5</v>
      </c>
      <c r="BJ303" s="6">
        <f ca="1">BJ302+SUMIFS('Transactions (Dated)'!$F:$F,'Transactions (Dated)'!$D:$D,$BF303,'Transactions (Dated)'!$B:$B,BJ$11,'Transactions (Dated)'!$C:$C,"Dividend (paid to cash)")*Y303</f>
        <v>0</v>
      </c>
      <c r="BK303" s="6">
        <f ca="1">BK302+SUMIFS('Transactions (Dated)'!$F:$F,'Transactions (Dated)'!$D:$D,$BF303,'Transactions (Dated)'!$B:$B,BK$11,'Transactions (Dated)'!$C:$C,"Dividend (paid to cash)")*Z303</f>
        <v>245.96000000000004</v>
      </c>
      <c r="BL303" s="6">
        <f ca="1">BL302+SUMIFS('Transactions (Dated)'!$F:$F,'Transactions (Dated)'!$D:$D,$BF303,'Transactions (Dated)'!$B:$B,BL$11,'Transactions (Dated)'!$C:$C,"Dividend (paid to cash)")*AA303</f>
        <v>0</v>
      </c>
      <c r="BM303" s="6">
        <f ca="1">BM302+SUMIFS('Transactions (Dated)'!$F:$F,'Transactions (Dated)'!$D:$D,$BF303,'Transactions (Dated)'!$B:$B,BM$11,'Transactions (Dated)'!$C:$C,"Dividend (paid to cash)")*AB303</f>
        <v>0</v>
      </c>
      <c r="BN303" s="6">
        <f ca="1">BN302+SUMIFS('Transactions (Dated)'!$F:$F,'Transactions (Dated)'!$D:$D,$BF303,'Transactions (Dated)'!$B:$B,BN$11,'Transactions (Dated)'!$C:$C,"Dividend (paid to cash)")*AC303</f>
        <v>0</v>
      </c>
      <c r="BO303" s="6">
        <f ca="1">BO302+SUMIFS('Transactions (Dated)'!$F:$F,'Transactions (Dated)'!$D:$D,$BF303,'Transactions (Dated)'!$B:$B,BO$11,'Transactions (Dated)'!$C:$C,"Dividend (paid to cash)")*AD303</f>
        <v>0</v>
      </c>
      <c r="BP303" s="6">
        <f ca="1">BP302+SUMIFS('Transactions (Dated)'!$F:$F,'Transactions (Dated)'!$D:$D,$BF303,'Transactions (Dated)'!$B:$B,BP$11,'Transactions (Dated)'!$C:$C,"Dividend (paid to cash)")*AE303</f>
        <v>0</v>
      </c>
      <c r="BQ303" s="6">
        <f ca="1">BQ302+SUMIFS('Transactions (Dated)'!$F:$F,'Transactions (Dated)'!$D:$D,$BF303,'Transactions (Dated)'!$B:$B,BQ$11,'Transactions (Dated)'!$C:$C,"Dividend (paid to cash)")*AF303</f>
        <v>0</v>
      </c>
      <c r="BR303" s="6">
        <f ca="1">BR302+SUMIFS('Transactions (Dated)'!$F:$F,'Transactions (Dated)'!$D:$D,$BF303,'Transactions (Dated)'!$B:$B,BR$11,'Transactions (Dated)'!$C:$C,"Dividend (paid to cash)")*AG303</f>
        <v>0</v>
      </c>
      <c r="BS303" s="6">
        <f ca="1">BS302+SUMIFS('Transactions (Dated)'!$F:$F,'Transactions (Dated)'!$D:$D,$BF303,'Transactions (Dated)'!$B:$B,BS$11,'Transactions (Dated)'!$C:$C,"Dividend (paid to cash)")*AH303</f>
        <v>0</v>
      </c>
      <c r="BT303" s="6">
        <f ca="1">BT302+SUMIFS('Transactions (Dated)'!$F:$F,'Transactions (Dated)'!$D:$D,$BF303,'Transactions (Dated)'!$B:$B,BT$11,'Transactions (Dated)'!$C:$C,"Dividend (paid to cash)")*AI303</f>
        <v>0</v>
      </c>
      <c r="BU303" s="6">
        <f ca="1">BU302+SUMIFS('Transactions (Dated)'!$F:$F,'Transactions (Dated)'!$D:$D,$BF303,'Transactions (Dated)'!$B:$B,BU$11,'Transactions (Dated)'!$C:$C,"Dividend (paid to cash)")*AJ303</f>
        <v>0</v>
      </c>
      <c r="BV303" s="6"/>
      <c r="BX303" s="6">
        <f t="shared" ca="1" si="126"/>
        <v>808958.36</v>
      </c>
      <c r="BZ303" s="3">
        <f t="shared" si="127"/>
        <v>42335</v>
      </c>
      <c r="CA303" s="4">
        <f t="shared" ca="1" si="122"/>
        <v>166946.87</v>
      </c>
      <c r="CB303" s="4">
        <f t="shared" ca="1" si="123"/>
        <v>808958.36</v>
      </c>
      <c r="CD303" s="4">
        <f t="shared" ca="1" si="124"/>
        <v>975905.23</v>
      </c>
    </row>
    <row r="304" spans="2:82">
      <c r="B304" s="3">
        <f t="shared" si="125"/>
        <v>42338</v>
      </c>
      <c r="C304" s="2">
        <v>13469.8</v>
      </c>
      <c r="E304" s="70">
        <v>42338</v>
      </c>
      <c r="F304" s="69">
        <v>10.62</v>
      </c>
      <c r="G304" s="69">
        <v>2.63</v>
      </c>
      <c r="H304" s="69">
        <v>18.28</v>
      </c>
      <c r="I304" s="69">
        <v>33.07</v>
      </c>
      <c r="J304" s="69">
        <v>13.48</v>
      </c>
      <c r="K304" s="69">
        <v>10.16</v>
      </c>
      <c r="L304" s="69">
        <v>21.45</v>
      </c>
      <c r="M304" s="69">
        <v>2.59</v>
      </c>
      <c r="N304" s="69">
        <v>7.47</v>
      </c>
      <c r="O304" s="69">
        <v>6.33</v>
      </c>
      <c r="P304" s="69">
        <v>24.35</v>
      </c>
      <c r="Q304" s="69">
        <v>0.82</v>
      </c>
      <c r="R304" s="69">
        <v>5.93</v>
      </c>
      <c r="S304" s="69">
        <v>36.880000000000003</v>
      </c>
      <c r="T304" s="4"/>
      <c r="V304" s="3">
        <f t="shared" si="104"/>
        <v>42338</v>
      </c>
      <c r="W304" s="40">
        <f ca="1">W303+SUMIFS('Transactions (Dated)'!$E$2:$E$53,'Transactions (Dated)'!$D$2:$D$53,'Share Values'!$V304,'Transactions (Dated)'!$B$2:$B$53,'Share Values'!W$11,'Transactions (Dated)'!$C$2:$C$53,"Buy")-SUMIFS('Transactions (Dated)'!$E$2:$E$53,'Transactions (Dated)'!$D$2:$D$53,'Share Values'!$V304,'Transactions (Dated)'!$B$2:$B$53,'Share Values'!W$11,'Transactions (Dated)'!$C$2:$C$53,"Sell")</f>
        <v>4625</v>
      </c>
      <c r="X304" s="40">
        <f ca="1">X303+SUMIFS('Transactions (Dated)'!$E$2:$E$53,'Transactions (Dated)'!$D$2:$D$53,'Share Values'!$V304,'Transactions (Dated)'!$B$2:$B$53,'Share Values'!X$11,'Transactions (Dated)'!$C$2:$C$53,"Buy")-SUMIFS('Transactions (Dated)'!$E$2:$E$53,'Transactions (Dated)'!$D$2:$D$53,'Share Values'!$V304,'Transactions (Dated)'!$B$2:$B$53,'Share Values'!X$11,'Transactions (Dated)'!$C$2:$C$53,"Sell")</f>
        <v>9375</v>
      </c>
      <c r="Y304" s="40">
        <f ca="1">Y303+SUMIFS('Transactions (Dated)'!$E$2:$E$53,'Transactions (Dated)'!$D$2:$D$53,'Share Values'!$V304,'Transactions (Dated)'!$B$2:$B$53,'Share Values'!Y$11,'Transactions (Dated)'!$C$2:$C$53,"Buy")-SUMIFS('Transactions (Dated)'!$E$2:$E$53,'Transactions (Dated)'!$D$2:$D$53,'Share Values'!$V304,'Transactions (Dated)'!$B$2:$B$53,'Share Values'!Y$11,'Transactions (Dated)'!$C$2:$C$53,"Sell")</f>
        <v>0</v>
      </c>
      <c r="Z304" s="40">
        <f ca="1">Z303+SUMIFS('Transactions (Dated)'!$E$2:$E$53,'Transactions (Dated)'!$D$2:$D$53,'Share Values'!$V304,'Transactions (Dated)'!$B$2:$B$53,'Share Values'!Z$11,'Transactions (Dated)'!$C$2:$C$53,"Buy")-SUMIFS('Transactions (Dated)'!$E$2:$E$53,'Transactions (Dated)'!$D$2:$D$53,'Share Values'!$V304,'Transactions (Dated)'!$B$2:$B$53,'Share Values'!Z$11,'Transactions (Dated)'!$C$2:$C$53,"Sell")</f>
        <v>1892</v>
      </c>
      <c r="AA304" s="40">
        <f ca="1">AA303+SUMIFS('Transactions (Dated)'!$E$2:$E$53,'Transactions (Dated)'!$D$2:$D$53,'Share Values'!$V304,'Transactions (Dated)'!$B$2:$B$53,'Share Values'!AA$11,'Transactions (Dated)'!$C$2:$C$53,"Buy")-SUMIFS('Transactions (Dated)'!$E$2:$E$53,'Transactions (Dated)'!$D$2:$D$53,'Share Values'!$V304,'Transactions (Dated)'!$B$2:$B$53,'Share Values'!AA$11,'Transactions (Dated)'!$C$2:$C$53,"Sell")</f>
        <v>2348</v>
      </c>
      <c r="AB304" s="40">
        <f ca="1">AB303+SUMIFS('Transactions (Dated)'!$E$2:$E$53,'Transactions (Dated)'!$D$2:$D$53,'Share Values'!$V304,'Transactions (Dated)'!$B$2:$B$53,'Share Values'!AB$11,'Transactions (Dated)'!$C$2:$C$53,"Buy")-SUMIFS('Transactions (Dated)'!$E$2:$E$53,'Transactions (Dated)'!$D$2:$D$53,'Share Values'!$V304,'Transactions (Dated)'!$B$2:$B$53,'Share Values'!AB$11,'Transactions (Dated)'!$C$2:$C$53,"Sell")</f>
        <v>0</v>
      </c>
      <c r="AC304" s="40">
        <f ca="1">AC303+SUMIFS('Transactions (Dated)'!$E$2:$E$53,'Transactions (Dated)'!$D$2:$D$53,'Share Values'!$V304,'Transactions (Dated)'!$B$2:$B$53,'Share Values'!AC$11,'Transactions (Dated)'!$C$2:$C$53,"Buy")-SUMIFS('Transactions (Dated)'!$E$2:$E$53,'Transactions (Dated)'!$D$2:$D$53,'Share Values'!$V304,'Transactions (Dated)'!$B$2:$B$53,'Share Values'!AC$11,'Transactions (Dated)'!$C$2:$C$53,"Sell")</f>
        <v>0</v>
      </c>
      <c r="AD304" s="40">
        <f ca="1">AD303+SUMIFS('Transactions (Dated)'!$E$2:$E$53,'Transactions (Dated)'!$D$2:$D$53,'Share Values'!$V304,'Transactions (Dated)'!$B$2:$B$53,'Share Values'!AD$11,'Transactions (Dated)'!$C$2:$C$53,"Buy")-SUMIFS('Transactions (Dated)'!$E$2:$E$53,'Transactions (Dated)'!$D$2:$D$53,'Share Values'!$V304,'Transactions (Dated)'!$B$2:$B$53,'Share Values'!AD$11,'Transactions (Dated)'!$C$2:$C$53,"Sell")</f>
        <v>0</v>
      </c>
      <c r="AE304" s="40">
        <f ca="1">AE303+SUMIFS('Transactions (Dated)'!$E$2:$E$53,'Transactions (Dated)'!$D$2:$D$53,'Share Values'!$V304,'Transactions (Dated)'!$B$2:$B$53,'Share Values'!AE$11,'Transactions (Dated)'!$C$2:$C$53,"Buy")-SUMIFS('Transactions (Dated)'!$E$2:$E$53,'Transactions (Dated)'!$D$2:$D$53,'Share Values'!$V304,'Transactions (Dated)'!$B$2:$B$53,'Share Values'!AE$11,'Transactions (Dated)'!$C$2:$C$53,"Sell")</f>
        <v>0</v>
      </c>
      <c r="AF304" s="40">
        <f ca="1">AF303+SUMIFS('Transactions (Dated)'!$E$2:$E$53,'Transactions (Dated)'!$D$2:$D$53,'Share Values'!$V304,'Transactions (Dated)'!$B$2:$B$53,'Share Values'!AF$11,'Transactions (Dated)'!$C$2:$C$53,"Buy")-SUMIFS('Transactions (Dated)'!$E$2:$E$53,'Transactions (Dated)'!$D$2:$D$53,'Share Values'!$V304,'Transactions (Dated)'!$B$2:$B$53,'Share Values'!AF$11,'Transactions (Dated)'!$C$2:$C$53,"Sell")</f>
        <v>0</v>
      </c>
      <c r="AG304" s="40">
        <f ca="1">AG303+SUMIFS('Transactions (Dated)'!$E$2:$E$53,'Transactions (Dated)'!$D$2:$D$53,'Share Values'!$V304,'Transactions (Dated)'!$B$2:$B$53,'Share Values'!AG$11,'Transactions (Dated)'!$C$2:$C$53,"Buy")-SUMIFS('Transactions (Dated)'!$E$2:$E$53,'Transactions (Dated)'!$D$2:$D$53,'Share Values'!$V304,'Transactions (Dated)'!$B$2:$B$53,'Share Values'!AG$11,'Transactions (Dated)'!$C$2:$C$53,"Sell")</f>
        <v>0</v>
      </c>
      <c r="AH304" s="40">
        <f ca="1">AH303+SUMIFS('Transactions (Dated)'!$E$2:$E$53,'Transactions (Dated)'!$D$2:$D$53,'Share Values'!$V304,'Transactions (Dated)'!$B$2:$B$53,'Share Values'!AH$11,'Transactions (Dated)'!$C$2:$C$53,"Buy")-SUMIFS('Transactions (Dated)'!$E$2:$E$53,'Transactions (Dated)'!$D$2:$D$53,'Share Values'!$V304,'Transactions (Dated)'!$B$2:$B$53,'Share Values'!AH$11,'Transactions (Dated)'!$C$2:$C$53,"Sell")</f>
        <v>0</v>
      </c>
      <c r="AI304" s="40">
        <f ca="1">AI303+SUMIFS('Transactions (Dated)'!$E$2:$E$53,'Transactions (Dated)'!$D$2:$D$53,'Share Values'!$V304,'Transactions (Dated)'!$B$2:$B$53,'Share Values'!AI$11,'Transactions (Dated)'!$C$2:$C$53,"Buy")-SUMIFS('Transactions (Dated)'!$E$2:$E$53,'Transactions (Dated)'!$D$2:$D$53,'Share Values'!$V304,'Transactions (Dated)'!$B$2:$B$53,'Share Values'!AI$11,'Transactions (Dated)'!$C$2:$C$53,"Sell")</f>
        <v>0</v>
      </c>
      <c r="AJ304" s="40">
        <f ca="1">AJ303+SUMIFS('Transactions (Dated)'!$E$2:$E$53,'Transactions (Dated)'!$D$2:$D$53,'Share Values'!$V304,'Transactions (Dated)'!$B$2:$B$53,'Share Values'!AJ$11,'Transactions (Dated)'!$C$2:$C$53,"Buy")-SUMIFS('Transactions (Dated)'!$E$2:$E$53,'Transactions (Dated)'!$D$2:$D$53,'Share Values'!$V304,'Transactions (Dated)'!$B$2:$B$53,'Share Values'!AJ$11,'Transactions (Dated)'!$C$2:$C$53,"Sell")</f>
        <v>0</v>
      </c>
      <c r="AK304" s="40"/>
      <c r="AM304" s="3">
        <f t="shared" si="105"/>
        <v>42338</v>
      </c>
      <c r="AN304" s="6">
        <f t="shared" ca="1" si="106"/>
        <v>49117.5</v>
      </c>
      <c r="AO304" s="6">
        <f t="shared" ca="1" si="107"/>
        <v>24656.25</v>
      </c>
      <c r="AP304" s="6">
        <f t="shared" ca="1" si="108"/>
        <v>0</v>
      </c>
      <c r="AQ304" s="6">
        <f t="shared" ca="1" si="109"/>
        <v>62568.44</v>
      </c>
      <c r="AR304" s="6">
        <f t="shared" ca="1" si="110"/>
        <v>31651.040000000001</v>
      </c>
      <c r="AS304" s="6">
        <f t="shared" ca="1" si="111"/>
        <v>0</v>
      </c>
      <c r="AT304" s="6">
        <f t="shared" ca="1" si="112"/>
        <v>0</v>
      </c>
      <c r="AU304" s="6">
        <f t="shared" ca="1" si="113"/>
        <v>0</v>
      </c>
      <c r="AV304" s="6">
        <f t="shared" ca="1" si="114"/>
        <v>0</v>
      </c>
      <c r="AW304" s="6">
        <f t="shared" ca="1" si="115"/>
        <v>0</v>
      </c>
      <c r="AX304" s="6">
        <f t="shared" ca="1" si="116"/>
        <v>0</v>
      </c>
      <c r="AY304" s="6">
        <f t="shared" ca="1" si="117"/>
        <v>0</v>
      </c>
      <c r="AZ304" s="6">
        <f t="shared" ca="1" si="118"/>
        <v>0</v>
      </c>
      <c r="BA304" s="6">
        <f t="shared" ca="1" si="119"/>
        <v>0</v>
      </c>
      <c r="BB304" s="6"/>
      <c r="BD304" s="4">
        <f t="shared" ca="1" si="120"/>
        <v>167993.23</v>
      </c>
      <c r="BF304" s="3">
        <f t="shared" si="121"/>
        <v>42338</v>
      </c>
      <c r="BG304" s="6">
        <f>BG303+SUMIFS('Transactions (Dated)'!H:H,'Transactions (Dated)'!D:D,'Share Values'!AM304)</f>
        <v>806524.9</v>
      </c>
      <c r="BH304" s="6">
        <f ca="1">BH303+SUMIFS('Transactions (Dated)'!$F:$F,'Transactions (Dated)'!$D:$D,$BF304,'Transactions (Dated)'!$B:$B,BH$11,'Transactions (Dated)'!$C:$C,"Dividend (paid to cash)")*W304</f>
        <v>0</v>
      </c>
      <c r="BI304" s="6">
        <f ca="1">BI303+SUMIFS('Transactions (Dated)'!$F:$F,'Transactions (Dated)'!$D:$D,$BF304,'Transactions (Dated)'!$B:$B,BI$11,'Transactions (Dated)'!$C:$C,"Dividend (paid to cash)")*X304</f>
        <v>2187.5</v>
      </c>
      <c r="BJ304" s="6">
        <f ca="1">BJ303+SUMIFS('Transactions (Dated)'!$F:$F,'Transactions (Dated)'!$D:$D,$BF304,'Transactions (Dated)'!$B:$B,BJ$11,'Transactions (Dated)'!$C:$C,"Dividend (paid to cash)")*Y304</f>
        <v>0</v>
      </c>
      <c r="BK304" s="6">
        <f ca="1">BK303+SUMIFS('Transactions (Dated)'!$F:$F,'Transactions (Dated)'!$D:$D,$BF304,'Transactions (Dated)'!$B:$B,BK$11,'Transactions (Dated)'!$C:$C,"Dividend (paid to cash)")*Z304</f>
        <v>245.96000000000004</v>
      </c>
      <c r="BL304" s="6">
        <f ca="1">BL303+SUMIFS('Transactions (Dated)'!$F:$F,'Transactions (Dated)'!$D:$D,$BF304,'Transactions (Dated)'!$B:$B,BL$11,'Transactions (Dated)'!$C:$C,"Dividend (paid to cash)")*AA304</f>
        <v>0</v>
      </c>
      <c r="BM304" s="6">
        <f ca="1">BM303+SUMIFS('Transactions (Dated)'!$F:$F,'Transactions (Dated)'!$D:$D,$BF304,'Transactions (Dated)'!$B:$B,BM$11,'Transactions (Dated)'!$C:$C,"Dividend (paid to cash)")*AB304</f>
        <v>0</v>
      </c>
      <c r="BN304" s="6">
        <f ca="1">BN303+SUMIFS('Transactions (Dated)'!$F:$F,'Transactions (Dated)'!$D:$D,$BF304,'Transactions (Dated)'!$B:$B,BN$11,'Transactions (Dated)'!$C:$C,"Dividend (paid to cash)")*AC304</f>
        <v>0</v>
      </c>
      <c r="BO304" s="6">
        <f ca="1">BO303+SUMIFS('Transactions (Dated)'!$F:$F,'Transactions (Dated)'!$D:$D,$BF304,'Transactions (Dated)'!$B:$B,BO$11,'Transactions (Dated)'!$C:$C,"Dividend (paid to cash)")*AD304</f>
        <v>0</v>
      </c>
      <c r="BP304" s="6">
        <f ca="1">BP303+SUMIFS('Transactions (Dated)'!$F:$F,'Transactions (Dated)'!$D:$D,$BF304,'Transactions (Dated)'!$B:$B,BP$11,'Transactions (Dated)'!$C:$C,"Dividend (paid to cash)")*AE304</f>
        <v>0</v>
      </c>
      <c r="BQ304" s="6">
        <f ca="1">BQ303+SUMIFS('Transactions (Dated)'!$F:$F,'Transactions (Dated)'!$D:$D,$BF304,'Transactions (Dated)'!$B:$B,BQ$11,'Transactions (Dated)'!$C:$C,"Dividend (paid to cash)")*AF304</f>
        <v>0</v>
      </c>
      <c r="BR304" s="6">
        <f ca="1">BR303+SUMIFS('Transactions (Dated)'!$F:$F,'Transactions (Dated)'!$D:$D,$BF304,'Transactions (Dated)'!$B:$B,BR$11,'Transactions (Dated)'!$C:$C,"Dividend (paid to cash)")*AG304</f>
        <v>0</v>
      </c>
      <c r="BS304" s="6">
        <f ca="1">BS303+SUMIFS('Transactions (Dated)'!$F:$F,'Transactions (Dated)'!$D:$D,$BF304,'Transactions (Dated)'!$B:$B,BS$11,'Transactions (Dated)'!$C:$C,"Dividend (paid to cash)")*AH304</f>
        <v>0</v>
      </c>
      <c r="BT304" s="6">
        <f ca="1">BT303+SUMIFS('Transactions (Dated)'!$F:$F,'Transactions (Dated)'!$D:$D,$BF304,'Transactions (Dated)'!$B:$B,BT$11,'Transactions (Dated)'!$C:$C,"Dividend (paid to cash)")*AI304</f>
        <v>0</v>
      </c>
      <c r="BU304" s="6">
        <f ca="1">BU303+SUMIFS('Transactions (Dated)'!$F:$F,'Transactions (Dated)'!$D:$D,$BF304,'Transactions (Dated)'!$B:$B,BU$11,'Transactions (Dated)'!$C:$C,"Dividend (paid to cash)")*AJ304</f>
        <v>0</v>
      </c>
      <c r="BV304" s="6"/>
      <c r="BX304" s="6">
        <f t="shared" ca="1" si="126"/>
        <v>808958.36</v>
      </c>
      <c r="BZ304" s="3">
        <f t="shared" si="127"/>
        <v>42338</v>
      </c>
      <c r="CA304" s="4">
        <f t="shared" ca="1" si="122"/>
        <v>167993.23</v>
      </c>
      <c r="CB304" s="4">
        <f t="shared" ca="1" si="123"/>
        <v>808958.36</v>
      </c>
      <c r="CD304" s="4">
        <f t="shared" ca="1" si="124"/>
        <v>976951.59</v>
      </c>
    </row>
    <row r="305" spans="2:82">
      <c r="B305" s="3">
        <f t="shared" si="125"/>
        <v>42339</v>
      </c>
      <c r="C305" s="2">
        <v>13636.1</v>
      </c>
      <c r="E305" s="70">
        <v>42339</v>
      </c>
      <c r="F305" s="69">
        <v>10.52</v>
      </c>
      <c r="G305" s="69">
        <v>2.86</v>
      </c>
      <c r="H305" s="69">
        <v>18.5</v>
      </c>
      <c r="I305" s="69">
        <v>34.11</v>
      </c>
      <c r="J305" s="69">
        <v>13.07</v>
      </c>
      <c r="K305" s="69">
        <v>10.16</v>
      </c>
      <c r="L305" s="69">
        <v>21.19</v>
      </c>
      <c r="M305" s="69">
        <v>2.59</v>
      </c>
      <c r="N305" s="69">
        <v>7.46</v>
      </c>
      <c r="O305" s="69">
        <v>6.4866999999999999</v>
      </c>
      <c r="P305" s="69">
        <v>24.15</v>
      </c>
      <c r="Q305" s="69">
        <v>0.81</v>
      </c>
      <c r="R305" s="69">
        <v>6.1</v>
      </c>
      <c r="S305" s="69">
        <v>38.090000000000003</v>
      </c>
      <c r="T305" s="4"/>
      <c r="V305" s="3">
        <f t="shared" si="104"/>
        <v>42339</v>
      </c>
      <c r="W305" s="40">
        <f ca="1">W304+SUMIFS('Transactions (Dated)'!$E$2:$E$53,'Transactions (Dated)'!$D$2:$D$53,'Share Values'!$V305,'Transactions (Dated)'!$B$2:$B$53,'Share Values'!W$11,'Transactions (Dated)'!$C$2:$C$53,"Buy")-SUMIFS('Transactions (Dated)'!$E$2:$E$53,'Transactions (Dated)'!$D$2:$D$53,'Share Values'!$V305,'Transactions (Dated)'!$B$2:$B$53,'Share Values'!W$11,'Transactions (Dated)'!$C$2:$C$53,"Sell")</f>
        <v>4625</v>
      </c>
      <c r="X305" s="40">
        <f ca="1">X304+SUMIFS('Transactions (Dated)'!$E$2:$E$53,'Transactions (Dated)'!$D$2:$D$53,'Share Values'!$V305,'Transactions (Dated)'!$B$2:$B$53,'Share Values'!X$11,'Transactions (Dated)'!$C$2:$C$53,"Buy")-SUMIFS('Transactions (Dated)'!$E$2:$E$53,'Transactions (Dated)'!$D$2:$D$53,'Share Values'!$V305,'Transactions (Dated)'!$B$2:$B$53,'Share Values'!X$11,'Transactions (Dated)'!$C$2:$C$53,"Sell")</f>
        <v>9375</v>
      </c>
      <c r="Y305" s="40">
        <f ca="1">Y304+SUMIFS('Transactions (Dated)'!$E$2:$E$53,'Transactions (Dated)'!$D$2:$D$53,'Share Values'!$V305,'Transactions (Dated)'!$B$2:$B$53,'Share Values'!Y$11,'Transactions (Dated)'!$C$2:$C$53,"Buy")-SUMIFS('Transactions (Dated)'!$E$2:$E$53,'Transactions (Dated)'!$D$2:$D$53,'Share Values'!$V305,'Transactions (Dated)'!$B$2:$B$53,'Share Values'!Y$11,'Transactions (Dated)'!$C$2:$C$53,"Sell")</f>
        <v>0</v>
      </c>
      <c r="Z305" s="40">
        <f ca="1">Z304+SUMIFS('Transactions (Dated)'!$E$2:$E$53,'Transactions (Dated)'!$D$2:$D$53,'Share Values'!$V305,'Transactions (Dated)'!$B$2:$B$53,'Share Values'!Z$11,'Transactions (Dated)'!$C$2:$C$53,"Buy")-SUMIFS('Transactions (Dated)'!$E$2:$E$53,'Transactions (Dated)'!$D$2:$D$53,'Share Values'!$V305,'Transactions (Dated)'!$B$2:$B$53,'Share Values'!Z$11,'Transactions (Dated)'!$C$2:$C$53,"Sell")</f>
        <v>1892</v>
      </c>
      <c r="AA305" s="40">
        <f ca="1">AA304+SUMIFS('Transactions (Dated)'!$E$2:$E$53,'Transactions (Dated)'!$D$2:$D$53,'Share Values'!$V305,'Transactions (Dated)'!$B$2:$B$53,'Share Values'!AA$11,'Transactions (Dated)'!$C$2:$C$53,"Buy")-SUMIFS('Transactions (Dated)'!$E$2:$E$53,'Transactions (Dated)'!$D$2:$D$53,'Share Values'!$V305,'Transactions (Dated)'!$B$2:$B$53,'Share Values'!AA$11,'Transactions (Dated)'!$C$2:$C$53,"Sell")</f>
        <v>2348</v>
      </c>
      <c r="AB305" s="40">
        <f ca="1">AB304+SUMIFS('Transactions (Dated)'!$E$2:$E$53,'Transactions (Dated)'!$D$2:$D$53,'Share Values'!$V305,'Transactions (Dated)'!$B$2:$B$53,'Share Values'!AB$11,'Transactions (Dated)'!$C$2:$C$53,"Buy")-SUMIFS('Transactions (Dated)'!$E$2:$E$53,'Transactions (Dated)'!$D$2:$D$53,'Share Values'!$V305,'Transactions (Dated)'!$B$2:$B$53,'Share Values'!AB$11,'Transactions (Dated)'!$C$2:$C$53,"Sell")</f>
        <v>0</v>
      </c>
      <c r="AC305" s="40">
        <f ca="1">AC304+SUMIFS('Transactions (Dated)'!$E$2:$E$53,'Transactions (Dated)'!$D$2:$D$53,'Share Values'!$V305,'Transactions (Dated)'!$B$2:$B$53,'Share Values'!AC$11,'Transactions (Dated)'!$C$2:$C$53,"Buy")-SUMIFS('Transactions (Dated)'!$E$2:$E$53,'Transactions (Dated)'!$D$2:$D$53,'Share Values'!$V305,'Transactions (Dated)'!$B$2:$B$53,'Share Values'!AC$11,'Transactions (Dated)'!$C$2:$C$53,"Sell")</f>
        <v>0</v>
      </c>
      <c r="AD305" s="40">
        <f ca="1">AD304+SUMIFS('Transactions (Dated)'!$E$2:$E$53,'Transactions (Dated)'!$D$2:$D$53,'Share Values'!$V305,'Transactions (Dated)'!$B$2:$B$53,'Share Values'!AD$11,'Transactions (Dated)'!$C$2:$C$53,"Buy")-SUMIFS('Transactions (Dated)'!$E$2:$E$53,'Transactions (Dated)'!$D$2:$D$53,'Share Values'!$V305,'Transactions (Dated)'!$B$2:$B$53,'Share Values'!AD$11,'Transactions (Dated)'!$C$2:$C$53,"Sell")</f>
        <v>0</v>
      </c>
      <c r="AE305" s="40">
        <f ca="1">AE304+SUMIFS('Transactions (Dated)'!$E$2:$E$53,'Transactions (Dated)'!$D$2:$D$53,'Share Values'!$V305,'Transactions (Dated)'!$B$2:$B$53,'Share Values'!AE$11,'Transactions (Dated)'!$C$2:$C$53,"Buy")-SUMIFS('Transactions (Dated)'!$E$2:$E$53,'Transactions (Dated)'!$D$2:$D$53,'Share Values'!$V305,'Transactions (Dated)'!$B$2:$B$53,'Share Values'!AE$11,'Transactions (Dated)'!$C$2:$C$53,"Sell")</f>
        <v>0</v>
      </c>
      <c r="AF305" s="40">
        <f ca="1">AF304+SUMIFS('Transactions (Dated)'!$E$2:$E$53,'Transactions (Dated)'!$D$2:$D$53,'Share Values'!$V305,'Transactions (Dated)'!$B$2:$B$53,'Share Values'!AF$11,'Transactions (Dated)'!$C$2:$C$53,"Buy")-SUMIFS('Transactions (Dated)'!$E$2:$E$53,'Transactions (Dated)'!$D$2:$D$53,'Share Values'!$V305,'Transactions (Dated)'!$B$2:$B$53,'Share Values'!AF$11,'Transactions (Dated)'!$C$2:$C$53,"Sell")</f>
        <v>0</v>
      </c>
      <c r="AG305" s="40">
        <f ca="1">AG304+SUMIFS('Transactions (Dated)'!$E$2:$E$53,'Transactions (Dated)'!$D$2:$D$53,'Share Values'!$V305,'Transactions (Dated)'!$B$2:$B$53,'Share Values'!AG$11,'Transactions (Dated)'!$C$2:$C$53,"Buy")-SUMIFS('Transactions (Dated)'!$E$2:$E$53,'Transactions (Dated)'!$D$2:$D$53,'Share Values'!$V305,'Transactions (Dated)'!$B$2:$B$53,'Share Values'!AG$11,'Transactions (Dated)'!$C$2:$C$53,"Sell")</f>
        <v>0</v>
      </c>
      <c r="AH305" s="40">
        <f ca="1">AH304+SUMIFS('Transactions (Dated)'!$E$2:$E$53,'Transactions (Dated)'!$D$2:$D$53,'Share Values'!$V305,'Transactions (Dated)'!$B$2:$B$53,'Share Values'!AH$11,'Transactions (Dated)'!$C$2:$C$53,"Buy")-SUMIFS('Transactions (Dated)'!$E$2:$E$53,'Transactions (Dated)'!$D$2:$D$53,'Share Values'!$V305,'Transactions (Dated)'!$B$2:$B$53,'Share Values'!AH$11,'Transactions (Dated)'!$C$2:$C$53,"Sell")</f>
        <v>0</v>
      </c>
      <c r="AI305" s="40">
        <f ca="1">AI304+SUMIFS('Transactions (Dated)'!$E$2:$E$53,'Transactions (Dated)'!$D$2:$D$53,'Share Values'!$V305,'Transactions (Dated)'!$B$2:$B$53,'Share Values'!AI$11,'Transactions (Dated)'!$C$2:$C$53,"Buy")-SUMIFS('Transactions (Dated)'!$E$2:$E$53,'Transactions (Dated)'!$D$2:$D$53,'Share Values'!$V305,'Transactions (Dated)'!$B$2:$B$53,'Share Values'!AI$11,'Transactions (Dated)'!$C$2:$C$53,"Sell")</f>
        <v>0</v>
      </c>
      <c r="AJ305" s="40">
        <f ca="1">AJ304+SUMIFS('Transactions (Dated)'!$E$2:$E$53,'Transactions (Dated)'!$D$2:$D$53,'Share Values'!$V305,'Transactions (Dated)'!$B$2:$B$53,'Share Values'!AJ$11,'Transactions (Dated)'!$C$2:$C$53,"Buy")-SUMIFS('Transactions (Dated)'!$E$2:$E$53,'Transactions (Dated)'!$D$2:$D$53,'Share Values'!$V305,'Transactions (Dated)'!$B$2:$B$53,'Share Values'!AJ$11,'Transactions (Dated)'!$C$2:$C$53,"Sell")</f>
        <v>0</v>
      </c>
      <c r="AK305" s="40"/>
      <c r="AM305" s="3">
        <f t="shared" si="105"/>
        <v>42339</v>
      </c>
      <c r="AN305" s="6">
        <f t="shared" ca="1" si="106"/>
        <v>48655</v>
      </c>
      <c r="AO305" s="6">
        <f t="shared" ca="1" si="107"/>
        <v>26812.5</v>
      </c>
      <c r="AP305" s="6">
        <f t="shared" ca="1" si="108"/>
        <v>0</v>
      </c>
      <c r="AQ305" s="6">
        <f t="shared" ca="1" si="109"/>
        <v>64536.119999999995</v>
      </c>
      <c r="AR305" s="6">
        <f t="shared" ca="1" si="110"/>
        <v>30688.36</v>
      </c>
      <c r="AS305" s="6">
        <f t="shared" ca="1" si="111"/>
        <v>0</v>
      </c>
      <c r="AT305" s="6">
        <f t="shared" ca="1" si="112"/>
        <v>0</v>
      </c>
      <c r="AU305" s="6">
        <f t="shared" ca="1" si="113"/>
        <v>0</v>
      </c>
      <c r="AV305" s="6">
        <f t="shared" ca="1" si="114"/>
        <v>0</v>
      </c>
      <c r="AW305" s="6">
        <f t="shared" ca="1" si="115"/>
        <v>0</v>
      </c>
      <c r="AX305" s="6">
        <f t="shared" ca="1" si="116"/>
        <v>0</v>
      </c>
      <c r="AY305" s="6">
        <f t="shared" ca="1" si="117"/>
        <v>0</v>
      </c>
      <c r="AZ305" s="6">
        <f t="shared" ca="1" si="118"/>
        <v>0</v>
      </c>
      <c r="BA305" s="6">
        <f t="shared" ca="1" si="119"/>
        <v>0</v>
      </c>
      <c r="BB305" s="6"/>
      <c r="BD305" s="4">
        <f t="shared" ca="1" si="120"/>
        <v>170691.97999999998</v>
      </c>
      <c r="BF305" s="3">
        <f t="shared" si="121"/>
        <v>42339</v>
      </c>
      <c r="BG305" s="6">
        <f>BG304+SUMIFS('Transactions (Dated)'!H:H,'Transactions (Dated)'!D:D,'Share Values'!AM305)</f>
        <v>806524.9</v>
      </c>
      <c r="BH305" s="6">
        <f ca="1">BH304+SUMIFS('Transactions (Dated)'!$F:$F,'Transactions (Dated)'!$D:$D,$BF305,'Transactions (Dated)'!$B:$B,BH$11,'Transactions (Dated)'!$C:$C,"Dividend (paid to cash)")*W305</f>
        <v>0</v>
      </c>
      <c r="BI305" s="6">
        <f ca="1">BI304+SUMIFS('Transactions (Dated)'!$F:$F,'Transactions (Dated)'!$D:$D,$BF305,'Transactions (Dated)'!$B:$B,BI$11,'Transactions (Dated)'!$C:$C,"Dividend (paid to cash)")*X305</f>
        <v>2187.5</v>
      </c>
      <c r="BJ305" s="6">
        <f ca="1">BJ304+SUMIFS('Transactions (Dated)'!$F:$F,'Transactions (Dated)'!$D:$D,$BF305,'Transactions (Dated)'!$B:$B,BJ$11,'Transactions (Dated)'!$C:$C,"Dividend (paid to cash)")*Y305</f>
        <v>0</v>
      </c>
      <c r="BK305" s="6">
        <f ca="1">BK304+SUMIFS('Transactions (Dated)'!$F:$F,'Transactions (Dated)'!$D:$D,$BF305,'Transactions (Dated)'!$B:$B,BK$11,'Transactions (Dated)'!$C:$C,"Dividend (paid to cash)")*Z305</f>
        <v>245.96000000000004</v>
      </c>
      <c r="BL305" s="6">
        <f ca="1">BL304+SUMIFS('Transactions (Dated)'!$F:$F,'Transactions (Dated)'!$D:$D,$BF305,'Transactions (Dated)'!$B:$B,BL$11,'Transactions (Dated)'!$C:$C,"Dividend (paid to cash)")*AA305</f>
        <v>0</v>
      </c>
      <c r="BM305" s="6">
        <f ca="1">BM304+SUMIFS('Transactions (Dated)'!$F:$F,'Transactions (Dated)'!$D:$D,$BF305,'Transactions (Dated)'!$B:$B,BM$11,'Transactions (Dated)'!$C:$C,"Dividend (paid to cash)")*AB305</f>
        <v>0</v>
      </c>
      <c r="BN305" s="6">
        <f ca="1">BN304+SUMIFS('Transactions (Dated)'!$F:$F,'Transactions (Dated)'!$D:$D,$BF305,'Transactions (Dated)'!$B:$B,BN$11,'Transactions (Dated)'!$C:$C,"Dividend (paid to cash)")*AC305</f>
        <v>0</v>
      </c>
      <c r="BO305" s="6">
        <f ca="1">BO304+SUMIFS('Transactions (Dated)'!$F:$F,'Transactions (Dated)'!$D:$D,$BF305,'Transactions (Dated)'!$B:$B,BO$11,'Transactions (Dated)'!$C:$C,"Dividend (paid to cash)")*AD305</f>
        <v>0</v>
      </c>
      <c r="BP305" s="6">
        <f ca="1">BP304+SUMIFS('Transactions (Dated)'!$F:$F,'Transactions (Dated)'!$D:$D,$BF305,'Transactions (Dated)'!$B:$B,BP$11,'Transactions (Dated)'!$C:$C,"Dividend (paid to cash)")*AE305</f>
        <v>0</v>
      </c>
      <c r="BQ305" s="6">
        <f ca="1">BQ304+SUMIFS('Transactions (Dated)'!$F:$F,'Transactions (Dated)'!$D:$D,$BF305,'Transactions (Dated)'!$B:$B,BQ$11,'Transactions (Dated)'!$C:$C,"Dividend (paid to cash)")*AF305</f>
        <v>0</v>
      </c>
      <c r="BR305" s="6">
        <f ca="1">BR304+SUMIFS('Transactions (Dated)'!$F:$F,'Transactions (Dated)'!$D:$D,$BF305,'Transactions (Dated)'!$B:$B,BR$11,'Transactions (Dated)'!$C:$C,"Dividend (paid to cash)")*AG305</f>
        <v>0</v>
      </c>
      <c r="BS305" s="6">
        <f ca="1">BS304+SUMIFS('Transactions (Dated)'!$F:$F,'Transactions (Dated)'!$D:$D,$BF305,'Transactions (Dated)'!$B:$B,BS$11,'Transactions (Dated)'!$C:$C,"Dividend (paid to cash)")*AH305</f>
        <v>0</v>
      </c>
      <c r="BT305" s="6">
        <f ca="1">BT304+SUMIFS('Transactions (Dated)'!$F:$F,'Transactions (Dated)'!$D:$D,$BF305,'Transactions (Dated)'!$B:$B,BT$11,'Transactions (Dated)'!$C:$C,"Dividend (paid to cash)")*AI305</f>
        <v>0</v>
      </c>
      <c r="BU305" s="6">
        <f ca="1">BU304+SUMIFS('Transactions (Dated)'!$F:$F,'Transactions (Dated)'!$D:$D,$BF305,'Transactions (Dated)'!$B:$B,BU$11,'Transactions (Dated)'!$C:$C,"Dividend (paid to cash)")*AJ305</f>
        <v>0</v>
      </c>
      <c r="BV305" s="6"/>
      <c r="BX305" s="6">
        <f t="shared" ca="1" si="126"/>
        <v>808958.36</v>
      </c>
      <c r="BZ305" s="3">
        <f t="shared" si="127"/>
        <v>42339</v>
      </c>
      <c r="CA305" s="4">
        <f t="shared" ca="1" si="122"/>
        <v>170691.97999999998</v>
      </c>
      <c r="CB305" s="4">
        <f t="shared" ca="1" si="123"/>
        <v>808958.36</v>
      </c>
      <c r="CD305" s="4">
        <f t="shared" ca="1" si="124"/>
        <v>979650.34</v>
      </c>
    </row>
    <row r="306" spans="2:82">
      <c r="B306" s="3">
        <f t="shared" si="125"/>
        <v>42340</v>
      </c>
      <c r="C306" s="2">
        <v>13463.8</v>
      </c>
      <c r="E306" s="70">
        <v>42340</v>
      </c>
      <c r="F306" s="69">
        <v>10.31</v>
      </c>
      <c r="G306" s="69">
        <v>2.8</v>
      </c>
      <c r="H306" s="69">
        <v>18.28</v>
      </c>
      <c r="I306" s="69">
        <v>34.28</v>
      </c>
      <c r="J306" s="69">
        <v>12.71</v>
      </c>
      <c r="K306" s="69">
        <v>10.029999999999999</v>
      </c>
      <c r="L306" s="69">
        <v>21.24</v>
      </c>
      <c r="M306" s="69">
        <v>2.66</v>
      </c>
      <c r="N306" s="69">
        <v>7.5</v>
      </c>
      <c r="O306" s="69">
        <v>6.51</v>
      </c>
      <c r="P306" s="69">
        <v>24.12</v>
      </c>
      <c r="Q306" s="69">
        <v>0.81</v>
      </c>
      <c r="R306" s="69">
        <v>5.91</v>
      </c>
      <c r="S306" s="69">
        <v>37.979999999999997</v>
      </c>
      <c r="T306" s="4"/>
      <c r="V306" s="3">
        <f t="shared" si="104"/>
        <v>42340</v>
      </c>
      <c r="W306" s="40">
        <f ca="1">W305+SUMIFS('Transactions (Dated)'!$E$2:$E$53,'Transactions (Dated)'!$D$2:$D$53,'Share Values'!$V306,'Transactions (Dated)'!$B$2:$B$53,'Share Values'!W$11,'Transactions (Dated)'!$C$2:$C$53,"Buy")-SUMIFS('Transactions (Dated)'!$E$2:$E$53,'Transactions (Dated)'!$D$2:$D$53,'Share Values'!$V306,'Transactions (Dated)'!$B$2:$B$53,'Share Values'!W$11,'Transactions (Dated)'!$C$2:$C$53,"Sell")</f>
        <v>4625</v>
      </c>
      <c r="X306" s="40">
        <f ca="1">X305+SUMIFS('Transactions (Dated)'!$E$2:$E$53,'Transactions (Dated)'!$D$2:$D$53,'Share Values'!$V306,'Transactions (Dated)'!$B$2:$B$53,'Share Values'!X$11,'Transactions (Dated)'!$C$2:$C$53,"Buy")-SUMIFS('Transactions (Dated)'!$E$2:$E$53,'Transactions (Dated)'!$D$2:$D$53,'Share Values'!$V306,'Transactions (Dated)'!$B$2:$B$53,'Share Values'!X$11,'Transactions (Dated)'!$C$2:$C$53,"Sell")</f>
        <v>9375</v>
      </c>
      <c r="Y306" s="40">
        <f ca="1">Y305+SUMIFS('Transactions (Dated)'!$E$2:$E$53,'Transactions (Dated)'!$D$2:$D$53,'Share Values'!$V306,'Transactions (Dated)'!$B$2:$B$53,'Share Values'!Y$11,'Transactions (Dated)'!$C$2:$C$53,"Buy")-SUMIFS('Transactions (Dated)'!$E$2:$E$53,'Transactions (Dated)'!$D$2:$D$53,'Share Values'!$V306,'Transactions (Dated)'!$B$2:$B$53,'Share Values'!Y$11,'Transactions (Dated)'!$C$2:$C$53,"Sell")</f>
        <v>0</v>
      </c>
      <c r="Z306" s="40">
        <f ca="1">Z305+SUMIFS('Transactions (Dated)'!$E$2:$E$53,'Transactions (Dated)'!$D$2:$D$53,'Share Values'!$V306,'Transactions (Dated)'!$B$2:$B$53,'Share Values'!Z$11,'Transactions (Dated)'!$C$2:$C$53,"Buy")-SUMIFS('Transactions (Dated)'!$E$2:$E$53,'Transactions (Dated)'!$D$2:$D$53,'Share Values'!$V306,'Transactions (Dated)'!$B$2:$B$53,'Share Values'!Z$11,'Transactions (Dated)'!$C$2:$C$53,"Sell")</f>
        <v>1892</v>
      </c>
      <c r="AA306" s="40">
        <f ca="1">AA305+SUMIFS('Transactions (Dated)'!$E$2:$E$53,'Transactions (Dated)'!$D$2:$D$53,'Share Values'!$V306,'Transactions (Dated)'!$B$2:$B$53,'Share Values'!AA$11,'Transactions (Dated)'!$C$2:$C$53,"Buy")-SUMIFS('Transactions (Dated)'!$E$2:$E$53,'Transactions (Dated)'!$D$2:$D$53,'Share Values'!$V306,'Transactions (Dated)'!$B$2:$B$53,'Share Values'!AA$11,'Transactions (Dated)'!$C$2:$C$53,"Sell")</f>
        <v>2348</v>
      </c>
      <c r="AB306" s="40">
        <f ca="1">AB305+SUMIFS('Transactions (Dated)'!$E$2:$E$53,'Transactions (Dated)'!$D$2:$D$53,'Share Values'!$V306,'Transactions (Dated)'!$B$2:$B$53,'Share Values'!AB$11,'Transactions (Dated)'!$C$2:$C$53,"Buy")-SUMIFS('Transactions (Dated)'!$E$2:$E$53,'Transactions (Dated)'!$D$2:$D$53,'Share Values'!$V306,'Transactions (Dated)'!$B$2:$B$53,'Share Values'!AB$11,'Transactions (Dated)'!$C$2:$C$53,"Sell")</f>
        <v>0</v>
      </c>
      <c r="AC306" s="40">
        <f ca="1">AC305+SUMIFS('Transactions (Dated)'!$E$2:$E$53,'Transactions (Dated)'!$D$2:$D$53,'Share Values'!$V306,'Transactions (Dated)'!$B$2:$B$53,'Share Values'!AC$11,'Transactions (Dated)'!$C$2:$C$53,"Buy")-SUMIFS('Transactions (Dated)'!$E$2:$E$53,'Transactions (Dated)'!$D$2:$D$53,'Share Values'!$V306,'Transactions (Dated)'!$B$2:$B$53,'Share Values'!AC$11,'Transactions (Dated)'!$C$2:$C$53,"Sell")</f>
        <v>0</v>
      </c>
      <c r="AD306" s="40">
        <f ca="1">AD305+SUMIFS('Transactions (Dated)'!$E$2:$E$53,'Transactions (Dated)'!$D$2:$D$53,'Share Values'!$V306,'Transactions (Dated)'!$B$2:$B$53,'Share Values'!AD$11,'Transactions (Dated)'!$C$2:$C$53,"Buy")-SUMIFS('Transactions (Dated)'!$E$2:$E$53,'Transactions (Dated)'!$D$2:$D$53,'Share Values'!$V306,'Transactions (Dated)'!$B$2:$B$53,'Share Values'!AD$11,'Transactions (Dated)'!$C$2:$C$53,"Sell")</f>
        <v>0</v>
      </c>
      <c r="AE306" s="40">
        <f ca="1">AE305+SUMIFS('Transactions (Dated)'!$E$2:$E$53,'Transactions (Dated)'!$D$2:$D$53,'Share Values'!$V306,'Transactions (Dated)'!$B$2:$B$53,'Share Values'!AE$11,'Transactions (Dated)'!$C$2:$C$53,"Buy")-SUMIFS('Transactions (Dated)'!$E$2:$E$53,'Transactions (Dated)'!$D$2:$D$53,'Share Values'!$V306,'Transactions (Dated)'!$B$2:$B$53,'Share Values'!AE$11,'Transactions (Dated)'!$C$2:$C$53,"Sell")</f>
        <v>0</v>
      </c>
      <c r="AF306" s="40">
        <f ca="1">AF305+SUMIFS('Transactions (Dated)'!$E$2:$E$53,'Transactions (Dated)'!$D$2:$D$53,'Share Values'!$V306,'Transactions (Dated)'!$B$2:$B$53,'Share Values'!AF$11,'Transactions (Dated)'!$C$2:$C$53,"Buy")-SUMIFS('Transactions (Dated)'!$E$2:$E$53,'Transactions (Dated)'!$D$2:$D$53,'Share Values'!$V306,'Transactions (Dated)'!$B$2:$B$53,'Share Values'!AF$11,'Transactions (Dated)'!$C$2:$C$53,"Sell")</f>
        <v>0</v>
      </c>
      <c r="AG306" s="40">
        <f ca="1">AG305+SUMIFS('Transactions (Dated)'!$E$2:$E$53,'Transactions (Dated)'!$D$2:$D$53,'Share Values'!$V306,'Transactions (Dated)'!$B$2:$B$53,'Share Values'!AG$11,'Transactions (Dated)'!$C$2:$C$53,"Buy")-SUMIFS('Transactions (Dated)'!$E$2:$E$53,'Transactions (Dated)'!$D$2:$D$53,'Share Values'!$V306,'Transactions (Dated)'!$B$2:$B$53,'Share Values'!AG$11,'Transactions (Dated)'!$C$2:$C$53,"Sell")</f>
        <v>0</v>
      </c>
      <c r="AH306" s="40">
        <f ca="1">AH305+SUMIFS('Transactions (Dated)'!$E$2:$E$53,'Transactions (Dated)'!$D$2:$D$53,'Share Values'!$V306,'Transactions (Dated)'!$B$2:$B$53,'Share Values'!AH$11,'Transactions (Dated)'!$C$2:$C$53,"Buy")-SUMIFS('Transactions (Dated)'!$E$2:$E$53,'Transactions (Dated)'!$D$2:$D$53,'Share Values'!$V306,'Transactions (Dated)'!$B$2:$B$53,'Share Values'!AH$11,'Transactions (Dated)'!$C$2:$C$53,"Sell")</f>
        <v>0</v>
      </c>
      <c r="AI306" s="40">
        <f ca="1">AI305+SUMIFS('Transactions (Dated)'!$E$2:$E$53,'Transactions (Dated)'!$D$2:$D$53,'Share Values'!$V306,'Transactions (Dated)'!$B$2:$B$53,'Share Values'!AI$11,'Transactions (Dated)'!$C$2:$C$53,"Buy")-SUMIFS('Transactions (Dated)'!$E$2:$E$53,'Transactions (Dated)'!$D$2:$D$53,'Share Values'!$V306,'Transactions (Dated)'!$B$2:$B$53,'Share Values'!AI$11,'Transactions (Dated)'!$C$2:$C$53,"Sell")</f>
        <v>0</v>
      </c>
      <c r="AJ306" s="40">
        <f ca="1">AJ305+SUMIFS('Transactions (Dated)'!$E$2:$E$53,'Transactions (Dated)'!$D$2:$D$53,'Share Values'!$V306,'Transactions (Dated)'!$B$2:$B$53,'Share Values'!AJ$11,'Transactions (Dated)'!$C$2:$C$53,"Buy")-SUMIFS('Transactions (Dated)'!$E$2:$E$53,'Transactions (Dated)'!$D$2:$D$53,'Share Values'!$V306,'Transactions (Dated)'!$B$2:$B$53,'Share Values'!AJ$11,'Transactions (Dated)'!$C$2:$C$53,"Sell")</f>
        <v>0</v>
      </c>
      <c r="AK306" s="40"/>
      <c r="AM306" s="3">
        <f t="shared" si="105"/>
        <v>42340</v>
      </c>
      <c r="AN306" s="6">
        <f t="shared" ca="1" si="106"/>
        <v>47683.75</v>
      </c>
      <c r="AO306" s="6">
        <f t="shared" ca="1" si="107"/>
        <v>26250</v>
      </c>
      <c r="AP306" s="6">
        <f t="shared" ca="1" si="108"/>
        <v>0</v>
      </c>
      <c r="AQ306" s="6">
        <f t="shared" ca="1" si="109"/>
        <v>64857.760000000002</v>
      </c>
      <c r="AR306" s="6">
        <f t="shared" ca="1" si="110"/>
        <v>29843.08</v>
      </c>
      <c r="AS306" s="6">
        <f t="shared" ca="1" si="111"/>
        <v>0</v>
      </c>
      <c r="AT306" s="6">
        <f t="shared" ca="1" si="112"/>
        <v>0</v>
      </c>
      <c r="AU306" s="6">
        <f t="shared" ca="1" si="113"/>
        <v>0</v>
      </c>
      <c r="AV306" s="6">
        <f t="shared" ca="1" si="114"/>
        <v>0</v>
      </c>
      <c r="AW306" s="6">
        <f t="shared" ca="1" si="115"/>
        <v>0</v>
      </c>
      <c r="AX306" s="6">
        <f t="shared" ca="1" si="116"/>
        <v>0</v>
      </c>
      <c r="AY306" s="6">
        <f t="shared" ca="1" si="117"/>
        <v>0</v>
      </c>
      <c r="AZ306" s="6">
        <f t="shared" ca="1" si="118"/>
        <v>0</v>
      </c>
      <c r="BA306" s="6">
        <f t="shared" ca="1" si="119"/>
        <v>0</v>
      </c>
      <c r="BB306" s="6"/>
      <c r="BD306" s="4">
        <f t="shared" ca="1" si="120"/>
        <v>168634.59000000003</v>
      </c>
      <c r="BF306" s="3">
        <f t="shared" si="121"/>
        <v>42340</v>
      </c>
      <c r="BG306" s="6">
        <f>BG305+SUMIFS('Transactions (Dated)'!H:H,'Transactions (Dated)'!D:D,'Share Values'!AM306)</f>
        <v>806524.9</v>
      </c>
      <c r="BH306" s="6">
        <f ca="1">BH305+SUMIFS('Transactions (Dated)'!$F:$F,'Transactions (Dated)'!$D:$D,$BF306,'Transactions (Dated)'!$B:$B,BH$11,'Transactions (Dated)'!$C:$C,"Dividend (paid to cash)")*W306</f>
        <v>0</v>
      </c>
      <c r="BI306" s="6">
        <f ca="1">BI305+SUMIFS('Transactions (Dated)'!$F:$F,'Transactions (Dated)'!$D:$D,$BF306,'Transactions (Dated)'!$B:$B,BI$11,'Transactions (Dated)'!$C:$C,"Dividend (paid to cash)")*X306</f>
        <v>2187.5</v>
      </c>
      <c r="BJ306" s="6">
        <f ca="1">BJ305+SUMIFS('Transactions (Dated)'!$F:$F,'Transactions (Dated)'!$D:$D,$BF306,'Transactions (Dated)'!$B:$B,BJ$11,'Transactions (Dated)'!$C:$C,"Dividend (paid to cash)")*Y306</f>
        <v>0</v>
      </c>
      <c r="BK306" s="6">
        <f ca="1">BK305+SUMIFS('Transactions (Dated)'!$F:$F,'Transactions (Dated)'!$D:$D,$BF306,'Transactions (Dated)'!$B:$B,BK$11,'Transactions (Dated)'!$C:$C,"Dividend (paid to cash)")*Z306</f>
        <v>245.96000000000004</v>
      </c>
      <c r="BL306" s="6">
        <f ca="1">BL305+SUMIFS('Transactions (Dated)'!$F:$F,'Transactions (Dated)'!$D:$D,$BF306,'Transactions (Dated)'!$B:$B,BL$11,'Transactions (Dated)'!$C:$C,"Dividend (paid to cash)")*AA306</f>
        <v>0</v>
      </c>
      <c r="BM306" s="6">
        <f ca="1">BM305+SUMIFS('Transactions (Dated)'!$F:$F,'Transactions (Dated)'!$D:$D,$BF306,'Transactions (Dated)'!$B:$B,BM$11,'Transactions (Dated)'!$C:$C,"Dividend (paid to cash)")*AB306</f>
        <v>0</v>
      </c>
      <c r="BN306" s="6">
        <f ca="1">BN305+SUMIFS('Transactions (Dated)'!$F:$F,'Transactions (Dated)'!$D:$D,$BF306,'Transactions (Dated)'!$B:$B,BN$11,'Transactions (Dated)'!$C:$C,"Dividend (paid to cash)")*AC306</f>
        <v>0</v>
      </c>
      <c r="BO306" s="6">
        <f ca="1">BO305+SUMIFS('Transactions (Dated)'!$F:$F,'Transactions (Dated)'!$D:$D,$BF306,'Transactions (Dated)'!$B:$B,BO$11,'Transactions (Dated)'!$C:$C,"Dividend (paid to cash)")*AD306</f>
        <v>0</v>
      </c>
      <c r="BP306" s="6">
        <f ca="1">BP305+SUMIFS('Transactions (Dated)'!$F:$F,'Transactions (Dated)'!$D:$D,$BF306,'Transactions (Dated)'!$B:$B,BP$11,'Transactions (Dated)'!$C:$C,"Dividend (paid to cash)")*AE306</f>
        <v>0</v>
      </c>
      <c r="BQ306" s="6">
        <f ca="1">BQ305+SUMIFS('Transactions (Dated)'!$F:$F,'Transactions (Dated)'!$D:$D,$BF306,'Transactions (Dated)'!$B:$B,BQ$11,'Transactions (Dated)'!$C:$C,"Dividend (paid to cash)")*AF306</f>
        <v>0</v>
      </c>
      <c r="BR306" s="6">
        <f ca="1">BR305+SUMIFS('Transactions (Dated)'!$F:$F,'Transactions (Dated)'!$D:$D,$BF306,'Transactions (Dated)'!$B:$B,BR$11,'Transactions (Dated)'!$C:$C,"Dividend (paid to cash)")*AG306</f>
        <v>0</v>
      </c>
      <c r="BS306" s="6">
        <f ca="1">BS305+SUMIFS('Transactions (Dated)'!$F:$F,'Transactions (Dated)'!$D:$D,$BF306,'Transactions (Dated)'!$B:$B,BS$11,'Transactions (Dated)'!$C:$C,"Dividend (paid to cash)")*AH306</f>
        <v>0</v>
      </c>
      <c r="BT306" s="6">
        <f ca="1">BT305+SUMIFS('Transactions (Dated)'!$F:$F,'Transactions (Dated)'!$D:$D,$BF306,'Transactions (Dated)'!$B:$B,BT$11,'Transactions (Dated)'!$C:$C,"Dividend (paid to cash)")*AI306</f>
        <v>0</v>
      </c>
      <c r="BU306" s="6">
        <f ca="1">BU305+SUMIFS('Transactions (Dated)'!$F:$F,'Transactions (Dated)'!$D:$D,$BF306,'Transactions (Dated)'!$B:$B,BU$11,'Transactions (Dated)'!$C:$C,"Dividend (paid to cash)")*AJ306</f>
        <v>0</v>
      </c>
      <c r="BV306" s="6"/>
      <c r="BX306" s="6">
        <f t="shared" ca="1" si="126"/>
        <v>808958.36</v>
      </c>
      <c r="BZ306" s="3">
        <f t="shared" si="127"/>
        <v>42340</v>
      </c>
      <c r="CA306" s="4">
        <f t="shared" ca="1" si="122"/>
        <v>168634.59000000003</v>
      </c>
      <c r="CB306" s="4">
        <f t="shared" ca="1" si="123"/>
        <v>808958.36</v>
      </c>
      <c r="CD306" s="4">
        <f t="shared" ca="1" si="124"/>
        <v>977592.95</v>
      </c>
    </row>
    <row r="307" spans="2:82">
      <c r="B307" s="3">
        <f t="shared" si="125"/>
        <v>42341</v>
      </c>
      <c r="C307" s="2">
        <v>13324.7</v>
      </c>
      <c r="E307" s="70">
        <v>42341</v>
      </c>
      <c r="F307" s="69">
        <v>10.29</v>
      </c>
      <c r="G307" s="69">
        <v>2.88</v>
      </c>
      <c r="H307" s="69">
        <v>18.09</v>
      </c>
      <c r="I307" s="69">
        <v>33.35</v>
      </c>
      <c r="J307" s="69">
        <v>13.35</v>
      </c>
      <c r="K307" s="69">
        <v>10.130000000000001</v>
      </c>
      <c r="L307" s="69">
        <v>20.8</v>
      </c>
      <c r="M307" s="69">
        <v>2.78</v>
      </c>
      <c r="N307" s="69">
        <v>7.45</v>
      </c>
      <c r="O307" s="69">
        <v>6.3933</v>
      </c>
      <c r="P307" s="69">
        <v>24.04</v>
      </c>
      <c r="Q307" s="69">
        <v>0.81</v>
      </c>
      <c r="R307" s="69">
        <v>6.08</v>
      </c>
      <c r="S307" s="69">
        <v>37.590000000000003</v>
      </c>
      <c r="T307" s="4"/>
      <c r="V307" s="3">
        <f t="shared" si="104"/>
        <v>42341</v>
      </c>
      <c r="W307" s="40">
        <f ca="1">W306+SUMIFS('Transactions (Dated)'!$E$2:$E$53,'Transactions (Dated)'!$D$2:$D$53,'Share Values'!$V307,'Transactions (Dated)'!$B$2:$B$53,'Share Values'!W$11,'Transactions (Dated)'!$C$2:$C$53,"Buy")-SUMIFS('Transactions (Dated)'!$E$2:$E$53,'Transactions (Dated)'!$D$2:$D$53,'Share Values'!$V307,'Transactions (Dated)'!$B$2:$B$53,'Share Values'!W$11,'Transactions (Dated)'!$C$2:$C$53,"Sell")</f>
        <v>4625</v>
      </c>
      <c r="X307" s="40">
        <f ca="1">X306+SUMIFS('Transactions (Dated)'!$E$2:$E$53,'Transactions (Dated)'!$D$2:$D$53,'Share Values'!$V307,'Transactions (Dated)'!$B$2:$B$53,'Share Values'!X$11,'Transactions (Dated)'!$C$2:$C$53,"Buy")-SUMIFS('Transactions (Dated)'!$E$2:$E$53,'Transactions (Dated)'!$D$2:$D$53,'Share Values'!$V307,'Transactions (Dated)'!$B$2:$B$53,'Share Values'!X$11,'Transactions (Dated)'!$C$2:$C$53,"Sell")</f>
        <v>9375</v>
      </c>
      <c r="Y307" s="40">
        <f ca="1">Y306+SUMIFS('Transactions (Dated)'!$E$2:$E$53,'Transactions (Dated)'!$D$2:$D$53,'Share Values'!$V307,'Transactions (Dated)'!$B$2:$B$53,'Share Values'!Y$11,'Transactions (Dated)'!$C$2:$C$53,"Buy")-SUMIFS('Transactions (Dated)'!$E$2:$E$53,'Transactions (Dated)'!$D$2:$D$53,'Share Values'!$V307,'Transactions (Dated)'!$B$2:$B$53,'Share Values'!Y$11,'Transactions (Dated)'!$C$2:$C$53,"Sell")</f>
        <v>0</v>
      </c>
      <c r="Z307" s="40">
        <f ca="1">Z306+SUMIFS('Transactions (Dated)'!$E$2:$E$53,'Transactions (Dated)'!$D$2:$D$53,'Share Values'!$V307,'Transactions (Dated)'!$B$2:$B$53,'Share Values'!Z$11,'Transactions (Dated)'!$C$2:$C$53,"Buy")-SUMIFS('Transactions (Dated)'!$E$2:$E$53,'Transactions (Dated)'!$D$2:$D$53,'Share Values'!$V307,'Transactions (Dated)'!$B$2:$B$53,'Share Values'!Z$11,'Transactions (Dated)'!$C$2:$C$53,"Sell")</f>
        <v>1892</v>
      </c>
      <c r="AA307" s="40">
        <f ca="1">AA306+SUMIFS('Transactions (Dated)'!$E$2:$E$53,'Transactions (Dated)'!$D$2:$D$53,'Share Values'!$V307,'Transactions (Dated)'!$B$2:$B$53,'Share Values'!AA$11,'Transactions (Dated)'!$C$2:$C$53,"Buy")-SUMIFS('Transactions (Dated)'!$E$2:$E$53,'Transactions (Dated)'!$D$2:$D$53,'Share Values'!$V307,'Transactions (Dated)'!$B$2:$B$53,'Share Values'!AA$11,'Transactions (Dated)'!$C$2:$C$53,"Sell")</f>
        <v>2348</v>
      </c>
      <c r="AB307" s="40">
        <f ca="1">AB306+SUMIFS('Transactions (Dated)'!$E$2:$E$53,'Transactions (Dated)'!$D$2:$D$53,'Share Values'!$V307,'Transactions (Dated)'!$B$2:$B$53,'Share Values'!AB$11,'Transactions (Dated)'!$C$2:$C$53,"Buy")-SUMIFS('Transactions (Dated)'!$E$2:$E$53,'Transactions (Dated)'!$D$2:$D$53,'Share Values'!$V307,'Transactions (Dated)'!$B$2:$B$53,'Share Values'!AB$11,'Transactions (Dated)'!$C$2:$C$53,"Sell")</f>
        <v>0</v>
      </c>
      <c r="AC307" s="40">
        <f ca="1">AC306+SUMIFS('Transactions (Dated)'!$E$2:$E$53,'Transactions (Dated)'!$D$2:$D$53,'Share Values'!$V307,'Transactions (Dated)'!$B$2:$B$53,'Share Values'!AC$11,'Transactions (Dated)'!$C$2:$C$53,"Buy")-SUMIFS('Transactions (Dated)'!$E$2:$E$53,'Transactions (Dated)'!$D$2:$D$53,'Share Values'!$V307,'Transactions (Dated)'!$B$2:$B$53,'Share Values'!AC$11,'Transactions (Dated)'!$C$2:$C$53,"Sell")</f>
        <v>0</v>
      </c>
      <c r="AD307" s="40">
        <f ca="1">AD306+SUMIFS('Transactions (Dated)'!$E$2:$E$53,'Transactions (Dated)'!$D$2:$D$53,'Share Values'!$V307,'Transactions (Dated)'!$B$2:$B$53,'Share Values'!AD$11,'Transactions (Dated)'!$C$2:$C$53,"Buy")-SUMIFS('Transactions (Dated)'!$E$2:$E$53,'Transactions (Dated)'!$D$2:$D$53,'Share Values'!$V307,'Transactions (Dated)'!$B$2:$B$53,'Share Values'!AD$11,'Transactions (Dated)'!$C$2:$C$53,"Sell")</f>
        <v>0</v>
      </c>
      <c r="AE307" s="40">
        <f ca="1">AE306+SUMIFS('Transactions (Dated)'!$E$2:$E$53,'Transactions (Dated)'!$D$2:$D$53,'Share Values'!$V307,'Transactions (Dated)'!$B$2:$B$53,'Share Values'!AE$11,'Transactions (Dated)'!$C$2:$C$53,"Buy")-SUMIFS('Transactions (Dated)'!$E$2:$E$53,'Transactions (Dated)'!$D$2:$D$53,'Share Values'!$V307,'Transactions (Dated)'!$B$2:$B$53,'Share Values'!AE$11,'Transactions (Dated)'!$C$2:$C$53,"Sell")</f>
        <v>0</v>
      </c>
      <c r="AF307" s="40">
        <f ca="1">AF306+SUMIFS('Transactions (Dated)'!$E$2:$E$53,'Transactions (Dated)'!$D$2:$D$53,'Share Values'!$V307,'Transactions (Dated)'!$B$2:$B$53,'Share Values'!AF$11,'Transactions (Dated)'!$C$2:$C$53,"Buy")-SUMIFS('Transactions (Dated)'!$E$2:$E$53,'Transactions (Dated)'!$D$2:$D$53,'Share Values'!$V307,'Transactions (Dated)'!$B$2:$B$53,'Share Values'!AF$11,'Transactions (Dated)'!$C$2:$C$53,"Sell")</f>
        <v>0</v>
      </c>
      <c r="AG307" s="40">
        <f ca="1">AG306+SUMIFS('Transactions (Dated)'!$E$2:$E$53,'Transactions (Dated)'!$D$2:$D$53,'Share Values'!$V307,'Transactions (Dated)'!$B$2:$B$53,'Share Values'!AG$11,'Transactions (Dated)'!$C$2:$C$53,"Buy")-SUMIFS('Transactions (Dated)'!$E$2:$E$53,'Transactions (Dated)'!$D$2:$D$53,'Share Values'!$V307,'Transactions (Dated)'!$B$2:$B$53,'Share Values'!AG$11,'Transactions (Dated)'!$C$2:$C$53,"Sell")</f>
        <v>0</v>
      </c>
      <c r="AH307" s="40">
        <f ca="1">AH306+SUMIFS('Transactions (Dated)'!$E$2:$E$53,'Transactions (Dated)'!$D$2:$D$53,'Share Values'!$V307,'Transactions (Dated)'!$B$2:$B$53,'Share Values'!AH$11,'Transactions (Dated)'!$C$2:$C$53,"Buy")-SUMIFS('Transactions (Dated)'!$E$2:$E$53,'Transactions (Dated)'!$D$2:$D$53,'Share Values'!$V307,'Transactions (Dated)'!$B$2:$B$53,'Share Values'!AH$11,'Transactions (Dated)'!$C$2:$C$53,"Sell")</f>
        <v>0</v>
      </c>
      <c r="AI307" s="40">
        <f ca="1">AI306+SUMIFS('Transactions (Dated)'!$E$2:$E$53,'Transactions (Dated)'!$D$2:$D$53,'Share Values'!$V307,'Transactions (Dated)'!$B$2:$B$53,'Share Values'!AI$11,'Transactions (Dated)'!$C$2:$C$53,"Buy")-SUMIFS('Transactions (Dated)'!$E$2:$E$53,'Transactions (Dated)'!$D$2:$D$53,'Share Values'!$V307,'Transactions (Dated)'!$B$2:$B$53,'Share Values'!AI$11,'Transactions (Dated)'!$C$2:$C$53,"Sell")</f>
        <v>0</v>
      </c>
      <c r="AJ307" s="40">
        <f ca="1">AJ306+SUMIFS('Transactions (Dated)'!$E$2:$E$53,'Transactions (Dated)'!$D$2:$D$53,'Share Values'!$V307,'Transactions (Dated)'!$B$2:$B$53,'Share Values'!AJ$11,'Transactions (Dated)'!$C$2:$C$53,"Buy")-SUMIFS('Transactions (Dated)'!$E$2:$E$53,'Transactions (Dated)'!$D$2:$D$53,'Share Values'!$V307,'Transactions (Dated)'!$B$2:$B$53,'Share Values'!AJ$11,'Transactions (Dated)'!$C$2:$C$53,"Sell")</f>
        <v>0</v>
      </c>
      <c r="AK307" s="40"/>
      <c r="AM307" s="3">
        <f t="shared" si="105"/>
        <v>42341</v>
      </c>
      <c r="AN307" s="6">
        <f t="shared" ca="1" si="106"/>
        <v>47591.249999999993</v>
      </c>
      <c r="AO307" s="6">
        <f t="shared" ca="1" si="107"/>
        <v>27000</v>
      </c>
      <c r="AP307" s="6">
        <f t="shared" ca="1" si="108"/>
        <v>0</v>
      </c>
      <c r="AQ307" s="6">
        <f t="shared" ca="1" si="109"/>
        <v>63098.200000000004</v>
      </c>
      <c r="AR307" s="6">
        <f t="shared" ca="1" si="110"/>
        <v>31345.8</v>
      </c>
      <c r="AS307" s="6">
        <f t="shared" ca="1" si="111"/>
        <v>0</v>
      </c>
      <c r="AT307" s="6">
        <f t="shared" ca="1" si="112"/>
        <v>0</v>
      </c>
      <c r="AU307" s="6">
        <f t="shared" ca="1" si="113"/>
        <v>0</v>
      </c>
      <c r="AV307" s="6">
        <f t="shared" ca="1" si="114"/>
        <v>0</v>
      </c>
      <c r="AW307" s="6">
        <f t="shared" ca="1" si="115"/>
        <v>0</v>
      </c>
      <c r="AX307" s="6">
        <f t="shared" ca="1" si="116"/>
        <v>0</v>
      </c>
      <c r="AY307" s="6">
        <f t="shared" ca="1" si="117"/>
        <v>0</v>
      </c>
      <c r="AZ307" s="6">
        <f t="shared" ca="1" si="118"/>
        <v>0</v>
      </c>
      <c r="BA307" s="6">
        <f t="shared" ca="1" si="119"/>
        <v>0</v>
      </c>
      <c r="BB307" s="6"/>
      <c r="BD307" s="4">
        <f t="shared" ca="1" si="120"/>
        <v>169035.25</v>
      </c>
      <c r="BF307" s="3">
        <f t="shared" si="121"/>
        <v>42341</v>
      </c>
      <c r="BG307" s="6">
        <f>BG306+SUMIFS('Transactions (Dated)'!H:H,'Transactions (Dated)'!D:D,'Share Values'!AM307)</f>
        <v>806524.9</v>
      </c>
      <c r="BH307" s="6">
        <f ca="1">BH306+SUMIFS('Transactions (Dated)'!$F:$F,'Transactions (Dated)'!$D:$D,$BF307,'Transactions (Dated)'!$B:$B,BH$11,'Transactions (Dated)'!$C:$C,"Dividend (paid to cash)")*W307</f>
        <v>0</v>
      </c>
      <c r="BI307" s="6">
        <f ca="1">BI306+SUMIFS('Transactions (Dated)'!$F:$F,'Transactions (Dated)'!$D:$D,$BF307,'Transactions (Dated)'!$B:$B,BI$11,'Transactions (Dated)'!$C:$C,"Dividend (paid to cash)")*X307</f>
        <v>2187.5</v>
      </c>
      <c r="BJ307" s="6">
        <f ca="1">BJ306+SUMIFS('Transactions (Dated)'!$F:$F,'Transactions (Dated)'!$D:$D,$BF307,'Transactions (Dated)'!$B:$B,BJ$11,'Transactions (Dated)'!$C:$C,"Dividend (paid to cash)")*Y307</f>
        <v>0</v>
      </c>
      <c r="BK307" s="6">
        <f ca="1">BK306+SUMIFS('Transactions (Dated)'!$F:$F,'Transactions (Dated)'!$D:$D,$BF307,'Transactions (Dated)'!$B:$B,BK$11,'Transactions (Dated)'!$C:$C,"Dividend (paid to cash)")*Z307</f>
        <v>245.96000000000004</v>
      </c>
      <c r="BL307" s="6">
        <f ca="1">BL306+SUMIFS('Transactions (Dated)'!$F:$F,'Transactions (Dated)'!$D:$D,$BF307,'Transactions (Dated)'!$B:$B,BL$11,'Transactions (Dated)'!$C:$C,"Dividend (paid to cash)")*AA307</f>
        <v>0</v>
      </c>
      <c r="BM307" s="6">
        <f ca="1">BM306+SUMIFS('Transactions (Dated)'!$F:$F,'Transactions (Dated)'!$D:$D,$BF307,'Transactions (Dated)'!$B:$B,BM$11,'Transactions (Dated)'!$C:$C,"Dividend (paid to cash)")*AB307</f>
        <v>0</v>
      </c>
      <c r="BN307" s="6">
        <f ca="1">BN306+SUMIFS('Transactions (Dated)'!$F:$F,'Transactions (Dated)'!$D:$D,$BF307,'Transactions (Dated)'!$B:$B,BN$11,'Transactions (Dated)'!$C:$C,"Dividend (paid to cash)")*AC307</f>
        <v>0</v>
      </c>
      <c r="BO307" s="6">
        <f ca="1">BO306+SUMIFS('Transactions (Dated)'!$F:$F,'Transactions (Dated)'!$D:$D,$BF307,'Transactions (Dated)'!$B:$B,BO$11,'Transactions (Dated)'!$C:$C,"Dividend (paid to cash)")*AD307</f>
        <v>0</v>
      </c>
      <c r="BP307" s="6">
        <f ca="1">BP306+SUMIFS('Transactions (Dated)'!$F:$F,'Transactions (Dated)'!$D:$D,$BF307,'Transactions (Dated)'!$B:$B,BP$11,'Transactions (Dated)'!$C:$C,"Dividend (paid to cash)")*AE307</f>
        <v>0</v>
      </c>
      <c r="BQ307" s="6">
        <f ca="1">BQ306+SUMIFS('Transactions (Dated)'!$F:$F,'Transactions (Dated)'!$D:$D,$BF307,'Transactions (Dated)'!$B:$B,BQ$11,'Transactions (Dated)'!$C:$C,"Dividend (paid to cash)")*AF307</f>
        <v>0</v>
      </c>
      <c r="BR307" s="6">
        <f ca="1">BR306+SUMIFS('Transactions (Dated)'!$F:$F,'Transactions (Dated)'!$D:$D,$BF307,'Transactions (Dated)'!$B:$B,BR$11,'Transactions (Dated)'!$C:$C,"Dividend (paid to cash)")*AG307</f>
        <v>0</v>
      </c>
      <c r="BS307" s="6">
        <f ca="1">BS306+SUMIFS('Transactions (Dated)'!$F:$F,'Transactions (Dated)'!$D:$D,$BF307,'Transactions (Dated)'!$B:$B,BS$11,'Transactions (Dated)'!$C:$C,"Dividend (paid to cash)")*AH307</f>
        <v>0</v>
      </c>
      <c r="BT307" s="6">
        <f ca="1">BT306+SUMIFS('Transactions (Dated)'!$F:$F,'Transactions (Dated)'!$D:$D,$BF307,'Transactions (Dated)'!$B:$B,BT$11,'Transactions (Dated)'!$C:$C,"Dividend (paid to cash)")*AI307</f>
        <v>0</v>
      </c>
      <c r="BU307" s="6">
        <f ca="1">BU306+SUMIFS('Transactions (Dated)'!$F:$F,'Transactions (Dated)'!$D:$D,$BF307,'Transactions (Dated)'!$B:$B,BU$11,'Transactions (Dated)'!$C:$C,"Dividend (paid to cash)")*AJ307</f>
        <v>0</v>
      </c>
      <c r="BV307" s="6"/>
      <c r="BX307" s="6">
        <f t="shared" ca="1" si="126"/>
        <v>808958.36</v>
      </c>
      <c r="BZ307" s="3">
        <f t="shared" si="127"/>
        <v>42341</v>
      </c>
      <c r="CA307" s="4">
        <f t="shared" ca="1" si="122"/>
        <v>169035.25</v>
      </c>
      <c r="CB307" s="4">
        <f t="shared" ca="1" si="123"/>
        <v>808958.36</v>
      </c>
      <c r="CD307" s="4">
        <f t="shared" ca="1" si="124"/>
        <v>977993.61</v>
      </c>
    </row>
    <row r="308" spans="2:82">
      <c r="B308" s="3">
        <f t="shared" si="125"/>
        <v>42342</v>
      </c>
      <c r="C308" s="2">
        <v>13358.8</v>
      </c>
      <c r="E308" s="70">
        <v>42342</v>
      </c>
      <c r="F308" s="69">
        <v>10.4</v>
      </c>
      <c r="G308" s="69">
        <v>2.7</v>
      </c>
      <c r="H308" s="69">
        <v>18.125</v>
      </c>
      <c r="I308" s="69">
        <v>33.46</v>
      </c>
      <c r="J308" s="69">
        <v>13.5</v>
      </c>
      <c r="K308" s="69">
        <v>10.1</v>
      </c>
      <c r="L308" s="69">
        <v>21.08</v>
      </c>
      <c r="M308" s="69">
        <v>2.92</v>
      </c>
      <c r="N308" s="69">
        <v>7.47</v>
      </c>
      <c r="O308" s="69">
        <v>6.4667000000000003</v>
      </c>
      <c r="P308" s="69">
        <v>24.07</v>
      </c>
      <c r="Q308" s="69">
        <v>0.82</v>
      </c>
      <c r="R308" s="69">
        <v>6.13</v>
      </c>
      <c r="S308" s="69">
        <v>37.68</v>
      </c>
      <c r="T308" s="4"/>
      <c r="V308" s="3">
        <f t="shared" si="104"/>
        <v>42342</v>
      </c>
      <c r="W308" s="40">
        <f ca="1">W307+SUMIFS('Transactions (Dated)'!$E$2:$E$53,'Transactions (Dated)'!$D$2:$D$53,'Share Values'!$V308,'Transactions (Dated)'!$B$2:$B$53,'Share Values'!W$11,'Transactions (Dated)'!$C$2:$C$53,"Buy")-SUMIFS('Transactions (Dated)'!$E$2:$E$53,'Transactions (Dated)'!$D$2:$D$53,'Share Values'!$V308,'Transactions (Dated)'!$B$2:$B$53,'Share Values'!W$11,'Transactions (Dated)'!$C$2:$C$53,"Sell")</f>
        <v>4625</v>
      </c>
      <c r="X308" s="40">
        <f ca="1">X307+SUMIFS('Transactions (Dated)'!$E$2:$E$53,'Transactions (Dated)'!$D$2:$D$53,'Share Values'!$V308,'Transactions (Dated)'!$B$2:$B$53,'Share Values'!X$11,'Transactions (Dated)'!$C$2:$C$53,"Buy")-SUMIFS('Transactions (Dated)'!$E$2:$E$53,'Transactions (Dated)'!$D$2:$D$53,'Share Values'!$V308,'Transactions (Dated)'!$B$2:$B$53,'Share Values'!X$11,'Transactions (Dated)'!$C$2:$C$53,"Sell")</f>
        <v>9375</v>
      </c>
      <c r="Y308" s="40">
        <f ca="1">Y307+SUMIFS('Transactions (Dated)'!$E$2:$E$53,'Transactions (Dated)'!$D$2:$D$53,'Share Values'!$V308,'Transactions (Dated)'!$B$2:$B$53,'Share Values'!Y$11,'Transactions (Dated)'!$C$2:$C$53,"Buy")-SUMIFS('Transactions (Dated)'!$E$2:$E$53,'Transactions (Dated)'!$D$2:$D$53,'Share Values'!$V308,'Transactions (Dated)'!$B$2:$B$53,'Share Values'!Y$11,'Transactions (Dated)'!$C$2:$C$53,"Sell")</f>
        <v>0</v>
      </c>
      <c r="Z308" s="40">
        <f ca="1">Z307+SUMIFS('Transactions (Dated)'!$E$2:$E$53,'Transactions (Dated)'!$D$2:$D$53,'Share Values'!$V308,'Transactions (Dated)'!$B$2:$B$53,'Share Values'!Z$11,'Transactions (Dated)'!$C$2:$C$53,"Buy")-SUMIFS('Transactions (Dated)'!$E$2:$E$53,'Transactions (Dated)'!$D$2:$D$53,'Share Values'!$V308,'Transactions (Dated)'!$B$2:$B$53,'Share Values'!Z$11,'Transactions (Dated)'!$C$2:$C$53,"Sell")</f>
        <v>1892</v>
      </c>
      <c r="AA308" s="40">
        <f ca="1">AA307+SUMIFS('Transactions (Dated)'!$E$2:$E$53,'Transactions (Dated)'!$D$2:$D$53,'Share Values'!$V308,'Transactions (Dated)'!$B$2:$B$53,'Share Values'!AA$11,'Transactions (Dated)'!$C$2:$C$53,"Buy")-SUMIFS('Transactions (Dated)'!$E$2:$E$53,'Transactions (Dated)'!$D$2:$D$53,'Share Values'!$V308,'Transactions (Dated)'!$B$2:$B$53,'Share Values'!AA$11,'Transactions (Dated)'!$C$2:$C$53,"Sell")</f>
        <v>2348</v>
      </c>
      <c r="AB308" s="40">
        <f ca="1">AB307+SUMIFS('Transactions (Dated)'!$E$2:$E$53,'Transactions (Dated)'!$D$2:$D$53,'Share Values'!$V308,'Transactions (Dated)'!$B$2:$B$53,'Share Values'!AB$11,'Transactions (Dated)'!$C$2:$C$53,"Buy")-SUMIFS('Transactions (Dated)'!$E$2:$E$53,'Transactions (Dated)'!$D$2:$D$53,'Share Values'!$V308,'Transactions (Dated)'!$B$2:$B$53,'Share Values'!AB$11,'Transactions (Dated)'!$C$2:$C$53,"Sell")</f>
        <v>0</v>
      </c>
      <c r="AC308" s="40">
        <f ca="1">AC307+SUMIFS('Transactions (Dated)'!$E$2:$E$53,'Transactions (Dated)'!$D$2:$D$53,'Share Values'!$V308,'Transactions (Dated)'!$B$2:$B$53,'Share Values'!AC$11,'Transactions (Dated)'!$C$2:$C$53,"Buy")-SUMIFS('Transactions (Dated)'!$E$2:$E$53,'Transactions (Dated)'!$D$2:$D$53,'Share Values'!$V308,'Transactions (Dated)'!$B$2:$B$53,'Share Values'!AC$11,'Transactions (Dated)'!$C$2:$C$53,"Sell")</f>
        <v>0</v>
      </c>
      <c r="AD308" s="40">
        <f ca="1">AD307+SUMIFS('Transactions (Dated)'!$E$2:$E$53,'Transactions (Dated)'!$D$2:$D$53,'Share Values'!$V308,'Transactions (Dated)'!$B$2:$B$53,'Share Values'!AD$11,'Transactions (Dated)'!$C$2:$C$53,"Buy")-SUMIFS('Transactions (Dated)'!$E$2:$E$53,'Transactions (Dated)'!$D$2:$D$53,'Share Values'!$V308,'Transactions (Dated)'!$B$2:$B$53,'Share Values'!AD$11,'Transactions (Dated)'!$C$2:$C$53,"Sell")</f>
        <v>0</v>
      </c>
      <c r="AE308" s="40">
        <f ca="1">AE307+SUMIFS('Transactions (Dated)'!$E$2:$E$53,'Transactions (Dated)'!$D$2:$D$53,'Share Values'!$V308,'Transactions (Dated)'!$B$2:$B$53,'Share Values'!AE$11,'Transactions (Dated)'!$C$2:$C$53,"Buy")-SUMIFS('Transactions (Dated)'!$E$2:$E$53,'Transactions (Dated)'!$D$2:$D$53,'Share Values'!$V308,'Transactions (Dated)'!$B$2:$B$53,'Share Values'!AE$11,'Transactions (Dated)'!$C$2:$C$53,"Sell")</f>
        <v>0</v>
      </c>
      <c r="AF308" s="40">
        <f ca="1">AF307+SUMIFS('Transactions (Dated)'!$E$2:$E$53,'Transactions (Dated)'!$D$2:$D$53,'Share Values'!$V308,'Transactions (Dated)'!$B$2:$B$53,'Share Values'!AF$11,'Transactions (Dated)'!$C$2:$C$53,"Buy")-SUMIFS('Transactions (Dated)'!$E$2:$E$53,'Transactions (Dated)'!$D$2:$D$53,'Share Values'!$V308,'Transactions (Dated)'!$B$2:$B$53,'Share Values'!AF$11,'Transactions (Dated)'!$C$2:$C$53,"Sell")</f>
        <v>0</v>
      </c>
      <c r="AG308" s="40">
        <f ca="1">AG307+SUMIFS('Transactions (Dated)'!$E$2:$E$53,'Transactions (Dated)'!$D$2:$D$53,'Share Values'!$V308,'Transactions (Dated)'!$B$2:$B$53,'Share Values'!AG$11,'Transactions (Dated)'!$C$2:$C$53,"Buy")-SUMIFS('Transactions (Dated)'!$E$2:$E$53,'Transactions (Dated)'!$D$2:$D$53,'Share Values'!$V308,'Transactions (Dated)'!$B$2:$B$53,'Share Values'!AG$11,'Transactions (Dated)'!$C$2:$C$53,"Sell")</f>
        <v>0</v>
      </c>
      <c r="AH308" s="40">
        <f ca="1">AH307+SUMIFS('Transactions (Dated)'!$E$2:$E$53,'Transactions (Dated)'!$D$2:$D$53,'Share Values'!$V308,'Transactions (Dated)'!$B$2:$B$53,'Share Values'!AH$11,'Transactions (Dated)'!$C$2:$C$53,"Buy")-SUMIFS('Transactions (Dated)'!$E$2:$E$53,'Transactions (Dated)'!$D$2:$D$53,'Share Values'!$V308,'Transactions (Dated)'!$B$2:$B$53,'Share Values'!AH$11,'Transactions (Dated)'!$C$2:$C$53,"Sell")</f>
        <v>0</v>
      </c>
      <c r="AI308" s="40">
        <f ca="1">AI307+SUMIFS('Transactions (Dated)'!$E$2:$E$53,'Transactions (Dated)'!$D$2:$D$53,'Share Values'!$V308,'Transactions (Dated)'!$B$2:$B$53,'Share Values'!AI$11,'Transactions (Dated)'!$C$2:$C$53,"Buy")-SUMIFS('Transactions (Dated)'!$E$2:$E$53,'Transactions (Dated)'!$D$2:$D$53,'Share Values'!$V308,'Transactions (Dated)'!$B$2:$B$53,'Share Values'!AI$11,'Transactions (Dated)'!$C$2:$C$53,"Sell")</f>
        <v>0</v>
      </c>
      <c r="AJ308" s="40">
        <f ca="1">AJ307+SUMIFS('Transactions (Dated)'!$E$2:$E$53,'Transactions (Dated)'!$D$2:$D$53,'Share Values'!$V308,'Transactions (Dated)'!$B$2:$B$53,'Share Values'!AJ$11,'Transactions (Dated)'!$C$2:$C$53,"Buy")-SUMIFS('Transactions (Dated)'!$E$2:$E$53,'Transactions (Dated)'!$D$2:$D$53,'Share Values'!$V308,'Transactions (Dated)'!$B$2:$B$53,'Share Values'!AJ$11,'Transactions (Dated)'!$C$2:$C$53,"Sell")</f>
        <v>0</v>
      </c>
      <c r="AK308" s="40"/>
      <c r="AM308" s="3">
        <f t="shared" si="105"/>
        <v>42342</v>
      </c>
      <c r="AN308" s="6">
        <f t="shared" ca="1" si="106"/>
        <v>48100</v>
      </c>
      <c r="AO308" s="6">
        <f t="shared" ca="1" si="107"/>
        <v>25312.5</v>
      </c>
      <c r="AP308" s="6">
        <f t="shared" ca="1" si="108"/>
        <v>0</v>
      </c>
      <c r="AQ308" s="6">
        <f t="shared" ca="1" si="109"/>
        <v>63306.32</v>
      </c>
      <c r="AR308" s="6">
        <f t="shared" ca="1" si="110"/>
        <v>31698</v>
      </c>
      <c r="AS308" s="6">
        <f t="shared" ca="1" si="111"/>
        <v>0</v>
      </c>
      <c r="AT308" s="6">
        <f t="shared" ca="1" si="112"/>
        <v>0</v>
      </c>
      <c r="AU308" s="6">
        <f t="shared" ca="1" si="113"/>
        <v>0</v>
      </c>
      <c r="AV308" s="6">
        <f t="shared" ca="1" si="114"/>
        <v>0</v>
      </c>
      <c r="AW308" s="6">
        <f t="shared" ca="1" si="115"/>
        <v>0</v>
      </c>
      <c r="AX308" s="6">
        <f t="shared" ca="1" si="116"/>
        <v>0</v>
      </c>
      <c r="AY308" s="6">
        <f t="shared" ca="1" si="117"/>
        <v>0</v>
      </c>
      <c r="AZ308" s="6">
        <f t="shared" ca="1" si="118"/>
        <v>0</v>
      </c>
      <c r="BA308" s="6">
        <f t="shared" ca="1" si="119"/>
        <v>0</v>
      </c>
      <c r="BB308" s="6"/>
      <c r="BD308" s="4">
        <f t="shared" ca="1" si="120"/>
        <v>168416.82</v>
      </c>
      <c r="BF308" s="3">
        <f t="shared" si="121"/>
        <v>42342</v>
      </c>
      <c r="BG308" s="6">
        <f>BG307+SUMIFS('Transactions (Dated)'!H:H,'Transactions (Dated)'!D:D,'Share Values'!AM308)</f>
        <v>806524.9</v>
      </c>
      <c r="BH308" s="6">
        <f ca="1">BH307+SUMIFS('Transactions (Dated)'!$F:$F,'Transactions (Dated)'!$D:$D,$BF308,'Transactions (Dated)'!$B:$B,BH$11,'Transactions (Dated)'!$C:$C,"Dividend (paid to cash)")*W308</f>
        <v>0</v>
      </c>
      <c r="BI308" s="6">
        <f ca="1">BI307+SUMIFS('Transactions (Dated)'!$F:$F,'Transactions (Dated)'!$D:$D,$BF308,'Transactions (Dated)'!$B:$B,BI$11,'Transactions (Dated)'!$C:$C,"Dividend (paid to cash)")*X308</f>
        <v>2187.5</v>
      </c>
      <c r="BJ308" s="6">
        <f ca="1">BJ307+SUMIFS('Transactions (Dated)'!$F:$F,'Transactions (Dated)'!$D:$D,$BF308,'Transactions (Dated)'!$B:$B,BJ$11,'Transactions (Dated)'!$C:$C,"Dividend (paid to cash)")*Y308</f>
        <v>0</v>
      </c>
      <c r="BK308" s="6">
        <f ca="1">BK307+SUMIFS('Transactions (Dated)'!$F:$F,'Transactions (Dated)'!$D:$D,$BF308,'Transactions (Dated)'!$B:$B,BK$11,'Transactions (Dated)'!$C:$C,"Dividend (paid to cash)")*Z308</f>
        <v>245.96000000000004</v>
      </c>
      <c r="BL308" s="6">
        <f ca="1">BL307+SUMIFS('Transactions (Dated)'!$F:$F,'Transactions (Dated)'!$D:$D,$BF308,'Transactions (Dated)'!$B:$B,BL$11,'Transactions (Dated)'!$C:$C,"Dividend (paid to cash)")*AA308</f>
        <v>0</v>
      </c>
      <c r="BM308" s="6">
        <f ca="1">BM307+SUMIFS('Transactions (Dated)'!$F:$F,'Transactions (Dated)'!$D:$D,$BF308,'Transactions (Dated)'!$B:$B,BM$11,'Transactions (Dated)'!$C:$C,"Dividend (paid to cash)")*AB308</f>
        <v>0</v>
      </c>
      <c r="BN308" s="6">
        <f ca="1">BN307+SUMIFS('Transactions (Dated)'!$F:$F,'Transactions (Dated)'!$D:$D,$BF308,'Transactions (Dated)'!$B:$B,BN$11,'Transactions (Dated)'!$C:$C,"Dividend (paid to cash)")*AC308</f>
        <v>0</v>
      </c>
      <c r="BO308" s="6">
        <f ca="1">BO307+SUMIFS('Transactions (Dated)'!$F:$F,'Transactions (Dated)'!$D:$D,$BF308,'Transactions (Dated)'!$B:$B,BO$11,'Transactions (Dated)'!$C:$C,"Dividend (paid to cash)")*AD308</f>
        <v>0</v>
      </c>
      <c r="BP308" s="6">
        <f ca="1">BP307+SUMIFS('Transactions (Dated)'!$F:$F,'Transactions (Dated)'!$D:$D,$BF308,'Transactions (Dated)'!$B:$B,BP$11,'Transactions (Dated)'!$C:$C,"Dividend (paid to cash)")*AE308</f>
        <v>0</v>
      </c>
      <c r="BQ308" s="6">
        <f ca="1">BQ307+SUMIFS('Transactions (Dated)'!$F:$F,'Transactions (Dated)'!$D:$D,$BF308,'Transactions (Dated)'!$B:$B,BQ$11,'Transactions (Dated)'!$C:$C,"Dividend (paid to cash)")*AF308</f>
        <v>0</v>
      </c>
      <c r="BR308" s="6">
        <f ca="1">BR307+SUMIFS('Transactions (Dated)'!$F:$F,'Transactions (Dated)'!$D:$D,$BF308,'Transactions (Dated)'!$B:$B,BR$11,'Transactions (Dated)'!$C:$C,"Dividend (paid to cash)")*AG308</f>
        <v>0</v>
      </c>
      <c r="BS308" s="6">
        <f ca="1">BS307+SUMIFS('Transactions (Dated)'!$F:$F,'Transactions (Dated)'!$D:$D,$BF308,'Transactions (Dated)'!$B:$B,BS$11,'Transactions (Dated)'!$C:$C,"Dividend (paid to cash)")*AH308</f>
        <v>0</v>
      </c>
      <c r="BT308" s="6">
        <f ca="1">BT307+SUMIFS('Transactions (Dated)'!$F:$F,'Transactions (Dated)'!$D:$D,$BF308,'Transactions (Dated)'!$B:$B,BT$11,'Transactions (Dated)'!$C:$C,"Dividend (paid to cash)")*AI308</f>
        <v>0</v>
      </c>
      <c r="BU308" s="6">
        <f ca="1">BU307+SUMIFS('Transactions (Dated)'!$F:$F,'Transactions (Dated)'!$D:$D,$BF308,'Transactions (Dated)'!$B:$B,BU$11,'Transactions (Dated)'!$C:$C,"Dividend (paid to cash)")*AJ308</f>
        <v>0</v>
      </c>
      <c r="BV308" s="6"/>
      <c r="BX308" s="6">
        <f t="shared" ca="1" si="126"/>
        <v>808958.36</v>
      </c>
      <c r="BZ308" s="3">
        <f t="shared" si="127"/>
        <v>42342</v>
      </c>
      <c r="CA308" s="4">
        <f t="shared" ca="1" si="122"/>
        <v>168416.82</v>
      </c>
      <c r="CB308" s="4">
        <f t="shared" ca="1" si="123"/>
        <v>808958.36</v>
      </c>
      <c r="CD308" s="4">
        <f t="shared" ca="1" si="124"/>
        <v>977375.17999999993</v>
      </c>
    </row>
    <row r="309" spans="2:82">
      <c r="B309" s="3">
        <f t="shared" si="125"/>
        <v>42345</v>
      </c>
      <c r="C309" s="2">
        <v>13042.8</v>
      </c>
      <c r="E309" s="70">
        <v>42345</v>
      </c>
      <c r="F309" s="69">
        <v>10.23</v>
      </c>
      <c r="G309" s="69">
        <v>2.4300000000000002</v>
      </c>
      <c r="H309" s="69">
        <v>17.71</v>
      </c>
      <c r="I309" s="69">
        <v>32.979999999999997</v>
      </c>
      <c r="J309" s="69">
        <v>12.96</v>
      </c>
      <c r="K309" s="69">
        <v>9.8800000000000008</v>
      </c>
      <c r="L309" s="69">
        <v>20.72</v>
      </c>
      <c r="M309" s="69">
        <v>2.89</v>
      </c>
      <c r="N309" s="69">
        <v>7.5</v>
      </c>
      <c r="O309" s="69">
        <v>6.34</v>
      </c>
      <c r="P309" s="69">
        <v>23</v>
      </c>
      <c r="Q309" s="69">
        <v>0.81</v>
      </c>
      <c r="R309" s="69">
        <v>5.43</v>
      </c>
      <c r="S309" s="69">
        <v>36.9</v>
      </c>
      <c r="T309" s="4"/>
      <c r="V309" s="3">
        <f t="shared" si="104"/>
        <v>42345</v>
      </c>
      <c r="W309" s="40">
        <f ca="1">W308+SUMIFS('Transactions (Dated)'!$E$2:$E$53,'Transactions (Dated)'!$D$2:$D$53,'Share Values'!$V309,'Transactions (Dated)'!$B$2:$B$53,'Share Values'!W$11,'Transactions (Dated)'!$C$2:$C$53,"Buy")-SUMIFS('Transactions (Dated)'!$E$2:$E$53,'Transactions (Dated)'!$D$2:$D$53,'Share Values'!$V309,'Transactions (Dated)'!$B$2:$B$53,'Share Values'!W$11,'Transactions (Dated)'!$C$2:$C$53,"Sell")</f>
        <v>4625</v>
      </c>
      <c r="X309" s="40">
        <f ca="1">X308+SUMIFS('Transactions (Dated)'!$E$2:$E$53,'Transactions (Dated)'!$D$2:$D$53,'Share Values'!$V309,'Transactions (Dated)'!$B$2:$B$53,'Share Values'!X$11,'Transactions (Dated)'!$C$2:$C$53,"Buy")-SUMIFS('Transactions (Dated)'!$E$2:$E$53,'Transactions (Dated)'!$D$2:$D$53,'Share Values'!$V309,'Transactions (Dated)'!$B$2:$B$53,'Share Values'!X$11,'Transactions (Dated)'!$C$2:$C$53,"Sell")</f>
        <v>9375</v>
      </c>
      <c r="Y309" s="40">
        <f ca="1">Y308+SUMIFS('Transactions (Dated)'!$E$2:$E$53,'Transactions (Dated)'!$D$2:$D$53,'Share Values'!$V309,'Transactions (Dated)'!$B$2:$B$53,'Share Values'!Y$11,'Transactions (Dated)'!$C$2:$C$53,"Buy")-SUMIFS('Transactions (Dated)'!$E$2:$E$53,'Transactions (Dated)'!$D$2:$D$53,'Share Values'!$V309,'Transactions (Dated)'!$B$2:$B$53,'Share Values'!Y$11,'Transactions (Dated)'!$C$2:$C$53,"Sell")</f>
        <v>0</v>
      </c>
      <c r="Z309" s="40">
        <f ca="1">Z308+SUMIFS('Transactions (Dated)'!$E$2:$E$53,'Transactions (Dated)'!$D$2:$D$53,'Share Values'!$V309,'Transactions (Dated)'!$B$2:$B$53,'Share Values'!Z$11,'Transactions (Dated)'!$C$2:$C$53,"Buy")-SUMIFS('Transactions (Dated)'!$E$2:$E$53,'Transactions (Dated)'!$D$2:$D$53,'Share Values'!$V309,'Transactions (Dated)'!$B$2:$B$53,'Share Values'!Z$11,'Transactions (Dated)'!$C$2:$C$53,"Sell")</f>
        <v>1892</v>
      </c>
      <c r="AA309" s="40">
        <f ca="1">AA308+SUMIFS('Transactions (Dated)'!$E$2:$E$53,'Transactions (Dated)'!$D$2:$D$53,'Share Values'!$V309,'Transactions (Dated)'!$B$2:$B$53,'Share Values'!AA$11,'Transactions (Dated)'!$C$2:$C$53,"Buy")-SUMIFS('Transactions (Dated)'!$E$2:$E$53,'Transactions (Dated)'!$D$2:$D$53,'Share Values'!$V309,'Transactions (Dated)'!$B$2:$B$53,'Share Values'!AA$11,'Transactions (Dated)'!$C$2:$C$53,"Sell")</f>
        <v>2348</v>
      </c>
      <c r="AB309" s="40">
        <f ca="1">AB308+SUMIFS('Transactions (Dated)'!$E$2:$E$53,'Transactions (Dated)'!$D$2:$D$53,'Share Values'!$V309,'Transactions (Dated)'!$B$2:$B$53,'Share Values'!AB$11,'Transactions (Dated)'!$C$2:$C$53,"Buy")-SUMIFS('Transactions (Dated)'!$E$2:$E$53,'Transactions (Dated)'!$D$2:$D$53,'Share Values'!$V309,'Transactions (Dated)'!$B$2:$B$53,'Share Values'!AB$11,'Transactions (Dated)'!$C$2:$C$53,"Sell")</f>
        <v>0</v>
      </c>
      <c r="AC309" s="40">
        <f ca="1">AC308+SUMIFS('Transactions (Dated)'!$E$2:$E$53,'Transactions (Dated)'!$D$2:$D$53,'Share Values'!$V309,'Transactions (Dated)'!$B$2:$B$53,'Share Values'!AC$11,'Transactions (Dated)'!$C$2:$C$53,"Buy")-SUMIFS('Transactions (Dated)'!$E$2:$E$53,'Transactions (Dated)'!$D$2:$D$53,'Share Values'!$V309,'Transactions (Dated)'!$B$2:$B$53,'Share Values'!AC$11,'Transactions (Dated)'!$C$2:$C$53,"Sell")</f>
        <v>0</v>
      </c>
      <c r="AD309" s="40">
        <f ca="1">AD308+SUMIFS('Transactions (Dated)'!$E$2:$E$53,'Transactions (Dated)'!$D$2:$D$53,'Share Values'!$V309,'Transactions (Dated)'!$B$2:$B$53,'Share Values'!AD$11,'Transactions (Dated)'!$C$2:$C$53,"Buy")-SUMIFS('Transactions (Dated)'!$E$2:$E$53,'Transactions (Dated)'!$D$2:$D$53,'Share Values'!$V309,'Transactions (Dated)'!$B$2:$B$53,'Share Values'!AD$11,'Transactions (Dated)'!$C$2:$C$53,"Sell")</f>
        <v>0</v>
      </c>
      <c r="AE309" s="40">
        <f ca="1">AE308+SUMIFS('Transactions (Dated)'!$E$2:$E$53,'Transactions (Dated)'!$D$2:$D$53,'Share Values'!$V309,'Transactions (Dated)'!$B$2:$B$53,'Share Values'!AE$11,'Transactions (Dated)'!$C$2:$C$53,"Buy")-SUMIFS('Transactions (Dated)'!$E$2:$E$53,'Transactions (Dated)'!$D$2:$D$53,'Share Values'!$V309,'Transactions (Dated)'!$B$2:$B$53,'Share Values'!AE$11,'Transactions (Dated)'!$C$2:$C$53,"Sell")</f>
        <v>0</v>
      </c>
      <c r="AF309" s="40">
        <f ca="1">AF308+SUMIFS('Transactions (Dated)'!$E$2:$E$53,'Transactions (Dated)'!$D$2:$D$53,'Share Values'!$V309,'Transactions (Dated)'!$B$2:$B$53,'Share Values'!AF$11,'Transactions (Dated)'!$C$2:$C$53,"Buy")-SUMIFS('Transactions (Dated)'!$E$2:$E$53,'Transactions (Dated)'!$D$2:$D$53,'Share Values'!$V309,'Transactions (Dated)'!$B$2:$B$53,'Share Values'!AF$11,'Transactions (Dated)'!$C$2:$C$53,"Sell")</f>
        <v>0</v>
      </c>
      <c r="AG309" s="40">
        <f ca="1">AG308+SUMIFS('Transactions (Dated)'!$E$2:$E$53,'Transactions (Dated)'!$D$2:$D$53,'Share Values'!$V309,'Transactions (Dated)'!$B$2:$B$53,'Share Values'!AG$11,'Transactions (Dated)'!$C$2:$C$53,"Buy")-SUMIFS('Transactions (Dated)'!$E$2:$E$53,'Transactions (Dated)'!$D$2:$D$53,'Share Values'!$V309,'Transactions (Dated)'!$B$2:$B$53,'Share Values'!AG$11,'Transactions (Dated)'!$C$2:$C$53,"Sell")</f>
        <v>0</v>
      </c>
      <c r="AH309" s="40">
        <f ca="1">AH308+SUMIFS('Transactions (Dated)'!$E$2:$E$53,'Transactions (Dated)'!$D$2:$D$53,'Share Values'!$V309,'Transactions (Dated)'!$B$2:$B$53,'Share Values'!AH$11,'Transactions (Dated)'!$C$2:$C$53,"Buy")-SUMIFS('Transactions (Dated)'!$E$2:$E$53,'Transactions (Dated)'!$D$2:$D$53,'Share Values'!$V309,'Transactions (Dated)'!$B$2:$B$53,'Share Values'!AH$11,'Transactions (Dated)'!$C$2:$C$53,"Sell")</f>
        <v>0</v>
      </c>
      <c r="AI309" s="40">
        <f ca="1">AI308+SUMIFS('Transactions (Dated)'!$E$2:$E$53,'Transactions (Dated)'!$D$2:$D$53,'Share Values'!$V309,'Transactions (Dated)'!$B$2:$B$53,'Share Values'!AI$11,'Transactions (Dated)'!$C$2:$C$53,"Buy")-SUMIFS('Transactions (Dated)'!$E$2:$E$53,'Transactions (Dated)'!$D$2:$D$53,'Share Values'!$V309,'Transactions (Dated)'!$B$2:$B$53,'Share Values'!AI$11,'Transactions (Dated)'!$C$2:$C$53,"Sell")</f>
        <v>0</v>
      </c>
      <c r="AJ309" s="40">
        <f ca="1">AJ308+SUMIFS('Transactions (Dated)'!$E$2:$E$53,'Transactions (Dated)'!$D$2:$D$53,'Share Values'!$V309,'Transactions (Dated)'!$B$2:$B$53,'Share Values'!AJ$11,'Transactions (Dated)'!$C$2:$C$53,"Buy")-SUMIFS('Transactions (Dated)'!$E$2:$E$53,'Transactions (Dated)'!$D$2:$D$53,'Share Values'!$V309,'Transactions (Dated)'!$B$2:$B$53,'Share Values'!AJ$11,'Transactions (Dated)'!$C$2:$C$53,"Sell")</f>
        <v>0</v>
      </c>
      <c r="AK309" s="40"/>
      <c r="AM309" s="3">
        <f t="shared" si="105"/>
        <v>42345</v>
      </c>
      <c r="AN309" s="6">
        <f t="shared" ca="1" si="106"/>
        <v>47313.75</v>
      </c>
      <c r="AO309" s="6">
        <f t="shared" ca="1" si="107"/>
        <v>22781.25</v>
      </c>
      <c r="AP309" s="6">
        <f t="shared" ca="1" si="108"/>
        <v>0</v>
      </c>
      <c r="AQ309" s="6">
        <f t="shared" ca="1" si="109"/>
        <v>62398.159999999996</v>
      </c>
      <c r="AR309" s="6">
        <f t="shared" ca="1" si="110"/>
        <v>30430.080000000002</v>
      </c>
      <c r="AS309" s="6">
        <f t="shared" ca="1" si="111"/>
        <v>0</v>
      </c>
      <c r="AT309" s="6">
        <f t="shared" ca="1" si="112"/>
        <v>0</v>
      </c>
      <c r="AU309" s="6">
        <f t="shared" ca="1" si="113"/>
        <v>0</v>
      </c>
      <c r="AV309" s="6">
        <f t="shared" ca="1" si="114"/>
        <v>0</v>
      </c>
      <c r="AW309" s="6">
        <f t="shared" ca="1" si="115"/>
        <v>0</v>
      </c>
      <c r="AX309" s="6">
        <f t="shared" ca="1" si="116"/>
        <v>0</v>
      </c>
      <c r="AY309" s="6">
        <f t="shared" ca="1" si="117"/>
        <v>0</v>
      </c>
      <c r="AZ309" s="6">
        <f t="shared" ca="1" si="118"/>
        <v>0</v>
      </c>
      <c r="BA309" s="6">
        <f t="shared" ca="1" si="119"/>
        <v>0</v>
      </c>
      <c r="BB309" s="6"/>
      <c r="BD309" s="4">
        <f t="shared" ca="1" si="120"/>
        <v>162923.24</v>
      </c>
      <c r="BF309" s="3">
        <f t="shared" si="121"/>
        <v>42345</v>
      </c>
      <c r="BG309" s="6">
        <f>BG308+SUMIFS('Transactions (Dated)'!H:H,'Transactions (Dated)'!D:D,'Share Values'!AM309)</f>
        <v>806524.9</v>
      </c>
      <c r="BH309" s="6">
        <f ca="1">BH308+SUMIFS('Transactions (Dated)'!$F:$F,'Transactions (Dated)'!$D:$D,$BF309,'Transactions (Dated)'!$B:$B,BH$11,'Transactions (Dated)'!$C:$C,"Dividend (paid to cash)")*W309</f>
        <v>0</v>
      </c>
      <c r="BI309" s="6">
        <f ca="1">BI308+SUMIFS('Transactions (Dated)'!$F:$F,'Transactions (Dated)'!$D:$D,$BF309,'Transactions (Dated)'!$B:$B,BI$11,'Transactions (Dated)'!$C:$C,"Dividend (paid to cash)")*X309</f>
        <v>2187.5</v>
      </c>
      <c r="BJ309" s="6">
        <f ca="1">BJ308+SUMIFS('Transactions (Dated)'!$F:$F,'Transactions (Dated)'!$D:$D,$BF309,'Transactions (Dated)'!$B:$B,BJ$11,'Transactions (Dated)'!$C:$C,"Dividend (paid to cash)")*Y309</f>
        <v>0</v>
      </c>
      <c r="BK309" s="6">
        <f ca="1">BK308+SUMIFS('Transactions (Dated)'!$F:$F,'Transactions (Dated)'!$D:$D,$BF309,'Transactions (Dated)'!$B:$B,BK$11,'Transactions (Dated)'!$C:$C,"Dividend (paid to cash)")*Z309</f>
        <v>245.96000000000004</v>
      </c>
      <c r="BL309" s="6">
        <f ca="1">BL308+SUMIFS('Transactions (Dated)'!$F:$F,'Transactions (Dated)'!$D:$D,$BF309,'Transactions (Dated)'!$B:$B,BL$11,'Transactions (Dated)'!$C:$C,"Dividend (paid to cash)")*AA309</f>
        <v>0</v>
      </c>
      <c r="BM309" s="6">
        <f ca="1">BM308+SUMIFS('Transactions (Dated)'!$F:$F,'Transactions (Dated)'!$D:$D,$BF309,'Transactions (Dated)'!$B:$B,BM$11,'Transactions (Dated)'!$C:$C,"Dividend (paid to cash)")*AB309</f>
        <v>0</v>
      </c>
      <c r="BN309" s="6">
        <f ca="1">BN308+SUMIFS('Transactions (Dated)'!$F:$F,'Transactions (Dated)'!$D:$D,$BF309,'Transactions (Dated)'!$B:$B,BN$11,'Transactions (Dated)'!$C:$C,"Dividend (paid to cash)")*AC309</f>
        <v>0</v>
      </c>
      <c r="BO309" s="6">
        <f ca="1">BO308+SUMIFS('Transactions (Dated)'!$F:$F,'Transactions (Dated)'!$D:$D,$BF309,'Transactions (Dated)'!$B:$B,BO$11,'Transactions (Dated)'!$C:$C,"Dividend (paid to cash)")*AD309</f>
        <v>0</v>
      </c>
      <c r="BP309" s="6">
        <f ca="1">BP308+SUMIFS('Transactions (Dated)'!$F:$F,'Transactions (Dated)'!$D:$D,$BF309,'Transactions (Dated)'!$B:$B,BP$11,'Transactions (Dated)'!$C:$C,"Dividend (paid to cash)")*AE309</f>
        <v>0</v>
      </c>
      <c r="BQ309" s="6">
        <f ca="1">BQ308+SUMIFS('Transactions (Dated)'!$F:$F,'Transactions (Dated)'!$D:$D,$BF309,'Transactions (Dated)'!$B:$B,BQ$11,'Transactions (Dated)'!$C:$C,"Dividend (paid to cash)")*AF309</f>
        <v>0</v>
      </c>
      <c r="BR309" s="6">
        <f ca="1">BR308+SUMIFS('Transactions (Dated)'!$F:$F,'Transactions (Dated)'!$D:$D,$BF309,'Transactions (Dated)'!$B:$B,BR$11,'Transactions (Dated)'!$C:$C,"Dividend (paid to cash)")*AG309</f>
        <v>0</v>
      </c>
      <c r="BS309" s="6">
        <f ca="1">BS308+SUMIFS('Transactions (Dated)'!$F:$F,'Transactions (Dated)'!$D:$D,$BF309,'Transactions (Dated)'!$B:$B,BS$11,'Transactions (Dated)'!$C:$C,"Dividend (paid to cash)")*AH309</f>
        <v>0</v>
      </c>
      <c r="BT309" s="6">
        <f ca="1">BT308+SUMIFS('Transactions (Dated)'!$F:$F,'Transactions (Dated)'!$D:$D,$BF309,'Transactions (Dated)'!$B:$B,BT$11,'Transactions (Dated)'!$C:$C,"Dividend (paid to cash)")*AI309</f>
        <v>0</v>
      </c>
      <c r="BU309" s="6">
        <f ca="1">BU308+SUMIFS('Transactions (Dated)'!$F:$F,'Transactions (Dated)'!$D:$D,$BF309,'Transactions (Dated)'!$B:$B,BU$11,'Transactions (Dated)'!$C:$C,"Dividend (paid to cash)")*AJ309</f>
        <v>0</v>
      </c>
      <c r="BV309" s="6"/>
      <c r="BX309" s="6">
        <f t="shared" ca="1" si="126"/>
        <v>808958.36</v>
      </c>
      <c r="BZ309" s="3">
        <f t="shared" si="127"/>
        <v>42345</v>
      </c>
      <c r="CA309" s="4">
        <f t="shared" ca="1" si="122"/>
        <v>162923.24</v>
      </c>
      <c r="CB309" s="4">
        <f t="shared" ca="1" si="123"/>
        <v>808958.36</v>
      </c>
      <c r="CD309" s="4">
        <f t="shared" ca="1" si="124"/>
        <v>971881.6</v>
      </c>
    </row>
    <row r="310" spans="2:82">
      <c r="B310" s="3">
        <f t="shared" si="125"/>
        <v>42346</v>
      </c>
      <c r="C310" s="2">
        <v>12922.5</v>
      </c>
      <c r="E310" s="70">
        <v>42346</v>
      </c>
      <c r="F310" s="69">
        <v>10.37</v>
      </c>
      <c r="G310" s="69">
        <v>2.37</v>
      </c>
      <c r="H310" s="69">
        <v>17.55</v>
      </c>
      <c r="I310" s="69">
        <v>32.74</v>
      </c>
      <c r="J310" s="69">
        <v>12.79</v>
      </c>
      <c r="K310" s="69">
        <v>9.89</v>
      </c>
      <c r="L310" s="69">
        <v>20.51</v>
      </c>
      <c r="M310" s="69">
        <v>2.89</v>
      </c>
      <c r="N310" s="69">
        <v>7.45</v>
      </c>
      <c r="O310" s="69">
        <v>6.4333</v>
      </c>
      <c r="P310" s="69">
        <v>22.74</v>
      </c>
      <c r="Q310" s="69">
        <v>0.81</v>
      </c>
      <c r="R310" s="69">
        <v>5.21</v>
      </c>
      <c r="S310" s="69">
        <v>35.93</v>
      </c>
      <c r="T310" s="4"/>
      <c r="V310" s="3">
        <f t="shared" si="104"/>
        <v>42346</v>
      </c>
      <c r="W310" s="40">
        <f ca="1">W309+SUMIFS('Transactions (Dated)'!$E$2:$E$53,'Transactions (Dated)'!$D$2:$D$53,'Share Values'!$V310,'Transactions (Dated)'!$B$2:$B$53,'Share Values'!W$11,'Transactions (Dated)'!$C$2:$C$53,"Buy")-SUMIFS('Transactions (Dated)'!$E$2:$E$53,'Transactions (Dated)'!$D$2:$D$53,'Share Values'!$V310,'Transactions (Dated)'!$B$2:$B$53,'Share Values'!W$11,'Transactions (Dated)'!$C$2:$C$53,"Sell")</f>
        <v>4625</v>
      </c>
      <c r="X310" s="40">
        <f ca="1">X309+SUMIFS('Transactions (Dated)'!$E$2:$E$53,'Transactions (Dated)'!$D$2:$D$53,'Share Values'!$V310,'Transactions (Dated)'!$B$2:$B$53,'Share Values'!X$11,'Transactions (Dated)'!$C$2:$C$53,"Buy")-SUMIFS('Transactions (Dated)'!$E$2:$E$53,'Transactions (Dated)'!$D$2:$D$53,'Share Values'!$V310,'Transactions (Dated)'!$B$2:$B$53,'Share Values'!X$11,'Transactions (Dated)'!$C$2:$C$53,"Sell")</f>
        <v>9375</v>
      </c>
      <c r="Y310" s="40">
        <f ca="1">Y309+SUMIFS('Transactions (Dated)'!$E$2:$E$53,'Transactions (Dated)'!$D$2:$D$53,'Share Values'!$V310,'Transactions (Dated)'!$B$2:$B$53,'Share Values'!Y$11,'Transactions (Dated)'!$C$2:$C$53,"Buy")-SUMIFS('Transactions (Dated)'!$E$2:$E$53,'Transactions (Dated)'!$D$2:$D$53,'Share Values'!$V310,'Transactions (Dated)'!$B$2:$B$53,'Share Values'!Y$11,'Transactions (Dated)'!$C$2:$C$53,"Sell")</f>
        <v>0</v>
      </c>
      <c r="Z310" s="40">
        <f ca="1">Z309+SUMIFS('Transactions (Dated)'!$E$2:$E$53,'Transactions (Dated)'!$D$2:$D$53,'Share Values'!$V310,'Transactions (Dated)'!$B$2:$B$53,'Share Values'!Z$11,'Transactions (Dated)'!$C$2:$C$53,"Buy")-SUMIFS('Transactions (Dated)'!$E$2:$E$53,'Transactions (Dated)'!$D$2:$D$53,'Share Values'!$V310,'Transactions (Dated)'!$B$2:$B$53,'Share Values'!Z$11,'Transactions (Dated)'!$C$2:$C$53,"Sell")</f>
        <v>1892</v>
      </c>
      <c r="AA310" s="40">
        <f ca="1">AA309+SUMIFS('Transactions (Dated)'!$E$2:$E$53,'Transactions (Dated)'!$D$2:$D$53,'Share Values'!$V310,'Transactions (Dated)'!$B$2:$B$53,'Share Values'!AA$11,'Transactions (Dated)'!$C$2:$C$53,"Buy")-SUMIFS('Transactions (Dated)'!$E$2:$E$53,'Transactions (Dated)'!$D$2:$D$53,'Share Values'!$V310,'Transactions (Dated)'!$B$2:$B$53,'Share Values'!AA$11,'Transactions (Dated)'!$C$2:$C$53,"Sell")</f>
        <v>2348</v>
      </c>
      <c r="AB310" s="40">
        <f ca="1">AB309+SUMIFS('Transactions (Dated)'!$E$2:$E$53,'Transactions (Dated)'!$D$2:$D$53,'Share Values'!$V310,'Transactions (Dated)'!$B$2:$B$53,'Share Values'!AB$11,'Transactions (Dated)'!$C$2:$C$53,"Buy")-SUMIFS('Transactions (Dated)'!$E$2:$E$53,'Transactions (Dated)'!$D$2:$D$53,'Share Values'!$V310,'Transactions (Dated)'!$B$2:$B$53,'Share Values'!AB$11,'Transactions (Dated)'!$C$2:$C$53,"Sell")</f>
        <v>0</v>
      </c>
      <c r="AC310" s="40">
        <f ca="1">AC309+SUMIFS('Transactions (Dated)'!$E$2:$E$53,'Transactions (Dated)'!$D$2:$D$53,'Share Values'!$V310,'Transactions (Dated)'!$B$2:$B$53,'Share Values'!AC$11,'Transactions (Dated)'!$C$2:$C$53,"Buy")-SUMIFS('Transactions (Dated)'!$E$2:$E$53,'Transactions (Dated)'!$D$2:$D$53,'Share Values'!$V310,'Transactions (Dated)'!$B$2:$B$53,'Share Values'!AC$11,'Transactions (Dated)'!$C$2:$C$53,"Sell")</f>
        <v>0</v>
      </c>
      <c r="AD310" s="40">
        <f ca="1">AD309+SUMIFS('Transactions (Dated)'!$E$2:$E$53,'Transactions (Dated)'!$D$2:$D$53,'Share Values'!$V310,'Transactions (Dated)'!$B$2:$B$53,'Share Values'!AD$11,'Transactions (Dated)'!$C$2:$C$53,"Buy")-SUMIFS('Transactions (Dated)'!$E$2:$E$53,'Transactions (Dated)'!$D$2:$D$53,'Share Values'!$V310,'Transactions (Dated)'!$B$2:$B$53,'Share Values'!AD$11,'Transactions (Dated)'!$C$2:$C$53,"Sell")</f>
        <v>0</v>
      </c>
      <c r="AE310" s="40">
        <f ca="1">AE309+SUMIFS('Transactions (Dated)'!$E$2:$E$53,'Transactions (Dated)'!$D$2:$D$53,'Share Values'!$V310,'Transactions (Dated)'!$B$2:$B$53,'Share Values'!AE$11,'Transactions (Dated)'!$C$2:$C$53,"Buy")-SUMIFS('Transactions (Dated)'!$E$2:$E$53,'Transactions (Dated)'!$D$2:$D$53,'Share Values'!$V310,'Transactions (Dated)'!$B$2:$B$53,'Share Values'!AE$11,'Transactions (Dated)'!$C$2:$C$53,"Sell")</f>
        <v>0</v>
      </c>
      <c r="AF310" s="40">
        <f ca="1">AF309+SUMIFS('Transactions (Dated)'!$E$2:$E$53,'Transactions (Dated)'!$D$2:$D$53,'Share Values'!$V310,'Transactions (Dated)'!$B$2:$B$53,'Share Values'!AF$11,'Transactions (Dated)'!$C$2:$C$53,"Buy")-SUMIFS('Transactions (Dated)'!$E$2:$E$53,'Transactions (Dated)'!$D$2:$D$53,'Share Values'!$V310,'Transactions (Dated)'!$B$2:$B$53,'Share Values'!AF$11,'Transactions (Dated)'!$C$2:$C$53,"Sell")</f>
        <v>0</v>
      </c>
      <c r="AG310" s="40">
        <f ca="1">AG309+SUMIFS('Transactions (Dated)'!$E$2:$E$53,'Transactions (Dated)'!$D$2:$D$53,'Share Values'!$V310,'Transactions (Dated)'!$B$2:$B$53,'Share Values'!AG$11,'Transactions (Dated)'!$C$2:$C$53,"Buy")-SUMIFS('Transactions (Dated)'!$E$2:$E$53,'Transactions (Dated)'!$D$2:$D$53,'Share Values'!$V310,'Transactions (Dated)'!$B$2:$B$53,'Share Values'!AG$11,'Transactions (Dated)'!$C$2:$C$53,"Sell")</f>
        <v>0</v>
      </c>
      <c r="AH310" s="40">
        <f ca="1">AH309+SUMIFS('Transactions (Dated)'!$E$2:$E$53,'Transactions (Dated)'!$D$2:$D$53,'Share Values'!$V310,'Transactions (Dated)'!$B$2:$B$53,'Share Values'!AH$11,'Transactions (Dated)'!$C$2:$C$53,"Buy")-SUMIFS('Transactions (Dated)'!$E$2:$E$53,'Transactions (Dated)'!$D$2:$D$53,'Share Values'!$V310,'Transactions (Dated)'!$B$2:$B$53,'Share Values'!AH$11,'Transactions (Dated)'!$C$2:$C$53,"Sell")</f>
        <v>0</v>
      </c>
      <c r="AI310" s="40">
        <f ca="1">AI309+SUMIFS('Transactions (Dated)'!$E$2:$E$53,'Transactions (Dated)'!$D$2:$D$53,'Share Values'!$V310,'Transactions (Dated)'!$B$2:$B$53,'Share Values'!AI$11,'Transactions (Dated)'!$C$2:$C$53,"Buy")-SUMIFS('Transactions (Dated)'!$E$2:$E$53,'Transactions (Dated)'!$D$2:$D$53,'Share Values'!$V310,'Transactions (Dated)'!$B$2:$B$53,'Share Values'!AI$11,'Transactions (Dated)'!$C$2:$C$53,"Sell")</f>
        <v>0</v>
      </c>
      <c r="AJ310" s="40">
        <f ca="1">AJ309+SUMIFS('Transactions (Dated)'!$E$2:$E$53,'Transactions (Dated)'!$D$2:$D$53,'Share Values'!$V310,'Transactions (Dated)'!$B$2:$B$53,'Share Values'!AJ$11,'Transactions (Dated)'!$C$2:$C$53,"Buy")-SUMIFS('Transactions (Dated)'!$E$2:$E$53,'Transactions (Dated)'!$D$2:$D$53,'Share Values'!$V310,'Transactions (Dated)'!$B$2:$B$53,'Share Values'!AJ$11,'Transactions (Dated)'!$C$2:$C$53,"Sell")</f>
        <v>0</v>
      </c>
      <c r="AK310" s="40"/>
      <c r="AM310" s="3">
        <f t="shared" si="105"/>
        <v>42346</v>
      </c>
      <c r="AN310" s="6">
        <f t="shared" ca="1" si="106"/>
        <v>47961.25</v>
      </c>
      <c r="AO310" s="6">
        <f t="shared" ca="1" si="107"/>
        <v>22218.75</v>
      </c>
      <c r="AP310" s="6">
        <f t="shared" ca="1" si="108"/>
        <v>0</v>
      </c>
      <c r="AQ310" s="6">
        <f t="shared" ca="1" si="109"/>
        <v>61944.08</v>
      </c>
      <c r="AR310" s="6">
        <f t="shared" ca="1" si="110"/>
        <v>30030.92</v>
      </c>
      <c r="AS310" s="6">
        <f t="shared" ca="1" si="111"/>
        <v>0</v>
      </c>
      <c r="AT310" s="6">
        <f t="shared" ca="1" si="112"/>
        <v>0</v>
      </c>
      <c r="AU310" s="6">
        <f t="shared" ca="1" si="113"/>
        <v>0</v>
      </c>
      <c r="AV310" s="6">
        <f t="shared" ca="1" si="114"/>
        <v>0</v>
      </c>
      <c r="AW310" s="6">
        <f t="shared" ca="1" si="115"/>
        <v>0</v>
      </c>
      <c r="AX310" s="6">
        <f t="shared" ca="1" si="116"/>
        <v>0</v>
      </c>
      <c r="AY310" s="6">
        <f t="shared" ca="1" si="117"/>
        <v>0</v>
      </c>
      <c r="AZ310" s="6">
        <f t="shared" ca="1" si="118"/>
        <v>0</v>
      </c>
      <c r="BA310" s="6">
        <f t="shared" ca="1" si="119"/>
        <v>0</v>
      </c>
      <c r="BB310" s="6"/>
      <c r="BD310" s="4">
        <f t="shared" ca="1" si="120"/>
        <v>162155</v>
      </c>
      <c r="BF310" s="3">
        <f t="shared" si="121"/>
        <v>42346</v>
      </c>
      <c r="BG310" s="6">
        <f>BG309+SUMIFS('Transactions (Dated)'!H:H,'Transactions (Dated)'!D:D,'Share Values'!AM310)</f>
        <v>806524.9</v>
      </c>
      <c r="BH310" s="6">
        <f ca="1">BH309+SUMIFS('Transactions (Dated)'!$F:$F,'Transactions (Dated)'!$D:$D,$BF310,'Transactions (Dated)'!$B:$B,BH$11,'Transactions (Dated)'!$C:$C,"Dividend (paid to cash)")*W310</f>
        <v>0</v>
      </c>
      <c r="BI310" s="6">
        <f ca="1">BI309+SUMIFS('Transactions (Dated)'!$F:$F,'Transactions (Dated)'!$D:$D,$BF310,'Transactions (Dated)'!$B:$B,BI$11,'Transactions (Dated)'!$C:$C,"Dividend (paid to cash)")*X310</f>
        <v>2187.5</v>
      </c>
      <c r="BJ310" s="6">
        <f ca="1">BJ309+SUMIFS('Transactions (Dated)'!$F:$F,'Transactions (Dated)'!$D:$D,$BF310,'Transactions (Dated)'!$B:$B,BJ$11,'Transactions (Dated)'!$C:$C,"Dividend (paid to cash)")*Y310</f>
        <v>0</v>
      </c>
      <c r="BK310" s="6">
        <f ca="1">BK309+SUMIFS('Transactions (Dated)'!$F:$F,'Transactions (Dated)'!$D:$D,$BF310,'Transactions (Dated)'!$B:$B,BK$11,'Transactions (Dated)'!$C:$C,"Dividend (paid to cash)")*Z310</f>
        <v>245.96000000000004</v>
      </c>
      <c r="BL310" s="6">
        <f ca="1">BL309+SUMIFS('Transactions (Dated)'!$F:$F,'Transactions (Dated)'!$D:$D,$BF310,'Transactions (Dated)'!$B:$B,BL$11,'Transactions (Dated)'!$C:$C,"Dividend (paid to cash)")*AA310</f>
        <v>0</v>
      </c>
      <c r="BM310" s="6">
        <f ca="1">BM309+SUMIFS('Transactions (Dated)'!$F:$F,'Transactions (Dated)'!$D:$D,$BF310,'Transactions (Dated)'!$B:$B,BM$11,'Transactions (Dated)'!$C:$C,"Dividend (paid to cash)")*AB310</f>
        <v>0</v>
      </c>
      <c r="BN310" s="6">
        <f ca="1">BN309+SUMIFS('Transactions (Dated)'!$F:$F,'Transactions (Dated)'!$D:$D,$BF310,'Transactions (Dated)'!$B:$B,BN$11,'Transactions (Dated)'!$C:$C,"Dividend (paid to cash)")*AC310</f>
        <v>0</v>
      </c>
      <c r="BO310" s="6">
        <f ca="1">BO309+SUMIFS('Transactions (Dated)'!$F:$F,'Transactions (Dated)'!$D:$D,$BF310,'Transactions (Dated)'!$B:$B,BO$11,'Transactions (Dated)'!$C:$C,"Dividend (paid to cash)")*AD310</f>
        <v>0</v>
      </c>
      <c r="BP310" s="6">
        <f ca="1">BP309+SUMIFS('Transactions (Dated)'!$F:$F,'Transactions (Dated)'!$D:$D,$BF310,'Transactions (Dated)'!$B:$B,BP$11,'Transactions (Dated)'!$C:$C,"Dividend (paid to cash)")*AE310</f>
        <v>0</v>
      </c>
      <c r="BQ310" s="6">
        <f ca="1">BQ309+SUMIFS('Transactions (Dated)'!$F:$F,'Transactions (Dated)'!$D:$D,$BF310,'Transactions (Dated)'!$B:$B,BQ$11,'Transactions (Dated)'!$C:$C,"Dividend (paid to cash)")*AF310</f>
        <v>0</v>
      </c>
      <c r="BR310" s="6">
        <f ca="1">BR309+SUMIFS('Transactions (Dated)'!$F:$F,'Transactions (Dated)'!$D:$D,$BF310,'Transactions (Dated)'!$B:$B,BR$11,'Transactions (Dated)'!$C:$C,"Dividend (paid to cash)")*AG310</f>
        <v>0</v>
      </c>
      <c r="BS310" s="6">
        <f ca="1">BS309+SUMIFS('Transactions (Dated)'!$F:$F,'Transactions (Dated)'!$D:$D,$BF310,'Transactions (Dated)'!$B:$B,BS$11,'Transactions (Dated)'!$C:$C,"Dividend (paid to cash)")*AH310</f>
        <v>0</v>
      </c>
      <c r="BT310" s="6">
        <f ca="1">BT309+SUMIFS('Transactions (Dated)'!$F:$F,'Transactions (Dated)'!$D:$D,$BF310,'Transactions (Dated)'!$B:$B,BT$11,'Transactions (Dated)'!$C:$C,"Dividend (paid to cash)")*AI310</f>
        <v>0</v>
      </c>
      <c r="BU310" s="6">
        <f ca="1">BU309+SUMIFS('Transactions (Dated)'!$F:$F,'Transactions (Dated)'!$D:$D,$BF310,'Transactions (Dated)'!$B:$B,BU$11,'Transactions (Dated)'!$C:$C,"Dividend (paid to cash)")*AJ310</f>
        <v>0</v>
      </c>
      <c r="BV310" s="6"/>
      <c r="BX310" s="6">
        <f t="shared" ca="1" si="126"/>
        <v>808958.36</v>
      </c>
      <c r="BZ310" s="3">
        <f t="shared" si="127"/>
        <v>42346</v>
      </c>
      <c r="CA310" s="4">
        <f t="shared" ca="1" si="122"/>
        <v>162155</v>
      </c>
      <c r="CB310" s="4">
        <f t="shared" ca="1" si="123"/>
        <v>808958.36</v>
      </c>
      <c r="CD310" s="4">
        <f t="shared" ca="1" si="124"/>
        <v>971113.36</v>
      </c>
    </row>
    <row r="311" spans="2:82">
      <c r="B311" s="3">
        <f t="shared" si="125"/>
        <v>42347</v>
      </c>
      <c r="C311" s="2">
        <v>12937.6</v>
      </c>
      <c r="E311" s="70">
        <v>42347</v>
      </c>
      <c r="F311" s="69">
        <v>9.99</v>
      </c>
      <c r="G311" s="69">
        <v>2.33</v>
      </c>
      <c r="H311" s="69">
        <v>17.559999999999999</v>
      </c>
      <c r="I311" s="69">
        <v>33.08</v>
      </c>
      <c r="J311" s="69">
        <v>12.5</v>
      </c>
      <c r="K311" s="69">
        <v>10.029999999999999</v>
      </c>
      <c r="L311" s="69">
        <v>19.899999999999999</v>
      </c>
      <c r="M311" s="69">
        <v>2.87</v>
      </c>
      <c r="N311" s="69">
        <v>7.47</v>
      </c>
      <c r="O311" s="69">
        <v>6.49</v>
      </c>
      <c r="P311" s="69">
        <v>22.42</v>
      </c>
      <c r="Q311" s="69">
        <v>0.81</v>
      </c>
      <c r="R311" s="69">
        <v>5.42</v>
      </c>
      <c r="S311" s="69">
        <v>36.270000000000003</v>
      </c>
      <c r="T311" s="4"/>
      <c r="V311" s="3">
        <f t="shared" si="104"/>
        <v>42347</v>
      </c>
      <c r="W311" s="40">
        <f ca="1">W310+SUMIFS('Transactions (Dated)'!$E$2:$E$53,'Transactions (Dated)'!$D$2:$D$53,'Share Values'!$V311,'Transactions (Dated)'!$B$2:$B$53,'Share Values'!W$11,'Transactions (Dated)'!$C$2:$C$53,"Buy")-SUMIFS('Transactions (Dated)'!$E$2:$E$53,'Transactions (Dated)'!$D$2:$D$53,'Share Values'!$V311,'Transactions (Dated)'!$B$2:$B$53,'Share Values'!W$11,'Transactions (Dated)'!$C$2:$C$53,"Sell")</f>
        <v>4625</v>
      </c>
      <c r="X311" s="40">
        <f ca="1">X310+SUMIFS('Transactions (Dated)'!$E$2:$E$53,'Transactions (Dated)'!$D$2:$D$53,'Share Values'!$V311,'Transactions (Dated)'!$B$2:$B$53,'Share Values'!X$11,'Transactions (Dated)'!$C$2:$C$53,"Buy")-SUMIFS('Transactions (Dated)'!$E$2:$E$53,'Transactions (Dated)'!$D$2:$D$53,'Share Values'!$V311,'Transactions (Dated)'!$B$2:$B$53,'Share Values'!X$11,'Transactions (Dated)'!$C$2:$C$53,"Sell")</f>
        <v>9375</v>
      </c>
      <c r="Y311" s="40">
        <f ca="1">Y310+SUMIFS('Transactions (Dated)'!$E$2:$E$53,'Transactions (Dated)'!$D$2:$D$53,'Share Values'!$V311,'Transactions (Dated)'!$B$2:$B$53,'Share Values'!Y$11,'Transactions (Dated)'!$C$2:$C$53,"Buy")-SUMIFS('Transactions (Dated)'!$E$2:$E$53,'Transactions (Dated)'!$D$2:$D$53,'Share Values'!$V311,'Transactions (Dated)'!$B$2:$B$53,'Share Values'!Y$11,'Transactions (Dated)'!$C$2:$C$53,"Sell")</f>
        <v>0</v>
      </c>
      <c r="Z311" s="40">
        <f ca="1">Z310+SUMIFS('Transactions (Dated)'!$E$2:$E$53,'Transactions (Dated)'!$D$2:$D$53,'Share Values'!$V311,'Transactions (Dated)'!$B$2:$B$53,'Share Values'!Z$11,'Transactions (Dated)'!$C$2:$C$53,"Buy")-SUMIFS('Transactions (Dated)'!$E$2:$E$53,'Transactions (Dated)'!$D$2:$D$53,'Share Values'!$V311,'Transactions (Dated)'!$B$2:$B$53,'Share Values'!Z$11,'Transactions (Dated)'!$C$2:$C$53,"Sell")</f>
        <v>1892</v>
      </c>
      <c r="AA311" s="40">
        <f ca="1">AA310+SUMIFS('Transactions (Dated)'!$E$2:$E$53,'Transactions (Dated)'!$D$2:$D$53,'Share Values'!$V311,'Transactions (Dated)'!$B$2:$B$53,'Share Values'!AA$11,'Transactions (Dated)'!$C$2:$C$53,"Buy")-SUMIFS('Transactions (Dated)'!$E$2:$E$53,'Transactions (Dated)'!$D$2:$D$53,'Share Values'!$V311,'Transactions (Dated)'!$B$2:$B$53,'Share Values'!AA$11,'Transactions (Dated)'!$C$2:$C$53,"Sell")</f>
        <v>2348</v>
      </c>
      <c r="AB311" s="40">
        <f ca="1">AB310+SUMIFS('Transactions (Dated)'!$E$2:$E$53,'Transactions (Dated)'!$D$2:$D$53,'Share Values'!$V311,'Transactions (Dated)'!$B$2:$B$53,'Share Values'!AB$11,'Transactions (Dated)'!$C$2:$C$53,"Buy")-SUMIFS('Transactions (Dated)'!$E$2:$E$53,'Transactions (Dated)'!$D$2:$D$53,'Share Values'!$V311,'Transactions (Dated)'!$B$2:$B$53,'Share Values'!AB$11,'Transactions (Dated)'!$C$2:$C$53,"Sell")</f>
        <v>0</v>
      </c>
      <c r="AC311" s="40">
        <f ca="1">AC310+SUMIFS('Transactions (Dated)'!$E$2:$E$53,'Transactions (Dated)'!$D$2:$D$53,'Share Values'!$V311,'Transactions (Dated)'!$B$2:$B$53,'Share Values'!AC$11,'Transactions (Dated)'!$C$2:$C$53,"Buy")-SUMIFS('Transactions (Dated)'!$E$2:$E$53,'Transactions (Dated)'!$D$2:$D$53,'Share Values'!$V311,'Transactions (Dated)'!$B$2:$B$53,'Share Values'!AC$11,'Transactions (Dated)'!$C$2:$C$53,"Sell")</f>
        <v>0</v>
      </c>
      <c r="AD311" s="40">
        <f ca="1">AD310+SUMIFS('Transactions (Dated)'!$E$2:$E$53,'Transactions (Dated)'!$D$2:$D$53,'Share Values'!$V311,'Transactions (Dated)'!$B$2:$B$53,'Share Values'!AD$11,'Transactions (Dated)'!$C$2:$C$53,"Buy")-SUMIFS('Transactions (Dated)'!$E$2:$E$53,'Transactions (Dated)'!$D$2:$D$53,'Share Values'!$V311,'Transactions (Dated)'!$B$2:$B$53,'Share Values'!AD$11,'Transactions (Dated)'!$C$2:$C$53,"Sell")</f>
        <v>0</v>
      </c>
      <c r="AE311" s="40">
        <f ca="1">AE310+SUMIFS('Transactions (Dated)'!$E$2:$E$53,'Transactions (Dated)'!$D$2:$D$53,'Share Values'!$V311,'Transactions (Dated)'!$B$2:$B$53,'Share Values'!AE$11,'Transactions (Dated)'!$C$2:$C$53,"Buy")-SUMIFS('Transactions (Dated)'!$E$2:$E$53,'Transactions (Dated)'!$D$2:$D$53,'Share Values'!$V311,'Transactions (Dated)'!$B$2:$B$53,'Share Values'!AE$11,'Transactions (Dated)'!$C$2:$C$53,"Sell")</f>
        <v>0</v>
      </c>
      <c r="AF311" s="40">
        <f ca="1">AF310+SUMIFS('Transactions (Dated)'!$E$2:$E$53,'Transactions (Dated)'!$D$2:$D$53,'Share Values'!$V311,'Transactions (Dated)'!$B$2:$B$53,'Share Values'!AF$11,'Transactions (Dated)'!$C$2:$C$53,"Buy")-SUMIFS('Transactions (Dated)'!$E$2:$E$53,'Transactions (Dated)'!$D$2:$D$53,'Share Values'!$V311,'Transactions (Dated)'!$B$2:$B$53,'Share Values'!AF$11,'Transactions (Dated)'!$C$2:$C$53,"Sell")</f>
        <v>0</v>
      </c>
      <c r="AG311" s="40">
        <f ca="1">AG310+SUMIFS('Transactions (Dated)'!$E$2:$E$53,'Transactions (Dated)'!$D$2:$D$53,'Share Values'!$V311,'Transactions (Dated)'!$B$2:$B$53,'Share Values'!AG$11,'Transactions (Dated)'!$C$2:$C$53,"Buy")-SUMIFS('Transactions (Dated)'!$E$2:$E$53,'Transactions (Dated)'!$D$2:$D$53,'Share Values'!$V311,'Transactions (Dated)'!$B$2:$B$53,'Share Values'!AG$11,'Transactions (Dated)'!$C$2:$C$53,"Sell")</f>
        <v>0</v>
      </c>
      <c r="AH311" s="40">
        <f ca="1">AH310+SUMIFS('Transactions (Dated)'!$E$2:$E$53,'Transactions (Dated)'!$D$2:$D$53,'Share Values'!$V311,'Transactions (Dated)'!$B$2:$B$53,'Share Values'!AH$11,'Transactions (Dated)'!$C$2:$C$53,"Buy")-SUMIFS('Transactions (Dated)'!$E$2:$E$53,'Transactions (Dated)'!$D$2:$D$53,'Share Values'!$V311,'Transactions (Dated)'!$B$2:$B$53,'Share Values'!AH$11,'Transactions (Dated)'!$C$2:$C$53,"Sell")</f>
        <v>0</v>
      </c>
      <c r="AI311" s="40">
        <f ca="1">AI310+SUMIFS('Transactions (Dated)'!$E$2:$E$53,'Transactions (Dated)'!$D$2:$D$53,'Share Values'!$V311,'Transactions (Dated)'!$B$2:$B$53,'Share Values'!AI$11,'Transactions (Dated)'!$C$2:$C$53,"Buy")-SUMIFS('Transactions (Dated)'!$E$2:$E$53,'Transactions (Dated)'!$D$2:$D$53,'Share Values'!$V311,'Transactions (Dated)'!$B$2:$B$53,'Share Values'!AI$11,'Transactions (Dated)'!$C$2:$C$53,"Sell")</f>
        <v>0</v>
      </c>
      <c r="AJ311" s="40">
        <f ca="1">AJ310+SUMIFS('Transactions (Dated)'!$E$2:$E$53,'Transactions (Dated)'!$D$2:$D$53,'Share Values'!$V311,'Transactions (Dated)'!$B$2:$B$53,'Share Values'!AJ$11,'Transactions (Dated)'!$C$2:$C$53,"Buy")-SUMIFS('Transactions (Dated)'!$E$2:$E$53,'Transactions (Dated)'!$D$2:$D$53,'Share Values'!$V311,'Transactions (Dated)'!$B$2:$B$53,'Share Values'!AJ$11,'Transactions (Dated)'!$C$2:$C$53,"Sell")</f>
        <v>0</v>
      </c>
      <c r="AK311" s="40"/>
      <c r="AM311" s="3">
        <f t="shared" si="105"/>
        <v>42347</v>
      </c>
      <c r="AN311" s="6">
        <f t="shared" ca="1" si="106"/>
        <v>46203.75</v>
      </c>
      <c r="AO311" s="6">
        <f t="shared" ca="1" si="107"/>
        <v>21843.75</v>
      </c>
      <c r="AP311" s="6">
        <f t="shared" ca="1" si="108"/>
        <v>0</v>
      </c>
      <c r="AQ311" s="6">
        <f t="shared" ca="1" si="109"/>
        <v>62587.359999999993</v>
      </c>
      <c r="AR311" s="6">
        <f t="shared" ca="1" si="110"/>
        <v>29350</v>
      </c>
      <c r="AS311" s="6">
        <f t="shared" ca="1" si="111"/>
        <v>0</v>
      </c>
      <c r="AT311" s="6">
        <f t="shared" ca="1" si="112"/>
        <v>0</v>
      </c>
      <c r="AU311" s="6">
        <f t="shared" ca="1" si="113"/>
        <v>0</v>
      </c>
      <c r="AV311" s="6">
        <f t="shared" ca="1" si="114"/>
        <v>0</v>
      </c>
      <c r="AW311" s="6">
        <f t="shared" ca="1" si="115"/>
        <v>0</v>
      </c>
      <c r="AX311" s="6">
        <f t="shared" ca="1" si="116"/>
        <v>0</v>
      </c>
      <c r="AY311" s="6">
        <f t="shared" ca="1" si="117"/>
        <v>0</v>
      </c>
      <c r="AZ311" s="6">
        <f t="shared" ca="1" si="118"/>
        <v>0</v>
      </c>
      <c r="BA311" s="6">
        <f t="shared" ca="1" si="119"/>
        <v>0</v>
      </c>
      <c r="BB311" s="6"/>
      <c r="BD311" s="4">
        <f t="shared" ca="1" si="120"/>
        <v>159984.85999999999</v>
      </c>
      <c r="BF311" s="3">
        <f t="shared" si="121"/>
        <v>42347</v>
      </c>
      <c r="BG311" s="6">
        <f>BG310+SUMIFS('Transactions (Dated)'!H:H,'Transactions (Dated)'!D:D,'Share Values'!AM311)</f>
        <v>806524.9</v>
      </c>
      <c r="BH311" s="6">
        <f ca="1">BH310+SUMIFS('Transactions (Dated)'!$F:$F,'Transactions (Dated)'!$D:$D,$BF311,'Transactions (Dated)'!$B:$B,BH$11,'Transactions (Dated)'!$C:$C,"Dividend (paid to cash)")*W311</f>
        <v>0</v>
      </c>
      <c r="BI311" s="6">
        <f ca="1">BI310+SUMIFS('Transactions (Dated)'!$F:$F,'Transactions (Dated)'!$D:$D,$BF311,'Transactions (Dated)'!$B:$B,BI$11,'Transactions (Dated)'!$C:$C,"Dividend (paid to cash)")*X311</f>
        <v>2187.5</v>
      </c>
      <c r="BJ311" s="6">
        <f ca="1">BJ310+SUMIFS('Transactions (Dated)'!$F:$F,'Transactions (Dated)'!$D:$D,$BF311,'Transactions (Dated)'!$B:$B,BJ$11,'Transactions (Dated)'!$C:$C,"Dividend (paid to cash)")*Y311</f>
        <v>0</v>
      </c>
      <c r="BK311" s="6">
        <f ca="1">BK310+SUMIFS('Transactions (Dated)'!$F:$F,'Transactions (Dated)'!$D:$D,$BF311,'Transactions (Dated)'!$B:$B,BK$11,'Transactions (Dated)'!$C:$C,"Dividend (paid to cash)")*Z311</f>
        <v>245.96000000000004</v>
      </c>
      <c r="BL311" s="6">
        <f ca="1">BL310+SUMIFS('Transactions (Dated)'!$F:$F,'Transactions (Dated)'!$D:$D,$BF311,'Transactions (Dated)'!$B:$B,BL$11,'Transactions (Dated)'!$C:$C,"Dividend (paid to cash)")*AA311</f>
        <v>0</v>
      </c>
      <c r="BM311" s="6">
        <f ca="1">BM310+SUMIFS('Transactions (Dated)'!$F:$F,'Transactions (Dated)'!$D:$D,$BF311,'Transactions (Dated)'!$B:$B,BM$11,'Transactions (Dated)'!$C:$C,"Dividend (paid to cash)")*AB311</f>
        <v>0</v>
      </c>
      <c r="BN311" s="6">
        <f ca="1">BN310+SUMIFS('Transactions (Dated)'!$F:$F,'Transactions (Dated)'!$D:$D,$BF311,'Transactions (Dated)'!$B:$B,BN$11,'Transactions (Dated)'!$C:$C,"Dividend (paid to cash)")*AC311</f>
        <v>0</v>
      </c>
      <c r="BO311" s="6">
        <f ca="1">BO310+SUMIFS('Transactions (Dated)'!$F:$F,'Transactions (Dated)'!$D:$D,$BF311,'Transactions (Dated)'!$B:$B,BO$11,'Transactions (Dated)'!$C:$C,"Dividend (paid to cash)")*AD311</f>
        <v>0</v>
      </c>
      <c r="BP311" s="6">
        <f ca="1">BP310+SUMIFS('Transactions (Dated)'!$F:$F,'Transactions (Dated)'!$D:$D,$BF311,'Transactions (Dated)'!$B:$B,BP$11,'Transactions (Dated)'!$C:$C,"Dividend (paid to cash)")*AE311</f>
        <v>0</v>
      </c>
      <c r="BQ311" s="6">
        <f ca="1">BQ310+SUMIFS('Transactions (Dated)'!$F:$F,'Transactions (Dated)'!$D:$D,$BF311,'Transactions (Dated)'!$B:$B,BQ$11,'Transactions (Dated)'!$C:$C,"Dividend (paid to cash)")*AF311</f>
        <v>0</v>
      </c>
      <c r="BR311" s="6">
        <f ca="1">BR310+SUMIFS('Transactions (Dated)'!$F:$F,'Transactions (Dated)'!$D:$D,$BF311,'Transactions (Dated)'!$B:$B,BR$11,'Transactions (Dated)'!$C:$C,"Dividend (paid to cash)")*AG311</f>
        <v>0</v>
      </c>
      <c r="BS311" s="6">
        <f ca="1">BS310+SUMIFS('Transactions (Dated)'!$F:$F,'Transactions (Dated)'!$D:$D,$BF311,'Transactions (Dated)'!$B:$B,BS$11,'Transactions (Dated)'!$C:$C,"Dividend (paid to cash)")*AH311</f>
        <v>0</v>
      </c>
      <c r="BT311" s="6">
        <f ca="1">BT310+SUMIFS('Transactions (Dated)'!$F:$F,'Transactions (Dated)'!$D:$D,$BF311,'Transactions (Dated)'!$B:$B,BT$11,'Transactions (Dated)'!$C:$C,"Dividend (paid to cash)")*AI311</f>
        <v>0</v>
      </c>
      <c r="BU311" s="6">
        <f ca="1">BU310+SUMIFS('Transactions (Dated)'!$F:$F,'Transactions (Dated)'!$D:$D,$BF311,'Transactions (Dated)'!$B:$B,BU$11,'Transactions (Dated)'!$C:$C,"Dividend (paid to cash)")*AJ311</f>
        <v>0</v>
      </c>
      <c r="BV311" s="6"/>
      <c r="BX311" s="6">
        <f t="shared" ca="1" si="126"/>
        <v>808958.36</v>
      </c>
      <c r="BZ311" s="3">
        <f t="shared" si="127"/>
        <v>42347</v>
      </c>
      <c r="CA311" s="4">
        <f t="shared" ca="1" si="122"/>
        <v>159984.85999999999</v>
      </c>
      <c r="CB311" s="4">
        <f t="shared" ca="1" si="123"/>
        <v>808958.36</v>
      </c>
      <c r="CD311" s="4">
        <f t="shared" ca="1" si="124"/>
        <v>968943.22</v>
      </c>
    </row>
    <row r="312" spans="2:82">
      <c r="B312" s="3">
        <f t="shared" si="125"/>
        <v>42348</v>
      </c>
      <c r="C312" s="2">
        <v>13016.6</v>
      </c>
      <c r="E312" s="70">
        <v>42348</v>
      </c>
      <c r="F312" s="69">
        <v>10.76</v>
      </c>
      <c r="G312" s="69">
        <v>2.2999999999999998</v>
      </c>
      <c r="H312" s="69">
        <v>17.690000000000001</v>
      </c>
      <c r="I312" s="69">
        <v>33.28</v>
      </c>
      <c r="J312" s="69">
        <v>12.76</v>
      </c>
      <c r="K312" s="69">
        <v>10.01</v>
      </c>
      <c r="L312" s="69">
        <v>19.98</v>
      </c>
      <c r="M312" s="69">
        <v>2.89</v>
      </c>
      <c r="N312" s="69">
        <v>7.48</v>
      </c>
      <c r="O312" s="69">
        <v>6.49</v>
      </c>
      <c r="P312" s="69">
        <v>22.73</v>
      </c>
      <c r="Q312" s="69">
        <v>0.81</v>
      </c>
      <c r="R312" s="69">
        <v>5.38</v>
      </c>
      <c r="S312" s="69">
        <v>36.700000000000003</v>
      </c>
      <c r="T312" s="4"/>
      <c r="V312" s="3">
        <f t="shared" si="104"/>
        <v>42348</v>
      </c>
      <c r="W312" s="40">
        <f ca="1">W311+SUMIFS('Transactions (Dated)'!$E$2:$E$53,'Transactions (Dated)'!$D$2:$D$53,'Share Values'!$V312,'Transactions (Dated)'!$B$2:$B$53,'Share Values'!W$11,'Transactions (Dated)'!$C$2:$C$53,"Buy")-SUMIFS('Transactions (Dated)'!$E$2:$E$53,'Transactions (Dated)'!$D$2:$D$53,'Share Values'!$V312,'Transactions (Dated)'!$B$2:$B$53,'Share Values'!W$11,'Transactions (Dated)'!$C$2:$C$53,"Sell")</f>
        <v>4625</v>
      </c>
      <c r="X312" s="40">
        <f ca="1">X311+SUMIFS('Transactions (Dated)'!$E$2:$E$53,'Transactions (Dated)'!$D$2:$D$53,'Share Values'!$V312,'Transactions (Dated)'!$B$2:$B$53,'Share Values'!X$11,'Transactions (Dated)'!$C$2:$C$53,"Buy")-SUMIFS('Transactions (Dated)'!$E$2:$E$53,'Transactions (Dated)'!$D$2:$D$53,'Share Values'!$V312,'Transactions (Dated)'!$B$2:$B$53,'Share Values'!X$11,'Transactions (Dated)'!$C$2:$C$53,"Sell")</f>
        <v>9375</v>
      </c>
      <c r="Y312" s="40">
        <f ca="1">Y311+SUMIFS('Transactions (Dated)'!$E$2:$E$53,'Transactions (Dated)'!$D$2:$D$53,'Share Values'!$V312,'Transactions (Dated)'!$B$2:$B$53,'Share Values'!Y$11,'Transactions (Dated)'!$C$2:$C$53,"Buy")-SUMIFS('Transactions (Dated)'!$E$2:$E$53,'Transactions (Dated)'!$D$2:$D$53,'Share Values'!$V312,'Transactions (Dated)'!$B$2:$B$53,'Share Values'!Y$11,'Transactions (Dated)'!$C$2:$C$53,"Sell")</f>
        <v>0</v>
      </c>
      <c r="Z312" s="40">
        <f ca="1">Z311+SUMIFS('Transactions (Dated)'!$E$2:$E$53,'Transactions (Dated)'!$D$2:$D$53,'Share Values'!$V312,'Transactions (Dated)'!$B$2:$B$53,'Share Values'!Z$11,'Transactions (Dated)'!$C$2:$C$53,"Buy")-SUMIFS('Transactions (Dated)'!$E$2:$E$53,'Transactions (Dated)'!$D$2:$D$53,'Share Values'!$V312,'Transactions (Dated)'!$B$2:$B$53,'Share Values'!Z$11,'Transactions (Dated)'!$C$2:$C$53,"Sell")</f>
        <v>1892</v>
      </c>
      <c r="AA312" s="40">
        <f ca="1">AA311+SUMIFS('Transactions (Dated)'!$E$2:$E$53,'Transactions (Dated)'!$D$2:$D$53,'Share Values'!$V312,'Transactions (Dated)'!$B$2:$B$53,'Share Values'!AA$11,'Transactions (Dated)'!$C$2:$C$53,"Buy")-SUMIFS('Transactions (Dated)'!$E$2:$E$53,'Transactions (Dated)'!$D$2:$D$53,'Share Values'!$V312,'Transactions (Dated)'!$B$2:$B$53,'Share Values'!AA$11,'Transactions (Dated)'!$C$2:$C$53,"Sell")</f>
        <v>2348</v>
      </c>
      <c r="AB312" s="40">
        <f ca="1">AB311+SUMIFS('Transactions (Dated)'!$E$2:$E$53,'Transactions (Dated)'!$D$2:$D$53,'Share Values'!$V312,'Transactions (Dated)'!$B$2:$B$53,'Share Values'!AB$11,'Transactions (Dated)'!$C$2:$C$53,"Buy")-SUMIFS('Transactions (Dated)'!$E$2:$E$53,'Transactions (Dated)'!$D$2:$D$53,'Share Values'!$V312,'Transactions (Dated)'!$B$2:$B$53,'Share Values'!AB$11,'Transactions (Dated)'!$C$2:$C$53,"Sell")</f>
        <v>0</v>
      </c>
      <c r="AC312" s="40">
        <f ca="1">AC311+SUMIFS('Transactions (Dated)'!$E$2:$E$53,'Transactions (Dated)'!$D$2:$D$53,'Share Values'!$V312,'Transactions (Dated)'!$B$2:$B$53,'Share Values'!AC$11,'Transactions (Dated)'!$C$2:$C$53,"Buy")-SUMIFS('Transactions (Dated)'!$E$2:$E$53,'Transactions (Dated)'!$D$2:$D$53,'Share Values'!$V312,'Transactions (Dated)'!$B$2:$B$53,'Share Values'!AC$11,'Transactions (Dated)'!$C$2:$C$53,"Sell")</f>
        <v>0</v>
      </c>
      <c r="AD312" s="40">
        <f ca="1">AD311+SUMIFS('Transactions (Dated)'!$E$2:$E$53,'Transactions (Dated)'!$D$2:$D$53,'Share Values'!$V312,'Transactions (Dated)'!$B$2:$B$53,'Share Values'!AD$11,'Transactions (Dated)'!$C$2:$C$53,"Buy")-SUMIFS('Transactions (Dated)'!$E$2:$E$53,'Transactions (Dated)'!$D$2:$D$53,'Share Values'!$V312,'Transactions (Dated)'!$B$2:$B$53,'Share Values'!AD$11,'Transactions (Dated)'!$C$2:$C$53,"Sell")</f>
        <v>0</v>
      </c>
      <c r="AE312" s="40">
        <f ca="1">AE311+SUMIFS('Transactions (Dated)'!$E$2:$E$53,'Transactions (Dated)'!$D$2:$D$53,'Share Values'!$V312,'Transactions (Dated)'!$B$2:$B$53,'Share Values'!AE$11,'Transactions (Dated)'!$C$2:$C$53,"Buy")-SUMIFS('Transactions (Dated)'!$E$2:$E$53,'Transactions (Dated)'!$D$2:$D$53,'Share Values'!$V312,'Transactions (Dated)'!$B$2:$B$53,'Share Values'!AE$11,'Transactions (Dated)'!$C$2:$C$53,"Sell")</f>
        <v>0</v>
      </c>
      <c r="AF312" s="40">
        <f ca="1">AF311+SUMIFS('Transactions (Dated)'!$E$2:$E$53,'Transactions (Dated)'!$D$2:$D$53,'Share Values'!$V312,'Transactions (Dated)'!$B$2:$B$53,'Share Values'!AF$11,'Transactions (Dated)'!$C$2:$C$53,"Buy")-SUMIFS('Transactions (Dated)'!$E$2:$E$53,'Transactions (Dated)'!$D$2:$D$53,'Share Values'!$V312,'Transactions (Dated)'!$B$2:$B$53,'Share Values'!AF$11,'Transactions (Dated)'!$C$2:$C$53,"Sell")</f>
        <v>0</v>
      </c>
      <c r="AG312" s="40">
        <f ca="1">AG311+SUMIFS('Transactions (Dated)'!$E$2:$E$53,'Transactions (Dated)'!$D$2:$D$53,'Share Values'!$V312,'Transactions (Dated)'!$B$2:$B$53,'Share Values'!AG$11,'Transactions (Dated)'!$C$2:$C$53,"Buy")-SUMIFS('Transactions (Dated)'!$E$2:$E$53,'Transactions (Dated)'!$D$2:$D$53,'Share Values'!$V312,'Transactions (Dated)'!$B$2:$B$53,'Share Values'!AG$11,'Transactions (Dated)'!$C$2:$C$53,"Sell")</f>
        <v>0</v>
      </c>
      <c r="AH312" s="40">
        <f ca="1">AH311+SUMIFS('Transactions (Dated)'!$E$2:$E$53,'Transactions (Dated)'!$D$2:$D$53,'Share Values'!$V312,'Transactions (Dated)'!$B$2:$B$53,'Share Values'!AH$11,'Transactions (Dated)'!$C$2:$C$53,"Buy")-SUMIFS('Transactions (Dated)'!$E$2:$E$53,'Transactions (Dated)'!$D$2:$D$53,'Share Values'!$V312,'Transactions (Dated)'!$B$2:$B$53,'Share Values'!AH$11,'Transactions (Dated)'!$C$2:$C$53,"Sell")</f>
        <v>0</v>
      </c>
      <c r="AI312" s="40">
        <f ca="1">AI311+SUMIFS('Transactions (Dated)'!$E$2:$E$53,'Transactions (Dated)'!$D$2:$D$53,'Share Values'!$V312,'Transactions (Dated)'!$B$2:$B$53,'Share Values'!AI$11,'Transactions (Dated)'!$C$2:$C$53,"Buy")-SUMIFS('Transactions (Dated)'!$E$2:$E$53,'Transactions (Dated)'!$D$2:$D$53,'Share Values'!$V312,'Transactions (Dated)'!$B$2:$B$53,'Share Values'!AI$11,'Transactions (Dated)'!$C$2:$C$53,"Sell")</f>
        <v>0</v>
      </c>
      <c r="AJ312" s="40">
        <f ca="1">AJ311+SUMIFS('Transactions (Dated)'!$E$2:$E$53,'Transactions (Dated)'!$D$2:$D$53,'Share Values'!$V312,'Transactions (Dated)'!$B$2:$B$53,'Share Values'!AJ$11,'Transactions (Dated)'!$C$2:$C$53,"Buy")-SUMIFS('Transactions (Dated)'!$E$2:$E$53,'Transactions (Dated)'!$D$2:$D$53,'Share Values'!$V312,'Transactions (Dated)'!$B$2:$B$53,'Share Values'!AJ$11,'Transactions (Dated)'!$C$2:$C$53,"Sell")</f>
        <v>0</v>
      </c>
      <c r="AK312" s="40"/>
      <c r="AM312" s="3">
        <f t="shared" si="105"/>
        <v>42348</v>
      </c>
      <c r="AN312" s="6">
        <f t="shared" ca="1" si="106"/>
        <v>49765</v>
      </c>
      <c r="AO312" s="6">
        <f t="shared" ca="1" si="107"/>
        <v>21562.5</v>
      </c>
      <c r="AP312" s="6">
        <f t="shared" ca="1" si="108"/>
        <v>0</v>
      </c>
      <c r="AQ312" s="6">
        <f t="shared" ca="1" si="109"/>
        <v>62965.760000000002</v>
      </c>
      <c r="AR312" s="6">
        <f t="shared" ca="1" si="110"/>
        <v>29960.48</v>
      </c>
      <c r="AS312" s="6">
        <f t="shared" ca="1" si="111"/>
        <v>0</v>
      </c>
      <c r="AT312" s="6">
        <f t="shared" ca="1" si="112"/>
        <v>0</v>
      </c>
      <c r="AU312" s="6">
        <f t="shared" ca="1" si="113"/>
        <v>0</v>
      </c>
      <c r="AV312" s="6">
        <f t="shared" ca="1" si="114"/>
        <v>0</v>
      </c>
      <c r="AW312" s="6">
        <f t="shared" ca="1" si="115"/>
        <v>0</v>
      </c>
      <c r="AX312" s="6">
        <f t="shared" ca="1" si="116"/>
        <v>0</v>
      </c>
      <c r="AY312" s="6">
        <f t="shared" ca="1" si="117"/>
        <v>0</v>
      </c>
      <c r="AZ312" s="6">
        <f t="shared" ca="1" si="118"/>
        <v>0</v>
      </c>
      <c r="BA312" s="6">
        <f t="shared" ca="1" si="119"/>
        <v>0</v>
      </c>
      <c r="BB312" s="6"/>
      <c r="BD312" s="4">
        <f t="shared" ca="1" si="120"/>
        <v>164253.74000000002</v>
      </c>
      <c r="BF312" s="3">
        <f t="shared" si="121"/>
        <v>42348</v>
      </c>
      <c r="BG312" s="6">
        <f>BG311+SUMIFS('Transactions (Dated)'!H:H,'Transactions (Dated)'!D:D,'Share Values'!AM312)</f>
        <v>806524.9</v>
      </c>
      <c r="BH312" s="6">
        <f ca="1">BH311+SUMIFS('Transactions (Dated)'!$F:$F,'Transactions (Dated)'!$D:$D,$BF312,'Transactions (Dated)'!$B:$B,BH$11,'Transactions (Dated)'!$C:$C,"Dividend (paid to cash)")*W312</f>
        <v>0</v>
      </c>
      <c r="BI312" s="6">
        <f ca="1">BI311+SUMIFS('Transactions (Dated)'!$F:$F,'Transactions (Dated)'!$D:$D,$BF312,'Transactions (Dated)'!$B:$B,BI$11,'Transactions (Dated)'!$C:$C,"Dividend (paid to cash)")*X312</f>
        <v>2187.5</v>
      </c>
      <c r="BJ312" s="6">
        <f ca="1">BJ311+SUMIFS('Transactions (Dated)'!$F:$F,'Transactions (Dated)'!$D:$D,$BF312,'Transactions (Dated)'!$B:$B,BJ$11,'Transactions (Dated)'!$C:$C,"Dividend (paid to cash)")*Y312</f>
        <v>0</v>
      </c>
      <c r="BK312" s="6">
        <f ca="1">BK311+SUMIFS('Transactions (Dated)'!$F:$F,'Transactions (Dated)'!$D:$D,$BF312,'Transactions (Dated)'!$B:$B,BK$11,'Transactions (Dated)'!$C:$C,"Dividend (paid to cash)")*Z312</f>
        <v>245.96000000000004</v>
      </c>
      <c r="BL312" s="6">
        <f ca="1">BL311+SUMIFS('Transactions (Dated)'!$F:$F,'Transactions (Dated)'!$D:$D,$BF312,'Transactions (Dated)'!$B:$B,BL$11,'Transactions (Dated)'!$C:$C,"Dividend (paid to cash)")*AA312</f>
        <v>0</v>
      </c>
      <c r="BM312" s="6">
        <f ca="1">BM311+SUMIFS('Transactions (Dated)'!$F:$F,'Transactions (Dated)'!$D:$D,$BF312,'Transactions (Dated)'!$B:$B,BM$11,'Transactions (Dated)'!$C:$C,"Dividend (paid to cash)")*AB312</f>
        <v>0</v>
      </c>
      <c r="BN312" s="6">
        <f ca="1">BN311+SUMIFS('Transactions (Dated)'!$F:$F,'Transactions (Dated)'!$D:$D,$BF312,'Transactions (Dated)'!$B:$B,BN$11,'Transactions (Dated)'!$C:$C,"Dividend (paid to cash)")*AC312</f>
        <v>0</v>
      </c>
      <c r="BO312" s="6">
        <f ca="1">BO311+SUMIFS('Transactions (Dated)'!$F:$F,'Transactions (Dated)'!$D:$D,$BF312,'Transactions (Dated)'!$B:$B,BO$11,'Transactions (Dated)'!$C:$C,"Dividend (paid to cash)")*AD312</f>
        <v>0</v>
      </c>
      <c r="BP312" s="6">
        <f ca="1">BP311+SUMIFS('Transactions (Dated)'!$F:$F,'Transactions (Dated)'!$D:$D,$BF312,'Transactions (Dated)'!$B:$B,BP$11,'Transactions (Dated)'!$C:$C,"Dividend (paid to cash)")*AE312</f>
        <v>0</v>
      </c>
      <c r="BQ312" s="6">
        <f ca="1">BQ311+SUMIFS('Transactions (Dated)'!$F:$F,'Transactions (Dated)'!$D:$D,$BF312,'Transactions (Dated)'!$B:$B,BQ$11,'Transactions (Dated)'!$C:$C,"Dividend (paid to cash)")*AF312</f>
        <v>0</v>
      </c>
      <c r="BR312" s="6">
        <f ca="1">BR311+SUMIFS('Transactions (Dated)'!$F:$F,'Transactions (Dated)'!$D:$D,$BF312,'Transactions (Dated)'!$B:$B,BR$11,'Transactions (Dated)'!$C:$C,"Dividend (paid to cash)")*AG312</f>
        <v>0</v>
      </c>
      <c r="BS312" s="6">
        <f ca="1">BS311+SUMIFS('Transactions (Dated)'!$F:$F,'Transactions (Dated)'!$D:$D,$BF312,'Transactions (Dated)'!$B:$B,BS$11,'Transactions (Dated)'!$C:$C,"Dividend (paid to cash)")*AH312</f>
        <v>0</v>
      </c>
      <c r="BT312" s="6">
        <f ca="1">BT311+SUMIFS('Transactions (Dated)'!$F:$F,'Transactions (Dated)'!$D:$D,$BF312,'Transactions (Dated)'!$B:$B,BT$11,'Transactions (Dated)'!$C:$C,"Dividend (paid to cash)")*AI312</f>
        <v>0</v>
      </c>
      <c r="BU312" s="6">
        <f ca="1">BU311+SUMIFS('Transactions (Dated)'!$F:$F,'Transactions (Dated)'!$D:$D,$BF312,'Transactions (Dated)'!$B:$B,BU$11,'Transactions (Dated)'!$C:$C,"Dividend (paid to cash)")*AJ312</f>
        <v>0</v>
      </c>
      <c r="BV312" s="6"/>
      <c r="BX312" s="6">
        <f t="shared" ca="1" si="126"/>
        <v>808958.36</v>
      </c>
      <c r="BZ312" s="3">
        <f t="shared" si="127"/>
        <v>42348</v>
      </c>
      <c r="CA312" s="4">
        <f t="shared" ca="1" si="122"/>
        <v>164253.74000000002</v>
      </c>
      <c r="CB312" s="4">
        <f t="shared" ca="1" si="123"/>
        <v>808958.36</v>
      </c>
      <c r="CD312" s="4">
        <f t="shared" ca="1" si="124"/>
        <v>973212.1</v>
      </c>
    </row>
    <row r="313" spans="2:82">
      <c r="B313" s="3">
        <f t="shared" si="125"/>
        <v>42349</v>
      </c>
      <c r="C313" s="2">
        <v>12790</v>
      </c>
      <c r="E313" s="70">
        <v>42349</v>
      </c>
      <c r="F313" s="69">
        <v>10.54</v>
      </c>
      <c r="G313" s="69">
        <v>2.27</v>
      </c>
      <c r="H313" s="69">
        <v>17.39</v>
      </c>
      <c r="I313" s="69">
        <v>33.22</v>
      </c>
      <c r="J313" s="69">
        <v>12.72</v>
      </c>
      <c r="K313" s="69">
        <v>9.9499999999999993</v>
      </c>
      <c r="L313" s="69">
        <v>19.61</v>
      </c>
      <c r="M313" s="69">
        <v>2.84</v>
      </c>
      <c r="N313" s="69">
        <v>7.39</v>
      </c>
      <c r="O313" s="69">
        <v>6.4</v>
      </c>
      <c r="P313" s="69">
        <v>22.04</v>
      </c>
      <c r="Q313" s="69">
        <v>0.79</v>
      </c>
      <c r="R313" s="69">
        <v>5.24</v>
      </c>
      <c r="S313" s="69">
        <v>36.369999999999997</v>
      </c>
      <c r="T313" s="4"/>
      <c r="V313" s="3">
        <f t="shared" si="104"/>
        <v>42349</v>
      </c>
      <c r="W313" s="40">
        <f ca="1">W312+SUMIFS('Transactions (Dated)'!$E$2:$E$53,'Transactions (Dated)'!$D$2:$D$53,'Share Values'!$V313,'Transactions (Dated)'!$B$2:$B$53,'Share Values'!W$11,'Transactions (Dated)'!$C$2:$C$53,"Buy")-SUMIFS('Transactions (Dated)'!$E$2:$E$53,'Transactions (Dated)'!$D$2:$D$53,'Share Values'!$V313,'Transactions (Dated)'!$B$2:$B$53,'Share Values'!W$11,'Transactions (Dated)'!$C$2:$C$53,"Sell")</f>
        <v>4625</v>
      </c>
      <c r="X313" s="40">
        <f ca="1">X312+SUMIFS('Transactions (Dated)'!$E$2:$E$53,'Transactions (Dated)'!$D$2:$D$53,'Share Values'!$V313,'Transactions (Dated)'!$B$2:$B$53,'Share Values'!X$11,'Transactions (Dated)'!$C$2:$C$53,"Buy")-SUMIFS('Transactions (Dated)'!$E$2:$E$53,'Transactions (Dated)'!$D$2:$D$53,'Share Values'!$V313,'Transactions (Dated)'!$B$2:$B$53,'Share Values'!X$11,'Transactions (Dated)'!$C$2:$C$53,"Sell")</f>
        <v>9375</v>
      </c>
      <c r="Y313" s="40">
        <f ca="1">Y312+SUMIFS('Transactions (Dated)'!$E$2:$E$53,'Transactions (Dated)'!$D$2:$D$53,'Share Values'!$V313,'Transactions (Dated)'!$B$2:$B$53,'Share Values'!Y$11,'Transactions (Dated)'!$C$2:$C$53,"Buy")-SUMIFS('Transactions (Dated)'!$E$2:$E$53,'Transactions (Dated)'!$D$2:$D$53,'Share Values'!$V313,'Transactions (Dated)'!$B$2:$B$53,'Share Values'!Y$11,'Transactions (Dated)'!$C$2:$C$53,"Sell")</f>
        <v>0</v>
      </c>
      <c r="Z313" s="40">
        <f ca="1">Z312+SUMIFS('Transactions (Dated)'!$E$2:$E$53,'Transactions (Dated)'!$D$2:$D$53,'Share Values'!$V313,'Transactions (Dated)'!$B$2:$B$53,'Share Values'!Z$11,'Transactions (Dated)'!$C$2:$C$53,"Buy")-SUMIFS('Transactions (Dated)'!$E$2:$E$53,'Transactions (Dated)'!$D$2:$D$53,'Share Values'!$V313,'Transactions (Dated)'!$B$2:$B$53,'Share Values'!Z$11,'Transactions (Dated)'!$C$2:$C$53,"Sell")</f>
        <v>1892</v>
      </c>
      <c r="AA313" s="40">
        <f ca="1">AA312+SUMIFS('Transactions (Dated)'!$E$2:$E$53,'Transactions (Dated)'!$D$2:$D$53,'Share Values'!$V313,'Transactions (Dated)'!$B$2:$B$53,'Share Values'!AA$11,'Transactions (Dated)'!$C$2:$C$53,"Buy")-SUMIFS('Transactions (Dated)'!$E$2:$E$53,'Transactions (Dated)'!$D$2:$D$53,'Share Values'!$V313,'Transactions (Dated)'!$B$2:$B$53,'Share Values'!AA$11,'Transactions (Dated)'!$C$2:$C$53,"Sell")</f>
        <v>2348</v>
      </c>
      <c r="AB313" s="40">
        <f ca="1">AB312+SUMIFS('Transactions (Dated)'!$E$2:$E$53,'Transactions (Dated)'!$D$2:$D$53,'Share Values'!$V313,'Transactions (Dated)'!$B$2:$B$53,'Share Values'!AB$11,'Transactions (Dated)'!$C$2:$C$53,"Buy")-SUMIFS('Transactions (Dated)'!$E$2:$E$53,'Transactions (Dated)'!$D$2:$D$53,'Share Values'!$V313,'Transactions (Dated)'!$B$2:$B$53,'Share Values'!AB$11,'Transactions (Dated)'!$C$2:$C$53,"Sell")</f>
        <v>0</v>
      </c>
      <c r="AC313" s="40">
        <f ca="1">AC312+SUMIFS('Transactions (Dated)'!$E$2:$E$53,'Transactions (Dated)'!$D$2:$D$53,'Share Values'!$V313,'Transactions (Dated)'!$B$2:$B$53,'Share Values'!AC$11,'Transactions (Dated)'!$C$2:$C$53,"Buy")-SUMIFS('Transactions (Dated)'!$E$2:$E$53,'Transactions (Dated)'!$D$2:$D$53,'Share Values'!$V313,'Transactions (Dated)'!$B$2:$B$53,'Share Values'!AC$11,'Transactions (Dated)'!$C$2:$C$53,"Sell")</f>
        <v>0</v>
      </c>
      <c r="AD313" s="40">
        <f ca="1">AD312+SUMIFS('Transactions (Dated)'!$E$2:$E$53,'Transactions (Dated)'!$D$2:$D$53,'Share Values'!$V313,'Transactions (Dated)'!$B$2:$B$53,'Share Values'!AD$11,'Transactions (Dated)'!$C$2:$C$53,"Buy")-SUMIFS('Transactions (Dated)'!$E$2:$E$53,'Transactions (Dated)'!$D$2:$D$53,'Share Values'!$V313,'Transactions (Dated)'!$B$2:$B$53,'Share Values'!AD$11,'Transactions (Dated)'!$C$2:$C$53,"Sell")</f>
        <v>0</v>
      </c>
      <c r="AE313" s="40">
        <f ca="1">AE312+SUMIFS('Transactions (Dated)'!$E$2:$E$53,'Transactions (Dated)'!$D$2:$D$53,'Share Values'!$V313,'Transactions (Dated)'!$B$2:$B$53,'Share Values'!AE$11,'Transactions (Dated)'!$C$2:$C$53,"Buy")-SUMIFS('Transactions (Dated)'!$E$2:$E$53,'Transactions (Dated)'!$D$2:$D$53,'Share Values'!$V313,'Transactions (Dated)'!$B$2:$B$53,'Share Values'!AE$11,'Transactions (Dated)'!$C$2:$C$53,"Sell")</f>
        <v>0</v>
      </c>
      <c r="AF313" s="40">
        <f ca="1">AF312+SUMIFS('Transactions (Dated)'!$E$2:$E$53,'Transactions (Dated)'!$D$2:$D$53,'Share Values'!$V313,'Transactions (Dated)'!$B$2:$B$53,'Share Values'!AF$11,'Transactions (Dated)'!$C$2:$C$53,"Buy")-SUMIFS('Transactions (Dated)'!$E$2:$E$53,'Transactions (Dated)'!$D$2:$D$53,'Share Values'!$V313,'Transactions (Dated)'!$B$2:$B$53,'Share Values'!AF$11,'Transactions (Dated)'!$C$2:$C$53,"Sell")</f>
        <v>0</v>
      </c>
      <c r="AG313" s="40">
        <f ca="1">AG312+SUMIFS('Transactions (Dated)'!$E$2:$E$53,'Transactions (Dated)'!$D$2:$D$53,'Share Values'!$V313,'Transactions (Dated)'!$B$2:$B$53,'Share Values'!AG$11,'Transactions (Dated)'!$C$2:$C$53,"Buy")-SUMIFS('Transactions (Dated)'!$E$2:$E$53,'Transactions (Dated)'!$D$2:$D$53,'Share Values'!$V313,'Transactions (Dated)'!$B$2:$B$53,'Share Values'!AG$11,'Transactions (Dated)'!$C$2:$C$53,"Sell")</f>
        <v>0</v>
      </c>
      <c r="AH313" s="40">
        <f ca="1">AH312+SUMIFS('Transactions (Dated)'!$E$2:$E$53,'Transactions (Dated)'!$D$2:$D$53,'Share Values'!$V313,'Transactions (Dated)'!$B$2:$B$53,'Share Values'!AH$11,'Transactions (Dated)'!$C$2:$C$53,"Buy")-SUMIFS('Transactions (Dated)'!$E$2:$E$53,'Transactions (Dated)'!$D$2:$D$53,'Share Values'!$V313,'Transactions (Dated)'!$B$2:$B$53,'Share Values'!AH$11,'Transactions (Dated)'!$C$2:$C$53,"Sell")</f>
        <v>0</v>
      </c>
      <c r="AI313" s="40">
        <f ca="1">AI312+SUMIFS('Transactions (Dated)'!$E$2:$E$53,'Transactions (Dated)'!$D$2:$D$53,'Share Values'!$V313,'Transactions (Dated)'!$B$2:$B$53,'Share Values'!AI$11,'Transactions (Dated)'!$C$2:$C$53,"Buy")-SUMIFS('Transactions (Dated)'!$E$2:$E$53,'Transactions (Dated)'!$D$2:$D$53,'Share Values'!$V313,'Transactions (Dated)'!$B$2:$B$53,'Share Values'!AI$11,'Transactions (Dated)'!$C$2:$C$53,"Sell")</f>
        <v>0</v>
      </c>
      <c r="AJ313" s="40">
        <f ca="1">AJ312+SUMIFS('Transactions (Dated)'!$E$2:$E$53,'Transactions (Dated)'!$D$2:$D$53,'Share Values'!$V313,'Transactions (Dated)'!$B$2:$B$53,'Share Values'!AJ$11,'Transactions (Dated)'!$C$2:$C$53,"Buy")-SUMIFS('Transactions (Dated)'!$E$2:$E$53,'Transactions (Dated)'!$D$2:$D$53,'Share Values'!$V313,'Transactions (Dated)'!$B$2:$B$53,'Share Values'!AJ$11,'Transactions (Dated)'!$C$2:$C$53,"Sell")</f>
        <v>0</v>
      </c>
      <c r="AK313" s="40"/>
      <c r="AM313" s="3">
        <f t="shared" si="105"/>
        <v>42349</v>
      </c>
      <c r="AN313" s="6">
        <f t="shared" ca="1" si="106"/>
        <v>48747.499999999993</v>
      </c>
      <c r="AO313" s="6">
        <f t="shared" ca="1" si="107"/>
        <v>21281.25</v>
      </c>
      <c r="AP313" s="6">
        <f t="shared" ca="1" si="108"/>
        <v>0</v>
      </c>
      <c r="AQ313" s="6">
        <f t="shared" ca="1" si="109"/>
        <v>62852.24</v>
      </c>
      <c r="AR313" s="6">
        <f t="shared" ca="1" si="110"/>
        <v>29866.560000000001</v>
      </c>
      <c r="AS313" s="6">
        <f t="shared" ca="1" si="111"/>
        <v>0</v>
      </c>
      <c r="AT313" s="6">
        <f t="shared" ca="1" si="112"/>
        <v>0</v>
      </c>
      <c r="AU313" s="6">
        <f t="shared" ca="1" si="113"/>
        <v>0</v>
      </c>
      <c r="AV313" s="6">
        <f t="shared" ca="1" si="114"/>
        <v>0</v>
      </c>
      <c r="AW313" s="6">
        <f t="shared" ca="1" si="115"/>
        <v>0</v>
      </c>
      <c r="AX313" s="6">
        <f t="shared" ca="1" si="116"/>
        <v>0</v>
      </c>
      <c r="AY313" s="6">
        <f t="shared" ca="1" si="117"/>
        <v>0</v>
      </c>
      <c r="AZ313" s="6">
        <f t="shared" ca="1" si="118"/>
        <v>0</v>
      </c>
      <c r="BA313" s="6">
        <f t="shared" ca="1" si="119"/>
        <v>0</v>
      </c>
      <c r="BB313" s="6"/>
      <c r="BD313" s="4">
        <f t="shared" ca="1" si="120"/>
        <v>162747.54999999999</v>
      </c>
      <c r="BF313" s="3">
        <f t="shared" si="121"/>
        <v>42349</v>
      </c>
      <c r="BG313" s="6">
        <f>BG312+SUMIFS('Transactions (Dated)'!H:H,'Transactions (Dated)'!D:D,'Share Values'!AM313)</f>
        <v>806524.9</v>
      </c>
      <c r="BH313" s="6">
        <f ca="1">BH312+SUMIFS('Transactions (Dated)'!$F:$F,'Transactions (Dated)'!$D:$D,$BF313,'Transactions (Dated)'!$B:$B,BH$11,'Transactions (Dated)'!$C:$C,"Dividend (paid to cash)")*W313</f>
        <v>0</v>
      </c>
      <c r="BI313" s="6">
        <f ca="1">BI312+SUMIFS('Transactions (Dated)'!$F:$F,'Transactions (Dated)'!$D:$D,$BF313,'Transactions (Dated)'!$B:$B,BI$11,'Transactions (Dated)'!$C:$C,"Dividend (paid to cash)")*X313</f>
        <v>2421.875</v>
      </c>
      <c r="BJ313" s="6">
        <f ca="1">BJ312+SUMIFS('Transactions (Dated)'!$F:$F,'Transactions (Dated)'!$D:$D,$BF313,'Transactions (Dated)'!$B:$B,BJ$11,'Transactions (Dated)'!$C:$C,"Dividend (paid to cash)")*Y313</f>
        <v>0</v>
      </c>
      <c r="BK313" s="6">
        <f ca="1">BK312+SUMIFS('Transactions (Dated)'!$F:$F,'Transactions (Dated)'!$D:$D,$BF313,'Transactions (Dated)'!$B:$B,BK$11,'Transactions (Dated)'!$C:$C,"Dividend (paid to cash)")*Z313</f>
        <v>245.96000000000004</v>
      </c>
      <c r="BL313" s="6">
        <f ca="1">BL312+SUMIFS('Transactions (Dated)'!$F:$F,'Transactions (Dated)'!$D:$D,$BF313,'Transactions (Dated)'!$B:$B,BL$11,'Transactions (Dated)'!$C:$C,"Dividend (paid to cash)")*AA313</f>
        <v>0</v>
      </c>
      <c r="BM313" s="6">
        <f ca="1">BM312+SUMIFS('Transactions (Dated)'!$F:$F,'Transactions (Dated)'!$D:$D,$BF313,'Transactions (Dated)'!$B:$B,BM$11,'Transactions (Dated)'!$C:$C,"Dividend (paid to cash)")*AB313</f>
        <v>0</v>
      </c>
      <c r="BN313" s="6">
        <f ca="1">BN312+SUMIFS('Transactions (Dated)'!$F:$F,'Transactions (Dated)'!$D:$D,$BF313,'Transactions (Dated)'!$B:$B,BN$11,'Transactions (Dated)'!$C:$C,"Dividend (paid to cash)")*AC313</f>
        <v>0</v>
      </c>
      <c r="BO313" s="6">
        <f ca="1">BO312+SUMIFS('Transactions (Dated)'!$F:$F,'Transactions (Dated)'!$D:$D,$BF313,'Transactions (Dated)'!$B:$B,BO$11,'Transactions (Dated)'!$C:$C,"Dividend (paid to cash)")*AD313</f>
        <v>0</v>
      </c>
      <c r="BP313" s="6">
        <f ca="1">BP312+SUMIFS('Transactions (Dated)'!$F:$F,'Transactions (Dated)'!$D:$D,$BF313,'Transactions (Dated)'!$B:$B,BP$11,'Transactions (Dated)'!$C:$C,"Dividend (paid to cash)")*AE313</f>
        <v>0</v>
      </c>
      <c r="BQ313" s="6">
        <f ca="1">BQ312+SUMIFS('Transactions (Dated)'!$F:$F,'Transactions (Dated)'!$D:$D,$BF313,'Transactions (Dated)'!$B:$B,BQ$11,'Transactions (Dated)'!$C:$C,"Dividend (paid to cash)")*AF313</f>
        <v>0</v>
      </c>
      <c r="BR313" s="6">
        <f ca="1">BR312+SUMIFS('Transactions (Dated)'!$F:$F,'Transactions (Dated)'!$D:$D,$BF313,'Transactions (Dated)'!$B:$B,BR$11,'Transactions (Dated)'!$C:$C,"Dividend (paid to cash)")*AG313</f>
        <v>0</v>
      </c>
      <c r="BS313" s="6">
        <f ca="1">BS312+SUMIFS('Transactions (Dated)'!$F:$F,'Transactions (Dated)'!$D:$D,$BF313,'Transactions (Dated)'!$B:$B,BS$11,'Transactions (Dated)'!$C:$C,"Dividend (paid to cash)")*AH313</f>
        <v>0</v>
      </c>
      <c r="BT313" s="6">
        <f ca="1">BT312+SUMIFS('Transactions (Dated)'!$F:$F,'Transactions (Dated)'!$D:$D,$BF313,'Transactions (Dated)'!$B:$B,BT$11,'Transactions (Dated)'!$C:$C,"Dividend (paid to cash)")*AI313</f>
        <v>0</v>
      </c>
      <c r="BU313" s="6">
        <f ca="1">BU312+SUMIFS('Transactions (Dated)'!$F:$F,'Transactions (Dated)'!$D:$D,$BF313,'Transactions (Dated)'!$B:$B,BU$11,'Transactions (Dated)'!$C:$C,"Dividend (paid to cash)")*AJ313</f>
        <v>0</v>
      </c>
      <c r="BV313" s="6"/>
      <c r="BX313" s="6">
        <f t="shared" ca="1" si="126"/>
        <v>809192.73499999999</v>
      </c>
      <c r="BZ313" s="3">
        <f t="shared" si="127"/>
        <v>42349</v>
      </c>
      <c r="CA313" s="4">
        <f t="shared" ca="1" si="122"/>
        <v>162747.54999999999</v>
      </c>
      <c r="CB313" s="4">
        <f t="shared" ca="1" si="123"/>
        <v>809192.73499999999</v>
      </c>
      <c r="CD313" s="4">
        <f t="shared" ca="1" si="124"/>
        <v>971940.28499999992</v>
      </c>
    </row>
    <row r="314" spans="2:82">
      <c r="B314" s="3">
        <f t="shared" si="125"/>
        <v>42352</v>
      </c>
      <c r="C314" s="2">
        <v>12695.5</v>
      </c>
      <c r="E314" s="70">
        <v>42352</v>
      </c>
      <c r="F314" s="69">
        <v>10.39</v>
      </c>
      <c r="G314" s="69">
        <v>2.29</v>
      </c>
      <c r="H314" s="69">
        <v>17.25</v>
      </c>
      <c r="I314" s="69">
        <v>32.700000000000003</v>
      </c>
      <c r="J314" s="69">
        <v>12.15</v>
      </c>
      <c r="K314" s="69">
        <v>9.8332999999999995</v>
      </c>
      <c r="L314" s="69">
        <v>19.22</v>
      </c>
      <c r="M314" s="69">
        <v>2.71</v>
      </c>
      <c r="N314" s="69">
        <v>7.39</v>
      </c>
      <c r="O314" s="69">
        <v>6.4767000000000001</v>
      </c>
      <c r="P314" s="69">
        <v>21.92</v>
      </c>
      <c r="Q314" s="69">
        <v>0.81</v>
      </c>
      <c r="R314" s="69">
        <v>4.66</v>
      </c>
      <c r="S314" s="69">
        <v>36.17</v>
      </c>
      <c r="T314" s="4"/>
      <c r="V314" s="3">
        <f t="shared" si="104"/>
        <v>42352</v>
      </c>
      <c r="W314" s="40">
        <f ca="1">W313+SUMIFS('Transactions (Dated)'!$E$2:$E$53,'Transactions (Dated)'!$D$2:$D$53,'Share Values'!$V314,'Transactions (Dated)'!$B$2:$B$53,'Share Values'!W$11,'Transactions (Dated)'!$C$2:$C$53,"Buy")-SUMIFS('Transactions (Dated)'!$E$2:$E$53,'Transactions (Dated)'!$D$2:$D$53,'Share Values'!$V314,'Transactions (Dated)'!$B$2:$B$53,'Share Values'!W$11,'Transactions (Dated)'!$C$2:$C$53,"Sell")</f>
        <v>4625</v>
      </c>
      <c r="X314" s="40">
        <f ca="1">X313+SUMIFS('Transactions (Dated)'!$E$2:$E$53,'Transactions (Dated)'!$D$2:$D$53,'Share Values'!$V314,'Transactions (Dated)'!$B$2:$B$53,'Share Values'!X$11,'Transactions (Dated)'!$C$2:$C$53,"Buy")-SUMIFS('Transactions (Dated)'!$E$2:$E$53,'Transactions (Dated)'!$D$2:$D$53,'Share Values'!$V314,'Transactions (Dated)'!$B$2:$B$53,'Share Values'!X$11,'Transactions (Dated)'!$C$2:$C$53,"Sell")</f>
        <v>9375</v>
      </c>
      <c r="Y314" s="40">
        <f ca="1">Y313+SUMIFS('Transactions (Dated)'!$E$2:$E$53,'Transactions (Dated)'!$D$2:$D$53,'Share Values'!$V314,'Transactions (Dated)'!$B$2:$B$53,'Share Values'!Y$11,'Transactions (Dated)'!$C$2:$C$53,"Buy")-SUMIFS('Transactions (Dated)'!$E$2:$E$53,'Transactions (Dated)'!$D$2:$D$53,'Share Values'!$V314,'Transactions (Dated)'!$B$2:$B$53,'Share Values'!Y$11,'Transactions (Dated)'!$C$2:$C$53,"Sell")</f>
        <v>0</v>
      </c>
      <c r="Z314" s="40">
        <f ca="1">Z313+SUMIFS('Transactions (Dated)'!$E$2:$E$53,'Transactions (Dated)'!$D$2:$D$53,'Share Values'!$V314,'Transactions (Dated)'!$B$2:$B$53,'Share Values'!Z$11,'Transactions (Dated)'!$C$2:$C$53,"Buy")-SUMIFS('Transactions (Dated)'!$E$2:$E$53,'Transactions (Dated)'!$D$2:$D$53,'Share Values'!$V314,'Transactions (Dated)'!$B$2:$B$53,'Share Values'!Z$11,'Transactions (Dated)'!$C$2:$C$53,"Sell")</f>
        <v>1892</v>
      </c>
      <c r="AA314" s="40">
        <f ca="1">AA313+SUMIFS('Transactions (Dated)'!$E$2:$E$53,'Transactions (Dated)'!$D$2:$D$53,'Share Values'!$V314,'Transactions (Dated)'!$B$2:$B$53,'Share Values'!AA$11,'Transactions (Dated)'!$C$2:$C$53,"Buy")-SUMIFS('Transactions (Dated)'!$E$2:$E$53,'Transactions (Dated)'!$D$2:$D$53,'Share Values'!$V314,'Transactions (Dated)'!$B$2:$B$53,'Share Values'!AA$11,'Transactions (Dated)'!$C$2:$C$53,"Sell")</f>
        <v>2348</v>
      </c>
      <c r="AB314" s="40">
        <f ca="1">AB313+SUMIFS('Transactions (Dated)'!$E$2:$E$53,'Transactions (Dated)'!$D$2:$D$53,'Share Values'!$V314,'Transactions (Dated)'!$B$2:$B$53,'Share Values'!AB$11,'Transactions (Dated)'!$C$2:$C$53,"Buy")-SUMIFS('Transactions (Dated)'!$E$2:$E$53,'Transactions (Dated)'!$D$2:$D$53,'Share Values'!$V314,'Transactions (Dated)'!$B$2:$B$53,'Share Values'!AB$11,'Transactions (Dated)'!$C$2:$C$53,"Sell")</f>
        <v>0</v>
      </c>
      <c r="AC314" s="40">
        <f ca="1">AC313+SUMIFS('Transactions (Dated)'!$E$2:$E$53,'Transactions (Dated)'!$D$2:$D$53,'Share Values'!$V314,'Transactions (Dated)'!$B$2:$B$53,'Share Values'!AC$11,'Transactions (Dated)'!$C$2:$C$53,"Buy")-SUMIFS('Transactions (Dated)'!$E$2:$E$53,'Transactions (Dated)'!$D$2:$D$53,'Share Values'!$V314,'Transactions (Dated)'!$B$2:$B$53,'Share Values'!AC$11,'Transactions (Dated)'!$C$2:$C$53,"Sell")</f>
        <v>0</v>
      </c>
      <c r="AD314" s="40">
        <f ca="1">AD313+SUMIFS('Transactions (Dated)'!$E$2:$E$53,'Transactions (Dated)'!$D$2:$D$53,'Share Values'!$V314,'Transactions (Dated)'!$B$2:$B$53,'Share Values'!AD$11,'Transactions (Dated)'!$C$2:$C$53,"Buy")-SUMIFS('Transactions (Dated)'!$E$2:$E$53,'Transactions (Dated)'!$D$2:$D$53,'Share Values'!$V314,'Transactions (Dated)'!$B$2:$B$53,'Share Values'!AD$11,'Transactions (Dated)'!$C$2:$C$53,"Sell")</f>
        <v>0</v>
      </c>
      <c r="AE314" s="40">
        <f ca="1">AE313+SUMIFS('Transactions (Dated)'!$E$2:$E$53,'Transactions (Dated)'!$D$2:$D$53,'Share Values'!$V314,'Transactions (Dated)'!$B$2:$B$53,'Share Values'!AE$11,'Transactions (Dated)'!$C$2:$C$53,"Buy")-SUMIFS('Transactions (Dated)'!$E$2:$E$53,'Transactions (Dated)'!$D$2:$D$53,'Share Values'!$V314,'Transactions (Dated)'!$B$2:$B$53,'Share Values'!AE$11,'Transactions (Dated)'!$C$2:$C$53,"Sell")</f>
        <v>0</v>
      </c>
      <c r="AF314" s="40">
        <f ca="1">AF313+SUMIFS('Transactions (Dated)'!$E$2:$E$53,'Transactions (Dated)'!$D$2:$D$53,'Share Values'!$V314,'Transactions (Dated)'!$B$2:$B$53,'Share Values'!AF$11,'Transactions (Dated)'!$C$2:$C$53,"Buy")-SUMIFS('Transactions (Dated)'!$E$2:$E$53,'Transactions (Dated)'!$D$2:$D$53,'Share Values'!$V314,'Transactions (Dated)'!$B$2:$B$53,'Share Values'!AF$11,'Transactions (Dated)'!$C$2:$C$53,"Sell")</f>
        <v>0</v>
      </c>
      <c r="AG314" s="40">
        <f ca="1">AG313+SUMIFS('Transactions (Dated)'!$E$2:$E$53,'Transactions (Dated)'!$D$2:$D$53,'Share Values'!$V314,'Transactions (Dated)'!$B$2:$B$53,'Share Values'!AG$11,'Transactions (Dated)'!$C$2:$C$53,"Buy")-SUMIFS('Transactions (Dated)'!$E$2:$E$53,'Transactions (Dated)'!$D$2:$D$53,'Share Values'!$V314,'Transactions (Dated)'!$B$2:$B$53,'Share Values'!AG$11,'Transactions (Dated)'!$C$2:$C$53,"Sell")</f>
        <v>0</v>
      </c>
      <c r="AH314" s="40">
        <f ca="1">AH313+SUMIFS('Transactions (Dated)'!$E$2:$E$53,'Transactions (Dated)'!$D$2:$D$53,'Share Values'!$V314,'Transactions (Dated)'!$B$2:$B$53,'Share Values'!AH$11,'Transactions (Dated)'!$C$2:$C$53,"Buy")-SUMIFS('Transactions (Dated)'!$E$2:$E$53,'Transactions (Dated)'!$D$2:$D$53,'Share Values'!$V314,'Transactions (Dated)'!$B$2:$B$53,'Share Values'!AH$11,'Transactions (Dated)'!$C$2:$C$53,"Sell")</f>
        <v>0</v>
      </c>
      <c r="AI314" s="40">
        <f ca="1">AI313+SUMIFS('Transactions (Dated)'!$E$2:$E$53,'Transactions (Dated)'!$D$2:$D$53,'Share Values'!$V314,'Transactions (Dated)'!$B$2:$B$53,'Share Values'!AI$11,'Transactions (Dated)'!$C$2:$C$53,"Buy")-SUMIFS('Transactions (Dated)'!$E$2:$E$53,'Transactions (Dated)'!$D$2:$D$53,'Share Values'!$V314,'Transactions (Dated)'!$B$2:$B$53,'Share Values'!AI$11,'Transactions (Dated)'!$C$2:$C$53,"Sell")</f>
        <v>0</v>
      </c>
      <c r="AJ314" s="40">
        <f ca="1">AJ313+SUMIFS('Transactions (Dated)'!$E$2:$E$53,'Transactions (Dated)'!$D$2:$D$53,'Share Values'!$V314,'Transactions (Dated)'!$B$2:$B$53,'Share Values'!AJ$11,'Transactions (Dated)'!$C$2:$C$53,"Buy")-SUMIFS('Transactions (Dated)'!$E$2:$E$53,'Transactions (Dated)'!$D$2:$D$53,'Share Values'!$V314,'Transactions (Dated)'!$B$2:$B$53,'Share Values'!AJ$11,'Transactions (Dated)'!$C$2:$C$53,"Sell")</f>
        <v>0</v>
      </c>
      <c r="AK314" s="40"/>
      <c r="AM314" s="3">
        <f t="shared" si="105"/>
        <v>42352</v>
      </c>
      <c r="AN314" s="6">
        <f t="shared" ca="1" si="106"/>
        <v>48053.75</v>
      </c>
      <c r="AO314" s="6">
        <f t="shared" ca="1" si="107"/>
        <v>21468.75</v>
      </c>
      <c r="AP314" s="6">
        <f t="shared" ca="1" si="108"/>
        <v>0</v>
      </c>
      <c r="AQ314" s="6">
        <f t="shared" ca="1" si="109"/>
        <v>61868.400000000009</v>
      </c>
      <c r="AR314" s="6">
        <f t="shared" ca="1" si="110"/>
        <v>28528.2</v>
      </c>
      <c r="AS314" s="6">
        <f t="shared" ca="1" si="111"/>
        <v>0</v>
      </c>
      <c r="AT314" s="6">
        <f t="shared" ca="1" si="112"/>
        <v>0</v>
      </c>
      <c r="AU314" s="6">
        <f t="shared" ca="1" si="113"/>
        <v>0</v>
      </c>
      <c r="AV314" s="6">
        <f t="shared" ca="1" si="114"/>
        <v>0</v>
      </c>
      <c r="AW314" s="6">
        <f t="shared" ca="1" si="115"/>
        <v>0</v>
      </c>
      <c r="AX314" s="6">
        <f t="shared" ca="1" si="116"/>
        <v>0</v>
      </c>
      <c r="AY314" s="6">
        <f t="shared" ca="1" si="117"/>
        <v>0</v>
      </c>
      <c r="AZ314" s="6">
        <f t="shared" ca="1" si="118"/>
        <v>0</v>
      </c>
      <c r="BA314" s="6">
        <f t="shared" ca="1" si="119"/>
        <v>0</v>
      </c>
      <c r="BB314" s="6"/>
      <c r="BD314" s="4">
        <f t="shared" ca="1" si="120"/>
        <v>159919.10000000003</v>
      </c>
      <c r="BF314" s="3">
        <f t="shared" si="121"/>
        <v>42352</v>
      </c>
      <c r="BG314" s="6">
        <f>BG313+SUMIFS('Transactions (Dated)'!H:H,'Transactions (Dated)'!D:D,'Share Values'!AM314)</f>
        <v>806524.9</v>
      </c>
      <c r="BH314" s="6">
        <f ca="1">BH313+SUMIFS('Transactions (Dated)'!$F:$F,'Transactions (Dated)'!$D:$D,$BF314,'Transactions (Dated)'!$B:$B,BH$11,'Transactions (Dated)'!$C:$C,"Dividend (paid to cash)")*W314</f>
        <v>0</v>
      </c>
      <c r="BI314" s="6">
        <f ca="1">BI313+SUMIFS('Transactions (Dated)'!$F:$F,'Transactions (Dated)'!$D:$D,$BF314,'Transactions (Dated)'!$B:$B,BI$11,'Transactions (Dated)'!$C:$C,"Dividend (paid to cash)")*X314</f>
        <v>2421.875</v>
      </c>
      <c r="BJ314" s="6">
        <f ca="1">BJ313+SUMIFS('Transactions (Dated)'!$F:$F,'Transactions (Dated)'!$D:$D,$BF314,'Transactions (Dated)'!$B:$B,BJ$11,'Transactions (Dated)'!$C:$C,"Dividend (paid to cash)")*Y314</f>
        <v>0</v>
      </c>
      <c r="BK314" s="6">
        <f ca="1">BK313+SUMIFS('Transactions (Dated)'!$F:$F,'Transactions (Dated)'!$D:$D,$BF314,'Transactions (Dated)'!$B:$B,BK$11,'Transactions (Dated)'!$C:$C,"Dividend (paid to cash)")*Z314</f>
        <v>245.96000000000004</v>
      </c>
      <c r="BL314" s="6">
        <f ca="1">BL313+SUMIFS('Transactions (Dated)'!$F:$F,'Transactions (Dated)'!$D:$D,$BF314,'Transactions (Dated)'!$B:$B,BL$11,'Transactions (Dated)'!$C:$C,"Dividend (paid to cash)")*AA314</f>
        <v>0</v>
      </c>
      <c r="BM314" s="6">
        <f ca="1">BM313+SUMIFS('Transactions (Dated)'!$F:$F,'Transactions (Dated)'!$D:$D,$BF314,'Transactions (Dated)'!$B:$B,BM$11,'Transactions (Dated)'!$C:$C,"Dividend (paid to cash)")*AB314</f>
        <v>0</v>
      </c>
      <c r="BN314" s="6">
        <f ca="1">BN313+SUMIFS('Transactions (Dated)'!$F:$F,'Transactions (Dated)'!$D:$D,$BF314,'Transactions (Dated)'!$B:$B,BN$11,'Transactions (Dated)'!$C:$C,"Dividend (paid to cash)")*AC314</f>
        <v>0</v>
      </c>
      <c r="BO314" s="6">
        <f ca="1">BO313+SUMIFS('Transactions (Dated)'!$F:$F,'Transactions (Dated)'!$D:$D,$BF314,'Transactions (Dated)'!$B:$B,BO$11,'Transactions (Dated)'!$C:$C,"Dividend (paid to cash)")*AD314</f>
        <v>0</v>
      </c>
      <c r="BP314" s="6">
        <f ca="1">BP313+SUMIFS('Transactions (Dated)'!$F:$F,'Transactions (Dated)'!$D:$D,$BF314,'Transactions (Dated)'!$B:$B,BP$11,'Transactions (Dated)'!$C:$C,"Dividend (paid to cash)")*AE314</f>
        <v>0</v>
      </c>
      <c r="BQ314" s="6">
        <f ca="1">BQ313+SUMIFS('Transactions (Dated)'!$F:$F,'Transactions (Dated)'!$D:$D,$BF314,'Transactions (Dated)'!$B:$B,BQ$11,'Transactions (Dated)'!$C:$C,"Dividend (paid to cash)")*AF314</f>
        <v>0</v>
      </c>
      <c r="BR314" s="6">
        <f ca="1">BR313+SUMIFS('Transactions (Dated)'!$F:$F,'Transactions (Dated)'!$D:$D,$BF314,'Transactions (Dated)'!$B:$B,BR$11,'Transactions (Dated)'!$C:$C,"Dividend (paid to cash)")*AG314</f>
        <v>0</v>
      </c>
      <c r="BS314" s="6">
        <f ca="1">BS313+SUMIFS('Transactions (Dated)'!$F:$F,'Transactions (Dated)'!$D:$D,$BF314,'Transactions (Dated)'!$B:$B,BS$11,'Transactions (Dated)'!$C:$C,"Dividend (paid to cash)")*AH314</f>
        <v>0</v>
      </c>
      <c r="BT314" s="6">
        <f ca="1">BT313+SUMIFS('Transactions (Dated)'!$F:$F,'Transactions (Dated)'!$D:$D,$BF314,'Transactions (Dated)'!$B:$B,BT$11,'Transactions (Dated)'!$C:$C,"Dividend (paid to cash)")*AI314</f>
        <v>0</v>
      </c>
      <c r="BU314" s="6">
        <f ca="1">BU313+SUMIFS('Transactions (Dated)'!$F:$F,'Transactions (Dated)'!$D:$D,$BF314,'Transactions (Dated)'!$B:$B,BU$11,'Transactions (Dated)'!$C:$C,"Dividend (paid to cash)")*AJ314</f>
        <v>0</v>
      </c>
      <c r="BV314" s="6"/>
      <c r="BX314" s="6">
        <f t="shared" ca="1" si="126"/>
        <v>809192.73499999999</v>
      </c>
      <c r="BZ314" s="3">
        <f t="shared" si="127"/>
        <v>42352</v>
      </c>
      <c r="CA314" s="4">
        <f t="shared" ca="1" si="122"/>
        <v>159919.10000000003</v>
      </c>
      <c r="CB314" s="4">
        <f t="shared" ca="1" si="123"/>
        <v>809192.73499999999</v>
      </c>
      <c r="CD314" s="4">
        <f t="shared" ca="1" si="124"/>
        <v>969111.83499999996</v>
      </c>
    </row>
    <row r="315" spans="2:82">
      <c r="B315" s="3">
        <f t="shared" si="125"/>
        <v>42353</v>
      </c>
      <c r="C315" s="2">
        <v>12919.6</v>
      </c>
      <c r="E315" s="70">
        <v>42353</v>
      </c>
      <c r="F315" s="69">
        <v>10.78</v>
      </c>
      <c r="G315" s="69">
        <v>2.25</v>
      </c>
      <c r="H315" s="69">
        <v>17.57</v>
      </c>
      <c r="I315" s="69">
        <v>33.770000000000003</v>
      </c>
      <c r="J315" s="69">
        <v>12.36</v>
      </c>
      <c r="K315" s="69">
        <v>9.85</v>
      </c>
      <c r="L315" s="69">
        <v>19.66</v>
      </c>
      <c r="M315" s="69">
        <v>2.67</v>
      </c>
      <c r="N315" s="69">
        <v>7.38</v>
      </c>
      <c r="O315" s="69">
        <v>6.46</v>
      </c>
      <c r="P315" s="69">
        <v>22.05</v>
      </c>
      <c r="Q315" s="69">
        <v>0.81</v>
      </c>
      <c r="R315" s="69">
        <v>4.5199999999999996</v>
      </c>
      <c r="S315" s="69">
        <v>36.799999999999997</v>
      </c>
      <c r="T315" s="4"/>
      <c r="V315" s="3">
        <f t="shared" si="104"/>
        <v>42353</v>
      </c>
      <c r="W315" s="40">
        <f ca="1">W314+SUMIFS('Transactions (Dated)'!$E$2:$E$53,'Transactions (Dated)'!$D$2:$D$53,'Share Values'!$V315,'Transactions (Dated)'!$B$2:$B$53,'Share Values'!W$11,'Transactions (Dated)'!$C$2:$C$53,"Buy")-SUMIFS('Transactions (Dated)'!$E$2:$E$53,'Transactions (Dated)'!$D$2:$D$53,'Share Values'!$V315,'Transactions (Dated)'!$B$2:$B$53,'Share Values'!W$11,'Transactions (Dated)'!$C$2:$C$53,"Sell")</f>
        <v>4625</v>
      </c>
      <c r="X315" s="40">
        <f ca="1">X314+SUMIFS('Transactions (Dated)'!$E$2:$E$53,'Transactions (Dated)'!$D$2:$D$53,'Share Values'!$V315,'Transactions (Dated)'!$B$2:$B$53,'Share Values'!X$11,'Transactions (Dated)'!$C$2:$C$53,"Buy")-SUMIFS('Transactions (Dated)'!$E$2:$E$53,'Transactions (Dated)'!$D$2:$D$53,'Share Values'!$V315,'Transactions (Dated)'!$B$2:$B$53,'Share Values'!X$11,'Transactions (Dated)'!$C$2:$C$53,"Sell")</f>
        <v>9375</v>
      </c>
      <c r="Y315" s="40">
        <f ca="1">Y314+SUMIFS('Transactions (Dated)'!$E$2:$E$53,'Transactions (Dated)'!$D$2:$D$53,'Share Values'!$V315,'Transactions (Dated)'!$B$2:$B$53,'Share Values'!Y$11,'Transactions (Dated)'!$C$2:$C$53,"Buy")-SUMIFS('Transactions (Dated)'!$E$2:$E$53,'Transactions (Dated)'!$D$2:$D$53,'Share Values'!$V315,'Transactions (Dated)'!$B$2:$B$53,'Share Values'!Y$11,'Transactions (Dated)'!$C$2:$C$53,"Sell")</f>
        <v>0</v>
      </c>
      <c r="Z315" s="40">
        <f ca="1">Z314+SUMIFS('Transactions (Dated)'!$E$2:$E$53,'Transactions (Dated)'!$D$2:$D$53,'Share Values'!$V315,'Transactions (Dated)'!$B$2:$B$53,'Share Values'!Z$11,'Transactions (Dated)'!$C$2:$C$53,"Buy")-SUMIFS('Transactions (Dated)'!$E$2:$E$53,'Transactions (Dated)'!$D$2:$D$53,'Share Values'!$V315,'Transactions (Dated)'!$B$2:$B$53,'Share Values'!Z$11,'Transactions (Dated)'!$C$2:$C$53,"Sell")</f>
        <v>1892</v>
      </c>
      <c r="AA315" s="40">
        <f ca="1">AA314+SUMIFS('Transactions (Dated)'!$E$2:$E$53,'Transactions (Dated)'!$D$2:$D$53,'Share Values'!$V315,'Transactions (Dated)'!$B$2:$B$53,'Share Values'!AA$11,'Transactions (Dated)'!$C$2:$C$53,"Buy")-SUMIFS('Transactions (Dated)'!$E$2:$E$53,'Transactions (Dated)'!$D$2:$D$53,'Share Values'!$V315,'Transactions (Dated)'!$B$2:$B$53,'Share Values'!AA$11,'Transactions (Dated)'!$C$2:$C$53,"Sell")</f>
        <v>2348</v>
      </c>
      <c r="AB315" s="40">
        <f ca="1">AB314+SUMIFS('Transactions (Dated)'!$E$2:$E$53,'Transactions (Dated)'!$D$2:$D$53,'Share Values'!$V315,'Transactions (Dated)'!$B$2:$B$53,'Share Values'!AB$11,'Transactions (Dated)'!$C$2:$C$53,"Buy")-SUMIFS('Transactions (Dated)'!$E$2:$E$53,'Transactions (Dated)'!$D$2:$D$53,'Share Values'!$V315,'Transactions (Dated)'!$B$2:$B$53,'Share Values'!AB$11,'Transactions (Dated)'!$C$2:$C$53,"Sell")</f>
        <v>0</v>
      </c>
      <c r="AC315" s="40">
        <f ca="1">AC314+SUMIFS('Transactions (Dated)'!$E$2:$E$53,'Transactions (Dated)'!$D$2:$D$53,'Share Values'!$V315,'Transactions (Dated)'!$B$2:$B$53,'Share Values'!AC$11,'Transactions (Dated)'!$C$2:$C$53,"Buy")-SUMIFS('Transactions (Dated)'!$E$2:$E$53,'Transactions (Dated)'!$D$2:$D$53,'Share Values'!$V315,'Transactions (Dated)'!$B$2:$B$53,'Share Values'!AC$11,'Transactions (Dated)'!$C$2:$C$53,"Sell")</f>
        <v>0</v>
      </c>
      <c r="AD315" s="40">
        <f ca="1">AD314+SUMIFS('Transactions (Dated)'!$E$2:$E$53,'Transactions (Dated)'!$D$2:$D$53,'Share Values'!$V315,'Transactions (Dated)'!$B$2:$B$53,'Share Values'!AD$11,'Transactions (Dated)'!$C$2:$C$53,"Buy")-SUMIFS('Transactions (Dated)'!$E$2:$E$53,'Transactions (Dated)'!$D$2:$D$53,'Share Values'!$V315,'Transactions (Dated)'!$B$2:$B$53,'Share Values'!AD$11,'Transactions (Dated)'!$C$2:$C$53,"Sell")</f>
        <v>0</v>
      </c>
      <c r="AE315" s="40">
        <f ca="1">AE314+SUMIFS('Transactions (Dated)'!$E$2:$E$53,'Transactions (Dated)'!$D$2:$D$53,'Share Values'!$V315,'Transactions (Dated)'!$B$2:$B$53,'Share Values'!AE$11,'Transactions (Dated)'!$C$2:$C$53,"Buy")-SUMIFS('Transactions (Dated)'!$E$2:$E$53,'Transactions (Dated)'!$D$2:$D$53,'Share Values'!$V315,'Transactions (Dated)'!$B$2:$B$53,'Share Values'!AE$11,'Transactions (Dated)'!$C$2:$C$53,"Sell")</f>
        <v>0</v>
      </c>
      <c r="AF315" s="40">
        <f ca="1">AF314+SUMIFS('Transactions (Dated)'!$E$2:$E$53,'Transactions (Dated)'!$D$2:$D$53,'Share Values'!$V315,'Transactions (Dated)'!$B$2:$B$53,'Share Values'!AF$11,'Transactions (Dated)'!$C$2:$C$53,"Buy")-SUMIFS('Transactions (Dated)'!$E$2:$E$53,'Transactions (Dated)'!$D$2:$D$53,'Share Values'!$V315,'Transactions (Dated)'!$B$2:$B$53,'Share Values'!AF$11,'Transactions (Dated)'!$C$2:$C$53,"Sell")</f>
        <v>0</v>
      </c>
      <c r="AG315" s="40">
        <f ca="1">AG314+SUMIFS('Transactions (Dated)'!$E$2:$E$53,'Transactions (Dated)'!$D$2:$D$53,'Share Values'!$V315,'Transactions (Dated)'!$B$2:$B$53,'Share Values'!AG$11,'Transactions (Dated)'!$C$2:$C$53,"Buy")-SUMIFS('Transactions (Dated)'!$E$2:$E$53,'Transactions (Dated)'!$D$2:$D$53,'Share Values'!$V315,'Transactions (Dated)'!$B$2:$B$53,'Share Values'!AG$11,'Transactions (Dated)'!$C$2:$C$53,"Sell")</f>
        <v>0</v>
      </c>
      <c r="AH315" s="40">
        <f ca="1">AH314+SUMIFS('Transactions (Dated)'!$E$2:$E$53,'Transactions (Dated)'!$D$2:$D$53,'Share Values'!$V315,'Transactions (Dated)'!$B$2:$B$53,'Share Values'!AH$11,'Transactions (Dated)'!$C$2:$C$53,"Buy")-SUMIFS('Transactions (Dated)'!$E$2:$E$53,'Transactions (Dated)'!$D$2:$D$53,'Share Values'!$V315,'Transactions (Dated)'!$B$2:$B$53,'Share Values'!AH$11,'Transactions (Dated)'!$C$2:$C$53,"Sell")</f>
        <v>0</v>
      </c>
      <c r="AI315" s="40">
        <f ca="1">AI314+SUMIFS('Transactions (Dated)'!$E$2:$E$53,'Transactions (Dated)'!$D$2:$D$53,'Share Values'!$V315,'Transactions (Dated)'!$B$2:$B$53,'Share Values'!AI$11,'Transactions (Dated)'!$C$2:$C$53,"Buy")-SUMIFS('Transactions (Dated)'!$E$2:$E$53,'Transactions (Dated)'!$D$2:$D$53,'Share Values'!$V315,'Transactions (Dated)'!$B$2:$B$53,'Share Values'!AI$11,'Transactions (Dated)'!$C$2:$C$53,"Sell")</f>
        <v>0</v>
      </c>
      <c r="AJ315" s="40">
        <f ca="1">AJ314+SUMIFS('Transactions (Dated)'!$E$2:$E$53,'Transactions (Dated)'!$D$2:$D$53,'Share Values'!$V315,'Transactions (Dated)'!$B$2:$B$53,'Share Values'!AJ$11,'Transactions (Dated)'!$C$2:$C$53,"Buy")-SUMIFS('Transactions (Dated)'!$E$2:$E$53,'Transactions (Dated)'!$D$2:$D$53,'Share Values'!$V315,'Transactions (Dated)'!$B$2:$B$53,'Share Values'!AJ$11,'Transactions (Dated)'!$C$2:$C$53,"Sell")</f>
        <v>0</v>
      </c>
      <c r="AK315" s="40"/>
      <c r="AM315" s="3">
        <f t="shared" si="105"/>
        <v>42353</v>
      </c>
      <c r="AN315" s="6">
        <f t="shared" ca="1" si="106"/>
        <v>49857.5</v>
      </c>
      <c r="AO315" s="6">
        <f t="shared" ca="1" si="107"/>
        <v>21093.75</v>
      </c>
      <c r="AP315" s="6">
        <f t="shared" ca="1" si="108"/>
        <v>0</v>
      </c>
      <c r="AQ315" s="6">
        <f t="shared" ca="1" si="109"/>
        <v>63892.840000000004</v>
      </c>
      <c r="AR315" s="6">
        <f t="shared" ca="1" si="110"/>
        <v>29021.279999999999</v>
      </c>
      <c r="AS315" s="6">
        <f t="shared" ca="1" si="111"/>
        <v>0</v>
      </c>
      <c r="AT315" s="6">
        <f t="shared" ca="1" si="112"/>
        <v>0</v>
      </c>
      <c r="AU315" s="6">
        <f t="shared" ca="1" si="113"/>
        <v>0</v>
      </c>
      <c r="AV315" s="6">
        <f t="shared" ca="1" si="114"/>
        <v>0</v>
      </c>
      <c r="AW315" s="6">
        <f t="shared" ca="1" si="115"/>
        <v>0</v>
      </c>
      <c r="AX315" s="6">
        <f t="shared" ca="1" si="116"/>
        <v>0</v>
      </c>
      <c r="AY315" s="6">
        <f t="shared" ca="1" si="117"/>
        <v>0</v>
      </c>
      <c r="AZ315" s="6">
        <f t="shared" ca="1" si="118"/>
        <v>0</v>
      </c>
      <c r="BA315" s="6">
        <f t="shared" ca="1" si="119"/>
        <v>0</v>
      </c>
      <c r="BB315" s="6"/>
      <c r="BD315" s="4">
        <f t="shared" ca="1" si="120"/>
        <v>163865.37</v>
      </c>
      <c r="BF315" s="3">
        <f t="shared" si="121"/>
        <v>42353</v>
      </c>
      <c r="BG315" s="6">
        <f>BG314+SUMIFS('Transactions (Dated)'!H:H,'Transactions (Dated)'!D:D,'Share Values'!AM315)</f>
        <v>806524.9</v>
      </c>
      <c r="BH315" s="6">
        <f ca="1">BH314+SUMIFS('Transactions (Dated)'!$F:$F,'Transactions (Dated)'!$D:$D,$BF315,'Transactions (Dated)'!$B:$B,BH$11,'Transactions (Dated)'!$C:$C,"Dividend (paid to cash)")*W315</f>
        <v>0</v>
      </c>
      <c r="BI315" s="6">
        <f ca="1">BI314+SUMIFS('Transactions (Dated)'!$F:$F,'Transactions (Dated)'!$D:$D,$BF315,'Transactions (Dated)'!$B:$B,BI$11,'Transactions (Dated)'!$C:$C,"Dividend (paid to cash)")*X315</f>
        <v>2421.875</v>
      </c>
      <c r="BJ315" s="6">
        <f ca="1">BJ314+SUMIFS('Transactions (Dated)'!$F:$F,'Transactions (Dated)'!$D:$D,$BF315,'Transactions (Dated)'!$B:$B,BJ$11,'Transactions (Dated)'!$C:$C,"Dividend (paid to cash)")*Y315</f>
        <v>0</v>
      </c>
      <c r="BK315" s="6">
        <f ca="1">BK314+SUMIFS('Transactions (Dated)'!$F:$F,'Transactions (Dated)'!$D:$D,$BF315,'Transactions (Dated)'!$B:$B,BK$11,'Transactions (Dated)'!$C:$C,"Dividend (paid to cash)")*Z315</f>
        <v>245.96000000000004</v>
      </c>
      <c r="BL315" s="6">
        <f ca="1">BL314+SUMIFS('Transactions (Dated)'!$F:$F,'Transactions (Dated)'!$D:$D,$BF315,'Transactions (Dated)'!$B:$B,BL$11,'Transactions (Dated)'!$C:$C,"Dividend (paid to cash)")*AA315</f>
        <v>0</v>
      </c>
      <c r="BM315" s="6">
        <f ca="1">BM314+SUMIFS('Transactions (Dated)'!$F:$F,'Transactions (Dated)'!$D:$D,$BF315,'Transactions (Dated)'!$B:$B,BM$11,'Transactions (Dated)'!$C:$C,"Dividend (paid to cash)")*AB315</f>
        <v>0</v>
      </c>
      <c r="BN315" s="6">
        <f ca="1">BN314+SUMIFS('Transactions (Dated)'!$F:$F,'Transactions (Dated)'!$D:$D,$BF315,'Transactions (Dated)'!$B:$B,BN$11,'Transactions (Dated)'!$C:$C,"Dividend (paid to cash)")*AC315</f>
        <v>0</v>
      </c>
      <c r="BO315" s="6">
        <f ca="1">BO314+SUMIFS('Transactions (Dated)'!$F:$F,'Transactions (Dated)'!$D:$D,$BF315,'Transactions (Dated)'!$B:$B,BO$11,'Transactions (Dated)'!$C:$C,"Dividend (paid to cash)")*AD315</f>
        <v>0</v>
      </c>
      <c r="BP315" s="6">
        <f ca="1">BP314+SUMIFS('Transactions (Dated)'!$F:$F,'Transactions (Dated)'!$D:$D,$BF315,'Transactions (Dated)'!$B:$B,BP$11,'Transactions (Dated)'!$C:$C,"Dividend (paid to cash)")*AE315</f>
        <v>0</v>
      </c>
      <c r="BQ315" s="6">
        <f ca="1">BQ314+SUMIFS('Transactions (Dated)'!$F:$F,'Transactions (Dated)'!$D:$D,$BF315,'Transactions (Dated)'!$B:$B,BQ$11,'Transactions (Dated)'!$C:$C,"Dividend (paid to cash)")*AF315</f>
        <v>0</v>
      </c>
      <c r="BR315" s="6">
        <f ca="1">BR314+SUMIFS('Transactions (Dated)'!$F:$F,'Transactions (Dated)'!$D:$D,$BF315,'Transactions (Dated)'!$B:$B,BR$11,'Transactions (Dated)'!$C:$C,"Dividend (paid to cash)")*AG315</f>
        <v>0</v>
      </c>
      <c r="BS315" s="6">
        <f ca="1">BS314+SUMIFS('Transactions (Dated)'!$F:$F,'Transactions (Dated)'!$D:$D,$BF315,'Transactions (Dated)'!$B:$B,BS$11,'Transactions (Dated)'!$C:$C,"Dividend (paid to cash)")*AH315</f>
        <v>0</v>
      </c>
      <c r="BT315" s="6">
        <f ca="1">BT314+SUMIFS('Transactions (Dated)'!$F:$F,'Transactions (Dated)'!$D:$D,$BF315,'Transactions (Dated)'!$B:$B,BT$11,'Transactions (Dated)'!$C:$C,"Dividend (paid to cash)")*AI315</f>
        <v>0</v>
      </c>
      <c r="BU315" s="6">
        <f ca="1">BU314+SUMIFS('Transactions (Dated)'!$F:$F,'Transactions (Dated)'!$D:$D,$BF315,'Transactions (Dated)'!$B:$B,BU$11,'Transactions (Dated)'!$C:$C,"Dividend (paid to cash)")*AJ315</f>
        <v>0</v>
      </c>
      <c r="BV315" s="6"/>
      <c r="BX315" s="6">
        <f t="shared" ca="1" si="126"/>
        <v>809192.73499999999</v>
      </c>
      <c r="BZ315" s="3">
        <f t="shared" si="127"/>
        <v>42353</v>
      </c>
      <c r="CA315" s="4">
        <f t="shared" ca="1" si="122"/>
        <v>163865.37</v>
      </c>
      <c r="CB315" s="4">
        <f t="shared" ca="1" si="123"/>
        <v>809192.73499999999</v>
      </c>
      <c r="CD315" s="4">
        <f t="shared" ca="1" si="124"/>
        <v>973058.10499999998</v>
      </c>
    </row>
    <row r="316" spans="2:82">
      <c r="B316" s="3">
        <f t="shared" si="125"/>
        <v>42354</v>
      </c>
      <c r="C316" s="2">
        <v>13166.1</v>
      </c>
      <c r="E316" s="70">
        <v>42354</v>
      </c>
      <c r="F316" s="69">
        <v>11.29</v>
      </c>
      <c r="G316" s="69">
        <v>2.15</v>
      </c>
      <c r="H316" s="69">
        <v>17.89</v>
      </c>
      <c r="I316" s="69">
        <v>33.68</v>
      </c>
      <c r="J316" s="69">
        <v>12.99</v>
      </c>
      <c r="K316" s="69">
        <v>10.19</v>
      </c>
      <c r="L316" s="69">
        <v>19.57</v>
      </c>
      <c r="M316" s="69">
        <v>2.9</v>
      </c>
      <c r="N316" s="69">
        <v>7.37</v>
      </c>
      <c r="O316" s="69">
        <v>6.5</v>
      </c>
      <c r="P316" s="69">
        <v>22.05</v>
      </c>
      <c r="Q316" s="69">
        <v>0.81</v>
      </c>
      <c r="R316" s="69">
        <v>4.8899999999999997</v>
      </c>
      <c r="S316" s="69">
        <v>37.96</v>
      </c>
      <c r="T316" s="4"/>
      <c r="V316" s="3">
        <f t="shared" si="104"/>
        <v>42354</v>
      </c>
      <c r="W316" s="40">
        <f ca="1">W315+SUMIFS('Transactions (Dated)'!$E$2:$E$53,'Transactions (Dated)'!$D$2:$D$53,'Share Values'!$V316,'Transactions (Dated)'!$B$2:$B$53,'Share Values'!W$11,'Transactions (Dated)'!$C$2:$C$53,"Buy")-SUMIFS('Transactions (Dated)'!$E$2:$E$53,'Transactions (Dated)'!$D$2:$D$53,'Share Values'!$V316,'Transactions (Dated)'!$B$2:$B$53,'Share Values'!W$11,'Transactions (Dated)'!$C$2:$C$53,"Sell")</f>
        <v>4625</v>
      </c>
      <c r="X316" s="40">
        <f ca="1">X315+SUMIFS('Transactions (Dated)'!$E$2:$E$53,'Transactions (Dated)'!$D$2:$D$53,'Share Values'!$V316,'Transactions (Dated)'!$B$2:$B$53,'Share Values'!X$11,'Transactions (Dated)'!$C$2:$C$53,"Buy")-SUMIFS('Transactions (Dated)'!$E$2:$E$53,'Transactions (Dated)'!$D$2:$D$53,'Share Values'!$V316,'Transactions (Dated)'!$B$2:$B$53,'Share Values'!X$11,'Transactions (Dated)'!$C$2:$C$53,"Sell")</f>
        <v>9375</v>
      </c>
      <c r="Y316" s="40">
        <f ca="1">Y315+SUMIFS('Transactions (Dated)'!$E$2:$E$53,'Transactions (Dated)'!$D$2:$D$53,'Share Values'!$V316,'Transactions (Dated)'!$B$2:$B$53,'Share Values'!Y$11,'Transactions (Dated)'!$C$2:$C$53,"Buy")-SUMIFS('Transactions (Dated)'!$E$2:$E$53,'Transactions (Dated)'!$D$2:$D$53,'Share Values'!$V316,'Transactions (Dated)'!$B$2:$B$53,'Share Values'!Y$11,'Transactions (Dated)'!$C$2:$C$53,"Sell")</f>
        <v>0</v>
      </c>
      <c r="Z316" s="40">
        <f ca="1">Z315+SUMIFS('Transactions (Dated)'!$E$2:$E$53,'Transactions (Dated)'!$D$2:$D$53,'Share Values'!$V316,'Transactions (Dated)'!$B$2:$B$53,'Share Values'!Z$11,'Transactions (Dated)'!$C$2:$C$53,"Buy")-SUMIFS('Transactions (Dated)'!$E$2:$E$53,'Transactions (Dated)'!$D$2:$D$53,'Share Values'!$V316,'Transactions (Dated)'!$B$2:$B$53,'Share Values'!Z$11,'Transactions (Dated)'!$C$2:$C$53,"Sell")</f>
        <v>1892</v>
      </c>
      <c r="AA316" s="40">
        <f ca="1">AA315+SUMIFS('Transactions (Dated)'!$E$2:$E$53,'Transactions (Dated)'!$D$2:$D$53,'Share Values'!$V316,'Transactions (Dated)'!$B$2:$B$53,'Share Values'!AA$11,'Transactions (Dated)'!$C$2:$C$53,"Buy")-SUMIFS('Transactions (Dated)'!$E$2:$E$53,'Transactions (Dated)'!$D$2:$D$53,'Share Values'!$V316,'Transactions (Dated)'!$B$2:$B$53,'Share Values'!AA$11,'Transactions (Dated)'!$C$2:$C$53,"Sell")</f>
        <v>2348</v>
      </c>
      <c r="AB316" s="40">
        <f ca="1">AB315+SUMIFS('Transactions (Dated)'!$E$2:$E$53,'Transactions (Dated)'!$D$2:$D$53,'Share Values'!$V316,'Transactions (Dated)'!$B$2:$B$53,'Share Values'!AB$11,'Transactions (Dated)'!$C$2:$C$53,"Buy")-SUMIFS('Transactions (Dated)'!$E$2:$E$53,'Transactions (Dated)'!$D$2:$D$53,'Share Values'!$V316,'Transactions (Dated)'!$B$2:$B$53,'Share Values'!AB$11,'Transactions (Dated)'!$C$2:$C$53,"Sell")</f>
        <v>0</v>
      </c>
      <c r="AC316" s="40">
        <f ca="1">AC315+SUMIFS('Transactions (Dated)'!$E$2:$E$53,'Transactions (Dated)'!$D$2:$D$53,'Share Values'!$V316,'Transactions (Dated)'!$B$2:$B$53,'Share Values'!AC$11,'Transactions (Dated)'!$C$2:$C$53,"Buy")-SUMIFS('Transactions (Dated)'!$E$2:$E$53,'Transactions (Dated)'!$D$2:$D$53,'Share Values'!$V316,'Transactions (Dated)'!$B$2:$B$53,'Share Values'!AC$11,'Transactions (Dated)'!$C$2:$C$53,"Sell")</f>
        <v>0</v>
      </c>
      <c r="AD316" s="40">
        <f ca="1">AD315+SUMIFS('Transactions (Dated)'!$E$2:$E$53,'Transactions (Dated)'!$D$2:$D$53,'Share Values'!$V316,'Transactions (Dated)'!$B$2:$B$53,'Share Values'!AD$11,'Transactions (Dated)'!$C$2:$C$53,"Buy")-SUMIFS('Transactions (Dated)'!$E$2:$E$53,'Transactions (Dated)'!$D$2:$D$53,'Share Values'!$V316,'Transactions (Dated)'!$B$2:$B$53,'Share Values'!AD$11,'Transactions (Dated)'!$C$2:$C$53,"Sell")</f>
        <v>0</v>
      </c>
      <c r="AE316" s="40">
        <f ca="1">AE315+SUMIFS('Transactions (Dated)'!$E$2:$E$53,'Transactions (Dated)'!$D$2:$D$53,'Share Values'!$V316,'Transactions (Dated)'!$B$2:$B$53,'Share Values'!AE$11,'Transactions (Dated)'!$C$2:$C$53,"Buy")-SUMIFS('Transactions (Dated)'!$E$2:$E$53,'Transactions (Dated)'!$D$2:$D$53,'Share Values'!$V316,'Transactions (Dated)'!$B$2:$B$53,'Share Values'!AE$11,'Transactions (Dated)'!$C$2:$C$53,"Sell")</f>
        <v>0</v>
      </c>
      <c r="AF316" s="40">
        <f ca="1">AF315+SUMIFS('Transactions (Dated)'!$E$2:$E$53,'Transactions (Dated)'!$D$2:$D$53,'Share Values'!$V316,'Transactions (Dated)'!$B$2:$B$53,'Share Values'!AF$11,'Transactions (Dated)'!$C$2:$C$53,"Buy")-SUMIFS('Transactions (Dated)'!$E$2:$E$53,'Transactions (Dated)'!$D$2:$D$53,'Share Values'!$V316,'Transactions (Dated)'!$B$2:$B$53,'Share Values'!AF$11,'Transactions (Dated)'!$C$2:$C$53,"Sell")</f>
        <v>0</v>
      </c>
      <c r="AG316" s="40">
        <f ca="1">AG315+SUMIFS('Transactions (Dated)'!$E$2:$E$53,'Transactions (Dated)'!$D$2:$D$53,'Share Values'!$V316,'Transactions (Dated)'!$B$2:$B$53,'Share Values'!AG$11,'Transactions (Dated)'!$C$2:$C$53,"Buy")-SUMIFS('Transactions (Dated)'!$E$2:$E$53,'Transactions (Dated)'!$D$2:$D$53,'Share Values'!$V316,'Transactions (Dated)'!$B$2:$B$53,'Share Values'!AG$11,'Transactions (Dated)'!$C$2:$C$53,"Sell")</f>
        <v>0</v>
      </c>
      <c r="AH316" s="40">
        <f ca="1">AH315+SUMIFS('Transactions (Dated)'!$E$2:$E$53,'Transactions (Dated)'!$D$2:$D$53,'Share Values'!$V316,'Transactions (Dated)'!$B$2:$B$53,'Share Values'!AH$11,'Transactions (Dated)'!$C$2:$C$53,"Buy")-SUMIFS('Transactions (Dated)'!$E$2:$E$53,'Transactions (Dated)'!$D$2:$D$53,'Share Values'!$V316,'Transactions (Dated)'!$B$2:$B$53,'Share Values'!AH$11,'Transactions (Dated)'!$C$2:$C$53,"Sell")</f>
        <v>0</v>
      </c>
      <c r="AI316" s="40">
        <f ca="1">AI315+SUMIFS('Transactions (Dated)'!$E$2:$E$53,'Transactions (Dated)'!$D$2:$D$53,'Share Values'!$V316,'Transactions (Dated)'!$B$2:$B$53,'Share Values'!AI$11,'Transactions (Dated)'!$C$2:$C$53,"Buy")-SUMIFS('Transactions (Dated)'!$E$2:$E$53,'Transactions (Dated)'!$D$2:$D$53,'Share Values'!$V316,'Transactions (Dated)'!$B$2:$B$53,'Share Values'!AI$11,'Transactions (Dated)'!$C$2:$C$53,"Sell")</f>
        <v>0</v>
      </c>
      <c r="AJ316" s="40">
        <f ca="1">AJ315+SUMIFS('Transactions (Dated)'!$E$2:$E$53,'Transactions (Dated)'!$D$2:$D$53,'Share Values'!$V316,'Transactions (Dated)'!$B$2:$B$53,'Share Values'!AJ$11,'Transactions (Dated)'!$C$2:$C$53,"Buy")-SUMIFS('Transactions (Dated)'!$E$2:$E$53,'Transactions (Dated)'!$D$2:$D$53,'Share Values'!$V316,'Transactions (Dated)'!$B$2:$B$53,'Share Values'!AJ$11,'Transactions (Dated)'!$C$2:$C$53,"Sell")</f>
        <v>0</v>
      </c>
      <c r="AK316" s="40"/>
      <c r="AM316" s="3">
        <f t="shared" si="105"/>
        <v>42354</v>
      </c>
      <c r="AN316" s="6">
        <f t="shared" ca="1" si="106"/>
        <v>52216.249999999993</v>
      </c>
      <c r="AO316" s="6">
        <f t="shared" ca="1" si="107"/>
        <v>20156.25</v>
      </c>
      <c r="AP316" s="6">
        <f t="shared" ca="1" si="108"/>
        <v>0</v>
      </c>
      <c r="AQ316" s="6">
        <f t="shared" ca="1" si="109"/>
        <v>63722.559999999998</v>
      </c>
      <c r="AR316" s="6">
        <f t="shared" ca="1" si="110"/>
        <v>30500.52</v>
      </c>
      <c r="AS316" s="6">
        <f t="shared" ca="1" si="111"/>
        <v>0</v>
      </c>
      <c r="AT316" s="6">
        <f t="shared" ca="1" si="112"/>
        <v>0</v>
      </c>
      <c r="AU316" s="6">
        <f t="shared" ca="1" si="113"/>
        <v>0</v>
      </c>
      <c r="AV316" s="6">
        <f t="shared" ca="1" si="114"/>
        <v>0</v>
      </c>
      <c r="AW316" s="6">
        <f t="shared" ca="1" si="115"/>
        <v>0</v>
      </c>
      <c r="AX316" s="6">
        <f t="shared" ca="1" si="116"/>
        <v>0</v>
      </c>
      <c r="AY316" s="6">
        <f t="shared" ca="1" si="117"/>
        <v>0</v>
      </c>
      <c r="AZ316" s="6">
        <f t="shared" ca="1" si="118"/>
        <v>0</v>
      </c>
      <c r="BA316" s="6">
        <f t="shared" ca="1" si="119"/>
        <v>0</v>
      </c>
      <c r="BB316" s="6"/>
      <c r="BD316" s="4">
        <f t="shared" ca="1" si="120"/>
        <v>166595.57999999999</v>
      </c>
      <c r="BF316" s="3">
        <f t="shared" si="121"/>
        <v>42354</v>
      </c>
      <c r="BG316" s="6">
        <f>BG315+SUMIFS('Transactions (Dated)'!H:H,'Transactions (Dated)'!D:D,'Share Values'!AM316)</f>
        <v>806524.9</v>
      </c>
      <c r="BH316" s="6">
        <f ca="1">BH315+SUMIFS('Transactions (Dated)'!$F:$F,'Transactions (Dated)'!$D:$D,$BF316,'Transactions (Dated)'!$B:$B,BH$11,'Transactions (Dated)'!$C:$C,"Dividend (paid to cash)")*W316</f>
        <v>0</v>
      </c>
      <c r="BI316" s="6">
        <f ca="1">BI315+SUMIFS('Transactions (Dated)'!$F:$F,'Transactions (Dated)'!$D:$D,$BF316,'Transactions (Dated)'!$B:$B,BI$11,'Transactions (Dated)'!$C:$C,"Dividend (paid to cash)")*X316</f>
        <v>2421.875</v>
      </c>
      <c r="BJ316" s="6">
        <f ca="1">BJ315+SUMIFS('Transactions (Dated)'!$F:$F,'Transactions (Dated)'!$D:$D,$BF316,'Transactions (Dated)'!$B:$B,BJ$11,'Transactions (Dated)'!$C:$C,"Dividend (paid to cash)")*Y316</f>
        <v>0</v>
      </c>
      <c r="BK316" s="6">
        <f ca="1">BK315+SUMIFS('Transactions (Dated)'!$F:$F,'Transactions (Dated)'!$D:$D,$BF316,'Transactions (Dated)'!$B:$B,BK$11,'Transactions (Dated)'!$C:$C,"Dividend (paid to cash)")*Z316</f>
        <v>245.96000000000004</v>
      </c>
      <c r="BL316" s="6">
        <f ca="1">BL315+SUMIFS('Transactions (Dated)'!$F:$F,'Transactions (Dated)'!$D:$D,$BF316,'Transactions (Dated)'!$B:$B,BL$11,'Transactions (Dated)'!$C:$C,"Dividend (paid to cash)")*AA316</f>
        <v>0</v>
      </c>
      <c r="BM316" s="6">
        <f ca="1">BM315+SUMIFS('Transactions (Dated)'!$F:$F,'Transactions (Dated)'!$D:$D,$BF316,'Transactions (Dated)'!$B:$B,BM$11,'Transactions (Dated)'!$C:$C,"Dividend (paid to cash)")*AB316</f>
        <v>0</v>
      </c>
      <c r="BN316" s="6">
        <f ca="1">BN315+SUMIFS('Transactions (Dated)'!$F:$F,'Transactions (Dated)'!$D:$D,$BF316,'Transactions (Dated)'!$B:$B,BN$11,'Transactions (Dated)'!$C:$C,"Dividend (paid to cash)")*AC316</f>
        <v>0</v>
      </c>
      <c r="BO316" s="6">
        <f ca="1">BO315+SUMIFS('Transactions (Dated)'!$F:$F,'Transactions (Dated)'!$D:$D,$BF316,'Transactions (Dated)'!$B:$B,BO$11,'Transactions (Dated)'!$C:$C,"Dividend (paid to cash)")*AD316</f>
        <v>0</v>
      </c>
      <c r="BP316" s="6">
        <f ca="1">BP315+SUMIFS('Transactions (Dated)'!$F:$F,'Transactions (Dated)'!$D:$D,$BF316,'Transactions (Dated)'!$B:$B,BP$11,'Transactions (Dated)'!$C:$C,"Dividend (paid to cash)")*AE316</f>
        <v>0</v>
      </c>
      <c r="BQ316" s="6">
        <f ca="1">BQ315+SUMIFS('Transactions (Dated)'!$F:$F,'Transactions (Dated)'!$D:$D,$BF316,'Transactions (Dated)'!$B:$B,BQ$11,'Transactions (Dated)'!$C:$C,"Dividend (paid to cash)")*AF316</f>
        <v>0</v>
      </c>
      <c r="BR316" s="6">
        <f ca="1">BR315+SUMIFS('Transactions (Dated)'!$F:$F,'Transactions (Dated)'!$D:$D,$BF316,'Transactions (Dated)'!$B:$B,BR$11,'Transactions (Dated)'!$C:$C,"Dividend (paid to cash)")*AG316</f>
        <v>0</v>
      </c>
      <c r="BS316" s="6">
        <f ca="1">BS315+SUMIFS('Transactions (Dated)'!$F:$F,'Transactions (Dated)'!$D:$D,$BF316,'Transactions (Dated)'!$B:$B,BS$11,'Transactions (Dated)'!$C:$C,"Dividend (paid to cash)")*AH316</f>
        <v>0</v>
      </c>
      <c r="BT316" s="6">
        <f ca="1">BT315+SUMIFS('Transactions (Dated)'!$F:$F,'Transactions (Dated)'!$D:$D,$BF316,'Transactions (Dated)'!$B:$B,BT$11,'Transactions (Dated)'!$C:$C,"Dividend (paid to cash)")*AI316</f>
        <v>0</v>
      </c>
      <c r="BU316" s="6">
        <f ca="1">BU315+SUMIFS('Transactions (Dated)'!$F:$F,'Transactions (Dated)'!$D:$D,$BF316,'Transactions (Dated)'!$B:$B,BU$11,'Transactions (Dated)'!$C:$C,"Dividend (paid to cash)")*AJ316</f>
        <v>0</v>
      </c>
      <c r="BV316" s="6"/>
      <c r="BX316" s="6">
        <f t="shared" ca="1" si="126"/>
        <v>809192.73499999999</v>
      </c>
      <c r="BZ316" s="3">
        <f t="shared" si="127"/>
        <v>42354</v>
      </c>
      <c r="CA316" s="4">
        <f t="shared" ca="1" si="122"/>
        <v>166595.57999999999</v>
      </c>
      <c r="CB316" s="4">
        <f t="shared" ca="1" si="123"/>
        <v>809192.73499999999</v>
      </c>
      <c r="CD316" s="4">
        <f t="shared" ca="1" si="124"/>
        <v>975788.31499999994</v>
      </c>
    </row>
    <row r="317" spans="2:82">
      <c r="B317" s="3">
        <f t="shared" si="125"/>
        <v>42355</v>
      </c>
      <c r="C317" s="2">
        <v>13009.9</v>
      </c>
      <c r="E317" s="70">
        <v>42355</v>
      </c>
      <c r="F317" s="69">
        <v>10.89</v>
      </c>
      <c r="G317" s="69">
        <v>2.29</v>
      </c>
      <c r="H317" s="69">
        <v>17.690000000000001</v>
      </c>
      <c r="I317" s="69">
        <v>33.89</v>
      </c>
      <c r="J317" s="69">
        <v>13.03</v>
      </c>
      <c r="K317" s="69">
        <v>10.27</v>
      </c>
      <c r="L317" s="69">
        <v>19.399999999999999</v>
      </c>
      <c r="M317" s="69">
        <v>2.72</v>
      </c>
      <c r="N317" s="69">
        <v>7.27</v>
      </c>
      <c r="O317" s="69">
        <v>6.6333000000000002</v>
      </c>
      <c r="P317" s="69">
        <v>23.86</v>
      </c>
      <c r="Q317" s="69">
        <v>0.82</v>
      </c>
      <c r="R317" s="69">
        <v>4.7</v>
      </c>
      <c r="S317" s="69">
        <v>37.840000000000003</v>
      </c>
      <c r="T317" s="4"/>
      <c r="V317" s="3">
        <f t="shared" si="104"/>
        <v>42355</v>
      </c>
      <c r="W317" s="40">
        <f ca="1">W316+SUMIFS('Transactions (Dated)'!$E$2:$E$53,'Transactions (Dated)'!$D$2:$D$53,'Share Values'!$V317,'Transactions (Dated)'!$B$2:$B$53,'Share Values'!W$11,'Transactions (Dated)'!$C$2:$C$53,"Buy")-SUMIFS('Transactions (Dated)'!$E$2:$E$53,'Transactions (Dated)'!$D$2:$D$53,'Share Values'!$V317,'Transactions (Dated)'!$B$2:$B$53,'Share Values'!W$11,'Transactions (Dated)'!$C$2:$C$53,"Sell")</f>
        <v>4625</v>
      </c>
      <c r="X317" s="40">
        <f ca="1">X316+SUMIFS('Transactions (Dated)'!$E$2:$E$53,'Transactions (Dated)'!$D$2:$D$53,'Share Values'!$V317,'Transactions (Dated)'!$B$2:$B$53,'Share Values'!X$11,'Transactions (Dated)'!$C$2:$C$53,"Buy")-SUMIFS('Transactions (Dated)'!$E$2:$E$53,'Transactions (Dated)'!$D$2:$D$53,'Share Values'!$V317,'Transactions (Dated)'!$B$2:$B$53,'Share Values'!X$11,'Transactions (Dated)'!$C$2:$C$53,"Sell")</f>
        <v>9375</v>
      </c>
      <c r="Y317" s="40">
        <f ca="1">Y316+SUMIFS('Transactions (Dated)'!$E$2:$E$53,'Transactions (Dated)'!$D$2:$D$53,'Share Values'!$V317,'Transactions (Dated)'!$B$2:$B$53,'Share Values'!Y$11,'Transactions (Dated)'!$C$2:$C$53,"Buy")-SUMIFS('Transactions (Dated)'!$E$2:$E$53,'Transactions (Dated)'!$D$2:$D$53,'Share Values'!$V317,'Transactions (Dated)'!$B$2:$B$53,'Share Values'!Y$11,'Transactions (Dated)'!$C$2:$C$53,"Sell")</f>
        <v>0</v>
      </c>
      <c r="Z317" s="40">
        <f ca="1">Z316+SUMIFS('Transactions (Dated)'!$E$2:$E$53,'Transactions (Dated)'!$D$2:$D$53,'Share Values'!$V317,'Transactions (Dated)'!$B$2:$B$53,'Share Values'!Z$11,'Transactions (Dated)'!$C$2:$C$53,"Buy")-SUMIFS('Transactions (Dated)'!$E$2:$E$53,'Transactions (Dated)'!$D$2:$D$53,'Share Values'!$V317,'Transactions (Dated)'!$B$2:$B$53,'Share Values'!Z$11,'Transactions (Dated)'!$C$2:$C$53,"Sell")</f>
        <v>1892</v>
      </c>
      <c r="AA317" s="40">
        <f ca="1">AA316+SUMIFS('Transactions (Dated)'!$E$2:$E$53,'Transactions (Dated)'!$D$2:$D$53,'Share Values'!$V317,'Transactions (Dated)'!$B$2:$B$53,'Share Values'!AA$11,'Transactions (Dated)'!$C$2:$C$53,"Buy")-SUMIFS('Transactions (Dated)'!$E$2:$E$53,'Transactions (Dated)'!$D$2:$D$53,'Share Values'!$V317,'Transactions (Dated)'!$B$2:$B$53,'Share Values'!AA$11,'Transactions (Dated)'!$C$2:$C$53,"Sell")</f>
        <v>2348</v>
      </c>
      <c r="AB317" s="40">
        <f ca="1">AB316+SUMIFS('Transactions (Dated)'!$E$2:$E$53,'Transactions (Dated)'!$D$2:$D$53,'Share Values'!$V317,'Transactions (Dated)'!$B$2:$B$53,'Share Values'!AB$11,'Transactions (Dated)'!$C$2:$C$53,"Buy")-SUMIFS('Transactions (Dated)'!$E$2:$E$53,'Transactions (Dated)'!$D$2:$D$53,'Share Values'!$V317,'Transactions (Dated)'!$B$2:$B$53,'Share Values'!AB$11,'Transactions (Dated)'!$C$2:$C$53,"Sell")</f>
        <v>0</v>
      </c>
      <c r="AC317" s="40">
        <f ca="1">AC316+SUMIFS('Transactions (Dated)'!$E$2:$E$53,'Transactions (Dated)'!$D$2:$D$53,'Share Values'!$V317,'Transactions (Dated)'!$B$2:$B$53,'Share Values'!AC$11,'Transactions (Dated)'!$C$2:$C$53,"Buy")-SUMIFS('Transactions (Dated)'!$E$2:$E$53,'Transactions (Dated)'!$D$2:$D$53,'Share Values'!$V317,'Transactions (Dated)'!$B$2:$B$53,'Share Values'!AC$11,'Transactions (Dated)'!$C$2:$C$53,"Sell")</f>
        <v>0</v>
      </c>
      <c r="AD317" s="40">
        <f ca="1">AD316+SUMIFS('Transactions (Dated)'!$E$2:$E$53,'Transactions (Dated)'!$D$2:$D$53,'Share Values'!$V317,'Transactions (Dated)'!$B$2:$B$53,'Share Values'!AD$11,'Transactions (Dated)'!$C$2:$C$53,"Buy")-SUMIFS('Transactions (Dated)'!$E$2:$E$53,'Transactions (Dated)'!$D$2:$D$53,'Share Values'!$V317,'Transactions (Dated)'!$B$2:$B$53,'Share Values'!AD$11,'Transactions (Dated)'!$C$2:$C$53,"Sell")</f>
        <v>0</v>
      </c>
      <c r="AE317" s="40">
        <f ca="1">AE316+SUMIFS('Transactions (Dated)'!$E$2:$E$53,'Transactions (Dated)'!$D$2:$D$53,'Share Values'!$V317,'Transactions (Dated)'!$B$2:$B$53,'Share Values'!AE$11,'Transactions (Dated)'!$C$2:$C$53,"Buy")-SUMIFS('Transactions (Dated)'!$E$2:$E$53,'Transactions (Dated)'!$D$2:$D$53,'Share Values'!$V317,'Transactions (Dated)'!$B$2:$B$53,'Share Values'!AE$11,'Transactions (Dated)'!$C$2:$C$53,"Sell")</f>
        <v>0</v>
      </c>
      <c r="AF317" s="40">
        <f ca="1">AF316+SUMIFS('Transactions (Dated)'!$E$2:$E$53,'Transactions (Dated)'!$D$2:$D$53,'Share Values'!$V317,'Transactions (Dated)'!$B$2:$B$53,'Share Values'!AF$11,'Transactions (Dated)'!$C$2:$C$53,"Buy")-SUMIFS('Transactions (Dated)'!$E$2:$E$53,'Transactions (Dated)'!$D$2:$D$53,'Share Values'!$V317,'Transactions (Dated)'!$B$2:$B$53,'Share Values'!AF$11,'Transactions (Dated)'!$C$2:$C$53,"Sell")</f>
        <v>0</v>
      </c>
      <c r="AG317" s="40">
        <f ca="1">AG316+SUMIFS('Transactions (Dated)'!$E$2:$E$53,'Transactions (Dated)'!$D$2:$D$53,'Share Values'!$V317,'Transactions (Dated)'!$B$2:$B$53,'Share Values'!AG$11,'Transactions (Dated)'!$C$2:$C$53,"Buy")-SUMIFS('Transactions (Dated)'!$E$2:$E$53,'Transactions (Dated)'!$D$2:$D$53,'Share Values'!$V317,'Transactions (Dated)'!$B$2:$B$53,'Share Values'!AG$11,'Transactions (Dated)'!$C$2:$C$53,"Sell")</f>
        <v>0</v>
      </c>
      <c r="AH317" s="40">
        <f ca="1">AH316+SUMIFS('Transactions (Dated)'!$E$2:$E$53,'Transactions (Dated)'!$D$2:$D$53,'Share Values'!$V317,'Transactions (Dated)'!$B$2:$B$53,'Share Values'!AH$11,'Transactions (Dated)'!$C$2:$C$53,"Buy")-SUMIFS('Transactions (Dated)'!$E$2:$E$53,'Transactions (Dated)'!$D$2:$D$53,'Share Values'!$V317,'Transactions (Dated)'!$B$2:$B$53,'Share Values'!AH$11,'Transactions (Dated)'!$C$2:$C$53,"Sell")</f>
        <v>0</v>
      </c>
      <c r="AI317" s="40">
        <f ca="1">AI316+SUMIFS('Transactions (Dated)'!$E$2:$E$53,'Transactions (Dated)'!$D$2:$D$53,'Share Values'!$V317,'Transactions (Dated)'!$B$2:$B$53,'Share Values'!AI$11,'Transactions (Dated)'!$C$2:$C$53,"Buy")-SUMIFS('Transactions (Dated)'!$E$2:$E$53,'Transactions (Dated)'!$D$2:$D$53,'Share Values'!$V317,'Transactions (Dated)'!$B$2:$B$53,'Share Values'!AI$11,'Transactions (Dated)'!$C$2:$C$53,"Sell")</f>
        <v>0</v>
      </c>
      <c r="AJ317" s="40">
        <f ca="1">AJ316+SUMIFS('Transactions (Dated)'!$E$2:$E$53,'Transactions (Dated)'!$D$2:$D$53,'Share Values'!$V317,'Transactions (Dated)'!$B$2:$B$53,'Share Values'!AJ$11,'Transactions (Dated)'!$C$2:$C$53,"Buy")-SUMIFS('Transactions (Dated)'!$E$2:$E$53,'Transactions (Dated)'!$D$2:$D$53,'Share Values'!$V317,'Transactions (Dated)'!$B$2:$B$53,'Share Values'!AJ$11,'Transactions (Dated)'!$C$2:$C$53,"Sell")</f>
        <v>0</v>
      </c>
      <c r="AK317" s="40"/>
      <c r="AM317" s="3">
        <f t="shared" si="105"/>
        <v>42355</v>
      </c>
      <c r="AN317" s="6">
        <f t="shared" ca="1" si="106"/>
        <v>50366.25</v>
      </c>
      <c r="AO317" s="6">
        <f t="shared" ca="1" si="107"/>
        <v>21468.75</v>
      </c>
      <c r="AP317" s="6">
        <f t="shared" ca="1" si="108"/>
        <v>0</v>
      </c>
      <c r="AQ317" s="6">
        <f t="shared" ca="1" si="109"/>
        <v>64119.880000000005</v>
      </c>
      <c r="AR317" s="6">
        <f t="shared" ca="1" si="110"/>
        <v>30594.44</v>
      </c>
      <c r="AS317" s="6">
        <f t="shared" ca="1" si="111"/>
        <v>0</v>
      </c>
      <c r="AT317" s="6">
        <f t="shared" ca="1" si="112"/>
        <v>0</v>
      </c>
      <c r="AU317" s="6">
        <f t="shared" ca="1" si="113"/>
        <v>0</v>
      </c>
      <c r="AV317" s="6">
        <f t="shared" ca="1" si="114"/>
        <v>0</v>
      </c>
      <c r="AW317" s="6">
        <f t="shared" ca="1" si="115"/>
        <v>0</v>
      </c>
      <c r="AX317" s="6">
        <f t="shared" ca="1" si="116"/>
        <v>0</v>
      </c>
      <c r="AY317" s="6">
        <f t="shared" ca="1" si="117"/>
        <v>0</v>
      </c>
      <c r="AZ317" s="6">
        <f t="shared" ca="1" si="118"/>
        <v>0</v>
      </c>
      <c r="BA317" s="6">
        <f t="shared" ca="1" si="119"/>
        <v>0</v>
      </c>
      <c r="BB317" s="6"/>
      <c r="BD317" s="4">
        <f t="shared" ca="1" si="120"/>
        <v>166549.32</v>
      </c>
      <c r="BF317" s="3">
        <f t="shared" si="121"/>
        <v>42355</v>
      </c>
      <c r="BG317" s="6">
        <f>BG316+SUMIFS('Transactions (Dated)'!H:H,'Transactions (Dated)'!D:D,'Share Values'!AM317)</f>
        <v>806524.9</v>
      </c>
      <c r="BH317" s="6">
        <f ca="1">BH316+SUMIFS('Transactions (Dated)'!$F:$F,'Transactions (Dated)'!$D:$D,$BF317,'Transactions (Dated)'!$B:$B,BH$11,'Transactions (Dated)'!$C:$C,"Dividend (paid to cash)")*W317</f>
        <v>0</v>
      </c>
      <c r="BI317" s="6">
        <f ca="1">BI316+SUMIFS('Transactions (Dated)'!$F:$F,'Transactions (Dated)'!$D:$D,$BF317,'Transactions (Dated)'!$B:$B,BI$11,'Transactions (Dated)'!$C:$C,"Dividend (paid to cash)")*X317</f>
        <v>2421.875</v>
      </c>
      <c r="BJ317" s="6">
        <f ca="1">BJ316+SUMIFS('Transactions (Dated)'!$F:$F,'Transactions (Dated)'!$D:$D,$BF317,'Transactions (Dated)'!$B:$B,BJ$11,'Transactions (Dated)'!$C:$C,"Dividend (paid to cash)")*Y317</f>
        <v>0</v>
      </c>
      <c r="BK317" s="6">
        <f ca="1">BK316+SUMIFS('Transactions (Dated)'!$F:$F,'Transactions (Dated)'!$D:$D,$BF317,'Transactions (Dated)'!$B:$B,BK$11,'Transactions (Dated)'!$C:$C,"Dividend (paid to cash)")*Z317</f>
        <v>245.96000000000004</v>
      </c>
      <c r="BL317" s="6">
        <f ca="1">BL316+SUMIFS('Transactions (Dated)'!$F:$F,'Transactions (Dated)'!$D:$D,$BF317,'Transactions (Dated)'!$B:$B,BL$11,'Transactions (Dated)'!$C:$C,"Dividend (paid to cash)")*AA317</f>
        <v>0</v>
      </c>
      <c r="BM317" s="6">
        <f ca="1">BM316+SUMIFS('Transactions (Dated)'!$F:$F,'Transactions (Dated)'!$D:$D,$BF317,'Transactions (Dated)'!$B:$B,BM$11,'Transactions (Dated)'!$C:$C,"Dividend (paid to cash)")*AB317</f>
        <v>0</v>
      </c>
      <c r="BN317" s="6">
        <f ca="1">BN316+SUMIFS('Transactions (Dated)'!$F:$F,'Transactions (Dated)'!$D:$D,$BF317,'Transactions (Dated)'!$B:$B,BN$11,'Transactions (Dated)'!$C:$C,"Dividend (paid to cash)")*AC317</f>
        <v>0</v>
      </c>
      <c r="BO317" s="6">
        <f ca="1">BO316+SUMIFS('Transactions (Dated)'!$F:$F,'Transactions (Dated)'!$D:$D,$BF317,'Transactions (Dated)'!$B:$B,BO$11,'Transactions (Dated)'!$C:$C,"Dividend (paid to cash)")*AD317</f>
        <v>0</v>
      </c>
      <c r="BP317" s="6">
        <f ca="1">BP316+SUMIFS('Transactions (Dated)'!$F:$F,'Transactions (Dated)'!$D:$D,$BF317,'Transactions (Dated)'!$B:$B,BP$11,'Transactions (Dated)'!$C:$C,"Dividend (paid to cash)")*AE317</f>
        <v>0</v>
      </c>
      <c r="BQ317" s="6">
        <f ca="1">BQ316+SUMIFS('Transactions (Dated)'!$F:$F,'Transactions (Dated)'!$D:$D,$BF317,'Transactions (Dated)'!$B:$B,BQ$11,'Transactions (Dated)'!$C:$C,"Dividend (paid to cash)")*AF317</f>
        <v>0</v>
      </c>
      <c r="BR317" s="6">
        <f ca="1">BR316+SUMIFS('Transactions (Dated)'!$F:$F,'Transactions (Dated)'!$D:$D,$BF317,'Transactions (Dated)'!$B:$B,BR$11,'Transactions (Dated)'!$C:$C,"Dividend (paid to cash)")*AG317</f>
        <v>0</v>
      </c>
      <c r="BS317" s="6">
        <f ca="1">BS316+SUMIFS('Transactions (Dated)'!$F:$F,'Transactions (Dated)'!$D:$D,$BF317,'Transactions (Dated)'!$B:$B,BS$11,'Transactions (Dated)'!$C:$C,"Dividend (paid to cash)")*AH317</f>
        <v>0</v>
      </c>
      <c r="BT317" s="6">
        <f ca="1">BT316+SUMIFS('Transactions (Dated)'!$F:$F,'Transactions (Dated)'!$D:$D,$BF317,'Transactions (Dated)'!$B:$B,BT$11,'Transactions (Dated)'!$C:$C,"Dividend (paid to cash)")*AI317</f>
        <v>0</v>
      </c>
      <c r="BU317" s="6">
        <f ca="1">BU316+SUMIFS('Transactions (Dated)'!$F:$F,'Transactions (Dated)'!$D:$D,$BF317,'Transactions (Dated)'!$B:$B,BU$11,'Transactions (Dated)'!$C:$C,"Dividend (paid to cash)")*AJ317</f>
        <v>0</v>
      </c>
      <c r="BV317" s="6"/>
      <c r="BX317" s="6">
        <f t="shared" ca="1" si="126"/>
        <v>809192.73499999999</v>
      </c>
      <c r="BZ317" s="3">
        <f t="shared" si="127"/>
        <v>42355</v>
      </c>
      <c r="CA317" s="4">
        <f t="shared" ca="1" si="122"/>
        <v>166549.32</v>
      </c>
      <c r="CB317" s="4">
        <f t="shared" ca="1" si="123"/>
        <v>809192.73499999999</v>
      </c>
      <c r="CD317" s="4">
        <f t="shared" ca="1" si="124"/>
        <v>975742.05499999993</v>
      </c>
    </row>
    <row r="318" spans="2:82">
      <c r="B318" s="3">
        <f t="shared" si="125"/>
        <v>42356</v>
      </c>
      <c r="C318" s="2">
        <v>13024.3</v>
      </c>
      <c r="E318" s="70">
        <v>42356</v>
      </c>
      <c r="F318" s="69">
        <v>12.03</v>
      </c>
      <c r="G318" s="69">
        <v>2.35</v>
      </c>
      <c r="H318" s="69">
        <v>17.72</v>
      </c>
      <c r="I318" s="69">
        <v>34.270000000000003</v>
      </c>
      <c r="J318" s="69">
        <v>13.52</v>
      </c>
      <c r="K318" s="69">
        <v>10.37</v>
      </c>
      <c r="L318" s="69">
        <v>19.059999999999999</v>
      </c>
      <c r="M318" s="69">
        <v>2.75</v>
      </c>
      <c r="N318" s="69">
        <v>7.17</v>
      </c>
      <c r="O318" s="69">
        <v>6.6166999999999998</v>
      </c>
      <c r="P318" s="69">
        <v>23.18</v>
      </c>
      <c r="Q318" s="69">
        <v>0.85</v>
      </c>
      <c r="R318" s="69">
        <v>4.8</v>
      </c>
      <c r="S318" s="69">
        <v>37.79</v>
      </c>
      <c r="T318" s="4"/>
      <c r="V318" s="3">
        <f t="shared" si="104"/>
        <v>42356</v>
      </c>
      <c r="W318" s="40">
        <f ca="1">W317+SUMIFS('Transactions (Dated)'!$E$2:$E$53,'Transactions (Dated)'!$D$2:$D$53,'Share Values'!$V318,'Transactions (Dated)'!$B$2:$B$53,'Share Values'!W$11,'Transactions (Dated)'!$C$2:$C$53,"Buy")-SUMIFS('Transactions (Dated)'!$E$2:$E$53,'Transactions (Dated)'!$D$2:$D$53,'Share Values'!$V318,'Transactions (Dated)'!$B$2:$B$53,'Share Values'!W$11,'Transactions (Dated)'!$C$2:$C$53,"Sell")</f>
        <v>4625</v>
      </c>
      <c r="X318" s="40">
        <f ca="1">X317+SUMIFS('Transactions (Dated)'!$E$2:$E$53,'Transactions (Dated)'!$D$2:$D$53,'Share Values'!$V318,'Transactions (Dated)'!$B$2:$B$53,'Share Values'!X$11,'Transactions (Dated)'!$C$2:$C$53,"Buy")-SUMIFS('Transactions (Dated)'!$E$2:$E$53,'Transactions (Dated)'!$D$2:$D$53,'Share Values'!$V318,'Transactions (Dated)'!$B$2:$B$53,'Share Values'!X$11,'Transactions (Dated)'!$C$2:$C$53,"Sell")</f>
        <v>9375</v>
      </c>
      <c r="Y318" s="40">
        <f ca="1">Y317+SUMIFS('Transactions (Dated)'!$E$2:$E$53,'Transactions (Dated)'!$D$2:$D$53,'Share Values'!$V318,'Transactions (Dated)'!$B$2:$B$53,'Share Values'!Y$11,'Transactions (Dated)'!$C$2:$C$53,"Buy")-SUMIFS('Transactions (Dated)'!$E$2:$E$53,'Transactions (Dated)'!$D$2:$D$53,'Share Values'!$V318,'Transactions (Dated)'!$B$2:$B$53,'Share Values'!Y$11,'Transactions (Dated)'!$C$2:$C$53,"Sell")</f>
        <v>0</v>
      </c>
      <c r="Z318" s="40">
        <f ca="1">Z317+SUMIFS('Transactions (Dated)'!$E$2:$E$53,'Transactions (Dated)'!$D$2:$D$53,'Share Values'!$V318,'Transactions (Dated)'!$B$2:$B$53,'Share Values'!Z$11,'Transactions (Dated)'!$C$2:$C$53,"Buy")-SUMIFS('Transactions (Dated)'!$E$2:$E$53,'Transactions (Dated)'!$D$2:$D$53,'Share Values'!$V318,'Transactions (Dated)'!$B$2:$B$53,'Share Values'!Z$11,'Transactions (Dated)'!$C$2:$C$53,"Sell")</f>
        <v>1892</v>
      </c>
      <c r="AA318" s="40">
        <f ca="1">AA317+SUMIFS('Transactions (Dated)'!$E$2:$E$53,'Transactions (Dated)'!$D$2:$D$53,'Share Values'!$V318,'Transactions (Dated)'!$B$2:$B$53,'Share Values'!AA$11,'Transactions (Dated)'!$C$2:$C$53,"Buy")-SUMIFS('Transactions (Dated)'!$E$2:$E$53,'Transactions (Dated)'!$D$2:$D$53,'Share Values'!$V318,'Transactions (Dated)'!$B$2:$B$53,'Share Values'!AA$11,'Transactions (Dated)'!$C$2:$C$53,"Sell")</f>
        <v>2348</v>
      </c>
      <c r="AB318" s="40">
        <f ca="1">AB317+SUMIFS('Transactions (Dated)'!$E$2:$E$53,'Transactions (Dated)'!$D$2:$D$53,'Share Values'!$V318,'Transactions (Dated)'!$B$2:$B$53,'Share Values'!AB$11,'Transactions (Dated)'!$C$2:$C$53,"Buy")-SUMIFS('Transactions (Dated)'!$E$2:$E$53,'Transactions (Dated)'!$D$2:$D$53,'Share Values'!$V318,'Transactions (Dated)'!$B$2:$B$53,'Share Values'!AB$11,'Transactions (Dated)'!$C$2:$C$53,"Sell")</f>
        <v>0</v>
      </c>
      <c r="AC318" s="40">
        <f ca="1">AC317+SUMIFS('Transactions (Dated)'!$E$2:$E$53,'Transactions (Dated)'!$D$2:$D$53,'Share Values'!$V318,'Transactions (Dated)'!$B$2:$B$53,'Share Values'!AC$11,'Transactions (Dated)'!$C$2:$C$53,"Buy")-SUMIFS('Transactions (Dated)'!$E$2:$E$53,'Transactions (Dated)'!$D$2:$D$53,'Share Values'!$V318,'Transactions (Dated)'!$B$2:$B$53,'Share Values'!AC$11,'Transactions (Dated)'!$C$2:$C$53,"Sell")</f>
        <v>0</v>
      </c>
      <c r="AD318" s="40">
        <f ca="1">AD317+SUMIFS('Transactions (Dated)'!$E$2:$E$53,'Transactions (Dated)'!$D$2:$D$53,'Share Values'!$V318,'Transactions (Dated)'!$B$2:$B$53,'Share Values'!AD$11,'Transactions (Dated)'!$C$2:$C$53,"Buy")-SUMIFS('Transactions (Dated)'!$E$2:$E$53,'Transactions (Dated)'!$D$2:$D$53,'Share Values'!$V318,'Transactions (Dated)'!$B$2:$B$53,'Share Values'!AD$11,'Transactions (Dated)'!$C$2:$C$53,"Sell")</f>
        <v>0</v>
      </c>
      <c r="AE318" s="40">
        <f ca="1">AE317+SUMIFS('Transactions (Dated)'!$E$2:$E$53,'Transactions (Dated)'!$D$2:$D$53,'Share Values'!$V318,'Transactions (Dated)'!$B$2:$B$53,'Share Values'!AE$11,'Transactions (Dated)'!$C$2:$C$53,"Buy")-SUMIFS('Transactions (Dated)'!$E$2:$E$53,'Transactions (Dated)'!$D$2:$D$53,'Share Values'!$V318,'Transactions (Dated)'!$B$2:$B$53,'Share Values'!AE$11,'Transactions (Dated)'!$C$2:$C$53,"Sell")</f>
        <v>0</v>
      </c>
      <c r="AF318" s="40">
        <f ca="1">AF317+SUMIFS('Transactions (Dated)'!$E$2:$E$53,'Transactions (Dated)'!$D$2:$D$53,'Share Values'!$V318,'Transactions (Dated)'!$B$2:$B$53,'Share Values'!AF$11,'Transactions (Dated)'!$C$2:$C$53,"Buy")-SUMIFS('Transactions (Dated)'!$E$2:$E$53,'Transactions (Dated)'!$D$2:$D$53,'Share Values'!$V318,'Transactions (Dated)'!$B$2:$B$53,'Share Values'!AF$11,'Transactions (Dated)'!$C$2:$C$53,"Sell")</f>
        <v>0</v>
      </c>
      <c r="AG318" s="40">
        <f ca="1">AG317+SUMIFS('Transactions (Dated)'!$E$2:$E$53,'Transactions (Dated)'!$D$2:$D$53,'Share Values'!$V318,'Transactions (Dated)'!$B$2:$B$53,'Share Values'!AG$11,'Transactions (Dated)'!$C$2:$C$53,"Buy")-SUMIFS('Transactions (Dated)'!$E$2:$E$53,'Transactions (Dated)'!$D$2:$D$53,'Share Values'!$V318,'Transactions (Dated)'!$B$2:$B$53,'Share Values'!AG$11,'Transactions (Dated)'!$C$2:$C$53,"Sell")</f>
        <v>0</v>
      </c>
      <c r="AH318" s="40">
        <f ca="1">AH317+SUMIFS('Transactions (Dated)'!$E$2:$E$53,'Transactions (Dated)'!$D$2:$D$53,'Share Values'!$V318,'Transactions (Dated)'!$B$2:$B$53,'Share Values'!AH$11,'Transactions (Dated)'!$C$2:$C$53,"Buy")-SUMIFS('Transactions (Dated)'!$E$2:$E$53,'Transactions (Dated)'!$D$2:$D$53,'Share Values'!$V318,'Transactions (Dated)'!$B$2:$B$53,'Share Values'!AH$11,'Transactions (Dated)'!$C$2:$C$53,"Sell")</f>
        <v>0</v>
      </c>
      <c r="AI318" s="40">
        <f ca="1">AI317+SUMIFS('Transactions (Dated)'!$E$2:$E$53,'Transactions (Dated)'!$D$2:$D$53,'Share Values'!$V318,'Transactions (Dated)'!$B$2:$B$53,'Share Values'!AI$11,'Transactions (Dated)'!$C$2:$C$53,"Buy")-SUMIFS('Transactions (Dated)'!$E$2:$E$53,'Transactions (Dated)'!$D$2:$D$53,'Share Values'!$V318,'Transactions (Dated)'!$B$2:$B$53,'Share Values'!AI$11,'Transactions (Dated)'!$C$2:$C$53,"Sell")</f>
        <v>0</v>
      </c>
      <c r="AJ318" s="40">
        <f ca="1">AJ317+SUMIFS('Transactions (Dated)'!$E$2:$E$53,'Transactions (Dated)'!$D$2:$D$53,'Share Values'!$V318,'Transactions (Dated)'!$B$2:$B$53,'Share Values'!AJ$11,'Transactions (Dated)'!$C$2:$C$53,"Buy")-SUMIFS('Transactions (Dated)'!$E$2:$E$53,'Transactions (Dated)'!$D$2:$D$53,'Share Values'!$V318,'Transactions (Dated)'!$B$2:$B$53,'Share Values'!AJ$11,'Transactions (Dated)'!$C$2:$C$53,"Sell")</f>
        <v>0</v>
      </c>
      <c r="AK318" s="40"/>
      <c r="AM318" s="3">
        <f t="shared" si="105"/>
        <v>42356</v>
      </c>
      <c r="AN318" s="6">
        <f t="shared" ca="1" si="106"/>
        <v>55638.75</v>
      </c>
      <c r="AO318" s="6">
        <f t="shared" ca="1" si="107"/>
        <v>22031.25</v>
      </c>
      <c r="AP318" s="6">
        <f t="shared" ca="1" si="108"/>
        <v>0</v>
      </c>
      <c r="AQ318" s="6">
        <f t="shared" ca="1" si="109"/>
        <v>64838.840000000004</v>
      </c>
      <c r="AR318" s="6">
        <f t="shared" ca="1" si="110"/>
        <v>31744.959999999999</v>
      </c>
      <c r="AS318" s="6">
        <f t="shared" ca="1" si="111"/>
        <v>0</v>
      </c>
      <c r="AT318" s="6">
        <f t="shared" ca="1" si="112"/>
        <v>0</v>
      </c>
      <c r="AU318" s="6">
        <f t="shared" ca="1" si="113"/>
        <v>0</v>
      </c>
      <c r="AV318" s="6">
        <f t="shared" ca="1" si="114"/>
        <v>0</v>
      </c>
      <c r="AW318" s="6">
        <f t="shared" ca="1" si="115"/>
        <v>0</v>
      </c>
      <c r="AX318" s="6">
        <f t="shared" ca="1" si="116"/>
        <v>0</v>
      </c>
      <c r="AY318" s="6">
        <f t="shared" ca="1" si="117"/>
        <v>0</v>
      </c>
      <c r="AZ318" s="6">
        <f t="shared" ca="1" si="118"/>
        <v>0</v>
      </c>
      <c r="BA318" s="6">
        <f t="shared" ca="1" si="119"/>
        <v>0</v>
      </c>
      <c r="BB318" s="6"/>
      <c r="BD318" s="4">
        <f t="shared" ca="1" si="120"/>
        <v>174253.8</v>
      </c>
      <c r="BF318" s="3">
        <f t="shared" si="121"/>
        <v>42356</v>
      </c>
      <c r="BG318" s="6">
        <f>BG317+SUMIFS('Transactions (Dated)'!H:H,'Transactions (Dated)'!D:D,'Share Values'!AM318)</f>
        <v>806524.9</v>
      </c>
      <c r="BH318" s="6">
        <f ca="1">BH317+SUMIFS('Transactions (Dated)'!$F:$F,'Transactions (Dated)'!$D:$D,$BF318,'Transactions (Dated)'!$B:$B,BH$11,'Transactions (Dated)'!$C:$C,"Dividend (paid to cash)")*W318</f>
        <v>0</v>
      </c>
      <c r="BI318" s="6">
        <f ca="1">BI317+SUMIFS('Transactions (Dated)'!$F:$F,'Transactions (Dated)'!$D:$D,$BF318,'Transactions (Dated)'!$B:$B,BI$11,'Transactions (Dated)'!$C:$C,"Dividend (paid to cash)")*X318</f>
        <v>2421.875</v>
      </c>
      <c r="BJ318" s="6">
        <f ca="1">BJ317+SUMIFS('Transactions (Dated)'!$F:$F,'Transactions (Dated)'!$D:$D,$BF318,'Transactions (Dated)'!$B:$B,BJ$11,'Transactions (Dated)'!$C:$C,"Dividend (paid to cash)")*Y318</f>
        <v>0</v>
      </c>
      <c r="BK318" s="6">
        <f ca="1">BK317+SUMIFS('Transactions (Dated)'!$F:$F,'Transactions (Dated)'!$D:$D,$BF318,'Transactions (Dated)'!$B:$B,BK$11,'Transactions (Dated)'!$C:$C,"Dividend (paid to cash)")*Z318</f>
        <v>245.96000000000004</v>
      </c>
      <c r="BL318" s="6">
        <f ca="1">BL317+SUMIFS('Transactions (Dated)'!$F:$F,'Transactions (Dated)'!$D:$D,$BF318,'Transactions (Dated)'!$B:$B,BL$11,'Transactions (Dated)'!$C:$C,"Dividend (paid to cash)")*AA318</f>
        <v>0</v>
      </c>
      <c r="BM318" s="6">
        <f ca="1">BM317+SUMIFS('Transactions (Dated)'!$F:$F,'Transactions (Dated)'!$D:$D,$BF318,'Transactions (Dated)'!$B:$B,BM$11,'Transactions (Dated)'!$C:$C,"Dividend (paid to cash)")*AB318</f>
        <v>0</v>
      </c>
      <c r="BN318" s="6">
        <f ca="1">BN317+SUMIFS('Transactions (Dated)'!$F:$F,'Transactions (Dated)'!$D:$D,$BF318,'Transactions (Dated)'!$B:$B,BN$11,'Transactions (Dated)'!$C:$C,"Dividend (paid to cash)")*AC318</f>
        <v>0</v>
      </c>
      <c r="BO318" s="6">
        <f ca="1">BO317+SUMIFS('Transactions (Dated)'!$F:$F,'Transactions (Dated)'!$D:$D,$BF318,'Transactions (Dated)'!$B:$B,BO$11,'Transactions (Dated)'!$C:$C,"Dividend (paid to cash)")*AD318</f>
        <v>0</v>
      </c>
      <c r="BP318" s="6">
        <f ca="1">BP317+SUMIFS('Transactions (Dated)'!$F:$F,'Transactions (Dated)'!$D:$D,$BF318,'Transactions (Dated)'!$B:$B,BP$11,'Transactions (Dated)'!$C:$C,"Dividend (paid to cash)")*AE318</f>
        <v>0</v>
      </c>
      <c r="BQ318" s="6">
        <f ca="1">BQ317+SUMIFS('Transactions (Dated)'!$F:$F,'Transactions (Dated)'!$D:$D,$BF318,'Transactions (Dated)'!$B:$B,BQ$11,'Transactions (Dated)'!$C:$C,"Dividend (paid to cash)")*AF318</f>
        <v>0</v>
      </c>
      <c r="BR318" s="6">
        <f ca="1">BR317+SUMIFS('Transactions (Dated)'!$F:$F,'Transactions (Dated)'!$D:$D,$BF318,'Transactions (Dated)'!$B:$B,BR$11,'Transactions (Dated)'!$C:$C,"Dividend (paid to cash)")*AG318</f>
        <v>0</v>
      </c>
      <c r="BS318" s="6">
        <f ca="1">BS317+SUMIFS('Transactions (Dated)'!$F:$F,'Transactions (Dated)'!$D:$D,$BF318,'Transactions (Dated)'!$B:$B,BS$11,'Transactions (Dated)'!$C:$C,"Dividend (paid to cash)")*AH318</f>
        <v>0</v>
      </c>
      <c r="BT318" s="6">
        <f ca="1">BT317+SUMIFS('Transactions (Dated)'!$F:$F,'Transactions (Dated)'!$D:$D,$BF318,'Transactions (Dated)'!$B:$B,BT$11,'Transactions (Dated)'!$C:$C,"Dividend (paid to cash)")*AI318</f>
        <v>0</v>
      </c>
      <c r="BU318" s="6">
        <f ca="1">BU317+SUMIFS('Transactions (Dated)'!$F:$F,'Transactions (Dated)'!$D:$D,$BF318,'Transactions (Dated)'!$B:$B,BU$11,'Transactions (Dated)'!$C:$C,"Dividend (paid to cash)")*AJ318</f>
        <v>0</v>
      </c>
      <c r="BV318" s="6"/>
      <c r="BX318" s="6">
        <f t="shared" ca="1" si="126"/>
        <v>809192.73499999999</v>
      </c>
      <c r="BZ318" s="3">
        <f t="shared" si="127"/>
        <v>42356</v>
      </c>
      <c r="CA318" s="4">
        <f t="shared" ca="1" si="122"/>
        <v>174253.8</v>
      </c>
      <c r="CB318" s="4">
        <f t="shared" ca="1" si="123"/>
        <v>809192.73499999999</v>
      </c>
      <c r="CD318" s="4">
        <f t="shared" ca="1" si="124"/>
        <v>983446.53499999992</v>
      </c>
    </row>
    <row r="319" spans="2:82">
      <c r="B319" s="3">
        <f t="shared" si="125"/>
        <v>42359</v>
      </c>
      <c r="C319" s="2">
        <v>13034.4</v>
      </c>
      <c r="E319" s="70">
        <v>42359</v>
      </c>
      <c r="F319" s="69">
        <v>12.2</v>
      </c>
      <c r="G319" s="69">
        <v>2.36</v>
      </c>
      <c r="H319" s="69">
        <v>17.7</v>
      </c>
      <c r="I319" s="69">
        <v>33.6</v>
      </c>
      <c r="J319" s="69">
        <v>13.92</v>
      </c>
      <c r="K319" s="69">
        <v>10.54</v>
      </c>
      <c r="L319" s="69">
        <v>19.670000000000002</v>
      </c>
      <c r="M319" s="69">
        <v>2.85</v>
      </c>
      <c r="N319" s="69">
        <v>7.27</v>
      </c>
      <c r="O319" s="69">
        <v>6.6333000000000002</v>
      </c>
      <c r="P319" s="69">
        <v>23.19</v>
      </c>
      <c r="Q319" s="69">
        <v>0.87</v>
      </c>
      <c r="R319" s="69">
        <v>5.03</v>
      </c>
      <c r="S319" s="69">
        <v>37.590000000000003</v>
      </c>
      <c r="T319" s="4"/>
      <c r="V319" s="3">
        <f t="shared" si="104"/>
        <v>42359</v>
      </c>
      <c r="W319" s="40">
        <f ca="1">W318+SUMIFS('Transactions (Dated)'!$E$2:$E$53,'Transactions (Dated)'!$D$2:$D$53,'Share Values'!$V319,'Transactions (Dated)'!$B$2:$B$53,'Share Values'!W$11,'Transactions (Dated)'!$C$2:$C$53,"Buy")-SUMIFS('Transactions (Dated)'!$E$2:$E$53,'Transactions (Dated)'!$D$2:$D$53,'Share Values'!$V319,'Transactions (Dated)'!$B$2:$B$53,'Share Values'!W$11,'Transactions (Dated)'!$C$2:$C$53,"Sell")</f>
        <v>4625</v>
      </c>
      <c r="X319" s="40">
        <f ca="1">X318+SUMIFS('Transactions (Dated)'!$E$2:$E$53,'Transactions (Dated)'!$D$2:$D$53,'Share Values'!$V319,'Transactions (Dated)'!$B$2:$B$53,'Share Values'!X$11,'Transactions (Dated)'!$C$2:$C$53,"Buy")-SUMIFS('Transactions (Dated)'!$E$2:$E$53,'Transactions (Dated)'!$D$2:$D$53,'Share Values'!$V319,'Transactions (Dated)'!$B$2:$B$53,'Share Values'!X$11,'Transactions (Dated)'!$C$2:$C$53,"Sell")</f>
        <v>9375</v>
      </c>
      <c r="Y319" s="40">
        <f ca="1">Y318+SUMIFS('Transactions (Dated)'!$E$2:$E$53,'Transactions (Dated)'!$D$2:$D$53,'Share Values'!$V319,'Transactions (Dated)'!$B$2:$B$53,'Share Values'!Y$11,'Transactions (Dated)'!$C$2:$C$53,"Buy")-SUMIFS('Transactions (Dated)'!$E$2:$E$53,'Transactions (Dated)'!$D$2:$D$53,'Share Values'!$V319,'Transactions (Dated)'!$B$2:$B$53,'Share Values'!Y$11,'Transactions (Dated)'!$C$2:$C$53,"Sell")</f>
        <v>0</v>
      </c>
      <c r="Z319" s="40">
        <f ca="1">Z318+SUMIFS('Transactions (Dated)'!$E$2:$E$53,'Transactions (Dated)'!$D$2:$D$53,'Share Values'!$V319,'Transactions (Dated)'!$B$2:$B$53,'Share Values'!Z$11,'Transactions (Dated)'!$C$2:$C$53,"Buy")-SUMIFS('Transactions (Dated)'!$E$2:$E$53,'Transactions (Dated)'!$D$2:$D$53,'Share Values'!$V319,'Transactions (Dated)'!$B$2:$B$53,'Share Values'!Z$11,'Transactions (Dated)'!$C$2:$C$53,"Sell")</f>
        <v>1892</v>
      </c>
      <c r="AA319" s="40">
        <f ca="1">AA318+SUMIFS('Transactions (Dated)'!$E$2:$E$53,'Transactions (Dated)'!$D$2:$D$53,'Share Values'!$V319,'Transactions (Dated)'!$B$2:$B$53,'Share Values'!AA$11,'Transactions (Dated)'!$C$2:$C$53,"Buy")-SUMIFS('Transactions (Dated)'!$E$2:$E$53,'Transactions (Dated)'!$D$2:$D$53,'Share Values'!$V319,'Transactions (Dated)'!$B$2:$B$53,'Share Values'!AA$11,'Transactions (Dated)'!$C$2:$C$53,"Sell")</f>
        <v>2348</v>
      </c>
      <c r="AB319" s="40">
        <f ca="1">AB318+SUMIFS('Transactions (Dated)'!$E$2:$E$53,'Transactions (Dated)'!$D$2:$D$53,'Share Values'!$V319,'Transactions (Dated)'!$B$2:$B$53,'Share Values'!AB$11,'Transactions (Dated)'!$C$2:$C$53,"Buy")-SUMIFS('Transactions (Dated)'!$E$2:$E$53,'Transactions (Dated)'!$D$2:$D$53,'Share Values'!$V319,'Transactions (Dated)'!$B$2:$B$53,'Share Values'!AB$11,'Transactions (Dated)'!$C$2:$C$53,"Sell")</f>
        <v>0</v>
      </c>
      <c r="AC319" s="40">
        <f ca="1">AC318+SUMIFS('Transactions (Dated)'!$E$2:$E$53,'Transactions (Dated)'!$D$2:$D$53,'Share Values'!$V319,'Transactions (Dated)'!$B$2:$B$53,'Share Values'!AC$11,'Transactions (Dated)'!$C$2:$C$53,"Buy")-SUMIFS('Transactions (Dated)'!$E$2:$E$53,'Transactions (Dated)'!$D$2:$D$53,'Share Values'!$V319,'Transactions (Dated)'!$B$2:$B$53,'Share Values'!AC$11,'Transactions (Dated)'!$C$2:$C$53,"Sell")</f>
        <v>0</v>
      </c>
      <c r="AD319" s="40">
        <f ca="1">AD318+SUMIFS('Transactions (Dated)'!$E$2:$E$53,'Transactions (Dated)'!$D$2:$D$53,'Share Values'!$V319,'Transactions (Dated)'!$B$2:$B$53,'Share Values'!AD$11,'Transactions (Dated)'!$C$2:$C$53,"Buy")-SUMIFS('Transactions (Dated)'!$E$2:$E$53,'Transactions (Dated)'!$D$2:$D$53,'Share Values'!$V319,'Transactions (Dated)'!$B$2:$B$53,'Share Values'!AD$11,'Transactions (Dated)'!$C$2:$C$53,"Sell")</f>
        <v>0</v>
      </c>
      <c r="AE319" s="40">
        <f ca="1">AE318+SUMIFS('Transactions (Dated)'!$E$2:$E$53,'Transactions (Dated)'!$D$2:$D$53,'Share Values'!$V319,'Transactions (Dated)'!$B$2:$B$53,'Share Values'!AE$11,'Transactions (Dated)'!$C$2:$C$53,"Buy")-SUMIFS('Transactions (Dated)'!$E$2:$E$53,'Transactions (Dated)'!$D$2:$D$53,'Share Values'!$V319,'Transactions (Dated)'!$B$2:$B$53,'Share Values'!AE$11,'Transactions (Dated)'!$C$2:$C$53,"Sell")</f>
        <v>0</v>
      </c>
      <c r="AF319" s="40">
        <f ca="1">AF318+SUMIFS('Transactions (Dated)'!$E$2:$E$53,'Transactions (Dated)'!$D$2:$D$53,'Share Values'!$V319,'Transactions (Dated)'!$B$2:$B$53,'Share Values'!AF$11,'Transactions (Dated)'!$C$2:$C$53,"Buy")-SUMIFS('Transactions (Dated)'!$E$2:$E$53,'Transactions (Dated)'!$D$2:$D$53,'Share Values'!$V319,'Transactions (Dated)'!$B$2:$B$53,'Share Values'!AF$11,'Transactions (Dated)'!$C$2:$C$53,"Sell")</f>
        <v>0</v>
      </c>
      <c r="AG319" s="40">
        <f ca="1">AG318+SUMIFS('Transactions (Dated)'!$E$2:$E$53,'Transactions (Dated)'!$D$2:$D$53,'Share Values'!$V319,'Transactions (Dated)'!$B$2:$B$53,'Share Values'!AG$11,'Transactions (Dated)'!$C$2:$C$53,"Buy")-SUMIFS('Transactions (Dated)'!$E$2:$E$53,'Transactions (Dated)'!$D$2:$D$53,'Share Values'!$V319,'Transactions (Dated)'!$B$2:$B$53,'Share Values'!AG$11,'Transactions (Dated)'!$C$2:$C$53,"Sell")</f>
        <v>0</v>
      </c>
      <c r="AH319" s="40">
        <f ca="1">AH318+SUMIFS('Transactions (Dated)'!$E$2:$E$53,'Transactions (Dated)'!$D$2:$D$53,'Share Values'!$V319,'Transactions (Dated)'!$B$2:$B$53,'Share Values'!AH$11,'Transactions (Dated)'!$C$2:$C$53,"Buy")-SUMIFS('Transactions (Dated)'!$E$2:$E$53,'Transactions (Dated)'!$D$2:$D$53,'Share Values'!$V319,'Transactions (Dated)'!$B$2:$B$53,'Share Values'!AH$11,'Transactions (Dated)'!$C$2:$C$53,"Sell")</f>
        <v>0</v>
      </c>
      <c r="AI319" s="40">
        <f ca="1">AI318+SUMIFS('Transactions (Dated)'!$E$2:$E$53,'Transactions (Dated)'!$D$2:$D$53,'Share Values'!$V319,'Transactions (Dated)'!$B$2:$B$53,'Share Values'!AI$11,'Transactions (Dated)'!$C$2:$C$53,"Buy")-SUMIFS('Transactions (Dated)'!$E$2:$E$53,'Transactions (Dated)'!$D$2:$D$53,'Share Values'!$V319,'Transactions (Dated)'!$B$2:$B$53,'Share Values'!AI$11,'Transactions (Dated)'!$C$2:$C$53,"Sell")</f>
        <v>0</v>
      </c>
      <c r="AJ319" s="40">
        <f ca="1">AJ318+SUMIFS('Transactions (Dated)'!$E$2:$E$53,'Transactions (Dated)'!$D$2:$D$53,'Share Values'!$V319,'Transactions (Dated)'!$B$2:$B$53,'Share Values'!AJ$11,'Transactions (Dated)'!$C$2:$C$53,"Buy")-SUMIFS('Transactions (Dated)'!$E$2:$E$53,'Transactions (Dated)'!$D$2:$D$53,'Share Values'!$V319,'Transactions (Dated)'!$B$2:$B$53,'Share Values'!AJ$11,'Transactions (Dated)'!$C$2:$C$53,"Sell")</f>
        <v>0</v>
      </c>
      <c r="AK319" s="40"/>
      <c r="AM319" s="3">
        <f t="shared" si="105"/>
        <v>42359</v>
      </c>
      <c r="AN319" s="6">
        <f t="shared" ca="1" si="106"/>
        <v>56425</v>
      </c>
      <c r="AO319" s="6">
        <f t="shared" ca="1" si="107"/>
        <v>22125</v>
      </c>
      <c r="AP319" s="6">
        <f t="shared" ca="1" si="108"/>
        <v>0</v>
      </c>
      <c r="AQ319" s="6">
        <f t="shared" ca="1" si="109"/>
        <v>63571.200000000004</v>
      </c>
      <c r="AR319" s="6">
        <f t="shared" ca="1" si="110"/>
        <v>32684.16</v>
      </c>
      <c r="AS319" s="6">
        <f t="shared" ca="1" si="111"/>
        <v>0</v>
      </c>
      <c r="AT319" s="6">
        <f t="shared" ca="1" si="112"/>
        <v>0</v>
      </c>
      <c r="AU319" s="6">
        <f t="shared" ca="1" si="113"/>
        <v>0</v>
      </c>
      <c r="AV319" s="6">
        <f t="shared" ca="1" si="114"/>
        <v>0</v>
      </c>
      <c r="AW319" s="6">
        <f t="shared" ca="1" si="115"/>
        <v>0</v>
      </c>
      <c r="AX319" s="6">
        <f t="shared" ca="1" si="116"/>
        <v>0</v>
      </c>
      <c r="AY319" s="6">
        <f t="shared" ca="1" si="117"/>
        <v>0</v>
      </c>
      <c r="AZ319" s="6">
        <f t="shared" ca="1" si="118"/>
        <v>0</v>
      </c>
      <c r="BA319" s="6">
        <f t="shared" ca="1" si="119"/>
        <v>0</v>
      </c>
      <c r="BB319" s="6"/>
      <c r="BD319" s="4">
        <f t="shared" ca="1" si="120"/>
        <v>174805.36000000002</v>
      </c>
      <c r="BF319" s="3">
        <f t="shared" si="121"/>
        <v>42359</v>
      </c>
      <c r="BG319" s="6">
        <f>BG318+SUMIFS('Transactions (Dated)'!H:H,'Transactions (Dated)'!D:D,'Share Values'!AM319)</f>
        <v>806524.9</v>
      </c>
      <c r="BH319" s="6">
        <f ca="1">BH318+SUMIFS('Transactions (Dated)'!$F:$F,'Transactions (Dated)'!$D:$D,$BF319,'Transactions (Dated)'!$B:$B,BH$11,'Transactions (Dated)'!$C:$C,"Dividend (paid to cash)")*W319</f>
        <v>0</v>
      </c>
      <c r="BI319" s="6">
        <f ca="1">BI318+SUMIFS('Transactions (Dated)'!$F:$F,'Transactions (Dated)'!$D:$D,$BF319,'Transactions (Dated)'!$B:$B,BI$11,'Transactions (Dated)'!$C:$C,"Dividend (paid to cash)")*X319</f>
        <v>2421.875</v>
      </c>
      <c r="BJ319" s="6">
        <f ca="1">BJ318+SUMIFS('Transactions (Dated)'!$F:$F,'Transactions (Dated)'!$D:$D,$BF319,'Transactions (Dated)'!$B:$B,BJ$11,'Transactions (Dated)'!$C:$C,"Dividend (paid to cash)")*Y319</f>
        <v>0</v>
      </c>
      <c r="BK319" s="6">
        <f ca="1">BK318+SUMIFS('Transactions (Dated)'!$F:$F,'Transactions (Dated)'!$D:$D,$BF319,'Transactions (Dated)'!$B:$B,BK$11,'Transactions (Dated)'!$C:$C,"Dividend (paid to cash)")*Z319</f>
        <v>245.96000000000004</v>
      </c>
      <c r="BL319" s="6">
        <f ca="1">BL318+SUMIFS('Transactions (Dated)'!$F:$F,'Transactions (Dated)'!$D:$D,$BF319,'Transactions (Dated)'!$B:$B,BL$11,'Transactions (Dated)'!$C:$C,"Dividend (paid to cash)")*AA319</f>
        <v>0</v>
      </c>
      <c r="BM319" s="6">
        <f ca="1">BM318+SUMIFS('Transactions (Dated)'!$F:$F,'Transactions (Dated)'!$D:$D,$BF319,'Transactions (Dated)'!$B:$B,BM$11,'Transactions (Dated)'!$C:$C,"Dividend (paid to cash)")*AB319</f>
        <v>0</v>
      </c>
      <c r="BN319" s="6">
        <f ca="1">BN318+SUMIFS('Transactions (Dated)'!$F:$F,'Transactions (Dated)'!$D:$D,$BF319,'Transactions (Dated)'!$B:$B,BN$11,'Transactions (Dated)'!$C:$C,"Dividend (paid to cash)")*AC319</f>
        <v>0</v>
      </c>
      <c r="BO319" s="6">
        <f ca="1">BO318+SUMIFS('Transactions (Dated)'!$F:$F,'Transactions (Dated)'!$D:$D,$BF319,'Transactions (Dated)'!$B:$B,BO$11,'Transactions (Dated)'!$C:$C,"Dividend (paid to cash)")*AD319</f>
        <v>0</v>
      </c>
      <c r="BP319" s="6">
        <f ca="1">BP318+SUMIFS('Transactions (Dated)'!$F:$F,'Transactions (Dated)'!$D:$D,$BF319,'Transactions (Dated)'!$B:$B,BP$11,'Transactions (Dated)'!$C:$C,"Dividend (paid to cash)")*AE319</f>
        <v>0</v>
      </c>
      <c r="BQ319" s="6">
        <f ca="1">BQ318+SUMIFS('Transactions (Dated)'!$F:$F,'Transactions (Dated)'!$D:$D,$BF319,'Transactions (Dated)'!$B:$B,BQ$11,'Transactions (Dated)'!$C:$C,"Dividend (paid to cash)")*AF319</f>
        <v>0</v>
      </c>
      <c r="BR319" s="6">
        <f ca="1">BR318+SUMIFS('Transactions (Dated)'!$F:$F,'Transactions (Dated)'!$D:$D,$BF319,'Transactions (Dated)'!$B:$B,BR$11,'Transactions (Dated)'!$C:$C,"Dividend (paid to cash)")*AG319</f>
        <v>0</v>
      </c>
      <c r="BS319" s="6">
        <f ca="1">BS318+SUMIFS('Transactions (Dated)'!$F:$F,'Transactions (Dated)'!$D:$D,$BF319,'Transactions (Dated)'!$B:$B,BS$11,'Transactions (Dated)'!$C:$C,"Dividend (paid to cash)")*AH319</f>
        <v>0</v>
      </c>
      <c r="BT319" s="6">
        <f ca="1">BT318+SUMIFS('Transactions (Dated)'!$F:$F,'Transactions (Dated)'!$D:$D,$BF319,'Transactions (Dated)'!$B:$B,BT$11,'Transactions (Dated)'!$C:$C,"Dividend (paid to cash)")*AI319</f>
        <v>0</v>
      </c>
      <c r="BU319" s="6">
        <f ca="1">BU318+SUMIFS('Transactions (Dated)'!$F:$F,'Transactions (Dated)'!$D:$D,$BF319,'Transactions (Dated)'!$B:$B,BU$11,'Transactions (Dated)'!$C:$C,"Dividend (paid to cash)")*AJ319</f>
        <v>0</v>
      </c>
      <c r="BV319" s="6"/>
      <c r="BX319" s="6">
        <f t="shared" ca="1" si="126"/>
        <v>809192.73499999999</v>
      </c>
      <c r="BZ319" s="3">
        <f t="shared" si="127"/>
        <v>42359</v>
      </c>
      <c r="CA319" s="4">
        <f t="shared" ca="1" si="122"/>
        <v>174805.36000000002</v>
      </c>
      <c r="CB319" s="4">
        <f t="shared" ca="1" si="123"/>
        <v>809192.73499999999</v>
      </c>
      <c r="CD319" s="4">
        <f t="shared" ca="1" si="124"/>
        <v>983998.09499999997</v>
      </c>
    </row>
    <row r="320" spans="2:82">
      <c r="B320" s="3">
        <f t="shared" si="125"/>
        <v>42360</v>
      </c>
      <c r="C320" s="2">
        <v>13082.9</v>
      </c>
      <c r="E320" s="70">
        <v>42360</v>
      </c>
      <c r="F320" s="69">
        <v>12.49</v>
      </c>
      <c r="G320" s="69">
        <v>2.44</v>
      </c>
      <c r="H320" s="69">
        <v>17.78</v>
      </c>
      <c r="I320" s="69">
        <v>33.630000000000003</v>
      </c>
      <c r="J320" s="69">
        <v>14.04</v>
      </c>
      <c r="K320" s="69">
        <v>10.34</v>
      </c>
      <c r="L320" s="69">
        <v>19.95</v>
      </c>
      <c r="M320" s="69">
        <v>2.84</v>
      </c>
      <c r="N320" s="69">
        <v>7.12</v>
      </c>
      <c r="O320" s="69">
        <v>6.6233000000000004</v>
      </c>
      <c r="P320" s="69">
        <v>23.75</v>
      </c>
      <c r="Q320" s="69">
        <v>0.86</v>
      </c>
      <c r="R320" s="69">
        <v>5.19</v>
      </c>
      <c r="S320" s="69">
        <v>37.57</v>
      </c>
      <c r="T320" s="4"/>
      <c r="V320" s="3">
        <f t="shared" si="104"/>
        <v>42360</v>
      </c>
      <c r="W320" s="40">
        <f ca="1">W319+SUMIFS('Transactions (Dated)'!$E$2:$E$53,'Transactions (Dated)'!$D$2:$D$53,'Share Values'!$V320,'Transactions (Dated)'!$B$2:$B$53,'Share Values'!W$11,'Transactions (Dated)'!$C$2:$C$53,"Buy")-SUMIFS('Transactions (Dated)'!$E$2:$E$53,'Transactions (Dated)'!$D$2:$D$53,'Share Values'!$V320,'Transactions (Dated)'!$B$2:$B$53,'Share Values'!W$11,'Transactions (Dated)'!$C$2:$C$53,"Sell")</f>
        <v>4625</v>
      </c>
      <c r="X320" s="40">
        <f ca="1">X319+SUMIFS('Transactions (Dated)'!$E$2:$E$53,'Transactions (Dated)'!$D$2:$D$53,'Share Values'!$V320,'Transactions (Dated)'!$B$2:$B$53,'Share Values'!X$11,'Transactions (Dated)'!$C$2:$C$53,"Buy")-SUMIFS('Transactions (Dated)'!$E$2:$E$53,'Transactions (Dated)'!$D$2:$D$53,'Share Values'!$V320,'Transactions (Dated)'!$B$2:$B$53,'Share Values'!X$11,'Transactions (Dated)'!$C$2:$C$53,"Sell")</f>
        <v>9375</v>
      </c>
      <c r="Y320" s="40">
        <f ca="1">Y319+SUMIFS('Transactions (Dated)'!$E$2:$E$53,'Transactions (Dated)'!$D$2:$D$53,'Share Values'!$V320,'Transactions (Dated)'!$B$2:$B$53,'Share Values'!Y$11,'Transactions (Dated)'!$C$2:$C$53,"Buy")-SUMIFS('Transactions (Dated)'!$E$2:$E$53,'Transactions (Dated)'!$D$2:$D$53,'Share Values'!$V320,'Transactions (Dated)'!$B$2:$B$53,'Share Values'!Y$11,'Transactions (Dated)'!$C$2:$C$53,"Sell")</f>
        <v>0</v>
      </c>
      <c r="Z320" s="40">
        <f ca="1">Z319+SUMIFS('Transactions (Dated)'!$E$2:$E$53,'Transactions (Dated)'!$D$2:$D$53,'Share Values'!$V320,'Transactions (Dated)'!$B$2:$B$53,'Share Values'!Z$11,'Transactions (Dated)'!$C$2:$C$53,"Buy")-SUMIFS('Transactions (Dated)'!$E$2:$E$53,'Transactions (Dated)'!$D$2:$D$53,'Share Values'!$V320,'Transactions (Dated)'!$B$2:$B$53,'Share Values'!Z$11,'Transactions (Dated)'!$C$2:$C$53,"Sell")</f>
        <v>1892</v>
      </c>
      <c r="AA320" s="40">
        <f ca="1">AA319+SUMIFS('Transactions (Dated)'!$E$2:$E$53,'Transactions (Dated)'!$D$2:$D$53,'Share Values'!$V320,'Transactions (Dated)'!$B$2:$B$53,'Share Values'!AA$11,'Transactions (Dated)'!$C$2:$C$53,"Buy")-SUMIFS('Transactions (Dated)'!$E$2:$E$53,'Transactions (Dated)'!$D$2:$D$53,'Share Values'!$V320,'Transactions (Dated)'!$B$2:$B$53,'Share Values'!AA$11,'Transactions (Dated)'!$C$2:$C$53,"Sell")</f>
        <v>2348</v>
      </c>
      <c r="AB320" s="40">
        <f ca="1">AB319+SUMIFS('Transactions (Dated)'!$E$2:$E$53,'Transactions (Dated)'!$D$2:$D$53,'Share Values'!$V320,'Transactions (Dated)'!$B$2:$B$53,'Share Values'!AB$11,'Transactions (Dated)'!$C$2:$C$53,"Buy")-SUMIFS('Transactions (Dated)'!$E$2:$E$53,'Transactions (Dated)'!$D$2:$D$53,'Share Values'!$V320,'Transactions (Dated)'!$B$2:$B$53,'Share Values'!AB$11,'Transactions (Dated)'!$C$2:$C$53,"Sell")</f>
        <v>0</v>
      </c>
      <c r="AC320" s="40">
        <f ca="1">AC319+SUMIFS('Transactions (Dated)'!$E$2:$E$53,'Transactions (Dated)'!$D$2:$D$53,'Share Values'!$V320,'Transactions (Dated)'!$B$2:$B$53,'Share Values'!AC$11,'Transactions (Dated)'!$C$2:$C$53,"Buy")-SUMIFS('Transactions (Dated)'!$E$2:$E$53,'Transactions (Dated)'!$D$2:$D$53,'Share Values'!$V320,'Transactions (Dated)'!$B$2:$B$53,'Share Values'!AC$11,'Transactions (Dated)'!$C$2:$C$53,"Sell")</f>
        <v>0</v>
      </c>
      <c r="AD320" s="40">
        <f ca="1">AD319+SUMIFS('Transactions (Dated)'!$E$2:$E$53,'Transactions (Dated)'!$D$2:$D$53,'Share Values'!$V320,'Transactions (Dated)'!$B$2:$B$53,'Share Values'!AD$11,'Transactions (Dated)'!$C$2:$C$53,"Buy")-SUMIFS('Transactions (Dated)'!$E$2:$E$53,'Transactions (Dated)'!$D$2:$D$53,'Share Values'!$V320,'Transactions (Dated)'!$B$2:$B$53,'Share Values'!AD$11,'Transactions (Dated)'!$C$2:$C$53,"Sell")</f>
        <v>0</v>
      </c>
      <c r="AE320" s="40">
        <f ca="1">AE319+SUMIFS('Transactions (Dated)'!$E$2:$E$53,'Transactions (Dated)'!$D$2:$D$53,'Share Values'!$V320,'Transactions (Dated)'!$B$2:$B$53,'Share Values'!AE$11,'Transactions (Dated)'!$C$2:$C$53,"Buy")-SUMIFS('Transactions (Dated)'!$E$2:$E$53,'Transactions (Dated)'!$D$2:$D$53,'Share Values'!$V320,'Transactions (Dated)'!$B$2:$B$53,'Share Values'!AE$11,'Transactions (Dated)'!$C$2:$C$53,"Sell")</f>
        <v>0</v>
      </c>
      <c r="AF320" s="40">
        <f ca="1">AF319+SUMIFS('Transactions (Dated)'!$E$2:$E$53,'Transactions (Dated)'!$D$2:$D$53,'Share Values'!$V320,'Transactions (Dated)'!$B$2:$B$53,'Share Values'!AF$11,'Transactions (Dated)'!$C$2:$C$53,"Buy")-SUMIFS('Transactions (Dated)'!$E$2:$E$53,'Transactions (Dated)'!$D$2:$D$53,'Share Values'!$V320,'Transactions (Dated)'!$B$2:$B$53,'Share Values'!AF$11,'Transactions (Dated)'!$C$2:$C$53,"Sell")</f>
        <v>0</v>
      </c>
      <c r="AG320" s="40">
        <f ca="1">AG319+SUMIFS('Transactions (Dated)'!$E$2:$E$53,'Transactions (Dated)'!$D$2:$D$53,'Share Values'!$V320,'Transactions (Dated)'!$B$2:$B$53,'Share Values'!AG$11,'Transactions (Dated)'!$C$2:$C$53,"Buy")-SUMIFS('Transactions (Dated)'!$E$2:$E$53,'Transactions (Dated)'!$D$2:$D$53,'Share Values'!$V320,'Transactions (Dated)'!$B$2:$B$53,'Share Values'!AG$11,'Transactions (Dated)'!$C$2:$C$53,"Sell")</f>
        <v>0</v>
      </c>
      <c r="AH320" s="40">
        <f ca="1">AH319+SUMIFS('Transactions (Dated)'!$E$2:$E$53,'Transactions (Dated)'!$D$2:$D$53,'Share Values'!$V320,'Transactions (Dated)'!$B$2:$B$53,'Share Values'!AH$11,'Transactions (Dated)'!$C$2:$C$53,"Buy")-SUMIFS('Transactions (Dated)'!$E$2:$E$53,'Transactions (Dated)'!$D$2:$D$53,'Share Values'!$V320,'Transactions (Dated)'!$B$2:$B$53,'Share Values'!AH$11,'Transactions (Dated)'!$C$2:$C$53,"Sell")</f>
        <v>0</v>
      </c>
      <c r="AI320" s="40">
        <f ca="1">AI319+SUMIFS('Transactions (Dated)'!$E$2:$E$53,'Transactions (Dated)'!$D$2:$D$53,'Share Values'!$V320,'Transactions (Dated)'!$B$2:$B$53,'Share Values'!AI$11,'Transactions (Dated)'!$C$2:$C$53,"Buy")-SUMIFS('Transactions (Dated)'!$E$2:$E$53,'Transactions (Dated)'!$D$2:$D$53,'Share Values'!$V320,'Transactions (Dated)'!$B$2:$B$53,'Share Values'!AI$11,'Transactions (Dated)'!$C$2:$C$53,"Sell")</f>
        <v>0</v>
      </c>
      <c r="AJ320" s="40">
        <f ca="1">AJ319+SUMIFS('Transactions (Dated)'!$E$2:$E$53,'Transactions (Dated)'!$D$2:$D$53,'Share Values'!$V320,'Transactions (Dated)'!$B$2:$B$53,'Share Values'!AJ$11,'Transactions (Dated)'!$C$2:$C$53,"Buy")-SUMIFS('Transactions (Dated)'!$E$2:$E$53,'Transactions (Dated)'!$D$2:$D$53,'Share Values'!$V320,'Transactions (Dated)'!$B$2:$B$53,'Share Values'!AJ$11,'Transactions (Dated)'!$C$2:$C$53,"Sell")</f>
        <v>0</v>
      </c>
      <c r="AK320" s="40"/>
      <c r="AM320" s="3">
        <f t="shared" si="105"/>
        <v>42360</v>
      </c>
      <c r="AN320" s="6">
        <f t="shared" ca="1" si="106"/>
        <v>57766.25</v>
      </c>
      <c r="AO320" s="6">
        <f t="shared" ca="1" si="107"/>
        <v>22875</v>
      </c>
      <c r="AP320" s="6">
        <f t="shared" ca="1" si="108"/>
        <v>0</v>
      </c>
      <c r="AQ320" s="6">
        <f t="shared" ca="1" si="109"/>
        <v>63627.960000000006</v>
      </c>
      <c r="AR320" s="6">
        <f t="shared" ca="1" si="110"/>
        <v>32965.919999999998</v>
      </c>
      <c r="AS320" s="6">
        <f t="shared" ca="1" si="111"/>
        <v>0</v>
      </c>
      <c r="AT320" s="6">
        <f t="shared" ca="1" si="112"/>
        <v>0</v>
      </c>
      <c r="AU320" s="6">
        <f t="shared" ca="1" si="113"/>
        <v>0</v>
      </c>
      <c r="AV320" s="6">
        <f t="shared" ca="1" si="114"/>
        <v>0</v>
      </c>
      <c r="AW320" s="6">
        <f t="shared" ca="1" si="115"/>
        <v>0</v>
      </c>
      <c r="AX320" s="6">
        <f t="shared" ca="1" si="116"/>
        <v>0</v>
      </c>
      <c r="AY320" s="6">
        <f t="shared" ca="1" si="117"/>
        <v>0</v>
      </c>
      <c r="AZ320" s="6">
        <f t="shared" ca="1" si="118"/>
        <v>0</v>
      </c>
      <c r="BA320" s="6">
        <f t="shared" ca="1" si="119"/>
        <v>0</v>
      </c>
      <c r="BB320" s="6"/>
      <c r="BD320" s="4">
        <f t="shared" ca="1" si="120"/>
        <v>177235.13</v>
      </c>
      <c r="BF320" s="3">
        <f t="shared" si="121"/>
        <v>42360</v>
      </c>
      <c r="BG320" s="6">
        <f>BG319+SUMIFS('Transactions (Dated)'!H:H,'Transactions (Dated)'!D:D,'Share Values'!AM320)</f>
        <v>806524.9</v>
      </c>
      <c r="BH320" s="6">
        <f ca="1">BH319+SUMIFS('Transactions (Dated)'!$F:$F,'Transactions (Dated)'!$D:$D,$BF320,'Transactions (Dated)'!$B:$B,BH$11,'Transactions (Dated)'!$C:$C,"Dividend (paid to cash)")*W320</f>
        <v>0</v>
      </c>
      <c r="BI320" s="6">
        <f ca="1">BI319+SUMIFS('Transactions (Dated)'!$F:$F,'Transactions (Dated)'!$D:$D,$BF320,'Transactions (Dated)'!$B:$B,BI$11,'Transactions (Dated)'!$C:$C,"Dividend (paid to cash)")*X320</f>
        <v>2421.875</v>
      </c>
      <c r="BJ320" s="6">
        <f ca="1">BJ319+SUMIFS('Transactions (Dated)'!$F:$F,'Transactions (Dated)'!$D:$D,$BF320,'Transactions (Dated)'!$B:$B,BJ$11,'Transactions (Dated)'!$C:$C,"Dividend (paid to cash)")*Y320</f>
        <v>0</v>
      </c>
      <c r="BK320" s="6">
        <f ca="1">BK319+SUMIFS('Transactions (Dated)'!$F:$F,'Transactions (Dated)'!$D:$D,$BF320,'Transactions (Dated)'!$B:$B,BK$11,'Transactions (Dated)'!$C:$C,"Dividend (paid to cash)")*Z320</f>
        <v>245.96000000000004</v>
      </c>
      <c r="BL320" s="6">
        <f ca="1">BL319+SUMIFS('Transactions (Dated)'!$F:$F,'Transactions (Dated)'!$D:$D,$BF320,'Transactions (Dated)'!$B:$B,BL$11,'Transactions (Dated)'!$C:$C,"Dividend (paid to cash)")*AA320</f>
        <v>0</v>
      </c>
      <c r="BM320" s="6">
        <f ca="1">BM319+SUMIFS('Transactions (Dated)'!$F:$F,'Transactions (Dated)'!$D:$D,$BF320,'Transactions (Dated)'!$B:$B,BM$11,'Transactions (Dated)'!$C:$C,"Dividend (paid to cash)")*AB320</f>
        <v>0</v>
      </c>
      <c r="BN320" s="6">
        <f ca="1">BN319+SUMIFS('Transactions (Dated)'!$F:$F,'Transactions (Dated)'!$D:$D,$BF320,'Transactions (Dated)'!$B:$B,BN$11,'Transactions (Dated)'!$C:$C,"Dividend (paid to cash)")*AC320</f>
        <v>0</v>
      </c>
      <c r="BO320" s="6">
        <f ca="1">BO319+SUMIFS('Transactions (Dated)'!$F:$F,'Transactions (Dated)'!$D:$D,$BF320,'Transactions (Dated)'!$B:$B,BO$11,'Transactions (Dated)'!$C:$C,"Dividend (paid to cash)")*AD320</f>
        <v>0</v>
      </c>
      <c r="BP320" s="6">
        <f ca="1">BP319+SUMIFS('Transactions (Dated)'!$F:$F,'Transactions (Dated)'!$D:$D,$BF320,'Transactions (Dated)'!$B:$B,BP$11,'Transactions (Dated)'!$C:$C,"Dividend (paid to cash)")*AE320</f>
        <v>0</v>
      </c>
      <c r="BQ320" s="6">
        <f ca="1">BQ319+SUMIFS('Transactions (Dated)'!$F:$F,'Transactions (Dated)'!$D:$D,$BF320,'Transactions (Dated)'!$B:$B,BQ$11,'Transactions (Dated)'!$C:$C,"Dividend (paid to cash)")*AF320</f>
        <v>0</v>
      </c>
      <c r="BR320" s="6">
        <f ca="1">BR319+SUMIFS('Transactions (Dated)'!$F:$F,'Transactions (Dated)'!$D:$D,$BF320,'Transactions (Dated)'!$B:$B,BR$11,'Transactions (Dated)'!$C:$C,"Dividend (paid to cash)")*AG320</f>
        <v>0</v>
      </c>
      <c r="BS320" s="6">
        <f ca="1">BS319+SUMIFS('Transactions (Dated)'!$F:$F,'Transactions (Dated)'!$D:$D,$BF320,'Transactions (Dated)'!$B:$B,BS$11,'Transactions (Dated)'!$C:$C,"Dividend (paid to cash)")*AH320</f>
        <v>0</v>
      </c>
      <c r="BT320" s="6">
        <f ca="1">BT319+SUMIFS('Transactions (Dated)'!$F:$F,'Transactions (Dated)'!$D:$D,$BF320,'Transactions (Dated)'!$B:$B,BT$11,'Transactions (Dated)'!$C:$C,"Dividend (paid to cash)")*AI320</f>
        <v>0</v>
      </c>
      <c r="BU320" s="6">
        <f ca="1">BU319+SUMIFS('Transactions (Dated)'!$F:$F,'Transactions (Dated)'!$D:$D,$BF320,'Transactions (Dated)'!$B:$B,BU$11,'Transactions (Dated)'!$C:$C,"Dividend (paid to cash)")*AJ320</f>
        <v>0</v>
      </c>
      <c r="BV320" s="6"/>
      <c r="BX320" s="6">
        <f t="shared" ca="1" si="126"/>
        <v>809192.73499999999</v>
      </c>
      <c r="BZ320" s="3">
        <f t="shared" si="127"/>
        <v>42360</v>
      </c>
      <c r="CA320" s="4">
        <f t="shared" ca="1" si="122"/>
        <v>177235.13</v>
      </c>
      <c r="CB320" s="4">
        <f t="shared" ca="1" si="123"/>
        <v>809192.73499999999</v>
      </c>
      <c r="CD320" s="4">
        <f t="shared" ca="1" si="124"/>
        <v>986427.86499999999</v>
      </c>
    </row>
    <row r="321" spans="2:82">
      <c r="B321" s="3">
        <f t="shared" si="125"/>
        <v>42361</v>
      </c>
      <c r="C321" s="2">
        <v>13284.9</v>
      </c>
      <c r="E321" s="70">
        <v>42361</v>
      </c>
      <c r="F321" s="69">
        <v>12.64</v>
      </c>
      <c r="G321" s="69">
        <v>2.57</v>
      </c>
      <c r="H321" s="69">
        <v>18.07</v>
      </c>
      <c r="I321" s="69">
        <v>33.32</v>
      </c>
      <c r="J321" s="69">
        <v>14.02</v>
      </c>
      <c r="K321" s="69">
        <v>10.49</v>
      </c>
      <c r="L321" s="69">
        <v>20.309999999999999</v>
      </c>
      <c r="M321" s="69">
        <v>2.86</v>
      </c>
      <c r="N321" s="69">
        <v>7.05</v>
      </c>
      <c r="O321" s="69">
        <v>6.53</v>
      </c>
      <c r="P321" s="69">
        <v>24.18</v>
      </c>
      <c r="Q321" s="69">
        <v>0.87</v>
      </c>
      <c r="R321" s="69">
        <v>5.7</v>
      </c>
      <c r="S321" s="69">
        <v>37.86</v>
      </c>
      <c r="T321" s="4"/>
      <c r="V321" s="3">
        <f t="shared" si="104"/>
        <v>42361</v>
      </c>
      <c r="W321" s="40">
        <f ca="1">W320+SUMIFS('Transactions (Dated)'!$E$2:$E$53,'Transactions (Dated)'!$D$2:$D$53,'Share Values'!$V321,'Transactions (Dated)'!$B$2:$B$53,'Share Values'!W$11,'Transactions (Dated)'!$C$2:$C$53,"Buy")-SUMIFS('Transactions (Dated)'!$E$2:$E$53,'Transactions (Dated)'!$D$2:$D$53,'Share Values'!$V321,'Transactions (Dated)'!$B$2:$B$53,'Share Values'!W$11,'Transactions (Dated)'!$C$2:$C$53,"Sell")</f>
        <v>4625</v>
      </c>
      <c r="X321" s="40">
        <f ca="1">X320+SUMIFS('Transactions (Dated)'!$E$2:$E$53,'Transactions (Dated)'!$D$2:$D$53,'Share Values'!$V321,'Transactions (Dated)'!$B$2:$B$53,'Share Values'!X$11,'Transactions (Dated)'!$C$2:$C$53,"Buy")-SUMIFS('Transactions (Dated)'!$E$2:$E$53,'Transactions (Dated)'!$D$2:$D$53,'Share Values'!$V321,'Transactions (Dated)'!$B$2:$B$53,'Share Values'!X$11,'Transactions (Dated)'!$C$2:$C$53,"Sell")</f>
        <v>9375</v>
      </c>
      <c r="Y321" s="40">
        <f ca="1">Y320+SUMIFS('Transactions (Dated)'!$E$2:$E$53,'Transactions (Dated)'!$D$2:$D$53,'Share Values'!$V321,'Transactions (Dated)'!$B$2:$B$53,'Share Values'!Y$11,'Transactions (Dated)'!$C$2:$C$53,"Buy")-SUMIFS('Transactions (Dated)'!$E$2:$E$53,'Transactions (Dated)'!$D$2:$D$53,'Share Values'!$V321,'Transactions (Dated)'!$B$2:$B$53,'Share Values'!Y$11,'Transactions (Dated)'!$C$2:$C$53,"Sell")</f>
        <v>0</v>
      </c>
      <c r="Z321" s="40">
        <f ca="1">Z320+SUMIFS('Transactions (Dated)'!$E$2:$E$53,'Transactions (Dated)'!$D$2:$D$53,'Share Values'!$V321,'Transactions (Dated)'!$B$2:$B$53,'Share Values'!Z$11,'Transactions (Dated)'!$C$2:$C$53,"Buy")-SUMIFS('Transactions (Dated)'!$E$2:$E$53,'Transactions (Dated)'!$D$2:$D$53,'Share Values'!$V321,'Transactions (Dated)'!$B$2:$B$53,'Share Values'!Z$11,'Transactions (Dated)'!$C$2:$C$53,"Sell")</f>
        <v>1892</v>
      </c>
      <c r="AA321" s="40">
        <f ca="1">AA320+SUMIFS('Transactions (Dated)'!$E$2:$E$53,'Transactions (Dated)'!$D$2:$D$53,'Share Values'!$V321,'Transactions (Dated)'!$B$2:$B$53,'Share Values'!AA$11,'Transactions (Dated)'!$C$2:$C$53,"Buy")-SUMIFS('Transactions (Dated)'!$E$2:$E$53,'Transactions (Dated)'!$D$2:$D$53,'Share Values'!$V321,'Transactions (Dated)'!$B$2:$B$53,'Share Values'!AA$11,'Transactions (Dated)'!$C$2:$C$53,"Sell")</f>
        <v>2348</v>
      </c>
      <c r="AB321" s="40">
        <f ca="1">AB320+SUMIFS('Transactions (Dated)'!$E$2:$E$53,'Transactions (Dated)'!$D$2:$D$53,'Share Values'!$V321,'Transactions (Dated)'!$B$2:$B$53,'Share Values'!AB$11,'Transactions (Dated)'!$C$2:$C$53,"Buy")-SUMIFS('Transactions (Dated)'!$E$2:$E$53,'Transactions (Dated)'!$D$2:$D$53,'Share Values'!$V321,'Transactions (Dated)'!$B$2:$B$53,'Share Values'!AB$11,'Transactions (Dated)'!$C$2:$C$53,"Sell")</f>
        <v>0</v>
      </c>
      <c r="AC321" s="40">
        <f ca="1">AC320+SUMIFS('Transactions (Dated)'!$E$2:$E$53,'Transactions (Dated)'!$D$2:$D$53,'Share Values'!$V321,'Transactions (Dated)'!$B$2:$B$53,'Share Values'!AC$11,'Transactions (Dated)'!$C$2:$C$53,"Buy")-SUMIFS('Transactions (Dated)'!$E$2:$E$53,'Transactions (Dated)'!$D$2:$D$53,'Share Values'!$V321,'Transactions (Dated)'!$B$2:$B$53,'Share Values'!AC$11,'Transactions (Dated)'!$C$2:$C$53,"Sell")</f>
        <v>0</v>
      </c>
      <c r="AD321" s="40">
        <f ca="1">AD320+SUMIFS('Transactions (Dated)'!$E$2:$E$53,'Transactions (Dated)'!$D$2:$D$53,'Share Values'!$V321,'Transactions (Dated)'!$B$2:$B$53,'Share Values'!AD$11,'Transactions (Dated)'!$C$2:$C$53,"Buy")-SUMIFS('Transactions (Dated)'!$E$2:$E$53,'Transactions (Dated)'!$D$2:$D$53,'Share Values'!$V321,'Transactions (Dated)'!$B$2:$B$53,'Share Values'!AD$11,'Transactions (Dated)'!$C$2:$C$53,"Sell")</f>
        <v>0</v>
      </c>
      <c r="AE321" s="40">
        <f ca="1">AE320+SUMIFS('Transactions (Dated)'!$E$2:$E$53,'Transactions (Dated)'!$D$2:$D$53,'Share Values'!$V321,'Transactions (Dated)'!$B$2:$B$53,'Share Values'!AE$11,'Transactions (Dated)'!$C$2:$C$53,"Buy")-SUMIFS('Transactions (Dated)'!$E$2:$E$53,'Transactions (Dated)'!$D$2:$D$53,'Share Values'!$V321,'Transactions (Dated)'!$B$2:$B$53,'Share Values'!AE$11,'Transactions (Dated)'!$C$2:$C$53,"Sell")</f>
        <v>0</v>
      </c>
      <c r="AF321" s="40">
        <f ca="1">AF320+SUMIFS('Transactions (Dated)'!$E$2:$E$53,'Transactions (Dated)'!$D$2:$D$53,'Share Values'!$V321,'Transactions (Dated)'!$B$2:$B$53,'Share Values'!AF$11,'Transactions (Dated)'!$C$2:$C$53,"Buy")-SUMIFS('Transactions (Dated)'!$E$2:$E$53,'Transactions (Dated)'!$D$2:$D$53,'Share Values'!$V321,'Transactions (Dated)'!$B$2:$B$53,'Share Values'!AF$11,'Transactions (Dated)'!$C$2:$C$53,"Sell")</f>
        <v>0</v>
      </c>
      <c r="AG321" s="40">
        <f ca="1">AG320+SUMIFS('Transactions (Dated)'!$E$2:$E$53,'Transactions (Dated)'!$D$2:$D$53,'Share Values'!$V321,'Transactions (Dated)'!$B$2:$B$53,'Share Values'!AG$11,'Transactions (Dated)'!$C$2:$C$53,"Buy")-SUMIFS('Transactions (Dated)'!$E$2:$E$53,'Transactions (Dated)'!$D$2:$D$53,'Share Values'!$V321,'Transactions (Dated)'!$B$2:$B$53,'Share Values'!AG$11,'Transactions (Dated)'!$C$2:$C$53,"Sell")</f>
        <v>0</v>
      </c>
      <c r="AH321" s="40">
        <f ca="1">AH320+SUMIFS('Transactions (Dated)'!$E$2:$E$53,'Transactions (Dated)'!$D$2:$D$53,'Share Values'!$V321,'Transactions (Dated)'!$B$2:$B$53,'Share Values'!AH$11,'Transactions (Dated)'!$C$2:$C$53,"Buy")-SUMIFS('Transactions (Dated)'!$E$2:$E$53,'Transactions (Dated)'!$D$2:$D$53,'Share Values'!$V321,'Transactions (Dated)'!$B$2:$B$53,'Share Values'!AH$11,'Transactions (Dated)'!$C$2:$C$53,"Sell")</f>
        <v>0</v>
      </c>
      <c r="AI321" s="40">
        <f ca="1">AI320+SUMIFS('Transactions (Dated)'!$E$2:$E$53,'Transactions (Dated)'!$D$2:$D$53,'Share Values'!$V321,'Transactions (Dated)'!$B$2:$B$53,'Share Values'!AI$11,'Transactions (Dated)'!$C$2:$C$53,"Buy")-SUMIFS('Transactions (Dated)'!$E$2:$E$53,'Transactions (Dated)'!$D$2:$D$53,'Share Values'!$V321,'Transactions (Dated)'!$B$2:$B$53,'Share Values'!AI$11,'Transactions (Dated)'!$C$2:$C$53,"Sell")</f>
        <v>0</v>
      </c>
      <c r="AJ321" s="40">
        <f ca="1">AJ320+SUMIFS('Transactions (Dated)'!$E$2:$E$53,'Transactions (Dated)'!$D$2:$D$53,'Share Values'!$V321,'Transactions (Dated)'!$B$2:$B$53,'Share Values'!AJ$11,'Transactions (Dated)'!$C$2:$C$53,"Buy")-SUMIFS('Transactions (Dated)'!$E$2:$E$53,'Transactions (Dated)'!$D$2:$D$53,'Share Values'!$V321,'Transactions (Dated)'!$B$2:$B$53,'Share Values'!AJ$11,'Transactions (Dated)'!$C$2:$C$53,"Sell")</f>
        <v>0</v>
      </c>
      <c r="AK321" s="40"/>
      <c r="AM321" s="3">
        <f t="shared" si="105"/>
        <v>42361</v>
      </c>
      <c r="AN321" s="6">
        <f t="shared" ca="1" si="106"/>
        <v>58460</v>
      </c>
      <c r="AO321" s="6">
        <f t="shared" ca="1" si="107"/>
        <v>24093.75</v>
      </c>
      <c r="AP321" s="6">
        <f t="shared" ca="1" si="108"/>
        <v>0</v>
      </c>
      <c r="AQ321" s="6">
        <f t="shared" ca="1" si="109"/>
        <v>63041.440000000002</v>
      </c>
      <c r="AR321" s="6">
        <f t="shared" ca="1" si="110"/>
        <v>32918.959999999999</v>
      </c>
      <c r="AS321" s="6">
        <f t="shared" ca="1" si="111"/>
        <v>0</v>
      </c>
      <c r="AT321" s="6">
        <f t="shared" ca="1" si="112"/>
        <v>0</v>
      </c>
      <c r="AU321" s="6">
        <f t="shared" ca="1" si="113"/>
        <v>0</v>
      </c>
      <c r="AV321" s="6">
        <f t="shared" ca="1" si="114"/>
        <v>0</v>
      </c>
      <c r="AW321" s="6">
        <f t="shared" ca="1" si="115"/>
        <v>0</v>
      </c>
      <c r="AX321" s="6">
        <f t="shared" ca="1" si="116"/>
        <v>0</v>
      </c>
      <c r="AY321" s="6">
        <f t="shared" ca="1" si="117"/>
        <v>0</v>
      </c>
      <c r="AZ321" s="6">
        <f t="shared" ca="1" si="118"/>
        <v>0</v>
      </c>
      <c r="BA321" s="6">
        <f t="shared" ca="1" si="119"/>
        <v>0</v>
      </c>
      <c r="BB321" s="6"/>
      <c r="BD321" s="4">
        <f t="shared" ca="1" si="120"/>
        <v>178514.15</v>
      </c>
      <c r="BF321" s="3">
        <f t="shared" si="121"/>
        <v>42361</v>
      </c>
      <c r="BG321" s="6">
        <f>BG320+SUMIFS('Transactions (Dated)'!H:H,'Transactions (Dated)'!D:D,'Share Values'!AM321)</f>
        <v>806524.9</v>
      </c>
      <c r="BH321" s="6">
        <f ca="1">BH320+SUMIFS('Transactions (Dated)'!$F:$F,'Transactions (Dated)'!$D:$D,$BF321,'Transactions (Dated)'!$B:$B,BH$11,'Transactions (Dated)'!$C:$C,"Dividend (paid to cash)")*W321</f>
        <v>0</v>
      </c>
      <c r="BI321" s="6">
        <f ca="1">BI320+SUMIFS('Transactions (Dated)'!$F:$F,'Transactions (Dated)'!$D:$D,$BF321,'Transactions (Dated)'!$B:$B,BI$11,'Transactions (Dated)'!$C:$C,"Dividend (paid to cash)")*X321</f>
        <v>2421.875</v>
      </c>
      <c r="BJ321" s="6">
        <f ca="1">BJ320+SUMIFS('Transactions (Dated)'!$F:$F,'Transactions (Dated)'!$D:$D,$BF321,'Transactions (Dated)'!$B:$B,BJ$11,'Transactions (Dated)'!$C:$C,"Dividend (paid to cash)")*Y321</f>
        <v>0</v>
      </c>
      <c r="BK321" s="6">
        <f ca="1">BK320+SUMIFS('Transactions (Dated)'!$F:$F,'Transactions (Dated)'!$D:$D,$BF321,'Transactions (Dated)'!$B:$B,BK$11,'Transactions (Dated)'!$C:$C,"Dividend (paid to cash)")*Z321</f>
        <v>245.96000000000004</v>
      </c>
      <c r="BL321" s="6">
        <f ca="1">BL320+SUMIFS('Transactions (Dated)'!$F:$F,'Transactions (Dated)'!$D:$D,$BF321,'Transactions (Dated)'!$B:$B,BL$11,'Transactions (Dated)'!$C:$C,"Dividend (paid to cash)")*AA321</f>
        <v>0</v>
      </c>
      <c r="BM321" s="6">
        <f ca="1">BM320+SUMIFS('Transactions (Dated)'!$F:$F,'Transactions (Dated)'!$D:$D,$BF321,'Transactions (Dated)'!$B:$B,BM$11,'Transactions (Dated)'!$C:$C,"Dividend (paid to cash)")*AB321</f>
        <v>0</v>
      </c>
      <c r="BN321" s="6">
        <f ca="1">BN320+SUMIFS('Transactions (Dated)'!$F:$F,'Transactions (Dated)'!$D:$D,$BF321,'Transactions (Dated)'!$B:$B,BN$11,'Transactions (Dated)'!$C:$C,"Dividend (paid to cash)")*AC321</f>
        <v>0</v>
      </c>
      <c r="BO321" s="6">
        <f ca="1">BO320+SUMIFS('Transactions (Dated)'!$F:$F,'Transactions (Dated)'!$D:$D,$BF321,'Transactions (Dated)'!$B:$B,BO$11,'Transactions (Dated)'!$C:$C,"Dividend (paid to cash)")*AD321</f>
        <v>0</v>
      </c>
      <c r="BP321" s="6">
        <f ca="1">BP320+SUMIFS('Transactions (Dated)'!$F:$F,'Transactions (Dated)'!$D:$D,$BF321,'Transactions (Dated)'!$B:$B,BP$11,'Transactions (Dated)'!$C:$C,"Dividend (paid to cash)")*AE321</f>
        <v>0</v>
      </c>
      <c r="BQ321" s="6">
        <f ca="1">BQ320+SUMIFS('Transactions (Dated)'!$F:$F,'Transactions (Dated)'!$D:$D,$BF321,'Transactions (Dated)'!$B:$B,BQ$11,'Transactions (Dated)'!$C:$C,"Dividend (paid to cash)")*AF321</f>
        <v>0</v>
      </c>
      <c r="BR321" s="6">
        <f ca="1">BR320+SUMIFS('Transactions (Dated)'!$F:$F,'Transactions (Dated)'!$D:$D,$BF321,'Transactions (Dated)'!$B:$B,BR$11,'Transactions (Dated)'!$C:$C,"Dividend (paid to cash)")*AG321</f>
        <v>0</v>
      </c>
      <c r="BS321" s="6">
        <f ca="1">BS320+SUMIFS('Transactions (Dated)'!$F:$F,'Transactions (Dated)'!$D:$D,$BF321,'Transactions (Dated)'!$B:$B,BS$11,'Transactions (Dated)'!$C:$C,"Dividend (paid to cash)")*AH321</f>
        <v>0</v>
      </c>
      <c r="BT321" s="6">
        <f ca="1">BT320+SUMIFS('Transactions (Dated)'!$F:$F,'Transactions (Dated)'!$D:$D,$BF321,'Transactions (Dated)'!$B:$B,BT$11,'Transactions (Dated)'!$C:$C,"Dividend (paid to cash)")*AI321</f>
        <v>0</v>
      </c>
      <c r="BU321" s="6">
        <f ca="1">BU320+SUMIFS('Transactions (Dated)'!$F:$F,'Transactions (Dated)'!$D:$D,$BF321,'Transactions (Dated)'!$B:$B,BU$11,'Transactions (Dated)'!$C:$C,"Dividend (paid to cash)")*AJ321</f>
        <v>0</v>
      </c>
      <c r="BV321" s="6"/>
      <c r="BX321" s="6">
        <f t="shared" ca="1" si="126"/>
        <v>809192.73499999999</v>
      </c>
      <c r="BZ321" s="3">
        <f t="shared" si="127"/>
        <v>42361</v>
      </c>
      <c r="CA321" s="4">
        <f t="shared" ca="1" si="122"/>
        <v>178514.15</v>
      </c>
      <c r="CB321" s="4">
        <f t="shared" ca="1" si="123"/>
        <v>809192.73499999999</v>
      </c>
      <c r="CD321" s="4">
        <f t="shared" ca="1" si="124"/>
        <v>987706.88500000001</v>
      </c>
    </row>
    <row r="322" spans="2:82">
      <c r="B322" s="3">
        <f t="shared" si="125"/>
        <v>42362</v>
      </c>
      <c r="C322" s="2">
        <v>13309.8</v>
      </c>
      <c r="E322" s="70">
        <v>42362</v>
      </c>
      <c r="F322" s="69">
        <v>12.61</v>
      </c>
      <c r="G322" s="69">
        <v>2.4900000000000002</v>
      </c>
      <c r="H322" s="69">
        <v>17.93</v>
      </c>
      <c r="I322" s="69">
        <v>33.380000000000003</v>
      </c>
      <c r="J322" s="69">
        <v>13.99</v>
      </c>
      <c r="K322" s="69">
        <v>10.54</v>
      </c>
      <c r="L322" s="69">
        <v>20.399999999999999</v>
      </c>
      <c r="M322" s="69">
        <v>2.88</v>
      </c>
      <c r="N322" s="69">
        <v>7.15</v>
      </c>
      <c r="O322" s="69">
        <v>6.6367000000000003</v>
      </c>
      <c r="P322" s="69">
        <v>24.32</v>
      </c>
      <c r="Q322" s="69">
        <v>0.89</v>
      </c>
      <c r="R322" s="69">
        <v>5.72</v>
      </c>
      <c r="S322" s="69">
        <v>38</v>
      </c>
      <c r="T322" s="4"/>
      <c r="V322" s="3">
        <f t="shared" si="104"/>
        <v>42362</v>
      </c>
      <c r="W322" s="40">
        <f ca="1">W321+SUMIFS('Transactions (Dated)'!$E$2:$E$53,'Transactions (Dated)'!$D$2:$D$53,'Share Values'!$V322,'Transactions (Dated)'!$B$2:$B$53,'Share Values'!W$11,'Transactions (Dated)'!$C$2:$C$53,"Buy")-SUMIFS('Transactions (Dated)'!$E$2:$E$53,'Transactions (Dated)'!$D$2:$D$53,'Share Values'!$V322,'Transactions (Dated)'!$B$2:$B$53,'Share Values'!W$11,'Transactions (Dated)'!$C$2:$C$53,"Sell")</f>
        <v>4625</v>
      </c>
      <c r="X322" s="40">
        <f ca="1">X321+SUMIFS('Transactions (Dated)'!$E$2:$E$53,'Transactions (Dated)'!$D$2:$D$53,'Share Values'!$V322,'Transactions (Dated)'!$B$2:$B$53,'Share Values'!X$11,'Transactions (Dated)'!$C$2:$C$53,"Buy")-SUMIFS('Transactions (Dated)'!$E$2:$E$53,'Transactions (Dated)'!$D$2:$D$53,'Share Values'!$V322,'Transactions (Dated)'!$B$2:$B$53,'Share Values'!X$11,'Transactions (Dated)'!$C$2:$C$53,"Sell")</f>
        <v>9375</v>
      </c>
      <c r="Y322" s="40">
        <f ca="1">Y321+SUMIFS('Transactions (Dated)'!$E$2:$E$53,'Transactions (Dated)'!$D$2:$D$53,'Share Values'!$V322,'Transactions (Dated)'!$B$2:$B$53,'Share Values'!Y$11,'Transactions (Dated)'!$C$2:$C$53,"Buy")-SUMIFS('Transactions (Dated)'!$E$2:$E$53,'Transactions (Dated)'!$D$2:$D$53,'Share Values'!$V322,'Transactions (Dated)'!$B$2:$B$53,'Share Values'!Y$11,'Transactions (Dated)'!$C$2:$C$53,"Sell")</f>
        <v>0</v>
      </c>
      <c r="Z322" s="40">
        <f ca="1">Z321+SUMIFS('Transactions (Dated)'!$E$2:$E$53,'Transactions (Dated)'!$D$2:$D$53,'Share Values'!$V322,'Transactions (Dated)'!$B$2:$B$53,'Share Values'!Z$11,'Transactions (Dated)'!$C$2:$C$53,"Buy")-SUMIFS('Transactions (Dated)'!$E$2:$E$53,'Transactions (Dated)'!$D$2:$D$53,'Share Values'!$V322,'Transactions (Dated)'!$B$2:$B$53,'Share Values'!Z$11,'Transactions (Dated)'!$C$2:$C$53,"Sell")</f>
        <v>1892</v>
      </c>
      <c r="AA322" s="40">
        <f ca="1">AA321+SUMIFS('Transactions (Dated)'!$E$2:$E$53,'Transactions (Dated)'!$D$2:$D$53,'Share Values'!$V322,'Transactions (Dated)'!$B$2:$B$53,'Share Values'!AA$11,'Transactions (Dated)'!$C$2:$C$53,"Buy")-SUMIFS('Transactions (Dated)'!$E$2:$E$53,'Transactions (Dated)'!$D$2:$D$53,'Share Values'!$V322,'Transactions (Dated)'!$B$2:$B$53,'Share Values'!AA$11,'Transactions (Dated)'!$C$2:$C$53,"Sell")</f>
        <v>2348</v>
      </c>
      <c r="AB322" s="40">
        <f ca="1">AB321+SUMIFS('Transactions (Dated)'!$E$2:$E$53,'Transactions (Dated)'!$D$2:$D$53,'Share Values'!$V322,'Transactions (Dated)'!$B$2:$B$53,'Share Values'!AB$11,'Transactions (Dated)'!$C$2:$C$53,"Buy")-SUMIFS('Transactions (Dated)'!$E$2:$E$53,'Transactions (Dated)'!$D$2:$D$53,'Share Values'!$V322,'Transactions (Dated)'!$B$2:$B$53,'Share Values'!AB$11,'Transactions (Dated)'!$C$2:$C$53,"Sell")</f>
        <v>0</v>
      </c>
      <c r="AC322" s="40">
        <f ca="1">AC321+SUMIFS('Transactions (Dated)'!$E$2:$E$53,'Transactions (Dated)'!$D$2:$D$53,'Share Values'!$V322,'Transactions (Dated)'!$B$2:$B$53,'Share Values'!AC$11,'Transactions (Dated)'!$C$2:$C$53,"Buy")-SUMIFS('Transactions (Dated)'!$E$2:$E$53,'Transactions (Dated)'!$D$2:$D$53,'Share Values'!$V322,'Transactions (Dated)'!$B$2:$B$53,'Share Values'!AC$11,'Transactions (Dated)'!$C$2:$C$53,"Sell")</f>
        <v>0</v>
      </c>
      <c r="AD322" s="40">
        <f ca="1">AD321+SUMIFS('Transactions (Dated)'!$E$2:$E$53,'Transactions (Dated)'!$D$2:$D$53,'Share Values'!$V322,'Transactions (Dated)'!$B$2:$B$53,'Share Values'!AD$11,'Transactions (Dated)'!$C$2:$C$53,"Buy")-SUMIFS('Transactions (Dated)'!$E$2:$E$53,'Transactions (Dated)'!$D$2:$D$53,'Share Values'!$V322,'Transactions (Dated)'!$B$2:$B$53,'Share Values'!AD$11,'Transactions (Dated)'!$C$2:$C$53,"Sell")</f>
        <v>0</v>
      </c>
      <c r="AE322" s="40">
        <f ca="1">AE321+SUMIFS('Transactions (Dated)'!$E$2:$E$53,'Transactions (Dated)'!$D$2:$D$53,'Share Values'!$V322,'Transactions (Dated)'!$B$2:$B$53,'Share Values'!AE$11,'Transactions (Dated)'!$C$2:$C$53,"Buy")-SUMIFS('Transactions (Dated)'!$E$2:$E$53,'Transactions (Dated)'!$D$2:$D$53,'Share Values'!$V322,'Transactions (Dated)'!$B$2:$B$53,'Share Values'!AE$11,'Transactions (Dated)'!$C$2:$C$53,"Sell")</f>
        <v>0</v>
      </c>
      <c r="AF322" s="40">
        <f ca="1">AF321+SUMIFS('Transactions (Dated)'!$E$2:$E$53,'Transactions (Dated)'!$D$2:$D$53,'Share Values'!$V322,'Transactions (Dated)'!$B$2:$B$53,'Share Values'!AF$11,'Transactions (Dated)'!$C$2:$C$53,"Buy")-SUMIFS('Transactions (Dated)'!$E$2:$E$53,'Transactions (Dated)'!$D$2:$D$53,'Share Values'!$V322,'Transactions (Dated)'!$B$2:$B$53,'Share Values'!AF$11,'Transactions (Dated)'!$C$2:$C$53,"Sell")</f>
        <v>0</v>
      </c>
      <c r="AG322" s="40">
        <f ca="1">AG321+SUMIFS('Transactions (Dated)'!$E$2:$E$53,'Transactions (Dated)'!$D$2:$D$53,'Share Values'!$V322,'Transactions (Dated)'!$B$2:$B$53,'Share Values'!AG$11,'Transactions (Dated)'!$C$2:$C$53,"Buy")-SUMIFS('Transactions (Dated)'!$E$2:$E$53,'Transactions (Dated)'!$D$2:$D$53,'Share Values'!$V322,'Transactions (Dated)'!$B$2:$B$53,'Share Values'!AG$11,'Transactions (Dated)'!$C$2:$C$53,"Sell")</f>
        <v>0</v>
      </c>
      <c r="AH322" s="40">
        <f ca="1">AH321+SUMIFS('Transactions (Dated)'!$E$2:$E$53,'Transactions (Dated)'!$D$2:$D$53,'Share Values'!$V322,'Transactions (Dated)'!$B$2:$B$53,'Share Values'!AH$11,'Transactions (Dated)'!$C$2:$C$53,"Buy")-SUMIFS('Transactions (Dated)'!$E$2:$E$53,'Transactions (Dated)'!$D$2:$D$53,'Share Values'!$V322,'Transactions (Dated)'!$B$2:$B$53,'Share Values'!AH$11,'Transactions (Dated)'!$C$2:$C$53,"Sell")</f>
        <v>0</v>
      </c>
      <c r="AI322" s="40">
        <f ca="1">AI321+SUMIFS('Transactions (Dated)'!$E$2:$E$53,'Transactions (Dated)'!$D$2:$D$53,'Share Values'!$V322,'Transactions (Dated)'!$B$2:$B$53,'Share Values'!AI$11,'Transactions (Dated)'!$C$2:$C$53,"Buy")-SUMIFS('Transactions (Dated)'!$E$2:$E$53,'Transactions (Dated)'!$D$2:$D$53,'Share Values'!$V322,'Transactions (Dated)'!$B$2:$B$53,'Share Values'!AI$11,'Transactions (Dated)'!$C$2:$C$53,"Sell")</f>
        <v>0</v>
      </c>
      <c r="AJ322" s="40">
        <f ca="1">AJ321+SUMIFS('Transactions (Dated)'!$E$2:$E$53,'Transactions (Dated)'!$D$2:$D$53,'Share Values'!$V322,'Transactions (Dated)'!$B$2:$B$53,'Share Values'!AJ$11,'Transactions (Dated)'!$C$2:$C$53,"Buy")-SUMIFS('Transactions (Dated)'!$E$2:$E$53,'Transactions (Dated)'!$D$2:$D$53,'Share Values'!$V322,'Transactions (Dated)'!$B$2:$B$53,'Share Values'!AJ$11,'Transactions (Dated)'!$C$2:$C$53,"Sell")</f>
        <v>0</v>
      </c>
      <c r="AK322" s="40"/>
      <c r="AM322" s="3">
        <f t="shared" si="105"/>
        <v>42362</v>
      </c>
      <c r="AN322" s="6">
        <f t="shared" ca="1" si="106"/>
        <v>58321.25</v>
      </c>
      <c r="AO322" s="6">
        <f t="shared" ca="1" si="107"/>
        <v>23343.750000000004</v>
      </c>
      <c r="AP322" s="6">
        <f t="shared" ca="1" si="108"/>
        <v>0</v>
      </c>
      <c r="AQ322" s="6">
        <f t="shared" ca="1" si="109"/>
        <v>63154.960000000006</v>
      </c>
      <c r="AR322" s="6">
        <f t="shared" ca="1" si="110"/>
        <v>32848.520000000004</v>
      </c>
      <c r="AS322" s="6">
        <f t="shared" ca="1" si="111"/>
        <v>0</v>
      </c>
      <c r="AT322" s="6">
        <f t="shared" ca="1" si="112"/>
        <v>0</v>
      </c>
      <c r="AU322" s="6">
        <f t="shared" ca="1" si="113"/>
        <v>0</v>
      </c>
      <c r="AV322" s="6">
        <f t="shared" ca="1" si="114"/>
        <v>0</v>
      </c>
      <c r="AW322" s="6">
        <f t="shared" ca="1" si="115"/>
        <v>0</v>
      </c>
      <c r="AX322" s="6">
        <f t="shared" ca="1" si="116"/>
        <v>0</v>
      </c>
      <c r="AY322" s="6">
        <f t="shared" ca="1" si="117"/>
        <v>0</v>
      </c>
      <c r="AZ322" s="6">
        <f t="shared" ca="1" si="118"/>
        <v>0</v>
      </c>
      <c r="BA322" s="6">
        <f t="shared" ca="1" si="119"/>
        <v>0</v>
      </c>
      <c r="BB322" s="6"/>
      <c r="BD322" s="4">
        <f t="shared" ca="1" si="120"/>
        <v>177668.48000000004</v>
      </c>
      <c r="BF322" s="3">
        <f t="shared" si="121"/>
        <v>42362</v>
      </c>
      <c r="BG322" s="6">
        <f>BG321+SUMIFS('Transactions (Dated)'!H:H,'Transactions (Dated)'!D:D,'Share Values'!AM322)</f>
        <v>806524.9</v>
      </c>
      <c r="BH322" s="6">
        <f ca="1">BH321+SUMIFS('Transactions (Dated)'!$F:$F,'Transactions (Dated)'!$D:$D,$BF322,'Transactions (Dated)'!$B:$B,BH$11,'Transactions (Dated)'!$C:$C,"Dividend (paid to cash)")*W322</f>
        <v>0</v>
      </c>
      <c r="BI322" s="6">
        <f ca="1">BI321+SUMIFS('Transactions (Dated)'!$F:$F,'Transactions (Dated)'!$D:$D,$BF322,'Transactions (Dated)'!$B:$B,BI$11,'Transactions (Dated)'!$C:$C,"Dividend (paid to cash)")*X322</f>
        <v>2421.875</v>
      </c>
      <c r="BJ322" s="6">
        <f ca="1">BJ321+SUMIFS('Transactions (Dated)'!$F:$F,'Transactions (Dated)'!$D:$D,$BF322,'Transactions (Dated)'!$B:$B,BJ$11,'Transactions (Dated)'!$C:$C,"Dividend (paid to cash)")*Y322</f>
        <v>0</v>
      </c>
      <c r="BK322" s="6">
        <f ca="1">BK321+SUMIFS('Transactions (Dated)'!$F:$F,'Transactions (Dated)'!$D:$D,$BF322,'Transactions (Dated)'!$B:$B,BK$11,'Transactions (Dated)'!$C:$C,"Dividend (paid to cash)")*Z322</f>
        <v>245.96000000000004</v>
      </c>
      <c r="BL322" s="6">
        <f ca="1">BL321+SUMIFS('Transactions (Dated)'!$F:$F,'Transactions (Dated)'!$D:$D,$BF322,'Transactions (Dated)'!$B:$B,BL$11,'Transactions (Dated)'!$C:$C,"Dividend (paid to cash)")*AA322</f>
        <v>0</v>
      </c>
      <c r="BM322" s="6">
        <f ca="1">BM321+SUMIFS('Transactions (Dated)'!$F:$F,'Transactions (Dated)'!$D:$D,$BF322,'Transactions (Dated)'!$B:$B,BM$11,'Transactions (Dated)'!$C:$C,"Dividend (paid to cash)")*AB322</f>
        <v>0</v>
      </c>
      <c r="BN322" s="6">
        <f ca="1">BN321+SUMIFS('Transactions (Dated)'!$F:$F,'Transactions (Dated)'!$D:$D,$BF322,'Transactions (Dated)'!$B:$B,BN$11,'Transactions (Dated)'!$C:$C,"Dividend (paid to cash)")*AC322</f>
        <v>0</v>
      </c>
      <c r="BO322" s="6">
        <f ca="1">BO321+SUMIFS('Transactions (Dated)'!$F:$F,'Transactions (Dated)'!$D:$D,$BF322,'Transactions (Dated)'!$B:$B,BO$11,'Transactions (Dated)'!$C:$C,"Dividend (paid to cash)")*AD322</f>
        <v>0</v>
      </c>
      <c r="BP322" s="6">
        <f ca="1">BP321+SUMIFS('Transactions (Dated)'!$F:$F,'Transactions (Dated)'!$D:$D,$BF322,'Transactions (Dated)'!$B:$B,BP$11,'Transactions (Dated)'!$C:$C,"Dividend (paid to cash)")*AE322</f>
        <v>0</v>
      </c>
      <c r="BQ322" s="6">
        <f ca="1">BQ321+SUMIFS('Transactions (Dated)'!$F:$F,'Transactions (Dated)'!$D:$D,$BF322,'Transactions (Dated)'!$B:$B,BQ$11,'Transactions (Dated)'!$C:$C,"Dividend (paid to cash)")*AF322</f>
        <v>0</v>
      </c>
      <c r="BR322" s="6">
        <f ca="1">BR321+SUMIFS('Transactions (Dated)'!$F:$F,'Transactions (Dated)'!$D:$D,$BF322,'Transactions (Dated)'!$B:$B,BR$11,'Transactions (Dated)'!$C:$C,"Dividend (paid to cash)")*AG322</f>
        <v>0</v>
      </c>
      <c r="BS322" s="6">
        <f ca="1">BS321+SUMIFS('Transactions (Dated)'!$F:$F,'Transactions (Dated)'!$D:$D,$BF322,'Transactions (Dated)'!$B:$B,BS$11,'Transactions (Dated)'!$C:$C,"Dividend (paid to cash)")*AH322</f>
        <v>0</v>
      </c>
      <c r="BT322" s="6">
        <f ca="1">BT321+SUMIFS('Transactions (Dated)'!$F:$F,'Transactions (Dated)'!$D:$D,$BF322,'Transactions (Dated)'!$B:$B,BT$11,'Transactions (Dated)'!$C:$C,"Dividend (paid to cash)")*AI322</f>
        <v>0</v>
      </c>
      <c r="BU322" s="6">
        <f ca="1">BU321+SUMIFS('Transactions (Dated)'!$F:$F,'Transactions (Dated)'!$D:$D,$BF322,'Transactions (Dated)'!$B:$B,BU$11,'Transactions (Dated)'!$C:$C,"Dividend (paid to cash)")*AJ322</f>
        <v>0</v>
      </c>
      <c r="BV322" s="6"/>
      <c r="BX322" s="6">
        <f t="shared" ca="1" si="126"/>
        <v>809192.73499999999</v>
      </c>
      <c r="BZ322" s="3">
        <f t="shared" si="127"/>
        <v>42362</v>
      </c>
      <c r="CA322" s="4">
        <f t="shared" ca="1" si="122"/>
        <v>177668.48000000004</v>
      </c>
      <c r="CB322" s="4">
        <f t="shared" ca="1" si="123"/>
        <v>809192.73499999999</v>
      </c>
      <c r="CD322" s="4">
        <f t="shared" ca="1" si="124"/>
        <v>986861.21500000008</v>
      </c>
    </row>
    <row r="323" spans="2:82">
      <c r="B323" s="3">
        <f t="shared" si="125"/>
        <v>42367</v>
      </c>
      <c r="C323" s="2">
        <v>13245.8</v>
      </c>
      <c r="E323" s="70">
        <v>42367</v>
      </c>
      <c r="F323" s="69">
        <v>12.91</v>
      </c>
      <c r="G323" s="69">
        <v>2.4</v>
      </c>
      <c r="H323" s="69">
        <v>17.88</v>
      </c>
      <c r="I323" s="69">
        <v>33.68</v>
      </c>
      <c r="J323" s="69">
        <v>13.7</v>
      </c>
      <c r="K323" s="69">
        <v>10.57</v>
      </c>
      <c r="L323" s="69">
        <v>20.77</v>
      </c>
      <c r="M323" s="69">
        <v>2.83</v>
      </c>
      <c r="N323" s="69">
        <v>7.18</v>
      </c>
      <c r="O323" s="69">
        <v>6.73</v>
      </c>
      <c r="P323" s="69">
        <v>23.8</v>
      </c>
      <c r="Q323" s="69">
        <v>0.86</v>
      </c>
      <c r="R323" s="69">
        <v>5.47</v>
      </c>
      <c r="S323" s="69">
        <v>37.909999999999997</v>
      </c>
      <c r="T323" s="4"/>
      <c r="V323" s="3">
        <f t="shared" si="104"/>
        <v>42367</v>
      </c>
      <c r="W323" s="40">
        <f ca="1">W322+SUMIFS('Transactions (Dated)'!$E$2:$E$53,'Transactions (Dated)'!$D$2:$D$53,'Share Values'!$V323,'Transactions (Dated)'!$B$2:$B$53,'Share Values'!W$11,'Transactions (Dated)'!$C$2:$C$53,"Buy")-SUMIFS('Transactions (Dated)'!$E$2:$E$53,'Transactions (Dated)'!$D$2:$D$53,'Share Values'!$V323,'Transactions (Dated)'!$B$2:$B$53,'Share Values'!W$11,'Transactions (Dated)'!$C$2:$C$53,"Sell")</f>
        <v>4625</v>
      </c>
      <c r="X323" s="40">
        <f ca="1">X322+SUMIFS('Transactions (Dated)'!$E$2:$E$53,'Transactions (Dated)'!$D$2:$D$53,'Share Values'!$V323,'Transactions (Dated)'!$B$2:$B$53,'Share Values'!X$11,'Transactions (Dated)'!$C$2:$C$53,"Buy")-SUMIFS('Transactions (Dated)'!$E$2:$E$53,'Transactions (Dated)'!$D$2:$D$53,'Share Values'!$V323,'Transactions (Dated)'!$B$2:$B$53,'Share Values'!X$11,'Transactions (Dated)'!$C$2:$C$53,"Sell")</f>
        <v>9375</v>
      </c>
      <c r="Y323" s="40">
        <f ca="1">Y322+SUMIFS('Transactions (Dated)'!$E$2:$E$53,'Transactions (Dated)'!$D$2:$D$53,'Share Values'!$V323,'Transactions (Dated)'!$B$2:$B$53,'Share Values'!Y$11,'Transactions (Dated)'!$C$2:$C$53,"Buy")-SUMIFS('Transactions (Dated)'!$E$2:$E$53,'Transactions (Dated)'!$D$2:$D$53,'Share Values'!$V323,'Transactions (Dated)'!$B$2:$B$53,'Share Values'!Y$11,'Transactions (Dated)'!$C$2:$C$53,"Sell")</f>
        <v>0</v>
      </c>
      <c r="Z323" s="40">
        <f ca="1">Z322+SUMIFS('Transactions (Dated)'!$E$2:$E$53,'Transactions (Dated)'!$D$2:$D$53,'Share Values'!$V323,'Transactions (Dated)'!$B$2:$B$53,'Share Values'!Z$11,'Transactions (Dated)'!$C$2:$C$53,"Buy")-SUMIFS('Transactions (Dated)'!$E$2:$E$53,'Transactions (Dated)'!$D$2:$D$53,'Share Values'!$V323,'Transactions (Dated)'!$B$2:$B$53,'Share Values'!Z$11,'Transactions (Dated)'!$C$2:$C$53,"Sell")</f>
        <v>1892</v>
      </c>
      <c r="AA323" s="40">
        <f ca="1">AA322+SUMIFS('Transactions (Dated)'!$E$2:$E$53,'Transactions (Dated)'!$D$2:$D$53,'Share Values'!$V323,'Transactions (Dated)'!$B$2:$B$53,'Share Values'!AA$11,'Transactions (Dated)'!$C$2:$C$53,"Buy")-SUMIFS('Transactions (Dated)'!$E$2:$E$53,'Transactions (Dated)'!$D$2:$D$53,'Share Values'!$V323,'Transactions (Dated)'!$B$2:$B$53,'Share Values'!AA$11,'Transactions (Dated)'!$C$2:$C$53,"Sell")</f>
        <v>2348</v>
      </c>
      <c r="AB323" s="40">
        <f ca="1">AB322+SUMIFS('Transactions (Dated)'!$E$2:$E$53,'Transactions (Dated)'!$D$2:$D$53,'Share Values'!$V323,'Transactions (Dated)'!$B$2:$B$53,'Share Values'!AB$11,'Transactions (Dated)'!$C$2:$C$53,"Buy")-SUMIFS('Transactions (Dated)'!$E$2:$E$53,'Transactions (Dated)'!$D$2:$D$53,'Share Values'!$V323,'Transactions (Dated)'!$B$2:$B$53,'Share Values'!AB$11,'Transactions (Dated)'!$C$2:$C$53,"Sell")</f>
        <v>0</v>
      </c>
      <c r="AC323" s="40">
        <f ca="1">AC322+SUMIFS('Transactions (Dated)'!$E$2:$E$53,'Transactions (Dated)'!$D$2:$D$53,'Share Values'!$V323,'Transactions (Dated)'!$B$2:$B$53,'Share Values'!AC$11,'Transactions (Dated)'!$C$2:$C$53,"Buy")-SUMIFS('Transactions (Dated)'!$E$2:$E$53,'Transactions (Dated)'!$D$2:$D$53,'Share Values'!$V323,'Transactions (Dated)'!$B$2:$B$53,'Share Values'!AC$11,'Transactions (Dated)'!$C$2:$C$53,"Sell")</f>
        <v>0</v>
      </c>
      <c r="AD323" s="40">
        <f ca="1">AD322+SUMIFS('Transactions (Dated)'!$E$2:$E$53,'Transactions (Dated)'!$D$2:$D$53,'Share Values'!$V323,'Transactions (Dated)'!$B$2:$B$53,'Share Values'!AD$11,'Transactions (Dated)'!$C$2:$C$53,"Buy")-SUMIFS('Transactions (Dated)'!$E$2:$E$53,'Transactions (Dated)'!$D$2:$D$53,'Share Values'!$V323,'Transactions (Dated)'!$B$2:$B$53,'Share Values'!AD$11,'Transactions (Dated)'!$C$2:$C$53,"Sell")</f>
        <v>0</v>
      </c>
      <c r="AE323" s="40">
        <f ca="1">AE322+SUMIFS('Transactions (Dated)'!$E$2:$E$53,'Transactions (Dated)'!$D$2:$D$53,'Share Values'!$V323,'Transactions (Dated)'!$B$2:$B$53,'Share Values'!AE$11,'Transactions (Dated)'!$C$2:$C$53,"Buy")-SUMIFS('Transactions (Dated)'!$E$2:$E$53,'Transactions (Dated)'!$D$2:$D$53,'Share Values'!$V323,'Transactions (Dated)'!$B$2:$B$53,'Share Values'!AE$11,'Transactions (Dated)'!$C$2:$C$53,"Sell")</f>
        <v>0</v>
      </c>
      <c r="AF323" s="40">
        <f ca="1">AF322+SUMIFS('Transactions (Dated)'!$E$2:$E$53,'Transactions (Dated)'!$D$2:$D$53,'Share Values'!$V323,'Transactions (Dated)'!$B$2:$B$53,'Share Values'!AF$11,'Transactions (Dated)'!$C$2:$C$53,"Buy")-SUMIFS('Transactions (Dated)'!$E$2:$E$53,'Transactions (Dated)'!$D$2:$D$53,'Share Values'!$V323,'Transactions (Dated)'!$B$2:$B$53,'Share Values'!AF$11,'Transactions (Dated)'!$C$2:$C$53,"Sell")</f>
        <v>0</v>
      </c>
      <c r="AG323" s="40">
        <f ca="1">AG322+SUMIFS('Transactions (Dated)'!$E$2:$E$53,'Transactions (Dated)'!$D$2:$D$53,'Share Values'!$V323,'Transactions (Dated)'!$B$2:$B$53,'Share Values'!AG$11,'Transactions (Dated)'!$C$2:$C$53,"Buy")-SUMIFS('Transactions (Dated)'!$E$2:$E$53,'Transactions (Dated)'!$D$2:$D$53,'Share Values'!$V323,'Transactions (Dated)'!$B$2:$B$53,'Share Values'!AG$11,'Transactions (Dated)'!$C$2:$C$53,"Sell")</f>
        <v>0</v>
      </c>
      <c r="AH323" s="40">
        <f ca="1">AH322+SUMIFS('Transactions (Dated)'!$E$2:$E$53,'Transactions (Dated)'!$D$2:$D$53,'Share Values'!$V323,'Transactions (Dated)'!$B$2:$B$53,'Share Values'!AH$11,'Transactions (Dated)'!$C$2:$C$53,"Buy")-SUMIFS('Transactions (Dated)'!$E$2:$E$53,'Transactions (Dated)'!$D$2:$D$53,'Share Values'!$V323,'Transactions (Dated)'!$B$2:$B$53,'Share Values'!AH$11,'Transactions (Dated)'!$C$2:$C$53,"Sell")</f>
        <v>0</v>
      </c>
      <c r="AI323" s="40">
        <f ca="1">AI322+SUMIFS('Transactions (Dated)'!$E$2:$E$53,'Transactions (Dated)'!$D$2:$D$53,'Share Values'!$V323,'Transactions (Dated)'!$B$2:$B$53,'Share Values'!AI$11,'Transactions (Dated)'!$C$2:$C$53,"Buy")-SUMIFS('Transactions (Dated)'!$E$2:$E$53,'Transactions (Dated)'!$D$2:$D$53,'Share Values'!$V323,'Transactions (Dated)'!$B$2:$B$53,'Share Values'!AI$11,'Transactions (Dated)'!$C$2:$C$53,"Sell")</f>
        <v>0</v>
      </c>
      <c r="AJ323" s="40">
        <f ca="1">AJ322+SUMIFS('Transactions (Dated)'!$E$2:$E$53,'Transactions (Dated)'!$D$2:$D$53,'Share Values'!$V323,'Transactions (Dated)'!$B$2:$B$53,'Share Values'!AJ$11,'Transactions (Dated)'!$C$2:$C$53,"Buy")-SUMIFS('Transactions (Dated)'!$E$2:$E$53,'Transactions (Dated)'!$D$2:$D$53,'Share Values'!$V323,'Transactions (Dated)'!$B$2:$B$53,'Share Values'!AJ$11,'Transactions (Dated)'!$C$2:$C$53,"Sell")</f>
        <v>0</v>
      </c>
      <c r="AK323" s="40"/>
      <c r="AM323" s="3">
        <f t="shared" si="105"/>
        <v>42367</v>
      </c>
      <c r="AN323" s="6">
        <f t="shared" ca="1" si="106"/>
        <v>59708.75</v>
      </c>
      <c r="AO323" s="6">
        <f t="shared" ca="1" si="107"/>
        <v>22500</v>
      </c>
      <c r="AP323" s="6">
        <f t="shared" ca="1" si="108"/>
        <v>0</v>
      </c>
      <c r="AQ323" s="6">
        <f t="shared" ca="1" si="109"/>
        <v>63722.559999999998</v>
      </c>
      <c r="AR323" s="6">
        <f t="shared" ca="1" si="110"/>
        <v>32167.599999999999</v>
      </c>
      <c r="AS323" s="6">
        <f t="shared" ca="1" si="111"/>
        <v>0</v>
      </c>
      <c r="AT323" s="6">
        <f t="shared" ca="1" si="112"/>
        <v>0</v>
      </c>
      <c r="AU323" s="6">
        <f t="shared" ca="1" si="113"/>
        <v>0</v>
      </c>
      <c r="AV323" s="6">
        <f t="shared" ca="1" si="114"/>
        <v>0</v>
      </c>
      <c r="AW323" s="6">
        <f t="shared" ca="1" si="115"/>
        <v>0</v>
      </c>
      <c r="AX323" s="6">
        <f t="shared" ca="1" si="116"/>
        <v>0</v>
      </c>
      <c r="AY323" s="6">
        <f t="shared" ca="1" si="117"/>
        <v>0</v>
      </c>
      <c r="AZ323" s="6">
        <f t="shared" ca="1" si="118"/>
        <v>0</v>
      </c>
      <c r="BA323" s="6">
        <f t="shared" ca="1" si="119"/>
        <v>0</v>
      </c>
      <c r="BB323" s="6"/>
      <c r="BD323" s="4">
        <f t="shared" ca="1" si="120"/>
        <v>178098.91</v>
      </c>
      <c r="BF323" s="3">
        <f t="shared" si="121"/>
        <v>42367</v>
      </c>
      <c r="BG323" s="6">
        <f>BG322+SUMIFS('Transactions (Dated)'!H:H,'Transactions (Dated)'!D:D,'Share Values'!AM323)</f>
        <v>806524.9</v>
      </c>
      <c r="BH323" s="6">
        <f ca="1">BH322+SUMIFS('Transactions (Dated)'!$F:$F,'Transactions (Dated)'!$D:$D,$BF323,'Transactions (Dated)'!$B:$B,BH$11,'Transactions (Dated)'!$C:$C,"Dividend (paid to cash)")*W323</f>
        <v>0</v>
      </c>
      <c r="BI323" s="6">
        <f ca="1">BI322+SUMIFS('Transactions (Dated)'!$F:$F,'Transactions (Dated)'!$D:$D,$BF323,'Transactions (Dated)'!$B:$B,BI$11,'Transactions (Dated)'!$C:$C,"Dividend (paid to cash)")*X323</f>
        <v>2421.875</v>
      </c>
      <c r="BJ323" s="6">
        <f ca="1">BJ322+SUMIFS('Transactions (Dated)'!$F:$F,'Transactions (Dated)'!$D:$D,$BF323,'Transactions (Dated)'!$B:$B,BJ$11,'Transactions (Dated)'!$C:$C,"Dividend (paid to cash)")*Y323</f>
        <v>0</v>
      </c>
      <c r="BK323" s="6">
        <f ca="1">BK322+SUMIFS('Transactions (Dated)'!$F:$F,'Transactions (Dated)'!$D:$D,$BF323,'Transactions (Dated)'!$B:$B,BK$11,'Transactions (Dated)'!$C:$C,"Dividend (paid to cash)")*Z323</f>
        <v>245.96000000000004</v>
      </c>
      <c r="BL323" s="6">
        <f ca="1">BL322+SUMIFS('Transactions (Dated)'!$F:$F,'Transactions (Dated)'!$D:$D,$BF323,'Transactions (Dated)'!$B:$B,BL$11,'Transactions (Dated)'!$C:$C,"Dividend (paid to cash)")*AA323</f>
        <v>0</v>
      </c>
      <c r="BM323" s="6">
        <f ca="1">BM322+SUMIFS('Transactions (Dated)'!$F:$F,'Transactions (Dated)'!$D:$D,$BF323,'Transactions (Dated)'!$B:$B,BM$11,'Transactions (Dated)'!$C:$C,"Dividend (paid to cash)")*AB323</f>
        <v>0</v>
      </c>
      <c r="BN323" s="6">
        <f ca="1">BN322+SUMIFS('Transactions (Dated)'!$F:$F,'Transactions (Dated)'!$D:$D,$BF323,'Transactions (Dated)'!$B:$B,BN$11,'Transactions (Dated)'!$C:$C,"Dividend (paid to cash)")*AC323</f>
        <v>0</v>
      </c>
      <c r="BO323" s="6">
        <f ca="1">BO322+SUMIFS('Transactions (Dated)'!$F:$F,'Transactions (Dated)'!$D:$D,$BF323,'Transactions (Dated)'!$B:$B,BO$11,'Transactions (Dated)'!$C:$C,"Dividend (paid to cash)")*AD323</f>
        <v>0</v>
      </c>
      <c r="BP323" s="6">
        <f ca="1">BP322+SUMIFS('Transactions (Dated)'!$F:$F,'Transactions (Dated)'!$D:$D,$BF323,'Transactions (Dated)'!$B:$B,BP$11,'Transactions (Dated)'!$C:$C,"Dividend (paid to cash)")*AE323</f>
        <v>0</v>
      </c>
      <c r="BQ323" s="6">
        <f ca="1">BQ322+SUMIFS('Transactions (Dated)'!$F:$F,'Transactions (Dated)'!$D:$D,$BF323,'Transactions (Dated)'!$B:$B,BQ$11,'Transactions (Dated)'!$C:$C,"Dividend (paid to cash)")*AF323</f>
        <v>0</v>
      </c>
      <c r="BR323" s="6">
        <f ca="1">BR322+SUMIFS('Transactions (Dated)'!$F:$F,'Transactions (Dated)'!$D:$D,$BF323,'Transactions (Dated)'!$B:$B,BR$11,'Transactions (Dated)'!$C:$C,"Dividend (paid to cash)")*AG323</f>
        <v>0</v>
      </c>
      <c r="BS323" s="6">
        <f ca="1">BS322+SUMIFS('Transactions (Dated)'!$F:$F,'Transactions (Dated)'!$D:$D,$BF323,'Transactions (Dated)'!$B:$B,BS$11,'Transactions (Dated)'!$C:$C,"Dividend (paid to cash)")*AH323</f>
        <v>0</v>
      </c>
      <c r="BT323" s="6">
        <f ca="1">BT322+SUMIFS('Transactions (Dated)'!$F:$F,'Transactions (Dated)'!$D:$D,$BF323,'Transactions (Dated)'!$B:$B,BT$11,'Transactions (Dated)'!$C:$C,"Dividend (paid to cash)")*AI323</f>
        <v>0</v>
      </c>
      <c r="BU323" s="6">
        <f ca="1">BU322+SUMIFS('Transactions (Dated)'!$F:$F,'Transactions (Dated)'!$D:$D,$BF323,'Transactions (Dated)'!$B:$B,BU$11,'Transactions (Dated)'!$C:$C,"Dividend (paid to cash)")*AJ323</f>
        <v>0</v>
      </c>
      <c r="BV323" s="6"/>
      <c r="BX323" s="6">
        <f t="shared" ca="1" si="126"/>
        <v>809192.73499999999</v>
      </c>
      <c r="BZ323" s="3">
        <f t="shared" si="127"/>
        <v>42367</v>
      </c>
      <c r="CA323" s="4">
        <f t="shared" ca="1" si="122"/>
        <v>178098.91</v>
      </c>
      <c r="CB323" s="4">
        <f t="shared" ca="1" si="123"/>
        <v>809192.73499999999</v>
      </c>
      <c r="CD323" s="4">
        <f t="shared" ca="1" si="124"/>
        <v>987291.64500000002</v>
      </c>
    </row>
    <row r="324" spans="2:82">
      <c r="B324" s="3">
        <f t="shared" si="125"/>
        <v>42368</v>
      </c>
      <c r="C324" s="2">
        <v>13142.3</v>
      </c>
      <c r="E324" s="70">
        <v>42368</v>
      </c>
      <c r="F324" s="69">
        <v>12.97</v>
      </c>
      <c r="G324" s="69">
        <v>2.4500000000000002</v>
      </c>
      <c r="H324" s="69">
        <v>17.73</v>
      </c>
      <c r="I324" s="69">
        <v>34.06</v>
      </c>
      <c r="J324" s="69">
        <v>13.86</v>
      </c>
      <c r="K324" s="69">
        <v>10.48</v>
      </c>
      <c r="L324" s="69">
        <v>20.81</v>
      </c>
      <c r="M324" s="69">
        <v>2.82</v>
      </c>
      <c r="N324" s="69">
        <v>7.2</v>
      </c>
      <c r="O324" s="69">
        <v>6.8</v>
      </c>
      <c r="P324" s="69">
        <v>23.98</v>
      </c>
      <c r="Q324" s="69">
        <v>0.86</v>
      </c>
      <c r="R324" s="69">
        <v>5.39</v>
      </c>
      <c r="S324" s="69">
        <v>37.82</v>
      </c>
      <c r="T324" s="4"/>
      <c r="V324" s="3">
        <f t="shared" si="104"/>
        <v>42368</v>
      </c>
      <c r="W324" s="40">
        <f ca="1">W323+SUMIFS('Transactions (Dated)'!$E$2:$E$53,'Transactions (Dated)'!$D$2:$D$53,'Share Values'!$V324,'Transactions (Dated)'!$B$2:$B$53,'Share Values'!W$11,'Transactions (Dated)'!$C$2:$C$53,"Buy")-SUMIFS('Transactions (Dated)'!$E$2:$E$53,'Transactions (Dated)'!$D$2:$D$53,'Share Values'!$V324,'Transactions (Dated)'!$B$2:$B$53,'Share Values'!W$11,'Transactions (Dated)'!$C$2:$C$53,"Sell")</f>
        <v>4625</v>
      </c>
      <c r="X324" s="40">
        <f ca="1">X323+SUMIFS('Transactions (Dated)'!$E$2:$E$53,'Transactions (Dated)'!$D$2:$D$53,'Share Values'!$V324,'Transactions (Dated)'!$B$2:$B$53,'Share Values'!X$11,'Transactions (Dated)'!$C$2:$C$53,"Buy")-SUMIFS('Transactions (Dated)'!$E$2:$E$53,'Transactions (Dated)'!$D$2:$D$53,'Share Values'!$V324,'Transactions (Dated)'!$B$2:$B$53,'Share Values'!X$11,'Transactions (Dated)'!$C$2:$C$53,"Sell")</f>
        <v>9375</v>
      </c>
      <c r="Y324" s="40">
        <f ca="1">Y323+SUMIFS('Transactions (Dated)'!$E$2:$E$53,'Transactions (Dated)'!$D$2:$D$53,'Share Values'!$V324,'Transactions (Dated)'!$B$2:$B$53,'Share Values'!Y$11,'Transactions (Dated)'!$C$2:$C$53,"Buy")-SUMIFS('Transactions (Dated)'!$E$2:$E$53,'Transactions (Dated)'!$D$2:$D$53,'Share Values'!$V324,'Transactions (Dated)'!$B$2:$B$53,'Share Values'!Y$11,'Transactions (Dated)'!$C$2:$C$53,"Sell")</f>
        <v>0</v>
      </c>
      <c r="Z324" s="40">
        <f ca="1">Z323+SUMIFS('Transactions (Dated)'!$E$2:$E$53,'Transactions (Dated)'!$D$2:$D$53,'Share Values'!$V324,'Transactions (Dated)'!$B$2:$B$53,'Share Values'!Z$11,'Transactions (Dated)'!$C$2:$C$53,"Buy")-SUMIFS('Transactions (Dated)'!$E$2:$E$53,'Transactions (Dated)'!$D$2:$D$53,'Share Values'!$V324,'Transactions (Dated)'!$B$2:$B$53,'Share Values'!Z$11,'Transactions (Dated)'!$C$2:$C$53,"Sell")</f>
        <v>1892</v>
      </c>
      <c r="AA324" s="40">
        <f ca="1">AA323+SUMIFS('Transactions (Dated)'!$E$2:$E$53,'Transactions (Dated)'!$D$2:$D$53,'Share Values'!$V324,'Transactions (Dated)'!$B$2:$B$53,'Share Values'!AA$11,'Transactions (Dated)'!$C$2:$C$53,"Buy")-SUMIFS('Transactions (Dated)'!$E$2:$E$53,'Transactions (Dated)'!$D$2:$D$53,'Share Values'!$V324,'Transactions (Dated)'!$B$2:$B$53,'Share Values'!AA$11,'Transactions (Dated)'!$C$2:$C$53,"Sell")</f>
        <v>2348</v>
      </c>
      <c r="AB324" s="40">
        <f ca="1">AB323+SUMIFS('Transactions (Dated)'!$E$2:$E$53,'Transactions (Dated)'!$D$2:$D$53,'Share Values'!$V324,'Transactions (Dated)'!$B$2:$B$53,'Share Values'!AB$11,'Transactions (Dated)'!$C$2:$C$53,"Buy")-SUMIFS('Transactions (Dated)'!$E$2:$E$53,'Transactions (Dated)'!$D$2:$D$53,'Share Values'!$V324,'Transactions (Dated)'!$B$2:$B$53,'Share Values'!AB$11,'Transactions (Dated)'!$C$2:$C$53,"Sell")</f>
        <v>0</v>
      </c>
      <c r="AC324" s="40">
        <f ca="1">AC323+SUMIFS('Transactions (Dated)'!$E$2:$E$53,'Transactions (Dated)'!$D$2:$D$53,'Share Values'!$V324,'Transactions (Dated)'!$B$2:$B$53,'Share Values'!AC$11,'Transactions (Dated)'!$C$2:$C$53,"Buy")-SUMIFS('Transactions (Dated)'!$E$2:$E$53,'Transactions (Dated)'!$D$2:$D$53,'Share Values'!$V324,'Transactions (Dated)'!$B$2:$B$53,'Share Values'!AC$11,'Transactions (Dated)'!$C$2:$C$53,"Sell")</f>
        <v>0</v>
      </c>
      <c r="AD324" s="40">
        <f ca="1">AD323+SUMIFS('Transactions (Dated)'!$E$2:$E$53,'Transactions (Dated)'!$D$2:$D$53,'Share Values'!$V324,'Transactions (Dated)'!$B$2:$B$53,'Share Values'!AD$11,'Transactions (Dated)'!$C$2:$C$53,"Buy")-SUMIFS('Transactions (Dated)'!$E$2:$E$53,'Transactions (Dated)'!$D$2:$D$53,'Share Values'!$V324,'Transactions (Dated)'!$B$2:$B$53,'Share Values'!AD$11,'Transactions (Dated)'!$C$2:$C$53,"Sell")</f>
        <v>0</v>
      </c>
      <c r="AE324" s="40">
        <f ca="1">AE323+SUMIFS('Transactions (Dated)'!$E$2:$E$53,'Transactions (Dated)'!$D$2:$D$53,'Share Values'!$V324,'Transactions (Dated)'!$B$2:$B$53,'Share Values'!AE$11,'Transactions (Dated)'!$C$2:$C$53,"Buy")-SUMIFS('Transactions (Dated)'!$E$2:$E$53,'Transactions (Dated)'!$D$2:$D$53,'Share Values'!$V324,'Transactions (Dated)'!$B$2:$B$53,'Share Values'!AE$11,'Transactions (Dated)'!$C$2:$C$53,"Sell")</f>
        <v>0</v>
      </c>
      <c r="AF324" s="40">
        <f ca="1">AF323+SUMIFS('Transactions (Dated)'!$E$2:$E$53,'Transactions (Dated)'!$D$2:$D$53,'Share Values'!$V324,'Transactions (Dated)'!$B$2:$B$53,'Share Values'!AF$11,'Transactions (Dated)'!$C$2:$C$53,"Buy")-SUMIFS('Transactions (Dated)'!$E$2:$E$53,'Transactions (Dated)'!$D$2:$D$53,'Share Values'!$V324,'Transactions (Dated)'!$B$2:$B$53,'Share Values'!AF$11,'Transactions (Dated)'!$C$2:$C$53,"Sell")</f>
        <v>0</v>
      </c>
      <c r="AG324" s="40">
        <f ca="1">AG323+SUMIFS('Transactions (Dated)'!$E$2:$E$53,'Transactions (Dated)'!$D$2:$D$53,'Share Values'!$V324,'Transactions (Dated)'!$B$2:$B$53,'Share Values'!AG$11,'Transactions (Dated)'!$C$2:$C$53,"Buy")-SUMIFS('Transactions (Dated)'!$E$2:$E$53,'Transactions (Dated)'!$D$2:$D$53,'Share Values'!$V324,'Transactions (Dated)'!$B$2:$B$53,'Share Values'!AG$11,'Transactions (Dated)'!$C$2:$C$53,"Sell")</f>
        <v>0</v>
      </c>
      <c r="AH324" s="40">
        <f ca="1">AH323+SUMIFS('Transactions (Dated)'!$E$2:$E$53,'Transactions (Dated)'!$D$2:$D$53,'Share Values'!$V324,'Transactions (Dated)'!$B$2:$B$53,'Share Values'!AH$11,'Transactions (Dated)'!$C$2:$C$53,"Buy")-SUMIFS('Transactions (Dated)'!$E$2:$E$53,'Transactions (Dated)'!$D$2:$D$53,'Share Values'!$V324,'Transactions (Dated)'!$B$2:$B$53,'Share Values'!AH$11,'Transactions (Dated)'!$C$2:$C$53,"Sell")</f>
        <v>0</v>
      </c>
      <c r="AI324" s="40">
        <f ca="1">AI323+SUMIFS('Transactions (Dated)'!$E$2:$E$53,'Transactions (Dated)'!$D$2:$D$53,'Share Values'!$V324,'Transactions (Dated)'!$B$2:$B$53,'Share Values'!AI$11,'Transactions (Dated)'!$C$2:$C$53,"Buy")-SUMIFS('Transactions (Dated)'!$E$2:$E$53,'Transactions (Dated)'!$D$2:$D$53,'Share Values'!$V324,'Transactions (Dated)'!$B$2:$B$53,'Share Values'!AI$11,'Transactions (Dated)'!$C$2:$C$53,"Sell")</f>
        <v>0</v>
      </c>
      <c r="AJ324" s="40">
        <f ca="1">AJ323+SUMIFS('Transactions (Dated)'!$E$2:$E$53,'Transactions (Dated)'!$D$2:$D$53,'Share Values'!$V324,'Transactions (Dated)'!$B$2:$B$53,'Share Values'!AJ$11,'Transactions (Dated)'!$C$2:$C$53,"Buy")-SUMIFS('Transactions (Dated)'!$E$2:$E$53,'Transactions (Dated)'!$D$2:$D$53,'Share Values'!$V324,'Transactions (Dated)'!$B$2:$B$53,'Share Values'!AJ$11,'Transactions (Dated)'!$C$2:$C$53,"Sell")</f>
        <v>0</v>
      </c>
      <c r="AK324" s="40"/>
      <c r="AM324" s="3">
        <f t="shared" si="105"/>
        <v>42368</v>
      </c>
      <c r="AN324" s="6">
        <f t="shared" ca="1" si="106"/>
        <v>59986.25</v>
      </c>
      <c r="AO324" s="6">
        <f t="shared" ca="1" si="107"/>
        <v>22968.75</v>
      </c>
      <c r="AP324" s="6">
        <f t="shared" ca="1" si="108"/>
        <v>0</v>
      </c>
      <c r="AQ324" s="6">
        <f t="shared" ca="1" si="109"/>
        <v>64441.520000000004</v>
      </c>
      <c r="AR324" s="6">
        <f t="shared" ca="1" si="110"/>
        <v>32543.279999999999</v>
      </c>
      <c r="AS324" s="6">
        <f t="shared" ca="1" si="111"/>
        <v>0</v>
      </c>
      <c r="AT324" s="6">
        <f t="shared" ca="1" si="112"/>
        <v>0</v>
      </c>
      <c r="AU324" s="6">
        <f t="shared" ca="1" si="113"/>
        <v>0</v>
      </c>
      <c r="AV324" s="6">
        <f t="shared" ca="1" si="114"/>
        <v>0</v>
      </c>
      <c r="AW324" s="6">
        <f t="shared" ca="1" si="115"/>
        <v>0</v>
      </c>
      <c r="AX324" s="6">
        <f t="shared" ca="1" si="116"/>
        <v>0</v>
      </c>
      <c r="AY324" s="6">
        <f t="shared" ca="1" si="117"/>
        <v>0</v>
      </c>
      <c r="AZ324" s="6">
        <f t="shared" ca="1" si="118"/>
        <v>0</v>
      </c>
      <c r="BA324" s="6">
        <f t="shared" ca="1" si="119"/>
        <v>0</v>
      </c>
      <c r="BB324" s="6"/>
      <c r="BD324" s="4">
        <f t="shared" ca="1" si="120"/>
        <v>179939.80000000002</v>
      </c>
      <c r="BF324" s="3">
        <f t="shared" si="121"/>
        <v>42368</v>
      </c>
      <c r="BG324" s="6">
        <f>BG323+SUMIFS('Transactions (Dated)'!H:H,'Transactions (Dated)'!D:D,'Share Values'!AM324)</f>
        <v>806524.9</v>
      </c>
      <c r="BH324" s="6">
        <f ca="1">BH323+SUMIFS('Transactions (Dated)'!$F:$F,'Transactions (Dated)'!$D:$D,$BF324,'Transactions (Dated)'!$B:$B,BH$11,'Transactions (Dated)'!$C:$C,"Dividend (paid to cash)")*W324</f>
        <v>0</v>
      </c>
      <c r="BI324" s="6">
        <f ca="1">BI323+SUMIFS('Transactions (Dated)'!$F:$F,'Transactions (Dated)'!$D:$D,$BF324,'Transactions (Dated)'!$B:$B,BI$11,'Transactions (Dated)'!$C:$C,"Dividend (paid to cash)")*X324</f>
        <v>2421.875</v>
      </c>
      <c r="BJ324" s="6">
        <f ca="1">BJ323+SUMIFS('Transactions (Dated)'!$F:$F,'Transactions (Dated)'!$D:$D,$BF324,'Transactions (Dated)'!$B:$B,BJ$11,'Transactions (Dated)'!$C:$C,"Dividend (paid to cash)")*Y324</f>
        <v>0</v>
      </c>
      <c r="BK324" s="6">
        <f ca="1">BK323+SUMIFS('Transactions (Dated)'!$F:$F,'Transactions (Dated)'!$D:$D,$BF324,'Transactions (Dated)'!$B:$B,BK$11,'Transactions (Dated)'!$C:$C,"Dividend (paid to cash)")*Z324</f>
        <v>245.96000000000004</v>
      </c>
      <c r="BL324" s="6">
        <f ca="1">BL323+SUMIFS('Transactions (Dated)'!$F:$F,'Transactions (Dated)'!$D:$D,$BF324,'Transactions (Dated)'!$B:$B,BL$11,'Transactions (Dated)'!$C:$C,"Dividend (paid to cash)")*AA324</f>
        <v>0</v>
      </c>
      <c r="BM324" s="6">
        <f ca="1">BM323+SUMIFS('Transactions (Dated)'!$F:$F,'Transactions (Dated)'!$D:$D,$BF324,'Transactions (Dated)'!$B:$B,BM$11,'Transactions (Dated)'!$C:$C,"Dividend (paid to cash)")*AB324</f>
        <v>0</v>
      </c>
      <c r="BN324" s="6">
        <f ca="1">BN323+SUMIFS('Transactions (Dated)'!$F:$F,'Transactions (Dated)'!$D:$D,$BF324,'Transactions (Dated)'!$B:$B,BN$11,'Transactions (Dated)'!$C:$C,"Dividend (paid to cash)")*AC324</f>
        <v>0</v>
      </c>
      <c r="BO324" s="6">
        <f ca="1">BO323+SUMIFS('Transactions (Dated)'!$F:$F,'Transactions (Dated)'!$D:$D,$BF324,'Transactions (Dated)'!$B:$B,BO$11,'Transactions (Dated)'!$C:$C,"Dividend (paid to cash)")*AD324</f>
        <v>0</v>
      </c>
      <c r="BP324" s="6">
        <f ca="1">BP323+SUMIFS('Transactions (Dated)'!$F:$F,'Transactions (Dated)'!$D:$D,$BF324,'Transactions (Dated)'!$B:$B,BP$11,'Transactions (Dated)'!$C:$C,"Dividend (paid to cash)")*AE324</f>
        <v>0</v>
      </c>
      <c r="BQ324" s="6">
        <f ca="1">BQ323+SUMIFS('Transactions (Dated)'!$F:$F,'Transactions (Dated)'!$D:$D,$BF324,'Transactions (Dated)'!$B:$B,BQ$11,'Transactions (Dated)'!$C:$C,"Dividend (paid to cash)")*AF324</f>
        <v>0</v>
      </c>
      <c r="BR324" s="6">
        <f ca="1">BR323+SUMIFS('Transactions (Dated)'!$F:$F,'Transactions (Dated)'!$D:$D,$BF324,'Transactions (Dated)'!$B:$B,BR$11,'Transactions (Dated)'!$C:$C,"Dividend (paid to cash)")*AG324</f>
        <v>0</v>
      </c>
      <c r="BS324" s="6">
        <f ca="1">BS323+SUMIFS('Transactions (Dated)'!$F:$F,'Transactions (Dated)'!$D:$D,$BF324,'Transactions (Dated)'!$B:$B,BS$11,'Transactions (Dated)'!$C:$C,"Dividend (paid to cash)")*AH324</f>
        <v>0</v>
      </c>
      <c r="BT324" s="6">
        <f ca="1">BT323+SUMIFS('Transactions (Dated)'!$F:$F,'Transactions (Dated)'!$D:$D,$BF324,'Transactions (Dated)'!$B:$B,BT$11,'Transactions (Dated)'!$C:$C,"Dividend (paid to cash)")*AI324</f>
        <v>0</v>
      </c>
      <c r="BU324" s="6">
        <f ca="1">BU323+SUMIFS('Transactions (Dated)'!$F:$F,'Transactions (Dated)'!$D:$D,$BF324,'Transactions (Dated)'!$B:$B,BU$11,'Transactions (Dated)'!$C:$C,"Dividend (paid to cash)")*AJ324</f>
        <v>0</v>
      </c>
      <c r="BV324" s="6"/>
      <c r="BX324" s="6">
        <f t="shared" ca="1" si="126"/>
        <v>809192.73499999999</v>
      </c>
      <c r="BZ324" s="3">
        <f t="shared" si="127"/>
        <v>42368</v>
      </c>
      <c r="CA324" s="4">
        <f t="shared" ca="1" si="122"/>
        <v>179939.80000000002</v>
      </c>
      <c r="CB324" s="4">
        <f t="shared" ca="1" si="123"/>
        <v>809192.73499999999</v>
      </c>
      <c r="CD324" s="4">
        <f t="shared" ca="1" si="124"/>
        <v>989132.53500000003</v>
      </c>
    </row>
    <row r="325" spans="2:82">
      <c r="B325" s="3">
        <f t="shared" si="125"/>
        <v>42369</v>
      </c>
      <c r="C325" s="2">
        <v>13010</v>
      </c>
      <c r="E325" s="70">
        <v>42369</v>
      </c>
      <c r="F325" s="69">
        <v>12.84</v>
      </c>
      <c r="G325" s="69">
        <v>2.5099999999999998</v>
      </c>
      <c r="H325" s="69">
        <v>17.57</v>
      </c>
      <c r="I325" s="69">
        <v>33.880000000000003</v>
      </c>
      <c r="J325" s="69">
        <v>13.7</v>
      </c>
      <c r="K325" s="69">
        <v>10.37</v>
      </c>
      <c r="L325" s="69">
        <v>20.83</v>
      </c>
      <c r="M325" s="69">
        <v>2.83</v>
      </c>
      <c r="N325" s="69">
        <v>7.15</v>
      </c>
      <c r="O325" s="69">
        <v>6.83</v>
      </c>
      <c r="P325" s="69">
        <v>23.5</v>
      </c>
      <c r="Q325" s="69">
        <v>0.86</v>
      </c>
      <c r="R325" s="69">
        <v>5.31</v>
      </c>
      <c r="S325" s="69">
        <v>37.409999999999997</v>
      </c>
      <c r="T325" s="4"/>
      <c r="V325" s="3">
        <f t="shared" si="104"/>
        <v>42369</v>
      </c>
      <c r="W325" s="40">
        <f ca="1">W324+SUMIFS('Transactions (Dated)'!$E$2:$E$53,'Transactions (Dated)'!$D$2:$D$53,'Share Values'!$V325,'Transactions (Dated)'!$B$2:$B$53,'Share Values'!W$11,'Transactions (Dated)'!$C$2:$C$53,"Buy")-SUMIFS('Transactions (Dated)'!$E$2:$E$53,'Transactions (Dated)'!$D$2:$D$53,'Share Values'!$V325,'Transactions (Dated)'!$B$2:$B$53,'Share Values'!W$11,'Transactions (Dated)'!$C$2:$C$53,"Sell")</f>
        <v>4625</v>
      </c>
      <c r="X325" s="40">
        <f ca="1">X324+SUMIFS('Transactions (Dated)'!$E$2:$E$53,'Transactions (Dated)'!$D$2:$D$53,'Share Values'!$V325,'Transactions (Dated)'!$B$2:$B$53,'Share Values'!X$11,'Transactions (Dated)'!$C$2:$C$53,"Buy")-SUMIFS('Transactions (Dated)'!$E$2:$E$53,'Transactions (Dated)'!$D$2:$D$53,'Share Values'!$V325,'Transactions (Dated)'!$B$2:$B$53,'Share Values'!X$11,'Transactions (Dated)'!$C$2:$C$53,"Sell")</f>
        <v>9375</v>
      </c>
      <c r="Y325" s="40">
        <f ca="1">Y324+SUMIFS('Transactions (Dated)'!$E$2:$E$53,'Transactions (Dated)'!$D$2:$D$53,'Share Values'!$V325,'Transactions (Dated)'!$B$2:$B$53,'Share Values'!Y$11,'Transactions (Dated)'!$C$2:$C$53,"Buy")-SUMIFS('Transactions (Dated)'!$E$2:$E$53,'Transactions (Dated)'!$D$2:$D$53,'Share Values'!$V325,'Transactions (Dated)'!$B$2:$B$53,'Share Values'!Y$11,'Transactions (Dated)'!$C$2:$C$53,"Sell")</f>
        <v>0</v>
      </c>
      <c r="Z325" s="40">
        <f ca="1">Z324+SUMIFS('Transactions (Dated)'!$E$2:$E$53,'Transactions (Dated)'!$D$2:$D$53,'Share Values'!$V325,'Transactions (Dated)'!$B$2:$B$53,'Share Values'!Z$11,'Transactions (Dated)'!$C$2:$C$53,"Buy")-SUMIFS('Transactions (Dated)'!$E$2:$E$53,'Transactions (Dated)'!$D$2:$D$53,'Share Values'!$V325,'Transactions (Dated)'!$B$2:$B$53,'Share Values'!Z$11,'Transactions (Dated)'!$C$2:$C$53,"Sell")</f>
        <v>1892</v>
      </c>
      <c r="AA325" s="40">
        <f ca="1">AA324+SUMIFS('Transactions (Dated)'!$E$2:$E$53,'Transactions (Dated)'!$D$2:$D$53,'Share Values'!$V325,'Transactions (Dated)'!$B$2:$B$53,'Share Values'!AA$11,'Transactions (Dated)'!$C$2:$C$53,"Buy")-SUMIFS('Transactions (Dated)'!$E$2:$E$53,'Transactions (Dated)'!$D$2:$D$53,'Share Values'!$V325,'Transactions (Dated)'!$B$2:$B$53,'Share Values'!AA$11,'Transactions (Dated)'!$C$2:$C$53,"Sell")</f>
        <v>2348</v>
      </c>
      <c r="AB325" s="40">
        <f ca="1">AB324+SUMIFS('Transactions (Dated)'!$E$2:$E$53,'Transactions (Dated)'!$D$2:$D$53,'Share Values'!$V325,'Transactions (Dated)'!$B$2:$B$53,'Share Values'!AB$11,'Transactions (Dated)'!$C$2:$C$53,"Buy")-SUMIFS('Transactions (Dated)'!$E$2:$E$53,'Transactions (Dated)'!$D$2:$D$53,'Share Values'!$V325,'Transactions (Dated)'!$B$2:$B$53,'Share Values'!AB$11,'Transactions (Dated)'!$C$2:$C$53,"Sell")</f>
        <v>0</v>
      </c>
      <c r="AC325" s="40">
        <f ca="1">AC324+SUMIFS('Transactions (Dated)'!$E$2:$E$53,'Transactions (Dated)'!$D$2:$D$53,'Share Values'!$V325,'Transactions (Dated)'!$B$2:$B$53,'Share Values'!AC$11,'Transactions (Dated)'!$C$2:$C$53,"Buy")-SUMIFS('Transactions (Dated)'!$E$2:$E$53,'Transactions (Dated)'!$D$2:$D$53,'Share Values'!$V325,'Transactions (Dated)'!$B$2:$B$53,'Share Values'!AC$11,'Transactions (Dated)'!$C$2:$C$53,"Sell")</f>
        <v>0</v>
      </c>
      <c r="AD325" s="40">
        <f ca="1">AD324+SUMIFS('Transactions (Dated)'!$E$2:$E$53,'Transactions (Dated)'!$D$2:$D$53,'Share Values'!$V325,'Transactions (Dated)'!$B$2:$B$53,'Share Values'!AD$11,'Transactions (Dated)'!$C$2:$C$53,"Buy")-SUMIFS('Transactions (Dated)'!$E$2:$E$53,'Transactions (Dated)'!$D$2:$D$53,'Share Values'!$V325,'Transactions (Dated)'!$B$2:$B$53,'Share Values'!AD$11,'Transactions (Dated)'!$C$2:$C$53,"Sell")</f>
        <v>0</v>
      </c>
      <c r="AE325" s="40">
        <f ca="1">AE324+SUMIFS('Transactions (Dated)'!$E$2:$E$53,'Transactions (Dated)'!$D$2:$D$53,'Share Values'!$V325,'Transactions (Dated)'!$B$2:$B$53,'Share Values'!AE$11,'Transactions (Dated)'!$C$2:$C$53,"Buy")-SUMIFS('Transactions (Dated)'!$E$2:$E$53,'Transactions (Dated)'!$D$2:$D$53,'Share Values'!$V325,'Transactions (Dated)'!$B$2:$B$53,'Share Values'!AE$11,'Transactions (Dated)'!$C$2:$C$53,"Sell")</f>
        <v>0</v>
      </c>
      <c r="AF325" s="40">
        <f ca="1">AF324+SUMIFS('Transactions (Dated)'!$E$2:$E$53,'Transactions (Dated)'!$D$2:$D$53,'Share Values'!$V325,'Transactions (Dated)'!$B$2:$B$53,'Share Values'!AF$11,'Transactions (Dated)'!$C$2:$C$53,"Buy")-SUMIFS('Transactions (Dated)'!$E$2:$E$53,'Transactions (Dated)'!$D$2:$D$53,'Share Values'!$V325,'Transactions (Dated)'!$B$2:$B$53,'Share Values'!AF$11,'Transactions (Dated)'!$C$2:$C$53,"Sell")</f>
        <v>0</v>
      </c>
      <c r="AG325" s="40">
        <f ca="1">AG324+SUMIFS('Transactions (Dated)'!$E$2:$E$53,'Transactions (Dated)'!$D$2:$D$53,'Share Values'!$V325,'Transactions (Dated)'!$B$2:$B$53,'Share Values'!AG$11,'Transactions (Dated)'!$C$2:$C$53,"Buy")-SUMIFS('Transactions (Dated)'!$E$2:$E$53,'Transactions (Dated)'!$D$2:$D$53,'Share Values'!$V325,'Transactions (Dated)'!$B$2:$B$53,'Share Values'!AG$11,'Transactions (Dated)'!$C$2:$C$53,"Sell")</f>
        <v>0</v>
      </c>
      <c r="AH325" s="40">
        <f ca="1">AH324+SUMIFS('Transactions (Dated)'!$E$2:$E$53,'Transactions (Dated)'!$D$2:$D$53,'Share Values'!$V325,'Transactions (Dated)'!$B$2:$B$53,'Share Values'!AH$11,'Transactions (Dated)'!$C$2:$C$53,"Buy")-SUMIFS('Transactions (Dated)'!$E$2:$E$53,'Transactions (Dated)'!$D$2:$D$53,'Share Values'!$V325,'Transactions (Dated)'!$B$2:$B$53,'Share Values'!AH$11,'Transactions (Dated)'!$C$2:$C$53,"Sell")</f>
        <v>0</v>
      </c>
      <c r="AI325" s="40">
        <f ca="1">AI324+SUMIFS('Transactions (Dated)'!$E$2:$E$53,'Transactions (Dated)'!$D$2:$D$53,'Share Values'!$V325,'Transactions (Dated)'!$B$2:$B$53,'Share Values'!AI$11,'Transactions (Dated)'!$C$2:$C$53,"Buy")-SUMIFS('Transactions (Dated)'!$E$2:$E$53,'Transactions (Dated)'!$D$2:$D$53,'Share Values'!$V325,'Transactions (Dated)'!$B$2:$B$53,'Share Values'!AI$11,'Transactions (Dated)'!$C$2:$C$53,"Sell")</f>
        <v>0</v>
      </c>
      <c r="AJ325" s="40">
        <f ca="1">AJ324+SUMIFS('Transactions (Dated)'!$E$2:$E$53,'Transactions (Dated)'!$D$2:$D$53,'Share Values'!$V325,'Transactions (Dated)'!$B$2:$B$53,'Share Values'!AJ$11,'Transactions (Dated)'!$C$2:$C$53,"Buy")-SUMIFS('Transactions (Dated)'!$E$2:$E$53,'Transactions (Dated)'!$D$2:$D$53,'Share Values'!$V325,'Transactions (Dated)'!$B$2:$B$53,'Share Values'!AJ$11,'Transactions (Dated)'!$C$2:$C$53,"Sell")</f>
        <v>0</v>
      </c>
      <c r="AK325" s="40"/>
      <c r="AM325" s="3">
        <f t="shared" si="105"/>
        <v>42369</v>
      </c>
      <c r="AN325" s="6">
        <f t="shared" ca="1" si="106"/>
        <v>59385</v>
      </c>
      <c r="AO325" s="6">
        <f t="shared" ca="1" si="107"/>
        <v>23531.249999999996</v>
      </c>
      <c r="AP325" s="6">
        <f t="shared" ca="1" si="108"/>
        <v>0</v>
      </c>
      <c r="AQ325" s="6">
        <f t="shared" ca="1" si="109"/>
        <v>64100.960000000006</v>
      </c>
      <c r="AR325" s="6">
        <f t="shared" ca="1" si="110"/>
        <v>32167.599999999999</v>
      </c>
      <c r="AS325" s="6">
        <f t="shared" ca="1" si="111"/>
        <v>0</v>
      </c>
      <c r="AT325" s="6">
        <f t="shared" ca="1" si="112"/>
        <v>0</v>
      </c>
      <c r="AU325" s="6">
        <f t="shared" ca="1" si="113"/>
        <v>0</v>
      </c>
      <c r="AV325" s="6">
        <f t="shared" ca="1" si="114"/>
        <v>0</v>
      </c>
      <c r="AW325" s="6">
        <f t="shared" ca="1" si="115"/>
        <v>0</v>
      </c>
      <c r="AX325" s="6">
        <f t="shared" ca="1" si="116"/>
        <v>0</v>
      </c>
      <c r="AY325" s="6">
        <f t="shared" ca="1" si="117"/>
        <v>0</v>
      </c>
      <c r="AZ325" s="6">
        <f t="shared" ca="1" si="118"/>
        <v>0</v>
      </c>
      <c r="BA325" s="6">
        <f t="shared" ca="1" si="119"/>
        <v>0</v>
      </c>
      <c r="BB325" s="6"/>
      <c r="BD325" s="4">
        <f t="shared" ca="1" si="120"/>
        <v>179184.81000000003</v>
      </c>
      <c r="BF325" s="3">
        <f t="shared" si="121"/>
        <v>42369</v>
      </c>
      <c r="BG325" s="6">
        <f>BG324+SUMIFS('Transactions (Dated)'!H:H,'Transactions (Dated)'!D:D,'Share Values'!AM325)</f>
        <v>806524.9</v>
      </c>
      <c r="BH325" s="6">
        <f ca="1">BH324+SUMIFS('Transactions (Dated)'!$F:$F,'Transactions (Dated)'!$D:$D,$BF325,'Transactions (Dated)'!$B:$B,BH$11,'Transactions (Dated)'!$C:$C,"Dividend (paid to cash)")*W325</f>
        <v>0</v>
      </c>
      <c r="BI325" s="6">
        <f ca="1">BI324+SUMIFS('Transactions (Dated)'!$F:$F,'Transactions (Dated)'!$D:$D,$BF325,'Transactions (Dated)'!$B:$B,BI$11,'Transactions (Dated)'!$C:$C,"Dividend (paid to cash)")*X325</f>
        <v>2421.875</v>
      </c>
      <c r="BJ325" s="6">
        <f ca="1">BJ324+SUMIFS('Transactions (Dated)'!$F:$F,'Transactions (Dated)'!$D:$D,$BF325,'Transactions (Dated)'!$B:$B,BJ$11,'Transactions (Dated)'!$C:$C,"Dividend (paid to cash)")*Y325</f>
        <v>0</v>
      </c>
      <c r="BK325" s="6">
        <f ca="1">BK324+SUMIFS('Transactions (Dated)'!$F:$F,'Transactions (Dated)'!$D:$D,$BF325,'Transactions (Dated)'!$B:$B,BK$11,'Transactions (Dated)'!$C:$C,"Dividend (paid to cash)")*Z325</f>
        <v>245.96000000000004</v>
      </c>
      <c r="BL325" s="6">
        <f ca="1">BL324+SUMIFS('Transactions (Dated)'!$F:$F,'Transactions (Dated)'!$D:$D,$BF325,'Transactions (Dated)'!$B:$B,BL$11,'Transactions (Dated)'!$C:$C,"Dividend (paid to cash)")*AA325</f>
        <v>0</v>
      </c>
      <c r="BM325" s="6">
        <f ca="1">BM324+SUMIFS('Transactions (Dated)'!$F:$F,'Transactions (Dated)'!$D:$D,$BF325,'Transactions (Dated)'!$B:$B,BM$11,'Transactions (Dated)'!$C:$C,"Dividend (paid to cash)")*AB325</f>
        <v>0</v>
      </c>
      <c r="BN325" s="6">
        <f ca="1">BN324+SUMIFS('Transactions (Dated)'!$F:$F,'Transactions (Dated)'!$D:$D,$BF325,'Transactions (Dated)'!$B:$B,BN$11,'Transactions (Dated)'!$C:$C,"Dividend (paid to cash)")*AC325</f>
        <v>0</v>
      </c>
      <c r="BO325" s="6">
        <f ca="1">BO324+SUMIFS('Transactions (Dated)'!$F:$F,'Transactions (Dated)'!$D:$D,$BF325,'Transactions (Dated)'!$B:$B,BO$11,'Transactions (Dated)'!$C:$C,"Dividend (paid to cash)")*AD325</f>
        <v>0</v>
      </c>
      <c r="BP325" s="6">
        <f ca="1">BP324+SUMIFS('Transactions (Dated)'!$F:$F,'Transactions (Dated)'!$D:$D,$BF325,'Transactions (Dated)'!$B:$B,BP$11,'Transactions (Dated)'!$C:$C,"Dividend (paid to cash)")*AE325</f>
        <v>0</v>
      </c>
      <c r="BQ325" s="6">
        <f ca="1">BQ324+SUMIFS('Transactions (Dated)'!$F:$F,'Transactions (Dated)'!$D:$D,$BF325,'Transactions (Dated)'!$B:$B,BQ$11,'Transactions (Dated)'!$C:$C,"Dividend (paid to cash)")*AF325</f>
        <v>0</v>
      </c>
      <c r="BR325" s="6">
        <f ca="1">BR324+SUMIFS('Transactions (Dated)'!$F:$F,'Transactions (Dated)'!$D:$D,$BF325,'Transactions (Dated)'!$B:$B,BR$11,'Transactions (Dated)'!$C:$C,"Dividend (paid to cash)")*AG325</f>
        <v>0</v>
      </c>
      <c r="BS325" s="6">
        <f ca="1">BS324+SUMIFS('Transactions (Dated)'!$F:$F,'Transactions (Dated)'!$D:$D,$BF325,'Transactions (Dated)'!$B:$B,BS$11,'Transactions (Dated)'!$C:$C,"Dividend (paid to cash)")*AH325</f>
        <v>0</v>
      </c>
      <c r="BT325" s="6">
        <f ca="1">BT324+SUMIFS('Transactions (Dated)'!$F:$F,'Transactions (Dated)'!$D:$D,$BF325,'Transactions (Dated)'!$B:$B,BT$11,'Transactions (Dated)'!$C:$C,"Dividend (paid to cash)")*AI325</f>
        <v>0</v>
      </c>
      <c r="BU325" s="6">
        <f ca="1">BU324+SUMIFS('Transactions (Dated)'!$F:$F,'Transactions (Dated)'!$D:$D,$BF325,'Transactions (Dated)'!$B:$B,BU$11,'Transactions (Dated)'!$C:$C,"Dividend (paid to cash)")*AJ325</f>
        <v>0</v>
      </c>
      <c r="BV325" s="6"/>
      <c r="BX325" s="6">
        <f t="shared" ca="1" si="126"/>
        <v>809192.73499999999</v>
      </c>
      <c r="BZ325" s="3">
        <f t="shared" si="127"/>
        <v>42369</v>
      </c>
      <c r="CA325" s="4">
        <f t="shared" ca="1" si="122"/>
        <v>179184.81000000003</v>
      </c>
      <c r="CB325" s="4">
        <f t="shared" ca="1" si="123"/>
        <v>809192.73499999999</v>
      </c>
      <c r="CD325" s="4">
        <f t="shared" ca="1" si="124"/>
        <v>988377.54500000004</v>
      </c>
    </row>
    <row r="326" spans="2:82">
      <c r="B326" s="3">
        <f t="shared" si="125"/>
        <v>42373</v>
      </c>
      <c r="C326" s="2">
        <v>12927.2</v>
      </c>
      <c r="E326" s="70">
        <v>42373</v>
      </c>
      <c r="F326" s="69">
        <v>12.75</v>
      </c>
      <c r="G326" s="69">
        <v>2.46</v>
      </c>
      <c r="H326" s="69">
        <v>17.45</v>
      </c>
      <c r="I326" s="69">
        <v>33.770000000000003</v>
      </c>
      <c r="J326" s="69">
        <v>13.99</v>
      </c>
      <c r="K326" s="69">
        <v>10.32</v>
      </c>
      <c r="L326" s="69">
        <v>20.420000000000002</v>
      </c>
      <c r="M326" s="69">
        <v>2.74</v>
      </c>
      <c r="N326" s="69">
        <v>7.19</v>
      </c>
      <c r="O326" s="69">
        <v>6.72</v>
      </c>
      <c r="P326" s="69">
        <v>23.65</v>
      </c>
      <c r="Q326" s="69">
        <v>0.89</v>
      </c>
      <c r="R326" s="69">
        <v>5.45</v>
      </c>
      <c r="S326" s="69">
        <v>37.130000000000003</v>
      </c>
      <c r="T326" s="4"/>
      <c r="V326" s="3">
        <f t="shared" si="104"/>
        <v>42373</v>
      </c>
      <c r="W326" s="40">
        <f ca="1">W325+SUMIFS('Transactions (Dated)'!$E$2:$E$53,'Transactions (Dated)'!$D$2:$D$53,'Share Values'!$V326,'Transactions (Dated)'!$B$2:$B$53,'Share Values'!W$11,'Transactions (Dated)'!$C$2:$C$53,"Buy")-SUMIFS('Transactions (Dated)'!$E$2:$E$53,'Transactions (Dated)'!$D$2:$D$53,'Share Values'!$V326,'Transactions (Dated)'!$B$2:$B$53,'Share Values'!W$11,'Transactions (Dated)'!$C$2:$C$53,"Sell")</f>
        <v>4625</v>
      </c>
      <c r="X326" s="40">
        <f ca="1">X325+SUMIFS('Transactions (Dated)'!$E$2:$E$53,'Transactions (Dated)'!$D$2:$D$53,'Share Values'!$V326,'Transactions (Dated)'!$B$2:$B$53,'Share Values'!X$11,'Transactions (Dated)'!$C$2:$C$53,"Buy")-SUMIFS('Transactions (Dated)'!$E$2:$E$53,'Transactions (Dated)'!$D$2:$D$53,'Share Values'!$V326,'Transactions (Dated)'!$B$2:$B$53,'Share Values'!X$11,'Transactions (Dated)'!$C$2:$C$53,"Sell")</f>
        <v>9375</v>
      </c>
      <c r="Y326" s="40">
        <f ca="1">Y325+SUMIFS('Transactions (Dated)'!$E$2:$E$53,'Transactions (Dated)'!$D$2:$D$53,'Share Values'!$V326,'Transactions (Dated)'!$B$2:$B$53,'Share Values'!Y$11,'Transactions (Dated)'!$C$2:$C$53,"Buy")-SUMIFS('Transactions (Dated)'!$E$2:$E$53,'Transactions (Dated)'!$D$2:$D$53,'Share Values'!$V326,'Transactions (Dated)'!$B$2:$B$53,'Share Values'!Y$11,'Transactions (Dated)'!$C$2:$C$53,"Sell")</f>
        <v>0</v>
      </c>
      <c r="Z326" s="40">
        <f ca="1">Z325+SUMIFS('Transactions (Dated)'!$E$2:$E$53,'Transactions (Dated)'!$D$2:$D$53,'Share Values'!$V326,'Transactions (Dated)'!$B$2:$B$53,'Share Values'!Z$11,'Transactions (Dated)'!$C$2:$C$53,"Buy")-SUMIFS('Transactions (Dated)'!$E$2:$E$53,'Transactions (Dated)'!$D$2:$D$53,'Share Values'!$V326,'Transactions (Dated)'!$B$2:$B$53,'Share Values'!Z$11,'Transactions (Dated)'!$C$2:$C$53,"Sell")</f>
        <v>1892</v>
      </c>
      <c r="AA326" s="40">
        <f ca="1">AA325+SUMIFS('Transactions (Dated)'!$E$2:$E$53,'Transactions (Dated)'!$D$2:$D$53,'Share Values'!$V326,'Transactions (Dated)'!$B$2:$B$53,'Share Values'!AA$11,'Transactions (Dated)'!$C$2:$C$53,"Buy")-SUMIFS('Transactions (Dated)'!$E$2:$E$53,'Transactions (Dated)'!$D$2:$D$53,'Share Values'!$V326,'Transactions (Dated)'!$B$2:$B$53,'Share Values'!AA$11,'Transactions (Dated)'!$C$2:$C$53,"Sell")</f>
        <v>2348</v>
      </c>
      <c r="AB326" s="40">
        <f ca="1">AB325+SUMIFS('Transactions (Dated)'!$E$2:$E$53,'Transactions (Dated)'!$D$2:$D$53,'Share Values'!$V326,'Transactions (Dated)'!$B$2:$B$53,'Share Values'!AB$11,'Transactions (Dated)'!$C$2:$C$53,"Buy")-SUMIFS('Transactions (Dated)'!$E$2:$E$53,'Transactions (Dated)'!$D$2:$D$53,'Share Values'!$V326,'Transactions (Dated)'!$B$2:$B$53,'Share Values'!AB$11,'Transactions (Dated)'!$C$2:$C$53,"Sell")</f>
        <v>0</v>
      </c>
      <c r="AC326" s="40">
        <f ca="1">AC325+SUMIFS('Transactions (Dated)'!$E$2:$E$53,'Transactions (Dated)'!$D$2:$D$53,'Share Values'!$V326,'Transactions (Dated)'!$B$2:$B$53,'Share Values'!AC$11,'Transactions (Dated)'!$C$2:$C$53,"Buy")-SUMIFS('Transactions (Dated)'!$E$2:$E$53,'Transactions (Dated)'!$D$2:$D$53,'Share Values'!$V326,'Transactions (Dated)'!$B$2:$B$53,'Share Values'!AC$11,'Transactions (Dated)'!$C$2:$C$53,"Sell")</f>
        <v>0</v>
      </c>
      <c r="AD326" s="40">
        <f ca="1">AD325+SUMIFS('Transactions (Dated)'!$E$2:$E$53,'Transactions (Dated)'!$D$2:$D$53,'Share Values'!$V326,'Transactions (Dated)'!$B$2:$B$53,'Share Values'!AD$11,'Transactions (Dated)'!$C$2:$C$53,"Buy")-SUMIFS('Transactions (Dated)'!$E$2:$E$53,'Transactions (Dated)'!$D$2:$D$53,'Share Values'!$V326,'Transactions (Dated)'!$B$2:$B$53,'Share Values'!AD$11,'Transactions (Dated)'!$C$2:$C$53,"Sell")</f>
        <v>0</v>
      </c>
      <c r="AE326" s="40">
        <f ca="1">AE325+SUMIFS('Transactions (Dated)'!$E$2:$E$53,'Transactions (Dated)'!$D$2:$D$53,'Share Values'!$V326,'Transactions (Dated)'!$B$2:$B$53,'Share Values'!AE$11,'Transactions (Dated)'!$C$2:$C$53,"Buy")-SUMIFS('Transactions (Dated)'!$E$2:$E$53,'Transactions (Dated)'!$D$2:$D$53,'Share Values'!$V326,'Transactions (Dated)'!$B$2:$B$53,'Share Values'!AE$11,'Transactions (Dated)'!$C$2:$C$53,"Sell")</f>
        <v>0</v>
      </c>
      <c r="AF326" s="40">
        <f ca="1">AF325+SUMIFS('Transactions (Dated)'!$E$2:$E$53,'Transactions (Dated)'!$D$2:$D$53,'Share Values'!$V326,'Transactions (Dated)'!$B$2:$B$53,'Share Values'!AF$11,'Transactions (Dated)'!$C$2:$C$53,"Buy")-SUMIFS('Transactions (Dated)'!$E$2:$E$53,'Transactions (Dated)'!$D$2:$D$53,'Share Values'!$V326,'Transactions (Dated)'!$B$2:$B$53,'Share Values'!AF$11,'Transactions (Dated)'!$C$2:$C$53,"Sell")</f>
        <v>0</v>
      </c>
      <c r="AG326" s="40">
        <f ca="1">AG325+SUMIFS('Transactions (Dated)'!$E$2:$E$53,'Transactions (Dated)'!$D$2:$D$53,'Share Values'!$V326,'Transactions (Dated)'!$B$2:$B$53,'Share Values'!AG$11,'Transactions (Dated)'!$C$2:$C$53,"Buy")-SUMIFS('Transactions (Dated)'!$E$2:$E$53,'Transactions (Dated)'!$D$2:$D$53,'Share Values'!$V326,'Transactions (Dated)'!$B$2:$B$53,'Share Values'!AG$11,'Transactions (Dated)'!$C$2:$C$53,"Sell")</f>
        <v>0</v>
      </c>
      <c r="AH326" s="40">
        <f ca="1">AH325+SUMIFS('Transactions (Dated)'!$E$2:$E$53,'Transactions (Dated)'!$D$2:$D$53,'Share Values'!$V326,'Transactions (Dated)'!$B$2:$B$53,'Share Values'!AH$11,'Transactions (Dated)'!$C$2:$C$53,"Buy")-SUMIFS('Transactions (Dated)'!$E$2:$E$53,'Transactions (Dated)'!$D$2:$D$53,'Share Values'!$V326,'Transactions (Dated)'!$B$2:$B$53,'Share Values'!AH$11,'Transactions (Dated)'!$C$2:$C$53,"Sell")</f>
        <v>0</v>
      </c>
      <c r="AI326" s="40">
        <f ca="1">AI325+SUMIFS('Transactions (Dated)'!$E$2:$E$53,'Transactions (Dated)'!$D$2:$D$53,'Share Values'!$V326,'Transactions (Dated)'!$B$2:$B$53,'Share Values'!AI$11,'Transactions (Dated)'!$C$2:$C$53,"Buy")-SUMIFS('Transactions (Dated)'!$E$2:$E$53,'Transactions (Dated)'!$D$2:$D$53,'Share Values'!$V326,'Transactions (Dated)'!$B$2:$B$53,'Share Values'!AI$11,'Transactions (Dated)'!$C$2:$C$53,"Sell")</f>
        <v>0</v>
      </c>
      <c r="AJ326" s="40">
        <f ca="1">AJ325+SUMIFS('Transactions (Dated)'!$E$2:$E$53,'Transactions (Dated)'!$D$2:$D$53,'Share Values'!$V326,'Transactions (Dated)'!$B$2:$B$53,'Share Values'!AJ$11,'Transactions (Dated)'!$C$2:$C$53,"Buy")-SUMIFS('Transactions (Dated)'!$E$2:$E$53,'Transactions (Dated)'!$D$2:$D$53,'Share Values'!$V326,'Transactions (Dated)'!$B$2:$B$53,'Share Values'!AJ$11,'Transactions (Dated)'!$C$2:$C$53,"Sell")</f>
        <v>0</v>
      </c>
      <c r="AK326" s="40"/>
      <c r="AM326" s="3">
        <f t="shared" si="105"/>
        <v>42373</v>
      </c>
      <c r="AN326" s="6">
        <f t="shared" ca="1" si="106"/>
        <v>58968.75</v>
      </c>
      <c r="AO326" s="6">
        <f t="shared" ca="1" si="107"/>
        <v>23062.5</v>
      </c>
      <c r="AP326" s="6">
        <f t="shared" ca="1" si="108"/>
        <v>0</v>
      </c>
      <c r="AQ326" s="6">
        <f t="shared" ca="1" si="109"/>
        <v>63892.840000000004</v>
      </c>
      <c r="AR326" s="6">
        <f t="shared" ca="1" si="110"/>
        <v>32848.520000000004</v>
      </c>
      <c r="AS326" s="6">
        <f t="shared" ca="1" si="111"/>
        <v>0</v>
      </c>
      <c r="AT326" s="6">
        <f t="shared" ca="1" si="112"/>
        <v>0</v>
      </c>
      <c r="AU326" s="6">
        <f t="shared" ca="1" si="113"/>
        <v>0</v>
      </c>
      <c r="AV326" s="6">
        <f t="shared" ca="1" si="114"/>
        <v>0</v>
      </c>
      <c r="AW326" s="6">
        <f t="shared" ca="1" si="115"/>
        <v>0</v>
      </c>
      <c r="AX326" s="6">
        <f t="shared" ca="1" si="116"/>
        <v>0</v>
      </c>
      <c r="AY326" s="6">
        <f t="shared" ca="1" si="117"/>
        <v>0</v>
      </c>
      <c r="AZ326" s="6">
        <f t="shared" ca="1" si="118"/>
        <v>0</v>
      </c>
      <c r="BA326" s="6">
        <f t="shared" ca="1" si="119"/>
        <v>0</v>
      </c>
      <c r="BB326" s="6"/>
      <c r="BD326" s="4">
        <f t="shared" ca="1" si="120"/>
        <v>178772.61</v>
      </c>
      <c r="BF326" s="3">
        <f t="shared" si="121"/>
        <v>42373</v>
      </c>
      <c r="BG326" s="6">
        <f>BG325+SUMIFS('Transactions (Dated)'!H:H,'Transactions (Dated)'!D:D,'Share Values'!AM326)</f>
        <v>806524.9</v>
      </c>
      <c r="BH326" s="6">
        <f ca="1">BH325+SUMIFS('Transactions (Dated)'!$F:$F,'Transactions (Dated)'!$D:$D,$BF326,'Transactions (Dated)'!$B:$B,BH$11,'Transactions (Dated)'!$C:$C,"Dividend (paid to cash)")*W326</f>
        <v>0</v>
      </c>
      <c r="BI326" s="6">
        <f ca="1">BI325+SUMIFS('Transactions (Dated)'!$F:$F,'Transactions (Dated)'!$D:$D,$BF326,'Transactions (Dated)'!$B:$B,BI$11,'Transactions (Dated)'!$C:$C,"Dividend (paid to cash)")*X326</f>
        <v>2421.875</v>
      </c>
      <c r="BJ326" s="6">
        <f ca="1">BJ325+SUMIFS('Transactions (Dated)'!$F:$F,'Transactions (Dated)'!$D:$D,$BF326,'Transactions (Dated)'!$B:$B,BJ$11,'Transactions (Dated)'!$C:$C,"Dividend (paid to cash)")*Y326</f>
        <v>0</v>
      </c>
      <c r="BK326" s="6">
        <f ca="1">BK325+SUMIFS('Transactions (Dated)'!$F:$F,'Transactions (Dated)'!$D:$D,$BF326,'Transactions (Dated)'!$B:$B,BK$11,'Transactions (Dated)'!$C:$C,"Dividend (paid to cash)")*Z326</f>
        <v>245.96000000000004</v>
      </c>
      <c r="BL326" s="6">
        <f ca="1">BL325+SUMIFS('Transactions (Dated)'!$F:$F,'Transactions (Dated)'!$D:$D,$BF326,'Transactions (Dated)'!$B:$B,BL$11,'Transactions (Dated)'!$C:$C,"Dividend (paid to cash)")*AA326</f>
        <v>0</v>
      </c>
      <c r="BM326" s="6">
        <f ca="1">BM325+SUMIFS('Transactions (Dated)'!$F:$F,'Transactions (Dated)'!$D:$D,$BF326,'Transactions (Dated)'!$B:$B,BM$11,'Transactions (Dated)'!$C:$C,"Dividend (paid to cash)")*AB326</f>
        <v>0</v>
      </c>
      <c r="BN326" s="6">
        <f ca="1">BN325+SUMIFS('Transactions (Dated)'!$F:$F,'Transactions (Dated)'!$D:$D,$BF326,'Transactions (Dated)'!$B:$B,BN$11,'Transactions (Dated)'!$C:$C,"Dividend (paid to cash)")*AC326</f>
        <v>0</v>
      </c>
      <c r="BO326" s="6">
        <f ca="1">BO325+SUMIFS('Transactions (Dated)'!$F:$F,'Transactions (Dated)'!$D:$D,$BF326,'Transactions (Dated)'!$B:$B,BO$11,'Transactions (Dated)'!$C:$C,"Dividend (paid to cash)")*AD326</f>
        <v>0</v>
      </c>
      <c r="BP326" s="6">
        <f ca="1">BP325+SUMIFS('Transactions (Dated)'!$F:$F,'Transactions (Dated)'!$D:$D,$BF326,'Transactions (Dated)'!$B:$B,BP$11,'Transactions (Dated)'!$C:$C,"Dividend (paid to cash)")*AE326</f>
        <v>0</v>
      </c>
      <c r="BQ326" s="6">
        <f ca="1">BQ325+SUMIFS('Transactions (Dated)'!$F:$F,'Transactions (Dated)'!$D:$D,$BF326,'Transactions (Dated)'!$B:$B,BQ$11,'Transactions (Dated)'!$C:$C,"Dividend (paid to cash)")*AF326</f>
        <v>0</v>
      </c>
      <c r="BR326" s="6">
        <f ca="1">BR325+SUMIFS('Transactions (Dated)'!$F:$F,'Transactions (Dated)'!$D:$D,$BF326,'Transactions (Dated)'!$B:$B,BR$11,'Transactions (Dated)'!$C:$C,"Dividend (paid to cash)")*AG326</f>
        <v>0</v>
      </c>
      <c r="BS326" s="6">
        <f ca="1">BS325+SUMIFS('Transactions (Dated)'!$F:$F,'Transactions (Dated)'!$D:$D,$BF326,'Transactions (Dated)'!$B:$B,BS$11,'Transactions (Dated)'!$C:$C,"Dividend (paid to cash)")*AH326</f>
        <v>0</v>
      </c>
      <c r="BT326" s="6">
        <f ca="1">BT325+SUMIFS('Transactions (Dated)'!$F:$F,'Transactions (Dated)'!$D:$D,$BF326,'Transactions (Dated)'!$B:$B,BT$11,'Transactions (Dated)'!$C:$C,"Dividend (paid to cash)")*AI326</f>
        <v>0</v>
      </c>
      <c r="BU326" s="6">
        <f ca="1">BU325+SUMIFS('Transactions (Dated)'!$F:$F,'Transactions (Dated)'!$D:$D,$BF326,'Transactions (Dated)'!$B:$B,BU$11,'Transactions (Dated)'!$C:$C,"Dividend (paid to cash)")*AJ326</f>
        <v>0</v>
      </c>
      <c r="BV326" s="6"/>
      <c r="BX326" s="6">
        <f t="shared" ca="1" si="126"/>
        <v>809192.73499999999</v>
      </c>
      <c r="BZ326" s="3">
        <f t="shared" si="127"/>
        <v>42373</v>
      </c>
      <c r="CA326" s="4">
        <f t="shared" ca="1" si="122"/>
        <v>178772.61</v>
      </c>
      <c r="CB326" s="4">
        <f t="shared" ca="1" si="123"/>
        <v>809192.73499999999</v>
      </c>
      <c r="CD326" s="4">
        <f t="shared" ca="1" si="124"/>
        <v>987965.34499999997</v>
      </c>
    </row>
    <row r="327" spans="2:82">
      <c r="B327" s="3">
        <f t="shared" si="125"/>
        <v>42374</v>
      </c>
      <c r="C327" s="2">
        <v>12920.1</v>
      </c>
      <c r="E327" s="70">
        <v>42374</v>
      </c>
      <c r="F327" s="69">
        <v>12.31</v>
      </c>
      <c r="G327" s="69">
        <v>2.46</v>
      </c>
      <c r="H327" s="69">
        <v>17.45</v>
      </c>
      <c r="I327" s="69">
        <v>33.549999999999997</v>
      </c>
      <c r="J327" s="69">
        <v>13.79</v>
      </c>
      <c r="K327" s="69">
        <v>10.17</v>
      </c>
      <c r="L327" s="69">
        <v>20.48</v>
      </c>
      <c r="M327" s="69">
        <v>2.7</v>
      </c>
      <c r="N327" s="69">
        <v>7.23</v>
      </c>
      <c r="O327" s="69">
        <v>6.7832999999999997</v>
      </c>
      <c r="P327" s="69">
        <v>23.77</v>
      </c>
      <c r="Q327" s="69">
        <v>0.86</v>
      </c>
      <c r="R327" s="69">
        <v>5.57</v>
      </c>
      <c r="S327" s="69">
        <v>37.44</v>
      </c>
      <c r="T327" s="4"/>
      <c r="V327" s="3">
        <f t="shared" si="104"/>
        <v>42374</v>
      </c>
      <c r="W327" s="40">
        <f ca="1">W326+SUMIFS('Transactions (Dated)'!$E$2:$E$53,'Transactions (Dated)'!$D$2:$D$53,'Share Values'!$V327,'Transactions (Dated)'!$B$2:$B$53,'Share Values'!W$11,'Transactions (Dated)'!$C$2:$C$53,"Buy")-SUMIFS('Transactions (Dated)'!$E$2:$E$53,'Transactions (Dated)'!$D$2:$D$53,'Share Values'!$V327,'Transactions (Dated)'!$B$2:$B$53,'Share Values'!W$11,'Transactions (Dated)'!$C$2:$C$53,"Sell")</f>
        <v>4625</v>
      </c>
      <c r="X327" s="40">
        <f ca="1">X326+SUMIFS('Transactions (Dated)'!$E$2:$E$53,'Transactions (Dated)'!$D$2:$D$53,'Share Values'!$V327,'Transactions (Dated)'!$B$2:$B$53,'Share Values'!X$11,'Transactions (Dated)'!$C$2:$C$53,"Buy")-SUMIFS('Transactions (Dated)'!$E$2:$E$53,'Transactions (Dated)'!$D$2:$D$53,'Share Values'!$V327,'Transactions (Dated)'!$B$2:$B$53,'Share Values'!X$11,'Transactions (Dated)'!$C$2:$C$53,"Sell")</f>
        <v>9375</v>
      </c>
      <c r="Y327" s="40">
        <f ca="1">Y326+SUMIFS('Transactions (Dated)'!$E$2:$E$53,'Transactions (Dated)'!$D$2:$D$53,'Share Values'!$V327,'Transactions (Dated)'!$B$2:$B$53,'Share Values'!Y$11,'Transactions (Dated)'!$C$2:$C$53,"Buy")-SUMIFS('Transactions (Dated)'!$E$2:$E$53,'Transactions (Dated)'!$D$2:$D$53,'Share Values'!$V327,'Transactions (Dated)'!$B$2:$B$53,'Share Values'!Y$11,'Transactions (Dated)'!$C$2:$C$53,"Sell")</f>
        <v>0</v>
      </c>
      <c r="Z327" s="40">
        <f ca="1">Z326+SUMIFS('Transactions (Dated)'!$E$2:$E$53,'Transactions (Dated)'!$D$2:$D$53,'Share Values'!$V327,'Transactions (Dated)'!$B$2:$B$53,'Share Values'!Z$11,'Transactions (Dated)'!$C$2:$C$53,"Buy")-SUMIFS('Transactions (Dated)'!$E$2:$E$53,'Transactions (Dated)'!$D$2:$D$53,'Share Values'!$V327,'Transactions (Dated)'!$B$2:$B$53,'Share Values'!Z$11,'Transactions (Dated)'!$C$2:$C$53,"Sell")</f>
        <v>1892</v>
      </c>
      <c r="AA327" s="40">
        <f ca="1">AA326+SUMIFS('Transactions (Dated)'!$E$2:$E$53,'Transactions (Dated)'!$D$2:$D$53,'Share Values'!$V327,'Transactions (Dated)'!$B$2:$B$53,'Share Values'!AA$11,'Transactions (Dated)'!$C$2:$C$53,"Buy")-SUMIFS('Transactions (Dated)'!$E$2:$E$53,'Transactions (Dated)'!$D$2:$D$53,'Share Values'!$V327,'Transactions (Dated)'!$B$2:$B$53,'Share Values'!AA$11,'Transactions (Dated)'!$C$2:$C$53,"Sell")</f>
        <v>2348</v>
      </c>
      <c r="AB327" s="40">
        <f ca="1">AB326+SUMIFS('Transactions (Dated)'!$E$2:$E$53,'Transactions (Dated)'!$D$2:$D$53,'Share Values'!$V327,'Transactions (Dated)'!$B$2:$B$53,'Share Values'!AB$11,'Transactions (Dated)'!$C$2:$C$53,"Buy")-SUMIFS('Transactions (Dated)'!$E$2:$E$53,'Transactions (Dated)'!$D$2:$D$53,'Share Values'!$V327,'Transactions (Dated)'!$B$2:$B$53,'Share Values'!AB$11,'Transactions (Dated)'!$C$2:$C$53,"Sell")</f>
        <v>0</v>
      </c>
      <c r="AC327" s="40">
        <f ca="1">AC326+SUMIFS('Transactions (Dated)'!$E$2:$E$53,'Transactions (Dated)'!$D$2:$D$53,'Share Values'!$V327,'Transactions (Dated)'!$B$2:$B$53,'Share Values'!AC$11,'Transactions (Dated)'!$C$2:$C$53,"Buy")-SUMIFS('Transactions (Dated)'!$E$2:$E$53,'Transactions (Dated)'!$D$2:$D$53,'Share Values'!$V327,'Transactions (Dated)'!$B$2:$B$53,'Share Values'!AC$11,'Transactions (Dated)'!$C$2:$C$53,"Sell")</f>
        <v>0</v>
      </c>
      <c r="AD327" s="40">
        <f ca="1">AD326+SUMIFS('Transactions (Dated)'!$E$2:$E$53,'Transactions (Dated)'!$D$2:$D$53,'Share Values'!$V327,'Transactions (Dated)'!$B$2:$B$53,'Share Values'!AD$11,'Transactions (Dated)'!$C$2:$C$53,"Buy")-SUMIFS('Transactions (Dated)'!$E$2:$E$53,'Transactions (Dated)'!$D$2:$D$53,'Share Values'!$V327,'Transactions (Dated)'!$B$2:$B$53,'Share Values'!AD$11,'Transactions (Dated)'!$C$2:$C$53,"Sell")</f>
        <v>0</v>
      </c>
      <c r="AE327" s="40">
        <f ca="1">AE326+SUMIFS('Transactions (Dated)'!$E$2:$E$53,'Transactions (Dated)'!$D$2:$D$53,'Share Values'!$V327,'Transactions (Dated)'!$B$2:$B$53,'Share Values'!AE$11,'Transactions (Dated)'!$C$2:$C$53,"Buy")-SUMIFS('Transactions (Dated)'!$E$2:$E$53,'Transactions (Dated)'!$D$2:$D$53,'Share Values'!$V327,'Transactions (Dated)'!$B$2:$B$53,'Share Values'!AE$11,'Transactions (Dated)'!$C$2:$C$53,"Sell")</f>
        <v>0</v>
      </c>
      <c r="AF327" s="40">
        <f ca="1">AF326+SUMIFS('Transactions (Dated)'!$E$2:$E$53,'Transactions (Dated)'!$D$2:$D$53,'Share Values'!$V327,'Transactions (Dated)'!$B$2:$B$53,'Share Values'!AF$11,'Transactions (Dated)'!$C$2:$C$53,"Buy")-SUMIFS('Transactions (Dated)'!$E$2:$E$53,'Transactions (Dated)'!$D$2:$D$53,'Share Values'!$V327,'Transactions (Dated)'!$B$2:$B$53,'Share Values'!AF$11,'Transactions (Dated)'!$C$2:$C$53,"Sell")</f>
        <v>0</v>
      </c>
      <c r="AG327" s="40">
        <f ca="1">AG326+SUMIFS('Transactions (Dated)'!$E$2:$E$53,'Transactions (Dated)'!$D$2:$D$53,'Share Values'!$V327,'Transactions (Dated)'!$B$2:$B$53,'Share Values'!AG$11,'Transactions (Dated)'!$C$2:$C$53,"Buy")-SUMIFS('Transactions (Dated)'!$E$2:$E$53,'Transactions (Dated)'!$D$2:$D$53,'Share Values'!$V327,'Transactions (Dated)'!$B$2:$B$53,'Share Values'!AG$11,'Transactions (Dated)'!$C$2:$C$53,"Sell")</f>
        <v>0</v>
      </c>
      <c r="AH327" s="40">
        <f ca="1">AH326+SUMIFS('Transactions (Dated)'!$E$2:$E$53,'Transactions (Dated)'!$D$2:$D$53,'Share Values'!$V327,'Transactions (Dated)'!$B$2:$B$53,'Share Values'!AH$11,'Transactions (Dated)'!$C$2:$C$53,"Buy")-SUMIFS('Transactions (Dated)'!$E$2:$E$53,'Transactions (Dated)'!$D$2:$D$53,'Share Values'!$V327,'Transactions (Dated)'!$B$2:$B$53,'Share Values'!AH$11,'Transactions (Dated)'!$C$2:$C$53,"Sell")</f>
        <v>0</v>
      </c>
      <c r="AI327" s="40">
        <f ca="1">AI326+SUMIFS('Transactions (Dated)'!$E$2:$E$53,'Transactions (Dated)'!$D$2:$D$53,'Share Values'!$V327,'Transactions (Dated)'!$B$2:$B$53,'Share Values'!AI$11,'Transactions (Dated)'!$C$2:$C$53,"Buy")-SUMIFS('Transactions (Dated)'!$E$2:$E$53,'Transactions (Dated)'!$D$2:$D$53,'Share Values'!$V327,'Transactions (Dated)'!$B$2:$B$53,'Share Values'!AI$11,'Transactions (Dated)'!$C$2:$C$53,"Sell")</f>
        <v>0</v>
      </c>
      <c r="AJ327" s="40">
        <f ca="1">AJ326+SUMIFS('Transactions (Dated)'!$E$2:$E$53,'Transactions (Dated)'!$D$2:$D$53,'Share Values'!$V327,'Transactions (Dated)'!$B$2:$B$53,'Share Values'!AJ$11,'Transactions (Dated)'!$C$2:$C$53,"Buy")-SUMIFS('Transactions (Dated)'!$E$2:$E$53,'Transactions (Dated)'!$D$2:$D$53,'Share Values'!$V327,'Transactions (Dated)'!$B$2:$B$53,'Share Values'!AJ$11,'Transactions (Dated)'!$C$2:$C$53,"Sell")</f>
        <v>0</v>
      </c>
      <c r="AK327" s="40"/>
      <c r="AM327" s="3">
        <f t="shared" si="105"/>
        <v>42374</v>
      </c>
      <c r="AN327" s="6">
        <f t="shared" ca="1" si="106"/>
        <v>56933.75</v>
      </c>
      <c r="AO327" s="6">
        <f t="shared" ca="1" si="107"/>
        <v>23062.5</v>
      </c>
      <c r="AP327" s="6">
        <f t="shared" ca="1" si="108"/>
        <v>0</v>
      </c>
      <c r="AQ327" s="6">
        <f t="shared" ca="1" si="109"/>
        <v>63476.599999999991</v>
      </c>
      <c r="AR327" s="6">
        <f t="shared" ca="1" si="110"/>
        <v>32378.92</v>
      </c>
      <c r="AS327" s="6">
        <f t="shared" ca="1" si="111"/>
        <v>0</v>
      </c>
      <c r="AT327" s="6">
        <f t="shared" ca="1" si="112"/>
        <v>0</v>
      </c>
      <c r="AU327" s="6">
        <f t="shared" ca="1" si="113"/>
        <v>0</v>
      </c>
      <c r="AV327" s="6">
        <f t="shared" ca="1" si="114"/>
        <v>0</v>
      </c>
      <c r="AW327" s="6">
        <f t="shared" ca="1" si="115"/>
        <v>0</v>
      </c>
      <c r="AX327" s="6">
        <f t="shared" ca="1" si="116"/>
        <v>0</v>
      </c>
      <c r="AY327" s="6">
        <f t="shared" ca="1" si="117"/>
        <v>0</v>
      </c>
      <c r="AZ327" s="6">
        <f t="shared" ca="1" si="118"/>
        <v>0</v>
      </c>
      <c r="BA327" s="6">
        <f t="shared" ca="1" si="119"/>
        <v>0</v>
      </c>
      <c r="BB327" s="6"/>
      <c r="BD327" s="4">
        <f t="shared" ca="1" si="120"/>
        <v>175851.76999999996</v>
      </c>
      <c r="BF327" s="3">
        <f t="shared" si="121"/>
        <v>42374</v>
      </c>
      <c r="BG327" s="6">
        <f>BG326+SUMIFS('Transactions (Dated)'!H:H,'Transactions (Dated)'!D:D,'Share Values'!AM327)</f>
        <v>806524.9</v>
      </c>
      <c r="BH327" s="6">
        <f ca="1">BH326+SUMIFS('Transactions (Dated)'!$F:$F,'Transactions (Dated)'!$D:$D,$BF327,'Transactions (Dated)'!$B:$B,BH$11,'Transactions (Dated)'!$C:$C,"Dividend (paid to cash)")*W327</f>
        <v>0</v>
      </c>
      <c r="BI327" s="6">
        <f ca="1">BI326+SUMIFS('Transactions (Dated)'!$F:$F,'Transactions (Dated)'!$D:$D,$BF327,'Transactions (Dated)'!$B:$B,BI$11,'Transactions (Dated)'!$C:$C,"Dividend (paid to cash)")*X327</f>
        <v>2421.875</v>
      </c>
      <c r="BJ327" s="6">
        <f ca="1">BJ326+SUMIFS('Transactions (Dated)'!$F:$F,'Transactions (Dated)'!$D:$D,$BF327,'Transactions (Dated)'!$B:$B,BJ$11,'Transactions (Dated)'!$C:$C,"Dividend (paid to cash)")*Y327</f>
        <v>0</v>
      </c>
      <c r="BK327" s="6">
        <f ca="1">BK326+SUMIFS('Transactions (Dated)'!$F:$F,'Transactions (Dated)'!$D:$D,$BF327,'Transactions (Dated)'!$B:$B,BK$11,'Transactions (Dated)'!$C:$C,"Dividend (paid to cash)")*Z327</f>
        <v>245.96000000000004</v>
      </c>
      <c r="BL327" s="6">
        <f ca="1">BL326+SUMIFS('Transactions (Dated)'!$F:$F,'Transactions (Dated)'!$D:$D,$BF327,'Transactions (Dated)'!$B:$B,BL$11,'Transactions (Dated)'!$C:$C,"Dividend (paid to cash)")*AA327</f>
        <v>0</v>
      </c>
      <c r="BM327" s="6">
        <f ca="1">BM326+SUMIFS('Transactions (Dated)'!$F:$F,'Transactions (Dated)'!$D:$D,$BF327,'Transactions (Dated)'!$B:$B,BM$11,'Transactions (Dated)'!$C:$C,"Dividend (paid to cash)")*AB327</f>
        <v>0</v>
      </c>
      <c r="BN327" s="6">
        <f ca="1">BN326+SUMIFS('Transactions (Dated)'!$F:$F,'Transactions (Dated)'!$D:$D,$BF327,'Transactions (Dated)'!$B:$B,BN$11,'Transactions (Dated)'!$C:$C,"Dividend (paid to cash)")*AC327</f>
        <v>0</v>
      </c>
      <c r="BO327" s="6">
        <f ca="1">BO326+SUMIFS('Transactions (Dated)'!$F:$F,'Transactions (Dated)'!$D:$D,$BF327,'Transactions (Dated)'!$B:$B,BO$11,'Transactions (Dated)'!$C:$C,"Dividend (paid to cash)")*AD327</f>
        <v>0</v>
      </c>
      <c r="BP327" s="6">
        <f ca="1">BP326+SUMIFS('Transactions (Dated)'!$F:$F,'Transactions (Dated)'!$D:$D,$BF327,'Transactions (Dated)'!$B:$B,BP$11,'Transactions (Dated)'!$C:$C,"Dividend (paid to cash)")*AE327</f>
        <v>0</v>
      </c>
      <c r="BQ327" s="6">
        <f ca="1">BQ326+SUMIFS('Transactions (Dated)'!$F:$F,'Transactions (Dated)'!$D:$D,$BF327,'Transactions (Dated)'!$B:$B,BQ$11,'Transactions (Dated)'!$C:$C,"Dividend (paid to cash)")*AF327</f>
        <v>0</v>
      </c>
      <c r="BR327" s="6">
        <f ca="1">BR326+SUMIFS('Transactions (Dated)'!$F:$F,'Transactions (Dated)'!$D:$D,$BF327,'Transactions (Dated)'!$B:$B,BR$11,'Transactions (Dated)'!$C:$C,"Dividend (paid to cash)")*AG327</f>
        <v>0</v>
      </c>
      <c r="BS327" s="6">
        <f ca="1">BS326+SUMIFS('Transactions (Dated)'!$F:$F,'Transactions (Dated)'!$D:$D,$BF327,'Transactions (Dated)'!$B:$B,BS$11,'Transactions (Dated)'!$C:$C,"Dividend (paid to cash)")*AH327</f>
        <v>0</v>
      </c>
      <c r="BT327" s="6">
        <f ca="1">BT326+SUMIFS('Transactions (Dated)'!$F:$F,'Transactions (Dated)'!$D:$D,$BF327,'Transactions (Dated)'!$B:$B,BT$11,'Transactions (Dated)'!$C:$C,"Dividend (paid to cash)")*AI327</f>
        <v>0</v>
      </c>
      <c r="BU327" s="6">
        <f ca="1">BU326+SUMIFS('Transactions (Dated)'!$F:$F,'Transactions (Dated)'!$D:$D,$BF327,'Transactions (Dated)'!$B:$B,BU$11,'Transactions (Dated)'!$C:$C,"Dividend (paid to cash)")*AJ327</f>
        <v>0</v>
      </c>
      <c r="BV327" s="6"/>
      <c r="BX327" s="6">
        <f t="shared" ca="1" si="126"/>
        <v>809192.73499999999</v>
      </c>
      <c r="BZ327" s="3">
        <f t="shared" si="127"/>
        <v>42374</v>
      </c>
      <c r="CA327" s="4">
        <f t="shared" ca="1" si="122"/>
        <v>175851.76999999996</v>
      </c>
      <c r="CB327" s="4">
        <f t="shared" ca="1" si="123"/>
        <v>809192.73499999999</v>
      </c>
      <c r="CD327" s="4">
        <f t="shared" ca="1" si="124"/>
        <v>985044.50499999989</v>
      </c>
    </row>
    <row r="328" spans="2:82">
      <c r="B328" s="3">
        <f t="shared" si="125"/>
        <v>42375</v>
      </c>
      <c r="C328" s="2">
        <v>12726.8</v>
      </c>
      <c r="E328" s="70">
        <v>42375</v>
      </c>
      <c r="F328" s="69">
        <v>12.34</v>
      </c>
      <c r="G328" s="69">
        <v>2.39</v>
      </c>
      <c r="H328" s="69">
        <v>17.190000000000001</v>
      </c>
      <c r="I328" s="69">
        <v>33.74</v>
      </c>
      <c r="J328" s="69">
        <v>13.56</v>
      </c>
      <c r="K328" s="69">
        <v>9.9600000000000009</v>
      </c>
      <c r="L328" s="69">
        <v>19.899999999999999</v>
      </c>
      <c r="M328" s="69">
        <v>2.75</v>
      </c>
      <c r="N328" s="69">
        <v>7.1</v>
      </c>
      <c r="O328" s="69">
        <v>6.8833000000000002</v>
      </c>
      <c r="P328" s="69">
        <v>23.1</v>
      </c>
      <c r="Q328" s="69">
        <v>0.88</v>
      </c>
      <c r="R328" s="69">
        <v>5.34</v>
      </c>
      <c r="S328" s="69">
        <v>37.44</v>
      </c>
      <c r="T328" s="4"/>
      <c r="V328" s="3">
        <f t="shared" si="104"/>
        <v>42375</v>
      </c>
      <c r="W328" s="40">
        <f ca="1">W327+SUMIFS('Transactions (Dated)'!$E$2:$E$53,'Transactions (Dated)'!$D$2:$D$53,'Share Values'!$V328,'Transactions (Dated)'!$B$2:$B$53,'Share Values'!W$11,'Transactions (Dated)'!$C$2:$C$53,"Buy")-SUMIFS('Transactions (Dated)'!$E$2:$E$53,'Transactions (Dated)'!$D$2:$D$53,'Share Values'!$V328,'Transactions (Dated)'!$B$2:$B$53,'Share Values'!W$11,'Transactions (Dated)'!$C$2:$C$53,"Sell")</f>
        <v>4625</v>
      </c>
      <c r="X328" s="40">
        <f ca="1">X327+SUMIFS('Transactions (Dated)'!$E$2:$E$53,'Transactions (Dated)'!$D$2:$D$53,'Share Values'!$V328,'Transactions (Dated)'!$B$2:$B$53,'Share Values'!X$11,'Transactions (Dated)'!$C$2:$C$53,"Buy")-SUMIFS('Transactions (Dated)'!$E$2:$E$53,'Transactions (Dated)'!$D$2:$D$53,'Share Values'!$V328,'Transactions (Dated)'!$B$2:$B$53,'Share Values'!X$11,'Transactions (Dated)'!$C$2:$C$53,"Sell")</f>
        <v>9375</v>
      </c>
      <c r="Y328" s="40">
        <f ca="1">Y327+SUMIFS('Transactions (Dated)'!$E$2:$E$53,'Transactions (Dated)'!$D$2:$D$53,'Share Values'!$V328,'Transactions (Dated)'!$B$2:$B$53,'Share Values'!Y$11,'Transactions (Dated)'!$C$2:$C$53,"Buy")-SUMIFS('Transactions (Dated)'!$E$2:$E$53,'Transactions (Dated)'!$D$2:$D$53,'Share Values'!$V328,'Transactions (Dated)'!$B$2:$B$53,'Share Values'!Y$11,'Transactions (Dated)'!$C$2:$C$53,"Sell")</f>
        <v>0</v>
      </c>
      <c r="Z328" s="40">
        <f ca="1">Z327+SUMIFS('Transactions (Dated)'!$E$2:$E$53,'Transactions (Dated)'!$D$2:$D$53,'Share Values'!$V328,'Transactions (Dated)'!$B$2:$B$53,'Share Values'!Z$11,'Transactions (Dated)'!$C$2:$C$53,"Buy")-SUMIFS('Transactions (Dated)'!$E$2:$E$53,'Transactions (Dated)'!$D$2:$D$53,'Share Values'!$V328,'Transactions (Dated)'!$B$2:$B$53,'Share Values'!Z$11,'Transactions (Dated)'!$C$2:$C$53,"Sell")</f>
        <v>1892</v>
      </c>
      <c r="AA328" s="40">
        <f ca="1">AA327+SUMIFS('Transactions (Dated)'!$E$2:$E$53,'Transactions (Dated)'!$D$2:$D$53,'Share Values'!$V328,'Transactions (Dated)'!$B$2:$B$53,'Share Values'!AA$11,'Transactions (Dated)'!$C$2:$C$53,"Buy")-SUMIFS('Transactions (Dated)'!$E$2:$E$53,'Transactions (Dated)'!$D$2:$D$53,'Share Values'!$V328,'Transactions (Dated)'!$B$2:$B$53,'Share Values'!AA$11,'Transactions (Dated)'!$C$2:$C$53,"Sell")</f>
        <v>2348</v>
      </c>
      <c r="AB328" s="40">
        <f ca="1">AB327+SUMIFS('Transactions (Dated)'!$E$2:$E$53,'Transactions (Dated)'!$D$2:$D$53,'Share Values'!$V328,'Transactions (Dated)'!$B$2:$B$53,'Share Values'!AB$11,'Transactions (Dated)'!$C$2:$C$53,"Buy")-SUMIFS('Transactions (Dated)'!$E$2:$E$53,'Transactions (Dated)'!$D$2:$D$53,'Share Values'!$V328,'Transactions (Dated)'!$B$2:$B$53,'Share Values'!AB$11,'Transactions (Dated)'!$C$2:$C$53,"Sell")</f>
        <v>0</v>
      </c>
      <c r="AC328" s="40">
        <f ca="1">AC327+SUMIFS('Transactions (Dated)'!$E$2:$E$53,'Transactions (Dated)'!$D$2:$D$53,'Share Values'!$V328,'Transactions (Dated)'!$B$2:$B$53,'Share Values'!AC$11,'Transactions (Dated)'!$C$2:$C$53,"Buy")-SUMIFS('Transactions (Dated)'!$E$2:$E$53,'Transactions (Dated)'!$D$2:$D$53,'Share Values'!$V328,'Transactions (Dated)'!$B$2:$B$53,'Share Values'!AC$11,'Transactions (Dated)'!$C$2:$C$53,"Sell")</f>
        <v>0</v>
      </c>
      <c r="AD328" s="40">
        <f ca="1">AD327+SUMIFS('Transactions (Dated)'!$E$2:$E$53,'Transactions (Dated)'!$D$2:$D$53,'Share Values'!$V328,'Transactions (Dated)'!$B$2:$B$53,'Share Values'!AD$11,'Transactions (Dated)'!$C$2:$C$53,"Buy")-SUMIFS('Transactions (Dated)'!$E$2:$E$53,'Transactions (Dated)'!$D$2:$D$53,'Share Values'!$V328,'Transactions (Dated)'!$B$2:$B$53,'Share Values'!AD$11,'Transactions (Dated)'!$C$2:$C$53,"Sell")</f>
        <v>0</v>
      </c>
      <c r="AE328" s="40">
        <f ca="1">AE327+SUMIFS('Transactions (Dated)'!$E$2:$E$53,'Transactions (Dated)'!$D$2:$D$53,'Share Values'!$V328,'Transactions (Dated)'!$B$2:$B$53,'Share Values'!AE$11,'Transactions (Dated)'!$C$2:$C$53,"Buy")-SUMIFS('Transactions (Dated)'!$E$2:$E$53,'Transactions (Dated)'!$D$2:$D$53,'Share Values'!$V328,'Transactions (Dated)'!$B$2:$B$53,'Share Values'!AE$11,'Transactions (Dated)'!$C$2:$C$53,"Sell")</f>
        <v>0</v>
      </c>
      <c r="AF328" s="40">
        <f ca="1">AF327+SUMIFS('Transactions (Dated)'!$E$2:$E$53,'Transactions (Dated)'!$D$2:$D$53,'Share Values'!$V328,'Transactions (Dated)'!$B$2:$B$53,'Share Values'!AF$11,'Transactions (Dated)'!$C$2:$C$53,"Buy")-SUMIFS('Transactions (Dated)'!$E$2:$E$53,'Transactions (Dated)'!$D$2:$D$53,'Share Values'!$V328,'Transactions (Dated)'!$B$2:$B$53,'Share Values'!AF$11,'Transactions (Dated)'!$C$2:$C$53,"Sell")</f>
        <v>0</v>
      </c>
      <c r="AG328" s="40">
        <f ca="1">AG327+SUMIFS('Transactions (Dated)'!$E$2:$E$53,'Transactions (Dated)'!$D$2:$D$53,'Share Values'!$V328,'Transactions (Dated)'!$B$2:$B$53,'Share Values'!AG$11,'Transactions (Dated)'!$C$2:$C$53,"Buy")-SUMIFS('Transactions (Dated)'!$E$2:$E$53,'Transactions (Dated)'!$D$2:$D$53,'Share Values'!$V328,'Transactions (Dated)'!$B$2:$B$53,'Share Values'!AG$11,'Transactions (Dated)'!$C$2:$C$53,"Sell")</f>
        <v>0</v>
      </c>
      <c r="AH328" s="40">
        <f ca="1">AH327+SUMIFS('Transactions (Dated)'!$E$2:$E$53,'Transactions (Dated)'!$D$2:$D$53,'Share Values'!$V328,'Transactions (Dated)'!$B$2:$B$53,'Share Values'!AH$11,'Transactions (Dated)'!$C$2:$C$53,"Buy")-SUMIFS('Transactions (Dated)'!$E$2:$E$53,'Transactions (Dated)'!$D$2:$D$53,'Share Values'!$V328,'Transactions (Dated)'!$B$2:$B$53,'Share Values'!AH$11,'Transactions (Dated)'!$C$2:$C$53,"Sell")</f>
        <v>0</v>
      </c>
      <c r="AI328" s="40">
        <f ca="1">AI327+SUMIFS('Transactions (Dated)'!$E$2:$E$53,'Transactions (Dated)'!$D$2:$D$53,'Share Values'!$V328,'Transactions (Dated)'!$B$2:$B$53,'Share Values'!AI$11,'Transactions (Dated)'!$C$2:$C$53,"Buy")-SUMIFS('Transactions (Dated)'!$E$2:$E$53,'Transactions (Dated)'!$D$2:$D$53,'Share Values'!$V328,'Transactions (Dated)'!$B$2:$B$53,'Share Values'!AI$11,'Transactions (Dated)'!$C$2:$C$53,"Sell")</f>
        <v>0</v>
      </c>
      <c r="AJ328" s="40">
        <f ca="1">AJ327+SUMIFS('Transactions (Dated)'!$E$2:$E$53,'Transactions (Dated)'!$D$2:$D$53,'Share Values'!$V328,'Transactions (Dated)'!$B$2:$B$53,'Share Values'!AJ$11,'Transactions (Dated)'!$C$2:$C$53,"Buy")-SUMIFS('Transactions (Dated)'!$E$2:$E$53,'Transactions (Dated)'!$D$2:$D$53,'Share Values'!$V328,'Transactions (Dated)'!$B$2:$B$53,'Share Values'!AJ$11,'Transactions (Dated)'!$C$2:$C$53,"Sell")</f>
        <v>0</v>
      </c>
      <c r="AK328" s="40"/>
      <c r="AM328" s="3">
        <f t="shared" si="105"/>
        <v>42375</v>
      </c>
      <c r="AN328" s="6">
        <f t="shared" ca="1" si="106"/>
        <v>57072.5</v>
      </c>
      <c r="AO328" s="6">
        <f t="shared" ca="1" si="107"/>
        <v>22406.25</v>
      </c>
      <c r="AP328" s="6">
        <f t="shared" ca="1" si="108"/>
        <v>0</v>
      </c>
      <c r="AQ328" s="6">
        <f t="shared" ca="1" si="109"/>
        <v>63836.08</v>
      </c>
      <c r="AR328" s="6">
        <f t="shared" ca="1" si="110"/>
        <v>31838.880000000001</v>
      </c>
      <c r="AS328" s="6">
        <f t="shared" ca="1" si="111"/>
        <v>0</v>
      </c>
      <c r="AT328" s="6">
        <f t="shared" ca="1" si="112"/>
        <v>0</v>
      </c>
      <c r="AU328" s="6">
        <f t="shared" ca="1" si="113"/>
        <v>0</v>
      </c>
      <c r="AV328" s="6">
        <f t="shared" ca="1" si="114"/>
        <v>0</v>
      </c>
      <c r="AW328" s="6">
        <f t="shared" ca="1" si="115"/>
        <v>0</v>
      </c>
      <c r="AX328" s="6">
        <f t="shared" ca="1" si="116"/>
        <v>0</v>
      </c>
      <c r="AY328" s="6">
        <f t="shared" ca="1" si="117"/>
        <v>0</v>
      </c>
      <c r="AZ328" s="6">
        <f t="shared" ca="1" si="118"/>
        <v>0</v>
      </c>
      <c r="BA328" s="6">
        <f t="shared" ca="1" si="119"/>
        <v>0</v>
      </c>
      <c r="BB328" s="6"/>
      <c r="BD328" s="4">
        <f t="shared" ca="1" si="120"/>
        <v>175153.71000000002</v>
      </c>
      <c r="BF328" s="3">
        <f t="shared" si="121"/>
        <v>42375</v>
      </c>
      <c r="BG328" s="6">
        <f>BG327+SUMIFS('Transactions (Dated)'!H:H,'Transactions (Dated)'!D:D,'Share Values'!AM328)</f>
        <v>806524.9</v>
      </c>
      <c r="BH328" s="6">
        <f ca="1">BH327+SUMIFS('Transactions (Dated)'!$F:$F,'Transactions (Dated)'!$D:$D,$BF328,'Transactions (Dated)'!$B:$B,BH$11,'Transactions (Dated)'!$C:$C,"Dividend (paid to cash)")*W328</f>
        <v>0</v>
      </c>
      <c r="BI328" s="6">
        <f ca="1">BI327+SUMIFS('Transactions (Dated)'!$F:$F,'Transactions (Dated)'!$D:$D,$BF328,'Transactions (Dated)'!$B:$B,BI$11,'Transactions (Dated)'!$C:$C,"Dividend (paid to cash)")*X328</f>
        <v>2421.875</v>
      </c>
      <c r="BJ328" s="6">
        <f ca="1">BJ327+SUMIFS('Transactions (Dated)'!$F:$F,'Transactions (Dated)'!$D:$D,$BF328,'Transactions (Dated)'!$B:$B,BJ$11,'Transactions (Dated)'!$C:$C,"Dividend (paid to cash)")*Y328</f>
        <v>0</v>
      </c>
      <c r="BK328" s="6">
        <f ca="1">BK327+SUMIFS('Transactions (Dated)'!$F:$F,'Transactions (Dated)'!$D:$D,$BF328,'Transactions (Dated)'!$B:$B,BK$11,'Transactions (Dated)'!$C:$C,"Dividend (paid to cash)")*Z328</f>
        <v>245.96000000000004</v>
      </c>
      <c r="BL328" s="6">
        <f ca="1">BL327+SUMIFS('Transactions (Dated)'!$F:$F,'Transactions (Dated)'!$D:$D,$BF328,'Transactions (Dated)'!$B:$B,BL$11,'Transactions (Dated)'!$C:$C,"Dividend (paid to cash)")*AA328</f>
        <v>0</v>
      </c>
      <c r="BM328" s="6">
        <f ca="1">BM327+SUMIFS('Transactions (Dated)'!$F:$F,'Transactions (Dated)'!$D:$D,$BF328,'Transactions (Dated)'!$B:$B,BM$11,'Transactions (Dated)'!$C:$C,"Dividend (paid to cash)")*AB328</f>
        <v>0</v>
      </c>
      <c r="BN328" s="6">
        <f ca="1">BN327+SUMIFS('Transactions (Dated)'!$F:$F,'Transactions (Dated)'!$D:$D,$BF328,'Transactions (Dated)'!$B:$B,BN$11,'Transactions (Dated)'!$C:$C,"Dividend (paid to cash)")*AC328</f>
        <v>0</v>
      </c>
      <c r="BO328" s="6">
        <f ca="1">BO327+SUMIFS('Transactions (Dated)'!$F:$F,'Transactions (Dated)'!$D:$D,$BF328,'Transactions (Dated)'!$B:$B,BO$11,'Transactions (Dated)'!$C:$C,"Dividend (paid to cash)")*AD328</f>
        <v>0</v>
      </c>
      <c r="BP328" s="6">
        <f ca="1">BP327+SUMIFS('Transactions (Dated)'!$F:$F,'Transactions (Dated)'!$D:$D,$BF328,'Transactions (Dated)'!$B:$B,BP$11,'Transactions (Dated)'!$C:$C,"Dividend (paid to cash)")*AE328</f>
        <v>0</v>
      </c>
      <c r="BQ328" s="6">
        <f ca="1">BQ327+SUMIFS('Transactions (Dated)'!$F:$F,'Transactions (Dated)'!$D:$D,$BF328,'Transactions (Dated)'!$B:$B,BQ$11,'Transactions (Dated)'!$C:$C,"Dividend (paid to cash)")*AF328</f>
        <v>0</v>
      </c>
      <c r="BR328" s="6">
        <f ca="1">BR327+SUMIFS('Transactions (Dated)'!$F:$F,'Transactions (Dated)'!$D:$D,$BF328,'Transactions (Dated)'!$B:$B,BR$11,'Transactions (Dated)'!$C:$C,"Dividend (paid to cash)")*AG328</f>
        <v>0</v>
      </c>
      <c r="BS328" s="6">
        <f ca="1">BS327+SUMIFS('Transactions (Dated)'!$F:$F,'Transactions (Dated)'!$D:$D,$BF328,'Transactions (Dated)'!$B:$B,BS$11,'Transactions (Dated)'!$C:$C,"Dividend (paid to cash)")*AH328</f>
        <v>0</v>
      </c>
      <c r="BT328" s="6">
        <f ca="1">BT327+SUMIFS('Transactions (Dated)'!$F:$F,'Transactions (Dated)'!$D:$D,$BF328,'Transactions (Dated)'!$B:$B,BT$11,'Transactions (Dated)'!$C:$C,"Dividend (paid to cash)")*AI328</f>
        <v>0</v>
      </c>
      <c r="BU328" s="6">
        <f ca="1">BU327+SUMIFS('Transactions (Dated)'!$F:$F,'Transactions (Dated)'!$D:$D,$BF328,'Transactions (Dated)'!$B:$B,BU$11,'Transactions (Dated)'!$C:$C,"Dividend (paid to cash)")*AJ328</f>
        <v>0</v>
      </c>
      <c r="BV328" s="6"/>
      <c r="BX328" s="6">
        <f t="shared" ca="1" si="126"/>
        <v>809192.73499999999</v>
      </c>
      <c r="BZ328" s="3">
        <f t="shared" si="127"/>
        <v>42375</v>
      </c>
      <c r="CA328" s="4">
        <f t="shared" ca="1" si="122"/>
        <v>175153.71000000002</v>
      </c>
      <c r="CB328" s="4">
        <f t="shared" ca="1" si="123"/>
        <v>809192.73499999999</v>
      </c>
      <c r="CD328" s="4">
        <f t="shared" ca="1" si="124"/>
        <v>984346.44500000007</v>
      </c>
    </row>
    <row r="329" spans="2:82">
      <c r="B329" s="3">
        <f t="shared" si="125"/>
        <v>42376</v>
      </c>
      <c r="C329" s="2">
        <v>12448.2</v>
      </c>
      <c r="E329" s="70">
        <v>42376</v>
      </c>
      <c r="F329" s="69">
        <v>11.24</v>
      </c>
      <c r="G329" s="69">
        <v>2.27</v>
      </c>
      <c r="H329" s="69">
        <v>16.8</v>
      </c>
      <c r="I329" s="69">
        <v>32.53</v>
      </c>
      <c r="J329" s="69">
        <v>12.89</v>
      </c>
      <c r="K329" s="69">
        <v>9.8699999999999992</v>
      </c>
      <c r="L329" s="69">
        <v>19.16</v>
      </c>
      <c r="M329" s="69">
        <v>3.05</v>
      </c>
      <c r="N329" s="69">
        <v>7</v>
      </c>
      <c r="O329" s="69">
        <v>6.75</v>
      </c>
      <c r="P329" s="69">
        <v>22.56</v>
      </c>
      <c r="Q329" s="69">
        <v>0.87</v>
      </c>
      <c r="R329" s="69">
        <v>4.6900000000000004</v>
      </c>
      <c r="S329" s="69">
        <v>36.72</v>
      </c>
      <c r="T329" s="4"/>
      <c r="V329" s="3">
        <f t="shared" si="104"/>
        <v>42376</v>
      </c>
      <c r="W329" s="40">
        <f ca="1">W328+SUMIFS('Transactions (Dated)'!$E$2:$E$53,'Transactions (Dated)'!$D$2:$D$53,'Share Values'!$V329,'Transactions (Dated)'!$B$2:$B$53,'Share Values'!W$11,'Transactions (Dated)'!$C$2:$C$53,"Buy")-SUMIFS('Transactions (Dated)'!$E$2:$E$53,'Transactions (Dated)'!$D$2:$D$53,'Share Values'!$V329,'Transactions (Dated)'!$B$2:$B$53,'Share Values'!W$11,'Transactions (Dated)'!$C$2:$C$53,"Sell")</f>
        <v>4625</v>
      </c>
      <c r="X329" s="40">
        <f ca="1">X328+SUMIFS('Transactions (Dated)'!$E$2:$E$53,'Transactions (Dated)'!$D$2:$D$53,'Share Values'!$V329,'Transactions (Dated)'!$B$2:$B$53,'Share Values'!X$11,'Transactions (Dated)'!$C$2:$C$53,"Buy")-SUMIFS('Transactions (Dated)'!$E$2:$E$53,'Transactions (Dated)'!$D$2:$D$53,'Share Values'!$V329,'Transactions (Dated)'!$B$2:$B$53,'Share Values'!X$11,'Transactions (Dated)'!$C$2:$C$53,"Sell")</f>
        <v>9375</v>
      </c>
      <c r="Y329" s="40">
        <f ca="1">Y328+SUMIFS('Transactions (Dated)'!$E$2:$E$53,'Transactions (Dated)'!$D$2:$D$53,'Share Values'!$V329,'Transactions (Dated)'!$B$2:$B$53,'Share Values'!Y$11,'Transactions (Dated)'!$C$2:$C$53,"Buy")-SUMIFS('Transactions (Dated)'!$E$2:$E$53,'Transactions (Dated)'!$D$2:$D$53,'Share Values'!$V329,'Transactions (Dated)'!$B$2:$B$53,'Share Values'!Y$11,'Transactions (Dated)'!$C$2:$C$53,"Sell")</f>
        <v>0</v>
      </c>
      <c r="Z329" s="40">
        <f ca="1">Z328+SUMIFS('Transactions (Dated)'!$E$2:$E$53,'Transactions (Dated)'!$D$2:$D$53,'Share Values'!$V329,'Transactions (Dated)'!$B$2:$B$53,'Share Values'!Z$11,'Transactions (Dated)'!$C$2:$C$53,"Buy")-SUMIFS('Transactions (Dated)'!$E$2:$E$53,'Transactions (Dated)'!$D$2:$D$53,'Share Values'!$V329,'Transactions (Dated)'!$B$2:$B$53,'Share Values'!Z$11,'Transactions (Dated)'!$C$2:$C$53,"Sell")</f>
        <v>1892</v>
      </c>
      <c r="AA329" s="40">
        <f ca="1">AA328+SUMIFS('Transactions (Dated)'!$E$2:$E$53,'Transactions (Dated)'!$D$2:$D$53,'Share Values'!$V329,'Transactions (Dated)'!$B$2:$B$53,'Share Values'!AA$11,'Transactions (Dated)'!$C$2:$C$53,"Buy")-SUMIFS('Transactions (Dated)'!$E$2:$E$53,'Transactions (Dated)'!$D$2:$D$53,'Share Values'!$V329,'Transactions (Dated)'!$B$2:$B$53,'Share Values'!AA$11,'Transactions (Dated)'!$C$2:$C$53,"Sell")</f>
        <v>2348</v>
      </c>
      <c r="AB329" s="40">
        <f ca="1">AB328+SUMIFS('Transactions (Dated)'!$E$2:$E$53,'Transactions (Dated)'!$D$2:$D$53,'Share Values'!$V329,'Transactions (Dated)'!$B$2:$B$53,'Share Values'!AB$11,'Transactions (Dated)'!$C$2:$C$53,"Buy")-SUMIFS('Transactions (Dated)'!$E$2:$E$53,'Transactions (Dated)'!$D$2:$D$53,'Share Values'!$V329,'Transactions (Dated)'!$B$2:$B$53,'Share Values'!AB$11,'Transactions (Dated)'!$C$2:$C$53,"Sell")</f>
        <v>0</v>
      </c>
      <c r="AC329" s="40">
        <f ca="1">AC328+SUMIFS('Transactions (Dated)'!$E$2:$E$53,'Transactions (Dated)'!$D$2:$D$53,'Share Values'!$V329,'Transactions (Dated)'!$B$2:$B$53,'Share Values'!AC$11,'Transactions (Dated)'!$C$2:$C$53,"Buy")-SUMIFS('Transactions (Dated)'!$E$2:$E$53,'Transactions (Dated)'!$D$2:$D$53,'Share Values'!$V329,'Transactions (Dated)'!$B$2:$B$53,'Share Values'!AC$11,'Transactions (Dated)'!$C$2:$C$53,"Sell")</f>
        <v>0</v>
      </c>
      <c r="AD329" s="40">
        <f ca="1">AD328+SUMIFS('Transactions (Dated)'!$E$2:$E$53,'Transactions (Dated)'!$D$2:$D$53,'Share Values'!$V329,'Transactions (Dated)'!$B$2:$B$53,'Share Values'!AD$11,'Transactions (Dated)'!$C$2:$C$53,"Buy")-SUMIFS('Transactions (Dated)'!$E$2:$E$53,'Transactions (Dated)'!$D$2:$D$53,'Share Values'!$V329,'Transactions (Dated)'!$B$2:$B$53,'Share Values'!AD$11,'Transactions (Dated)'!$C$2:$C$53,"Sell")</f>
        <v>0</v>
      </c>
      <c r="AE329" s="40">
        <f ca="1">AE328+SUMIFS('Transactions (Dated)'!$E$2:$E$53,'Transactions (Dated)'!$D$2:$D$53,'Share Values'!$V329,'Transactions (Dated)'!$B$2:$B$53,'Share Values'!AE$11,'Transactions (Dated)'!$C$2:$C$53,"Buy")-SUMIFS('Transactions (Dated)'!$E$2:$E$53,'Transactions (Dated)'!$D$2:$D$53,'Share Values'!$V329,'Transactions (Dated)'!$B$2:$B$53,'Share Values'!AE$11,'Transactions (Dated)'!$C$2:$C$53,"Sell")</f>
        <v>0</v>
      </c>
      <c r="AF329" s="40">
        <f ca="1">AF328+SUMIFS('Transactions (Dated)'!$E$2:$E$53,'Transactions (Dated)'!$D$2:$D$53,'Share Values'!$V329,'Transactions (Dated)'!$B$2:$B$53,'Share Values'!AF$11,'Transactions (Dated)'!$C$2:$C$53,"Buy")-SUMIFS('Transactions (Dated)'!$E$2:$E$53,'Transactions (Dated)'!$D$2:$D$53,'Share Values'!$V329,'Transactions (Dated)'!$B$2:$B$53,'Share Values'!AF$11,'Transactions (Dated)'!$C$2:$C$53,"Sell")</f>
        <v>0</v>
      </c>
      <c r="AG329" s="40">
        <f ca="1">AG328+SUMIFS('Transactions (Dated)'!$E$2:$E$53,'Transactions (Dated)'!$D$2:$D$53,'Share Values'!$V329,'Transactions (Dated)'!$B$2:$B$53,'Share Values'!AG$11,'Transactions (Dated)'!$C$2:$C$53,"Buy")-SUMIFS('Transactions (Dated)'!$E$2:$E$53,'Transactions (Dated)'!$D$2:$D$53,'Share Values'!$V329,'Transactions (Dated)'!$B$2:$B$53,'Share Values'!AG$11,'Transactions (Dated)'!$C$2:$C$53,"Sell")</f>
        <v>0</v>
      </c>
      <c r="AH329" s="40">
        <f ca="1">AH328+SUMIFS('Transactions (Dated)'!$E$2:$E$53,'Transactions (Dated)'!$D$2:$D$53,'Share Values'!$V329,'Transactions (Dated)'!$B$2:$B$53,'Share Values'!AH$11,'Transactions (Dated)'!$C$2:$C$53,"Buy")-SUMIFS('Transactions (Dated)'!$E$2:$E$53,'Transactions (Dated)'!$D$2:$D$53,'Share Values'!$V329,'Transactions (Dated)'!$B$2:$B$53,'Share Values'!AH$11,'Transactions (Dated)'!$C$2:$C$53,"Sell")</f>
        <v>0</v>
      </c>
      <c r="AI329" s="40">
        <f ca="1">AI328+SUMIFS('Transactions (Dated)'!$E$2:$E$53,'Transactions (Dated)'!$D$2:$D$53,'Share Values'!$V329,'Transactions (Dated)'!$B$2:$B$53,'Share Values'!AI$11,'Transactions (Dated)'!$C$2:$C$53,"Buy")-SUMIFS('Transactions (Dated)'!$E$2:$E$53,'Transactions (Dated)'!$D$2:$D$53,'Share Values'!$V329,'Transactions (Dated)'!$B$2:$B$53,'Share Values'!AI$11,'Transactions (Dated)'!$C$2:$C$53,"Sell")</f>
        <v>0</v>
      </c>
      <c r="AJ329" s="40">
        <f ca="1">AJ328+SUMIFS('Transactions (Dated)'!$E$2:$E$53,'Transactions (Dated)'!$D$2:$D$53,'Share Values'!$V329,'Transactions (Dated)'!$B$2:$B$53,'Share Values'!AJ$11,'Transactions (Dated)'!$C$2:$C$53,"Buy")-SUMIFS('Transactions (Dated)'!$E$2:$E$53,'Transactions (Dated)'!$D$2:$D$53,'Share Values'!$V329,'Transactions (Dated)'!$B$2:$B$53,'Share Values'!AJ$11,'Transactions (Dated)'!$C$2:$C$53,"Sell")</f>
        <v>0</v>
      </c>
      <c r="AK329" s="40"/>
      <c r="AM329" s="3">
        <f t="shared" si="105"/>
        <v>42376</v>
      </c>
      <c r="AN329" s="6">
        <f t="shared" ca="1" si="106"/>
        <v>51985</v>
      </c>
      <c r="AO329" s="6">
        <f t="shared" ca="1" si="107"/>
        <v>21281.25</v>
      </c>
      <c r="AP329" s="6">
        <f t="shared" ca="1" si="108"/>
        <v>0</v>
      </c>
      <c r="AQ329" s="6">
        <f t="shared" ca="1" si="109"/>
        <v>61546.76</v>
      </c>
      <c r="AR329" s="6">
        <f t="shared" ca="1" si="110"/>
        <v>30265.72</v>
      </c>
      <c r="AS329" s="6">
        <f t="shared" ca="1" si="111"/>
        <v>0</v>
      </c>
      <c r="AT329" s="6">
        <f t="shared" ca="1" si="112"/>
        <v>0</v>
      </c>
      <c r="AU329" s="6">
        <f t="shared" ca="1" si="113"/>
        <v>0</v>
      </c>
      <c r="AV329" s="6">
        <f t="shared" ca="1" si="114"/>
        <v>0</v>
      </c>
      <c r="AW329" s="6">
        <f t="shared" ca="1" si="115"/>
        <v>0</v>
      </c>
      <c r="AX329" s="6">
        <f t="shared" ca="1" si="116"/>
        <v>0</v>
      </c>
      <c r="AY329" s="6">
        <f t="shared" ca="1" si="117"/>
        <v>0</v>
      </c>
      <c r="AZ329" s="6">
        <f t="shared" ca="1" si="118"/>
        <v>0</v>
      </c>
      <c r="BA329" s="6">
        <f t="shared" ca="1" si="119"/>
        <v>0</v>
      </c>
      <c r="BB329" s="6"/>
      <c r="BD329" s="4">
        <f t="shared" ca="1" si="120"/>
        <v>165078.73000000001</v>
      </c>
      <c r="BF329" s="3">
        <f t="shared" si="121"/>
        <v>42376</v>
      </c>
      <c r="BG329" s="6">
        <f>BG328+SUMIFS('Transactions (Dated)'!H:H,'Transactions (Dated)'!D:D,'Share Values'!AM329)</f>
        <v>806524.9</v>
      </c>
      <c r="BH329" s="6">
        <f ca="1">BH328+SUMIFS('Transactions (Dated)'!$F:$F,'Transactions (Dated)'!$D:$D,$BF329,'Transactions (Dated)'!$B:$B,BH$11,'Transactions (Dated)'!$C:$C,"Dividend (paid to cash)")*W329</f>
        <v>0</v>
      </c>
      <c r="BI329" s="6">
        <f ca="1">BI328+SUMIFS('Transactions (Dated)'!$F:$F,'Transactions (Dated)'!$D:$D,$BF329,'Transactions (Dated)'!$B:$B,BI$11,'Transactions (Dated)'!$C:$C,"Dividend (paid to cash)")*X329</f>
        <v>2421.875</v>
      </c>
      <c r="BJ329" s="6">
        <f ca="1">BJ328+SUMIFS('Transactions (Dated)'!$F:$F,'Transactions (Dated)'!$D:$D,$BF329,'Transactions (Dated)'!$B:$B,BJ$11,'Transactions (Dated)'!$C:$C,"Dividend (paid to cash)")*Y329</f>
        <v>0</v>
      </c>
      <c r="BK329" s="6">
        <f ca="1">BK328+SUMIFS('Transactions (Dated)'!$F:$F,'Transactions (Dated)'!$D:$D,$BF329,'Transactions (Dated)'!$B:$B,BK$11,'Transactions (Dated)'!$C:$C,"Dividend (paid to cash)")*Z329</f>
        <v>245.96000000000004</v>
      </c>
      <c r="BL329" s="6">
        <f ca="1">BL328+SUMIFS('Transactions (Dated)'!$F:$F,'Transactions (Dated)'!$D:$D,$BF329,'Transactions (Dated)'!$B:$B,BL$11,'Transactions (Dated)'!$C:$C,"Dividend (paid to cash)")*AA329</f>
        <v>0</v>
      </c>
      <c r="BM329" s="6">
        <f ca="1">BM328+SUMIFS('Transactions (Dated)'!$F:$F,'Transactions (Dated)'!$D:$D,$BF329,'Transactions (Dated)'!$B:$B,BM$11,'Transactions (Dated)'!$C:$C,"Dividend (paid to cash)")*AB329</f>
        <v>0</v>
      </c>
      <c r="BN329" s="6">
        <f ca="1">BN328+SUMIFS('Transactions (Dated)'!$F:$F,'Transactions (Dated)'!$D:$D,$BF329,'Transactions (Dated)'!$B:$B,BN$11,'Transactions (Dated)'!$C:$C,"Dividend (paid to cash)")*AC329</f>
        <v>0</v>
      </c>
      <c r="BO329" s="6">
        <f ca="1">BO328+SUMIFS('Transactions (Dated)'!$F:$F,'Transactions (Dated)'!$D:$D,$BF329,'Transactions (Dated)'!$B:$B,BO$11,'Transactions (Dated)'!$C:$C,"Dividend (paid to cash)")*AD329</f>
        <v>0</v>
      </c>
      <c r="BP329" s="6">
        <f ca="1">BP328+SUMIFS('Transactions (Dated)'!$F:$F,'Transactions (Dated)'!$D:$D,$BF329,'Transactions (Dated)'!$B:$B,BP$11,'Transactions (Dated)'!$C:$C,"Dividend (paid to cash)")*AE329</f>
        <v>0</v>
      </c>
      <c r="BQ329" s="6">
        <f ca="1">BQ328+SUMIFS('Transactions (Dated)'!$F:$F,'Transactions (Dated)'!$D:$D,$BF329,'Transactions (Dated)'!$B:$B,BQ$11,'Transactions (Dated)'!$C:$C,"Dividend (paid to cash)")*AF329</f>
        <v>0</v>
      </c>
      <c r="BR329" s="6">
        <f ca="1">BR328+SUMIFS('Transactions (Dated)'!$F:$F,'Transactions (Dated)'!$D:$D,$BF329,'Transactions (Dated)'!$B:$B,BR$11,'Transactions (Dated)'!$C:$C,"Dividend (paid to cash)")*AG329</f>
        <v>0</v>
      </c>
      <c r="BS329" s="6">
        <f ca="1">BS328+SUMIFS('Transactions (Dated)'!$F:$F,'Transactions (Dated)'!$D:$D,$BF329,'Transactions (Dated)'!$B:$B,BS$11,'Transactions (Dated)'!$C:$C,"Dividend (paid to cash)")*AH329</f>
        <v>0</v>
      </c>
      <c r="BT329" s="6">
        <f ca="1">BT328+SUMIFS('Transactions (Dated)'!$F:$F,'Transactions (Dated)'!$D:$D,$BF329,'Transactions (Dated)'!$B:$B,BT$11,'Transactions (Dated)'!$C:$C,"Dividend (paid to cash)")*AI329</f>
        <v>0</v>
      </c>
      <c r="BU329" s="6">
        <f ca="1">BU328+SUMIFS('Transactions (Dated)'!$F:$F,'Transactions (Dated)'!$D:$D,$BF329,'Transactions (Dated)'!$B:$B,BU$11,'Transactions (Dated)'!$C:$C,"Dividend (paid to cash)")*AJ329</f>
        <v>0</v>
      </c>
      <c r="BV329" s="6"/>
      <c r="BX329" s="6">
        <f t="shared" ca="1" si="126"/>
        <v>809192.73499999999</v>
      </c>
      <c r="BZ329" s="3">
        <f t="shared" si="127"/>
        <v>42376</v>
      </c>
      <c r="CA329" s="4">
        <f t="shared" ca="1" si="122"/>
        <v>165078.73000000001</v>
      </c>
      <c r="CB329" s="4">
        <f t="shared" ca="1" si="123"/>
        <v>809192.73499999999</v>
      </c>
      <c r="CD329" s="4">
        <f t="shared" ca="1" si="124"/>
        <v>974271.46499999997</v>
      </c>
    </row>
    <row r="330" spans="2:82">
      <c r="B330" s="3">
        <f t="shared" si="125"/>
        <v>42377</v>
      </c>
      <c r="C330" s="2">
        <v>12445.5</v>
      </c>
      <c r="E330" s="70">
        <v>42377</v>
      </c>
      <c r="F330" s="69">
        <v>10.93</v>
      </c>
      <c r="G330" s="69">
        <v>2.3199999999999998</v>
      </c>
      <c r="H330" s="69">
        <v>16.809999999999999</v>
      </c>
      <c r="I330" s="69">
        <v>32.83</v>
      </c>
      <c r="J330" s="69">
        <v>12.91</v>
      </c>
      <c r="K330" s="69">
        <v>9.82</v>
      </c>
      <c r="L330" s="69">
        <v>19.28</v>
      </c>
      <c r="M330" s="69">
        <v>2.99</v>
      </c>
      <c r="N330" s="69">
        <v>7</v>
      </c>
      <c r="O330" s="69">
        <v>6.8333000000000004</v>
      </c>
      <c r="P330" s="69">
        <v>23.28</v>
      </c>
      <c r="Q330" s="69">
        <v>0.87</v>
      </c>
      <c r="R330" s="69">
        <v>4.62</v>
      </c>
      <c r="S330" s="69">
        <v>37.229999999999997</v>
      </c>
      <c r="T330" s="4"/>
      <c r="V330" s="3">
        <f t="shared" si="104"/>
        <v>42377</v>
      </c>
      <c r="W330" s="40">
        <f ca="1">W329+SUMIFS('Transactions (Dated)'!$E$2:$E$53,'Transactions (Dated)'!$D$2:$D$53,'Share Values'!$V330,'Transactions (Dated)'!$B$2:$B$53,'Share Values'!W$11,'Transactions (Dated)'!$C$2:$C$53,"Buy")-SUMIFS('Transactions (Dated)'!$E$2:$E$53,'Transactions (Dated)'!$D$2:$D$53,'Share Values'!$V330,'Transactions (Dated)'!$B$2:$B$53,'Share Values'!W$11,'Transactions (Dated)'!$C$2:$C$53,"Sell")</f>
        <v>4625</v>
      </c>
      <c r="X330" s="40">
        <f ca="1">X329+SUMIFS('Transactions (Dated)'!$E$2:$E$53,'Transactions (Dated)'!$D$2:$D$53,'Share Values'!$V330,'Transactions (Dated)'!$B$2:$B$53,'Share Values'!X$11,'Transactions (Dated)'!$C$2:$C$53,"Buy")-SUMIFS('Transactions (Dated)'!$E$2:$E$53,'Transactions (Dated)'!$D$2:$D$53,'Share Values'!$V330,'Transactions (Dated)'!$B$2:$B$53,'Share Values'!X$11,'Transactions (Dated)'!$C$2:$C$53,"Sell")</f>
        <v>9375</v>
      </c>
      <c r="Y330" s="40">
        <f ca="1">Y329+SUMIFS('Transactions (Dated)'!$E$2:$E$53,'Transactions (Dated)'!$D$2:$D$53,'Share Values'!$V330,'Transactions (Dated)'!$B$2:$B$53,'Share Values'!Y$11,'Transactions (Dated)'!$C$2:$C$53,"Buy")-SUMIFS('Transactions (Dated)'!$E$2:$E$53,'Transactions (Dated)'!$D$2:$D$53,'Share Values'!$V330,'Transactions (Dated)'!$B$2:$B$53,'Share Values'!Y$11,'Transactions (Dated)'!$C$2:$C$53,"Sell")</f>
        <v>0</v>
      </c>
      <c r="Z330" s="40">
        <f ca="1">Z329+SUMIFS('Transactions (Dated)'!$E$2:$E$53,'Transactions (Dated)'!$D$2:$D$53,'Share Values'!$V330,'Transactions (Dated)'!$B$2:$B$53,'Share Values'!Z$11,'Transactions (Dated)'!$C$2:$C$53,"Buy")-SUMIFS('Transactions (Dated)'!$E$2:$E$53,'Transactions (Dated)'!$D$2:$D$53,'Share Values'!$V330,'Transactions (Dated)'!$B$2:$B$53,'Share Values'!Z$11,'Transactions (Dated)'!$C$2:$C$53,"Sell")</f>
        <v>1892</v>
      </c>
      <c r="AA330" s="40">
        <f ca="1">AA329+SUMIFS('Transactions (Dated)'!$E$2:$E$53,'Transactions (Dated)'!$D$2:$D$53,'Share Values'!$V330,'Transactions (Dated)'!$B$2:$B$53,'Share Values'!AA$11,'Transactions (Dated)'!$C$2:$C$53,"Buy")-SUMIFS('Transactions (Dated)'!$E$2:$E$53,'Transactions (Dated)'!$D$2:$D$53,'Share Values'!$V330,'Transactions (Dated)'!$B$2:$B$53,'Share Values'!AA$11,'Transactions (Dated)'!$C$2:$C$53,"Sell")</f>
        <v>2348</v>
      </c>
      <c r="AB330" s="40">
        <f ca="1">AB329+SUMIFS('Transactions (Dated)'!$E$2:$E$53,'Transactions (Dated)'!$D$2:$D$53,'Share Values'!$V330,'Transactions (Dated)'!$B$2:$B$53,'Share Values'!AB$11,'Transactions (Dated)'!$C$2:$C$53,"Buy")-SUMIFS('Transactions (Dated)'!$E$2:$E$53,'Transactions (Dated)'!$D$2:$D$53,'Share Values'!$V330,'Transactions (Dated)'!$B$2:$B$53,'Share Values'!AB$11,'Transactions (Dated)'!$C$2:$C$53,"Sell")</f>
        <v>0</v>
      </c>
      <c r="AC330" s="40">
        <f ca="1">AC329+SUMIFS('Transactions (Dated)'!$E$2:$E$53,'Transactions (Dated)'!$D$2:$D$53,'Share Values'!$V330,'Transactions (Dated)'!$B$2:$B$53,'Share Values'!AC$11,'Transactions (Dated)'!$C$2:$C$53,"Buy")-SUMIFS('Transactions (Dated)'!$E$2:$E$53,'Transactions (Dated)'!$D$2:$D$53,'Share Values'!$V330,'Transactions (Dated)'!$B$2:$B$53,'Share Values'!AC$11,'Transactions (Dated)'!$C$2:$C$53,"Sell")</f>
        <v>0</v>
      </c>
      <c r="AD330" s="40">
        <f ca="1">AD329+SUMIFS('Transactions (Dated)'!$E$2:$E$53,'Transactions (Dated)'!$D$2:$D$53,'Share Values'!$V330,'Transactions (Dated)'!$B$2:$B$53,'Share Values'!AD$11,'Transactions (Dated)'!$C$2:$C$53,"Buy")-SUMIFS('Transactions (Dated)'!$E$2:$E$53,'Transactions (Dated)'!$D$2:$D$53,'Share Values'!$V330,'Transactions (Dated)'!$B$2:$B$53,'Share Values'!AD$11,'Transactions (Dated)'!$C$2:$C$53,"Sell")</f>
        <v>0</v>
      </c>
      <c r="AE330" s="40">
        <f ca="1">AE329+SUMIFS('Transactions (Dated)'!$E$2:$E$53,'Transactions (Dated)'!$D$2:$D$53,'Share Values'!$V330,'Transactions (Dated)'!$B$2:$B$53,'Share Values'!AE$11,'Transactions (Dated)'!$C$2:$C$53,"Buy")-SUMIFS('Transactions (Dated)'!$E$2:$E$53,'Transactions (Dated)'!$D$2:$D$53,'Share Values'!$V330,'Transactions (Dated)'!$B$2:$B$53,'Share Values'!AE$11,'Transactions (Dated)'!$C$2:$C$53,"Sell")</f>
        <v>0</v>
      </c>
      <c r="AF330" s="40">
        <f ca="1">AF329+SUMIFS('Transactions (Dated)'!$E$2:$E$53,'Transactions (Dated)'!$D$2:$D$53,'Share Values'!$V330,'Transactions (Dated)'!$B$2:$B$53,'Share Values'!AF$11,'Transactions (Dated)'!$C$2:$C$53,"Buy")-SUMIFS('Transactions (Dated)'!$E$2:$E$53,'Transactions (Dated)'!$D$2:$D$53,'Share Values'!$V330,'Transactions (Dated)'!$B$2:$B$53,'Share Values'!AF$11,'Transactions (Dated)'!$C$2:$C$53,"Sell")</f>
        <v>0</v>
      </c>
      <c r="AG330" s="40">
        <f ca="1">AG329+SUMIFS('Transactions (Dated)'!$E$2:$E$53,'Transactions (Dated)'!$D$2:$D$53,'Share Values'!$V330,'Transactions (Dated)'!$B$2:$B$53,'Share Values'!AG$11,'Transactions (Dated)'!$C$2:$C$53,"Buy")-SUMIFS('Transactions (Dated)'!$E$2:$E$53,'Transactions (Dated)'!$D$2:$D$53,'Share Values'!$V330,'Transactions (Dated)'!$B$2:$B$53,'Share Values'!AG$11,'Transactions (Dated)'!$C$2:$C$53,"Sell")</f>
        <v>0</v>
      </c>
      <c r="AH330" s="40">
        <f ca="1">AH329+SUMIFS('Transactions (Dated)'!$E$2:$E$53,'Transactions (Dated)'!$D$2:$D$53,'Share Values'!$V330,'Transactions (Dated)'!$B$2:$B$53,'Share Values'!AH$11,'Transactions (Dated)'!$C$2:$C$53,"Buy")-SUMIFS('Transactions (Dated)'!$E$2:$E$53,'Transactions (Dated)'!$D$2:$D$53,'Share Values'!$V330,'Transactions (Dated)'!$B$2:$B$53,'Share Values'!AH$11,'Transactions (Dated)'!$C$2:$C$53,"Sell")</f>
        <v>0</v>
      </c>
      <c r="AI330" s="40">
        <f ca="1">AI329+SUMIFS('Transactions (Dated)'!$E$2:$E$53,'Transactions (Dated)'!$D$2:$D$53,'Share Values'!$V330,'Transactions (Dated)'!$B$2:$B$53,'Share Values'!AI$11,'Transactions (Dated)'!$C$2:$C$53,"Buy")-SUMIFS('Transactions (Dated)'!$E$2:$E$53,'Transactions (Dated)'!$D$2:$D$53,'Share Values'!$V330,'Transactions (Dated)'!$B$2:$B$53,'Share Values'!AI$11,'Transactions (Dated)'!$C$2:$C$53,"Sell")</f>
        <v>0</v>
      </c>
      <c r="AJ330" s="40">
        <f ca="1">AJ329+SUMIFS('Transactions (Dated)'!$E$2:$E$53,'Transactions (Dated)'!$D$2:$D$53,'Share Values'!$V330,'Transactions (Dated)'!$B$2:$B$53,'Share Values'!AJ$11,'Transactions (Dated)'!$C$2:$C$53,"Buy")-SUMIFS('Transactions (Dated)'!$E$2:$E$53,'Transactions (Dated)'!$D$2:$D$53,'Share Values'!$V330,'Transactions (Dated)'!$B$2:$B$53,'Share Values'!AJ$11,'Transactions (Dated)'!$C$2:$C$53,"Sell")</f>
        <v>0</v>
      </c>
      <c r="AK330" s="40"/>
      <c r="AM330" s="3">
        <f t="shared" si="105"/>
        <v>42377</v>
      </c>
      <c r="AN330" s="6">
        <f t="shared" ca="1" si="106"/>
        <v>50551.25</v>
      </c>
      <c r="AO330" s="6">
        <f t="shared" ca="1" si="107"/>
        <v>21750</v>
      </c>
      <c r="AP330" s="6">
        <f t="shared" ca="1" si="108"/>
        <v>0</v>
      </c>
      <c r="AQ330" s="6">
        <f t="shared" ca="1" si="109"/>
        <v>62114.359999999993</v>
      </c>
      <c r="AR330" s="6">
        <f t="shared" ca="1" si="110"/>
        <v>30312.68</v>
      </c>
      <c r="AS330" s="6">
        <f t="shared" ca="1" si="111"/>
        <v>0</v>
      </c>
      <c r="AT330" s="6">
        <f t="shared" ca="1" si="112"/>
        <v>0</v>
      </c>
      <c r="AU330" s="6">
        <f t="shared" ca="1" si="113"/>
        <v>0</v>
      </c>
      <c r="AV330" s="6">
        <f t="shared" ca="1" si="114"/>
        <v>0</v>
      </c>
      <c r="AW330" s="6">
        <f t="shared" ca="1" si="115"/>
        <v>0</v>
      </c>
      <c r="AX330" s="6">
        <f t="shared" ca="1" si="116"/>
        <v>0</v>
      </c>
      <c r="AY330" s="6">
        <f t="shared" ca="1" si="117"/>
        <v>0</v>
      </c>
      <c r="AZ330" s="6">
        <f t="shared" ca="1" si="118"/>
        <v>0</v>
      </c>
      <c r="BA330" s="6">
        <f t="shared" ca="1" si="119"/>
        <v>0</v>
      </c>
      <c r="BB330" s="6"/>
      <c r="BD330" s="4">
        <f t="shared" ca="1" si="120"/>
        <v>164728.28999999998</v>
      </c>
      <c r="BF330" s="3">
        <f t="shared" si="121"/>
        <v>42377</v>
      </c>
      <c r="BG330" s="6">
        <f>BG329+SUMIFS('Transactions (Dated)'!H:H,'Transactions (Dated)'!D:D,'Share Values'!AM330)</f>
        <v>806524.9</v>
      </c>
      <c r="BH330" s="6">
        <f ca="1">BH329+SUMIFS('Transactions (Dated)'!$F:$F,'Transactions (Dated)'!$D:$D,$BF330,'Transactions (Dated)'!$B:$B,BH$11,'Transactions (Dated)'!$C:$C,"Dividend (paid to cash)")*W330</f>
        <v>0</v>
      </c>
      <c r="BI330" s="6">
        <f ca="1">BI329+SUMIFS('Transactions (Dated)'!$F:$F,'Transactions (Dated)'!$D:$D,$BF330,'Transactions (Dated)'!$B:$B,BI$11,'Transactions (Dated)'!$C:$C,"Dividend (paid to cash)")*X330</f>
        <v>2421.875</v>
      </c>
      <c r="BJ330" s="6">
        <f ca="1">BJ329+SUMIFS('Transactions (Dated)'!$F:$F,'Transactions (Dated)'!$D:$D,$BF330,'Transactions (Dated)'!$B:$B,BJ$11,'Transactions (Dated)'!$C:$C,"Dividend (paid to cash)")*Y330</f>
        <v>0</v>
      </c>
      <c r="BK330" s="6">
        <f ca="1">BK329+SUMIFS('Transactions (Dated)'!$F:$F,'Transactions (Dated)'!$D:$D,$BF330,'Transactions (Dated)'!$B:$B,BK$11,'Transactions (Dated)'!$C:$C,"Dividend (paid to cash)")*Z330</f>
        <v>245.96000000000004</v>
      </c>
      <c r="BL330" s="6">
        <f ca="1">BL329+SUMIFS('Transactions (Dated)'!$F:$F,'Transactions (Dated)'!$D:$D,$BF330,'Transactions (Dated)'!$B:$B,BL$11,'Transactions (Dated)'!$C:$C,"Dividend (paid to cash)")*AA330</f>
        <v>0</v>
      </c>
      <c r="BM330" s="6">
        <f ca="1">BM329+SUMIFS('Transactions (Dated)'!$F:$F,'Transactions (Dated)'!$D:$D,$BF330,'Transactions (Dated)'!$B:$B,BM$11,'Transactions (Dated)'!$C:$C,"Dividend (paid to cash)")*AB330</f>
        <v>0</v>
      </c>
      <c r="BN330" s="6">
        <f ca="1">BN329+SUMIFS('Transactions (Dated)'!$F:$F,'Transactions (Dated)'!$D:$D,$BF330,'Transactions (Dated)'!$B:$B,BN$11,'Transactions (Dated)'!$C:$C,"Dividend (paid to cash)")*AC330</f>
        <v>0</v>
      </c>
      <c r="BO330" s="6">
        <f ca="1">BO329+SUMIFS('Transactions (Dated)'!$F:$F,'Transactions (Dated)'!$D:$D,$BF330,'Transactions (Dated)'!$B:$B,BO$11,'Transactions (Dated)'!$C:$C,"Dividend (paid to cash)")*AD330</f>
        <v>0</v>
      </c>
      <c r="BP330" s="6">
        <f ca="1">BP329+SUMIFS('Transactions (Dated)'!$F:$F,'Transactions (Dated)'!$D:$D,$BF330,'Transactions (Dated)'!$B:$B,BP$11,'Transactions (Dated)'!$C:$C,"Dividend (paid to cash)")*AE330</f>
        <v>0</v>
      </c>
      <c r="BQ330" s="6">
        <f ca="1">BQ329+SUMIFS('Transactions (Dated)'!$F:$F,'Transactions (Dated)'!$D:$D,$BF330,'Transactions (Dated)'!$B:$B,BQ$11,'Transactions (Dated)'!$C:$C,"Dividend (paid to cash)")*AF330</f>
        <v>0</v>
      </c>
      <c r="BR330" s="6">
        <f ca="1">BR329+SUMIFS('Transactions (Dated)'!$F:$F,'Transactions (Dated)'!$D:$D,$BF330,'Transactions (Dated)'!$B:$B,BR$11,'Transactions (Dated)'!$C:$C,"Dividend (paid to cash)")*AG330</f>
        <v>0</v>
      </c>
      <c r="BS330" s="6">
        <f ca="1">BS329+SUMIFS('Transactions (Dated)'!$F:$F,'Transactions (Dated)'!$D:$D,$BF330,'Transactions (Dated)'!$B:$B,BS$11,'Transactions (Dated)'!$C:$C,"Dividend (paid to cash)")*AH330</f>
        <v>0</v>
      </c>
      <c r="BT330" s="6">
        <f ca="1">BT329+SUMIFS('Transactions (Dated)'!$F:$F,'Transactions (Dated)'!$D:$D,$BF330,'Transactions (Dated)'!$B:$B,BT$11,'Transactions (Dated)'!$C:$C,"Dividend (paid to cash)")*AI330</f>
        <v>0</v>
      </c>
      <c r="BU330" s="6">
        <f ca="1">BU329+SUMIFS('Transactions (Dated)'!$F:$F,'Transactions (Dated)'!$D:$D,$BF330,'Transactions (Dated)'!$B:$B,BU$11,'Transactions (Dated)'!$C:$C,"Dividend (paid to cash)")*AJ330</f>
        <v>0</v>
      </c>
      <c r="BV330" s="6"/>
      <c r="BX330" s="6">
        <f t="shared" ca="1" si="126"/>
        <v>809192.73499999999</v>
      </c>
      <c r="BZ330" s="3">
        <f t="shared" si="127"/>
        <v>42377</v>
      </c>
      <c r="CA330" s="4">
        <f t="shared" ca="1" si="122"/>
        <v>164728.28999999998</v>
      </c>
      <c r="CB330" s="4">
        <f t="shared" ca="1" si="123"/>
        <v>809192.73499999999</v>
      </c>
      <c r="CD330" s="4">
        <f t="shared" ca="1" si="124"/>
        <v>973921.02499999991</v>
      </c>
    </row>
    <row r="331" spans="2:82">
      <c r="B331" s="3">
        <f t="shared" si="125"/>
        <v>42380</v>
      </c>
      <c r="C331" s="2">
        <v>12319.3</v>
      </c>
      <c r="E331" s="70">
        <v>42380</v>
      </c>
      <c r="F331" s="69">
        <v>10.67</v>
      </c>
      <c r="G331" s="69">
        <v>2.0299999999999998</v>
      </c>
      <c r="H331" s="69">
        <v>16.64</v>
      </c>
      <c r="I331" s="69">
        <v>33.299999999999997</v>
      </c>
      <c r="J331" s="69">
        <v>12.66</v>
      </c>
      <c r="K331" s="69">
        <v>9.82</v>
      </c>
      <c r="L331" s="69">
        <v>18.920000000000002</v>
      </c>
      <c r="M331" s="69">
        <v>2.91</v>
      </c>
      <c r="N331" s="69">
        <v>6.98</v>
      </c>
      <c r="O331" s="69">
        <v>6.8632999999999997</v>
      </c>
      <c r="P331" s="69">
        <v>22.86</v>
      </c>
      <c r="Q331" s="69">
        <v>0.85</v>
      </c>
      <c r="R331" s="69">
        <v>4.09</v>
      </c>
      <c r="S331" s="69">
        <v>37.39</v>
      </c>
      <c r="T331" s="4"/>
      <c r="V331" s="3">
        <f t="shared" si="104"/>
        <v>42380</v>
      </c>
      <c r="W331" s="40">
        <f ca="1">W330+SUMIFS('Transactions (Dated)'!$E$2:$E$53,'Transactions (Dated)'!$D$2:$D$53,'Share Values'!$V331,'Transactions (Dated)'!$B$2:$B$53,'Share Values'!W$11,'Transactions (Dated)'!$C$2:$C$53,"Buy")-SUMIFS('Transactions (Dated)'!$E$2:$E$53,'Transactions (Dated)'!$D$2:$D$53,'Share Values'!$V331,'Transactions (Dated)'!$B$2:$B$53,'Share Values'!W$11,'Transactions (Dated)'!$C$2:$C$53,"Sell")</f>
        <v>4625</v>
      </c>
      <c r="X331" s="40">
        <f ca="1">X330+SUMIFS('Transactions (Dated)'!$E$2:$E$53,'Transactions (Dated)'!$D$2:$D$53,'Share Values'!$V331,'Transactions (Dated)'!$B$2:$B$53,'Share Values'!X$11,'Transactions (Dated)'!$C$2:$C$53,"Buy")-SUMIFS('Transactions (Dated)'!$E$2:$E$53,'Transactions (Dated)'!$D$2:$D$53,'Share Values'!$V331,'Transactions (Dated)'!$B$2:$B$53,'Share Values'!X$11,'Transactions (Dated)'!$C$2:$C$53,"Sell")</f>
        <v>9375</v>
      </c>
      <c r="Y331" s="40">
        <f ca="1">Y330+SUMIFS('Transactions (Dated)'!$E$2:$E$53,'Transactions (Dated)'!$D$2:$D$53,'Share Values'!$V331,'Transactions (Dated)'!$B$2:$B$53,'Share Values'!Y$11,'Transactions (Dated)'!$C$2:$C$53,"Buy")-SUMIFS('Transactions (Dated)'!$E$2:$E$53,'Transactions (Dated)'!$D$2:$D$53,'Share Values'!$V331,'Transactions (Dated)'!$B$2:$B$53,'Share Values'!Y$11,'Transactions (Dated)'!$C$2:$C$53,"Sell")</f>
        <v>0</v>
      </c>
      <c r="Z331" s="40">
        <f ca="1">Z330+SUMIFS('Transactions (Dated)'!$E$2:$E$53,'Transactions (Dated)'!$D$2:$D$53,'Share Values'!$V331,'Transactions (Dated)'!$B$2:$B$53,'Share Values'!Z$11,'Transactions (Dated)'!$C$2:$C$53,"Buy")-SUMIFS('Transactions (Dated)'!$E$2:$E$53,'Transactions (Dated)'!$D$2:$D$53,'Share Values'!$V331,'Transactions (Dated)'!$B$2:$B$53,'Share Values'!Z$11,'Transactions (Dated)'!$C$2:$C$53,"Sell")</f>
        <v>1892</v>
      </c>
      <c r="AA331" s="40">
        <f ca="1">AA330+SUMIFS('Transactions (Dated)'!$E$2:$E$53,'Transactions (Dated)'!$D$2:$D$53,'Share Values'!$V331,'Transactions (Dated)'!$B$2:$B$53,'Share Values'!AA$11,'Transactions (Dated)'!$C$2:$C$53,"Buy")-SUMIFS('Transactions (Dated)'!$E$2:$E$53,'Transactions (Dated)'!$D$2:$D$53,'Share Values'!$V331,'Transactions (Dated)'!$B$2:$B$53,'Share Values'!AA$11,'Transactions (Dated)'!$C$2:$C$53,"Sell")</f>
        <v>2348</v>
      </c>
      <c r="AB331" s="40">
        <f ca="1">AB330+SUMIFS('Transactions (Dated)'!$E$2:$E$53,'Transactions (Dated)'!$D$2:$D$53,'Share Values'!$V331,'Transactions (Dated)'!$B$2:$B$53,'Share Values'!AB$11,'Transactions (Dated)'!$C$2:$C$53,"Buy")-SUMIFS('Transactions (Dated)'!$E$2:$E$53,'Transactions (Dated)'!$D$2:$D$53,'Share Values'!$V331,'Transactions (Dated)'!$B$2:$B$53,'Share Values'!AB$11,'Transactions (Dated)'!$C$2:$C$53,"Sell")</f>
        <v>4900</v>
      </c>
      <c r="AC331" s="40">
        <f ca="1">AC330+SUMIFS('Transactions (Dated)'!$E$2:$E$53,'Transactions (Dated)'!$D$2:$D$53,'Share Values'!$V331,'Transactions (Dated)'!$B$2:$B$53,'Share Values'!AC$11,'Transactions (Dated)'!$C$2:$C$53,"Buy")-SUMIFS('Transactions (Dated)'!$E$2:$E$53,'Transactions (Dated)'!$D$2:$D$53,'Share Values'!$V331,'Transactions (Dated)'!$B$2:$B$53,'Share Values'!AC$11,'Transactions (Dated)'!$C$2:$C$53,"Sell")</f>
        <v>0</v>
      </c>
      <c r="AD331" s="40">
        <f ca="1">AD330+SUMIFS('Transactions (Dated)'!$E$2:$E$53,'Transactions (Dated)'!$D$2:$D$53,'Share Values'!$V331,'Transactions (Dated)'!$B$2:$B$53,'Share Values'!AD$11,'Transactions (Dated)'!$C$2:$C$53,"Buy")-SUMIFS('Transactions (Dated)'!$E$2:$E$53,'Transactions (Dated)'!$D$2:$D$53,'Share Values'!$V331,'Transactions (Dated)'!$B$2:$B$53,'Share Values'!AD$11,'Transactions (Dated)'!$C$2:$C$53,"Sell")</f>
        <v>0</v>
      </c>
      <c r="AE331" s="40">
        <f ca="1">AE330+SUMIFS('Transactions (Dated)'!$E$2:$E$53,'Transactions (Dated)'!$D$2:$D$53,'Share Values'!$V331,'Transactions (Dated)'!$B$2:$B$53,'Share Values'!AE$11,'Transactions (Dated)'!$C$2:$C$53,"Buy")-SUMIFS('Transactions (Dated)'!$E$2:$E$53,'Transactions (Dated)'!$D$2:$D$53,'Share Values'!$V331,'Transactions (Dated)'!$B$2:$B$53,'Share Values'!AE$11,'Transactions (Dated)'!$C$2:$C$53,"Sell")</f>
        <v>0</v>
      </c>
      <c r="AF331" s="40">
        <f ca="1">AF330+SUMIFS('Transactions (Dated)'!$E$2:$E$53,'Transactions (Dated)'!$D$2:$D$53,'Share Values'!$V331,'Transactions (Dated)'!$B$2:$B$53,'Share Values'!AF$11,'Transactions (Dated)'!$C$2:$C$53,"Buy")-SUMIFS('Transactions (Dated)'!$E$2:$E$53,'Transactions (Dated)'!$D$2:$D$53,'Share Values'!$V331,'Transactions (Dated)'!$B$2:$B$53,'Share Values'!AF$11,'Transactions (Dated)'!$C$2:$C$53,"Sell")</f>
        <v>0</v>
      </c>
      <c r="AG331" s="40">
        <f ca="1">AG330+SUMIFS('Transactions (Dated)'!$E$2:$E$53,'Transactions (Dated)'!$D$2:$D$53,'Share Values'!$V331,'Transactions (Dated)'!$B$2:$B$53,'Share Values'!AG$11,'Transactions (Dated)'!$C$2:$C$53,"Buy")-SUMIFS('Transactions (Dated)'!$E$2:$E$53,'Transactions (Dated)'!$D$2:$D$53,'Share Values'!$V331,'Transactions (Dated)'!$B$2:$B$53,'Share Values'!AG$11,'Transactions (Dated)'!$C$2:$C$53,"Sell")</f>
        <v>0</v>
      </c>
      <c r="AH331" s="40">
        <f ca="1">AH330+SUMIFS('Transactions (Dated)'!$E$2:$E$53,'Transactions (Dated)'!$D$2:$D$53,'Share Values'!$V331,'Transactions (Dated)'!$B$2:$B$53,'Share Values'!AH$11,'Transactions (Dated)'!$C$2:$C$53,"Buy")-SUMIFS('Transactions (Dated)'!$E$2:$E$53,'Transactions (Dated)'!$D$2:$D$53,'Share Values'!$V331,'Transactions (Dated)'!$B$2:$B$53,'Share Values'!AH$11,'Transactions (Dated)'!$C$2:$C$53,"Sell")</f>
        <v>0</v>
      </c>
      <c r="AI331" s="40">
        <f ca="1">AI330+SUMIFS('Transactions (Dated)'!$E$2:$E$53,'Transactions (Dated)'!$D$2:$D$53,'Share Values'!$V331,'Transactions (Dated)'!$B$2:$B$53,'Share Values'!AI$11,'Transactions (Dated)'!$C$2:$C$53,"Buy")-SUMIFS('Transactions (Dated)'!$E$2:$E$53,'Transactions (Dated)'!$D$2:$D$53,'Share Values'!$V331,'Transactions (Dated)'!$B$2:$B$53,'Share Values'!AI$11,'Transactions (Dated)'!$C$2:$C$53,"Sell")</f>
        <v>0</v>
      </c>
      <c r="AJ331" s="40">
        <f ca="1">AJ330+SUMIFS('Transactions (Dated)'!$E$2:$E$53,'Transactions (Dated)'!$D$2:$D$53,'Share Values'!$V331,'Transactions (Dated)'!$B$2:$B$53,'Share Values'!AJ$11,'Transactions (Dated)'!$C$2:$C$53,"Buy")-SUMIFS('Transactions (Dated)'!$E$2:$E$53,'Transactions (Dated)'!$D$2:$D$53,'Share Values'!$V331,'Transactions (Dated)'!$B$2:$B$53,'Share Values'!AJ$11,'Transactions (Dated)'!$C$2:$C$53,"Sell")</f>
        <v>0</v>
      </c>
      <c r="AK331" s="40"/>
      <c r="AM331" s="3">
        <f t="shared" si="105"/>
        <v>42380</v>
      </c>
      <c r="AN331" s="6">
        <f t="shared" ca="1" si="106"/>
        <v>49348.75</v>
      </c>
      <c r="AO331" s="6">
        <f t="shared" ca="1" si="107"/>
        <v>19031.249999999996</v>
      </c>
      <c r="AP331" s="6">
        <f t="shared" ca="1" si="108"/>
        <v>0</v>
      </c>
      <c r="AQ331" s="6">
        <f t="shared" ca="1" si="109"/>
        <v>63003.599999999991</v>
      </c>
      <c r="AR331" s="6">
        <f t="shared" ca="1" si="110"/>
        <v>29725.68</v>
      </c>
      <c r="AS331" s="6">
        <f t="shared" ca="1" si="111"/>
        <v>48118</v>
      </c>
      <c r="AT331" s="6">
        <f t="shared" ca="1" si="112"/>
        <v>0</v>
      </c>
      <c r="AU331" s="6">
        <f t="shared" ca="1" si="113"/>
        <v>0</v>
      </c>
      <c r="AV331" s="6">
        <f t="shared" ca="1" si="114"/>
        <v>0</v>
      </c>
      <c r="AW331" s="6">
        <f t="shared" ca="1" si="115"/>
        <v>0</v>
      </c>
      <c r="AX331" s="6">
        <f t="shared" ca="1" si="116"/>
        <v>0</v>
      </c>
      <c r="AY331" s="6">
        <f t="shared" ca="1" si="117"/>
        <v>0</v>
      </c>
      <c r="AZ331" s="6">
        <f t="shared" ca="1" si="118"/>
        <v>0</v>
      </c>
      <c r="BA331" s="6">
        <f t="shared" ca="1" si="119"/>
        <v>0</v>
      </c>
      <c r="BB331" s="6"/>
      <c r="BD331" s="4">
        <f t="shared" ca="1" si="120"/>
        <v>209227.27999999997</v>
      </c>
      <c r="BF331" s="3">
        <f t="shared" si="121"/>
        <v>42380</v>
      </c>
      <c r="BG331" s="6">
        <f>BG330+SUMIFS('Transactions (Dated)'!H:H,'Transactions (Dated)'!D:D,'Share Values'!AM331)</f>
        <v>758396.9</v>
      </c>
      <c r="BH331" s="6">
        <f ca="1">BH330+SUMIFS('Transactions (Dated)'!$F:$F,'Transactions (Dated)'!$D:$D,$BF331,'Transactions (Dated)'!$B:$B,BH$11,'Transactions (Dated)'!$C:$C,"Dividend (paid to cash)")*W331</f>
        <v>0</v>
      </c>
      <c r="BI331" s="6">
        <f ca="1">BI330+SUMIFS('Transactions (Dated)'!$F:$F,'Transactions (Dated)'!$D:$D,$BF331,'Transactions (Dated)'!$B:$B,BI$11,'Transactions (Dated)'!$C:$C,"Dividend (paid to cash)")*X331</f>
        <v>2421.875</v>
      </c>
      <c r="BJ331" s="6">
        <f ca="1">BJ330+SUMIFS('Transactions (Dated)'!$F:$F,'Transactions (Dated)'!$D:$D,$BF331,'Transactions (Dated)'!$B:$B,BJ$11,'Transactions (Dated)'!$C:$C,"Dividend (paid to cash)")*Y331</f>
        <v>0</v>
      </c>
      <c r="BK331" s="6">
        <f ca="1">BK330+SUMIFS('Transactions (Dated)'!$F:$F,'Transactions (Dated)'!$D:$D,$BF331,'Transactions (Dated)'!$B:$B,BK$11,'Transactions (Dated)'!$C:$C,"Dividend (paid to cash)")*Z331</f>
        <v>245.96000000000004</v>
      </c>
      <c r="BL331" s="6">
        <f ca="1">BL330+SUMIFS('Transactions (Dated)'!$F:$F,'Transactions (Dated)'!$D:$D,$BF331,'Transactions (Dated)'!$B:$B,BL$11,'Transactions (Dated)'!$C:$C,"Dividend (paid to cash)")*AA331</f>
        <v>0</v>
      </c>
      <c r="BM331" s="6">
        <f ca="1">BM330+SUMIFS('Transactions (Dated)'!$F:$F,'Transactions (Dated)'!$D:$D,$BF331,'Transactions (Dated)'!$B:$B,BM$11,'Transactions (Dated)'!$C:$C,"Dividend (paid to cash)")*AB331</f>
        <v>0</v>
      </c>
      <c r="BN331" s="6">
        <f ca="1">BN330+SUMIFS('Transactions (Dated)'!$F:$F,'Transactions (Dated)'!$D:$D,$BF331,'Transactions (Dated)'!$B:$B,BN$11,'Transactions (Dated)'!$C:$C,"Dividend (paid to cash)")*AC331</f>
        <v>0</v>
      </c>
      <c r="BO331" s="6">
        <f ca="1">BO330+SUMIFS('Transactions (Dated)'!$F:$F,'Transactions (Dated)'!$D:$D,$BF331,'Transactions (Dated)'!$B:$B,BO$11,'Transactions (Dated)'!$C:$C,"Dividend (paid to cash)")*AD331</f>
        <v>0</v>
      </c>
      <c r="BP331" s="6">
        <f ca="1">BP330+SUMIFS('Transactions (Dated)'!$F:$F,'Transactions (Dated)'!$D:$D,$BF331,'Transactions (Dated)'!$B:$B,BP$11,'Transactions (Dated)'!$C:$C,"Dividend (paid to cash)")*AE331</f>
        <v>0</v>
      </c>
      <c r="BQ331" s="6">
        <f ca="1">BQ330+SUMIFS('Transactions (Dated)'!$F:$F,'Transactions (Dated)'!$D:$D,$BF331,'Transactions (Dated)'!$B:$B,BQ$11,'Transactions (Dated)'!$C:$C,"Dividend (paid to cash)")*AF331</f>
        <v>0</v>
      </c>
      <c r="BR331" s="6">
        <f ca="1">BR330+SUMIFS('Transactions (Dated)'!$F:$F,'Transactions (Dated)'!$D:$D,$BF331,'Transactions (Dated)'!$B:$B,BR$11,'Transactions (Dated)'!$C:$C,"Dividend (paid to cash)")*AG331</f>
        <v>0</v>
      </c>
      <c r="BS331" s="6">
        <f ca="1">BS330+SUMIFS('Transactions (Dated)'!$F:$F,'Transactions (Dated)'!$D:$D,$BF331,'Transactions (Dated)'!$B:$B,BS$11,'Transactions (Dated)'!$C:$C,"Dividend (paid to cash)")*AH331</f>
        <v>0</v>
      </c>
      <c r="BT331" s="6">
        <f ca="1">BT330+SUMIFS('Transactions (Dated)'!$F:$F,'Transactions (Dated)'!$D:$D,$BF331,'Transactions (Dated)'!$B:$B,BT$11,'Transactions (Dated)'!$C:$C,"Dividend (paid to cash)")*AI331</f>
        <v>0</v>
      </c>
      <c r="BU331" s="6">
        <f ca="1">BU330+SUMIFS('Transactions (Dated)'!$F:$F,'Transactions (Dated)'!$D:$D,$BF331,'Transactions (Dated)'!$B:$B,BU$11,'Transactions (Dated)'!$C:$C,"Dividend (paid to cash)")*AJ331</f>
        <v>0</v>
      </c>
      <c r="BV331" s="6"/>
      <c r="BX331" s="6">
        <f t="shared" ca="1" si="126"/>
        <v>761064.73499999999</v>
      </c>
      <c r="BZ331" s="3">
        <f t="shared" si="127"/>
        <v>42380</v>
      </c>
      <c r="CA331" s="4">
        <f t="shared" ca="1" si="122"/>
        <v>209227.27999999997</v>
      </c>
      <c r="CB331" s="4">
        <f t="shared" ca="1" si="123"/>
        <v>761064.73499999999</v>
      </c>
      <c r="CD331" s="4">
        <f t="shared" ca="1" si="124"/>
        <v>970292.0149999999</v>
      </c>
    </row>
    <row r="332" spans="2:82">
      <c r="B332" s="3">
        <f t="shared" si="125"/>
        <v>42381</v>
      </c>
      <c r="C332" s="2">
        <v>12373.9</v>
      </c>
      <c r="E332" s="70">
        <v>42381</v>
      </c>
      <c r="F332" s="69">
        <v>10.51</v>
      </c>
      <c r="G332" s="69">
        <v>1.9</v>
      </c>
      <c r="H332" s="69">
        <v>16.7</v>
      </c>
      <c r="I332" s="69">
        <v>34.33</v>
      </c>
      <c r="J332" s="69">
        <v>12.9</v>
      </c>
      <c r="K332" s="69">
        <v>9.59</v>
      </c>
      <c r="L332" s="69">
        <v>18.87</v>
      </c>
      <c r="M332" s="69">
        <v>2.84</v>
      </c>
      <c r="N332" s="69">
        <v>6.98</v>
      </c>
      <c r="O332" s="69">
        <v>6.86</v>
      </c>
      <c r="P332" s="69">
        <v>22.9</v>
      </c>
      <c r="Q332" s="69">
        <v>0.85</v>
      </c>
      <c r="R332" s="69">
        <v>3.73</v>
      </c>
      <c r="S332" s="69">
        <v>37.72</v>
      </c>
      <c r="T332" s="4"/>
      <c r="V332" s="3">
        <f t="shared" ref="V332:V395" si="128">E332</f>
        <v>42381</v>
      </c>
      <c r="W332" s="40">
        <f ca="1">W331+SUMIFS('Transactions (Dated)'!$E$2:$E$53,'Transactions (Dated)'!$D$2:$D$53,'Share Values'!$V332,'Transactions (Dated)'!$B$2:$B$53,'Share Values'!W$11,'Transactions (Dated)'!$C$2:$C$53,"Buy")-SUMIFS('Transactions (Dated)'!$E$2:$E$53,'Transactions (Dated)'!$D$2:$D$53,'Share Values'!$V332,'Transactions (Dated)'!$B$2:$B$53,'Share Values'!W$11,'Transactions (Dated)'!$C$2:$C$53,"Sell")</f>
        <v>4625</v>
      </c>
      <c r="X332" s="40">
        <f ca="1">X331+SUMIFS('Transactions (Dated)'!$E$2:$E$53,'Transactions (Dated)'!$D$2:$D$53,'Share Values'!$V332,'Transactions (Dated)'!$B$2:$B$53,'Share Values'!X$11,'Transactions (Dated)'!$C$2:$C$53,"Buy")-SUMIFS('Transactions (Dated)'!$E$2:$E$53,'Transactions (Dated)'!$D$2:$D$53,'Share Values'!$V332,'Transactions (Dated)'!$B$2:$B$53,'Share Values'!X$11,'Transactions (Dated)'!$C$2:$C$53,"Sell")</f>
        <v>9375</v>
      </c>
      <c r="Y332" s="40">
        <f ca="1">Y331+SUMIFS('Transactions (Dated)'!$E$2:$E$53,'Transactions (Dated)'!$D$2:$D$53,'Share Values'!$V332,'Transactions (Dated)'!$B$2:$B$53,'Share Values'!Y$11,'Transactions (Dated)'!$C$2:$C$53,"Buy")-SUMIFS('Transactions (Dated)'!$E$2:$E$53,'Transactions (Dated)'!$D$2:$D$53,'Share Values'!$V332,'Transactions (Dated)'!$B$2:$B$53,'Share Values'!Y$11,'Transactions (Dated)'!$C$2:$C$53,"Sell")</f>
        <v>0</v>
      </c>
      <c r="Z332" s="40">
        <f ca="1">Z331+SUMIFS('Transactions (Dated)'!$E$2:$E$53,'Transactions (Dated)'!$D$2:$D$53,'Share Values'!$V332,'Transactions (Dated)'!$B$2:$B$53,'Share Values'!Z$11,'Transactions (Dated)'!$C$2:$C$53,"Buy")-SUMIFS('Transactions (Dated)'!$E$2:$E$53,'Transactions (Dated)'!$D$2:$D$53,'Share Values'!$V332,'Transactions (Dated)'!$B$2:$B$53,'Share Values'!Z$11,'Transactions (Dated)'!$C$2:$C$53,"Sell")</f>
        <v>1892</v>
      </c>
      <c r="AA332" s="40">
        <f ca="1">AA331+SUMIFS('Transactions (Dated)'!$E$2:$E$53,'Transactions (Dated)'!$D$2:$D$53,'Share Values'!$V332,'Transactions (Dated)'!$B$2:$B$53,'Share Values'!AA$11,'Transactions (Dated)'!$C$2:$C$53,"Buy")-SUMIFS('Transactions (Dated)'!$E$2:$E$53,'Transactions (Dated)'!$D$2:$D$53,'Share Values'!$V332,'Transactions (Dated)'!$B$2:$B$53,'Share Values'!AA$11,'Transactions (Dated)'!$C$2:$C$53,"Sell")</f>
        <v>2348</v>
      </c>
      <c r="AB332" s="40">
        <f ca="1">AB331+SUMIFS('Transactions (Dated)'!$E$2:$E$53,'Transactions (Dated)'!$D$2:$D$53,'Share Values'!$V332,'Transactions (Dated)'!$B$2:$B$53,'Share Values'!AB$11,'Transactions (Dated)'!$C$2:$C$53,"Buy")-SUMIFS('Transactions (Dated)'!$E$2:$E$53,'Transactions (Dated)'!$D$2:$D$53,'Share Values'!$V332,'Transactions (Dated)'!$B$2:$B$53,'Share Values'!AB$11,'Transactions (Dated)'!$C$2:$C$53,"Sell")</f>
        <v>4900</v>
      </c>
      <c r="AC332" s="40">
        <f ca="1">AC331+SUMIFS('Transactions (Dated)'!$E$2:$E$53,'Transactions (Dated)'!$D$2:$D$53,'Share Values'!$V332,'Transactions (Dated)'!$B$2:$B$53,'Share Values'!AC$11,'Transactions (Dated)'!$C$2:$C$53,"Buy")-SUMIFS('Transactions (Dated)'!$E$2:$E$53,'Transactions (Dated)'!$D$2:$D$53,'Share Values'!$V332,'Transactions (Dated)'!$B$2:$B$53,'Share Values'!AC$11,'Transactions (Dated)'!$C$2:$C$53,"Sell")</f>
        <v>0</v>
      </c>
      <c r="AD332" s="40">
        <f ca="1">AD331+SUMIFS('Transactions (Dated)'!$E$2:$E$53,'Transactions (Dated)'!$D$2:$D$53,'Share Values'!$V332,'Transactions (Dated)'!$B$2:$B$53,'Share Values'!AD$11,'Transactions (Dated)'!$C$2:$C$53,"Buy")-SUMIFS('Transactions (Dated)'!$E$2:$E$53,'Transactions (Dated)'!$D$2:$D$53,'Share Values'!$V332,'Transactions (Dated)'!$B$2:$B$53,'Share Values'!AD$11,'Transactions (Dated)'!$C$2:$C$53,"Sell")</f>
        <v>0</v>
      </c>
      <c r="AE332" s="40">
        <f ca="1">AE331+SUMIFS('Transactions (Dated)'!$E$2:$E$53,'Transactions (Dated)'!$D$2:$D$53,'Share Values'!$V332,'Transactions (Dated)'!$B$2:$B$53,'Share Values'!AE$11,'Transactions (Dated)'!$C$2:$C$53,"Buy")-SUMIFS('Transactions (Dated)'!$E$2:$E$53,'Transactions (Dated)'!$D$2:$D$53,'Share Values'!$V332,'Transactions (Dated)'!$B$2:$B$53,'Share Values'!AE$11,'Transactions (Dated)'!$C$2:$C$53,"Sell")</f>
        <v>0</v>
      </c>
      <c r="AF332" s="40">
        <f ca="1">AF331+SUMIFS('Transactions (Dated)'!$E$2:$E$53,'Transactions (Dated)'!$D$2:$D$53,'Share Values'!$V332,'Transactions (Dated)'!$B$2:$B$53,'Share Values'!AF$11,'Transactions (Dated)'!$C$2:$C$53,"Buy")-SUMIFS('Transactions (Dated)'!$E$2:$E$53,'Transactions (Dated)'!$D$2:$D$53,'Share Values'!$V332,'Transactions (Dated)'!$B$2:$B$53,'Share Values'!AF$11,'Transactions (Dated)'!$C$2:$C$53,"Sell")</f>
        <v>0</v>
      </c>
      <c r="AG332" s="40">
        <f ca="1">AG331+SUMIFS('Transactions (Dated)'!$E$2:$E$53,'Transactions (Dated)'!$D$2:$D$53,'Share Values'!$V332,'Transactions (Dated)'!$B$2:$B$53,'Share Values'!AG$11,'Transactions (Dated)'!$C$2:$C$53,"Buy")-SUMIFS('Transactions (Dated)'!$E$2:$E$53,'Transactions (Dated)'!$D$2:$D$53,'Share Values'!$V332,'Transactions (Dated)'!$B$2:$B$53,'Share Values'!AG$11,'Transactions (Dated)'!$C$2:$C$53,"Sell")</f>
        <v>0</v>
      </c>
      <c r="AH332" s="40">
        <f ca="1">AH331+SUMIFS('Transactions (Dated)'!$E$2:$E$53,'Transactions (Dated)'!$D$2:$D$53,'Share Values'!$V332,'Transactions (Dated)'!$B$2:$B$53,'Share Values'!AH$11,'Transactions (Dated)'!$C$2:$C$53,"Buy")-SUMIFS('Transactions (Dated)'!$E$2:$E$53,'Transactions (Dated)'!$D$2:$D$53,'Share Values'!$V332,'Transactions (Dated)'!$B$2:$B$53,'Share Values'!AH$11,'Transactions (Dated)'!$C$2:$C$53,"Sell")</f>
        <v>0</v>
      </c>
      <c r="AI332" s="40">
        <f ca="1">AI331+SUMIFS('Transactions (Dated)'!$E$2:$E$53,'Transactions (Dated)'!$D$2:$D$53,'Share Values'!$V332,'Transactions (Dated)'!$B$2:$B$53,'Share Values'!AI$11,'Transactions (Dated)'!$C$2:$C$53,"Buy")-SUMIFS('Transactions (Dated)'!$E$2:$E$53,'Transactions (Dated)'!$D$2:$D$53,'Share Values'!$V332,'Transactions (Dated)'!$B$2:$B$53,'Share Values'!AI$11,'Transactions (Dated)'!$C$2:$C$53,"Sell")</f>
        <v>0</v>
      </c>
      <c r="AJ332" s="40">
        <f ca="1">AJ331+SUMIFS('Transactions (Dated)'!$E$2:$E$53,'Transactions (Dated)'!$D$2:$D$53,'Share Values'!$V332,'Transactions (Dated)'!$B$2:$B$53,'Share Values'!AJ$11,'Transactions (Dated)'!$C$2:$C$53,"Buy")-SUMIFS('Transactions (Dated)'!$E$2:$E$53,'Transactions (Dated)'!$D$2:$D$53,'Share Values'!$V332,'Transactions (Dated)'!$B$2:$B$53,'Share Values'!AJ$11,'Transactions (Dated)'!$C$2:$C$53,"Sell")</f>
        <v>0</v>
      </c>
      <c r="AK332" s="40"/>
      <c r="AM332" s="3">
        <f t="shared" ref="AM332:AM395" si="129">+V332</f>
        <v>42381</v>
      </c>
      <c r="AN332" s="6">
        <f t="shared" ref="AN332:AN395" ca="1" si="130">+W332*F332</f>
        <v>48608.75</v>
      </c>
      <c r="AO332" s="6">
        <f t="shared" ref="AO332:AO395" ca="1" si="131">+X332*G332</f>
        <v>17812.5</v>
      </c>
      <c r="AP332" s="6">
        <f t="shared" ref="AP332:AP395" ca="1" si="132">+Y332*H332</f>
        <v>0</v>
      </c>
      <c r="AQ332" s="6">
        <f t="shared" ref="AQ332:AQ395" ca="1" si="133">+Z332*I332</f>
        <v>64952.359999999993</v>
      </c>
      <c r="AR332" s="6">
        <f t="shared" ref="AR332:AR395" ca="1" si="134">+AA332*J332</f>
        <v>30289.200000000001</v>
      </c>
      <c r="AS332" s="6">
        <f t="shared" ref="AS332:AS395" ca="1" si="135">+AB332*K332</f>
        <v>46991</v>
      </c>
      <c r="AT332" s="6">
        <f t="shared" ref="AT332:AT395" ca="1" si="136">+AC332*L332</f>
        <v>0</v>
      </c>
      <c r="AU332" s="6">
        <f t="shared" ref="AU332:AU395" ca="1" si="137">+AD332*M332</f>
        <v>0</v>
      </c>
      <c r="AV332" s="6">
        <f t="shared" ref="AV332:AV395" ca="1" si="138">+AE332*N332</f>
        <v>0</v>
      </c>
      <c r="AW332" s="6">
        <f t="shared" ref="AW332:AW395" ca="1" si="139">+AF332*O332</f>
        <v>0</v>
      </c>
      <c r="AX332" s="6">
        <f t="shared" ref="AX332:AX395" ca="1" si="140">+AG332*P332</f>
        <v>0</v>
      </c>
      <c r="AY332" s="6">
        <f t="shared" ref="AY332:AY395" ca="1" si="141">+AH332*Q332</f>
        <v>0</v>
      </c>
      <c r="AZ332" s="6">
        <f t="shared" ref="AZ332:AZ395" ca="1" si="142">+AI332*R332</f>
        <v>0</v>
      </c>
      <c r="BA332" s="6">
        <f t="shared" ref="BA332:BA395" ca="1" si="143">+AJ332*S332</f>
        <v>0</v>
      </c>
      <c r="BB332" s="6"/>
      <c r="BD332" s="4">
        <f t="shared" ref="BD332:BD395" ca="1" si="144">SUM(AN332:BC332)</f>
        <v>208653.81</v>
      </c>
      <c r="BF332" s="3">
        <f t="shared" ref="BF332:BF395" si="145">+V332</f>
        <v>42381</v>
      </c>
      <c r="BG332" s="6">
        <f>BG331+SUMIFS('Transactions (Dated)'!H:H,'Transactions (Dated)'!D:D,'Share Values'!AM332)</f>
        <v>758396.9</v>
      </c>
      <c r="BH332" s="6">
        <f ca="1">BH331+SUMIFS('Transactions (Dated)'!$F:$F,'Transactions (Dated)'!$D:$D,$BF332,'Transactions (Dated)'!$B:$B,BH$11,'Transactions (Dated)'!$C:$C,"Dividend (paid to cash)")*W332</f>
        <v>0</v>
      </c>
      <c r="BI332" s="6">
        <f ca="1">BI331+SUMIFS('Transactions (Dated)'!$F:$F,'Transactions (Dated)'!$D:$D,$BF332,'Transactions (Dated)'!$B:$B,BI$11,'Transactions (Dated)'!$C:$C,"Dividend (paid to cash)")*X332</f>
        <v>2421.875</v>
      </c>
      <c r="BJ332" s="6">
        <f ca="1">BJ331+SUMIFS('Transactions (Dated)'!$F:$F,'Transactions (Dated)'!$D:$D,$BF332,'Transactions (Dated)'!$B:$B,BJ$11,'Transactions (Dated)'!$C:$C,"Dividend (paid to cash)")*Y332</f>
        <v>0</v>
      </c>
      <c r="BK332" s="6">
        <f ca="1">BK331+SUMIFS('Transactions (Dated)'!$F:$F,'Transactions (Dated)'!$D:$D,$BF332,'Transactions (Dated)'!$B:$B,BK$11,'Transactions (Dated)'!$C:$C,"Dividend (paid to cash)")*Z332</f>
        <v>245.96000000000004</v>
      </c>
      <c r="BL332" s="6">
        <f ca="1">BL331+SUMIFS('Transactions (Dated)'!$F:$F,'Transactions (Dated)'!$D:$D,$BF332,'Transactions (Dated)'!$B:$B,BL$11,'Transactions (Dated)'!$C:$C,"Dividend (paid to cash)")*AA332</f>
        <v>0</v>
      </c>
      <c r="BM332" s="6">
        <f ca="1">BM331+SUMIFS('Transactions (Dated)'!$F:$F,'Transactions (Dated)'!$D:$D,$BF332,'Transactions (Dated)'!$B:$B,BM$11,'Transactions (Dated)'!$C:$C,"Dividend (paid to cash)")*AB332</f>
        <v>0</v>
      </c>
      <c r="BN332" s="6">
        <f ca="1">BN331+SUMIFS('Transactions (Dated)'!$F:$F,'Transactions (Dated)'!$D:$D,$BF332,'Transactions (Dated)'!$B:$B,BN$11,'Transactions (Dated)'!$C:$C,"Dividend (paid to cash)")*AC332</f>
        <v>0</v>
      </c>
      <c r="BO332" s="6">
        <f ca="1">BO331+SUMIFS('Transactions (Dated)'!$F:$F,'Transactions (Dated)'!$D:$D,$BF332,'Transactions (Dated)'!$B:$B,BO$11,'Transactions (Dated)'!$C:$C,"Dividend (paid to cash)")*AD332</f>
        <v>0</v>
      </c>
      <c r="BP332" s="6">
        <f ca="1">BP331+SUMIFS('Transactions (Dated)'!$F:$F,'Transactions (Dated)'!$D:$D,$BF332,'Transactions (Dated)'!$B:$B,BP$11,'Transactions (Dated)'!$C:$C,"Dividend (paid to cash)")*AE332</f>
        <v>0</v>
      </c>
      <c r="BQ332" s="6">
        <f ca="1">BQ331+SUMIFS('Transactions (Dated)'!$F:$F,'Transactions (Dated)'!$D:$D,$BF332,'Transactions (Dated)'!$B:$B,BQ$11,'Transactions (Dated)'!$C:$C,"Dividend (paid to cash)")*AF332</f>
        <v>0</v>
      </c>
      <c r="BR332" s="6">
        <f ca="1">BR331+SUMIFS('Transactions (Dated)'!$F:$F,'Transactions (Dated)'!$D:$D,$BF332,'Transactions (Dated)'!$B:$B,BR$11,'Transactions (Dated)'!$C:$C,"Dividend (paid to cash)")*AG332</f>
        <v>0</v>
      </c>
      <c r="BS332" s="6">
        <f ca="1">BS331+SUMIFS('Transactions (Dated)'!$F:$F,'Transactions (Dated)'!$D:$D,$BF332,'Transactions (Dated)'!$B:$B,BS$11,'Transactions (Dated)'!$C:$C,"Dividend (paid to cash)")*AH332</f>
        <v>0</v>
      </c>
      <c r="BT332" s="6">
        <f ca="1">BT331+SUMIFS('Transactions (Dated)'!$F:$F,'Transactions (Dated)'!$D:$D,$BF332,'Transactions (Dated)'!$B:$B,BT$11,'Transactions (Dated)'!$C:$C,"Dividend (paid to cash)")*AI332</f>
        <v>0</v>
      </c>
      <c r="BU332" s="6">
        <f ca="1">BU331+SUMIFS('Transactions (Dated)'!$F:$F,'Transactions (Dated)'!$D:$D,$BF332,'Transactions (Dated)'!$B:$B,BU$11,'Transactions (Dated)'!$C:$C,"Dividend (paid to cash)")*AJ332</f>
        <v>0</v>
      </c>
      <c r="BV332" s="6"/>
      <c r="BX332" s="6">
        <f t="shared" ca="1" si="126"/>
        <v>761064.73499999999</v>
      </c>
      <c r="BZ332" s="3">
        <f t="shared" si="127"/>
        <v>42381</v>
      </c>
      <c r="CA332" s="4">
        <f t="shared" ref="CA332:CA395" ca="1" si="146">SUM(AN332:BC332)</f>
        <v>208653.81</v>
      </c>
      <c r="CB332" s="4">
        <f t="shared" ref="CB332:CB395" ca="1" si="147">+BX332</f>
        <v>761064.73499999999</v>
      </c>
      <c r="CD332" s="4">
        <f t="shared" ref="CD332:CD395" ca="1" si="148">CA332+CB332</f>
        <v>969718.54499999993</v>
      </c>
    </row>
    <row r="333" spans="2:82">
      <c r="B333" s="3">
        <f t="shared" ref="B333:B396" si="149">+E333</f>
        <v>42382</v>
      </c>
      <c r="C333" s="2">
        <v>12170.4</v>
      </c>
      <c r="E333" s="70">
        <v>42382</v>
      </c>
      <c r="F333" s="69">
        <v>10.16</v>
      </c>
      <c r="G333" s="69">
        <v>1.77</v>
      </c>
      <c r="H333" s="69">
        <v>16.45</v>
      </c>
      <c r="I333" s="69">
        <v>34.74</v>
      </c>
      <c r="J333" s="69">
        <v>12.46</v>
      </c>
      <c r="K333" s="69">
        <v>9.2899999999999991</v>
      </c>
      <c r="L333" s="69">
        <v>18.47</v>
      </c>
      <c r="M333" s="69">
        <v>2.91</v>
      </c>
      <c r="N333" s="69">
        <v>7.01</v>
      </c>
      <c r="O333" s="69">
        <v>6.7832999999999997</v>
      </c>
      <c r="P333" s="69">
        <v>22.56</v>
      </c>
      <c r="Q333" s="69">
        <v>0.84</v>
      </c>
      <c r="R333" s="69">
        <v>3.55</v>
      </c>
      <c r="S333" s="69">
        <v>37.229999999999997</v>
      </c>
      <c r="T333" s="4"/>
      <c r="V333" s="3">
        <f t="shared" si="128"/>
        <v>42382</v>
      </c>
      <c r="W333" s="40">
        <f ca="1">W332+SUMIFS('Transactions (Dated)'!$E$2:$E$53,'Transactions (Dated)'!$D$2:$D$53,'Share Values'!$V333,'Transactions (Dated)'!$B$2:$B$53,'Share Values'!W$11,'Transactions (Dated)'!$C$2:$C$53,"Buy")-SUMIFS('Transactions (Dated)'!$E$2:$E$53,'Transactions (Dated)'!$D$2:$D$53,'Share Values'!$V333,'Transactions (Dated)'!$B$2:$B$53,'Share Values'!W$11,'Transactions (Dated)'!$C$2:$C$53,"Sell")</f>
        <v>4625</v>
      </c>
      <c r="X333" s="40">
        <f ca="1">X332+SUMIFS('Transactions (Dated)'!$E$2:$E$53,'Transactions (Dated)'!$D$2:$D$53,'Share Values'!$V333,'Transactions (Dated)'!$B$2:$B$53,'Share Values'!X$11,'Transactions (Dated)'!$C$2:$C$53,"Buy")-SUMIFS('Transactions (Dated)'!$E$2:$E$53,'Transactions (Dated)'!$D$2:$D$53,'Share Values'!$V333,'Transactions (Dated)'!$B$2:$B$53,'Share Values'!X$11,'Transactions (Dated)'!$C$2:$C$53,"Sell")</f>
        <v>9375</v>
      </c>
      <c r="Y333" s="40">
        <f ca="1">Y332+SUMIFS('Transactions (Dated)'!$E$2:$E$53,'Transactions (Dated)'!$D$2:$D$53,'Share Values'!$V333,'Transactions (Dated)'!$B$2:$B$53,'Share Values'!Y$11,'Transactions (Dated)'!$C$2:$C$53,"Buy")-SUMIFS('Transactions (Dated)'!$E$2:$E$53,'Transactions (Dated)'!$D$2:$D$53,'Share Values'!$V333,'Transactions (Dated)'!$B$2:$B$53,'Share Values'!Y$11,'Transactions (Dated)'!$C$2:$C$53,"Sell")</f>
        <v>0</v>
      </c>
      <c r="Z333" s="40">
        <f ca="1">Z332+SUMIFS('Transactions (Dated)'!$E$2:$E$53,'Transactions (Dated)'!$D$2:$D$53,'Share Values'!$V333,'Transactions (Dated)'!$B$2:$B$53,'Share Values'!Z$11,'Transactions (Dated)'!$C$2:$C$53,"Buy")-SUMIFS('Transactions (Dated)'!$E$2:$E$53,'Transactions (Dated)'!$D$2:$D$53,'Share Values'!$V333,'Transactions (Dated)'!$B$2:$B$53,'Share Values'!Z$11,'Transactions (Dated)'!$C$2:$C$53,"Sell")</f>
        <v>1892</v>
      </c>
      <c r="AA333" s="40">
        <f ca="1">AA332+SUMIFS('Transactions (Dated)'!$E$2:$E$53,'Transactions (Dated)'!$D$2:$D$53,'Share Values'!$V333,'Transactions (Dated)'!$B$2:$B$53,'Share Values'!AA$11,'Transactions (Dated)'!$C$2:$C$53,"Buy")-SUMIFS('Transactions (Dated)'!$E$2:$E$53,'Transactions (Dated)'!$D$2:$D$53,'Share Values'!$V333,'Transactions (Dated)'!$B$2:$B$53,'Share Values'!AA$11,'Transactions (Dated)'!$C$2:$C$53,"Sell")</f>
        <v>2348</v>
      </c>
      <c r="AB333" s="40">
        <f ca="1">AB332+SUMIFS('Transactions (Dated)'!$E$2:$E$53,'Transactions (Dated)'!$D$2:$D$53,'Share Values'!$V333,'Transactions (Dated)'!$B$2:$B$53,'Share Values'!AB$11,'Transactions (Dated)'!$C$2:$C$53,"Buy")-SUMIFS('Transactions (Dated)'!$E$2:$E$53,'Transactions (Dated)'!$D$2:$D$53,'Share Values'!$V333,'Transactions (Dated)'!$B$2:$B$53,'Share Values'!AB$11,'Transactions (Dated)'!$C$2:$C$53,"Sell")</f>
        <v>4900</v>
      </c>
      <c r="AC333" s="40">
        <f ca="1">AC332+SUMIFS('Transactions (Dated)'!$E$2:$E$53,'Transactions (Dated)'!$D$2:$D$53,'Share Values'!$V333,'Transactions (Dated)'!$B$2:$B$53,'Share Values'!AC$11,'Transactions (Dated)'!$C$2:$C$53,"Buy")-SUMIFS('Transactions (Dated)'!$E$2:$E$53,'Transactions (Dated)'!$D$2:$D$53,'Share Values'!$V333,'Transactions (Dated)'!$B$2:$B$53,'Share Values'!AC$11,'Transactions (Dated)'!$C$2:$C$53,"Sell")</f>
        <v>0</v>
      </c>
      <c r="AD333" s="40">
        <f ca="1">AD332+SUMIFS('Transactions (Dated)'!$E$2:$E$53,'Transactions (Dated)'!$D$2:$D$53,'Share Values'!$V333,'Transactions (Dated)'!$B$2:$B$53,'Share Values'!AD$11,'Transactions (Dated)'!$C$2:$C$53,"Buy")-SUMIFS('Transactions (Dated)'!$E$2:$E$53,'Transactions (Dated)'!$D$2:$D$53,'Share Values'!$V333,'Transactions (Dated)'!$B$2:$B$53,'Share Values'!AD$11,'Transactions (Dated)'!$C$2:$C$53,"Sell")</f>
        <v>0</v>
      </c>
      <c r="AE333" s="40">
        <f ca="1">AE332+SUMIFS('Transactions (Dated)'!$E$2:$E$53,'Transactions (Dated)'!$D$2:$D$53,'Share Values'!$V333,'Transactions (Dated)'!$B$2:$B$53,'Share Values'!AE$11,'Transactions (Dated)'!$C$2:$C$53,"Buy")-SUMIFS('Transactions (Dated)'!$E$2:$E$53,'Transactions (Dated)'!$D$2:$D$53,'Share Values'!$V333,'Transactions (Dated)'!$B$2:$B$53,'Share Values'!AE$11,'Transactions (Dated)'!$C$2:$C$53,"Sell")</f>
        <v>0</v>
      </c>
      <c r="AF333" s="40">
        <f ca="1">AF332+SUMIFS('Transactions (Dated)'!$E$2:$E$53,'Transactions (Dated)'!$D$2:$D$53,'Share Values'!$V333,'Transactions (Dated)'!$B$2:$B$53,'Share Values'!AF$11,'Transactions (Dated)'!$C$2:$C$53,"Buy")-SUMIFS('Transactions (Dated)'!$E$2:$E$53,'Transactions (Dated)'!$D$2:$D$53,'Share Values'!$V333,'Transactions (Dated)'!$B$2:$B$53,'Share Values'!AF$11,'Transactions (Dated)'!$C$2:$C$53,"Sell")</f>
        <v>0</v>
      </c>
      <c r="AG333" s="40">
        <f ca="1">AG332+SUMIFS('Transactions (Dated)'!$E$2:$E$53,'Transactions (Dated)'!$D$2:$D$53,'Share Values'!$V333,'Transactions (Dated)'!$B$2:$B$53,'Share Values'!AG$11,'Transactions (Dated)'!$C$2:$C$53,"Buy")-SUMIFS('Transactions (Dated)'!$E$2:$E$53,'Transactions (Dated)'!$D$2:$D$53,'Share Values'!$V333,'Transactions (Dated)'!$B$2:$B$53,'Share Values'!AG$11,'Transactions (Dated)'!$C$2:$C$53,"Sell")</f>
        <v>0</v>
      </c>
      <c r="AH333" s="40">
        <f ca="1">AH332+SUMIFS('Transactions (Dated)'!$E$2:$E$53,'Transactions (Dated)'!$D$2:$D$53,'Share Values'!$V333,'Transactions (Dated)'!$B$2:$B$53,'Share Values'!AH$11,'Transactions (Dated)'!$C$2:$C$53,"Buy")-SUMIFS('Transactions (Dated)'!$E$2:$E$53,'Transactions (Dated)'!$D$2:$D$53,'Share Values'!$V333,'Transactions (Dated)'!$B$2:$B$53,'Share Values'!AH$11,'Transactions (Dated)'!$C$2:$C$53,"Sell")</f>
        <v>0</v>
      </c>
      <c r="AI333" s="40">
        <f ca="1">AI332+SUMIFS('Transactions (Dated)'!$E$2:$E$53,'Transactions (Dated)'!$D$2:$D$53,'Share Values'!$V333,'Transactions (Dated)'!$B$2:$B$53,'Share Values'!AI$11,'Transactions (Dated)'!$C$2:$C$53,"Buy")-SUMIFS('Transactions (Dated)'!$E$2:$E$53,'Transactions (Dated)'!$D$2:$D$53,'Share Values'!$V333,'Transactions (Dated)'!$B$2:$B$53,'Share Values'!AI$11,'Transactions (Dated)'!$C$2:$C$53,"Sell")</f>
        <v>0</v>
      </c>
      <c r="AJ333" s="40">
        <f ca="1">AJ332+SUMIFS('Transactions (Dated)'!$E$2:$E$53,'Transactions (Dated)'!$D$2:$D$53,'Share Values'!$V333,'Transactions (Dated)'!$B$2:$B$53,'Share Values'!AJ$11,'Transactions (Dated)'!$C$2:$C$53,"Buy")-SUMIFS('Transactions (Dated)'!$E$2:$E$53,'Transactions (Dated)'!$D$2:$D$53,'Share Values'!$V333,'Transactions (Dated)'!$B$2:$B$53,'Share Values'!AJ$11,'Transactions (Dated)'!$C$2:$C$53,"Sell")</f>
        <v>0</v>
      </c>
      <c r="AK333" s="40"/>
      <c r="AM333" s="3">
        <f t="shared" si="129"/>
        <v>42382</v>
      </c>
      <c r="AN333" s="6">
        <f t="shared" ca="1" si="130"/>
        <v>46990</v>
      </c>
      <c r="AO333" s="6">
        <f t="shared" ca="1" si="131"/>
        <v>16593.75</v>
      </c>
      <c r="AP333" s="6">
        <f t="shared" ca="1" si="132"/>
        <v>0</v>
      </c>
      <c r="AQ333" s="6">
        <f t="shared" ca="1" si="133"/>
        <v>65728.08</v>
      </c>
      <c r="AR333" s="6">
        <f t="shared" ca="1" si="134"/>
        <v>29256.080000000002</v>
      </c>
      <c r="AS333" s="6">
        <f t="shared" ca="1" si="135"/>
        <v>45520.999999999993</v>
      </c>
      <c r="AT333" s="6">
        <f t="shared" ca="1" si="136"/>
        <v>0</v>
      </c>
      <c r="AU333" s="6">
        <f t="shared" ca="1" si="137"/>
        <v>0</v>
      </c>
      <c r="AV333" s="6">
        <f t="shared" ca="1" si="138"/>
        <v>0</v>
      </c>
      <c r="AW333" s="6">
        <f t="shared" ca="1" si="139"/>
        <v>0</v>
      </c>
      <c r="AX333" s="6">
        <f t="shared" ca="1" si="140"/>
        <v>0</v>
      </c>
      <c r="AY333" s="6">
        <f t="shared" ca="1" si="141"/>
        <v>0</v>
      </c>
      <c r="AZ333" s="6">
        <f t="shared" ca="1" si="142"/>
        <v>0</v>
      </c>
      <c r="BA333" s="6">
        <f t="shared" ca="1" si="143"/>
        <v>0</v>
      </c>
      <c r="BB333" s="6"/>
      <c r="BD333" s="4">
        <f t="shared" ca="1" si="144"/>
        <v>204088.91</v>
      </c>
      <c r="BF333" s="3">
        <f t="shared" si="145"/>
        <v>42382</v>
      </c>
      <c r="BG333" s="6">
        <f>BG332+SUMIFS('Transactions (Dated)'!H:H,'Transactions (Dated)'!D:D,'Share Values'!AM333)</f>
        <v>758396.9</v>
      </c>
      <c r="BH333" s="6">
        <f ca="1">BH332+SUMIFS('Transactions (Dated)'!$F:$F,'Transactions (Dated)'!$D:$D,$BF333,'Transactions (Dated)'!$B:$B,BH$11,'Transactions (Dated)'!$C:$C,"Dividend (paid to cash)")*W333</f>
        <v>0</v>
      </c>
      <c r="BI333" s="6">
        <f ca="1">BI332+SUMIFS('Transactions (Dated)'!$F:$F,'Transactions (Dated)'!$D:$D,$BF333,'Transactions (Dated)'!$B:$B,BI$11,'Transactions (Dated)'!$C:$C,"Dividend (paid to cash)")*X333</f>
        <v>2421.875</v>
      </c>
      <c r="BJ333" s="6">
        <f ca="1">BJ332+SUMIFS('Transactions (Dated)'!$F:$F,'Transactions (Dated)'!$D:$D,$BF333,'Transactions (Dated)'!$B:$B,BJ$11,'Transactions (Dated)'!$C:$C,"Dividend (paid to cash)")*Y333</f>
        <v>0</v>
      </c>
      <c r="BK333" s="6">
        <f ca="1">BK332+SUMIFS('Transactions (Dated)'!$F:$F,'Transactions (Dated)'!$D:$D,$BF333,'Transactions (Dated)'!$B:$B,BK$11,'Transactions (Dated)'!$C:$C,"Dividend (paid to cash)")*Z333</f>
        <v>245.96000000000004</v>
      </c>
      <c r="BL333" s="6">
        <f ca="1">BL332+SUMIFS('Transactions (Dated)'!$F:$F,'Transactions (Dated)'!$D:$D,$BF333,'Transactions (Dated)'!$B:$B,BL$11,'Transactions (Dated)'!$C:$C,"Dividend (paid to cash)")*AA333</f>
        <v>0</v>
      </c>
      <c r="BM333" s="6">
        <f ca="1">BM332+SUMIFS('Transactions (Dated)'!$F:$F,'Transactions (Dated)'!$D:$D,$BF333,'Transactions (Dated)'!$B:$B,BM$11,'Transactions (Dated)'!$C:$C,"Dividend (paid to cash)")*AB333</f>
        <v>0</v>
      </c>
      <c r="BN333" s="6">
        <f ca="1">BN332+SUMIFS('Transactions (Dated)'!$F:$F,'Transactions (Dated)'!$D:$D,$BF333,'Transactions (Dated)'!$B:$B,BN$11,'Transactions (Dated)'!$C:$C,"Dividend (paid to cash)")*AC333</f>
        <v>0</v>
      </c>
      <c r="BO333" s="6">
        <f ca="1">BO332+SUMIFS('Transactions (Dated)'!$F:$F,'Transactions (Dated)'!$D:$D,$BF333,'Transactions (Dated)'!$B:$B,BO$11,'Transactions (Dated)'!$C:$C,"Dividend (paid to cash)")*AD333</f>
        <v>0</v>
      </c>
      <c r="BP333" s="6">
        <f ca="1">BP332+SUMIFS('Transactions (Dated)'!$F:$F,'Transactions (Dated)'!$D:$D,$BF333,'Transactions (Dated)'!$B:$B,BP$11,'Transactions (Dated)'!$C:$C,"Dividend (paid to cash)")*AE333</f>
        <v>0</v>
      </c>
      <c r="BQ333" s="6">
        <f ca="1">BQ332+SUMIFS('Transactions (Dated)'!$F:$F,'Transactions (Dated)'!$D:$D,$BF333,'Transactions (Dated)'!$B:$B,BQ$11,'Transactions (Dated)'!$C:$C,"Dividend (paid to cash)")*AF333</f>
        <v>0</v>
      </c>
      <c r="BR333" s="6">
        <f ca="1">BR332+SUMIFS('Transactions (Dated)'!$F:$F,'Transactions (Dated)'!$D:$D,$BF333,'Transactions (Dated)'!$B:$B,BR$11,'Transactions (Dated)'!$C:$C,"Dividend (paid to cash)")*AG333</f>
        <v>0</v>
      </c>
      <c r="BS333" s="6">
        <f ca="1">BS332+SUMIFS('Transactions (Dated)'!$F:$F,'Transactions (Dated)'!$D:$D,$BF333,'Transactions (Dated)'!$B:$B,BS$11,'Transactions (Dated)'!$C:$C,"Dividend (paid to cash)")*AH333</f>
        <v>0</v>
      </c>
      <c r="BT333" s="6">
        <f ca="1">BT332+SUMIFS('Transactions (Dated)'!$F:$F,'Transactions (Dated)'!$D:$D,$BF333,'Transactions (Dated)'!$B:$B,BT$11,'Transactions (Dated)'!$C:$C,"Dividend (paid to cash)")*AI333</f>
        <v>0</v>
      </c>
      <c r="BU333" s="6">
        <f ca="1">BU332+SUMIFS('Transactions (Dated)'!$F:$F,'Transactions (Dated)'!$D:$D,$BF333,'Transactions (Dated)'!$B:$B,BU$11,'Transactions (Dated)'!$C:$C,"Dividend (paid to cash)")*AJ333</f>
        <v>0</v>
      </c>
      <c r="BV333" s="6"/>
      <c r="BX333" s="6">
        <f t="shared" ref="BX333:BX396" ca="1" si="150">SUM(BG333:BW333)</f>
        <v>761064.73499999999</v>
      </c>
      <c r="BZ333" s="3">
        <f t="shared" ref="BZ333:BZ396" si="151">BF333</f>
        <v>42382</v>
      </c>
      <c r="CA333" s="4">
        <f t="shared" ca="1" si="146"/>
        <v>204088.91</v>
      </c>
      <c r="CB333" s="4">
        <f t="shared" ca="1" si="147"/>
        <v>761064.73499999999</v>
      </c>
      <c r="CD333" s="4">
        <f t="shared" ca="1" si="148"/>
        <v>965153.64500000002</v>
      </c>
    </row>
    <row r="334" spans="2:82">
      <c r="B334" s="3">
        <f t="shared" si="149"/>
        <v>42383</v>
      </c>
      <c r="C334" s="2">
        <v>12336</v>
      </c>
      <c r="E334" s="70">
        <v>42383</v>
      </c>
      <c r="F334" s="69">
        <v>10.53</v>
      </c>
      <c r="G334" s="69">
        <v>1.9</v>
      </c>
      <c r="H334" s="69">
        <v>16.649999999999999</v>
      </c>
      <c r="I334" s="69">
        <v>34.44</v>
      </c>
      <c r="J334" s="69">
        <v>12.67</v>
      </c>
      <c r="K334" s="69">
        <v>9.43</v>
      </c>
      <c r="L334" s="69">
        <v>18.78</v>
      </c>
      <c r="M334" s="69">
        <v>2.79</v>
      </c>
      <c r="N334" s="69">
        <v>7</v>
      </c>
      <c r="O334" s="69">
        <v>6.8967000000000001</v>
      </c>
      <c r="P334" s="69">
        <v>22.67</v>
      </c>
      <c r="Q334" s="69">
        <v>0.84</v>
      </c>
      <c r="R334" s="69">
        <v>3.03</v>
      </c>
      <c r="S334" s="69">
        <v>37.68</v>
      </c>
      <c r="T334" s="4"/>
      <c r="V334" s="3">
        <f t="shared" si="128"/>
        <v>42383</v>
      </c>
      <c r="W334" s="40">
        <f ca="1">W333+SUMIFS('Transactions (Dated)'!$E$2:$E$53,'Transactions (Dated)'!$D$2:$D$53,'Share Values'!$V334,'Transactions (Dated)'!$B$2:$B$53,'Share Values'!W$11,'Transactions (Dated)'!$C$2:$C$53,"Buy")-SUMIFS('Transactions (Dated)'!$E$2:$E$53,'Transactions (Dated)'!$D$2:$D$53,'Share Values'!$V334,'Transactions (Dated)'!$B$2:$B$53,'Share Values'!W$11,'Transactions (Dated)'!$C$2:$C$53,"Sell")</f>
        <v>4625</v>
      </c>
      <c r="X334" s="40">
        <f ca="1">X333+SUMIFS('Transactions (Dated)'!$E$2:$E$53,'Transactions (Dated)'!$D$2:$D$53,'Share Values'!$V334,'Transactions (Dated)'!$B$2:$B$53,'Share Values'!X$11,'Transactions (Dated)'!$C$2:$C$53,"Buy")-SUMIFS('Transactions (Dated)'!$E$2:$E$53,'Transactions (Dated)'!$D$2:$D$53,'Share Values'!$V334,'Transactions (Dated)'!$B$2:$B$53,'Share Values'!X$11,'Transactions (Dated)'!$C$2:$C$53,"Sell")</f>
        <v>9375</v>
      </c>
      <c r="Y334" s="40">
        <f ca="1">Y333+SUMIFS('Transactions (Dated)'!$E$2:$E$53,'Transactions (Dated)'!$D$2:$D$53,'Share Values'!$V334,'Transactions (Dated)'!$B$2:$B$53,'Share Values'!Y$11,'Transactions (Dated)'!$C$2:$C$53,"Buy")-SUMIFS('Transactions (Dated)'!$E$2:$E$53,'Transactions (Dated)'!$D$2:$D$53,'Share Values'!$V334,'Transactions (Dated)'!$B$2:$B$53,'Share Values'!Y$11,'Transactions (Dated)'!$C$2:$C$53,"Sell")</f>
        <v>0</v>
      </c>
      <c r="Z334" s="40">
        <f ca="1">Z333+SUMIFS('Transactions (Dated)'!$E$2:$E$53,'Transactions (Dated)'!$D$2:$D$53,'Share Values'!$V334,'Transactions (Dated)'!$B$2:$B$53,'Share Values'!Z$11,'Transactions (Dated)'!$C$2:$C$53,"Buy")-SUMIFS('Transactions (Dated)'!$E$2:$E$53,'Transactions (Dated)'!$D$2:$D$53,'Share Values'!$V334,'Transactions (Dated)'!$B$2:$B$53,'Share Values'!Z$11,'Transactions (Dated)'!$C$2:$C$53,"Sell")</f>
        <v>1892</v>
      </c>
      <c r="AA334" s="40">
        <f ca="1">AA333+SUMIFS('Transactions (Dated)'!$E$2:$E$53,'Transactions (Dated)'!$D$2:$D$53,'Share Values'!$V334,'Transactions (Dated)'!$B$2:$B$53,'Share Values'!AA$11,'Transactions (Dated)'!$C$2:$C$53,"Buy")-SUMIFS('Transactions (Dated)'!$E$2:$E$53,'Transactions (Dated)'!$D$2:$D$53,'Share Values'!$V334,'Transactions (Dated)'!$B$2:$B$53,'Share Values'!AA$11,'Transactions (Dated)'!$C$2:$C$53,"Sell")</f>
        <v>2348</v>
      </c>
      <c r="AB334" s="40">
        <f ca="1">AB333+SUMIFS('Transactions (Dated)'!$E$2:$E$53,'Transactions (Dated)'!$D$2:$D$53,'Share Values'!$V334,'Transactions (Dated)'!$B$2:$B$53,'Share Values'!AB$11,'Transactions (Dated)'!$C$2:$C$53,"Buy")-SUMIFS('Transactions (Dated)'!$E$2:$E$53,'Transactions (Dated)'!$D$2:$D$53,'Share Values'!$V334,'Transactions (Dated)'!$B$2:$B$53,'Share Values'!AB$11,'Transactions (Dated)'!$C$2:$C$53,"Sell")</f>
        <v>4900</v>
      </c>
      <c r="AC334" s="40">
        <f ca="1">AC333+SUMIFS('Transactions (Dated)'!$E$2:$E$53,'Transactions (Dated)'!$D$2:$D$53,'Share Values'!$V334,'Transactions (Dated)'!$B$2:$B$53,'Share Values'!AC$11,'Transactions (Dated)'!$C$2:$C$53,"Buy")-SUMIFS('Transactions (Dated)'!$E$2:$E$53,'Transactions (Dated)'!$D$2:$D$53,'Share Values'!$V334,'Transactions (Dated)'!$B$2:$B$53,'Share Values'!AC$11,'Transactions (Dated)'!$C$2:$C$53,"Sell")</f>
        <v>0</v>
      </c>
      <c r="AD334" s="40">
        <f ca="1">AD333+SUMIFS('Transactions (Dated)'!$E$2:$E$53,'Transactions (Dated)'!$D$2:$D$53,'Share Values'!$V334,'Transactions (Dated)'!$B$2:$B$53,'Share Values'!AD$11,'Transactions (Dated)'!$C$2:$C$53,"Buy")-SUMIFS('Transactions (Dated)'!$E$2:$E$53,'Transactions (Dated)'!$D$2:$D$53,'Share Values'!$V334,'Transactions (Dated)'!$B$2:$B$53,'Share Values'!AD$11,'Transactions (Dated)'!$C$2:$C$53,"Sell")</f>
        <v>0</v>
      </c>
      <c r="AE334" s="40">
        <f ca="1">AE333+SUMIFS('Transactions (Dated)'!$E$2:$E$53,'Transactions (Dated)'!$D$2:$D$53,'Share Values'!$V334,'Transactions (Dated)'!$B$2:$B$53,'Share Values'!AE$11,'Transactions (Dated)'!$C$2:$C$53,"Buy")-SUMIFS('Transactions (Dated)'!$E$2:$E$53,'Transactions (Dated)'!$D$2:$D$53,'Share Values'!$V334,'Transactions (Dated)'!$B$2:$B$53,'Share Values'!AE$11,'Transactions (Dated)'!$C$2:$C$53,"Sell")</f>
        <v>0</v>
      </c>
      <c r="AF334" s="40">
        <f ca="1">AF333+SUMIFS('Transactions (Dated)'!$E$2:$E$53,'Transactions (Dated)'!$D$2:$D$53,'Share Values'!$V334,'Transactions (Dated)'!$B$2:$B$53,'Share Values'!AF$11,'Transactions (Dated)'!$C$2:$C$53,"Buy")-SUMIFS('Transactions (Dated)'!$E$2:$E$53,'Transactions (Dated)'!$D$2:$D$53,'Share Values'!$V334,'Transactions (Dated)'!$B$2:$B$53,'Share Values'!AF$11,'Transactions (Dated)'!$C$2:$C$53,"Sell")</f>
        <v>0</v>
      </c>
      <c r="AG334" s="40">
        <f ca="1">AG333+SUMIFS('Transactions (Dated)'!$E$2:$E$53,'Transactions (Dated)'!$D$2:$D$53,'Share Values'!$V334,'Transactions (Dated)'!$B$2:$B$53,'Share Values'!AG$11,'Transactions (Dated)'!$C$2:$C$53,"Buy")-SUMIFS('Transactions (Dated)'!$E$2:$E$53,'Transactions (Dated)'!$D$2:$D$53,'Share Values'!$V334,'Transactions (Dated)'!$B$2:$B$53,'Share Values'!AG$11,'Transactions (Dated)'!$C$2:$C$53,"Sell")</f>
        <v>0</v>
      </c>
      <c r="AH334" s="40">
        <f ca="1">AH333+SUMIFS('Transactions (Dated)'!$E$2:$E$53,'Transactions (Dated)'!$D$2:$D$53,'Share Values'!$V334,'Transactions (Dated)'!$B$2:$B$53,'Share Values'!AH$11,'Transactions (Dated)'!$C$2:$C$53,"Buy")-SUMIFS('Transactions (Dated)'!$E$2:$E$53,'Transactions (Dated)'!$D$2:$D$53,'Share Values'!$V334,'Transactions (Dated)'!$B$2:$B$53,'Share Values'!AH$11,'Transactions (Dated)'!$C$2:$C$53,"Sell")</f>
        <v>0</v>
      </c>
      <c r="AI334" s="40">
        <f ca="1">AI333+SUMIFS('Transactions (Dated)'!$E$2:$E$53,'Transactions (Dated)'!$D$2:$D$53,'Share Values'!$V334,'Transactions (Dated)'!$B$2:$B$53,'Share Values'!AI$11,'Transactions (Dated)'!$C$2:$C$53,"Buy")-SUMIFS('Transactions (Dated)'!$E$2:$E$53,'Transactions (Dated)'!$D$2:$D$53,'Share Values'!$V334,'Transactions (Dated)'!$B$2:$B$53,'Share Values'!AI$11,'Transactions (Dated)'!$C$2:$C$53,"Sell")</f>
        <v>0</v>
      </c>
      <c r="AJ334" s="40">
        <f ca="1">AJ333+SUMIFS('Transactions (Dated)'!$E$2:$E$53,'Transactions (Dated)'!$D$2:$D$53,'Share Values'!$V334,'Transactions (Dated)'!$B$2:$B$53,'Share Values'!AJ$11,'Transactions (Dated)'!$C$2:$C$53,"Buy")-SUMIFS('Transactions (Dated)'!$E$2:$E$53,'Transactions (Dated)'!$D$2:$D$53,'Share Values'!$V334,'Transactions (Dated)'!$B$2:$B$53,'Share Values'!AJ$11,'Transactions (Dated)'!$C$2:$C$53,"Sell")</f>
        <v>0</v>
      </c>
      <c r="AK334" s="40"/>
      <c r="AM334" s="3">
        <f t="shared" si="129"/>
        <v>42383</v>
      </c>
      <c r="AN334" s="6">
        <f t="shared" ca="1" si="130"/>
        <v>48701.25</v>
      </c>
      <c r="AO334" s="6">
        <f t="shared" ca="1" si="131"/>
        <v>17812.5</v>
      </c>
      <c r="AP334" s="6">
        <f t="shared" ca="1" si="132"/>
        <v>0</v>
      </c>
      <c r="AQ334" s="6">
        <f t="shared" ca="1" si="133"/>
        <v>65160.479999999996</v>
      </c>
      <c r="AR334" s="6">
        <f t="shared" ca="1" si="134"/>
        <v>29749.16</v>
      </c>
      <c r="AS334" s="6">
        <f t="shared" ca="1" si="135"/>
        <v>46207</v>
      </c>
      <c r="AT334" s="6">
        <f t="shared" ca="1" si="136"/>
        <v>0</v>
      </c>
      <c r="AU334" s="6">
        <f t="shared" ca="1" si="137"/>
        <v>0</v>
      </c>
      <c r="AV334" s="6">
        <f t="shared" ca="1" si="138"/>
        <v>0</v>
      </c>
      <c r="AW334" s="6">
        <f t="shared" ca="1" si="139"/>
        <v>0</v>
      </c>
      <c r="AX334" s="6">
        <f t="shared" ca="1" si="140"/>
        <v>0</v>
      </c>
      <c r="AY334" s="6">
        <f t="shared" ca="1" si="141"/>
        <v>0</v>
      </c>
      <c r="AZ334" s="6">
        <f t="shared" ca="1" si="142"/>
        <v>0</v>
      </c>
      <c r="BA334" s="6">
        <f t="shared" ca="1" si="143"/>
        <v>0</v>
      </c>
      <c r="BB334" s="6"/>
      <c r="BD334" s="4">
        <f t="shared" ca="1" si="144"/>
        <v>207630.38999999998</v>
      </c>
      <c r="BF334" s="3">
        <f t="shared" si="145"/>
        <v>42383</v>
      </c>
      <c r="BG334" s="6">
        <f>BG333+SUMIFS('Transactions (Dated)'!H:H,'Transactions (Dated)'!D:D,'Share Values'!AM334)</f>
        <v>758396.9</v>
      </c>
      <c r="BH334" s="6">
        <f ca="1">BH333+SUMIFS('Transactions (Dated)'!$F:$F,'Transactions (Dated)'!$D:$D,$BF334,'Transactions (Dated)'!$B:$B,BH$11,'Transactions (Dated)'!$C:$C,"Dividend (paid to cash)")*W334</f>
        <v>0</v>
      </c>
      <c r="BI334" s="6">
        <f ca="1">BI333+SUMIFS('Transactions (Dated)'!$F:$F,'Transactions (Dated)'!$D:$D,$BF334,'Transactions (Dated)'!$B:$B,BI$11,'Transactions (Dated)'!$C:$C,"Dividend (paid to cash)")*X334</f>
        <v>2421.875</v>
      </c>
      <c r="BJ334" s="6">
        <f ca="1">BJ333+SUMIFS('Transactions (Dated)'!$F:$F,'Transactions (Dated)'!$D:$D,$BF334,'Transactions (Dated)'!$B:$B,BJ$11,'Transactions (Dated)'!$C:$C,"Dividend (paid to cash)")*Y334</f>
        <v>0</v>
      </c>
      <c r="BK334" s="6">
        <f ca="1">BK333+SUMIFS('Transactions (Dated)'!$F:$F,'Transactions (Dated)'!$D:$D,$BF334,'Transactions (Dated)'!$B:$B,BK$11,'Transactions (Dated)'!$C:$C,"Dividend (paid to cash)")*Z334</f>
        <v>245.96000000000004</v>
      </c>
      <c r="BL334" s="6">
        <f ca="1">BL333+SUMIFS('Transactions (Dated)'!$F:$F,'Transactions (Dated)'!$D:$D,$BF334,'Transactions (Dated)'!$B:$B,BL$11,'Transactions (Dated)'!$C:$C,"Dividend (paid to cash)")*AA334</f>
        <v>0</v>
      </c>
      <c r="BM334" s="6">
        <f ca="1">BM333+SUMIFS('Transactions (Dated)'!$F:$F,'Transactions (Dated)'!$D:$D,$BF334,'Transactions (Dated)'!$B:$B,BM$11,'Transactions (Dated)'!$C:$C,"Dividend (paid to cash)")*AB334</f>
        <v>0</v>
      </c>
      <c r="BN334" s="6">
        <f ca="1">BN333+SUMIFS('Transactions (Dated)'!$F:$F,'Transactions (Dated)'!$D:$D,$BF334,'Transactions (Dated)'!$B:$B,BN$11,'Transactions (Dated)'!$C:$C,"Dividend (paid to cash)")*AC334</f>
        <v>0</v>
      </c>
      <c r="BO334" s="6">
        <f ca="1">BO333+SUMIFS('Transactions (Dated)'!$F:$F,'Transactions (Dated)'!$D:$D,$BF334,'Transactions (Dated)'!$B:$B,BO$11,'Transactions (Dated)'!$C:$C,"Dividend (paid to cash)")*AD334</f>
        <v>0</v>
      </c>
      <c r="BP334" s="6">
        <f ca="1">BP333+SUMIFS('Transactions (Dated)'!$F:$F,'Transactions (Dated)'!$D:$D,$BF334,'Transactions (Dated)'!$B:$B,BP$11,'Transactions (Dated)'!$C:$C,"Dividend (paid to cash)")*AE334</f>
        <v>0</v>
      </c>
      <c r="BQ334" s="6">
        <f ca="1">BQ333+SUMIFS('Transactions (Dated)'!$F:$F,'Transactions (Dated)'!$D:$D,$BF334,'Transactions (Dated)'!$B:$B,BQ$11,'Transactions (Dated)'!$C:$C,"Dividend (paid to cash)")*AF334</f>
        <v>0</v>
      </c>
      <c r="BR334" s="6">
        <f ca="1">BR333+SUMIFS('Transactions (Dated)'!$F:$F,'Transactions (Dated)'!$D:$D,$BF334,'Transactions (Dated)'!$B:$B,BR$11,'Transactions (Dated)'!$C:$C,"Dividend (paid to cash)")*AG334</f>
        <v>0</v>
      </c>
      <c r="BS334" s="6">
        <f ca="1">BS333+SUMIFS('Transactions (Dated)'!$F:$F,'Transactions (Dated)'!$D:$D,$BF334,'Transactions (Dated)'!$B:$B,BS$11,'Transactions (Dated)'!$C:$C,"Dividend (paid to cash)")*AH334</f>
        <v>0</v>
      </c>
      <c r="BT334" s="6">
        <f ca="1">BT333+SUMIFS('Transactions (Dated)'!$F:$F,'Transactions (Dated)'!$D:$D,$BF334,'Transactions (Dated)'!$B:$B,BT$11,'Transactions (Dated)'!$C:$C,"Dividend (paid to cash)")*AI334</f>
        <v>0</v>
      </c>
      <c r="BU334" s="6">
        <f ca="1">BU333+SUMIFS('Transactions (Dated)'!$F:$F,'Transactions (Dated)'!$D:$D,$BF334,'Transactions (Dated)'!$B:$B,BU$11,'Transactions (Dated)'!$C:$C,"Dividend (paid to cash)")*AJ334</f>
        <v>0</v>
      </c>
      <c r="BV334" s="6"/>
      <c r="BX334" s="6">
        <f t="shared" ca="1" si="150"/>
        <v>761064.73499999999</v>
      </c>
      <c r="BZ334" s="3">
        <f t="shared" si="151"/>
        <v>42383</v>
      </c>
      <c r="CA334" s="4">
        <f t="shared" ca="1" si="146"/>
        <v>207630.38999999998</v>
      </c>
      <c r="CB334" s="4">
        <f t="shared" ca="1" si="147"/>
        <v>761064.73499999999</v>
      </c>
      <c r="CD334" s="4">
        <f t="shared" ca="1" si="148"/>
        <v>968695.125</v>
      </c>
    </row>
    <row r="335" spans="2:82">
      <c r="B335" s="3">
        <f t="shared" si="149"/>
        <v>42384</v>
      </c>
      <c r="C335" s="2">
        <v>12073.5</v>
      </c>
      <c r="E335" s="70">
        <v>42384</v>
      </c>
      <c r="F335" s="69">
        <v>10.130000000000001</v>
      </c>
      <c r="G335" s="69">
        <v>1.83</v>
      </c>
      <c r="H335" s="69">
        <v>16.3</v>
      </c>
      <c r="I335" s="69">
        <v>34.299999999999997</v>
      </c>
      <c r="J335" s="69">
        <v>12.68</v>
      </c>
      <c r="K335" s="69">
        <v>9.1999999999999993</v>
      </c>
      <c r="L335" s="69">
        <v>18.190000000000001</v>
      </c>
      <c r="M335" s="69">
        <v>2.72</v>
      </c>
      <c r="N335" s="69">
        <v>7</v>
      </c>
      <c r="O335" s="69">
        <v>6.88</v>
      </c>
      <c r="P335" s="69">
        <v>21.95</v>
      </c>
      <c r="Q335" s="69">
        <v>0.84</v>
      </c>
      <c r="R335" s="69">
        <v>2.94</v>
      </c>
      <c r="S335" s="69">
        <v>36.520000000000003</v>
      </c>
      <c r="T335" s="4"/>
      <c r="V335" s="3">
        <f t="shared" si="128"/>
        <v>42384</v>
      </c>
      <c r="W335" s="40">
        <f ca="1">W334+SUMIFS('Transactions (Dated)'!$E$2:$E$53,'Transactions (Dated)'!$D$2:$D$53,'Share Values'!$V335,'Transactions (Dated)'!$B$2:$B$53,'Share Values'!W$11,'Transactions (Dated)'!$C$2:$C$53,"Buy")-SUMIFS('Transactions (Dated)'!$E$2:$E$53,'Transactions (Dated)'!$D$2:$D$53,'Share Values'!$V335,'Transactions (Dated)'!$B$2:$B$53,'Share Values'!W$11,'Transactions (Dated)'!$C$2:$C$53,"Sell")</f>
        <v>4625</v>
      </c>
      <c r="X335" s="40">
        <f ca="1">X334+SUMIFS('Transactions (Dated)'!$E$2:$E$53,'Transactions (Dated)'!$D$2:$D$53,'Share Values'!$V335,'Transactions (Dated)'!$B$2:$B$53,'Share Values'!X$11,'Transactions (Dated)'!$C$2:$C$53,"Buy")-SUMIFS('Transactions (Dated)'!$E$2:$E$53,'Transactions (Dated)'!$D$2:$D$53,'Share Values'!$V335,'Transactions (Dated)'!$B$2:$B$53,'Share Values'!X$11,'Transactions (Dated)'!$C$2:$C$53,"Sell")</f>
        <v>9375</v>
      </c>
      <c r="Y335" s="40">
        <f ca="1">Y334+SUMIFS('Transactions (Dated)'!$E$2:$E$53,'Transactions (Dated)'!$D$2:$D$53,'Share Values'!$V335,'Transactions (Dated)'!$B$2:$B$53,'Share Values'!Y$11,'Transactions (Dated)'!$C$2:$C$53,"Buy")-SUMIFS('Transactions (Dated)'!$E$2:$E$53,'Transactions (Dated)'!$D$2:$D$53,'Share Values'!$V335,'Transactions (Dated)'!$B$2:$B$53,'Share Values'!Y$11,'Transactions (Dated)'!$C$2:$C$53,"Sell")</f>
        <v>0</v>
      </c>
      <c r="Z335" s="40">
        <f ca="1">Z334+SUMIFS('Transactions (Dated)'!$E$2:$E$53,'Transactions (Dated)'!$D$2:$D$53,'Share Values'!$V335,'Transactions (Dated)'!$B$2:$B$53,'Share Values'!Z$11,'Transactions (Dated)'!$C$2:$C$53,"Buy")-SUMIFS('Transactions (Dated)'!$E$2:$E$53,'Transactions (Dated)'!$D$2:$D$53,'Share Values'!$V335,'Transactions (Dated)'!$B$2:$B$53,'Share Values'!Z$11,'Transactions (Dated)'!$C$2:$C$53,"Sell")</f>
        <v>1892</v>
      </c>
      <c r="AA335" s="40">
        <f ca="1">AA334+SUMIFS('Transactions (Dated)'!$E$2:$E$53,'Transactions (Dated)'!$D$2:$D$53,'Share Values'!$V335,'Transactions (Dated)'!$B$2:$B$53,'Share Values'!AA$11,'Transactions (Dated)'!$C$2:$C$53,"Buy")-SUMIFS('Transactions (Dated)'!$E$2:$E$53,'Transactions (Dated)'!$D$2:$D$53,'Share Values'!$V335,'Transactions (Dated)'!$B$2:$B$53,'Share Values'!AA$11,'Transactions (Dated)'!$C$2:$C$53,"Sell")</f>
        <v>2348</v>
      </c>
      <c r="AB335" s="40">
        <f ca="1">AB334+SUMIFS('Transactions (Dated)'!$E$2:$E$53,'Transactions (Dated)'!$D$2:$D$53,'Share Values'!$V335,'Transactions (Dated)'!$B$2:$B$53,'Share Values'!AB$11,'Transactions (Dated)'!$C$2:$C$53,"Buy")-SUMIFS('Transactions (Dated)'!$E$2:$E$53,'Transactions (Dated)'!$D$2:$D$53,'Share Values'!$V335,'Transactions (Dated)'!$B$2:$B$53,'Share Values'!AB$11,'Transactions (Dated)'!$C$2:$C$53,"Sell")</f>
        <v>4900</v>
      </c>
      <c r="AC335" s="40">
        <f ca="1">AC334+SUMIFS('Transactions (Dated)'!$E$2:$E$53,'Transactions (Dated)'!$D$2:$D$53,'Share Values'!$V335,'Transactions (Dated)'!$B$2:$B$53,'Share Values'!AC$11,'Transactions (Dated)'!$C$2:$C$53,"Buy")-SUMIFS('Transactions (Dated)'!$E$2:$E$53,'Transactions (Dated)'!$D$2:$D$53,'Share Values'!$V335,'Transactions (Dated)'!$B$2:$B$53,'Share Values'!AC$11,'Transactions (Dated)'!$C$2:$C$53,"Sell")</f>
        <v>0</v>
      </c>
      <c r="AD335" s="40">
        <f ca="1">AD334+SUMIFS('Transactions (Dated)'!$E$2:$E$53,'Transactions (Dated)'!$D$2:$D$53,'Share Values'!$V335,'Transactions (Dated)'!$B$2:$B$53,'Share Values'!AD$11,'Transactions (Dated)'!$C$2:$C$53,"Buy")-SUMIFS('Transactions (Dated)'!$E$2:$E$53,'Transactions (Dated)'!$D$2:$D$53,'Share Values'!$V335,'Transactions (Dated)'!$B$2:$B$53,'Share Values'!AD$11,'Transactions (Dated)'!$C$2:$C$53,"Sell")</f>
        <v>0</v>
      </c>
      <c r="AE335" s="40">
        <f ca="1">AE334+SUMIFS('Transactions (Dated)'!$E$2:$E$53,'Transactions (Dated)'!$D$2:$D$53,'Share Values'!$V335,'Transactions (Dated)'!$B$2:$B$53,'Share Values'!AE$11,'Transactions (Dated)'!$C$2:$C$53,"Buy")-SUMIFS('Transactions (Dated)'!$E$2:$E$53,'Transactions (Dated)'!$D$2:$D$53,'Share Values'!$V335,'Transactions (Dated)'!$B$2:$B$53,'Share Values'!AE$11,'Transactions (Dated)'!$C$2:$C$53,"Sell")</f>
        <v>0</v>
      </c>
      <c r="AF335" s="40">
        <f ca="1">AF334+SUMIFS('Transactions (Dated)'!$E$2:$E$53,'Transactions (Dated)'!$D$2:$D$53,'Share Values'!$V335,'Transactions (Dated)'!$B$2:$B$53,'Share Values'!AF$11,'Transactions (Dated)'!$C$2:$C$53,"Buy")-SUMIFS('Transactions (Dated)'!$E$2:$E$53,'Transactions (Dated)'!$D$2:$D$53,'Share Values'!$V335,'Transactions (Dated)'!$B$2:$B$53,'Share Values'!AF$11,'Transactions (Dated)'!$C$2:$C$53,"Sell")</f>
        <v>0</v>
      </c>
      <c r="AG335" s="40">
        <f ca="1">AG334+SUMIFS('Transactions (Dated)'!$E$2:$E$53,'Transactions (Dated)'!$D$2:$D$53,'Share Values'!$V335,'Transactions (Dated)'!$B$2:$B$53,'Share Values'!AG$11,'Transactions (Dated)'!$C$2:$C$53,"Buy")-SUMIFS('Transactions (Dated)'!$E$2:$E$53,'Transactions (Dated)'!$D$2:$D$53,'Share Values'!$V335,'Transactions (Dated)'!$B$2:$B$53,'Share Values'!AG$11,'Transactions (Dated)'!$C$2:$C$53,"Sell")</f>
        <v>0</v>
      </c>
      <c r="AH335" s="40">
        <f ca="1">AH334+SUMIFS('Transactions (Dated)'!$E$2:$E$53,'Transactions (Dated)'!$D$2:$D$53,'Share Values'!$V335,'Transactions (Dated)'!$B$2:$B$53,'Share Values'!AH$11,'Transactions (Dated)'!$C$2:$C$53,"Buy")-SUMIFS('Transactions (Dated)'!$E$2:$E$53,'Transactions (Dated)'!$D$2:$D$53,'Share Values'!$V335,'Transactions (Dated)'!$B$2:$B$53,'Share Values'!AH$11,'Transactions (Dated)'!$C$2:$C$53,"Sell")</f>
        <v>0</v>
      </c>
      <c r="AI335" s="40">
        <f ca="1">AI334+SUMIFS('Transactions (Dated)'!$E$2:$E$53,'Transactions (Dated)'!$D$2:$D$53,'Share Values'!$V335,'Transactions (Dated)'!$B$2:$B$53,'Share Values'!AI$11,'Transactions (Dated)'!$C$2:$C$53,"Buy")-SUMIFS('Transactions (Dated)'!$E$2:$E$53,'Transactions (Dated)'!$D$2:$D$53,'Share Values'!$V335,'Transactions (Dated)'!$B$2:$B$53,'Share Values'!AI$11,'Transactions (Dated)'!$C$2:$C$53,"Sell")</f>
        <v>0</v>
      </c>
      <c r="AJ335" s="40">
        <f ca="1">AJ334+SUMIFS('Transactions (Dated)'!$E$2:$E$53,'Transactions (Dated)'!$D$2:$D$53,'Share Values'!$V335,'Transactions (Dated)'!$B$2:$B$53,'Share Values'!AJ$11,'Transactions (Dated)'!$C$2:$C$53,"Buy")-SUMIFS('Transactions (Dated)'!$E$2:$E$53,'Transactions (Dated)'!$D$2:$D$53,'Share Values'!$V335,'Transactions (Dated)'!$B$2:$B$53,'Share Values'!AJ$11,'Transactions (Dated)'!$C$2:$C$53,"Sell")</f>
        <v>0</v>
      </c>
      <c r="AK335" s="40"/>
      <c r="AM335" s="3">
        <f t="shared" si="129"/>
        <v>42384</v>
      </c>
      <c r="AN335" s="6">
        <f t="shared" ca="1" si="130"/>
        <v>46851.25</v>
      </c>
      <c r="AO335" s="6">
        <f t="shared" ca="1" si="131"/>
        <v>17156.25</v>
      </c>
      <c r="AP335" s="6">
        <f t="shared" ca="1" si="132"/>
        <v>0</v>
      </c>
      <c r="AQ335" s="6">
        <f t="shared" ca="1" si="133"/>
        <v>64895.599999999991</v>
      </c>
      <c r="AR335" s="6">
        <f t="shared" ca="1" si="134"/>
        <v>29772.639999999999</v>
      </c>
      <c r="AS335" s="6">
        <f t="shared" ca="1" si="135"/>
        <v>45080</v>
      </c>
      <c r="AT335" s="6">
        <f t="shared" ca="1" si="136"/>
        <v>0</v>
      </c>
      <c r="AU335" s="6">
        <f t="shared" ca="1" si="137"/>
        <v>0</v>
      </c>
      <c r="AV335" s="6">
        <f t="shared" ca="1" si="138"/>
        <v>0</v>
      </c>
      <c r="AW335" s="6">
        <f t="shared" ca="1" si="139"/>
        <v>0</v>
      </c>
      <c r="AX335" s="6">
        <f t="shared" ca="1" si="140"/>
        <v>0</v>
      </c>
      <c r="AY335" s="6">
        <f t="shared" ca="1" si="141"/>
        <v>0</v>
      </c>
      <c r="AZ335" s="6">
        <f t="shared" ca="1" si="142"/>
        <v>0</v>
      </c>
      <c r="BA335" s="6">
        <f t="shared" ca="1" si="143"/>
        <v>0</v>
      </c>
      <c r="BB335" s="6"/>
      <c r="BD335" s="4">
        <f t="shared" ca="1" si="144"/>
        <v>203755.74</v>
      </c>
      <c r="BF335" s="3">
        <f t="shared" si="145"/>
        <v>42384</v>
      </c>
      <c r="BG335" s="6">
        <f>BG334+SUMIFS('Transactions (Dated)'!H:H,'Transactions (Dated)'!D:D,'Share Values'!AM335)</f>
        <v>758396.9</v>
      </c>
      <c r="BH335" s="6">
        <f ca="1">BH334+SUMIFS('Transactions (Dated)'!$F:$F,'Transactions (Dated)'!$D:$D,$BF335,'Transactions (Dated)'!$B:$B,BH$11,'Transactions (Dated)'!$C:$C,"Dividend (paid to cash)")*W335</f>
        <v>0</v>
      </c>
      <c r="BI335" s="6">
        <f ca="1">BI334+SUMIFS('Transactions (Dated)'!$F:$F,'Transactions (Dated)'!$D:$D,$BF335,'Transactions (Dated)'!$B:$B,BI$11,'Transactions (Dated)'!$C:$C,"Dividend (paid to cash)")*X335</f>
        <v>2421.875</v>
      </c>
      <c r="BJ335" s="6">
        <f ca="1">BJ334+SUMIFS('Transactions (Dated)'!$F:$F,'Transactions (Dated)'!$D:$D,$BF335,'Transactions (Dated)'!$B:$B,BJ$11,'Transactions (Dated)'!$C:$C,"Dividend (paid to cash)")*Y335</f>
        <v>0</v>
      </c>
      <c r="BK335" s="6">
        <f ca="1">BK334+SUMIFS('Transactions (Dated)'!$F:$F,'Transactions (Dated)'!$D:$D,$BF335,'Transactions (Dated)'!$B:$B,BK$11,'Transactions (Dated)'!$C:$C,"Dividend (paid to cash)")*Z335</f>
        <v>245.96000000000004</v>
      </c>
      <c r="BL335" s="6">
        <f ca="1">BL334+SUMIFS('Transactions (Dated)'!$F:$F,'Transactions (Dated)'!$D:$D,$BF335,'Transactions (Dated)'!$B:$B,BL$11,'Transactions (Dated)'!$C:$C,"Dividend (paid to cash)")*AA335</f>
        <v>0</v>
      </c>
      <c r="BM335" s="6">
        <f ca="1">BM334+SUMIFS('Transactions (Dated)'!$F:$F,'Transactions (Dated)'!$D:$D,$BF335,'Transactions (Dated)'!$B:$B,BM$11,'Transactions (Dated)'!$C:$C,"Dividend (paid to cash)")*AB335</f>
        <v>0</v>
      </c>
      <c r="BN335" s="6">
        <f ca="1">BN334+SUMIFS('Transactions (Dated)'!$F:$F,'Transactions (Dated)'!$D:$D,$BF335,'Transactions (Dated)'!$B:$B,BN$11,'Transactions (Dated)'!$C:$C,"Dividend (paid to cash)")*AC335</f>
        <v>0</v>
      </c>
      <c r="BO335" s="6">
        <f ca="1">BO334+SUMIFS('Transactions (Dated)'!$F:$F,'Transactions (Dated)'!$D:$D,$BF335,'Transactions (Dated)'!$B:$B,BO$11,'Transactions (Dated)'!$C:$C,"Dividend (paid to cash)")*AD335</f>
        <v>0</v>
      </c>
      <c r="BP335" s="6">
        <f ca="1">BP334+SUMIFS('Transactions (Dated)'!$F:$F,'Transactions (Dated)'!$D:$D,$BF335,'Transactions (Dated)'!$B:$B,BP$11,'Transactions (Dated)'!$C:$C,"Dividend (paid to cash)")*AE335</f>
        <v>0</v>
      </c>
      <c r="BQ335" s="6">
        <f ca="1">BQ334+SUMIFS('Transactions (Dated)'!$F:$F,'Transactions (Dated)'!$D:$D,$BF335,'Transactions (Dated)'!$B:$B,BQ$11,'Transactions (Dated)'!$C:$C,"Dividend (paid to cash)")*AF335</f>
        <v>0</v>
      </c>
      <c r="BR335" s="6">
        <f ca="1">BR334+SUMIFS('Transactions (Dated)'!$F:$F,'Transactions (Dated)'!$D:$D,$BF335,'Transactions (Dated)'!$B:$B,BR$11,'Transactions (Dated)'!$C:$C,"Dividend (paid to cash)")*AG335</f>
        <v>0</v>
      </c>
      <c r="BS335" s="6">
        <f ca="1">BS334+SUMIFS('Transactions (Dated)'!$F:$F,'Transactions (Dated)'!$D:$D,$BF335,'Transactions (Dated)'!$B:$B,BS$11,'Transactions (Dated)'!$C:$C,"Dividend (paid to cash)")*AH335</f>
        <v>0</v>
      </c>
      <c r="BT335" s="6">
        <f ca="1">BT334+SUMIFS('Transactions (Dated)'!$F:$F,'Transactions (Dated)'!$D:$D,$BF335,'Transactions (Dated)'!$B:$B,BT$11,'Transactions (Dated)'!$C:$C,"Dividend (paid to cash)")*AI335</f>
        <v>0</v>
      </c>
      <c r="BU335" s="6">
        <f ca="1">BU334+SUMIFS('Transactions (Dated)'!$F:$F,'Transactions (Dated)'!$D:$D,$BF335,'Transactions (Dated)'!$B:$B,BU$11,'Transactions (Dated)'!$C:$C,"Dividend (paid to cash)")*AJ335</f>
        <v>0</v>
      </c>
      <c r="BV335" s="6"/>
      <c r="BX335" s="6">
        <f t="shared" ca="1" si="150"/>
        <v>761064.73499999999</v>
      </c>
      <c r="BZ335" s="3">
        <f t="shared" si="151"/>
        <v>42384</v>
      </c>
      <c r="CA335" s="4">
        <f t="shared" ca="1" si="146"/>
        <v>203755.74</v>
      </c>
      <c r="CB335" s="4">
        <f t="shared" ca="1" si="147"/>
        <v>761064.73499999999</v>
      </c>
      <c r="CD335" s="4">
        <f t="shared" ca="1" si="148"/>
        <v>964820.47499999998</v>
      </c>
    </row>
    <row r="336" spans="2:82">
      <c r="B336" s="3">
        <f t="shared" si="149"/>
        <v>42387</v>
      </c>
      <c r="C336" s="2">
        <v>11942.2</v>
      </c>
      <c r="E336" s="70">
        <v>42387</v>
      </c>
      <c r="F336" s="69">
        <v>10.02</v>
      </c>
      <c r="G336" s="69">
        <v>1.66</v>
      </c>
      <c r="H336" s="69">
        <v>16.13</v>
      </c>
      <c r="I336" s="69">
        <v>33.83</v>
      </c>
      <c r="J336" s="69">
        <v>12.27</v>
      </c>
      <c r="K336" s="69">
        <v>9.1</v>
      </c>
      <c r="L336" s="69">
        <v>16.420000000000002</v>
      </c>
      <c r="M336" s="69">
        <v>2.72</v>
      </c>
      <c r="N336" s="69">
        <v>6.97</v>
      </c>
      <c r="O336" s="69">
        <v>6.8333000000000004</v>
      </c>
      <c r="P336" s="69">
        <v>21.7</v>
      </c>
      <c r="Q336" s="69">
        <v>0.83</v>
      </c>
      <c r="R336" s="69">
        <v>2.97</v>
      </c>
      <c r="S336" s="69">
        <v>36.299999999999997</v>
      </c>
      <c r="T336" s="4"/>
      <c r="V336" s="3">
        <f t="shared" si="128"/>
        <v>42387</v>
      </c>
      <c r="W336" s="40">
        <f ca="1">W335+SUMIFS('Transactions (Dated)'!$E$2:$E$53,'Transactions (Dated)'!$D$2:$D$53,'Share Values'!$V336,'Transactions (Dated)'!$B$2:$B$53,'Share Values'!W$11,'Transactions (Dated)'!$C$2:$C$53,"Buy")-SUMIFS('Transactions (Dated)'!$E$2:$E$53,'Transactions (Dated)'!$D$2:$D$53,'Share Values'!$V336,'Transactions (Dated)'!$B$2:$B$53,'Share Values'!W$11,'Transactions (Dated)'!$C$2:$C$53,"Sell")</f>
        <v>4625</v>
      </c>
      <c r="X336" s="40">
        <f ca="1">X335+SUMIFS('Transactions (Dated)'!$E$2:$E$53,'Transactions (Dated)'!$D$2:$D$53,'Share Values'!$V336,'Transactions (Dated)'!$B$2:$B$53,'Share Values'!X$11,'Transactions (Dated)'!$C$2:$C$53,"Buy")-SUMIFS('Transactions (Dated)'!$E$2:$E$53,'Transactions (Dated)'!$D$2:$D$53,'Share Values'!$V336,'Transactions (Dated)'!$B$2:$B$53,'Share Values'!X$11,'Transactions (Dated)'!$C$2:$C$53,"Sell")</f>
        <v>9375</v>
      </c>
      <c r="Y336" s="40">
        <f ca="1">Y335+SUMIFS('Transactions (Dated)'!$E$2:$E$53,'Transactions (Dated)'!$D$2:$D$53,'Share Values'!$V336,'Transactions (Dated)'!$B$2:$B$53,'Share Values'!Y$11,'Transactions (Dated)'!$C$2:$C$53,"Buy")-SUMIFS('Transactions (Dated)'!$E$2:$E$53,'Transactions (Dated)'!$D$2:$D$53,'Share Values'!$V336,'Transactions (Dated)'!$B$2:$B$53,'Share Values'!Y$11,'Transactions (Dated)'!$C$2:$C$53,"Sell")</f>
        <v>0</v>
      </c>
      <c r="Z336" s="40">
        <f ca="1">Z335+SUMIFS('Transactions (Dated)'!$E$2:$E$53,'Transactions (Dated)'!$D$2:$D$53,'Share Values'!$V336,'Transactions (Dated)'!$B$2:$B$53,'Share Values'!Z$11,'Transactions (Dated)'!$C$2:$C$53,"Buy")-SUMIFS('Transactions (Dated)'!$E$2:$E$53,'Transactions (Dated)'!$D$2:$D$53,'Share Values'!$V336,'Transactions (Dated)'!$B$2:$B$53,'Share Values'!Z$11,'Transactions (Dated)'!$C$2:$C$53,"Sell")</f>
        <v>1892</v>
      </c>
      <c r="AA336" s="40">
        <f ca="1">AA335+SUMIFS('Transactions (Dated)'!$E$2:$E$53,'Transactions (Dated)'!$D$2:$D$53,'Share Values'!$V336,'Transactions (Dated)'!$B$2:$B$53,'Share Values'!AA$11,'Transactions (Dated)'!$C$2:$C$53,"Buy")-SUMIFS('Transactions (Dated)'!$E$2:$E$53,'Transactions (Dated)'!$D$2:$D$53,'Share Values'!$V336,'Transactions (Dated)'!$B$2:$B$53,'Share Values'!AA$11,'Transactions (Dated)'!$C$2:$C$53,"Sell")</f>
        <v>2348</v>
      </c>
      <c r="AB336" s="40">
        <f ca="1">AB335+SUMIFS('Transactions (Dated)'!$E$2:$E$53,'Transactions (Dated)'!$D$2:$D$53,'Share Values'!$V336,'Transactions (Dated)'!$B$2:$B$53,'Share Values'!AB$11,'Transactions (Dated)'!$C$2:$C$53,"Buy")-SUMIFS('Transactions (Dated)'!$E$2:$E$53,'Transactions (Dated)'!$D$2:$D$53,'Share Values'!$V336,'Transactions (Dated)'!$B$2:$B$53,'Share Values'!AB$11,'Transactions (Dated)'!$C$2:$C$53,"Sell")</f>
        <v>4900</v>
      </c>
      <c r="AC336" s="40">
        <f ca="1">AC335+SUMIFS('Transactions (Dated)'!$E$2:$E$53,'Transactions (Dated)'!$D$2:$D$53,'Share Values'!$V336,'Transactions (Dated)'!$B$2:$B$53,'Share Values'!AC$11,'Transactions (Dated)'!$C$2:$C$53,"Buy")-SUMIFS('Transactions (Dated)'!$E$2:$E$53,'Transactions (Dated)'!$D$2:$D$53,'Share Values'!$V336,'Transactions (Dated)'!$B$2:$B$53,'Share Values'!AC$11,'Transactions (Dated)'!$C$2:$C$53,"Sell")</f>
        <v>0</v>
      </c>
      <c r="AD336" s="40">
        <f ca="1">AD335+SUMIFS('Transactions (Dated)'!$E$2:$E$53,'Transactions (Dated)'!$D$2:$D$53,'Share Values'!$V336,'Transactions (Dated)'!$B$2:$B$53,'Share Values'!AD$11,'Transactions (Dated)'!$C$2:$C$53,"Buy")-SUMIFS('Transactions (Dated)'!$E$2:$E$53,'Transactions (Dated)'!$D$2:$D$53,'Share Values'!$V336,'Transactions (Dated)'!$B$2:$B$53,'Share Values'!AD$11,'Transactions (Dated)'!$C$2:$C$53,"Sell")</f>
        <v>0</v>
      </c>
      <c r="AE336" s="40">
        <f ca="1">AE335+SUMIFS('Transactions (Dated)'!$E$2:$E$53,'Transactions (Dated)'!$D$2:$D$53,'Share Values'!$V336,'Transactions (Dated)'!$B$2:$B$53,'Share Values'!AE$11,'Transactions (Dated)'!$C$2:$C$53,"Buy")-SUMIFS('Transactions (Dated)'!$E$2:$E$53,'Transactions (Dated)'!$D$2:$D$53,'Share Values'!$V336,'Transactions (Dated)'!$B$2:$B$53,'Share Values'!AE$11,'Transactions (Dated)'!$C$2:$C$53,"Sell")</f>
        <v>0</v>
      </c>
      <c r="AF336" s="40">
        <f ca="1">AF335+SUMIFS('Transactions (Dated)'!$E$2:$E$53,'Transactions (Dated)'!$D$2:$D$53,'Share Values'!$V336,'Transactions (Dated)'!$B$2:$B$53,'Share Values'!AF$11,'Transactions (Dated)'!$C$2:$C$53,"Buy")-SUMIFS('Transactions (Dated)'!$E$2:$E$53,'Transactions (Dated)'!$D$2:$D$53,'Share Values'!$V336,'Transactions (Dated)'!$B$2:$B$53,'Share Values'!AF$11,'Transactions (Dated)'!$C$2:$C$53,"Sell")</f>
        <v>0</v>
      </c>
      <c r="AG336" s="40">
        <f ca="1">AG335+SUMIFS('Transactions (Dated)'!$E$2:$E$53,'Transactions (Dated)'!$D$2:$D$53,'Share Values'!$V336,'Transactions (Dated)'!$B$2:$B$53,'Share Values'!AG$11,'Transactions (Dated)'!$C$2:$C$53,"Buy")-SUMIFS('Transactions (Dated)'!$E$2:$E$53,'Transactions (Dated)'!$D$2:$D$53,'Share Values'!$V336,'Transactions (Dated)'!$B$2:$B$53,'Share Values'!AG$11,'Transactions (Dated)'!$C$2:$C$53,"Sell")</f>
        <v>0</v>
      </c>
      <c r="AH336" s="40">
        <f ca="1">AH335+SUMIFS('Transactions (Dated)'!$E$2:$E$53,'Transactions (Dated)'!$D$2:$D$53,'Share Values'!$V336,'Transactions (Dated)'!$B$2:$B$53,'Share Values'!AH$11,'Transactions (Dated)'!$C$2:$C$53,"Buy")-SUMIFS('Transactions (Dated)'!$E$2:$E$53,'Transactions (Dated)'!$D$2:$D$53,'Share Values'!$V336,'Transactions (Dated)'!$B$2:$B$53,'Share Values'!AH$11,'Transactions (Dated)'!$C$2:$C$53,"Sell")</f>
        <v>0</v>
      </c>
      <c r="AI336" s="40">
        <f ca="1">AI335+SUMIFS('Transactions (Dated)'!$E$2:$E$53,'Transactions (Dated)'!$D$2:$D$53,'Share Values'!$V336,'Transactions (Dated)'!$B$2:$B$53,'Share Values'!AI$11,'Transactions (Dated)'!$C$2:$C$53,"Buy")-SUMIFS('Transactions (Dated)'!$E$2:$E$53,'Transactions (Dated)'!$D$2:$D$53,'Share Values'!$V336,'Transactions (Dated)'!$B$2:$B$53,'Share Values'!AI$11,'Transactions (Dated)'!$C$2:$C$53,"Sell")</f>
        <v>0</v>
      </c>
      <c r="AJ336" s="40">
        <f ca="1">AJ335+SUMIFS('Transactions (Dated)'!$E$2:$E$53,'Transactions (Dated)'!$D$2:$D$53,'Share Values'!$V336,'Transactions (Dated)'!$B$2:$B$53,'Share Values'!AJ$11,'Transactions (Dated)'!$C$2:$C$53,"Buy")-SUMIFS('Transactions (Dated)'!$E$2:$E$53,'Transactions (Dated)'!$D$2:$D$53,'Share Values'!$V336,'Transactions (Dated)'!$B$2:$B$53,'Share Values'!AJ$11,'Transactions (Dated)'!$C$2:$C$53,"Sell")</f>
        <v>0</v>
      </c>
      <c r="AK336" s="40"/>
      <c r="AM336" s="3">
        <f t="shared" si="129"/>
        <v>42387</v>
      </c>
      <c r="AN336" s="6">
        <f t="shared" ca="1" si="130"/>
        <v>46342.5</v>
      </c>
      <c r="AO336" s="6">
        <f t="shared" ca="1" si="131"/>
        <v>15562.5</v>
      </c>
      <c r="AP336" s="6">
        <f t="shared" ca="1" si="132"/>
        <v>0</v>
      </c>
      <c r="AQ336" s="6">
        <f t="shared" ca="1" si="133"/>
        <v>64006.359999999993</v>
      </c>
      <c r="AR336" s="6">
        <f t="shared" ca="1" si="134"/>
        <v>28809.96</v>
      </c>
      <c r="AS336" s="6">
        <f t="shared" ca="1" si="135"/>
        <v>44590</v>
      </c>
      <c r="AT336" s="6">
        <f t="shared" ca="1" si="136"/>
        <v>0</v>
      </c>
      <c r="AU336" s="6">
        <f t="shared" ca="1" si="137"/>
        <v>0</v>
      </c>
      <c r="AV336" s="6">
        <f t="shared" ca="1" si="138"/>
        <v>0</v>
      </c>
      <c r="AW336" s="6">
        <f t="shared" ca="1" si="139"/>
        <v>0</v>
      </c>
      <c r="AX336" s="6">
        <f t="shared" ca="1" si="140"/>
        <v>0</v>
      </c>
      <c r="AY336" s="6">
        <f t="shared" ca="1" si="141"/>
        <v>0</v>
      </c>
      <c r="AZ336" s="6">
        <f t="shared" ca="1" si="142"/>
        <v>0</v>
      </c>
      <c r="BA336" s="6">
        <f t="shared" ca="1" si="143"/>
        <v>0</v>
      </c>
      <c r="BB336" s="6"/>
      <c r="BD336" s="4">
        <f t="shared" ca="1" si="144"/>
        <v>199311.31999999998</v>
      </c>
      <c r="BF336" s="3">
        <f t="shared" si="145"/>
        <v>42387</v>
      </c>
      <c r="BG336" s="6">
        <f>BG335+SUMIFS('Transactions (Dated)'!H:H,'Transactions (Dated)'!D:D,'Share Values'!AM336)</f>
        <v>758396.9</v>
      </c>
      <c r="BH336" s="6">
        <f ca="1">BH335+SUMIFS('Transactions (Dated)'!$F:$F,'Transactions (Dated)'!$D:$D,$BF336,'Transactions (Dated)'!$B:$B,BH$11,'Transactions (Dated)'!$C:$C,"Dividend (paid to cash)")*W336</f>
        <v>0</v>
      </c>
      <c r="BI336" s="6">
        <f ca="1">BI335+SUMIFS('Transactions (Dated)'!$F:$F,'Transactions (Dated)'!$D:$D,$BF336,'Transactions (Dated)'!$B:$B,BI$11,'Transactions (Dated)'!$C:$C,"Dividend (paid to cash)")*X336</f>
        <v>2421.875</v>
      </c>
      <c r="BJ336" s="6">
        <f ca="1">BJ335+SUMIFS('Transactions (Dated)'!$F:$F,'Transactions (Dated)'!$D:$D,$BF336,'Transactions (Dated)'!$B:$B,BJ$11,'Transactions (Dated)'!$C:$C,"Dividend (paid to cash)")*Y336</f>
        <v>0</v>
      </c>
      <c r="BK336" s="6">
        <f ca="1">BK335+SUMIFS('Transactions (Dated)'!$F:$F,'Transactions (Dated)'!$D:$D,$BF336,'Transactions (Dated)'!$B:$B,BK$11,'Transactions (Dated)'!$C:$C,"Dividend (paid to cash)")*Z336</f>
        <v>245.96000000000004</v>
      </c>
      <c r="BL336" s="6">
        <f ca="1">BL335+SUMIFS('Transactions (Dated)'!$F:$F,'Transactions (Dated)'!$D:$D,$BF336,'Transactions (Dated)'!$B:$B,BL$11,'Transactions (Dated)'!$C:$C,"Dividend (paid to cash)")*AA336</f>
        <v>0</v>
      </c>
      <c r="BM336" s="6">
        <f ca="1">BM335+SUMIFS('Transactions (Dated)'!$F:$F,'Transactions (Dated)'!$D:$D,$BF336,'Transactions (Dated)'!$B:$B,BM$11,'Transactions (Dated)'!$C:$C,"Dividend (paid to cash)")*AB336</f>
        <v>0</v>
      </c>
      <c r="BN336" s="6">
        <f ca="1">BN335+SUMIFS('Transactions (Dated)'!$F:$F,'Transactions (Dated)'!$D:$D,$BF336,'Transactions (Dated)'!$B:$B,BN$11,'Transactions (Dated)'!$C:$C,"Dividend (paid to cash)")*AC336</f>
        <v>0</v>
      </c>
      <c r="BO336" s="6">
        <f ca="1">BO335+SUMIFS('Transactions (Dated)'!$F:$F,'Transactions (Dated)'!$D:$D,$BF336,'Transactions (Dated)'!$B:$B,BO$11,'Transactions (Dated)'!$C:$C,"Dividend (paid to cash)")*AD336</f>
        <v>0</v>
      </c>
      <c r="BP336" s="6">
        <f ca="1">BP335+SUMIFS('Transactions (Dated)'!$F:$F,'Transactions (Dated)'!$D:$D,$BF336,'Transactions (Dated)'!$B:$B,BP$11,'Transactions (Dated)'!$C:$C,"Dividend (paid to cash)")*AE336</f>
        <v>0</v>
      </c>
      <c r="BQ336" s="6">
        <f ca="1">BQ335+SUMIFS('Transactions (Dated)'!$F:$F,'Transactions (Dated)'!$D:$D,$BF336,'Transactions (Dated)'!$B:$B,BQ$11,'Transactions (Dated)'!$C:$C,"Dividend (paid to cash)")*AF336</f>
        <v>0</v>
      </c>
      <c r="BR336" s="6">
        <f ca="1">BR335+SUMIFS('Transactions (Dated)'!$F:$F,'Transactions (Dated)'!$D:$D,$BF336,'Transactions (Dated)'!$B:$B,BR$11,'Transactions (Dated)'!$C:$C,"Dividend (paid to cash)")*AG336</f>
        <v>0</v>
      </c>
      <c r="BS336" s="6">
        <f ca="1">BS335+SUMIFS('Transactions (Dated)'!$F:$F,'Transactions (Dated)'!$D:$D,$BF336,'Transactions (Dated)'!$B:$B,BS$11,'Transactions (Dated)'!$C:$C,"Dividend (paid to cash)")*AH336</f>
        <v>0</v>
      </c>
      <c r="BT336" s="6">
        <f ca="1">BT335+SUMIFS('Transactions (Dated)'!$F:$F,'Transactions (Dated)'!$D:$D,$BF336,'Transactions (Dated)'!$B:$B,BT$11,'Transactions (Dated)'!$C:$C,"Dividend (paid to cash)")*AI336</f>
        <v>0</v>
      </c>
      <c r="BU336" s="6">
        <f ca="1">BU335+SUMIFS('Transactions (Dated)'!$F:$F,'Transactions (Dated)'!$D:$D,$BF336,'Transactions (Dated)'!$B:$B,BU$11,'Transactions (Dated)'!$C:$C,"Dividend (paid to cash)")*AJ336</f>
        <v>0</v>
      </c>
      <c r="BV336" s="6"/>
      <c r="BX336" s="6">
        <f t="shared" ca="1" si="150"/>
        <v>761064.73499999999</v>
      </c>
      <c r="BZ336" s="3">
        <f t="shared" si="151"/>
        <v>42387</v>
      </c>
      <c r="CA336" s="4">
        <f t="shared" ca="1" si="146"/>
        <v>199311.31999999998</v>
      </c>
      <c r="CB336" s="4">
        <f t="shared" ca="1" si="147"/>
        <v>761064.73499999999</v>
      </c>
      <c r="CD336" s="4">
        <f t="shared" ca="1" si="148"/>
        <v>960376.05499999993</v>
      </c>
    </row>
    <row r="337" spans="2:82">
      <c r="B337" s="3">
        <f t="shared" si="149"/>
        <v>42388</v>
      </c>
      <c r="C337" s="2">
        <v>12002.2</v>
      </c>
      <c r="E337" s="70">
        <v>42388</v>
      </c>
      <c r="F337" s="69">
        <v>9.83</v>
      </c>
      <c r="G337" s="69">
        <v>1.59</v>
      </c>
      <c r="H337" s="69">
        <v>16.23</v>
      </c>
      <c r="I337" s="69">
        <v>34.11</v>
      </c>
      <c r="J337" s="69">
        <v>12.04</v>
      </c>
      <c r="K337" s="69">
        <v>9.3000000000000007</v>
      </c>
      <c r="L337" s="69">
        <v>15.85</v>
      </c>
      <c r="M337" s="69">
        <v>2.71</v>
      </c>
      <c r="N337" s="69">
        <v>6.98</v>
      </c>
      <c r="O337" s="69">
        <v>6.8666999999999998</v>
      </c>
      <c r="P337" s="69">
        <v>21.48</v>
      </c>
      <c r="Q337" s="69">
        <v>0.83</v>
      </c>
      <c r="R337" s="69">
        <v>2.87</v>
      </c>
      <c r="S337" s="69">
        <v>36.78</v>
      </c>
      <c r="T337" s="4"/>
      <c r="V337" s="3">
        <f t="shared" si="128"/>
        <v>42388</v>
      </c>
      <c r="W337" s="40">
        <f ca="1">W336+SUMIFS('Transactions (Dated)'!$E$2:$E$53,'Transactions (Dated)'!$D$2:$D$53,'Share Values'!$V337,'Transactions (Dated)'!$B$2:$B$53,'Share Values'!W$11,'Transactions (Dated)'!$C$2:$C$53,"Buy")-SUMIFS('Transactions (Dated)'!$E$2:$E$53,'Transactions (Dated)'!$D$2:$D$53,'Share Values'!$V337,'Transactions (Dated)'!$B$2:$B$53,'Share Values'!W$11,'Transactions (Dated)'!$C$2:$C$53,"Sell")</f>
        <v>4625</v>
      </c>
      <c r="X337" s="40">
        <f ca="1">X336+SUMIFS('Transactions (Dated)'!$E$2:$E$53,'Transactions (Dated)'!$D$2:$D$53,'Share Values'!$V337,'Transactions (Dated)'!$B$2:$B$53,'Share Values'!X$11,'Transactions (Dated)'!$C$2:$C$53,"Buy")-SUMIFS('Transactions (Dated)'!$E$2:$E$53,'Transactions (Dated)'!$D$2:$D$53,'Share Values'!$V337,'Transactions (Dated)'!$B$2:$B$53,'Share Values'!X$11,'Transactions (Dated)'!$C$2:$C$53,"Sell")</f>
        <v>9375</v>
      </c>
      <c r="Y337" s="40">
        <f ca="1">Y336+SUMIFS('Transactions (Dated)'!$E$2:$E$53,'Transactions (Dated)'!$D$2:$D$53,'Share Values'!$V337,'Transactions (Dated)'!$B$2:$B$53,'Share Values'!Y$11,'Transactions (Dated)'!$C$2:$C$53,"Buy")-SUMIFS('Transactions (Dated)'!$E$2:$E$53,'Transactions (Dated)'!$D$2:$D$53,'Share Values'!$V337,'Transactions (Dated)'!$B$2:$B$53,'Share Values'!Y$11,'Transactions (Dated)'!$C$2:$C$53,"Sell")</f>
        <v>0</v>
      </c>
      <c r="Z337" s="40">
        <f ca="1">Z336+SUMIFS('Transactions (Dated)'!$E$2:$E$53,'Transactions (Dated)'!$D$2:$D$53,'Share Values'!$V337,'Transactions (Dated)'!$B$2:$B$53,'Share Values'!Z$11,'Transactions (Dated)'!$C$2:$C$53,"Buy")-SUMIFS('Transactions (Dated)'!$E$2:$E$53,'Transactions (Dated)'!$D$2:$D$53,'Share Values'!$V337,'Transactions (Dated)'!$B$2:$B$53,'Share Values'!Z$11,'Transactions (Dated)'!$C$2:$C$53,"Sell")</f>
        <v>1892</v>
      </c>
      <c r="AA337" s="40">
        <f ca="1">AA336+SUMIFS('Transactions (Dated)'!$E$2:$E$53,'Transactions (Dated)'!$D$2:$D$53,'Share Values'!$V337,'Transactions (Dated)'!$B$2:$B$53,'Share Values'!AA$11,'Transactions (Dated)'!$C$2:$C$53,"Buy")-SUMIFS('Transactions (Dated)'!$E$2:$E$53,'Transactions (Dated)'!$D$2:$D$53,'Share Values'!$V337,'Transactions (Dated)'!$B$2:$B$53,'Share Values'!AA$11,'Transactions (Dated)'!$C$2:$C$53,"Sell")</f>
        <v>2348</v>
      </c>
      <c r="AB337" s="40">
        <f ca="1">AB336+SUMIFS('Transactions (Dated)'!$E$2:$E$53,'Transactions (Dated)'!$D$2:$D$53,'Share Values'!$V337,'Transactions (Dated)'!$B$2:$B$53,'Share Values'!AB$11,'Transactions (Dated)'!$C$2:$C$53,"Buy")-SUMIFS('Transactions (Dated)'!$E$2:$E$53,'Transactions (Dated)'!$D$2:$D$53,'Share Values'!$V337,'Transactions (Dated)'!$B$2:$B$53,'Share Values'!AB$11,'Transactions (Dated)'!$C$2:$C$53,"Sell")</f>
        <v>4900</v>
      </c>
      <c r="AC337" s="40">
        <f ca="1">AC336+SUMIFS('Transactions (Dated)'!$E$2:$E$53,'Transactions (Dated)'!$D$2:$D$53,'Share Values'!$V337,'Transactions (Dated)'!$B$2:$B$53,'Share Values'!AC$11,'Transactions (Dated)'!$C$2:$C$53,"Buy")-SUMIFS('Transactions (Dated)'!$E$2:$E$53,'Transactions (Dated)'!$D$2:$D$53,'Share Values'!$V337,'Transactions (Dated)'!$B$2:$B$53,'Share Values'!AC$11,'Transactions (Dated)'!$C$2:$C$53,"Sell")</f>
        <v>0</v>
      </c>
      <c r="AD337" s="40">
        <f ca="1">AD336+SUMIFS('Transactions (Dated)'!$E$2:$E$53,'Transactions (Dated)'!$D$2:$D$53,'Share Values'!$V337,'Transactions (Dated)'!$B$2:$B$53,'Share Values'!AD$11,'Transactions (Dated)'!$C$2:$C$53,"Buy")-SUMIFS('Transactions (Dated)'!$E$2:$E$53,'Transactions (Dated)'!$D$2:$D$53,'Share Values'!$V337,'Transactions (Dated)'!$B$2:$B$53,'Share Values'!AD$11,'Transactions (Dated)'!$C$2:$C$53,"Sell")</f>
        <v>0</v>
      </c>
      <c r="AE337" s="40">
        <f ca="1">AE336+SUMIFS('Transactions (Dated)'!$E$2:$E$53,'Transactions (Dated)'!$D$2:$D$53,'Share Values'!$V337,'Transactions (Dated)'!$B$2:$B$53,'Share Values'!AE$11,'Transactions (Dated)'!$C$2:$C$53,"Buy")-SUMIFS('Transactions (Dated)'!$E$2:$E$53,'Transactions (Dated)'!$D$2:$D$53,'Share Values'!$V337,'Transactions (Dated)'!$B$2:$B$53,'Share Values'!AE$11,'Transactions (Dated)'!$C$2:$C$53,"Sell")</f>
        <v>0</v>
      </c>
      <c r="AF337" s="40">
        <f ca="1">AF336+SUMIFS('Transactions (Dated)'!$E$2:$E$53,'Transactions (Dated)'!$D$2:$D$53,'Share Values'!$V337,'Transactions (Dated)'!$B$2:$B$53,'Share Values'!AF$11,'Transactions (Dated)'!$C$2:$C$53,"Buy")-SUMIFS('Transactions (Dated)'!$E$2:$E$53,'Transactions (Dated)'!$D$2:$D$53,'Share Values'!$V337,'Transactions (Dated)'!$B$2:$B$53,'Share Values'!AF$11,'Transactions (Dated)'!$C$2:$C$53,"Sell")</f>
        <v>0</v>
      </c>
      <c r="AG337" s="40">
        <f ca="1">AG336+SUMIFS('Transactions (Dated)'!$E$2:$E$53,'Transactions (Dated)'!$D$2:$D$53,'Share Values'!$V337,'Transactions (Dated)'!$B$2:$B$53,'Share Values'!AG$11,'Transactions (Dated)'!$C$2:$C$53,"Buy")-SUMIFS('Transactions (Dated)'!$E$2:$E$53,'Transactions (Dated)'!$D$2:$D$53,'Share Values'!$V337,'Transactions (Dated)'!$B$2:$B$53,'Share Values'!AG$11,'Transactions (Dated)'!$C$2:$C$53,"Sell")</f>
        <v>0</v>
      </c>
      <c r="AH337" s="40">
        <f ca="1">AH336+SUMIFS('Transactions (Dated)'!$E$2:$E$53,'Transactions (Dated)'!$D$2:$D$53,'Share Values'!$V337,'Transactions (Dated)'!$B$2:$B$53,'Share Values'!AH$11,'Transactions (Dated)'!$C$2:$C$53,"Buy")-SUMIFS('Transactions (Dated)'!$E$2:$E$53,'Transactions (Dated)'!$D$2:$D$53,'Share Values'!$V337,'Transactions (Dated)'!$B$2:$B$53,'Share Values'!AH$11,'Transactions (Dated)'!$C$2:$C$53,"Sell")</f>
        <v>0</v>
      </c>
      <c r="AI337" s="40">
        <f ca="1">AI336+SUMIFS('Transactions (Dated)'!$E$2:$E$53,'Transactions (Dated)'!$D$2:$D$53,'Share Values'!$V337,'Transactions (Dated)'!$B$2:$B$53,'Share Values'!AI$11,'Transactions (Dated)'!$C$2:$C$53,"Buy")-SUMIFS('Transactions (Dated)'!$E$2:$E$53,'Transactions (Dated)'!$D$2:$D$53,'Share Values'!$V337,'Transactions (Dated)'!$B$2:$B$53,'Share Values'!AI$11,'Transactions (Dated)'!$C$2:$C$53,"Sell")</f>
        <v>0</v>
      </c>
      <c r="AJ337" s="40">
        <f ca="1">AJ336+SUMIFS('Transactions (Dated)'!$E$2:$E$53,'Transactions (Dated)'!$D$2:$D$53,'Share Values'!$V337,'Transactions (Dated)'!$B$2:$B$53,'Share Values'!AJ$11,'Transactions (Dated)'!$C$2:$C$53,"Buy")-SUMIFS('Transactions (Dated)'!$E$2:$E$53,'Transactions (Dated)'!$D$2:$D$53,'Share Values'!$V337,'Transactions (Dated)'!$B$2:$B$53,'Share Values'!AJ$11,'Transactions (Dated)'!$C$2:$C$53,"Sell")</f>
        <v>0</v>
      </c>
      <c r="AK337" s="40"/>
      <c r="AM337" s="3">
        <f t="shared" si="129"/>
        <v>42388</v>
      </c>
      <c r="AN337" s="6">
        <f t="shared" ca="1" si="130"/>
        <v>45463.75</v>
      </c>
      <c r="AO337" s="6">
        <f t="shared" ca="1" si="131"/>
        <v>14906.25</v>
      </c>
      <c r="AP337" s="6">
        <f t="shared" ca="1" si="132"/>
        <v>0</v>
      </c>
      <c r="AQ337" s="6">
        <f t="shared" ca="1" si="133"/>
        <v>64536.119999999995</v>
      </c>
      <c r="AR337" s="6">
        <f t="shared" ca="1" si="134"/>
        <v>28269.919999999998</v>
      </c>
      <c r="AS337" s="6">
        <f t="shared" ca="1" si="135"/>
        <v>45570</v>
      </c>
      <c r="AT337" s="6">
        <f t="shared" ca="1" si="136"/>
        <v>0</v>
      </c>
      <c r="AU337" s="6">
        <f t="shared" ca="1" si="137"/>
        <v>0</v>
      </c>
      <c r="AV337" s="6">
        <f t="shared" ca="1" si="138"/>
        <v>0</v>
      </c>
      <c r="AW337" s="6">
        <f t="shared" ca="1" si="139"/>
        <v>0</v>
      </c>
      <c r="AX337" s="6">
        <f t="shared" ca="1" si="140"/>
        <v>0</v>
      </c>
      <c r="AY337" s="6">
        <f t="shared" ca="1" si="141"/>
        <v>0</v>
      </c>
      <c r="AZ337" s="6">
        <f t="shared" ca="1" si="142"/>
        <v>0</v>
      </c>
      <c r="BA337" s="6">
        <f t="shared" ca="1" si="143"/>
        <v>0</v>
      </c>
      <c r="BB337" s="6"/>
      <c r="BD337" s="4">
        <f t="shared" ca="1" si="144"/>
        <v>198746.03999999998</v>
      </c>
      <c r="BF337" s="3">
        <f t="shared" si="145"/>
        <v>42388</v>
      </c>
      <c r="BG337" s="6">
        <f>BG336+SUMIFS('Transactions (Dated)'!H:H,'Transactions (Dated)'!D:D,'Share Values'!AM337)</f>
        <v>758396.9</v>
      </c>
      <c r="BH337" s="6">
        <f ca="1">BH336+SUMIFS('Transactions (Dated)'!$F:$F,'Transactions (Dated)'!$D:$D,$BF337,'Transactions (Dated)'!$B:$B,BH$11,'Transactions (Dated)'!$C:$C,"Dividend (paid to cash)")*W337</f>
        <v>0</v>
      </c>
      <c r="BI337" s="6">
        <f ca="1">BI336+SUMIFS('Transactions (Dated)'!$F:$F,'Transactions (Dated)'!$D:$D,$BF337,'Transactions (Dated)'!$B:$B,BI$11,'Transactions (Dated)'!$C:$C,"Dividend (paid to cash)")*X337</f>
        <v>2421.875</v>
      </c>
      <c r="BJ337" s="6">
        <f ca="1">BJ336+SUMIFS('Transactions (Dated)'!$F:$F,'Transactions (Dated)'!$D:$D,$BF337,'Transactions (Dated)'!$B:$B,BJ$11,'Transactions (Dated)'!$C:$C,"Dividend (paid to cash)")*Y337</f>
        <v>0</v>
      </c>
      <c r="BK337" s="6">
        <f ca="1">BK336+SUMIFS('Transactions (Dated)'!$F:$F,'Transactions (Dated)'!$D:$D,$BF337,'Transactions (Dated)'!$B:$B,BK$11,'Transactions (Dated)'!$C:$C,"Dividend (paid to cash)")*Z337</f>
        <v>245.96000000000004</v>
      </c>
      <c r="BL337" s="6">
        <f ca="1">BL336+SUMIFS('Transactions (Dated)'!$F:$F,'Transactions (Dated)'!$D:$D,$BF337,'Transactions (Dated)'!$B:$B,BL$11,'Transactions (Dated)'!$C:$C,"Dividend (paid to cash)")*AA337</f>
        <v>0</v>
      </c>
      <c r="BM337" s="6">
        <f ca="1">BM336+SUMIFS('Transactions (Dated)'!$F:$F,'Transactions (Dated)'!$D:$D,$BF337,'Transactions (Dated)'!$B:$B,BM$11,'Transactions (Dated)'!$C:$C,"Dividend (paid to cash)")*AB337</f>
        <v>0</v>
      </c>
      <c r="BN337" s="6">
        <f ca="1">BN336+SUMIFS('Transactions (Dated)'!$F:$F,'Transactions (Dated)'!$D:$D,$BF337,'Transactions (Dated)'!$B:$B,BN$11,'Transactions (Dated)'!$C:$C,"Dividend (paid to cash)")*AC337</f>
        <v>0</v>
      </c>
      <c r="BO337" s="6">
        <f ca="1">BO336+SUMIFS('Transactions (Dated)'!$F:$F,'Transactions (Dated)'!$D:$D,$BF337,'Transactions (Dated)'!$B:$B,BO$11,'Transactions (Dated)'!$C:$C,"Dividend (paid to cash)")*AD337</f>
        <v>0</v>
      </c>
      <c r="BP337" s="6">
        <f ca="1">BP336+SUMIFS('Transactions (Dated)'!$F:$F,'Transactions (Dated)'!$D:$D,$BF337,'Transactions (Dated)'!$B:$B,BP$11,'Transactions (Dated)'!$C:$C,"Dividend (paid to cash)")*AE337</f>
        <v>0</v>
      </c>
      <c r="BQ337" s="6">
        <f ca="1">BQ336+SUMIFS('Transactions (Dated)'!$F:$F,'Transactions (Dated)'!$D:$D,$BF337,'Transactions (Dated)'!$B:$B,BQ$11,'Transactions (Dated)'!$C:$C,"Dividend (paid to cash)")*AF337</f>
        <v>0</v>
      </c>
      <c r="BR337" s="6">
        <f ca="1">BR336+SUMIFS('Transactions (Dated)'!$F:$F,'Transactions (Dated)'!$D:$D,$BF337,'Transactions (Dated)'!$B:$B,BR$11,'Transactions (Dated)'!$C:$C,"Dividend (paid to cash)")*AG337</f>
        <v>0</v>
      </c>
      <c r="BS337" s="6">
        <f ca="1">BS336+SUMIFS('Transactions (Dated)'!$F:$F,'Transactions (Dated)'!$D:$D,$BF337,'Transactions (Dated)'!$B:$B,BS$11,'Transactions (Dated)'!$C:$C,"Dividend (paid to cash)")*AH337</f>
        <v>0</v>
      </c>
      <c r="BT337" s="6">
        <f ca="1">BT336+SUMIFS('Transactions (Dated)'!$F:$F,'Transactions (Dated)'!$D:$D,$BF337,'Transactions (Dated)'!$B:$B,BT$11,'Transactions (Dated)'!$C:$C,"Dividend (paid to cash)")*AI337</f>
        <v>0</v>
      </c>
      <c r="BU337" s="6">
        <f ca="1">BU336+SUMIFS('Transactions (Dated)'!$F:$F,'Transactions (Dated)'!$D:$D,$BF337,'Transactions (Dated)'!$B:$B,BU$11,'Transactions (Dated)'!$C:$C,"Dividend (paid to cash)")*AJ337</f>
        <v>0</v>
      </c>
      <c r="BV337" s="6"/>
      <c r="BX337" s="6">
        <f t="shared" ca="1" si="150"/>
        <v>761064.73499999999</v>
      </c>
      <c r="BZ337" s="3">
        <f t="shared" si="151"/>
        <v>42388</v>
      </c>
      <c r="CA337" s="4">
        <f t="shared" ca="1" si="146"/>
        <v>198746.03999999998</v>
      </c>
      <c r="CB337" s="4">
        <f t="shared" ca="1" si="147"/>
        <v>761064.73499999999</v>
      </c>
      <c r="CD337" s="4">
        <f t="shared" ca="1" si="148"/>
        <v>959810.77499999991</v>
      </c>
    </row>
    <row r="338" spans="2:82">
      <c r="B338" s="3">
        <f t="shared" si="149"/>
        <v>42389</v>
      </c>
      <c r="C338" s="2">
        <v>11843.1</v>
      </c>
      <c r="E338" s="70">
        <v>42389</v>
      </c>
      <c r="F338" s="69">
        <v>10.01</v>
      </c>
      <c r="G338" s="69">
        <v>1.55</v>
      </c>
      <c r="H338" s="69">
        <v>16.010000000000002</v>
      </c>
      <c r="I338" s="69">
        <v>33.76</v>
      </c>
      <c r="J338" s="69">
        <v>12.37</v>
      </c>
      <c r="K338" s="69">
        <v>9.0399999999999991</v>
      </c>
      <c r="L338" s="69">
        <v>16.010000000000002</v>
      </c>
      <c r="M338" s="69">
        <v>2.6</v>
      </c>
      <c r="N338" s="69">
        <v>6.63</v>
      </c>
      <c r="O338" s="69">
        <v>6.8632999999999997</v>
      </c>
      <c r="P338" s="69">
        <v>21.57</v>
      </c>
      <c r="Q338" s="69">
        <v>0.85</v>
      </c>
      <c r="R338" s="69">
        <v>2.61</v>
      </c>
      <c r="S338" s="69">
        <v>36.58</v>
      </c>
      <c r="T338" s="4"/>
      <c r="V338" s="3">
        <f t="shared" si="128"/>
        <v>42389</v>
      </c>
      <c r="W338" s="40">
        <f ca="1">W337+SUMIFS('Transactions (Dated)'!$E$2:$E$53,'Transactions (Dated)'!$D$2:$D$53,'Share Values'!$V338,'Transactions (Dated)'!$B$2:$B$53,'Share Values'!W$11,'Transactions (Dated)'!$C$2:$C$53,"Buy")-SUMIFS('Transactions (Dated)'!$E$2:$E$53,'Transactions (Dated)'!$D$2:$D$53,'Share Values'!$V338,'Transactions (Dated)'!$B$2:$B$53,'Share Values'!W$11,'Transactions (Dated)'!$C$2:$C$53,"Sell")</f>
        <v>4625</v>
      </c>
      <c r="X338" s="40">
        <f ca="1">X337+SUMIFS('Transactions (Dated)'!$E$2:$E$53,'Transactions (Dated)'!$D$2:$D$53,'Share Values'!$V338,'Transactions (Dated)'!$B$2:$B$53,'Share Values'!X$11,'Transactions (Dated)'!$C$2:$C$53,"Buy")-SUMIFS('Transactions (Dated)'!$E$2:$E$53,'Transactions (Dated)'!$D$2:$D$53,'Share Values'!$V338,'Transactions (Dated)'!$B$2:$B$53,'Share Values'!X$11,'Transactions (Dated)'!$C$2:$C$53,"Sell")</f>
        <v>9375</v>
      </c>
      <c r="Y338" s="40">
        <f ca="1">Y337+SUMIFS('Transactions (Dated)'!$E$2:$E$53,'Transactions (Dated)'!$D$2:$D$53,'Share Values'!$V338,'Transactions (Dated)'!$B$2:$B$53,'Share Values'!Y$11,'Transactions (Dated)'!$C$2:$C$53,"Buy")-SUMIFS('Transactions (Dated)'!$E$2:$E$53,'Transactions (Dated)'!$D$2:$D$53,'Share Values'!$V338,'Transactions (Dated)'!$B$2:$B$53,'Share Values'!Y$11,'Transactions (Dated)'!$C$2:$C$53,"Sell")</f>
        <v>0</v>
      </c>
      <c r="Z338" s="40">
        <f ca="1">Z337+SUMIFS('Transactions (Dated)'!$E$2:$E$53,'Transactions (Dated)'!$D$2:$D$53,'Share Values'!$V338,'Transactions (Dated)'!$B$2:$B$53,'Share Values'!Z$11,'Transactions (Dated)'!$C$2:$C$53,"Buy")-SUMIFS('Transactions (Dated)'!$E$2:$E$53,'Transactions (Dated)'!$D$2:$D$53,'Share Values'!$V338,'Transactions (Dated)'!$B$2:$B$53,'Share Values'!Z$11,'Transactions (Dated)'!$C$2:$C$53,"Sell")</f>
        <v>1892</v>
      </c>
      <c r="AA338" s="40">
        <f ca="1">AA337+SUMIFS('Transactions (Dated)'!$E$2:$E$53,'Transactions (Dated)'!$D$2:$D$53,'Share Values'!$V338,'Transactions (Dated)'!$B$2:$B$53,'Share Values'!AA$11,'Transactions (Dated)'!$C$2:$C$53,"Buy")-SUMIFS('Transactions (Dated)'!$E$2:$E$53,'Transactions (Dated)'!$D$2:$D$53,'Share Values'!$V338,'Transactions (Dated)'!$B$2:$B$53,'Share Values'!AA$11,'Transactions (Dated)'!$C$2:$C$53,"Sell")</f>
        <v>2348</v>
      </c>
      <c r="AB338" s="40">
        <f ca="1">AB337+SUMIFS('Transactions (Dated)'!$E$2:$E$53,'Transactions (Dated)'!$D$2:$D$53,'Share Values'!$V338,'Transactions (Dated)'!$B$2:$B$53,'Share Values'!AB$11,'Transactions (Dated)'!$C$2:$C$53,"Buy")-SUMIFS('Transactions (Dated)'!$E$2:$E$53,'Transactions (Dated)'!$D$2:$D$53,'Share Values'!$V338,'Transactions (Dated)'!$B$2:$B$53,'Share Values'!AB$11,'Transactions (Dated)'!$C$2:$C$53,"Sell")</f>
        <v>4900</v>
      </c>
      <c r="AC338" s="40">
        <f ca="1">AC337+SUMIFS('Transactions (Dated)'!$E$2:$E$53,'Transactions (Dated)'!$D$2:$D$53,'Share Values'!$V338,'Transactions (Dated)'!$B$2:$B$53,'Share Values'!AC$11,'Transactions (Dated)'!$C$2:$C$53,"Buy")-SUMIFS('Transactions (Dated)'!$E$2:$E$53,'Transactions (Dated)'!$D$2:$D$53,'Share Values'!$V338,'Transactions (Dated)'!$B$2:$B$53,'Share Values'!AC$11,'Transactions (Dated)'!$C$2:$C$53,"Sell")</f>
        <v>0</v>
      </c>
      <c r="AD338" s="40">
        <f ca="1">AD337+SUMIFS('Transactions (Dated)'!$E$2:$E$53,'Transactions (Dated)'!$D$2:$D$53,'Share Values'!$V338,'Transactions (Dated)'!$B$2:$B$53,'Share Values'!AD$11,'Transactions (Dated)'!$C$2:$C$53,"Buy")-SUMIFS('Transactions (Dated)'!$E$2:$E$53,'Transactions (Dated)'!$D$2:$D$53,'Share Values'!$V338,'Transactions (Dated)'!$B$2:$B$53,'Share Values'!AD$11,'Transactions (Dated)'!$C$2:$C$53,"Sell")</f>
        <v>0</v>
      </c>
      <c r="AE338" s="40">
        <f ca="1">AE337+SUMIFS('Transactions (Dated)'!$E$2:$E$53,'Transactions (Dated)'!$D$2:$D$53,'Share Values'!$V338,'Transactions (Dated)'!$B$2:$B$53,'Share Values'!AE$11,'Transactions (Dated)'!$C$2:$C$53,"Buy")-SUMIFS('Transactions (Dated)'!$E$2:$E$53,'Transactions (Dated)'!$D$2:$D$53,'Share Values'!$V338,'Transactions (Dated)'!$B$2:$B$53,'Share Values'!AE$11,'Transactions (Dated)'!$C$2:$C$53,"Sell")</f>
        <v>0</v>
      </c>
      <c r="AF338" s="40">
        <f ca="1">AF337+SUMIFS('Transactions (Dated)'!$E$2:$E$53,'Transactions (Dated)'!$D$2:$D$53,'Share Values'!$V338,'Transactions (Dated)'!$B$2:$B$53,'Share Values'!AF$11,'Transactions (Dated)'!$C$2:$C$53,"Buy")-SUMIFS('Transactions (Dated)'!$E$2:$E$53,'Transactions (Dated)'!$D$2:$D$53,'Share Values'!$V338,'Transactions (Dated)'!$B$2:$B$53,'Share Values'!AF$11,'Transactions (Dated)'!$C$2:$C$53,"Sell")</f>
        <v>0</v>
      </c>
      <c r="AG338" s="40">
        <f ca="1">AG337+SUMIFS('Transactions (Dated)'!$E$2:$E$53,'Transactions (Dated)'!$D$2:$D$53,'Share Values'!$V338,'Transactions (Dated)'!$B$2:$B$53,'Share Values'!AG$11,'Transactions (Dated)'!$C$2:$C$53,"Buy")-SUMIFS('Transactions (Dated)'!$E$2:$E$53,'Transactions (Dated)'!$D$2:$D$53,'Share Values'!$V338,'Transactions (Dated)'!$B$2:$B$53,'Share Values'!AG$11,'Transactions (Dated)'!$C$2:$C$53,"Sell")</f>
        <v>0</v>
      </c>
      <c r="AH338" s="40">
        <f ca="1">AH337+SUMIFS('Transactions (Dated)'!$E$2:$E$53,'Transactions (Dated)'!$D$2:$D$53,'Share Values'!$V338,'Transactions (Dated)'!$B$2:$B$53,'Share Values'!AH$11,'Transactions (Dated)'!$C$2:$C$53,"Buy")-SUMIFS('Transactions (Dated)'!$E$2:$E$53,'Transactions (Dated)'!$D$2:$D$53,'Share Values'!$V338,'Transactions (Dated)'!$B$2:$B$53,'Share Values'!AH$11,'Transactions (Dated)'!$C$2:$C$53,"Sell")</f>
        <v>0</v>
      </c>
      <c r="AI338" s="40">
        <f ca="1">AI337+SUMIFS('Transactions (Dated)'!$E$2:$E$53,'Transactions (Dated)'!$D$2:$D$53,'Share Values'!$V338,'Transactions (Dated)'!$B$2:$B$53,'Share Values'!AI$11,'Transactions (Dated)'!$C$2:$C$53,"Buy")-SUMIFS('Transactions (Dated)'!$E$2:$E$53,'Transactions (Dated)'!$D$2:$D$53,'Share Values'!$V338,'Transactions (Dated)'!$B$2:$B$53,'Share Values'!AI$11,'Transactions (Dated)'!$C$2:$C$53,"Sell")</f>
        <v>0</v>
      </c>
      <c r="AJ338" s="40">
        <f ca="1">AJ337+SUMIFS('Transactions (Dated)'!$E$2:$E$53,'Transactions (Dated)'!$D$2:$D$53,'Share Values'!$V338,'Transactions (Dated)'!$B$2:$B$53,'Share Values'!AJ$11,'Transactions (Dated)'!$C$2:$C$53,"Buy")-SUMIFS('Transactions (Dated)'!$E$2:$E$53,'Transactions (Dated)'!$D$2:$D$53,'Share Values'!$V338,'Transactions (Dated)'!$B$2:$B$53,'Share Values'!AJ$11,'Transactions (Dated)'!$C$2:$C$53,"Sell")</f>
        <v>0</v>
      </c>
      <c r="AK338" s="40"/>
      <c r="AM338" s="3">
        <f t="shared" si="129"/>
        <v>42389</v>
      </c>
      <c r="AN338" s="6">
        <f t="shared" ca="1" si="130"/>
        <v>46296.25</v>
      </c>
      <c r="AO338" s="6">
        <f t="shared" ca="1" si="131"/>
        <v>14531.25</v>
      </c>
      <c r="AP338" s="6">
        <f t="shared" ca="1" si="132"/>
        <v>0</v>
      </c>
      <c r="AQ338" s="6">
        <f t="shared" ca="1" si="133"/>
        <v>63873.919999999998</v>
      </c>
      <c r="AR338" s="6">
        <f t="shared" ca="1" si="134"/>
        <v>29044.76</v>
      </c>
      <c r="AS338" s="6">
        <f t="shared" ca="1" si="135"/>
        <v>44295.999999999993</v>
      </c>
      <c r="AT338" s="6">
        <f t="shared" ca="1" si="136"/>
        <v>0</v>
      </c>
      <c r="AU338" s="6">
        <f t="shared" ca="1" si="137"/>
        <v>0</v>
      </c>
      <c r="AV338" s="6">
        <f t="shared" ca="1" si="138"/>
        <v>0</v>
      </c>
      <c r="AW338" s="6">
        <f t="shared" ca="1" si="139"/>
        <v>0</v>
      </c>
      <c r="AX338" s="6">
        <f t="shared" ca="1" si="140"/>
        <v>0</v>
      </c>
      <c r="AY338" s="6">
        <f t="shared" ca="1" si="141"/>
        <v>0</v>
      </c>
      <c r="AZ338" s="6">
        <f t="shared" ca="1" si="142"/>
        <v>0</v>
      </c>
      <c r="BA338" s="6">
        <f t="shared" ca="1" si="143"/>
        <v>0</v>
      </c>
      <c r="BB338" s="6"/>
      <c r="BD338" s="4">
        <f t="shared" ca="1" si="144"/>
        <v>198042.18</v>
      </c>
      <c r="BF338" s="3">
        <f t="shared" si="145"/>
        <v>42389</v>
      </c>
      <c r="BG338" s="6">
        <f>BG337+SUMIFS('Transactions (Dated)'!H:H,'Transactions (Dated)'!D:D,'Share Values'!AM338)</f>
        <v>758396.9</v>
      </c>
      <c r="BH338" s="6">
        <f ca="1">BH337+SUMIFS('Transactions (Dated)'!$F:$F,'Transactions (Dated)'!$D:$D,$BF338,'Transactions (Dated)'!$B:$B,BH$11,'Transactions (Dated)'!$C:$C,"Dividend (paid to cash)")*W338</f>
        <v>0</v>
      </c>
      <c r="BI338" s="6">
        <f ca="1">BI337+SUMIFS('Transactions (Dated)'!$F:$F,'Transactions (Dated)'!$D:$D,$BF338,'Transactions (Dated)'!$B:$B,BI$11,'Transactions (Dated)'!$C:$C,"Dividend (paid to cash)")*X338</f>
        <v>2421.875</v>
      </c>
      <c r="BJ338" s="6">
        <f ca="1">BJ337+SUMIFS('Transactions (Dated)'!$F:$F,'Transactions (Dated)'!$D:$D,$BF338,'Transactions (Dated)'!$B:$B,BJ$11,'Transactions (Dated)'!$C:$C,"Dividend (paid to cash)")*Y338</f>
        <v>0</v>
      </c>
      <c r="BK338" s="6">
        <f ca="1">BK337+SUMIFS('Transactions (Dated)'!$F:$F,'Transactions (Dated)'!$D:$D,$BF338,'Transactions (Dated)'!$B:$B,BK$11,'Transactions (Dated)'!$C:$C,"Dividend (paid to cash)")*Z338</f>
        <v>245.96000000000004</v>
      </c>
      <c r="BL338" s="6">
        <f ca="1">BL337+SUMIFS('Transactions (Dated)'!$F:$F,'Transactions (Dated)'!$D:$D,$BF338,'Transactions (Dated)'!$B:$B,BL$11,'Transactions (Dated)'!$C:$C,"Dividend (paid to cash)")*AA338</f>
        <v>0</v>
      </c>
      <c r="BM338" s="6">
        <f ca="1">BM337+SUMIFS('Transactions (Dated)'!$F:$F,'Transactions (Dated)'!$D:$D,$BF338,'Transactions (Dated)'!$B:$B,BM$11,'Transactions (Dated)'!$C:$C,"Dividend (paid to cash)")*AB338</f>
        <v>0</v>
      </c>
      <c r="BN338" s="6">
        <f ca="1">BN337+SUMIFS('Transactions (Dated)'!$F:$F,'Transactions (Dated)'!$D:$D,$BF338,'Transactions (Dated)'!$B:$B,BN$11,'Transactions (Dated)'!$C:$C,"Dividend (paid to cash)")*AC338</f>
        <v>0</v>
      </c>
      <c r="BO338" s="6">
        <f ca="1">BO337+SUMIFS('Transactions (Dated)'!$F:$F,'Transactions (Dated)'!$D:$D,$BF338,'Transactions (Dated)'!$B:$B,BO$11,'Transactions (Dated)'!$C:$C,"Dividend (paid to cash)")*AD338</f>
        <v>0</v>
      </c>
      <c r="BP338" s="6">
        <f ca="1">BP337+SUMIFS('Transactions (Dated)'!$F:$F,'Transactions (Dated)'!$D:$D,$BF338,'Transactions (Dated)'!$B:$B,BP$11,'Transactions (Dated)'!$C:$C,"Dividend (paid to cash)")*AE338</f>
        <v>0</v>
      </c>
      <c r="BQ338" s="6">
        <f ca="1">BQ337+SUMIFS('Transactions (Dated)'!$F:$F,'Transactions (Dated)'!$D:$D,$BF338,'Transactions (Dated)'!$B:$B,BQ$11,'Transactions (Dated)'!$C:$C,"Dividend (paid to cash)")*AF338</f>
        <v>0</v>
      </c>
      <c r="BR338" s="6">
        <f ca="1">BR337+SUMIFS('Transactions (Dated)'!$F:$F,'Transactions (Dated)'!$D:$D,$BF338,'Transactions (Dated)'!$B:$B,BR$11,'Transactions (Dated)'!$C:$C,"Dividend (paid to cash)")*AG338</f>
        <v>0</v>
      </c>
      <c r="BS338" s="6">
        <f ca="1">BS337+SUMIFS('Transactions (Dated)'!$F:$F,'Transactions (Dated)'!$D:$D,$BF338,'Transactions (Dated)'!$B:$B,BS$11,'Transactions (Dated)'!$C:$C,"Dividend (paid to cash)")*AH338</f>
        <v>0</v>
      </c>
      <c r="BT338" s="6">
        <f ca="1">BT337+SUMIFS('Transactions (Dated)'!$F:$F,'Transactions (Dated)'!$D:$D,$BF338,'Transactions (Dated)'!$B:$B,BT$11,'Transactions (Dated)'!$C:$C,"Dividend (paid to cash)")*AI338</f>
        <v>0</v>
      </c>
      <c r="BU338" s="6">
        <f ca="1">BU337+SUMIFS('Transactions (Dated)'!$F:$F,'Transactions (Dated)'!$D:$D,$BF338,'Transactions (Dated)'!$B:$B,BU$11,'Transactions (Dated)'!$C:$C,"Dividend (paid to cash)")*AJ338</f>
        <v>0</v>
      </c>
      <c r="BV338" s="6"/>
      <c r="BX338" s="6">
        <f t="shared" ca="1" si="150"/>
        <v>761064.73499999999</v>
      </c>
      <c r="BZ338" s="3">
        <f t="shared" si="151"/>
        <v>42389</v>
      </c>
      <c r="CA338" s="4">
        <f t="shared" ca="1" si="146"/>
        <v>198042.18</v>
      </c>
      <c r="CB338" s="4">
        <f t="shared" ca="1" si="147"/>
        <v>761064.73499999999</v>
      </c>
      <c r="CD338" s="4">
        <f t="shared" ca="1" si="148"/>
        <v>959106.91500000004</v>
      </c>
    </row>
    <row r="339" spans="2:82">
      <c r="B339" s="3">
        <f t="shared" si="149"/>
        <v>42390</v>
      </c>
      <c r="C339" s="2">
        <v>12035.9</v>
      </c>
      <c r="E339" s="70">
        <v>42390</v>
      </c>
      <c r="F339" s="69">
        <v>9.84</v>
      </c>
      <c r="G339" s="69">
        <v>1.52</v>
      </c>
      <c r="H339" s="69">
        <v>16.28</v>
      </c>
      <c r="I339" s="69">
        <v>34.92</v>
      </c>
      <c r="J339" s="69">
        <v>12.5</v>
      </c>
      <c r="K339" s="69">
        <v>9.1</v>
      </c>
      <c r="L339" s="69">
        <v>16.55</v>
      </c>
      <c r="M339" s="69">
        <v>2.63</v>
      </c>
      <c r="N339" s="69">
        <v>6.61</v>
      </c>
      <c r="O339" s="69">
        <v>6.88</v>
      </c>
      <c r="P339" s="69">
        <v>22.1</v>
      </c>
      <c r="Q339" s="69">
        <v>0.83</v>
      </c>
      <c r="R339" s="69">
        <v>2.57</v>
      </c>
      <c r="S339" s="69">
        <v>37.35</v>
      </c>
      <c r="T339" s="4"/>
      <c r="V339" s="3">
        <f t="shared" si="128"/>
        <v>42390</v>
      </c>
      <c r="W339" s="40">
        <f ca="1">W338+SUMIFS('Transactions (Dated)'!$E$2:$E$53,'Transactions (Dated)'!$D$2:$D$53,'Share Values'!$V339,'Transactions (Dated)'!$B$2:$B$53,'Share Values'!W$11,'Transactions (Dated)'!$C$2:$C$53,"Buy")-SUMIFS('Transactions (Dated)'!$E$2:$E$53,'Transactions (Dated)'!$D$2:$D$53,'Share Values'!$V339,'Transactions (Dated)'!$B$2:$B$53,'Share Values'!W$11,'Transactions (Dated)'!$C$2:$C$53,"Sell")</f>
        <v>4625</v>
      </c>
      <c r="X339" s="40">
        <f ca="1">X338+SUMIFS('Transactions (Dated)'!$E$2:$E$53,'Transactions (Dated)'!$D$2:$D$53,'Share Values'!$V339,'Transactions (Dated)'!$B$2:$B$53,'Share Values'!X$11,'Transactions (Dated)'!$C$2:$C$53,"Buy")-SUMIFS('Transactions (Dated)'!$E$2:$E$53,'Transactions (Dated)'!$D$2:$D$53,'Share Values'!$V339,'Transactions (Dated)'!$B$2:$B$53,'Share Values'!X$11,'Transactions (Dated)'!$C$2:$C$53,"Sell")</f>
        <v>9375</v>
      </c>
      <c r="Y339" s="40">
        <f ca="1">Y338+SUMIFS('Transactions (Dated)'!$E$2:$E$53,'Transactions (Dated)'!$D$2:$D$53,'Share Values'!$V339,'Transactions (Dated)'!$B$2:$B$53,'Share Values'!Y$11,'Transactions (Dated)'!$C$2:$C$53,"Buy")-SUMIFS('Transactions (Dated)'!$E$2:$E$53,'Transactions (Dated)'!$D$2:$D$53,'Share Values'!$V339,'Transactions (Dated)'!$B$2:$B$53,'Share Values'!Y$11,'Transactions (Dated)'!$C$2:$C$53,"Sell")</f>
        <v>0</v>
      </c>
      <c r="Z339" s="40">
        <f ca="1">Z338+SUMIFS('Transactions (Dated)'!$E$2:$E$53,'Transactions (Dated)'!$D$2:$D$53,'Share Values'!$V339,'Transactions (Dated)'!$B$2:$B$53,'Share Values'!Z$11,'Transactions (Dated)'!$C$2:$C$53,"Buy")-SUMIFS('Transactions (Dated)'!$E$2:$E$53,'Transactions (Dated)'!$D$2:$D$53,'Share Values'!$V339,'Transactions (Dated)'!$B$2:$B$53,'Share Values'!Z$11,'Transactions (Dated)'!$C$2:$C$53,"Sell")</f>
        <v>1892</v>
      </c>
      <c r="AA339" s="40">
        <f ca="1">AA338+SUMIFS('Transactions (Dated)'!$E$2:$E$53,'Transactions (Dated)'!$D$2:$D$53,'Share Values'!$V339,'Transactions (Dated)'!$B$2:$B$53,'Share Values'!AA$11,'Transactions (Dated)'!$C$2:$C$53,"Buy")-SUMIFS('Transactions (Dated)'!$E$2:$E$53,'Transactions (Dated)'!$D$2:$D$53,'Share Values'!$V339,'Transactions (Dated)'!$B$2:$B$53,'Share Values'!AA$11,'Transactions (Dated)'!$C$2:$C$53,"Sell")</f>
        <v>2348</v>
      </c>
      <c r="AB339" s="40">
        <f ca="1">AB338+SUMIFS('Transactions (Dated)'!$E$2:$E$53,'Transactions (Dated)'!$D$2:$D$53,'Share Values'!$V339,'Transactions (Dated)'!$B$2:$B$53,'Share Values'!AB$11,'Transactions (Dated)'!$C$2:$C$53,"Buy")-SUMIFS('Transactions (Dated)'!$E$2:$E$53,'Transactions (Dated)'!$D$2:$D$53,'Share Values'!$V339,'Transactions (Dated)'!$B$2:$B$53,'Share Values'!AB$11,'Transactions (Dated)'!$C$2:$C$53,"Sell")</f>
        <v>4900</v>
      </c>
      <c r="AC339" s="40">
        <f ca="1">AC338+SUMIFS('Transactions (Dated)'!$E$2:$E$53,'Transactions (Dated)'!$D$2:$D$53,'Share Values'!$V339,'Transactions (Dated)'!$B$2:$B$53,'Share Values'!AC$11,'Transactions (Dated)'!$C$2:$C$53,"Buy")-SUMIFS('Transactions (Dated)'!$E$2:$E$53,'Transactions (Dated)'!$D$2:$D$53,'Share Values'!$V339,'Transactions (Dated)'!$B$2:$B$53,'Share Values'!AC$11,'Transactions (Dated)'!$C$2:$C$53,"Sell")</f>
        <v>0</v>
      </c>
      <c r="AD339" s="40">
        <f ca="1">AD338+SUMIFS('Transactions (Dated)'!$E$2:$E$53,'Transactions (Dated)'!$D$2:$D$53,'Share Values'!$V339,'Transactions (Dated)'!$B$2:$B$53,'Share Values'!AD$11,'Transactions (Dated)'!$C$2:$C$53,"Buy")-SUMIFS('Transactions (Dated)'!$E$2:$E$53,'Transactions (Dated)'!$D$2:$D$53,'Share Values'!$V339,'Transactions (Dated)'!$B$2:$B$53,'Share Values'!AD$11,'Transactions (Dated)'!$C$2:$C$53,"Sell")</f>
        <v>0</v>
      </c>
      <c r="AE339" s="40">
        <f ca="1">AE338+SUMIFS('Transactions (Dated)'!$E$2:$E$53,'Transactions (Dated)'!$D$2:$D$53,'Share Values'!$V339,'Transactions (Dated)'!$B$2:$B$53,'Share Values'!AE$11,'Transactions (Dated)'!$C$2:$C$53,"Buy")-SUMIFS('Transactions (Dated)'!$E$2:$E$53,'Transactions (Dated)'!$D$2:$D$53,'Share Values'!$V339,'Transactions (Dated)'!$B$2:$B$53,'Share Values'!AE$11,'Transactions (Dated)'!$C$2:$C$53,"Sell")</f>
        <v>0</v>
      </c>
      <c r="AF339" s="40">
        <f ca="1">AF338+SUMIFS('Transactions (Dated)'!$E$2:$E$53,'Transactions (Dated)'!$D$2:$D$53,'Share Values'!$V339,'Transactions (Dated)'!$B$2:$B$53,'Share Values'!AF$11,'Transactions (Dated)'!$C$2:$C$53,"Buy")-SUMIFS('Transactions (Dated)'!$E$2:$E$53,'Transactions (Dated)'!$D$2:$D$53,'Share Values'!$V339,'Transactions (Dated)'!$B$2:$B$53,'Share Values'!AF$11,'Transactions (Dated)'!$C$2:$C$53,"Sell")</f>
        <v>0</v>
      </c>
      <c r="AG339" s="40">
        <f ca="1">AG338+SUMIFS('Transactions (Dated)'!$E$2:$E$53,'Transactions (Dated)'!$D$2:$D$53,'Share Values'!$V339,'Transactions (Dated)'!$B$2:$B$53,'Share Values'!AG$11,'Transactions (Dated)'!$C$2:$C$53,"Buy")-SUMIFS('Transactions (Dated)'!$E$2:$E$53,'Transactions (Dated)'!$D$2:$D$53,'Share Values'!$V339,'Transactions (Dated)'!$B$2:$B$53,'Share Values'!AG$11,'Transactions (Dated)'!$C$2:$C$53,"Sell")</f>
        <v>0</v>
      </c>
      <c r="AH339" s="40">
        <f ca="1">AH338+SUMIFS('Transactions (Dated)'!$E$2:$E$53,'Transactions (Dated)'!$D$2:$D$53,'Share Values'!$V339,'Transactions (Dated)'!$B$2:$B$53,'Share Values'!AH$11,'Transactions (Dated)'!$C$2:$C$53,"Buy")-SUMIFS('Transactions (Dated)'!$E$2:$E$53,'Transactions (Dated)'!$D$2:$D$53,'Share Values'!$V339,'Transactions (Dated)'!$B$2:$B$53,'Share Values'!AH$11,'Transactions (Dated)'!$C$2:$C$53,"Sell")</f>
        <v>0</v>
      </c>
      <c r="AI339" s="40">
        <f ca="1">AI338+SUMIFS('Transactions (Dated)'!$E$2:$E$53,'Transactions (Dated)'!$D$2:$D$53,'Share Values'!$V339,'Transactions (Dated)'!$B$2:$B$53,'Share Values'!AI$11,'Transactions (Dated)'!$C$2:$C$53,"Buy")-SUMIFS('Transactions (Dated)'!$E$2:$E$53,'Transactions (Dated)'!$D$2:$D$53,'Share Values'!$V339,'Transactions (Dated)'!$B$2:$B$53,'Share Values'!AI$11,'Transactions (Dated)'!$C$2:$C$53,"Sell")</f>
        <v>0</v>
      </c>
      <c r="AJ339" s="40">
        <f ca="1">AJ338+SUMIFS('Transactions (Dated)'!$E$2:$E$53,'Transactions (Dated)'!$D$2:$D$53,'Share Values'!$V339,'Transactions (Dated)'!$B$2:$B$53,'Share Values'!AJ$11,'Transactions (Dated)'!$C$2:$C$53,"Buy")-SUMIFS('Transactions (Dated)'!$E$2:$E$53,'Transactions (Dated)'!$D$2:$D$53,'Share Values'!$V339,'Transactions (Dated)'!$B$2:$B$53,'Share Values'!AJ$11,'Transactions (Dated)'!$C$2:$C$53,"Sell")</f>
        <v>0</v>
      </c>
      <c r="AK339" s="40"/>
      <c r="AM339" s="3">
        <f t="shared" si="129"/>
        <v>42390</v>
      </c>
      <c r="AN339" s="6">
        <f t="shared" ca="1" si="130"/>
        <v>45510</v>
      </c>
      <c r="AO339" s="6">
        <f t="shared" ca="1" si="131"/>
        <v>14250</v>
      </c>
      <c r="AP339" s="6">
        <f t="shared" ca="1" si="132"/>
        <v>0</v>
      </c>
      <c r="AQ339" s="6">
        <f t="shared" ca="1" si="133"/>
        <v>66068.639999999999</v>
      </c>
      <c r="AR339" s="6">
        <f t="shared" ca="1" si="134"/>
        <v>29350</v>
      </c>
      <c r="AS339" s="6">
        <f t="shared" ca="1" si="135"/>
        <v>44590</v>
      </c>
      <c r="AT339" s="6">
        <f t="shared" ca="1" si="136"/>
        <v>0</v>
      </c>
      <c r="AU339" s="6">
        <f t="shared" ca="1" si="137"/>
        <v>0</v>
      </c>
      <c r="AV339" s="6">
        <f t="shared" ca="1" si="138"/>
        <v>0</v>
      </c>
      <c r="AW339" s="6">
        <f t="shared" ca="1" si="139"/>
        <v>0</v>
      </c>
      <c r="AX339" s="6">
        <f t="shared" ca="1" si="140"/>
        <v>0</v>
      </c>
      <c r="AY339" s="6">
        <f t="shared" ca="1" si="141"/>
        <v>0</v>
      </c>
      <c r="AZ339" s="6">
        <f t="shared" ca="1" si="142"/>
        <v>0</v>
      </c>
      <c r="BA339" s="6">
        <f t="shared" ca="1" si="143"/>
        <v>0</v>
      </c>
      <c r="BB339" s="6"/>
      <c r="BD339" s="4">
        <f t="shared" ca="1" si="144"/>
        <v>199768.64</v>
      </c>
      <c r="BF339" s="3">
        <f t="shared" si="145"/>
        <v>42390</v>
      </c>
      <c r="BG339" s="6">
        <f>BG338+SUMIFS('Transactions (Dated)'!H:H,'Transactions (Dated)'!D:D,'Share Values'!AM339)</f>
        <v>758396.9</v>
      </c>
      <c r="BH339" s="6">
        <f ca="1">BH338+SUMIFS('Transactions (Dated)'!$F:$F,'Transactions (Dated)'!$D:$D,$BF339,'Transactions (Dated)'!$B:$B,BH$11,'Transactions (Dated)'!$C:$C,"Dividend (paid to cash)")*W339</f>
        <v>0</v>
      </c>
      <c r="BI339" s="6">
        <f ca="1">BI338+SUMIFS('Transactions (Dated)'!$F:$F,'Transactions (Dated)'!$D:$D,$BF339,'Transactions (Dated)'!$B:$B,BI$11,'Transactions (Dated)'!$C:$C,"Dividend (paid to cash)")*X339</f>
        <v>2421.875</v>
      </c>
      <c r="BJ339" s="6">
        <f ca="1">BJ338+SUMIFS('Transactions (Dated)'!$F:$F,'Transactions (Dated)'!$D:$D,$BF339,'Transactions (Dated)'!$B:$B,BJ$11,'Transactions (Dated)'!$C:$C,"Dividend (paid to cash)")*Y339</f>
        <v>0</v>
      </c>
      <c r="BK339" s="6">
        <f ca="1">BK338+SUMIFS('Transactions (Dated)'!$F:$F,'Transactions (Dated)'!$D:$D,$BF339,'Transactions (Dated)'!$B:$B,BK$11,'Transactions (Dated)'!$C:$C,"Dividend (paid to cash)")*Z339</f>
        <v>245.96000000000004</v>
      </c>
      <c r="BL339" s="6">
        <f ca="1">BL338+SUMIFS('Transactions (Dated)'!$F:$F,'Transactions (Dated)'!$D:$D,$BF339,'Transactions (Dated)'!$B:$B,BL$11,'Transactions (Dated)'!$C:$C,"Dividend (paid to cash)")*AA339</f>
        <v>0</v>
      </c>
      <c r="BM339" s="6">
        <f ca="1">BM338+SUMIFS('Transactions (Dated)'!$F:$F,'Transactions (Dated)'!$D:$D,$BF339,'Transactions (Dated)'!$B:$B,BM$11,'Transactions (Dated)'!$C:$C,"Dividend (paid to cash)")*AB339</f>
        <v>0</v>
      </c>
      <c r="BN339" s="6">
        <f ca="1">BN338+SUMIFS('Transactions (Dated)'!$F:$F,'Transactions (Dated)'!$D:$D,$BF339,'Transactions (Dated)'!$B:$B,BN$11,'Transactions (Dated)'!$C:$C,"Dividend (paid to cash)")*AC339</f>
        <v>0</v>
      </c>
      <c r="BO339" s="6">
        <f ca="1">BO338+SUMIFS('Transactions (Dated)'!$F:$F,'Transactions (Dated)'!$D:$D,$BF339,'Transactions (Dated)'!$B:$B,BO$11,'Transactions (Dated)'!$C:$C,"Dividend (paid to cash)")*AD339</f>
        <v>0</v>
      </c>
      <c r="BP339" s="6">
        <f ca="1">BP338+SUMIFS('Transactions (Dated)'!$F:$F,'Transactions (Dated)'!$D:$D,$BF339,'Transactions (Dated)'!$B:$B,BP$11,'Transactions (Dated)'!$C:$C,"Dividend (paid to cash)")*AE339</f>
        <v>0</v>
      </c>
      <c r="BQ339" s="6">
        <f ca="1">BQ338+SUMIFS('Transactions (Dated)'!$F:$F,'Transactions (Dated)'!$D:$D,$BF339,'Transactions (Dated)'!$B:$B,BQ$11,'Transactions (Dated)'!$C:$C,"Dividend (paid to cash)")*AF339</f>
        <v>0</v>
      </c>
      <c r="BR339" s="6">
        <f ca="1">BR338+SUMIFS('Transactions (Dated)'!$F:$F,'Transactions (Dated)'!$D:$D,$BF339,'Transactions (Dated)'!$B:$B,BR$11,'Transactions (Dated)'!$C:$C,"Dividend (paid to cash)")*AG339</f>
        <v>0</v>
      </c>
      <c r="BS339" s="6">
        <f ca="1">BS338+SUMIFS('Transactions (Dated)'!$F:$F,'Transactions (Dated)'!$D:$D,$BF339,'Transactions (Dated)'!$B:$B,BS$11,'Transactions (Dated)'!$C:$C,"Dividend (paid to cash)")*AH339</f>
        <v>0</v>
      </c>
      <c r="BT339" s="6">
        <f ca="1">BT338+SUMIFS('Transactions (Dated)'!$F:$F,'Transactions (Dated)'!$D:$D,$BF339,'Transactions (Dated)'!$B:$B,BT$11,'Transactions (Dated)'!$C:$C,"Dividend (paid to cash)")*AI339</f>
        <v>0</v>
      </c>
      <c r="BU339" s="6">
        <f ca="1">BU338+SUMIFS('Transactions (Dated)'!$F:$F,'Transactions (Dated)'!$D:$D,$BF339,'Transactions (Dated)'!$B:$B,BU$11,'Transactions (Dated)'!$C:$C,"Dividend (paid to cash)")*AJ339</f>
        <v>0</v>
      </c>
      <c r="BV339" s="6"/>
      <c r="BX339" s="6">
        <f t="shared" ca="1" si="150"/>
        <v>761064.73499999999</v>
      </c>
      <c r="BZ339" s="3">
        <f t="shared" si="151"/>
        <v>42390</v>
      </c>
      <c r="CA339" s="4">
        <f t="shared" ca="1" si="146"/>
        <v>199768.64</v>
      </c>
      <c r="CB339" s="4">
        <f t="shared" ca="1" si="147"/>
        <v>761064.73499999999</v>
      </c>
      <c r="CD339" s="4">
        <f t="shared" ca="1" si="148"/>
        <v>960833.375</v>
      </c>
    </row>
    <row r="340" spans="2:82">
      <c r="B340" s="3">
        <f t="shared" si="149"/>
        <v>42391</v>
      </c>
      <c r="C340" s="2">
        <v>12389.6</v>
      </c>
      <c r="E340" s="70">
        <v>42391</v>
      </c>
      <c r="F340" s="69">
        <v>9.93</v>
      </c>
      <c r="G340" s="69">
        <v>1.69</v>
      </c>
      <c r="H340" s="69">
        <v>16.75</v>
      </c>
      <c r="I340" s="69">
        <v>35.729999999999997</v>
      </c>
      <c r="J340" s="69">
        <v>12.65</v>
      </c>
      <c r="K340" s="69">
        <v>9.65</v>
      </c>
      <c r="L340" s="69">
        <v>17</v>
      </c>
      <c r="M340" s="69">
        <v>2.75</v>
      </c>
      <c r="N340" s="69">
        <v>6.7</v>
      </c>
      <c r="O340" s="69">
        <v>7.1666999999999996</v>
      </c>
      <c r="P340" s="69">
        <v>23.13</v>
      </c>
      <c r="Q340" s="69">
        <v>0.83</v>
      </c>
      <c r="R340" s="69">
        <v>2.62</v>
      </c>
      <c r="S340" s="69">
        <v>38.49</v>
      </c>
      <c r="T340" s="4"/>
      <c r="V340" s="3">
        <f t="shared" si="128"/>
        <v>42391</v>
      </c>
      <c r="W340" s="40">
        <f ca="1">W339+SUMIFS('Transactions (Dated)'!$E$2:$E$53,'Transactions (Dated)'!$D$2:$D$53,'Share Values'!$V340,'Transactions (Dated)'!$B$2:$B$53,'Share Values'!W$11,'Transactions (Dated)'!$C$2:$C$53,"Buy")-SUMIFS('Transactions (Dated)'!$E$2:$E$53,'Transactions (Dated)'!$D$2:$D$53,'Share Values'!$V340,'Transactions (Dated)'!$B$2:$B$53,'Share Values'!W$11,'Transactions (Dated)'!$C$2:$C$53,"Sell")</f>
        <v>4625</v>
      </c>
      <c r="X340" s="40">
        <f ca="1">X339+SUMIFS('Transactions (Dated)'!$E$2:$E$53,'Transactions (Dated)'!$D$2:$D$53,'Share Values'!$V340,'Transactions (Dated)'!$B$2:$B$53,'Share Values'!X$11,'Transactions (Dated)'!$C$2:$C$53,"Buy")-SUMIFS('Transactions (Dated)'!$E$2:$E$53,'Transactions (Dated)'!$D$2:$D$53,'Share Values'!$V340,'Transactions (Dated)'!$B$2:$B$53,'Share Values'!X$11,'Transactions (Dated)'!$C$2:$C$53,"Sell")</f>
        <v>9375</v>
      </c>
      <c r="Y340" s="40">
        <f ca="1">Y339+SUMIFS('Transactions (Dated)'!$E$2:$E$53,'Transactions (Dated)'!$D$2:$D$53,'Share Values'!$V340,'Transactions (Dated)'!$B$2:$B$53,'Share Values'!Y$11,'Transactions (Dated)'!$C$2:$C$53,"Buy")-SUMIFS('Transactions (Dated)'!$E$2:$E$53,'Transactions (Dated)'!$D$2:$D$53,'Share Values'!$V340,'Transactions (Dated)'!$B$2:$B$53,'Share Values'!Y$11,'Transactions (Dated)'!$C$2:$C$53,"Sell")</f>
        <v>0</v>
      </c>
      <c r="Z340" s="40">
        <f ca="1">Z339+SUMIFS('Transactions (Dated)'!$E$2:$E$53,'Transactions (Dated)'!$D$2:$D$53,'Share Values'!$V340,'Transactions (Dated)'!$B$2:$B$53,'Share Values'!Z$11,'Transactions (Dated)'!$C$2:$C$53,"Buy")-SUMIFS('Transactions (Dated)'!$E$2:$E$53,'Transactions (Dated)'!$D$2:$D$53,'Share Values'!$V340,'Transactions (Dated)'!$B$2:$B$53,'Share Values'!Z$11,'Transactions (Dated)'!$C$2:$C$53,"Sell")</f>
        <v>1892</v>
      </c>
      <c r="AA340" s="40">
        <f ca="1">AA339+SUMIFS('Transactions (Dated)'!$E$2:$E$53,'Transactions (Dated)'!$D$2:$D$53,'Share Values'!$V340,'Transactions (Dated)'!$B$2:$B$53,'Share Values'!AA$11,'Transactions (Dated)'!$C$2:$C$53,"Buy")-SUMIFS('Transactions (Dated)'!$E$2:$E$53,'Transactions (Dated)'!$D$2:$D$53,'Share Values'!$V340,'Transactions (Dated)'!$B$2:$B$53,'Share Values'!AA$11,'Transactions (Dated)'!$C$2:$C$53,"Sell")</f>
        <v>2348</v>
      </c>
      <c r="AB340" s="40">
        <f ca="1">AB339+SUMIFS('Transactions (Dated)'!$E$2:$E$53,'Transactions (Dated)'!$D$2:$D$53,'Share Values'!$V340,'Transactions (Dated)'!$B$2:$B$53,'Share Values'!AB$11,'Transactions (Dated)'!$C$2:$C$53,"Buy")-SUMIFS('Transactions (Dated)'!$E$2:$E$53,'Transactions (Dated)'!$D$2:$D$53,'Share Values'!$V340,'Transactions (Dated)'!$B$2:$B$53,'Share Values'!AB$11,'Transactions (Dated)'!$C$2:$C$53,"Sell")</f>
        <v>4900</v>
      </c>
      <c r="AC340" s="40">
        <f ca="1">AC339+SUMIFS('Transactions (Dated)'!$E$2:$E$53,'Transactions (Dated)'!$D$2:$D$53,'Share Values'!$V340,'Transactions (Dated)'!$B$2:$B$53,'Share Values'!AC$11,'Transactions (Dated)'!$C$2:$C$53,"Buy")-SUMIFS('Transactions (Dated)'!$E$2:$E$53,'Transactions (Dated)'!$D$2:$D$53,'Share Values'!$V340,'Transactions (Dated)'!$B$2:$B$53,'Share Values'!AC$11,'Transactions (Dated)'!$C$2:$C$53,"Sell")</f>
        <v>2900</v>
      </c>
      <c r="AD340" s="40">
        <f ca="1">AD339+SUMIFS('Transactions (Dated)'!$E$2:$E$53,'Transactions (Dated)'!$D$2:$D$53,'Share Values'!$V340,'Transactions (Dated)'!$B$2:$B$53,'Share Values'!AD$11,'Transactions (Dated)'!$C$2:$C$53,"Buy")-SUMIFS('Transactions (Dated)'!$E$2:$E$53,'Transactions (Dated)'!$D$2:$D$53,'Share Values'!$V340,'Transactions (Dated)'!$B$2:$B$53,'Share Values'!AD$11,'Transactions (Dated)'!$C$2:$C$53,"Sell")</f>
        <v>0</v>
      </c>
      <c r="AE340" s="40">
        <f ca="1">AE339+SUMIFS('Transactions (Dated)'!$E$2:$E$53,'Transactions (Dated)'!$D$2:$D$53,'Share Values'!$V340,'Transactions (Dated)'!$B$2:$B$53,'Share Values'!AE$11,'Transactions (Dated)'!$C$2:$C$53,"Buy")-SUMIFS('Transactions (Dated)'!$E$2:$E$53,'Transactions (Dated)'!$D$2:$D$53,'Share Values'!$V340,'Transactions (Dated)'!$B$2:$B$53,'Share Values'!AE$11,'Transactions (Dated)'!$C$2:$C$53,"Sell")</f>
        <v>0</v>
      </c>
      <c r="AF340" s="40">
        <f ca="1">AF339+SUMIFS('Transactions (Dated)'!$E$2:$E$53,'Transactions (Dated)'!$D$2:$D$53,'Share Values'!$V340,'Transactions (Dated)'!$B$2:$B$53,'Share Values'!AF$11,'Transactions (Dated)'!$C$2:$C$53,"Buy")-SUMIFS('Transactions (Dated)'!$E$2:$E$53,'Transactions (Dated)'!$D$2:$D$53,'Share Values'!$V340,'Transactions (Dated)'!$B$2:$B$53,'Share Values'!AF$11,'Transactions (Dated)'!$C$2:$C$53,"Sell")</f>
        <v>0</v>
      </c>
      <c r="AG340" s="40">
        <f ca="1">AG339+SUMIFS('Transactions (Dated)'!$E$2:$E$53,'Transactions (Dated)'!$D$2:$D$53,'Share Values'!$V340,'Transactions (Dated)'!$B$2:$B$53,'Share Values'!AG$11,'Transactions (Dated)'!$C$2:$C$53,"Buy")-SUMIFS('Transactions (Dated)'!$E$2:$E$53,'Transactions (Dated)'!$D$2:$D$53,'Share Values'!$V340,'Transactions (Dated)'!$B$2:$B$53,'Share Values'!AG$11,'Transactions (Dated)'!$C$2:$C$53,"Sell")</f>
        <v>0</v>
      </c>
      <c r="AH340" s="40">
        <f ca="1">AH339+SUMIFS('Transactions (Dated)'!$E$2:$E$53,'Transactions (Dated)'!$D$2:$D$53,'Share Values'!$V340,'Transactions (Dated)'!$B$2:$B$53,'Share Values'!AH$11,'Transactions (Dated)'!$C$2:$C$53,"Buy")-SUMIFS('Transactions (Dated)'!$E$2:$E$53,'Transactions (Dated)'!$D$2:$D$53,'Share Values'!$V340,'Transactions (Dated)'!$B$2:$B$53,'Share Values'!AH$11,'Transactions (Dated)'!$C$2:$C$53,"Sell")</f>
        <v>0</v>
      </c>
      <c r="AI340" s="40">
        <f ca="1">AI339+SUMIFS('Transactions (Dated)'!$E$2:$E$53,'Transactions (Dated)'!$D$2:$D$53,'Share Values'!$V340,'Transactions (Dated)'!$B$2:$B$53,'Share Values'!AI$11,'Transactions (Dated)'!$C$2:$C$53,"Buy")-SUMIFS('Transactions (Dated)'!$E$2:$E$53,'Transactions (Dated)'!$D$2:$D$53,'Share Values'!$V340,'Transactions (Dated)'!$B$2:$B$53,'Share Values'!AI$11,'Transactions (Dated)'!$C$2:$C$53,"Sell")</f>
        <v>0</v>
      </c>
      <c r="AJ340" s="40">
        <f ca="1">AJ339+SUMIFS('Transactions (Dated)'!$E$2:$E$53,'Transactions (Dated)'!$D$2:$D$53,'Share Values'!$V340,'Transactions (Dated)'!$B$2:$B$53,'Share Values'!AJ$11,'Transactions (Dated)'!$C$2:$C$53,"Buy")-SUMIFS('Transactions (Dated)'!$E$2:$E$53,'Transactions (Dated)'!$D$2:$D$53,'Share Values'!$V340,'Transactions (Dated)'!$B$2:$B$53,'Share Values'!AJ$11,'Transactions (Dated)'!$C$2:$C$53,"Sell")</f>
        <v>0</v>
      </c>
      <c r="AK340" s="40"/>
      <c r="AM340" s="3">
        <f t="shared" si="129"/>
        <v>42391</v>
      </c>
      <c r="AN340" s="6">
        <f t="shared" ca="1" si="130"/>
        <v>45926.25</v>
      </c>
      <c r="AO340" s="6">
        <f t="shared" ca="1" si="131"/>
        <v>15843.75</v>
      </c>
      <c r="AP340" s="6">
        <f t="shared" ca="1" si="132"/>
        <v>0</v>
      </c>
      <c r="AQ340" s="6">
        <f t="shared" ca="1" si="133"/>
        <v>67601.159999999989</v>
      </c>
      <c r="AR340" s="6">
        <f t="shared" ca="1" si="134"/>
        <v>29702.2</v>
      </c>
      <c r="AS340" s="6">
        <f t="shared" ca="1" si="135"/>
        <v>47285</v>
      </c>
      <c r="AT340" s="6">
        <f t="shared" ca="1" si="136"/>
        <v>49300</v>
      </c>
      <c r="AU340" s="6">
        <f t="shared" ca="1" si="137"/>
        <v>0</v>
      </c>
      <c r="AV340" s="6">
        <f t="shared" ca="1" si="138"/>
        <v>0</v>
      </c>
      <c r="AW340" s="6">
        <f t="shared" ca="1" si="139"/>
        <v>0</v>
      </c>
      <c r="AX340" s="6">
        <f t="shared" ca="1" si="140"/>
        <v>0</v>
      </c>
      <c r="AY340" s="6">
        <f t="shared" ca="1" si="141"/>
        <v>0</v>
      </c>
      <c r="AZ340" s="6">
        <f t="shared" ca="1" si="142"/>
        <v>0</v>
      </c>
      <c r="BA340" s="6">
        <f t="shared" ca="1" si="143"/>
        <v>0</v>
      </c>
      <c r="BB340" s="6"/>
      <c r="BD340" s="4">
        <f t="shared" ca="1" si="144"/>
        <v>255658.36</v>
      </c>
      <c r="BF340" s="3">
        <f t="shared" si="145"/>
        <v>42391</v>
      </c>
      <c r="BG340" s="6">
        <f>BG339+SUMIFS('Transactions (Dated)'!H:H,'Transactions (Dated)'!D:D,'Share Values'!AM340)</f>
        <v>709086.9</v>
      </c>
      <c r="BH340" s="6">
        <f ca="1">BH339+SUMIFS('Transactions (Dated)'!$F:$F,'Transactions (Dated)'!$D:$D,$BF340,'Transactions (Dated)'!$B:$B,BH$11,'Transactions (Dated)'!$C:$C,"Dividend (paid to cash)")*W340</f>
        <v>0</v>
      </c>
      <c r="BI340" s="6">
        <f ca="1">BI339+SUMIFS('Transactions (Dated)'!$F:$F,'Transactions (Dated)'!$D:$D,$BF340,'Transactions (Dated)'!$B:$B,BI$11,'Transactions (Dated)'!$C:$C,"Dividend (paid to cash)")*X340</f>
        <v>2421.875</v>
      </c>
      <c r="BJ340" s="6">
        <f ca="1">BJ339+SUMIFS('Transactions (Dated)'!$F:$F,'Transactions (Dated)'!$D:$D,$BF340,'Transactions (Dated)'!$B:$B,BJ$11,'Transactions (Dated)'!$C:$C,"Dividend (paid to cash)")*Y340</f>
        <v>0</v>
      </c>
      <c r="BK340" s="6">
        <f ca="1">BK339+SUMIFS('Transactions (Dated)'!$F:$F,'Transactions (Dated)'!$D:$D,$BF340,'Transactions (Dated)'!$B:$B,BK$11,'Transactions (Dated)'!$C:$C,"Dividend (paid to cash)")*Z340</f>
        <v>245.96000000000004</v>
      </c>
      <c r="BL340" s="6">
        <f ca="1">BL339+SUMIFS('Transactions (Dated)'!$F:$F,'Transactions (Dated)'!$D:$D,$BF340,'Transactions (Dated)'!$B:$B,BL$11,'Transactions (Dated)'!$C:$C,"Dividend (paid to cash)")*AA340</f>
        <v>0</v>
      </c>
      <c r="BM340" s="6">
        <f ca="1">BM339+SUMIFS('Transactions (Dated)'!$F:$F,'Transactions (Dated)'!$D:$D,$BF340,'Transactions (Dated)'!$B:$B,BM$11,'Transactions (Dated)'!$C:$C,"Dividend (paid to cash)")*AB340</f>
        <v>0</v>
      </c>
      <c r="BN340" s="6">
        <f ca="1">BN339+SUMIFS('Transactions (Dated)'!$F:$F,'Transactions (Dated)'!$D:$D,$BF340,'Transactions (Dated)'!$B:$B,BN$11,'Transactions (Dated)'!$C:$C,"Dividend (paid to cash)")*AC340</f>
        <v>0</v>
      </c>
      <c r="BO340" s="6">
        <f ca="1">BO339+SUMIFS('Transactions (Dated)'!$F:$F,'Transactions (Dated)'!$D:$D,$BF340,'Transactions (Dated)'!$B:$B,BO$11,'Transactions (Dated)'!$C:$C,"Dividend (paid to cash)")*AD340</f>
        <v>0</v>
      </c>
      <c r="BP340" s="6">
        <f ca="1">BP339+SUMIFS('Transactions (Dated)'!$F:$F,'Transactions (Dated)'!$D:$D,$BF340,'Transactions (Dated)'!$B:$B,BP$11,'Transactions (Dated)'!$C:$C,"Dividend (paid to cash)")*AE340</f>
        <v>0</v>
      </c>
      <c r="BQ340" s="6">
        <f ca="1">BQ339+SUMIFS('Transactions (Dated)'!$F:$F,'Transactions (Dated)'!$D:$D,$BF340,'Transactions (Dated)'!$B:$B,BQ$11,'Transactions (Dated)'!$C:$C,"Dividend (paid to cash)")*AF340</f>
        <v>0</v>
      </c>
      <c r="BR340" s="6">
        <f ca="1">BR339+SUMIFS('Transactions (Dated)'!$F:$F,'Transactions (Dated)'!$D:$D,$BF340,'Transactions (Dated)'!$B:$B,BR$11,'Transactions (Dated)'!$C:$C,"Dividend (paid to cash)")*AG340</f>
        <v>0</v>
      </c>
      <c r="BS340" s="6">
        <f ca="1">BS339+SUMIFS('Transactions (Dated)'!$F:$F,'Transactions (Dated)'!$D:$D,$BF340,'Transactions (Dated)'!$B:$B,BS$11,'Transactions (Dated)'!$C:$C,"Dividend (paid to cash)")*AH340</f>
        <v>0</v>
      </c>
      <c r="BT340" s="6">
        <f ca="1">BT339+SUMIFS('Transactions (Dated)'!$F:$F,'Transactions (Dated)'!$D:$D,$BF340,'Transactions (Dated)'!$B:$B,BT$11,'Transactions (Dated)'!$C:$C,"Dividend (paid to cash)")*AI340</f>
        <v>0</v>
      </c>
      <c r="BU340" s="6">
        <f ca="1">BU339+SUMIFS('Transactions (Dated)'!$F:$F,'Transactions (Dated)'!$D:$D,$BF340,'Transactions (Dated)'!$B:$B,BU$11,'Transactions (Dated)'!$C:$C,"Dividend (paid to cash)")*AJ340</f>
        <v>0</v>
      </c>
      <c r="BV340" s="6"/>
      <c r="BX340" s="6">
        <f t="shared" ca="1" si="150"/>
        <v>711754.73499999999</v>
      </c>
      <c r="BZ340" s="3">
        <f t="shared" si="151"/>
        <v>42391</v>
      </c>
      <c r="CA340" s="4">
        <f t="shared" ca="1" si="146"/>
        <v>255658.36</v>
      </c>
      <c r="CB340" s="4">
        <f t="shared" ca="1" si="147"/>
        <v>711754.73499999999</v>
      </c>
      <c r="CD340" s="4">
        <f t="shared" ca="1" si="148"/>
        <v>967413.09499999997</v>
      </c>
    </row>
    <row r="341" spans="2:82">
      <c r="B341" s="3">
        <f t="shared" si="149"/>
        <v>42394</v>
      </c>
      <c r="C341" s="2">
        <v>12143.2</v>
      </c>
      <c r="E341" s="70">
        <v>42394</v>
      </c>
      <c r="F341" s="69">
        <v>9.75</v>
      </c>
      <c r="G341" s="69">
        <v>1.67</v>
      </c>
      <c r="H341" s="69">
        <v>16.43</v>
      </c>
      <c r="I341" s="69">
        <v>35.28</v>
      </c>
      <c r="J341" s="69">
        <v>12.48</v>
      </c>
      <c r="K341" s="69">
        <v>9.42</v>
      </c>
      <c r="L341" s="69">
        <v>16.95</v>
      </c>
      <c r="M341" s="69">
        <v>2.8</v>
      </c>
      <c r="N341" s="69">
        <v>6.79</v>
      </c>
      <c r="O341" s="69">
        <v>7.3333000000000004</v>
      </c>
      <c r="P341" s="69">
        <v>22.62</v>
      </c>
      <c r="Q341" s="69">
        <v>0.83</v>
      </c>
      <c r="R341" s="69">
        <v>2.33</v>
      </c>
      <c r="S341" s="69">
        <v>38.14</v>
      </c>
      <c r="T341" s="4"/>
      <c r="V341" s="3">
        <f t="shared" si="128"/>
        <v>42394</v>
      </c>
      <c r="W341" s="40">
        <f ca="1">W340+SUMIFS('Transactions (Dated)'!$E$2:$E$53,'Transactions (Dated)'!$D$2:$D$53,'Share Values'!$V341,'Transactions (Dated)'!$B$2:$B$53,'Share Values'!W$11,'Transactions (Dated)'!$C$2:$C$53,"Buy")-SUMIFS('Transactions (Dated)'!$E$2:$E$53,'Transactions (Dated)'!$D$2:$D$53,'Share Values'!$V341,'Transactions (Dated)'!$B$2:$B$53,'Share Values'!W$11,'Transactions (Dated)'!$C$2:$C$53,"Sell")</f>
        <v>4625</v>
      </c>
      <c r="X341" s="40">
        <f ca="1">X340+SUMIFS('Transactions (Dated)'!$E$2:$E$53,'Transactions (Dated)'!$D$2:$D$53,'Share Values'!$V341,'Transactions (Dated)'!$B$2:$B$53,'Share Values'!X$11,'Transactions (Dated)'!$C$2:$C$53,"Buy")-SUMIFS('Transactions (Dated)'!$E$2:$E$53,'Transactions (Dated)'!$D$2:$D$53,'Share Values'!$V341,'Transactions (Dated)'!$B$2:$B$53,'Share Values'!X$11,'Transactions (Dated)'!$C$2:$C$53,"Sell")</f>
        <v>9375</v>
      </c>
      <c r="Y341" s="40">
        <f ca="1">Y340+SUMIFS('Transactions (Dated)'!$E$2:$E$53,'Transactions (Dated)'!$D$2:$D$53,'Share Values'!$V341,'Transactions (Dated)'!$B$2:$B$53,'Share Values'!Y$11,'Transactions (Dated)'!$C$2:$C$53,"Buy")-SUMIFS('Transactions (Dated)'!$E$2:$E$53,'Transactions (Dated)'!$D$2:$D$53,'Share Values'!$V341,'Transactions (Dated)'!$B$2:$B$53,'Share Values'!Y$11,'Transactions (Dated)'!$C$2:$C$53,"Sell")</f>
        <v>0</v>
      </c>
      <c r="Z341" s="40">
        <f ca="1">Z340+SUMIFS('Transactions (Dated)'!$E$2:$E$53,'Transactions (Dated)'!$D$2:$D$53,'Share Values'!$V341,'Transactions (Dated)'!$B$2:$B$53,'Share Values'!Z$11,'Transactions (Dated)'!$C$2:$C$53,"Buy")-SUMIFS('Transactions (Dated)'!$E$2:$E$53,'Transactions (Dated)'!$D$2:$D$53,'Share Values'!$V341,'Transactions (Dated)'!$B$2:$B$53,'Share Values'!Z$11,'Transactions (Dated)'!$C$2:$C$53,"Sell")</f>
        <v>1892</v>
      </c>
      <c r="AA341" s="40">
        <f ca="1">AA340+SUMIFS('Transactions (Dated)'!$E$2:$E$53,'Transactions (Dated)'!$D$2:$D$53,'Share Values'!$V341,'Transactions (Dated)'!$B$2:$B$53,'Share Values'!AA$11,'Transactions (Dated)'!$C$2:$C$53,"Buy")-SUMIFS('Transactions (Dated)'!$E$2:$E$53,'Transactions (Dated)'!$D$2:$D$53,'Share Values'!$V341,'Transactions (Dated)'!$B$2:$B$53,'Share Values'!AA$11,'Transactions (Dated)'!$C$2:$C$53,"Sell")</f>
        <v>2348</v>
      </c>
      <c r="AB341" s="40">
        <f ca="1">AB340+SUMIFS('Transactions (Dated)'!$E$2:$E$53,'Transactions (Dated)'!$D$2:$D$53,'Share Values'!$V341,'Transactions (Dated)'!$B$2:$B$53,'Share Values'!AB$11,'Transactions (Dated)'!$C$2:$C$53,"Buy")-SUMIFS('Transactions (Dated)'!$E$2:$E$53,'Transactions (Dated)'!$D$2:$D$53,'Share Values'!$V341,'Transactions (Dated)'!$B$2:$B$53,'Share Values'!AB$11,'Transactions (Dated)'!$C$2:$C$53,"Sell")</f>
        <v>4900</v>
      </c>
      <c r="AC341" s="40">
        <f ca="1">AC340+SUMIFS('Transactions (Dated)'!$E$2:$E$53,'Transactions (Dated)'!$D$2:$D$53,'Share Values'!$V341,'Transactions (Dated)'!$B$2:$B$53,'Share Values'!AC$11,'Transactions (Dated)'!$C$2:$C$53,"Buy")-SUMIFS('Transactions (Dated)'!$E$2:$E$53,'Transactions (Dated)'!$D$2:$D$53,'Share Values'!$V341,'Transactions (Dated)'!$B$2:$B$53,'Share Values'!AC$11,'Transactions (Dated)'!$C$2:$C$53,"Sell")</f>
        <v>2900</v>
      </c>
      <c r="AD341" s="40">
        <f ca="1">AD340+SUMIFS('Transactions (Dated)'!$E$2:$E$53,'Transactions (Dated)'!$D$2:$D$53,'Share Values'!$V341,'Transactions (Dated)'!$B$2:$B$53,'Share Values'!AD$11,'Transactions (Dated)'!$C$2:$C$53,"Buy")-SUMIFS('Transactions (Dated)'!$E$2:$E$53,'Transactions (Dated)'!$D$2:$D$53,'Share Values'!$V341,'Transactions (Dated)'!$B$2:$B$53,'Share Values'!AD$11,'Transactions (Dated)'!$C$2:$C$53,"Sell")</f>
        <v>0</v>
      </c>
      <c r="AE341" s="40">
        <f ca="1">AE340+SUMIFS('Transactions (Dated)'!$E$2:$E$53,'Transactions (Dated)'!$D$2:$D$53,'Share Values'!$V341,'Transactions (Dated)'!$B$2:$B$53,'Share Values'!AE$11,'Transactions (Dated)'!$C$2:$C$53,"Buy")-SUMIFS('Transactions (Dated)'!$E$2:$E$53,'Transactions (Dated)'!$D$2:$D$53,'Share Values'!$V341,'Transactions (Dated)'!$B$2:$B$53,'Share Values'!AE$11,'Transactions (Dated)'!$C$2:$C$53,"Sell")</f>
        <v>0</v>
      </c>
      <c r="AF341" s="40">
        <f ca="1">AF340+SUMIFS('Transactions (Dated)'!$E$2:$E$53,'Transactions (Dated)'!$D$2:$D$53,'Share Values'!$V341,'Transactions (Dated)'!$B$2:$B$53,'Share Values'!AF$11,'Transactions (Dated)'!$C$2:$C$53,"Buy")-SUMIFS('Transactions (Dated)'!$E$2:$E$53,'Transactions (Dated)'!$D$2:$D$53,'Share Values'!$V341,'Transactions (Dated)'!$B$2:$B$53,'Share Values'!AF$11,'Transactions (Dated)'!$C$2:$C$53,"Sell")</f>
        <v>0</v>
      </c>
      <c r="AG341" s="40">
        <f ca="1">AG340+SUMIFS('Transactions (Dated)'!$E$2:$E$53,'Transactions (Dated)'!$D$2:$D$53,'Share Values'!$V341,'Transactions (Dated)'!$B$2:$B$53,'Share Values'!AG$11,'Transactions (Dated)'!$C$2:$C$53,"Buy")-SUMIFS('Transactions (Dated)'!$E$2:$E$53,'Transactions (Dated)'!$D$2:$D$53,'Share Values'!$V341,'Transactions (Dated)'!$B$2:$B$53,'Share Values'!AG$11,'Transactions (Dated)'!$C$2:$C$53,"Sell")</f>
        <v>0</v>
      </c>
      <c r="AH341" s="40">
        <f ca="1">AH340+SUMIFS('Transactions (Dated)'!$E$2:$E$53,'Transactions (Dated)'!$D$2:$D$53,'Share Values'!$V341,'Transactions (Dated)'!$B$2:$B$53,'Share Values'!AH$11,'Transactions (Dated)'!$C$2:$C$53,"Buy")-SUMIFS('Transactions (Dated)'!$E$2:$E$53,'Transactions (Dated)'!$D$2:$D$53,'Share Values'!$V341,'Transactions (Dated)'!$B$2:$B$53,'Share Values'!AH$11,'Transactions (Dated)'!$C$2:$C$53,"Sell")</f>
        <v>0</v>
      </c>
      <c r="AI341" s="40">
        <f ca="1">AI340+SUMIFS('Transactions (Dated)'!$E$2:$E$53,'Transactions (Dated)'!$D$2:$D$53,'Share Values'!$V341,'Transactions (Dated)'!$B$2:$B$53,'Share Values'!AI$11,'Transactions (Dated)'!$C$2:$C$53,"Buy")-SUMIFS('Transactions (Dated)'!$E$2:$E$53,'Transactions (Dated)'!$D$2:$D$53,'Share Values'!$V341,'Transactions (Dated)'!$B$2:$B$53,'Share Values'!AI$11,'Transactions (Dated)'!$C$2:$C$53,"Sell")</f>
        <v>0</v>
      </c>
      <c r="AJ341" s="40">
        <f ca="1">AJ340+SUMIFS('Transactions (Dated)'!$E$2:$E$53,'Transactions (Dated)'!$D$2:$D$53,'Share Values'!$V341,'Transactions (Dated)'!$B$2:$B$53,'Share Values'!AJ$11,'Transactions (Dated)'!$C$2:$C$53,"Buy")-SUMIFS('Transactions (Dated)'!$E$2:$E$53,'Transactions (Dated)'!$D$2:$D$53,'Share Values'!$V341,'Transactions (Dated)'!$B$2:$B$53,'Share Values'!AJ$11,'Transactions (Dated)'!$C$2:$C$53,"Sell")</f>
        <v>0</v>
      </c>
      <c r="AK341" s="40"/>
      <c r="AM341" s="3">
        <f t="shared" si="129"/>
        <v>42394</v>
      </c>
      <c r="AN341" s="6">
        <f t="shared" ca="1" si="130"/>
        <v>45093.75</v>
      </c>
      <c r="AO341" s="6">
        <f t="shared" ca="1" si="131"/>
        <v>15656.25</v>
      </c>
      <c r="AP341" s="6">
        <f t="shared" ca="1" si="132"/>
        <v>0</v>
      </c>
      <c r="AQ341" s="6">
        <f t="shared" ca="1" si="133"/>
        <v>66749.760000000009</v>
      </c>
      <c r="AR341" s="6">
        <f t="shared" ca="1" si="134"/>
        <v>29303.040000000001</v>
      </c>
      <c r="AS341" s="6">
        <f t="shared" ca="1" si="135"/>
        <v>46158</v>
      </c>
      <c r="AT341" s="6">
        <f t="shared" ca="1" si="136"/>
        <v>49155</v>
      </c>
      <c r="AU341" s="6">
        <f t="shared" ca="1" si="137"/>
        <v>0</v>
      </c>
      <c r="AV341" s="6">
        <f t="shared" ca="1" si="138"/>
        <v>0</v>
      </c>
      <c r="AW341" s="6">
        <f t="shared" ca="1" si="139"/>
        <v>0</v>
      </c>
      <c r="AX341" s="6">
        <f t="shared" ca="1" si="140"/>
        <v>0</v>
      </c>
      <c r="AY341" s="6">
        <f t="shared" ca="1" si="141"/>
        <v>0</v>
      </c>
      <c r="AZ341" s="6">
        <f t="shared" ca="1" si="142"/>
        <v>0</v>
      </c>
      <c r="BA341" s="6">
        <f t="shared" ca="1" si="143"/>
        <v>0</v>
      </c>
      <c r="BB341" s="6"/>
      <c r="BD341" s="4">
        <f t="shared" ca="1" si="144"/>
        <v>252115.80000000002</v>
      </c>
      <c r="BF341" s="3">
        <f t="shared" si="145"/>
        <v>42394</v>
      </c>
      <c r="BG341" s="6">
        <f>BG340+SUMIFS('Transactions (Dated)'!H:H,'Transactions (Dated)'!D:D,'Share Values'!AM341)</f>
        <v>709086.9</v>
      </c>
      <c r="BH341" s="6">
        <f ca="1">BH340+SUMIFS('Transactions (Dated)'!$F:$F,'Transactions (Dated)'!$D:$D,$BF341,'Transactions (Dated)'!$B:$B,BH$11,'Transactions (Dated)'!$C:$C,"Dividend (paid to cash)")*W341</f>
        <v>0</v>
      </c>
      <c r="BI341" s="6">
        <f ca="1">BI340+SUMIFS('Transactions (Dated)'!$F:$F,'Transactions (Dated)'!$D:$D,$BF341,'Transactions (Dated)'!$B:$B,BI$11,'Transactions (Dated)'!$C:$C,"Dividend (paid to cash)")*X341</f>
        <v>2421.875</v>
      </c>
      <c r="BJ341" s="6">
        <f ca="1">BJ340+SUMIFS('Transactions (Dated)'!$F:$F,'Transactions (Dated)'!$D:$D,$BF341,'Transactions (Dated)'!$B:$B,BJ$11,'Transactions (Dated)'!$C:$C,"Dividend (paid to cash)")*Y341</f>
        <v>0</v>
      </c>
      <c r="BK341" s="6">
        <f ca="1">BK340+SUMIFS('Transactions (Dated)'!$F:$F,'Transactions (Dated)'!$D:$D,$BF341,'Transactions (Dated)'!$B:$B,BK$11,'Transactions (Dated)'!$C:$C,"Dividend (paid to cash)")*Z341</f>
        <v>245.96000000000004</v>
      </c>
      <c r="BL341" s="6">
        <f ca="1">BL340+SUMIFS('Transactions (Dated)'!$F:$F,'Transactions (Dated)'!$D:$D,$BF341,'Transactions (Dated)'!$B:$B,BL$11,'Transactions (Dated)'!$C:$C,"Dividend (paid to cash)")*AA341</f>
        <v>0</v>
      </c>
      <c r="BM341" s="6">
        <f ca="1">BM340+SUMIFS('Transactions (Dated)'!$F:$F,'Transactions (Dated)'!$D:$D,$BF341,'Transactions (Dated)'!$B:$B,BM$11,'Transactions (Dated)'!$C:$C,"Dividend (paid to cash)")*AB341</f>
        <v>0</v>
      </c>
      <c r="BN341" s="6">
        <f ca="1">BN340+SUMIFS('Transactions (Dated)'!$F:$F,'Transactions (Dated)'!$D:$D,$BF341,'Transactions (Dated)'!$B:$B,BN$11,'Transactions (Dated)'!$C:$C,"Dividend (paid to cash)")*AC341</f>
        <v>0</v>
      </c>
      <c r="BO341" s="6">
        <f ca="1">BO340+SUMIFS('Transactions (Dated)'!$F:$F,'Transactions (Dated)'!$D:$D,$BF341,'Transactions (Dated)'!$B:$B,BO$11,'Transactions (Dated)'!$C:$C,"Dividend (paid to cash)")*AD341</f>
        <v>0</v>
      </c>
      <c r="BP341" s="6">
        <f ca="1">BP340+SUMIFS('Transactions (Dated)'!$F:$F,'Transactions (Dated)'!$D:$D,$BF341,'Transactions (Dated)'!$B:$B,BP$11,'Transactions (Dated)'!$C:$C,"Dividend (paid to cash)")*AE341</f>
        <v>0</v>
      </c>
      <c r="BQ341" s="6">
        <f ca="1">BQ340+SUMIFS('Transactions (Dated)'!$F:$F,'Transactions (Dated)'!$D:$D,$BF341,'Transactions (Dated)'!$B:$B,BQ$11,'Transactions (Dated)'!$C:$C,"Dividend (paid to cash)")*AF341</f>
        <v>0</v>
      </c>
      <c r="BR341" s="6">
        <f ca="1">BR340+SUMIFS('Transactions (Dated)'!$F:$F,'Transactions (Dated)'!$D:$D,$BF341,'Transactions (Dated)'!$B:$B,BR$11,'Transactions (Dated)'!$C:$C,"Dividend (paid to cash)")*AG341</f>
        <v>0</v>
      </c>
      <c r="BS341" s="6">
        <f ca="1">BS340+SUMIFS('Transactions (Dated)'!$F:$F,'Transactions (Dated)'!$D:$D,$BF341,'Transactions (Dated)'!$B:$B,BS$11,'Transactions (Dated)'!$C:$C,"Dividend (paid to cash)")*AH341</f>
        <v>0</v>
      </c>
      <c r="BT341" s="6">
        <f ca="1">BT340+SUMIFS('Transactions (Dated)'!$F:$F,'Transactions (Dated)'!$D:$D,$BF341,'Transactions (Dated)'!$B:$B,BT$11,'Transactions (Dated)'!$C:$C,"Dividend (paid to cash)")*AI341</f>
        <v>0</v>
      </c>
      <c r="BU341" s="6">
        <f ca="1">BU340+SUMIFS('Transactions (Dated)'!$F:$F,'Transactions (Dated)'!$D:$D,$BF341,'Transactions (Dated)'!$B:$B,BU$11,'Transactions (Dated)'!$C:$C,"Dividend (paid to cash)")*AJ341</f>
        <v>0</v>
      </c>
      <c r="BV341" s="6"/>
      <c r="BX341" s="6">
        <f t="shared" ca="1" si="150"/>
        <v>711754.73499999999</v>
      </c>
      <c r="BZ341" s="3">
        <f t="shared" si="151"/>
        <v>42394</v>
      </c>
      <c r="CA341" s="4">
        <f t="shared" ca="1" si="146"/>
        <v>252115.80000000002</v>
      </c>
      <c r="CB341" s="4">
        <f t="shared" ca="1" si="147"/>
        <v>711754.73499999999</v>
      </c>
      <c r="CD341" s="4">
        <f t="shared" ca="1" si="148"/>
        <v>963870.53500000003</v>
      </c>
    </row>
    <row r="342" spans="2:82">
      <c r="B342" s="3">
        <f t="shared" si="149"/>
        <v>42395</v>
      </c>
      <c r="C342" s="2">
        <v>12331.3</v>
      </c>
      <c r="E342" s="70">
        <v>42395</v>
      </c>
      <c r="F342" s="69">
        <v>9.8699999999999992</v>
      </c>
      <c r="G342" s="69">
        <v>1.74</v>
      </c>
      <c r="H342" s="69">
        <v>16.690000000000001</v>
      </c>
      <c r="I342" s="69">
        <v>35.11</v>
      </c>
      <c r="J342" s="69">
        <v>13.08</v>
      </c>
      <c r="K342" s="69">
        <v>9.5</v>
      </c>
      <c r="L342" s="69">
        <v>17.579999999999998</v>
      </c>
      <c r="M342" s="69">
        <v>2.93</v>
      </c>
      <c r="N342" s="69">
        <v>6.76</v>
      </c>
      <c r="O342" s="69">
        <v>7.42</v>
      </c>
      <c r="P342" s="69">
        <v>22.62</v>
      </c>
      <c r="Q342" s="69">
        <v>0.83</v>
      </c>
      <c r="R342" s="69">
        <v>2.35</v>
      </c>
      <c r="S342" s="69">
        <v>38.450000000000003</v>
      </c>
      <c r="T342" s="4"/>
      <c r="V342" s="3">
        <f t="shared" si="128"/>
        <v>42395</v>
      </c>
      <c r="W342" s="40">
        <f ca="1">W341+SUMIFS('Transactions (Dated)'!$E$2:$E$53,'Transactions (Dated)'!$D$2:$D$53,'Share Values'!$V342,'Transactions (Dated)'!$B$2:$B$53,'Share Values'!W$11,'Transactions (Dated)'!$C$2:$C$53,"Buy")-SUMIFS('Transactions (Dated)'!$E$2:$E$53,'Transactions (Dated)'!$D$2:$D$53,'Share Values'!$V342,'Transactions (Dated)'!$B$2:$B$53,'Share Values'!W$11,'Transactions (Dated)'!$C$2:$C$53,"Sell")</f>
        <v>4625</v>
      </c>
      <c r="X342" s="40">
        <f ca="1">X341+SUMIFS('Transactions (Dated)'!$E$2:$E$53,'Transactions (Dated)'!$D$2:$D$53,'Share Values'!$V342,'Transactions (Dated)'!$B$2:$B$53,'Share Values'!X$11,'Transactions (Dated)'!$C$2:$C$53,"Buy")-SUMIFS('Transactions (Dated)'!$E$2:$E$53,'Transactions (Dated)'!$D$2:$D$53,'Share Values'!$V342,'Transactions (Dated)'!$B$2:$B$53,'Share Values'!X$11,'Transactions (Dated)'!$C$2:$C$53,"Sell")</f>
        <v>9375</v>
      </c>
      <c r="Y342" s="40">
        <f ca="1">Y341+SUMIFS('Transactions (Dated)'!$E$2:$E$53,'Transactions (Dated)'!$D$2:$D$53,'Share Values'!$V342,'Transactions (Dated)'!$B$2:$B$53,'Share Values'!Y$11,'Transactions (Dated)'!$C$2:$C$53,"Buy")-SUMIFS('Transactions (Dated)'!$E$2:$E$53,'Transactions (Dated)'!$D$2:$D$53,'Share Values'!$V342,'Transactions (Dated)'!$B$2:$B$53,'Share Values'!Y$11,'Transactions (Dated)'!$C$2:$C$53,"Sell")</f>
        <v>0</v>
      </c>
      <c r="Z342" s="40">
        <f ca="1">Z341+SUMIFS('Transactions (Dated)'!$E$2:$E$53,'Transactions (Dated)'!$D$2:$D$53,'Share Values'!$V342,'Transactions (Dated)'!$B$2:$B$53,'Share Values'!Z$11,'Transactions (Dated)'!$C$2:$C$53,"Buy")-SUMIFS('Transactions (Dated)'!$E$2:$E$53,'Transactions (Dated)'!$D$2:$D$53,'Share Values'!$V342,'Transactions (Dated)'!$B$2:$B$53,'Share Values'!Z$11,'Transactions (Dated)'!$C$2:$C$53,"Sell")</f>
        <v>1892</v>
      </c>
      <c r="AA342" s="40">
        <f ca="1">AA341+SUMIFS('Transactions (Dated)'!$E$2:$E$53,'Transactions (Dated)'!$D$2:$D$53,'Share Values'!$V342,'Transactions (Dated)'!$B$2:$B$53,'Share Values'!AA$11,'Transactions (Dated)'!$C$2:$C$53,"Buy")-SUMIFS('Transactions (Dated)'!$E$2:$E$53,'Transactions (Dated)'!$D$2:$D$53,'Share Values'!$V342,'Transactions (Dated)'!$B$2:$B$53,'Share Values'!AA$11,'Transactions (Dated)'!$C$2:$C$53,"Sell")</f>
        <v>2348</v>
      </c>
      <c r="AB342" s="40">
        <f ca="1">AB341+SUMIFS('Transactions (Dated)'!$E$2:$E$53,'Transactions (Dated)'!$D$2:$D$53,'Share Values'!$V342,'Transactions (Dated)'!$B$2:$B$53,'Share Values'!AB$11,'Transactions (Dated)'!$C$2:$C$53,"Buy")-SUMIFS('Transactions (Dated)'!$E$2:$E$53,'Transactions (Dated)'!$D$2:$D$53,'Share Values'!$V342,'Transactions (Dated)'!$B$2:$B$53,'Share Values'!AB$11,'Transactions (Dated)'!$C$2:$C$53,"Sell")</f>
        <v>4900</v>
      </c>
      <c r="AC342" s="40">
        <f ca="1">AC341+SUMIFS('Transactions (Dated)'!$E$2:$E$53,'Transactions (Dated)'!$D$2:$D$53,'Share Values'!$V342,'Transactions (Dated)'!$B$2:$B$53,'Share Values'!AC$11,'Transactions (Dated)'!$C$2:$C$53,"Buy")-SUMIFS('Transactions (Dated)'!$E$2:$E$53,'Transactions (Dated)'!$D$2:$D$53,'Share Values'!$V342,'Transactions (Dated)'!$B$2:$B$53,'Share Values'!AC$11,'Transactions (Dated)'!$C$2:$C$53,"Sell")</f>
        <v>2900</v>
      </c>
      <c r="AD342" s="40">
        <f ca="1">AD341+SUMIFS('Transactions (Dated)'!$E$2:$E$53,'Transactions (Dated)'!$D$2:$D$53,'Share Values'!$V342,'Transactions (Dated)'!$B$2:$B$53,'Share Values'!AD$11,'Transactions (Dated)'!$C$2:$C$53,"Buy")-SUMIFS('Transactions (Dated)'!$E$2:$E$53,'Transactions (Dated)'!$D$2:$D$53,'Share Values'!$V342,'Transactions (Dated)'!$B$2:$B$53,'Share Values'!AD$11,'Transactions (Dated)'!$C$2:$C$53,"Sell")</f>
        <v>0</v>
      </c>
      <c r="AE342" s="40">
        <f ca="1">AE341+SUMIFS('Transactions (Dated)'!$E$2:$E$53,'Transactions (Dated)'!$D$2:$D$53,'Share Values'!$V342,'Transactions (Dated)'!$B$2:$B$53,'Share Values'!AE$11,'Transactions (Dated)'!$C$2:$C$53,"Buy")-SUMIFS('Transactions (Dated)'!$E$2:$E$53,'Transactions (Dated)'!$D$2:$D$53,'Share Values'!$V342,'Transactions (Dated)'!$B$2:$B$53,'Share Values'!AE$11,'Transactions (Dated)'!$C$2:$C$53,"Sell")</f>
        <v>0</v>
      </c>
      <c r="AF342" s="40">
        <f ca="1">AF341+SUMIFS('Transactions (Dated)'!$E$2:$E$53,'Transactions (Dated)'!$D$2:$D$53,'Share Values'!$V342,'Transactions (Dated)'!$B$2:$B$53,'Share Values'!AF$11,'Transactions (Dated)'!$C$2:$C$53,"Buy")-SUMIFS('Transactions (Dated)'!$E$2:$E$53,'Transactions (Dated)'!$D$2:$D$53,'Share Values'!$V342,'Transactions (Dated)'!$B$2:$B$53,'Share Values'!AF$11,'Transactions (Dated)'!$C$2:$C$53,"Sell")</f>
        <v>0</v>
      </c>
      <c r="AG342" s="40">
        <f ca="1">AG341+SUMIFS('Transactions (Dated)'!$E$2:$E$53,'Transactions (Dated)'!$D$2:$D$53,'Share Values'!$V342,'Transactions (Dated)'!$B$2:$B$53,'Share Values'!AG$11,'Transactions (Dated)'!$C$2:$C$53,"Buy")-SUMIFS('Transactions (Dated)'!$E$2:$E$53,'Transactions (Dated)'!$D$2:$D$53,'Share Values'!$V342,'Transactions (Dated)'!$B$2:$B$53,'Share Values'!AG$11,'Transactions (Dated)'!$C$2:$C$53,"Sell")</f>
        <v>0</v>
      </c>
      <c r="AH342" s="40">
        <f ca="1">AH341+SUMIFS('Transactions (Dated)'!$E$2:$E$53,'Transactions (Dated)'!$D$2:$D$53,'Share Values'!$V342,'Transactions (Dated)'!$B$2:$B$53,'Share Values'!AH$11,'Transactions (Dated)'!$C$2:$C$53,"Buy")-SUMIFS('Transactions (Dated)'!$E$2:$E$53,'Transactions (Dated)'!$D$2:$D$53,'Share Values'!$V342,'Transactions (Dated)'!$B$2:$B$53,'Share Values'!AH$11,'Transactions (Dated)'!$C$2:$C$53,"Sell")</f>
        <v>0</v>
      </c>
      <c r="AI342" s="40">
        <f ca="1">AI341+SUMIFS('Transactions (Dated)'!$E$2:$E$53,'Transactions (Dated)'!$D$2:$D$53,'Share Values'!$V342,'Transactions (Dated)'!$B$2:$B$53,'Share Values'!AI$11,'Transactions (Dated)'!$C$2:$C$53,"Buy")-SUMIFS('Transactions (Dated)'!$E$2:$E$53,'Transactions (Dated)'!$D$2:$D$53,'Share Values'!$V342,'Transactions (Dated)'!$B$2:$B$53,'Share Values'!AI$11,'Transactions (Dated)'!$C$2:$C$53,"Sell")</f>
        <v>0</v>
      </c>
      <c r="AJ342" s="40">
        <f ca="1">AJ341+SUMIFS('Transactions (Dated)'!$E$2:$E$53,'Transactions (Dated)'!$D$2:$D$53,'Share Values'!$V342,'Transactions (Dated)'!$B$2:$B$53,'Share Values'!AJ$11,'Transactions (Dated)'!$C$2:$C$53,"Buy")-SUMIFS('Transactions (Dated)'!$E$2:$E$53,'Transactions (Dated)'!$D$2:$D$53,'Share Values'!$V342,'Transactions (Dated)'!$B$2:$B$53,'Share Values'!AJ$11,'Transactions (Dated)'!$C$2:$C$53,"Sell")</f>
        <v>0</v>
      </c>
      <c r="AK342" s="40"/>
      <c r="AM342" s="3">
        <f t="shared" si="129"/>
        <v>42395</v>
      </c>
      <c r="AN342" s="6">
        <f t="shared" ca="1" si="130"/>
        <v>45648.75</v>
      </c>
      <c r="AO342" s="6">
        <f t="shared" ca="1" si="131"/>
        <v>16312.5</v>
      </c>
      <c r="AP342" s="6">
        <f t="shared" ca="1" si="132"/>
        <v>0</v>
      </c>
      <c r="AQ342" s="6">
        <f t="shared" ca="1" si="133"/>
        <v>66428.12</v>
      </c>
      <c r="AR342" s="6">
        <f t="shared" ca="1" si="134"/>
        <v>30711.84</v>
      </c>
      <c r="AS342" s="6">
        <f t="shared" ca="1" si="135"/>
        <v>46550</v>
      </c>
      <c r="AT342" s="6">
        <f t="shared" ca="1" si="136"/>
        <v>50981.999999999993</v>
      </c>
      <c r="AU342" s="6">
        <f t="shared" ca="1" si="137"/>
        <v>0</v>
      </c>
      <c r="AV342" s="6">
        <f t="shared" ca="1" si="138"/>
        <v>0</v>
      </c>
      <c r="AW342" s="6">
        <f t="shared" ca="1" si="139"/>
        <v>0</v>
      </c>
      <c r="AX342" s="6">
        <f t="shared" ca="1" si="140"/>
        <v>0</v>
      </c>
      <c r="AY342" s="6">
        <f t="shared" ca="1" si="141"/>
        <v>0</v>
      </c>
      <c r="AZ342" s="6">
        <f t="shared" ca="1" si="142"/>
        <v>0</v>
      </c>
      <c r="BA342" s="6">
        <f t="shared" ca="1" si="143"/>
        <v>0</v>
      </c>
      <c r="BB342" s="6"/>
      <c r="BD342" s="4">
        <f t="shared" ca="1" si="144"/>
        <v>256633.21</v>
      </c>
      <c r="BF342" s="3">
        <f t="shared" si="145"/>
        <v>42395</v>
      </c>
      <c r="BG342" s="6">
        <f>BG341+SUMIFS('Transactions (Dated)'!H:H,'Transactions (Dated)'!D:D,'Share Values'!AM342)</f>
        <v>709086.9</v>
      </c>
      <c r="BH342" s="6">
        <f ca="1">BH341+SUMIFS('Transactions (Dated)'!$F:$F,'Transactions (Dated)'!$D:$D,$BF342,'Transactions (Dated)'!$B:$B,BH$11,'Transactions (Dated)'!$C:$C,"Dividend (paid to cash)")*W342</f>
        <v>0</v>
      </c>
      <c r="BI342" s="6">
        <f ca="1">BI341+SUMIFS('Transactions (Dated)'!$F:$F,'Transactions (Dated)'!$D:$D,$BF342,'Transactions (Dated)'!$B:$B,BI$11,'Transactions (Dated)'!$C:$C,"Dividend (paid to cash)")*X342</f>
        <v>2421.875</v>
      </c>
      <c r="BJ342" s="6">
        <f ca="1">BJ341+SUMIFS('Transactions (Dated)'!$F:$F,'Transactions (Dated)'!$D:$D,$BF342,'Transactions (Dated)'!$B:$B,BJ$11,'Transactions (Dated)'!$C:$C,"Dividend (paid to cash)")*Y342</f>
        <v>0</v>
      </c>
      <c r="BK342" s="6">
        <f ca="1">BK341+SUMIFS('Transactions (Dated)'!$F:$F,'Transactions (Dated)'!$D:$D,$BF342,'Transactions (Dated)'!$B:$B,BK$11,'Transactions (Dated)'!$C:$C,"Dividend (paid to cash)")*Z342</f>
        <v>245.96000000000004</v>
      </c>
      <c r="BL342" s="6">
        <f ca="1">BL341+SUMIFS('Transactions (Dated)'!$F:$F,'Transactions (Dated)'!$D:$D,$BF342,'Transactions (Dated)'!$B:$B,BL$11,'Transactions (Dated)'!$C:$C,"Dividend (paid to cash)")*AA342</f>
        <v>0</v>
      </c>
      <c r="BM342" s="6">
        <f ca="1">BM341+SUMIFS('Transactions (Dated)'!$F:$F,'Transactions (Dated)'!$D:$D,$BF342,'Transactions (Dated)'!$B:$B,BM$11,'Transactions (Dated)'!$C:$C,"Dividend (paid to cash)")*AB342</f>
        <v>0</v>
      </c>
      <c r="BN342" s="6">
        <f ca="1">BN341+SUMIFS('Transactions (Dated)'!$F:$F,'Transactions (Dated)'!$D:$D,$BF342,'Transactions (Dated)'!$B:$B,BN$11,'Transactions (Dated)'!$C:$C,"Dividend (paid to cash)")*AC342</f>
        <v>0</v>
      </c>
      <c r="BO342" s="6">
        <f ca="1">BO341+SUMIFS('Transactions (Dated)'!$F:$F,'Transactions (Dated)'!$D:$D,$BF342,'Transactions (Dated)'!$B:$B,BO$11,'Transactions (Dated)'!$C:$C,"Dividend (paid to cash)")*AD342</f>
        <v>0</v>
      </c>
      <c r="BP342" s="6">
        <f ca="1">BP341+SUMIFS('Transactions (Dated)'!$F:$F,'Transactions (Dated)'!$D:$D,$BF342,'Transactions (Dated)'!$B:$B,BP$11,'Transactions (Dated)'!$C:$C,"Dividend (paid to cash)")*AE342</f>
        <v>0</v>
      </c>
      <c r="BQ342" s="6">
        <f ca="1">BQ341+SUMIFS('Transactions (Dated)'!$F:$F,'Transactions (Dated)'!$D:$D,$BF342,'Transactions (Dated)'!$B:$B,BQ$11,'Transactions (Dated)'!$C:$C,"Dividend (paid to cash)")*AF342</f>
        <v>0</v>
      </c>
      <c r="BR342" s="6">
        <f ca="1">BR341+SUMIFS('Transactions (Dated)'!$F:$F,'Transactions (Dated)'!$D:$D,$BF342,'Transactions (Dated)'!$B:$B,BR$11,'Transactions (Dated)'!$C:$C,"Dividend (paid to cash)")*AG342</f>
        <v>0</v>
      </c>
      <c r="BS342" s="6">
        <f ca="1">BS341+SUMIFS('Transactions (Dated)'!$F:$F,'Transactions (Dated)'!$D:$D,$BF342,'Transactions (Dated)'!$B:$B,BS$11,'Transactions (Dated)'!$C:$C,"Dividend (paid to cash)")*AH342</f>
        <v>0</v>
      </c>
      <c r="BT342" s="6">
        <f ca="1">BT341+SUMIFS('Transactions (Dated)'!$F:$F,'Transactions (Dated)'!$D:$D,$BF342,'Transactions (Dated)'!$B:$B,BT$11,'Transactions (Dated)'!$C:$C,"Dividend (paid to cash)")*AI342</f>
        <v>0</v>
      </c>
      <c r="BU342" s="6">
        <f ca="1">BU341+SUMIFS('Transactions (Dated)'!$F:$F,'Transactions (Dated)'!$D:$D,$BF342,'Transactions (Dated)'!$B:$B,BU$11,'Transactions (Dated)'!$C:$C,"Dividend (paid to cash)")*AJ342</f>
        <v>0</v>
      </c>
      <c r="BV342" s="6"/>
      <c r="BX342" s="6">
        <f t="shared" ca="1" si="150"/>
        <v>711754.73499999999</v>
      </c>
      <c r="BZ342" s="3">
        <f t="shared" si="151"/>
        <v>42395</v>
      </c>
      <c r="CA342" s="4">
        <f t="shared" ca="1" si="146"/>
        <v>256633.21</v>
      </c>
      <c r="CB342" s="4">
        <f t="shared" ca="1" si="147"/>
        <v>711754.73499999999</v>
      </c>
      <c r="CD342" s="4">
        <f t="shared" ca="1" si="148"/>
        <v>968387.94499999995</v>
      </c>
    </row>
    <row r="343" spans="2:82">
      <c r="B343" s="3">
        <f t="shared" si="149"/>
        <v>42396</v>
      </c>
      <c r="C343" s="2">
        <v>12377.8</v>
      </c>
      <c r="E343" s="70">
        <v>42396</v>
      </c>
      <c r="F343" s="69">
        <v>9.7200000000000006</v>
      </c>
      <c r="G343" s="69">
        <v>1.9</v>
      </c>
      <c r="H343" s="69">
        <v>16.75</v>
      </c>
      <c r="I343" s="69">
        <v>34.549999999999997</v>
      </c>
      <c r="J343" s="69">
        <v>13.31</v>
      </c>
      <c r="K343" s="69">
        <v>9.74</v>
      </c>
      <c r="L343" s="69">
        <v>18.27</v>
      </c>
      <c r="M343" s="69">
        <v>2.96</v>
      </c>
      <c r="N343" s="69">
        <v>6.83</v>
      </c>
      <c r="O343" s="69">
        <v>7.4832999999999998</v>
      </c>
      <c r="P343" s="69">
        <v>22.92</v>
      </c>
      <c r="Q343" s="69">
        <v>0.84</v>
      </c>
      <c r="R343" s="69">
        <v>2.29</v>
      </c>
      <c r="S343" s="69">
        <v>38.950000000000003</v>
      </c>
      <c r="T343" s="4"/>
      <c r="V343" s="3">
        <f t="shared" si="128"/>
        <v>42396</v>
      </c>
      <c r="W343" s="40">
        <f ca="1">W342+SUMIFS('Transactions (Dated)'!$E$2:$E$53,'Transactions (Dated)'!$D$2:$D$53,'Share Values'!$V343,'Transactions (Dated)'!$B$2:$B$53,'Share Values'!W$11,'Transactions (Dated)'!$C$2:$C$53,"Buy")-SUMIFS('Transactions (Dated)'!$E$2:$E$53,'Transactions (Dated)'!$D$2:$D$53,'Share Values'!$V343,'Transactions (Dated)'!$B$2:$B$53,'Share Values'!W$11,'Transactions (Dated)'!$C$2:$C$53,"Sell")</f>
        <v>4625</v>
      </c>
      <c r="X343" s="40">
        <f ca="1">X342+SUMIFS('Transactions (Dated)'!$E$2:$E$53,'Transactions (Dated)'!$D$2:$D$53,'Share Values'!$V343,'Transactions (Dated)'!$B$2:$B$53,'Share Values'!X$11,'Transactions (Dated)'!$C$2:$C$53,"Buy")-SUMIFS('Transactions (Dated)'!$E$2:$E$53,'Transactions (Dated)'!$D$2:$D$53,'Share Values'!$V343,'Transactions (Dated)'!$B$2:$B$53,'Share Values'!X$11,'Transactions (Dated)'!$C$2:$C$53,"Sell")</f>
        <v>9375</v>
      </c>
      <c r="Y343" s="40">
        <f ca="1">Y342+SUMIFS('Transactions (Dated)'!$E$2:$E$53,'Transactions (Dated)'!$D$2:$D$53,'Share Values'!$V343,'Transactions (Dated)'!$B$2:$B$53,'Share Values'!Y$11,'Transactions (Dated)'!$C$2:$C$53,"Buy")-SUMIFS('Transactions (Dated)'!$E$2:$E$53,'Transactions (Dated)'!$D$2:$D$53,'Share Values'!$V343,'Transactions (Dated)'!$B$2:$B$53,'Share Values'!Y$11,'Transactions (Dated)'!$C$2:$C$53,"Sell")</f>
        <v>0</v>
      </c>
      <c r="Z343" s="40">
        <f ca="1">Z342+SUMIFS('Transactions (Dated)'!$E$2:$E$53,'Transactions (Dated)'!$D$2:$D$53,'Share Values'!$V343,'Transactions (Dated)'!$B$2:$B$53,'Share Values'!Z$11,'Transactions (Dated)'!$C$2:$C$53,"Buy")-SUMIFS('Transactions (Dated)'!$E$2:$E$53,'Transactions (Dated)'!$D$2:$D$53,'Share Values'!$V343,'Transactions (Dated)'!$B$2:$B$53,'Share Values'!Z$11,'Transactions (Dated)'!$C$2:$C$53,"Sell")</f>
        <v>1892</v>
      </c>
      <c r="AA343" s="40">
        <f ca="1">AA342+SUMIFS('Transactions (Dated)'!$E$2:$E$53,'Transactions (Dated)'!$D$2:$D$53,'Share Values'!$V343,'Transactions (Dated)'!$B$2:$B$53,'Share Values'!AA$11,'Transactions (Dated)'!$C$2:$C$53,"Buy")-SUMIFS('Transactions (Dated)'!$E$2:$E$53,'Transactions (Dated)'!$D$2:$D$53,'Share Values'!$V343,'Transactions (Dated)'!$B$2:$B$53,'Share Values'!AA$11,'Transactions (Dated)'!$C$2:$C$53,"Sell")</f>
        <v>2348</v>
      </c>
      <c r="AB343" s="40">
        <f ca="1">AB342+SUMIFS('Transactions (Dated)'!$E$2:$E$53,'Transactions (Dated)'!$D$2:$D$53,'Share Values'!$V343,'Transactions (Dated)'!$B$2:$B$53,'Share Values'!AB$11,'Transactions (Dated)'!$C$2:$C$53,"Buy")-SUMIFS('Transactions (Dated)'!$E$2:$E$53,'Transactions (Dated)'!$D$2:$D$53,'Share Values'!$V343,'Transactions (Dated)'!$B$2:$B$53,'Share Values'!AB$11,'Transactions (Dated)'!$C$2:$C$53,"Sell")</f>
        <v>4900</v>
      </c>
      <c r="AC343" s="40">
        <f ca="1">AC342+SUMIFS('Transactions (Dated)'!$E$2:$E$53,'Transactions (Dated)'!$D$2:$D$53,'Share Values'!$V343,'Transactions (Dated)'!$B$2:$B$53,'Share Values'!AC$11,'Transactions (Dated)'!$C$2:$C$53,"Buy")-SUMIFS('Transactions (Dated)'!$E$2:$E$53,'Transactions (Dated)'!$D$2:$D$53,'Share Values'!$V343,'Transactions (Dated)'!$B$2:$B$53,'Share Values'!AC$11,'Transactions (Dated)'!$C$2:$C$53,"Sell")</f>
        <v>2900</v>
      </c>
      <c r="AD343" s="40">
        <f ca="1">AD342+SUMIFS('Transactions (Dated)'!$E$2:$E$53,'Transactions (Dated)'!$D$2:$D$53,'Share Values'!$V343,'Transactions (Dated)'!$B$2:$B$53,'Share Values'!AD$11,'Transactions (Dated)'!$C$2:$C$53,"Buy")-SUMIFS('Transactions (Dated)'!$E$2:$E$53,'Transactions (Dated)'!$D$2:$D$53,'Share Values'!$V343,'Transactions (Dated)'!$B$2:$B$53,'Share Values'!AD$11,'Transactions (Dated)'!$C$2:$C$53,"Sell")</f>
        <v>0</v>
      </c>
      <c r="AE343" s="40">
        <f ca="1">AE342+SUMIFS('Transactions (Dated)'!$E$2:$E$53,'Transactions (Dated)'!$D$2:$D$53,'Share Values'!$V343,'Transactions (Dated)'!$B$2:$B$53,'Share Values'!AE$11,'Transactions (Dated)'!$C$2:$C$53,"Buy")-SUMIFS('Transactions (Dated)'!$E$2:$E$53,'Transactions (Dated)'!$D$2:$D$53,'Share Values'!$V343,'Transactions (Dated)'!$B$2:$B$53,'Share Values'!AE$11,'Transactions (Dated)'!$C$2:$C$53,"Sell")</f>
        <v>0</v>
      </c>
      <c r="AF343" s="40">
        <f ca="1">AF342+SUMIFS('Transactions (Dated)'!$E$2:$E$53,'Transactions (Dated)'!$D$2:$D$53,'Share Values'!$V343,'Transactions (Dated)'!$B$2:$B$53,'Share Values'!AF$11,'Transactions (Dated)'!$C$2:$C$53,"Buy")-SUMIFS('Transactions (Dated)'!$E$2:$E$53,'Transactions (Dated)'!$D$2:$D$53,'Share Values'!$V343,'Transactions (Dated)'!$B$2:$B$53,'Share Values'!AF$11,'Transactions (Dated)'!$C$2:$C$53,"Sell")</f>
        <v>0</v>
      </c>
      <c r="AG343" s="40">
        <f ca="1">AG342+SUMIFS('Transactions (Dated)'!$E$2:$E$53,'Transactions (Dated)'!$D$2:$D$53,'Share Values'!$V343,'Transactions (Dated)'!$B$2:$B$53,'Share Values'!AG$11,'Transactions (Dated)'!$C$2:$C$53,"Buy")-SUMIFS('Transactions (Dated)'!$E$2:$E$53,'Transactions (Dated)'!$D$2:$D$53,'Share Values'!$V343,'Transactions (Dated)'!$B$2:$B$53,'Share Values'!AG$11,'Transactions (Dated)'!$C$2:$C$53,"Sell")</f>
        <v>0</v>
      </c>
      <c r="AH343" s="40">
        <f ca="1">AH342+SUMIFS('Transactions (Dated)'!$E$2:$E$53,'Transactions (Dated)'!$D$2:$D$53,'Share Values'!$V343,'Transactions (Dated)'!$B$2:$B$53,'Share Values'!AH$11,'Transactions (Dated)'!$C$2:$C$53,"Buy")-SUMIFS('Transactions (Dated)'!$E$2:$E$53,'Transactions (Dated)'!$D$2:$D$53,'Share Values'!$V343,'Transactions (Dated)'!$B$2:$B$53,'Share Values'!AH$11,'Transactions (Dated)'!$C$2:$C$53,"Sell")</f>
        <v>0</v>
      </c>
      <c r="AI343" s="40">
        <f ca="1">AI342+SUMIFS('Transactions (Dated)'!$E$2:$E$53,'Transactions (Dated)'!$D$2:$D$53,'Share Values'!$V343,'Transactions (Dated)'!$B$2:$B$53,'Share Values'!AI$11,'Transactions (Dated)'!$C$2:$C$53,"Buy")-SUMIFS('Transactions (Dated)'!$E$2:$E$53,'Transactions (Dated)'!$D$2:$D$53,'Share Values'!$V343,'Transactions (Dated)'!$B$2:$B$53,'Share Values'!AI$11,'Transactions (Dated)'!$C$2:$C$53,"Sell")</f>
        <v>0</v>
      </c>
      <c r="AJ343" s="40">
        <f ca="1">AJ342+SUMIFS('Transactions (Dated)'!$E$2:$E$53,'Transactions (Dated)'!$D$2:$D$53,'Share Values'!$V343,'Transactions (Dated)'!$B$2:$B$53,'Share Values'!AJ$11,'Transactions (Dated)'!$C$2:$C$53,"Buy")-SUMIFS('Transactions (Dated)'!$E$2:$E$53,'Transactions (Dated)'!$D$2:$D$53,'Share Values'!$V343,'Transactions (Dated)'!$B$2:$B$53,'Share Values'!AJ$11,'Transactions (Dated)'!$C$2:$C$53,"Sell")</f>
        <v>0</v>
      </c>
      <c r="AK343" s="40"/>
      <c r="AM343" s="3">
        <f t="shared" si="129"/>
        <v>42396</v>
      </c>
      <c r="AN343" s="6">
        <f t="shared" ca="1" si="130"/>
        <v>44955</v>
      </c>
      <c r="AO343" s="6">
        <f t="shared" ca="1" si="131"/>
        <v>17812.5</v>
      </c>
      <c r="AP343" s="6">
        <f t="shared" ca="1" si="132"/>
        <v>0</v>
      </c>
      <c r="AQ343" s="6">
        <f t="shared" ca="1" si="133"/>
        <v>65368.599999999991</v>
      </c>
      <c r="AR343" s="6">
        <f t="shared" ca="1" si="134"/>
        <v>31251.88</v>
      </c>
      <c r="AS343" s="6">
        <f t="shared" ca="1" si="135"/>
        <v>47726</v>
      </c>
      <c r="AT343" s="6">
        <f t="shared" ca="1" si="136"/>
        <v>52983</v>
      </c>
      <c r="AU343" s="6">
        <f t="shared" ca="1" si="137"/>
        <v>0</v>
      </c>
      <c r="AV343" s="6">
        <f t="shared" ca="1" si="138"/>
        <v>0</v>
      </c>
      <c r="AW343" s="6">
        <f t="shared" ca="1" si="139"/>
        <v>0</v>
      </c>
      <c r="AX343" s="6">
        <f t="shared" ca="1" si="140"/>
        <v>0</v>
      </c>
      <c r="AY343" s="6">
        <f t="shared" ca="1" si="141"/>
        <v>0</v>
      </c>
      <c r="AZ343" s="6">
        <f t="shared" ca="1" si="142"/>
        <v>0</v>
      </c>
      <c r="BA343" s="6">
        <f t="shared" ca="1" si="143"/>
        <v>0</v>
      </c>
      <c r="BB343" s="6"/>
      <c r="BD343" s="4">
        <f t="shared" ca="1" si="144"/>
        <v>260096.97999999998</v>
      </c>
      <c r="BF343" s="3">
        <f t="shared" si="145"/>
        <v>42396</v>
      </c>
      <c r="BG343" s="6">
        <f>BG342+SUMIFS('Transactions (Dated)'!H:H,'Transactions (Dated)'!D:D,'Share Values'!AM343)</f>
        <v>709086.9</v>
      </c>
      <c r="BH343" s="6">
        <f ca="1">BH342+SUMIFS('Transactions (Dated)'!$F:$F,'Transactions (Dated)'!$D:$D,$BF343,'Transactions (Dated)'!$B:$B,BH$11,'Transactions (Dated)'!$C:$C,"Dividend (paid to cash)")*W343</f>
        <v>0</v>
      </c>
      <c r="BI343" s="6">
        <f ca="1">BI342+SUMIFS('Transactions (Dated)'!$F:$F,'Transactions (Dated)'!$D:$D,$BF343,'Transactions (Dated)'!$B:$B,BI$11,'Transactions (Dated)'!$C:$C,"Dividend (paid to cash)")*X343</f>
        <v>2421.875</v>
      </c>
      <c r="BJ343" s="6">
        <f ca="1">BJ342+SUMIFS('Transactions (Dated)'!$F:$F,'Transactions (Dated)'!$D:$D,$BF343,'Transactions (Dated)'!$B:$B,BJ$11,'Transactions (Dated)'!$C:$C,"Dividend (paid to cash)")*Y343</f>
        <v>0</v>
      </c>
      <c r="BK343" s="6">
        <f ca="1">BK342+SUMIFS('Transactions (Dated)'!$F:$F,'Transactions (Dated)'!$D:$D,$BF343,'Transactions (Dated)'!$B:$B,BK$11,'Transactions (Dated)'!$C:$C,"Dividend (paid to cash)")*Z343</f>
        <v>245.96000000000004</v>
      </c>
      <c r="BL343" s="6">
        <f ca="1">BL342+SUMIFS('Transactions (Dated)'!$F:$F,'Transactions (Dated)'!$D:$D,$BF343,'Transactions (Dated)'!$B:$B,BL$11,'Transactions (Dated)'!$C:$C,"Dividend (paid to cash)")*AA343</f>
        <v>0</v>
      </c>
      <c r="BM343" s="6">
        <f ca="1">BM342+SUMIFS('Transactions (Dated)'!$F:$F,'Transactions (Dated)'!$D:$D,$BF343,'Transactions (Dated)'!$B:$B,BM$11,'Transactions (Dated)'!$C:$C,"Dividend (paid to cash)")*AB343</f>
        <v>0</v>
      </c>
      <c r="BN343" s="6">
        <f ca="1">BN342+SUMIFS('Transactions (Dated)'!$F:$F,'Transactions (Dated)'!$D:$D,$BF343,'Transactions (Dated)'!$B:$B,BN$11,'Transactions (Dated)'!$C:$C,"Dividend (paid to cash)")*AC343</f>
        <v>0</v>
      </c>
      <c r="BO343" s="6">
        <f ca="1">BO342+SUMIFS('Transactions (Dated)'!$F:$F,'Transactions (Dated)'!$D:$D,$BF343,'Transactions (Dated)'!$B:$B,BO$11,'Transactions (Dated)'!$C:$C,"Dividend (paid to cash)")*AD343</f>
        <v>0</v>
      </c>
      <c r="BP343" s="6">
        <f ca="1">BP342+SUMIFS('Transactions (Dated)'!$F:$F,'Transactions (Dated)'!$D:$D,$BF343,'Transactions (Dated)'!$B:$B,BP$11,'Transactions (Dated)'!$C:$C,"Dividend (paid to cash)")*AE343</f>
        <v>0</v>
      </c>
      <c r="BQ343" s="6">
        <f ca="1">BQ342+SUMIFS('Transactions (Dated)'!$F:$F,'Transactions (Dated)'!$D:$D,$BF343,'Transactions (Dated)'!$B:$B,BQ$11,'Transactions (Dated)'!$C:$C,"Dividend (paid to cash)")*AF343</f>
        <v>0</v>
      </c>
      <c r="BR343" s="6">
        <f ca="1">BR342+SUMIFS('Transactions (Dated)'!$F:$F,'Transactions (Dated)'!$D:$D,$BF343,'Transactions (Dated)'!$B:$B,BR$11,'Transactions (Dated)'!$C:$C,"Dividend (paid to cash)")*AG343</f>
        <v>0</v>
      </c>
      <c r="BS343" s="6">
        <f ca="1">BS342+SUMIFS('Transactions (Dated)'!$F:$F,'Transactions (Dated)'!$D:$D,$BF343,'Transactions (Dated)'!$B:$B,BS$11,'Transactions (Dated)'!$C:$C,"Dividend (paid to cash)")*AH343</f>
        <v>0</v>
      </c>
      <c r="BT343" s="6">
        <f ca="1">BT342+SUMIFS('Transactions (Dated)'!$F:$F,'Transactions (Dated)'!$D:$D,$BF343,'Transactions (Dated)'!$B:$B,BT$11,'Transactions (Dated)'!$C:$C,"Dividend (paid to cash)")*AI343</f>
        <v>0</v>
      </c>
      <c r="BU343" s="6">
        <f ca="1">BU342+SUMIFS('Transactions (Dated)'!$F:$F,'Transactions (Dated)'!$D:$D,$BF343,'Transactions (Dated)'!$B:$B,BU$11,'Transactions (Dated)'!$C:$C,"Dividend (paid to cash)")*AJ343</f>
        <v>0</v>
      </c>
      <c r="BV343" s="6"/>
      <c r="BX343" s="6">
        <f t="shared" ca="1" si="150"/>
        <v>711754.73499999999</v>
      </c>
      <c r="BZ343" s="3">
        <f t="shared" si="151"/>
        <v>42396</v>
      </c>
      <c r="CA343" s="4">
        <f t="shared" ca="1" si="146"/>
        <v>260096.97999999998</v>
      </c>
      <c r="CB343" s="4">
        <f t="shared" ca="1" si="147"/>
        <v>711754.73499999999</v>
      </c>
      <c r="CD343" s="4">
        <f t="shared" ca="1" si="148"/>
        <v>971851.71499999997</v>
      </c>
    </row>
    <row r="344" spans="2:82">
      <c r="B344" s="3">
        <f t="shared" si="149"/>
        <v>42397</v>
      </c>
      <c r="C344" s="2">
        <v>12591.9</v>
      </c>
      <c r="E344" s="70">
        <v>42397</v>
      </c>
      <c r="F344" s="69">
        <v>9.67</v>
      </c>
      <c r="G344" s="69">
        <v>2</v>
      </c>
      <c r="H344" s="69">
        <v>17.03</v>
      </c>
      <c r="I344" s="69">
        <v>34.99</v>
      </c>
      <c r="J344" s="69">
        <v>12.93</v>
      </c>
      <c r="K344" s="69">
        <v>9.83</v>
      </c>
      <c r="L344" s="69">
        <v>18.71</v>
      </c>
      <c r="M344" s="69">
        <v>2.92</v>
      </c>
      <c r="N344" s="69">
        <v>6.83</v>
      </c>
      <c r="O344" s="69">
        <v>7.4832999999999998</v>
      </c>
      <c r="P344" s="69">
        <v>22.9</v>
      </c>
      <c r="Q344" s="69">
        <v>0.85</v>
      </c>
      <c r="R344" s="69">
        <v>2.38</v>
      </c>
      <c r="S344" s="69">
        <v>39.869999999999997</v>
      </c>
      <c r="T344" s="4"/>
      <c r="V344" s="3">
        <f t="shared" si="128"/>
        <v>42397</v>
      </c>
      <c r="W344" s="40">
        <f ca="1">W343+SUMIFS('Transactions (Dated)'!$E$2:$E$53,'Transactions (Dated)'!$D$2:$D$53,'Share Values'!$V344,'Transactions (Dated)'!$B$2:$B$53,'Share Values'!W$11,'Transactions (Dated)'!$C$2:$C$53,"Buy")-SUMIFS('Transactions (Dated)'!$E$2:$E$53,'Transactions (Dated)'!$D$2:$D$53,'Share Values'!$V344,'Transactions (Dated)'!$B$2:$B$53,'Share Values'!W$11,'Transactions (Dated)'!$C$2:$C$53,"Sell")</f>
        <v>4625</v>
      </c>
      <c r="X344" s="40">
        <f ca="1">X343+SUMIFS('Transactions (Dated)'!$E$2:$E$53,'Transactions (Dated)'!$D$2:$D$53,'Share Values'!$V344,'Transactions (Dated)'!$B$2:$B$53,'Share Values'!X$11,'Transactions (Dated)'!$C$2:$C$53,"Buy")-SUMIFS('Transactions (Dated)'!$E$2:$E$53,'Transactions (Dated)'!$D$2:$D$53,'Share Values'!$V344,'Transactions (Dated)'!$B$2:$B$53,'Share Values'!X$11,'Transactions (Dated)'!$C$2:$C$53,"Sell")</f>
        <v>9375</v>
      </c>
      <c r="Y344" s="40">
        <f ca="1">Y343+SUMIFS('Transactions (Dated)'!$E$2:$E$53,'Transactions (Dated)'!$D$2:$D$53,'Share Values'!$V344,'Transactions (Dated)'!$B$2:$B$53,'Share Values'!Y$11,'Transactions (Dated)'!$C$2:$C$53,"Buy")-SUMIFS('Transactions (Dated)'!$E$2:$E$53,'Transactions (Dated)'!$D$2:$D$53,'Share Values'!$V344,'Transactions (Dated)'!$B$2:$B$53,'Share Values'!Y$11,'Transactions (Dated)'!$C$2:$C$53,"Sell")</f>
        <v>0</v>
      </c>
      <c r="Z344" s="40">
        <f ca="1">Z343+SUMIFS('Transactions (Dated)'!$E$2:$E$53,'Transactions (Dated)'!$D$2:$D$53,'Share Values'!$V344,'Transactions (Dated)'!$B$2:$B$53,'Share Values'!Z$11,'Transactions (Dated)'!$C$2:$C$53,"Buy")-SUMIFS('Transactions (Dated)'!$E$2:$E$53,'Transactions (Dated)'!$D$2:$D$53,'Share Values'!$V344,'Transactions (Dated)'!$B$2:$B$53,'Share Values'!Z$11,'Transactions (Dated)'!$C$2:$C$53,"Sell")</f>
        <v>1892</v>
      </c>
      <c r="AA344" s="40">
        <f ca="1">AA343+SUMIFS('Transactions (Dated)'!$E$2:$E$53,'Transactions (Dated)'!$D$2:$D$53,'Share Values'!$V344,'Transactions (Dated)'!$B$2:$B$53,'Share Values'!AA$11,'Transactions (Dated)'!$C$2:$C$53,"Buy")-SUMIFS('Transactions (Dated)'!$E$2:$E$53,'Transactions (Dated)'!$D$2:$D$53,'Share Values'!$V344,'Transactions (Dated)'!$B$2:$B$53,'Share Values'!AA$11,'Transactions (Dated)'!$C$2:$C$53,"Sell")</f>
        <v>2348</v>
      </c>
      <c r="AB344" s="40">
        <f ca="1">AB343+SUMIFS('Transactions (Dated)'!$E$2:$E$53,'Transactions (Dated)'!$D$2:$D$53,'Share Values'!$V344,'Transactions (Dated)'!$B$2:$B$53,'Share Values'!AB$11,'Transactions (Dated)'!$C$2:$C$53,"Buy")-SUMIFS('Transactions (Dated)'!$E$2:$E$53,'Transactions (Dated)'!$D$2:$D$53,'Share Values'!$V344,'Transactions (Dated)'!$B$2:$B$53,'Share Values'!AB$11,'Transactions (Dated)'!$C$2:$C$53,"Sell")</f>
        <v>4900</v>
      </c>
      <c r="AC344" s="40">
        <f ca="1">AC343+SUMIFS('Transactions (Dated)'!$E$2:$E$53,'Transactions (Dated)'!$D$2:$D$53,'Share Values'!$V344,'Transactions (Dated)'!$B$2:$B$53,'Share Values'!AC$11,'Transactions (Dated)'!$C$2:$C$53,"Buy")-SUMIFS('Transactions (Dated)'!$E$2:$E$53,'Transactions (Dated)'!$D$2:$D$53,'Share Values'!$V344,'Transactions (Dated)'!$B$2:$B$53,'Share Values'!AC$11,'Transactions (Dated)'!$C$2:$C$53,"Sell")</f>
        <v>2900</v>
      </c>
      <c r="AD344" s="40">
        <f ca="1">AD343+SUMIFS('Transactions (Dated)'!$E$2:$E$53,'Transactions (Dated)'!$D$2:$D$53,'Share Values'!$V344,'Transactions (Dated)'!$B$2:$B$53,'Share Values'!AD$11,'Transactions (Dated)'!$C$2:$C$53,"Buy")-SUMIFS('Transactions (Dated)'!$E$2:$E$53,'Transactions (Dated)'!$D$2:$D$53,'Share Values'!$V344,'Transactions (Dated)'!$B$2:$B$53,'Share Values'!AD$11,'Transactions (Dated)'!$C$2:$C$53,"Sell")</f>
        <v>0</v>
      </c>
      <c r="AE344" s="40">
        <f ca="1">AE343+SUMIFS('Transactions (Dated)'!$E$2:$E$53,'Transactions (Dated)'!$D$2:$D$53,'Share Values'!$V344,'Transactions (Dated)'!$B$2:$B$53,'Share Values'!AE$11,'Transactions (Dated)'!$C$2:$C$53,"Buy")-SUMIFS('Transactions (Dated)'!$E$2:$E$53,'Transactions (Dated)'!$D$2:$D$53,'Share Values'!$V344,'Transactions (Dated)'!$B$2:$B$53,'Share Values'!AE$11,'Transactions (Dated)'!$C$2:$C$53,"Sell")</f>
        <v>0</v>
      </c>
      <c r="AF344" s="40">
        <f ca="1">AF343+SUMIFS('Transactions (Dated)'!$E$2:$E$53,'Transactions (Dated)'!$D$2:$D$53,'Share Values'!$V344,'Transactions (Dated)'!$B$2:$B$53,'Share Values'!AF$11,'Transactions (Dated)'!$C$2:$C$53,"Buy")-SUMIFS('Transactions (Dated)'!$E$2:$E$53,'Transactions (Dated)'!$D$2:$D$53,'Share Values'!$V344,'Transactions (Dated)'!$B$2:$B$53,'Share Values'!AF$11,'Transactions (Dated)'!$C$2:$C$53,"Sell")</f>
        <v>0</v>
      </c>
      <c r="AG344" s="40">
        <f ca="1">AG343+SUMIFS('Transactions (Dated)'!$E$2:$E$53,'Transactions (Dated)'!$D$2:$D$53,'Share Values'!$V344,'Transactions (Dated)'!$B$2:$B$53,'Share Values'!AG$11,'Transactions (Dated)'!$C$2:$C$53,"Buy")-SUMIFS('Transactions (Dated)'!$E$2:$E$53,'Transactions (Dated)'!$D$2:$D$53,'Share Values'!$V344,'Transactions (Dated)'!$B$2:$B$53,'Share Values'!AG$11,'Transactions (Dated)'!$C$2:$C$53,"Sell")</f>
        <v>0</v>
      </c>
      <c r="AH344" s="40">
        <f ca="1">AH343+SUMIFS('Transactions (Dated)'!$E$2:$E$53,'Transactions (Dated)'!$D$2:$D$53,'Share Values'!$V344,'Transactions (Dated)'!$B$2:$B$53,'Share Values'!AH$11,'Transactions (Dated)'!$C$2:$C$53,"Buy")-SUMIFS('Transactions (Dated)'!$E$2:$E$53,'Transactions (Dated)'!$D$2:$D$53,'Share Values'!$V344,'Transactions (Dated)'!$B$2:$B$53,'Share Values'!AH$11,'Transactions (Dated)'!$C$2:$C$53,"Sell")</f>
        <v>0</v>
      </c>
      <c r="AI344" s="40">
        <f ca="1">AI343+SUMIFS('Transactions (Dated)'!$E$2:$E$53,'Transactions (Dated)'!$D$2:$D$53,'Share Values'!$V344,'Transactions (Dated)'!$B$2:$B$53,'Share Values'!AI$11,'Transactions (Dated)'!$C$2:$C$53,"Buy")-SUMIFS('Transactions (Dated)'!$E$2:$E$53,'Transactions (Dated)'!$D$2:$D$53,'Share Values'!$V344,'Transactions (Dated)'!$B$2:$B$53,'Share Values'!AI$11,'Transactions (Dated)'!$C$2:$C$53,"Sell")</f>
        <v>0</v>
      </c>
      <c r="AJ344" s="40">
        <f ca="1">AJ343+SUMIFS('Transactions (Dated)'!$E$2:$E$53,'Transactions (Dated)'!$D$2:$D$53,'Share Values'!$V344,'Transactions (Dated)'!$B$2:$B$53,'Share Values'!AJ$11,'Transactions (Dated)'!$C$2:$C$53,"Buy")-SUMIFS('Transactions (Dated)'!$E$2:$E$53,'Transactions (Dated)'!$D$2:$D$53,'Share Values'!$V344,'Transactions (Dated)'!$B$2:$B$53,'Share Values'!AJ$11,'Transactions (Dated)'!$C$2:$C$53,"Sell")</f>
        <v>0</v>
      </c>
      <c r="AK344" s="40"/>
      <c r="AM344" s="3">
        <f t="shared" si="129"/>
        <v>42397</v>
      </c>
      <c r="AN344" s="6">
        <f t="shared" ca="1" si="130"/>
        <v>44723.75</v>
      </c>
      <c r="AO344" s="6">
        <f t="shared" ca="1" si="131"/>
        <v>18750</v>
      </c>
      <c r="AP344" s="6">
        <f t="shared" ca="1" si="132"/>
        <v>0</v>
      </c>
      <c r="AQ344" s="6">
        <f t="shared" ca="1" si="133"/>
        <v>66201.08</v>
      </c>
      <c r="AR344" s="6">
        <f t="shared" ca="1" si="134"/>
        <v>30359.64</v>
      </c>
      <c r="AS344" s="6">
        <f t="shared" ca="1" si="135"/>
        <v>48167</v>
      </c>
      <c r="AT344" s="6">
        <f t="shared" ca="1" si="136"/>
        <v>54259</v>
      </c>
      <c r="AU344" s="6">
        <f t="shared" ca="1" si="137"/>
        <v>0</v>
      </c>
      <c r="AV344" s="6">
        <f t="shared" ca="1" si="138"/>
        <v>0</v>
      </c>
      <c r="AW344" s="6">
        <f t="shared" ca="1" si="139"/>
        <v>0</v>
      </c>
      <c r="AX344" s="6">
        <f t="shared" ca="1" si="140"/>
        <v>0</v>
      </c>
      <c r="AY344" s="6">
        <f t="shared" ca="1" si="141"/>
        <v>0</v>
      </c>
      <c r="AZ344" s="6">
        <f t="shared" ca="1" si="142"/>
        <v>0</v>
      </c>
      <c r="BA344" s="6">
        <f t="shared" ca="1" si="143"/>
        <v>0</v>
      </c>
      <c r="BB344" s="6"/>
      <c r="BD344" s="4">
        <f t="shared" ca="1" si="144"/>
        <v>262460.46999999997</v>
      </c>
      <c r="BF344" s="3">
        <f t="shared" si="145"/>
        <v>42397</v>
      </c>
      <c r="BG344" s="6">
        <f>BG343+SUMIFS('Transactions (Dated)'!H:H,'Transactions (Dated)'!D:D,'Share Values'!AM344)</f>
        <v>709086.9</v>
      </c>
      <c r="BH344" s="6">
        <f ca="1">BH343+SUMIFS('Transactions (Dated)'!$F:$F,'Transactions (Dated)'!$D:$D,$BF344,'Transactions (Dated)'!$B:$B,BH$11,'Transactions (Dated)'!$C:$C,"Dividend (paid to cash)")*W344</f>
        <v>0</v>
      </c>
      <c r="BI344" s="6">
        <f ca="1">BI343+SUMIFS('Transactions (Dated)'!$F:$F,'Transactions (Dated)'!$D:$D,$BF344,'Transactions (Dated)'!$B:$B,BI$11,'Transactions (Dated)'!$C:$C,"Dividend (paid to cash)")*X344</f>
        <v>2421.875</v>
      </c>
      <c r="BJ344" s="6">
        <f ca="1">BJ343+SUMIFS('Transactions (Dated)'!$F:$F,'Transactions (Dated)'!$D:$D,$BF344,'Transactions (Dated)'!$B:$B,BJ$11,'Transactions (Dated)'!$C:$C,"Dividend (paid to cash)")*Y344</f>
        <v>0</v>
      </c>
      <c r="BK344" s="6">
        <f ca="1">BK343+SUMIFS('Transactions (Dated)'!$F:$F,'Transactions (Dated)'!$D:$D,$BF344,'Transactions (Dated)'!$B:$B,BK$11,'Transactions (Dated)'!$C:$C,"Dividend (paid to cash)")*Z344</f>
        <v>245.96000000000004</v>
      </c>
      <c r="BL344" s="6">
        <f ca="1">BL343+SUMIFS('Transactions (Dated)'!$F:$F,'Transactions (Dated)'!$D:$D,$BF344,'Transactions (Dated)'!$B:$B,BL$11,'Transactions (Dated)'!$C:$C,"Dividend (paid to cash)")*AA344</f>
        <v>0</v>
      </c>
      <c r="BM344" s="6">
        <f ca="1">BM343+SUMIFS('Transactions (Dated)'!$F:$F,'Transactions (Dated)'!$D:$D,$BF344,'Transactions (Dated)'!$B:$B,BM$11,'Transactions (Dated)'!$C:$C,"Dividend (paid to cash)")*AB344</f>
        <v>359.31700000000001</v>
      </c>
      <c r="BN344" s="6">
        <f ca="1">BN343+SUMIFS('Transactions (Dated)'!$F:$F,'Transactions (Dated)'!$D:$D,$BF344,'Transactions (Dated)'!$B:$B,BN$11,'Transactions (Dated)'!$C:$C,"Dividend (paid to cash)")*AC344</f>
        <v>0</v>
      </c>
      <c r="BO344" s="6">
        <f ca="1">BO343+SUMIFS('Transactions (Dated)'!$F:$F,'Transactions (Dated)'!$D:$D,$BF344,'Transactions (Dated)'!$B:$B,BO$11,'Transactions (Dated)'!$C:$C,"Dividend (paid to cash)")*AD344</f>
        <v>0</v>
      </c>
      <c r="BP344" s="6">
        <f ca="1">BP343+SUMIFS('Transactions (Dated)'!$F:$F,'Transactions (Dated)'!$D:$D,$BF344,'Transactions (Dated)'!$B:$B,BP$11,'Transactions (Dated)'!$C:$C,"Dividend (paid to cash)")*AE344</f>
        <v>0</v>
      </c>
      <c r="BQ344" s="6">
        <f ca="1">BQ343+SUMIFS('Transactions (Dated)'!$F:$F,'Transactions (Dated)'!$D:$D,$BF344,'Transactions (Dated)'!$B:$B,BQ$11,'Transactions (Dated)'!$C:$C,"Dividend (paid to cash)")*AF344</f>
        <v>0</v>
      </c>
      <c r="BR344" s="6">
        <f ca="1">BR343+SUMIFS('Transactions (Dated)'!$F:$F,'Transactions (Dated)'!$D:$D,$BF344,'Transactions (Dated)'!$B:$B,BR$11,'Transactions (Dated)'!$C:$C,"Dividend (paid to cash)")*AG344</f>
        <v>0</v>
      </c>
      <c r="BS344" s="6">
        <f ca="1">BS343+SUMIFS('Transactions (Dated)'!$F:$F,'Transactions (Dated)'!$D:$D,$BF344,'Transactions (Dated)'!$B:$B,BS$11,'Transactions (Dated)'!$C:$C,"Dividend (paid to cash)")*AH344</f>
        <v>0</v>
      </c>
      <c r="BT344" s="6">
        <f ca="1">BT343+SUMIFS('Transactions (Dated)'!$F:$F,'Transactions (Dated)'!$D:$D,$BF344,'Transactions (Dated)'!$B:$B,BT$11,'Transactions (Dated)'!$C:$C,"Dividend (paid to cash)")*AI344</f>
        <v>0</v>
      </c>
      <c r="BU344" s="6">
        <f ca="1">BU343+SUMIFS('Transactions (Dated)'!$F:$F,'Transactions (Dated)'!$D:$D,$BF344,'Transactions (Dated)'!$B:$B,BU$11,'Transactions (Dated)'!$C:$C,"Dividend (paid to cash)")*AJ344</f>
        <v>0</v>
      </c>
      <c r="BV344" s="6"/>
      <c r="BX344" s="6">
        <f t="shared" ca="1" si="150"/>
        <v>712114.05200000003</v>
      </c>
      <c r="BZ344" s="3">
        <f t="shared" si="151"/>
        <v>42397</v>
      </c>
      <c r="CA344" s="4">
        <f t="shared" ca="1" si="146"/>
        <v>262460.46999999997</v>
      </c>
      <c r="CB344" s="4">
        <f t="shared" ca="1" si="147"/>
        <v>712114.05200000003</v>
      </c>
      <c r="CD344" s="4">
        <f t="shared" ca="1" si="148"/>
        <v>974574.522</v>
      </c>
    </row>
    <row r="345" spans="2:82">
      <c r="B345" s="3">
        <f t="shared" si="149"/>
        <v>42398</v>
      </c>
      <c r="C345" s="2">
        <v>12822.1</v>
      </c>
      <c r="E345" s="70">
        <v>42398</v>
      </c>
      <c r="F345" s="69">
        <v>9.9700000000000006</v>
      </c>
      <c r="G345" s="69">
        <v>2</v>
      </c>
      <c r="H345" s="69">
        <v>17.28</v>
      </c>
      <c r="I345" s="69">
        <v>35.5</v>
      </c>
      <c r="J345" s="69">
        <v>13.1</v>
      </c>
      <c r="K345" s="69">
        <v>9.98</v>
      </c>
      <c r="L345" s="69">
        <v>19.63</v>
      </c>
      <c r="M345" s="69">
        <v>2.92</v>
      </c>
      <c r="N345" s="69">
        <v>6.9</v>
      </c>
      <c r="O345" s="69">
        <v>7.4832999999999998</v>
      </c>
      <c r="P345" s="69">
        <v>23.77</v>
      </c>
      <c r="Q345" s="69">
        <v>0.84</v>
      </c>
      <c r="R345" s="69">
        <v>2.76</v>
      </c>
      <c r="S345" s="69">
        <v>40.479999999999997</v>
      </c>
      <c r="T345" s="4"/>
      <c r="V345" s="3">
        <f t="shared" si="128"/>
        <v>42398</v>
      </c>
      <c r="W345" s="40">
        <f ca="1">W344+SUMIFS('Transactions (Dated)'!$E$2:$E$53,'Transactions (Dated)'!$D$2:$D$53,'Share Values'!$V345,'Transactions (Dated)'!$B$2:$B$53,'Share Values'!W$11,'Transactions (Dated)'!$C$2:$C$53,"Buy")-SUMIFS('Transactions (Dated)'!$E$2:$E$53,'Transactions (Dated)'!$D$2:$D$53,'Share Values'!$V345,'Transactions (Dated)'!$B$2:$B$53,'Share Values'!W$11,'Transactions (Dated)'!$C$2:$C$53,"Sell")</f>
        <v>4625</v>
      </c>
      <c r="X345" s="40">
        <f ca="1">X344+SUMIFS('Transactions (Dated)'!$E$2:$E$53,'Transactions (Dated)'!$D$2:$D$53,'Share Values'!$V345,'Transactions (Dated)'!$B$2:$B$53,'Share Values'!X$11,'Transactions (Dated)'!$C$2:$C$53,"Buy")-SUMIFS('Transactions (Dated)'!$E$2:$E$53,'Transactions (Dated)'!$D$2:$D$53,'Share Values'!$V345,'Transactions (Dated)'!$B$2:$B$53,'Share Values'!X$11,'Transactions (Dated)'!$C$2:$C$53,"Sell")</f>
        <v>9375</v>
      </c>
      <c r="Y345" s="40">
        <f ca="1">Y344+SUMIFS('Transactions (Dated)'!$E$2:$E$53,'Transactions (Dated)'!$D$2:$D$53,'Share Values'!$V345,'Transactions (Dated)'!$B$2:$B$53,'Share Values'!Y$11,'Transactions (Dated)'!$C$2:$C$53,"Buy")-SUMIFS('Transactions (Dated)'!$E$2:$E$53,'Transactions (Dated)'!$D$2:$D$53,'Share Values'!$V345,'Transactions (Dated)'!$B$2:$B$53,'Share Values'!Y$11,'Transactions (Dated)'!$C$2:$C$53,"Sell")</f>
        <v>0</v>
      </c>
      <c r="Z345" s="40">
        <f ca="1">Z344+SUMIFS('Transactions (Dated)'!$E$2:$E$53,'Transactions (Dated)'!$D$2:$D$53,'Share Values'!$V345,'Transactions (Dated)'!$B$2:$B$53,'Share Values'!Z$11,'Transactions (Dated)'!$C$2:$C$53,"Buy")-SUMIFS('Transactions (Dated)'!$E$2:$E$53,'Transactions (Dated)'!$D$2:$D$53,'Share Values'!$V345,'Transactions (Dated)'!$B$2:$B$53,'Share Values'!Z$11,'Transactions (Dated)'!$C$2:$C$53,"Sell")</f>
        <v>1892</v>
      </c>
      <c r="AA345" s="40">
        <f ca="1">AA344+SUMIFS('Transactions (Dated)'!$E$2:$E$53,'Transactions (Dated)'!$D$2:$D$53,'Share Values'!$V345,'Transactions (Dated)'!$B$2:$B$53,'Share Values'!AA$11,'Transactions (Dated)'!$C$2:$C$53,"Buy")-SUMIFS('Transactions (Dated)'!$E$2:$E$53,'Transactions (Dated)'!$D$2:$D$53,'Share Values'!$V345,'Transactions (Dated)'!$B$2:$B$53,'Share Values'!AA$11,'Transactions (Dated)'!$C$2:$C$53,"Sell")</f>
        <v>2348</v>
      </c>
      <c r="AB345" s="40">
        <f ca="1">AB344+SUMIFS('Transactions (Dated)'!$E$2:$E$53,'Transactions (Dated)'!$D$2:$D$53,'Share Values'!$V345,'Transactions (Dated)'!$B$2:$B$53,'Share Values'!AB$11,'Transactions (Dated)'!$C$2:$C$53,"Buy")-SUMIFS('Transactions (Dated)'!$E$2:$E$53,'Transactions (Dated)'!$D$2:$D$53,'Share Values'!$V345,'Transactions (Dated)'!$B$2:$B$53,'Share Values'!AB$11,'Transactions (Dated)'!$C$2:$C$53,"Sell")</f>
        <v>4900</v>
      </c>
      <c r="AC345" s="40">
        <f ca="1">AC344+SUMIFS('Transactions (Dated)'!$E$2:$E$53,'Transactions (Dated)'!$D$2:$D$53,'Share Values'!$V345,'Transactions (Dated)'!$B$2:$B$53,'Share Values'!AC$11,'Transactions (Dated)'!$C$2:$C$53,"Buy")-SUMIFS('Transactions (Dated)'!$E$2:$E$53,'Transactions (Dated)'!$D$2:$D$53,'Share Values'!$V345,'Transactions (Dated)'!$B$2:$B$53,'Share Values'!AC$11,'Transactions (Dated)'!$C$2:$C$53,"Sell")</f>
        <v>2900</v>
      </c>
      <c r="AD345" s="40">
        <f ca="1">AD344+SUMIFS('Transactions (Dated)'!$E$2:$E$53,'Transactions (Dated)'!$D$2:$D$53,'Share Values'!$V345,'Transactions (Dated)'!$B$2:$B$53,'Share Values'!AD$11,'Transactions (Dated)'!$C$2:$C$53,"Buy")-SUMIFS('Transactions (Dated)'!$E$2:$E$53,'Transactions (Dated)'!$D$2:$D$53,'Share Values'!$V345,'Transactions (Dated)'!$B$2:$B$53,'Share Values'!AD$11,'Transactions (Dated)'!$C$2:$C$53,"Sell")</f>
        <v>28401</v>
      </c>
      <c r="AE345" s="40">
        <f ca="1">AE344+SUMIFS('Transactions (Dated)'!$E$2:$E$53,'Transactions (Dated)'!$D$2:$D$53,'Share Values'!$V345,'Transactions (Dated)'!$B$2:$B$53,'Share Values'!AE$11,'Transactions (Dated)'!$C$2:$C$53,"Buy")-SUMIFS('Transactions (Dated)'!$E$2:$E$53,'Transactions (Dated)'!$D$2:$D$53,'Share Values'!$V345,'Transactions (Dated)'!$B$2:$B$53,'Share Values'!AE$11,'Transactions (Dated)'!$C$2:$C$53,"Sell")</f>
        <v>0</v>
      </c>
      <c r="AF345" s="40">
        <f ca="1">AF344+SUMIFS('Transactions (Dated)'!$E$2:$E$53,'Transactions (Dated)'!$D$2:$D$53,'Share Values'!$V345,'Transactions (Dated)'!$B$2:$B$53,'Share Values'!AF$11,'Transactions (Dated)'!$C$2:$C$53,"Buy")-SUMIFS('Transactions (Dated)'!$E$2:$E$53,'Transactions (Dated)'!$D$2:$D$53,'Share Values'!$V345,'Transactions (Dated)'!$B$2:$B$53,'Share Values'!AF$11,'Transactions (Dated)'!$C$2:$C$53,"Sell")</f>
        <v>0</v>
      </c>
      <c r="AG345" s="40">
        <f ca="1">AG344+SUMIFS('Transactions (Dated)'!$E$2:$E$53,'Transactions (Dated)'!$D$2:$D$53,'Share Values'!$V345,'Transactions (Dated)'!$B$2:$B$53,'Share Values'!AG$11,'Transactions (Dated)'!$C$2:$C$53,"Buy")-SUMIFS('Transactions (Dated)'!$E$2:$E$53,'Transactions (Dated)'!$D$2:$D$53,'Share Values'!$V345,'Transactions (Dated)'!$B$2:$B$53,'Share Values'!AG$11,'Transactions (Dated)'!$C$2:$C$53,"Sell")</f>
        <v>0</v>
      </c>
      <c r="AH345" s="40">
        <f ca="1">AH344+SUMIFS('Transactions (Dated)'!$E$2:$E$53,'Transactions (Dated)'!$D$2:$D$53,'Share Values'!$V345,'Transactions (Dated)'!$B$2:$B$53,'Share Values'!AH$11,'Transactions (Dated)'!$C$2:$C$53,"Buy")-SUMIFS('Transactions (Dated)'!$E$2:$E$53,'Transactions (Dated)'!$D$2:$D$53,'Share Values'!$V345,'Transactions (Dated)'!$B$2:$B$53,'Share Values'!AH$11,'Transactions (Dated)'!$C$2:$C$53,"Sell")</f>
        <v>0</v>
      </c>
      <c r="AI345" s="40">
        <f ca="1">AI344+SUMIFS('Transactions (Dated)'!$E$2:$E$53,'Transactions (Dated)'!$D$2:$D$53,'Share Values'!$V345,'Transactions (Dated)'!$B$2:$B$53,'Share Values'!AI$11,'Transactions (Dated)'!$C$2:$C$53,"Buy")-SUMIFS('Transactions (Dated)'!$E$2:$E$53,'Transactions (Dated)'!$D$2:$D$53,'Share Values'!$V345,'Transactions (Dated)'!$B$2:$B$53,'Share Values'!AI$11,'Transactions (Dated)'!$C$2:$C$53,"Sell")</f>
        <v>0</v>
      </c>
      <c r="AJ345" s="40">
        <f ca="1">AJ344+SUMIFS('Transactions (Dated)'!$E$2:$E$53,'Transactions (Dated)'!$D$2:$D$53,'Share Values'!$V345,'Transactions (Dated)'!$B$2:$B$53,'Share Values'!AJ$11,'Transactions (Dated)'!$C$2:$C$53,"Buy")-SUMIFS('Transactions (Dated)'!$E$2:$E$53,'Transactions (Dated)'!$D$2:$D$53,'Share Values'!$V345,'Transactions (Dated)'!$B$2:$B$53,'Share Values'!AJ$11,'Transactions (Dated)'!$C$2:$C$53,"Sell")</f>
        <v>0</v>
      </c>
      <c r="AK345" s="40"/>
      <c r="AM345" s="3">
        <f t="shared" si="129"/>
        <v>42398</v>
      </c>
      <c r="AN345" s="6">
        <f t="shared" ca="1" si="130"/>
        <v>46111.25</v>
      </c>
      <c r="AO345" s="6">
        <f t="shared" ca="1" si="131"/>
        <v>18750</v>
      </c>
      <c r="AP345" s="6">
        <f t="shared" ca="1" si="132"/>
        <v>0</v>
      </c>
      <c r="AQ345" s="6">
        <f t="shared" ca="1" si="133"/>
        <v>67166</v>
      </c>
      <c r="AR345" s="6">
        <f t="shared" ca="1" si="134"/>
        <v>30758.799999999999</v>
      </c>
      <c r="AS345" s="6">
        <f t="shared" ca="1" si="135"/>
        <v>48902</v>
      </c>
      <c r="AT345" s="6">
        <f t="shared" ca="1" si="136"/>
        <v>56927</v>
      </c>
      <c r="AU345" s="6">
        <f t="shared" ca="1" si="137"/>
        <v>82930.92</v>
      </c>
      <c r="AV345" s="6">
        <f t="shared" ca="1" si="138"/>
        <v>0</v>
      </c>
      <c r="AW345" s="6">
        <f t="shared" ca="1" si="139"/>
        <v>0</v>
      </c>
      <c r="AX345" s="6">
        <f t="shared" ca="1" si="140"/>
        <v>0</v>
      </c>
      <c r="AY345" s="6">
        <f t="shared" ca="1" si="141"/>
        <v>0</v>
      </c>
      <c r="AZ345" s="6">
        <f t="shared" ca="1" si="142"/>
        <v>0</v>
      </c>
      <c r="BA345" s="6">
        <f t="shared" ca="1" si="143"/>
        <v>0</v>
      </c>
      <c r="BB345" s="6"/>
      <c r="BD345" s="4">
        <f t="shared" ca="1" si="144"/>
        <v>351545.97</v>
      </c>
      <c r="BF345" s="3">
        <f t="shared" si="145"/>
        <v>42398</v>
      </c>
      <c r="BG345" s="6">
        <f>BG344+SUMIFS('Transactions (Dated)'!H:H,'Transactions (Dated)'!D:D,'Share Values'!AM345)</f>
        <v>626145.98</v>
      </c>
      <c r="BH345" s="6">
        <f ca="1">BH344+SUMIFS('Transactions (Dated)'!$F:$F,'Transactions (Dated)'!$D:$D,$BF345,'Transactions (Dated)'!$B:$B,BH$11,'Transactions (Dated)'!$C:$C,"Dividend (paid to cash)")*W345</f>
        <v>0</v>
      </c>
      <c r="BI345" s="6">
        <f ca="1">BI344+SUMIFS('Transactions (Dated)'!$F:$F,'Transactions (Dated)'!$D:$D,$BF345,'Transactions (Dated)'!$B:$B,BI$11,'Transactions (Dated)'!$C:$C,"Dividend (paid to cash)")*X345</f>
        <v>2421.875</v>
      </c>
      <c r="BJ345" s="6">
        <f ca="1">BJ344+SUMIFS('Transactions (Dated)'!$F:$F,'Transactions (Dated)'!$D:$D,$BF345,'Transactions (Dated)'!$B:$B,BJ$11,'Transactions (Dated)'!$C:$C,"Dividend (paid to cash)")*Y345</f>
        <v>0</v>
      </c>
      <c r="BK345" s="6">
        <f ca="1">BK344+SUMIFS('Transactions (Dated)'!$F:$F,'Transactions (Dated)'!$D:$D,$BF345,'Transactions (Dated)'!$B:$B,BK$11,'Transactions (Dated)'!$C:$C,"Dividend (paid to cash)")*Z345</f>
        <v>245.96000000000004</v>
      </c>
      <c r="BL345" s="6">
        <f ca="1">BL344+SUMIFS('Transactions (Dated)'!$F:$F,'Transactions (Dated)'!$D:$D,$BF345,'Transactions (Dated)'!$B:$B,BL$11,'Transactions (Dated)'!$C:$C,"Dividend (paid to cash)")*AA345</f>
        <v>0</v>
      </c>
      <c r="BM345" s="6">
        <f ca="1">BM344+SUMIFS('Transactions (Dated)'!$F:$F,'Transactions (Dated)'!$D:$D,$BF345,'Transactions (Dated)'!$B:$B,BM$11,'Transactions (Dated)'!$C:$C,"Dividend (paid to cash)")*AB345</f>
        <v>359.31700000000001</v>
      </c>
      <c r="BN345" s="6">
        <f ca="1">BN344+SUMIFS('Transactions (Dated)'!$F:$F,'Transactions (Dated)'!$D:$D,$BF345,'Transactions (Dated)'!$B:$B,BN$11,'Transactions (Dated)'!$C:$C,"Dividend (paid to cash)")*AC345</f>
        <v>0</v>
      </c>
      <c r="BO345" s="6">
        <f ca="1">BO344+SUMIFS('Transactions (Dated)'!$F:$F,'Transactions (Dated)'!$D:$D,$BF345,'Transactions (Dated)'!$B:$B,BO$11,'Transactions (Dated)'!$C:$C,"Dividend (paid to cash)")*AD345</f>
        <v>0</v>
      </c>
      <c r="BP345" s="6">
        <f ca="1">BP344+SUMIFS('Transactions (Dated)'!$F:$F,'Transactions (Dated)'!$D:$D,$BF345,'Transactions (Dated)'!$B:$B,BP$11,'Transactions (Dated)'!$C:$C,"Dividend (paid to cash)")*AE345</f>
        <v>0</v>
      </c>
      <c r="BQ345" s="6">
        <f ca="1">BQ344+SUMIFS('Transactions (Dated)'!$F:$F,'Transactions (Dated)'!$D:$D,$BF345,'Transactions (Dated)'!$B:$B,BQ$11,'Transactions (Dated)'!$C:$C,"Dividend (paid to cash)")*AF345</f>
        <v>0</v>
      </c>
      <c r="BR345" s="6">
        <f ca="1">BR344+SUMIFS('Transactions (Dated)'!$F:$F,'Transactions (Dated)'!$D:$D,$BF345,'Transactions (Dated)'!$B:$B,BR$11,'Transactions (Dated)'!$C:$C,"Dividend (paid to cash)")*AG345</f>
        <v>0</v>
      </c>
      <c r="BS345" s="6">
        <f ca="1">BS344+SUMIFS('Transactions (Dated)'!$F:$F,'Transactions (Dated)'!$D:$D,$BF345,'Transactions (Dated)'!$B:$B,BS$11,'Transactions (Dated)'!$C:$C,"Dividend (paid to cash)")*AH345</f>
        <v>0</v>
      </c>
      <c r="BT345" s="6">
        <f ca="1">BT344+SUMIFS('Transactions (Dated)'!$F:$F,'Transactions (Dated)'!$D:$D,$BF345,'Transactions (Dated)'!$B:$B,BT$11,'Transactions (Dated)'!$C:$C,"Dividend (paid to cash)")*AI345</f>
        <v>0</v>
      </c>
      <c r="BU345" s="6">
        <f ca="1">BU344+SUMIFS('Transactions (Dated)'!$F:$F,'Transactions (Dated)'!$D:$D,$BF345,'Transactions (Dated)'!$B:$B,BU$11,'Transactions (Dated)'!$C:$C,"Dividend (paid to cash)")*AJ345</f>
        <v>0</v>
      </c>
      <c r="BV345" s="6"/>
      <c r="BX345" s="6">
        <f t="shared" ca="1" si="150"/>
        <v>629173.13199999998</v>
      </c>
      <c r="BZ345" s="3">
        <f t="shared" si="151"/>
        <v>42398</v>
      </c>
      <c r="CA345" s="4">
        <f t="shared" ca="1" si="146"/>
        <v>351545.97</v>
      </c>
      <c r="CB345" s="4">
        <f t="shared" ca="1" si="147"/>
        <v>629173.13199999998</v>
      </c>
      <c r="CD345" s="4">
        <f t="shared" ca="1" si="148"/>
        <v>980719.10199999996</v>
      </c>
    </row>
    <row r="346" spans="2:82">
      <c r="B346" s="3">
        <f t="shared" si="149"/>
        <v>42401</v>
      </c>
      <c r="C346" s="2">
        <v>12674.4</v>
      </c>
      <c r="E346" s="70">
        <v>42401</v>
      </c>
      <c r="F346" s="69">
        <v>9.85</v>
      </c>
      <c r="G346" s="69">
        <v>1.89</v>
      </c>
      <c r="H346" s="69">
        <v>17.16</v>
      </c>
      <c r="I346" s="69">
        <v>35.700000000000003</v>
      </c>
      <c r="J346" s="69">
        <v>12.88</v>
      </c>
      <c r="K346" s="69">
        <v>9.91</v>
      </c>
      <c r="L346" s="69">
        <v>19.34</v>
      </c>
      <c r="M346" s="69">
        <v>2.86</v>
      </c>
      <c r="N346" s="69">
        <v>6.91</v>
      </c>
      <c r="O346" s="69">
        <v>7.4</v>
      </c>
      <c r="P346" s="69">
        <v>24.09</v>
      </c>
      <c r="Q346" s="69">
        <v>0.84</v>
      </c>
      <c r="R346" s="69">
        <v>2.69</v>
      </c>
      <c r="S346" s="69">
        <v>40.61</v>
      </c>
      <c r="T346" s="4"/>
      <c r="V346" s="3">
        <f t="shared" si="128"/>
        <v>42401</v>
      </c>
      <c r="W346" s="40">
        <f ca="1">W345+SUMIFS('Transactions (Dated)'!$E$2:$E$53,'Transactions (Dated)'!$D$2:$D$53,'Share Values'!$V346,'Transactions (Dated)'!$B$2:$B$53,'Share Values'!W$11,'Transactions (Dated)'!$C$2:$C$53,"Buy")-SUMIFS('Transactions (Dated)'!$E$2:$E$53,'Transactions (Dated)'!$D$2:$D$53,'Share Values'!$V346,'Transactions (Dated)'!$B$2:$B$53,'Share Values'!W$11,'Transactions (Dated)'!$C$2:$C$53,"Sell")</f>
        <v>4625</v>
      </c>
      <c r="X346" s="40">
        <f ca="1">X345+SUMIFS('Transactions (Dated)'!$E$2:$E$53,'Transactions (Dated)'!$D$2:$D$53,'Share Values'!$V346,'Transactions (Dated)'!$B$2:$B$53,'Share Values'!X$11,'Transactions (Dated)'!$C$2:$C$53,"Buy")-SUMIFS('Transactions (Dated)'!$E$2:$E$53,'Transactions (Dated)'!$D$2:$D$53,'Share Values'!$V346,'Transactions (Dated)'!$B$2:$B$53,'Share Values'!X$11,'Transactions (Dated)'!$C$2:$C$53,"Sell")</f>
        <v>9375</v>
      </c>
      <c r="Y346" s="40">
        <f ca="1">Y345+SUMIFS('Transactions (Dated)'!$E$2:$E$53,'Transactions (Dated)'!$D$2:$D$53,'Share Values'!$V346,'Transactions (Dated)'!$B$2:$B$53,'Share Values'!Y$11,'Transactions (Dated)'!$C$2:$C$53,"Buy")-SUMIFS('Transactions (Dated)'!$E$2:$E$53,'Transactions (Dated)'!$D$2:$D$53,'Share Values'!$V346,'Transactions (Dated)'!$B$2:$B$53,'Share Values'!Y$11,'Transactions (Dated)'!$C$2:$C$53,"Sell")</f>
        <v>0</v>
      </c>
      <c r="Z346" s="40">
        <f ca="1">Z345+SUMIFS('Transactions (Dated)'!$E$2:$E$53,'Transactions (Dated)'!$D$2:$D$53,'Share Values'!$V346,'Transactions (Dated)'!$B$2:$B$53,'Share Values'!Z$11,'Transactions (Dated)'!$C$2:$C$53,"Buy")-SUMIFS('Transactions (Dated)'!$E$2:$E$53,'Transactions (Dated)'!$D$2:$D$53,'Share Values'!$V346,'Transactions (Dated)'!$B$2:$B$53,'Share Values'!Z$11,'Transactions (Dated)'!$C$2:$C$53,"Sell")</f>
        <v>1892</v>
      </c>
      <c r="AA346" s="40">
        <f ca="1">AA345+SUMIFS('Transactions (Dated)'!$E$2:$E$53,'Transactions (Dated)'!$D$2:$D$53,'Share Values'!$V346,'Transactions (Dated)'!$B$2:$B$53,'Share Values'!AA$11,'Transactions (Dated)'!$C$2:$C$53,"Buy")-SUMIFS('Transactions (Dated)'!$E$2:$E$53,'Transactions (Dated)'!$D$2:$D$53,'Share Values'!$V346,'Transactions (Dated)'!$B$2:$B$53,'Share Values'!AA$11,'Transactions (Dated)'!$C$2:$C$53,"Sell")</f>
        <v>2348</v>
      </c>
      <c r="AB346" s="40">
        <f ca="1">AB345+SUMIFS('Transactions (Dated)'!$E$2:$E$53,'Transactions (Dated)'!$D$2:$D$53,'Share Values'!$V346,'Transactions (Dated)'!$B$2:$B$53,'Share Values'!AB$11,'Transactions (Dated)'!$C$2:$C$53,"Buy")-SUMIFS('Transactions (Dated)'!$E$2:$E$53,'Transactions (Dated)'!$D$2:$D$53,'Share Values'!$V346,'Transactions (Dated)'!$B$2:$B$53,'Share Values'!AB$11,'Transactions (Dated)'!$C$2:$C$53,"Sell")</f>
        <v>4900</v>
      </c>
      <c r="AC346" s="40">
        <f ca="1">AC345+SUMIFS('Transactions (Dated)'!$E$2:$E$53,'Transactions (Dated)'!$D$2:$D$53,'Share Values'!$V346,'Transactions (Dated)'!$B$2:$B$53,'Share Values'!AC$11,'Transactions (Dated)'!$C$2:$C$53,"Buy")-SUMIFS('Transactions (Dated)'!$E$2:$E$53,'Transactions (Dated)'!$D$2:$D$53,'Share Values'!$V346,'Transactions (Dated)'!$B$2:$B$53,'Share Values'!AC$11,'Transactions (Dated)'!$C$2:$C$53,"Sell")</f>
        <v>2900</v>
      </c>
      <c r="AD346" s="40">
        <f ca="1">AD345+SUMIFS('Transactions (Dated)'!$E$2:$E$53,'Transactions (Dated)'!$D$2:$D$53,'Share Values'!$V346,'Transactions (Dated)'!$B$2:$B$53,'Share Values'!AD$11,'Transactions (Dated)'!$C$2:$C$53,"Buy")-SUMIFS('Transactions (Dated)'!$E$2:$E$53,'Transactions (Dated)'!$D$2:$D$53,'Share Values'!$V346,'Transactions (Dated)'!$B$2:$B$53,'Share Values'!AD$11,'Transactions (Dated)'!$C$2:$C$53,"Sell")</f>
        <v>28401</v>
      </c>
      <c r="AE346" s="40">
        <f ca="1">AE345+SUMIFS('Transactions (Dated)'!$E$2:$E$53,'Transactions (Dated)'!$D$2:$D$53,'Share Values'!$V346,'Transactions (Dated)'!$B$2:$B$53,'Share Values'!AE$11,'Transactions (Dated)'!$C$2:$C$53,"Buy")-SUMIFS('Transactions (Dated)'!$E$2:$E$53,'Transactions (Dated)'!$D$2:$D$53,'Share Values'!$V346,'Transactions (Dated)'!$B$2:$B$53,'Share Values'!AE$11,'Transactions (Dated)'!$C$2:$C$53,"Sell")</f>
        <v>0</v>
      </c>
      <c r="AF346" s="40">
        <f ca="1">AF345+SUMIFS('Transactions (Dated)'!$E$2:$E$53,'Transactions (Dated)'!$D$2:$D$53,'Share Values'!$V346,'Transactions (Dated)'!$B$2:$B$53,'Share Values'!AF$11,'Transactions (Dated)'!$C$2:$C$53,"Buy")-SUMIFS('Transactions (Dated)'!$E$2:$E$53,'Transactions (Dated)'!$D$2:$D$53,'Share Values'!$V346,'Transactions (Dated)'!$B$2:$B$53,'Share Values'!AF$11,'Transactions (Dated)'!$C$2:$C$53,"Sell")</f>
        <v>0</v>
      </c>
      <c r="AG346" s="40">
        <f ca="1">AG345+SUMIFS('Transactions (Dated)'!$E$2:$E$53,'Transactions (Dated)'!$D$2:$D$53,'Share Values'!$V346,'Transactions (Dated)'!$B$2:$B$53,'Share Values'!AG$11,'Transactions (Dated)'!$C$2:$C$53,"Buy")-SUMIFS('Transactions (Dated)'!$E$2:$E$53,'Transactions (Dated)'!$D$2:$D$53,'Share Values'!$V346,'Transactions (Dated)'!$B$2:$B$53,'Share Values'!AG$11,'Transactions (Dated)'!$C$2:$C$53,"Sell")</f>
        <v>0</v>
      </c>
      <c r="AH346" s="40">
        <f ca="1">AH345+SUMIFS('Transactions (Dated)'!$E$2:$E$53,'Transactions (Dated)'!$D$2:$D$53,'Share Values'!$V346,'Transactions (Dated)'!$B$2:$B$53,'Share Values'!AH$11,'Transactions (Dated)'!$C$2:$C$53,"Buy")-SUMIFS('Transactions (Dated)'!$E$2:$E$53,'Transactions (Dated)'!$D$2:$D$53,'Share Values'!$V346,'Transactions (Dated)'!$B$2:$B$53,'Share Values'!AH$11,'Transactions (Dated)'!$C$2:$C$53,"Sell")</f>
        <v>0</v>
      </c>
      <c r="AI346" s="40">
        <f ca="1">AI345+SUMIFS('Transactions (Dated)'!$E$2:$E$53,'Transactions (Dated)'!$D$2:$D$53,'Share Values'!$V346,'Transactions (Dated)'!$B$2:$B$53,'Share Values'!AI$11,'Transactions (Dated)'!$C$2:$C$53,"Buy")-SUMIFS('Transactions (Dated)'!$E$2:$E$53,'Transactions (Dated)'!$D$2:$D$53,'Share Values'!$V346,'Transactions (Dated)'!$B$2:$B$53,'Share Values'!AI$11,'Transactions (Dated)'!$C$2:$C$53,"Sell")</f>
        <v>0</v>
      </c>
      <c r="AJ346" s="40">
        <f ca="1">AJ345+SUMIFS('Transactions (Dated)'!$E$2:$E$53,'Transactions (Dated)'!$D$2:$D$53,'Share Values'!$V346,'Transactions (Dated)'!$B$2:$B$53,'Share Values'!AJ$11,'Transactions (Dated)'!$C$2:$C$53,"Buy")-SUMIFS('Transactions (Dated)'!$E$2:$E$53,'Transactions (Dated)'!$D$2:$D$53,'Share Values'!$V346,'Transactions (Dated)'!$B$2:$B$53,'Share Values'!AJ$11,'Transactions (Dated)'!$C$2:$C$53,"Sell")</f>
        <v>0</v>
      </c>
      <c r="AK346" s="40"/>
      <c r="AM346" s="3">
        <f t="shared" si="129"/>
        <v>42401</v>
      </c>
      <c r="AN346" s="6">
        <f t="shared" ca="1" si="130"/>
        <v>45556.25</v>
      </c>
      <c r="AO346" s="6">
        <f t="shared" ca="1" si="131"/>
        <v>17718.75</v>
      </c>
      <c r="AP346" s="6">
        <f t="shared" ca="1" si="132"/>
        <v>0</v>
      </c>
      <c r="AQ346" s="6">
        <f t="shared" ca="1" si="133"/>
        <v>67544.400000000009</v>
      </c>
      <c r="AR346" s="6">
        <f t="shared" ca="1" si="134"/>
        <v>30242.240000000002</v>
      </c>
      <c r="AS346" s="6">
        <f t="shared" ca="1" si="135"/>
        <v>48559</v>
      </c>
      <c r="AT346" s="6">
        <f t="shared" ca="1" si="136"/>
        <v>56086</v>
      </c>
      <c r="AU346" s="6">
        <f t="shared" ca="1" si="137"/>
        <v>81226.86</v>
      </c>
      <c r="AV346" s="6">
        <f t="shared" ca="1" si="138"/>
        <v>0</v>
      </c>
      <c r="AW346" s="6">
        <f t="shared" ca="1" si="139"/>
        <v>0</v>
      </c>
      <c r="AX346" s="6">
        <f t="shared" ca="1" si="140"/>
        <v>0</v>
      </c>
      <c r="AY346" s="6">
        <f t="shared" ca="1" si="141"/>
        <v>0</v>
      </c>
      <c r="AZ346" s="6">
        <f t="shared" ca="1" si="142"/>
        <v>0</v>
      </c>
      <c r="BA346" s="6">
        <f t="shared" ca="1" si="143"/>
        <v>0</v>
      </c>
      <c r="BB346" s="6"/>
      <c r="BD346" s="4">
        <f t="shared" ca="1" si="144"/>
        <v>346933.5</v>
      </c>
      <c r="BF346" s="3">
        <f t="shared" si="145"/>
        <v>42401</v>
      </c>
      <c r="BG346" s="6">
        <f>BG345+SUMIFS('Transactions (Dated)'!H:H,'Transactions (Dated)'!D:D,'Share Values'!AM346)</f>
        <v>626145.98</v>
      </c>
      <c r="BH346" s="6">
        <f ca="1">BH345+SUMIFS('Transactions (Dated)'!$F:$F,'Transactions (Dated)'!$D:$D,$BF346,'Transactions (Dated)'!$B:$B,BH$11,'Transactions (Dated)'!$C:$C,"Dividend (paid to cash)")*W346</f>
        <v>0</v>
      </c>
      <c r="BI346" s="6">
        <f ca="1">BI345+SUMIFS('Transactions (Dated)'!$F:$F,'Transactions (Dated)'!$D:$D,$BF346,'Transactions (Dated)'!$B:$B,BI$11,'Transactions (Dated)'!$C:$C,"Dividend (paid to cash)")*X346</f>
        <v>2421.875</v>
      </c>
      <c r="BJ346" s="6">
        <f ca="1">BJ345+SUMIFS('Transactions (Dated)'!$F:$F,'Transactions (Dated)'!$D:$D,$BF346,'Transactions (Dated)'!$B:$B,BJ$11,'Transactions (Dated)'!$C:$C,"Dividend (paid to cash)")*Y346</f>
        <v>0</v>
      </c>
      <c r="BK346" s="6">
        <f ca="1">BK345+SUMIFS('Transactions (Dated)'!$F:$F,'Transactions (Dated)'!$D:$D,$BF346,'Transactions (Dated)'!$B:$B,BK$11,'Transactions (Dated)'!$C:$C,"Dividend (paid to cash)")*Z346</f>
        <v>245.96000000000004</v>
      </c>
      <c r="BL346" s="6">
        <f ca="1">BL345+SUMIFS('Transactions (Dated)'!$F:$F,'Transactions (Dated)'!$D:$D,$BF346,'Transactions (Dated)'!$B:$B,BL$11,'Transactions (Dated)'!$C:$C,"Dividend (paid to cash)")*AA346</f>
        <v>0</v>
      </c>
      <c r="BM346" s="6">
        <f ca="1">BM345+SUMIFS('Transactions (Dated)'!$F:$F,'Transactions (Dated)'!$D:$D,$BF346,'Transactions (Dated)'!$B:$B,BM$11,'Transactions (Dated)'!$C:$C,"Dividend (paid to cash)")*AB346</f>
        <v>359.31700000000001</v>
      </c>
      <c r="BN346" s="6">
        <f ca="1">BN345+SUMIFS('Transactions (Dated)'!$F:$F,'Transactions (Dated)'!$D:$D,$BF346,'Transactions (Dated)'!$B:$B,BN$11,'Transactions (Dated)'!$C:$C,"Dividend (paid to cash)")*AC346</f>
        <v>0</v>
      </c>
      <c r="BO346" s="6">
        <f ca="1">BO345+SUMIFS('Transactions (Dated)'!$F:$F,'Transactions (Dated)'!$D:$D,$BF346,'Transactions (Dated)'!$B:$B,BO$11,'Transactions (Dated)'!$C:$C,"Dividend (paid to cash)")*AD346</f>
        <v>0</v>
      </c>
      <c r="BP346" s="6">
        <f ca="1">BP345+SUMIFS('Transactions (Dated)'!$F:$F,'Transactions (Dated)'!$D:$D,$BF346,'Transactions (Dated)'!$B:$B,BP$11,'Transactions (Dated)'!$C:$C,"Dividend (paid to cash)")*AE346</f>
        <v>0</v>
      </c>
      <c r="BQ346" s="6">
        <f ca="1">BQ345+SUMIFS('Transactions (Dated)'!$F:$F,'Transactions (Dated)'!$D:$D,$BF346,'Transactions (Dated)'!$B:$B,BQ$11,'Transactions (Dated)'!$C:$C,"Dividend (paid to cash)")*AF346</f>
        <v>0</v>
      </c>
      <c r="BR346" s="6">
        <f ca="1">BR345+SUMIFS('Transactions (Dated)'!$F:$F,'Transactions (Dated)'!$D:$D,$BF346,'Transactions (Dated)'!$B:$B,BR$11,'Transactions (Dated)'!$C:$C,"Dividend (paid to cash)")*AG346</f>
        <v>0</v>
      </c>
      <c r="BS346" s="6">
        <f ca="1">BS345+SUMIFS('Transactions (Dated)'!$F:$F,'Transactions (Dated)'!$D:$D,$BF346,'Transactions (Dated)'!$B:$B,BS$11,'Transactions (Dated)'!$C:$C,"Dividend (paid to cash)")*AH346</f>
        <v>0</v>
      </c>
      <c r="BT346" s="6">
        <f ca="1">BT345+SUMIFS('Transactions (Dated)'!$F:$F,'Transactions (Dated)'!$D:$D,$BF346,'Transactions (Dated)'!$B:$B,BT$11,'Transactions (Dated)'!$C:$C,"Dividend (paid to cash)")*AI346</f>
        <v>0</v>
      </c>
      <c r="BU346" s="6">
        <f ca="1">BU345+SUMIFS('Transactions (Dated)'!$F:$F,'Transactions (Dated)'!$D:$D,$BF346,'Transactions (Dated)'!$B:$B,BU$11,'Transactions (Dated)'!$C:$C,"Dividend (paid to cash)")*AJ346</f>
        <v>0</v>
      </c>
      <c r="BV346" s="6"/>
      <c r="BX346" s="6">
        <f t="shared" ca="1" si="150"/>
        <v>629173.13199999998</v>
      </c>
      <c r="BZ346" s="3">
        <f t="shared" si="151"/>
        <v>42401</v>
      </c>
      <c r="CA346" s="4">
        <f t="shared" ca="1" si="146"/>
        <v>346933.5</v>
      </c>
      <c r="CB346" s="4">
        <f t="shared" ca="1" si="147"/>
        <v>629173.13199999998</v>
      </c>
      <c r="CD346" s="4">
        <f t="shared" ca="1" si="148"/>
        <v>976106.63199999998</v>
      </c>
    </row>
    <row r="347" spans="2:82">
      <c r="B347" s="3">
        <f t="shared" si="149"/>
        <v>42402</v>
      </c>
      <c r="C347" s="2">
        <v>12442.3</v>
      </c>
      <c r="E347" s="70">
        <v>42402</v>
      </c>
      <c r="F347" s="69">
        <v>9.7100000000000009</v>
      </c>
      <c r="G347" s="69">
        <v>1.7</v>
      </c>
      <c r="H347" s="69">
        <v>16.84</v>
      </c>
      <c r="I347" s="69">
        <v>35.71</v>
      </c>
      <c r="J347" s="69">
        <v>12.65</v>
      </c>
      <c r="K347" s="69">
        <v>10.130000000000001</v>
      </c>
      <c r="L347" s="69">
        <v>18.86</v>
      </c>
      <c r="M347" s="69">
        <v>2.81</v>
      </c>
      <c r="N347" s="69">
        <v>6.83</v>
      </c>
      <c r="O347" s="69">
        <v>7.28</v>
      </c>
      <c r="P347" s="69">
        <v>23.82</v>
      </c>
      <c r="Q347" s="69">
        <v>0.85</v>
      </c>
      <c r="R347" s="69">
        <v>2.54</v>
      </c>
      <c r="S347" s="69">
        <v>40.86</v>
      </c>
      <c r="T347" s="4"/>
      <c r="V347" s="3">
        <f t="shared" si="128"/>
        <v>42402</v>
      </c>
      <c r="W347" s="40">
        <f ca="1">W346+SUMIFS('Transactions (Dated)'!$E$2:$E$53,'Transactions (Dated)'!$D$2:$D$53,'Share Values'!$V347,'Transactions (Dated)'!$B$2:$B$53,'Share Values'!W$11,'Transactions (Dated)'!$C$2:$C$53,"Buy")-SUMIFS('Transactions (Dated)'!$E$2:$E$53,'Transactions (Dated)'!$D$2:$D$53,'Share Values'!$V347,'Transactions (Dated)'!$B$2:$B$53,'Share Values'!W$11,'Transactions (Dated)'!$C$2:$C$53,"Sell")</f>
        <v>4625</v>
      </c>
      <c r="X347" s="40">
        <f ca="1">X346+SUMIFS('Transactions (Dated)'!$E$2:$E$53,'Transactions (Dated)'!$D$2:$D$53,'Share Values'!$V347,'Transactions (Dated)'!$B$2:$B$53,'Share Values'!X$11,'Transactions (Dated)'!$C$2:$C$53,"Buy")-SUMIFS('Transactions (Dated)'!$E$2:$E$53,'Transactions (Dated)'!$D$2:$D$53,'Share Values'!$V347,'Transactions (Dated)'!$B$2:$B$53,'Share Values'!X$11,'Transactions (Dated)'!$C$2:$C$53,"Sell")</f>
        <v>9375</v>
      </c>
      <c r="Y347" s="40">
        <f ca="1">Y346+SUMIFS('Transactions (Dated)'!$E$2:$E$53,'Transactions (Dated)'!$D$2:$D$53,'Share Values'!$V347,'Transactions (Dated)'!$B$2:$B$53,'Share Values'!Y$11,'Transactions (Dated)'!$C$2:$C$53,"Buy")-SUMIFS('Transactions (Dated)'!$E$2:$E$53,'Transactions (Dated)'!$D$2:$D$53,'Share Values'!$V347,'Transactions (Dated)'!$B$2:$B$53,'Share Values'!Y$11,'Transactions (Dated)'!$C$2:$C$53,"Sell")</f>
        <v>0</v>
      </c>
      <c r="Z347" s="40">
        <f ca="1">Z346+SUMIFS('Transactions (Dated)'!$E$2:$E$53,'Transactions (Dated)'!$D$2:$D$53,'Share Values'!$V347,'Transactions (Dated)'!$B$2:$B$53,'Share Values'!Z$11,'Transactions (Dated)'!$C$2:$C$53,"Buy")-SUMIFS('Transactions (Dated)'!$E$2:$E$53,'Transactions (Dated)'!$D$2:$D$53,'Share Values'!$V347,'Transactions (Dated)'!$B$2:$B$53,'Share Values'!Z$11,'Transactions (Dated)'!$C$2:$C$53,"Sell")</f>
        <v>1892</v>
      </c>
      <c r="AA347" s="40">
        <f ca="1">AA346+SUMIFS('Transactions (Dated)'!$E$2:$E$53,'Transactions (Dated)'!$D$2:$D$53,'Share Values'!$V347,'Transactions (Dated)'!$B$2:$B$53,'Share Values'!AA$11,'Transactions (Dated)'!$C$2:$C$53,"Buy")-SUMIFS('Transactions (Dated)'!$E$2:$E$53,'Transactions (Dated)'!$D$2:$D$53,'Share Values'!$V347,'Transactions (Dated)'!$B$2:$B$53,'Share Values'!AA$11,'Transactions (Dated)'!$C$2:$C$53,"Sell")</f>
        <v>2348</v>
      </c>
      <c r="AB347" s="40">
        <f ca="1">AB346+SUMIFS('Transactions (Dated)'!$E$2:$E$53,'Transactions (Dated)'!$D$2:$D$53,'Share Values'!$V347,'Transactions (Dated)'!$B$2:$B$53,'Share Values'!AB$11,'Transactions (Dated)'!$C$2:$C$53,"Buy")-SUMIFS('Transactions (Dated)'!$E$2:$E$53,'Transactions (Dated)'!$D$2:$D$53,'Share Values'!$V347,'Transactions (Dated)'!$B$2:$B$53,'Share Values'!AB$11,'Transactions (Dated)'!$C$2:$C$53,"Sell")</f>
        <v>4900</v>
      </c>
      <c r="AC347" s="40">
        <f ca="1">AC346+SUMIFS('Transactions (Dated)'!$E$2:$E$53,'Transactions (Dated)'!$D$2:$D$53,'Share Values'!$V347,'Transactions (Dated)'!$B$2:$B$53,'Share Values'!AC$11,'Transactions (Dated)'!$C$2:$C$53,"Buy")-SUMIFS('Transactions (Dated)'!$E$2:$E$53,'Transactions (Dated)'!$D$2:$D$53,'Share Values'!$V347,'Transactions (Dated)'!$B$2:$B$53,'Share Values'!AC$11,'Transactions (Dated)'!$C$2:$C$53,"Sell")</f>
        <v>2900</v>
      </c>
      <c r="AD347" s="40">
        <f ca="1">AD346+SUMIFS('Transactions (Dated)'!$E$2:$E$53,'Transactions (Dated)'!$D$2:$D$53,'Share Values'!$V347,'Transactions (Dated)'!$B$2:$B$53,'Share Values'!AD$11,'Transactions (Dated)'!$C$2:$C$53,"Buy")-SUMIFS('Transactions (Dated)'!$E$2:$E$53,'Transactions (Dated)'!$D$2:$D$53,'Share Values'!$V347,'Transactions (Dated)'!$B$2:$B$53,'Share Values'!AD$11,'Transactions (Dated)'!$C$2:$C$53,"Sell")</f>
        <v>28401</v>
      </c>
      <c r="AE347" s="40">
        <f ca="1">AE346+SUMIFS('Transactions (Dated)'!$E$2:$E$53,'Transactions (Dated)'!$D$2:$D$53,'Share Values'!$V347,'Transactions (Dated)'!$B$2:$B$53,'Share Values'!AE$11,'Transactions (Dated)'!$C$2:$C$53,"Buy")-SUMIFS('Transactions (Dated)'!$E$2:$E$53,'Transactions (Dated)'!$D$2:$D$53,'Share Values'!$V347,'Transactions (Dated)'!$B$2:$B$53,'Share Values'!AE$11,'Transactions (Dated)'!$C$2:$C$53,"Sell")</f>
        <v>0</v>
      </c>
      <c r="AF347" s="40">
        <f ca="1">AF346+SUMIFS('Transactions (Dated)'!$E$2:$E$53,'Transactions (Dated)'!$D$2:$D$53,'Share Values'!$V347,'Transactions (Dated)'!$B$2:$B$53,'Share Values'!AF$11,'Transactions (Dated)'!$C$2:$C$53,"Buy")-SUMIFS('Transactions (Dated)'!$E$2:$E$53,'Transactions (Dated)'!$D$2:$D$53,'Share Values'!$V347,'Transactions (Dated)'!$B$2:$B$53,'Share Values'!AF$11,'Transactions (Dated)'!$C$2:$C$53,"Sell")</f>
        <v>0</v>
      </c>
      <c r="AG347" s="40">
        <f ca="1">AG346+SUMIFS('Transactions (Dated)'!$E$2:$E$53,'Transactions (Dated)'!$D$2:$D$53,'Share Values'!$V347,'Transactions (Dated)'!$B$2:$B$53,'Share Values'!AG$11,'Transactions (Dated)'!$C$2:$C$53,"Buy")-SUMIFS('Transactions (Dated)'!$E$2:$E$53,'Transactions (Dated)'!$D$2:$D$53,'Share Values'!$V347,'Transactions (Dated)'!$B$2:$B$53,'Share Values'!AG$11,'Transactions (Dated)'!$C$2:$C$53,"Sell")</f>
        <v>0</v>
      </c>
      <c r="AH347" s="40">
        <f ca="1">AH346+SUMIFS('Transactions (Dated)'!$E$2:$E$53,'Transactions (Dated)'!$D$2:$D$53,'Share Values'!$V347,'Transactions (Dated)'!$B$2:$B$53,'Share Values'!AH$11,'Transactions (Dated)'!$C$2:$C$53,"Buy")-SUMIFS('Transactions (Dated)'!$E$2:$E$53,'Transactions (Dated)'!$D$2:$D$53,'Share Values'!$V347,'Transactions (Dated)'!$B$2:$B$53,'Share Values'!AH$11,'Transactions (Dated)'!$C$2:$C$53,"Sell")</f>
        <v>0</v>
      </c>
      <c r="AI347" s="40">
        <f ca="1">AI346+SUMIFS('Transactions (Dated)'!$E$2:$E$53,'Transactions (Dated)'!$D$2:$D$53,'Share Values'!$V347,'Transactions (Dated)'!$B$2:$B$53,'Share Values'!AI$11,'Transactions (Dated)'!$C$2:$C$53,"Buy")-SUMIFS('Transactions (Dated)'!$E$2:$E$53,'Transactions (Dated)'!$D$2:$D$53,'Share Values'!$V347,'Transactions (Dated)'!$B$2:$B$53,'Share Values'!AI$11,'Transactions (Dated)'!$C$2:$C$53,"Sell")</f>
        <v>0</v>
      </c>
      <c r="AJ347" s="40">
        <f ca="1">AJ346+SUMIFS('Transactions (Dated)'!$E$2:$E$53,'Transactions (Dated)'!$D$2:$D$53,'Share Values'!$V347,'Transactions (Dated)'!$B$2:$B$53,'Share Values'!AJ$11,'Transactions (Dated)'!$C$2:$C$53,"Buy")-SUMIFS('Transactions (Dated)'!$E$2:$E$53,'Transactions (Dated)'!$D$2:$D$53,'Share Values'!$V347,'Transactions (Dated)'!$B$2:$B$53,'Share Values'!AJ$11,'Transactions (Dated)'!$C$2:$C$53,"Sell")</f>
        <v>0</v>
      </c>
      <c r="AK347" s="40"/>
      <c r="AM347" s="3">
        <f t="shared" si="129"/>
        <v>42402</v>
      </c>
      <c r="AN347" s="6">
        <f t="shared" ca="1" si="130"/>
        <v>44908.750000000007</v>
      </c>
      <c r="AO347" s="6">
        <f t="shared" ca="1" si="131"/>
        <v>15937.5</v>
      </c>
      <c r="AP347" s="6">
        <f t="shared" ca="1" si="132"/>
        <v>0</v>
      </c>
      <c r="AQ347" s="6">
        <f t="shared" ca="1" si="133"/>
        <v>67563.320000000007</v>
      </c>
      <c r="AR347" s="6">
        <f t="shared" ca="1" si="134"/>
        <v>29702.2</v>
      </c>
      <c r="AS347" s="6">
        <f t="shared" ca="1" si="135"/>
        <v>49637.000000000007</v>
      </c>
      <c r="AT347" s="6">
        <f t="shared" ca="1" si="136"/>
        <v>54694</v>
      </c>
      <c r="AU347" s="6">
        <f t="shared" ca="1" si="137"/>
        <v>79806.81</v>
      </c>
      <c r="AV347" s="6">
        <f t="shared" ca="1" si="138"/>
        <v>0</v>
      </c>
      <c r="AW347" s="6">
        <f t="shared" ca="1" si="139"/>
        <v>0</v>
      </c>
      <c r="AX347" s="6">
        <f t="shared" ca="1" si="140"/>
        <v>0</v>
      </c>
      <c r="AY347" s="6">
        <f t="shared" ca="1" si="141"/>
        <v>0</v>
      </c>
      <c r="AZ347" s="6">
        <f t="shared" ca="1" si="142"/>
        <v>0</v>
      </c>
      <c r="BA347" s="6">
        <f t="shared" ca="1" si="143"/>
        <v>0</v>
      </c>
      <c r="BB347" s="6"/>
      <c r="BD347" s="4">
        <f t="shared" ca="1" si="144"/>
        <v>342249.58</v>
      </c>
      <c r="BF347" s="3">
        <f t="shared" si="145"/>
        <v>42402</v>
      </c>
      <c r="BG347" s="6">
        <f>BG346+SUMIFS('Transactions (Dated)'!H:H,'Transactions (Dated)'!D:D,'Share Values'!AM347)</f>
        <v>626145.98</v>
      </c>
      <c r="BH347" s="6">
        <f ca="1">BH346+SUMIFS('Transactions (Dated)'!$F:$F,'Transactions (Dated)'!$D:$D,$BF347,'Transactions (Dated)'!$B:$B,BH$11,'Transactions (Dated)'!$C:$C,"Dividend (paid to cash)")*W347</f>
        <v>0</v>
      </c>
      <c r="BI347" s="6">
        <f ca="1">BI346+SUMIFS('Transactions (Dated)'!$F:$F,'Transactions (Dated)'!$D:$D,$BF347,'Transactions (Dated)'!$B:$B,BI$11,'Transactions (Dated)'!$C:$C,"Dividend (paid to cash)")*X347</f>
        <v>2421.875</v>
      </c>
      <c r="BJ347" s="6">
        <f ca="1">BJ346+SUMIFS('Transactions (Dated)'!$F:$F,'Transactions (Dated)'!$D:$D,$BF347,'Transactions (Dated)'!$B:$B,BJ$11,'Transactions (Dated)'!$C:$C,"Dividend (paid to cash)")*Y347</f>
        <v>0</v>
      </c>
      <c r="BK347" s="6">
        <f ca="1">BK346+SUMIFS('Transactions (Dated)'!$F:$F,'Transactions (Dated)'!$D:$D,$BF347,'Transactions (Dated)'!$B:$B,BK$11,'Transactions (Dated)'!$C:$C,"Dividend (paid to cash)")*Z347</f>
        <v>245.96000000000004</v>
      </c>
      <c r="BL347" s="6">
        <f ca="1">BL346+SUMIFS('Transactions (Dated)'!$F:$F,'Transactions (Dated)'!$D:$D,$BF347,'Transactions (Dated)'!$B:$B,BL$11,'Transactions (Dated)'!$C:$C,"Dividend (paid to cash)")*AA347</f>
        <v>0</v>
      </c>
      <c r="BM347" s="6">
        <f ca="1">BM346+SUMIFS('Transactions (Dated)'!$F:$F,'Transactions (Dated)'!$D:$D,$BF347,'Transactions (Dated)'!$B:$B,BM$11,'Transactions (Dated)'!$C:$C,"Dividend (paid to cash)")*AB347</f>
        <v>359.31700000000001</v>
      </c>
      <c r="BN347" s="6">
        <f ca="1">BN346+SUMIFS('Transactions (Dated)'!$F:$F,'Transactions (Dated)'!$D:$D,$BF347,'Transactions (Dated)'!$B:$B,BN$11,'Transactions (Dated)'!$C:$C,"Dividend (paid to cash)")*AC347</f>
        <v>0</v>
      </c>
      <c r="BO347" s="6">
        <f ca="1">BO346+SUMIFS('Transactions (Dated)'!$F:$F,'Transactions (Dated)'!$D:$D,$BF347,'Transactions (Dated)'!$B:$B,BO$11,'Transactions (Dated)'!$C:$C,"Dividend (paid to cash)")*AD347</f>
        <v>0</v>
      </c>
      <c r="BP347" s="6">
        <f ca="1">BP346+SUMIFS('Transactions (Dated)'!$F:$F,'Transactions (Dated)'!$D:$D,$BF347,'Transactions (Dated)'!$B:$B,BP$11,'Transactions (Dated)'!$C:$C,"Dividend (paid to cash)")*AE347</f>
        <v>0</v>
      </c>
      <c r="BQ347" s="6">
        <f ca="1">BQ346+SUMIFS('Transactions (Dated)'!$F:$F,'Transactions (Dated)'!$D:$D,$BF347,'Transactions (Dated)'!$B:$B,BQ$11,'Transactions (Dated)'!$C:$C,"Dividend (paid to cash)")*AF347</f>
        <v>0</v>
      </c>
      <c r="BR347" s="6">
        <f ca="1">BR346+SUMIFS('Transactions (Dated)'!$F:$F,'Transactions (Dated)'!$D:$D,$BF347,'Transactions (Dated)'!$B:$B,BR$11,'Transactions (Dated)'!$C:$C,"Dividend (paid to cash)")*AG347</f>
        <v>0</v>
      </c>
      <c r="BS347" s="6">
        <f ca="1">BS346+SUMIFS('Transactions (Dated)'!$F:$F,'Transactions (Dated)'!$D:$D,$BF347,'Transactions (Dated)'!$B:$B,BS$11,'Transactions (Dated)'!$C:$C,"Dividend (paid to cash)")*AH347</f>
        <v>0</v>
      </c>
      <c r="BT347" s="6">
        <f ca="1">BT346+SUMIFS('Transactions (Dated)'!$F:$F,'Transactions (Dated)'!$D:$D,$BF347,'Transactions (Dated)'!$B:$B,BT$11,'Transactions (Dated)'!$C:$C,"Dividend (paid to cash)")*AI347</f>
        <v>0</v>
      </c>
      <c r="BU347" s="6">
        <f ca="1">BU346+SUMIFS('Transactions (Dated)'!$F:$F,'Transactions (Dated)'!$D:$D,$BF347,'Transactions (Dated)'!$B:$B,BU$11,'Transactions (Dated)'!$C:$C,"Dividend (paid to cash)")*AJ347</f>
        <v>0</v>
      </c>
      <c r="BV347" s="6"/>
      <c r="BX347" s="6">
        <f t="shared" ca="1" si="150"/>
        <v>629173.13199999998</v>
      </c>
      <c r="BZ347" s="3">
        <f t="shared" si="151"/>
        <v>42402</v>
      </c>
      <c r="CA347" s="4">
        <f t="shared" ca="1" si="146"/>
        <v>342249.58</v>
      </c>
      <c r="CB347" s="4">
        <f t="shared" ca="1" si="147"/>
        <v>629173.13199999998</v>
      </c>
      <c r="CD347" s="4">
        <f t="shared" ca="1" si="148"/>
        <v>971422.71200000006</v>
      </c>
    </row>
    <row r="348" spans="2:82">
      <c r="B348" s="3">
        <f t="shared" si="149"/>
        <v>42403</v>
      </c>
      <c r="C348" s="2">
        <v>12593</v>
      </c>
      <c r="E348" s="70">
        <v>42403</v>
      </c>
      <c r="F348" s="69">
        <v>9.8699999999999992</v>
      </c>
      <c r="G348" s="69">
        <v>1.74</v>
      </c>
      <c r="H348" s="69">
        <v>17.05</v>
      </c>
      <c r="I348" s="69">
        <v>35.72</v>
      </c>
      <c r="J348" s="69">
        <v>12.62</v>
      </c>
      <c r="K348" s="69">
        <v>10.09</v>
      </c>
      <c r="L348" s="69">
        <v>18.37</v>
      </c>
      <c r="M348" s="69">
        <v>2.86</v>
      </c>
      <c r="N348" s="69">
        <v>6.9</v>
      </c>
      <c r="O348" s="69">
        <v>7.5033000000000003</v>
      </c>
      <c r="P348" s="69">
        <v>24.09</v>
      </c>
      <c r="Q348" s="69">
        <v>0.86</v>
      </c>
      <c r="R348" s="69">
        <v>2.78</v>
      </c>
      <c r="S348" s="69">
        <v>40.96</v>
      </c>
      <c r="T348" s="4"/>
      <c r="V348" s="3">
        <f t="shared" si="128"/>
        <v>42403</v>
      </c>
      <c r="W348" s="40">
        <f ca="1">W347+SUMIFS('Transactions (Dated)'!$E$2:$E$53,'Transactions (Dated)'!$D$2:$D$53,'Share Values'!$V348,'Transactions (Dated)'!$B$2:$B$53,'Share Values'!W$11,'Transactions (Dated)'!$C$2:$C$53,"Buy")-SUMIFS('Transactions (Dated)'!$E$2:$E$53,'Transactions (Dated)'!$D$2:$D$53,'Share Values'!$V348,'Transactions (Dated)'!$B$2:$B$53,'Share Values'!W$11,'Transactions (Dated)'!$C$2:$C$53,"Sell")</f>
        <v>4625</v>
      </c>
      <c r="X348" s="40">
        <f ca="1">X347+SUMIFS('Transactions (Dated)'!$E$2:$E$53,'Transactions (Dated)'!$D$2:$D$53,'Share Values'!$V348,'Transactions (Dated)'!$B$2:$B$53,'Share Values'!X$11,'Transactions (Dated)'!$C$2:$C$53,"Buy")-SUMIFS('Transactions (Dated)'!$E$2:$E$53,'Transactions (Dated)'!$D$2:$D$53,'Share Values'!$V348,'Transactions (Dated)'!$B$2:$B$53,'Share Values'!X$11,'Transactions (Dated)'!$C$2:$C$53,"Sell")</f>
        <v>9375</v>
      </c>
      <c r="Y348" s="40">
        <f ca="1">Y347+SUMIFS('Transactions (Dated)'!$E$2:$E$53,'Transactions (Dated)'!$D$2:$D$53,'Share Values'!$V348,'Transactions (Dated)'!$B$2:$B$53,'Share Values'!Y$11,'Transactions (Dated)'!$C$2:$C$53,"Buy")-SUMIFS('Transactions (Dated)'!$E$2:$E$53,'Transactions (Dated)'!$D$2:$D$53,'Share Values'!$V348,'Transactions (Dated)'!$B$2:$B$53,'Share Values'!Y$11,'Transactions (Dated)'!$C$2:$C$53,"Sell")</f>
        <v>0</v>
      </c>
      <c r="Z348" s="40">
        <f ca="1">Z347+SUMIFS('Transactions (Dated)'!$E$2:$E$53,'Transactions (Dated)'!$D$2:$D$53,'Share Values'!$V348,'Transactions (Dated)'!$B$2:$B$53,'Share Values'!Z$11,'Transactions (Dated)'!$C$2:$C$53,"Buy")-SUMIFS('Transactions (Dated)'!$E$2:$E$53,'Transactions (Dated)'!$D$2:$D$53,'Share Values'!$V348,'Transactions (Dated)'!$B$2:$B$53,'Share Values'!Z$11,'Transactions (Dated)'!$C$2:$C$53,"Sell")</f>
        <v>1892</v>
      </c>
      <c r="AA348" s="40">
        <f ca="1">AA347+SUMIFS('Transactions (Dated)'!$E$2:$E$53,'Transactions (Dated)'!$D$2:$D$53,'Share Values'!$V348,'Transactions (Dated)'!$B$2:$B$53,'Share Values'!AA$11,'Transactions (Dated)'!$C$2:$C$53,"Buy")-SUMIFS('Transactions (Dated)'!$E$2:$E$53,'Transactions (Dated)'!$D$2:$D$53,'Share Values'!$V348,'Transactions (Dated)'!$B$2:$B$53,'Share Values'!AA$11,'Transactions (Dated)'!$C$2:$C$53,"Sell")</f>
        <v>2348</v>
      </c>
      <c r="AB348" s="40">
        <f ca="1">AB347+SUMIFS('Transactions (Dated)'!$E$2:$E$53,'Transactions (Dated)'!$D$2:$D$53,'Share Values'!$V348,'Transactions (Dated)'!$B$2:$B$53,'Share Values'!AB$11,'Transactions (Dated)'!$C$2:$C$53,"Buy")-SUMIFS('Transactions (Dated)'!$E$2:$E$53,'Transactions (Dated)'!$D$2:$D$53,'Share Values'!$V348,'Transactions (Dated)'!$B$2:$B$53,'Share Values'!AB$11,'Transactions (Dated)'!$C$2:$C$53,"Sell")</f>
        <v>4900</v>
      </c>
      <c r="AC348" s="40">
        <f ca="1">AC347+SUMIFS('Transactions (Dated)'!$E$2:$E$53,'Transactions (Dated)'!$D$2:$D$53,'Share Values'!$V348,'Transactions (Dated)'!$B$2:$B$53,'Share Values'!AC$11,'Transactions (Dated)'!$C$2:$C$53,"Buy")-SUMIFS('Transactions (Dated)'!$E$2:$E$53,'Transactions (Dated)'!$D$2:$D$53,'Share Values'!$V348,'Transactions (Dated)'!$B$2:$B$53,'Share Values'!AC$11,'Transactions (Dated)'!$C$2:$C$53,"Sell")</f>
        <v>2900</v>
      </c>
      <c r="AD348" s="40">
        <f ca="1">AD347+SUMIFS('Transactions (Dated)'!$E$2:$E$53,'Transactions (Dated)'!$D$2:$D$53,'Share Values'!$V348,'Transactions (Dated)'!$B$2:$B$53,'Share Values'!AD$11,'Transactions (Dated)'!$C$2:$C$53,"Buy")-SUMIFS('Transactions (Dated)'!$E$2:$E$53,'Transactions (Dated)'!$D$2:$D$53,'Share Values'!$V348,'Transactions (Dated)'!$B$2:$B$53,'Share Values'!AD$11,'Transactions (Dated)'!$C$2:$C$53,"Sell")</f>
        <v>28401</v>
      </c>
      <c r="AE348" s="40">
        <f ca="1">AE347+SUMIFS('Transactions (Dated)'!$E$2:$E$53,'Transactions (Dated)'!$D$2:$D$53,'Share Values'!$V348,'Transactions (Dated)'!$B$2:$B$53,'Share Values'!AE$11,'Transactions (Dated)'!$C$2:$C$53,"Buy")-SUMIFS('Transactions (Dated)'!$E$2:$E$53,'Transactions (Dated)'!$D$2:$D$53,'Share Values'!$V348,'Transactions (Dated)'!$B$2:$B$53,'Share Values'!AE$11,'Transactions (Dated)'!$C$2:$C$53,"Sell")</f>
        <v>0</v>
      </c>
      <c r="AF348" s="40">
        <f ca="1">AF347+SUMIFS('Transactions (Dated)'!$E$2:$E$53,'Transactions (Dated)'!$D$2:$D$53,'Share Values'!$V348,'Transactions (Dated)'!$B$2:$B$53,'Share Values'!AF$11,'Transactions (Dated)'!$C$2:$C$53,"Buy")-SUMIFS('Transactions (Dated)'!$E$2:$E$53,'Transactions (Dated)'!$D$2:$D$53,'Share Values'!$V348,'Transactions (Dated)'!$B$2:$B$53,'Share Values'!AF$11,'Transactions (Dated)'!$C$2:$C$53,"Sell")</f>
        <v>0</v>
      </c>
      <c r="AG348" s="40">
        <f ca="1">AG347+SUMIFS('Transactions (Dated)'!$E$2:$E$53,'Transactions (Dated)'!$D$2:$D$53,'Share Values'!$V348,'Transactions (Dated)'!$B$2:$B$53,'Share Values'!AG$11,'Transactions (Dated)'!$C$2:$C$53,"Buy")-SUMIFS('Transactions (Dated)'!$E$2:$E$53,'Transactions (Dated)'!$D$2:$D$53,'Share Values'!$V348,'Transactions (Dated)'!$B$2:$B$53,'Share Values'!AG$11,'Transactions (Dated)'!$C$2:$C$53,"Sell")</f>
        <v>0</v>
      </c>
      <c r="AH348" s="40">
        <f ca="1">AH347+SUMIFS('Transactions (Dated)'!$E$2:$E$53,'Transactions (Dated)'!$D$2:$D$53,'Share Values'!$V348,'Transactions (Dated)'!$B$2:$B$53,'Share Values'!AH$11,'Transactions (Dated)'!$C$2:$C$53,"Buy")-SUMIFS('Transactions (Dated)'!$E$2:$E$53,'Transactions (Dated)'!$D$2:$D$53,'Share Values'!$V348,'Transactions (Dated)'!$B$2:$B$53,'Share Values'!AH$11,'Transactions (Dated)'!$C$2:$C$53,"Sell")</f>
        <v>0</v>
      </c>
      <c r="AI348" s="40">
        <f ca="1">AI347+SUMIFS('Transactions (Dated)'!$E$2:$E$53,'Transactions (Dated)'!$D$2:$D$53,'Share Values'!$V348,'Transactions (Dated)'!$B$2:$B$53,'Share Values'!AI$11,'Transactions (Dated)'!$C$2:$C$53,"Buy")-SUMIFS('Transactions (Dated)'!$E$2:$E$53,'Transactions (Dated)'!$D$2:$D$53,'Share Values'!$V348,'Transactions (Dated)'!$B$2:$B$53,'Share Values'!AI$11,'Transactions (Dated)'!$C$2:$C$53,"Sell")</f>
        <v>0</v>
      </c>
      <c r="AJ348" s="40">
        <f ca="1">AJ347+SUMIFS('Transactions (Dated)'!$E$2:$E$53,'Transactions (Dated)'!$D$2:$D$53,'Share Values'!$V348,'Transactions (Dated)'!$B$2:$B$53,'Share Values'!AJ$11,'Transactions (Dated)'!$C$2:$C$53,"Buy")-SUMIFS('Transactions (Dated)'!$E$2:$E$53,'Transactions (Dated)'!$D$2:$D$53,'Share Values'!$V348,'Transactions (Dated)'!$B$2:$B$53,'Share Values'!AJ$11,'Transactions (Dated)'!$C$2:$C$53,"Sell")</f>
        <v>0</v>
      </c>
      <c r="AK348" s="40"/>
      <c r="AM348" s="3">
        <f t="shared" si="129"/>
        <v>42403</v>
      </c>
      <c r="AN348" s="6">
        <f t="shared" ca="1" si="130"/>
        <v>45648.75</v>
      </c>
      <c r="AO348" s="6">
        <f t="shared" ca="1" si="131"/>
        <v>16312.5</v>
      </c>
      <c r="AP348" s="6">
        <f t="shared" ca="1" si="132"/>
        <v>0</v>
      </c>
      <c r="AQ348" s="6">
        <f t="shared" ca="1" si="133"/>
        <v>67582.239999999991</v>
      </c>
      <c r="AR348" s="6">
        <f t="shared" ca="1" si="134"/>
        <v>29631.759999999998</v>
      </c>
      <c r="AS348" s="6">
        <f t="shared" ca="1" si="135"/>
        <v>49441</v>
      </c>
      <c r="AT348" s="6">
        <f t="shared" ca="1" si="136"/>
        <v>53273</v>
      </c>
      <c r="AU348" s="6">
        <f t="shared" ca="1" si="137"/>
        <v>81226.86</v>
      </c>
      <c r="AV348" s="6">
        <f t="shared" ca="1" si="138"/>
        <v>0</v>
      </c>
      <c r="AW348" s="6">
        <f t="shared" ca="1" si="139"/>
        <v>0</v>
      </c>
      <c r="AX348" s="6">
        <f t="shared" ca="1" si="140"/>
        <v>0</v>
      </c>
      <c r="AY348" s="6">
        <f t="shared" ca="1" si="141"/>
        <v>0</v>
      </c>
      <c r="AZ348" s="6">
        <f t="shared" ca="1" si="142"/>
        <v>0</v>
      </c>
      <c r="BA348" s="6">
        <f t="shared" ca="1" si="143"/>
        <v>0</v>
      </c>
      <c r="BB348" s="6"/>
      <c r="BD348" s="4">
        <f t="shared" ca="1" si="144"/>
        <v>343116.11</v>
      </c>
      <c r="BF348" s="3">
        <f t="shared" si="145"/>
        <v>42403</v>
      </c>
      <c r="BG348" s="6">
        <f>BG347+SUMIFS('Transactions (Dated)'!H:H,'Transactions (Dated)'!D:D,'Share Values'!AM348)</f>
        <v>626145.98</v>
      </c>
      <c r="BH348" s="6">
        <f ca="1">BH347+SUMIFS('Transactions (Dated)'!$F:$F,'Transactions (Dated)'!$D:$D,$BF348,'Transactions (Dated)'!$B:$B,BH$11,'Transactions (Dated)'!$C:$C,"Dividend (paid to cash)")*W348</f>
        <v>0</v>
      </c>
      <c r="BI348" s="6">
        <f ca="1">BI347+SUMIFS('Transactions (Dated)'!$F:$F,'Transactions (Dated)'!$D:$D,$BF348,'Transactions (Dated)'!$B:$B,BI$11,'Transactions (Dated)'!$C:$C,"Dividend (paid to cash)")*X348</f>
        <v>2421.875</v>
      </c>
      <c r="BJ348" s="6">
        <f ca="1">BJ347+SUMIFS('Transactions (Dated)'!$F:$F,'Transactions (Dated)'!$D:$D,$BF348,'Transactions (Dated)'!$B:$B,BJ$11,'Transactions (Dated)'!$C:$C,"Dividend (paid to cash)")*Y348</f>
        <v>0</v>
      </c>
      <c r="BK348" s="6">
        <f ca="1">BK347+SUMIFS('Transactions (Dated)'!$F:$F,'Transactions (Dated)'!$D:$D,$BF348,'Transactions (Dated)'!$B:$B,BK$11,'Transactions (Dated)'!$C:$C,"Dividend (paid to cash)")*Z348</f>
        <v>245.96000000000004</v>
      </c>
      <c r="BL348" s="6">
        <f ca="1">BL347+SUMIFS('Transactions (Dated)'!$F:$F,'Transactions (Dated)'!$D:$D,$BF348,'Transactions (Dated)'!$B:$B,BL$11,'Transactions (Dated)'!$C:$C,"Dividend (paid to cash)")*AA348</f>
        <v>0</v>
      </c>
      <c r="BM348" s="6">
        <f ca="1">BM347+SUMIFS('Transactions (Dated)'!$F:$F,'Transactions (Dated)'!$D:$D,$BF348,'Transactions (Dated)'!$B:$B,BM$11,'Transactions (Dated)'!$C:$C,"Dividend (paid to cash)")*AB348</f>
        <v>359.31700000000001</v>
      </c>
      <c r="BN348" s="6">
        <f ca="1">BN347+SUMIFS('Transactions (Dated)'!$F:$F,'Transactions (Dated)'!$D:$D,$BF348,'Transactions (Dated)'!$B:$B,BN$11,'Transactions (Dated)'!$C:$C,"Dividend (paid to cash)")*AC348</f>
        <v>0</v>
      </c>
      <c r="BO348" s="6">
        <f ca="1">BO347+SUMIFS('Transactions (Dated)'!$F:$F,'Transactions (Dated)'!$D:$D,$BF348,'Transactions (Dated)'!$B:$B,BO$11,'Transactions (Dated)'!$C:$C,"Dividend (paid to cash)")*AD348</f>
        <v>0</v>
      </c>
      <c r="BP348" s="6">
        <f ca="1">BP347+SUMIFS('Transactions (Dated)'!$F:$F,'Transactions (Dated)'!$D:$D,$BF348,'Transactions (Dated)'!$B:$B,BP$11,'Transactions (Dated)'!$C:$C,"Dividend (paid to cash)")*AE348</f>
        <v>0</v>
      </c>
      <c r="BQ348" s="6">
        <f ca="1">BQ347+SUMIFS('Transactions (Dated)'!$F:$F,'Transactions (Dated)'!$D:$D,$BF348,'Transactions (Dated)'!$B:$B,BQ$11,'Transactions (Dated)'!$C:$C,"Dividend (paid to cash)")*AF348</f>
        <v>0</v>
      </c>
      <c r="BR348" s="6">
        <f ca="1">BR347+SUMIFS('Transactions (Dated)'!$F:$F,'Transactions (Dated)'!$D:$D,$BF348,'Transactions (Dated)'!$B:$B,BR$11,'Transactions (Dated)'!$C:$C,"Dividend (paid to cash)")*AG348</f>
        <v>0</v>
      </c>
      <c r="BS348" s="6">
        <f ca="1">BS347+SUMIFS('Transactions (Dated)'!$F:$F,'Transactions (Dated)'!$D:$D,$BF348,'Transactions (Dated)'!$B:$B,BS$11,'Transactions (Dated)'!$C:$C,"Dividend (paid to cash)")*AH348</f>
        <v>0</v>
      </c>
      <c r="BT348" s="6">
        <f ca="1">BT347+SUMIFS('Transactions (Dated)'!$F:$F,'Transactions (Dated)'!$D:$D,$BF348,'Transactions (Dated)'!$B:$B,BT$11,'Transactions (Dated)'!$C:$C,"Dividend (paid to cash)")*AI348</f>
        <v>0</v>
      </c>
      <c r="BU348" s="6">
        <f ca="1">BU347+SUMIFS('Transactions (Dated)'!$F:$F,'Transactions (Dated)'!$D:$D,$BF348,'Transactions (Dated)'!$B:$B,BU$11,'Transactions (Dated)'!$C:$C,"Dividend (paid to cash)")*AJ348</f>
        <v>0</v>
      </c>
      <c r="BV348" s="6"/>
      <c r="BX348" s="6">
        <f t="shared" ca="1" si="150"/>
        <v>629173.13199999998</v>
      </c>
      <c r="BZ348" s="3">
        <f t="shared" si="151"/>
        <v>42403</v>
      </c>
      <c r="CA348" s="4">
        <f t="shared" ca="1" si="146"/>
        <v>343116.11</v>
      </c>
      <c r="CB348" s="4">
        <f t="shared" ca="1" si="147"/>
        <v>629173.13199999998</v>
      </c>
      <c r="CD348" s="4">
        <f t="shared" ca="1" si="148"/>
        <v>972289.24199999997</v>
      </c>
    </row>
    <row r="349" spans="2:82">
      <c r="B349" s="3">
        <f t="shared" si="149"/>
        <v>42404</v>
      </c>
      <c r="C349" s="2">
        <v>12774.5</v>
      </c>
      <c r="E349" s="70">
        <v>42404</v>
      </c>
      <c r="F349" s="69">
        <v>10.17</v>
      </c>
      <c r="G349" s="69">
        <v>1.8</v>
      </c>
      <c r="H349" s="69">
        <v>17.29</v>
      </c>
      <c r="I349" s="69">
        <v>35.630000000000003</v>
      </c>
      <c r="J349" s="69">
        <v>12.83</v>
      </c>
      <c r="K349" s="69">
        <v>10.09</v>
      </c>
      <c r="L349" s="69">
        <v>18.57</v>
      </c>
      <c r="M349" s="69">
        <v>3.05</v>
      </c>
      <c r="N349" s="69">
        <v>6.97</v>
      </c>
      <c r="O349" s="69">
        <v>7.7466999999999997</v>
      </c>
      <c r="P349" s="69">
        <v>23.99</v>
      </c>
      <c r="Q349" s="69">
        <v>0.88</v>
      </c>
      <c r="R349" s="69">
        <v>3.08</v>
      </c>
      <c r="S349" s="69">
        <v>41.32</v>
      </c>
      <c r="T349" s="4"/>
      <c r="V349" s="3">
        <f t="shared" si="128"/>
        <v>42404</v>
      </c>
      <c r="W349" s="40">
        <f ca="1">W348+SUMIFS('Transactions (Dated)'!$E$2:$E$53,'Transactions (Dated)'!$D$2:$D$53,'Share Values'!$V349,'Transactions (Dated)'!$B$2:$B$53,'Share Values'!W$11,'Transactions (Dated)'!$C$2:$C$53,"Buy")-SUMIFS('Transactions (Dated)'!$E$2:$E$53,'Transactions (Dated)'!$D$2:$D$53,'Share Values'!$V349,'Transactions (Dated)'!$B$2:$B$53,'Share Values'!W$11,'Transactions (Dated)'!$C$2:$C$53,"Sell")</f>
        <v>4625</v>
      </c>
      <c r="X349" s="40">
        <f ca="1">X348+SUMIFS('Transactions (Dated)'!$E$2:$E$53,'Transactions (Dated)'!$D$2:$D$53,'Share Values'!$V349,'Transactions (Dated)'!$B$2:$B$53,'Share Values'!X$11,'Transactions (Dated)'!$C$2:$C$53,"Buy")-SUMIFS('Transactions (Dated)'!$E$2:$E$53,'Transactions (Dated)'!$D$2:$D$53,'Share Values'!$V349,'Transactions (Dated)'!$B$2:$B$53,'Share Values'!X$11,'Transactions (Dated)'!$C$2:$C$53,"Sell")</f>
        <v>9375</v>
      </c>
      <c r="Y349" s="40">
        <f ca="1">Y348+SUMIFS('Transactions (Dated)'!$E$2:$E$53,'Transactions (Dated)'!$D$2:$D$53,'Share Values'!$V349,'Transactions (Dated)'!$B$2:$B$53,'Share Values'!Y$11,'Transactions (Dated)'!$C$2:$C$53,"Buy")-SUMIFS('Transactions (Dated)'!$E$2:$E$53,'Transactions (Dated)'!$D$2:$D$53,'Share Values'!$V349,'Transactions (Dated)'!$B$2:$B$53,'Share Values'!Y$11,'Transactions (Dated)'!$C$2:$C$53,"Sell")</f>
        <v>0</v>
      </c>
      <c r="Z349" s="40">
        <f ca="1">Z348+SUMIFS('Transactions (Dated)'!$E$2:$E$53,'Transactions (Dated)'!$D$2:$D$53,'Share Values'!$V349,'Transactions (Dated)'!$B$2:$B$53,'Share Values'!Z$11,'Transactions (Dated)'!$C$2:$C$53,"Buy")-SUMIFS('Transactions (Dated)'!$E$2:$E$53,'Transactions (Dated)'!$D$2:$D$53,'Share Values'!$V349,'Transactions (Dated)'!$B$2:$B$53,'Share Values'!Z$11,'Transactions (Dated)'!$C$2:$C$53,"Sell")</f>
        <v>1892</v>
      </c>
      <c r="AA349" s="40">
        <f ca="1">AA348+SUMIFS('Transactions (Dated)'!$E$2:$E$53,'Transactions (Dated)'!$D$2:$D$53,'Share Values'!$V349,'Transactions (Dated)'!$B$2:$B$53,'Share Values'!AA$11,'Transactions (Dated)'!$C$2:$C$53,"Buy")-SUMIFS('Transactions (Dated)'!$E$2:$E$53,'Transactions (Dated)'!$D$2:$D$53,'Share Values'!$V349,'Transactions (Dated)'!$B$2:$B$53,'Share Values'!AA$11,'Transactions (Dated)'!$C$2:$C$53,"Sell")</f>
        <v>2348</v>
      </c>
      <c r="AB349" s="40">
        <f ca="1">AB348+SUMIFS('Transactions (Dated)'!$E$2:$E$53,'Transactions (Dated)'!$D$2:$D$53,'Share Values'!$V349,'Transactions (Dated)'!$B$2:$B$53,'Share Values'!AB$11,'Transactions (Dated)'!$C$2:$C$53,"Buy")-SUMIFS('Transactions (Dated)'!$E$2:$E$53,'Transactions (Dated)'!$D$2:$D$53,'Share Values'!$V349,'Transactions (Dated)'!$B$2:$B$53,'Share Values'!AB$11,'Transactions (Dated)'!$C$2:$C$53,"Sell")</f>
        <v>4900</v>
      </c>
      <c r="AC349" s="40">
        <f ca="1">AC348+SUMIFS('Transactions (Dated)'!$E$2:$E$53,'Transactions (Dated)'!$D$2:$D$53,'Share Values'!$V349,'Transactions (Dated)'!$B$2:$B$53,'Share Values'!AC$11,'Transactions (Dated)'!$C$2:$C$53,"Buy")-SUMIFS('Transactions (Dated)'!$E$2:$E$53,'Transactions (Dated)'!$D$2:$D$53,'Share Values'!$V349,'Transactions (Dated)'!$B$2:$B$53,'Share Values'!AC$11,'Transactions (Dated)'!$C$2:$C$53,"Sell")</f>
        <v>2900</v>
      </c>
      <c r="AD349" s="40">
        <f ca="1">AD348+SUMIFS('Transactions (Dated)'!$E$2:$E$53,'Transactions (Dated)'!$D$2:$D$53,'Share Values'!$V349,'Transactions (Dated)'!$B$2:$B$53,'Share Values'!AD$11,'Transactions (Dated)'!$C$2:$C$53,"Buy")-SUMIFS('Transactions (Dated)'!$E$2:$E$53,'Transactions (Dated)'!$D$2:$D$53,'Share Values'!$V349,'Transactions (Dated)'!$B$2:$B$53,'Share Values'!AD$11,'Transactions (Dated)'!$C$2:$C$53,"Sell")</f>
        <v>28401</v>
      </c>
      <c r="AE349" s="40">
        <f ca="1">AE348+SUMIFS('Transactions (Dated)'!$E$2:$E$53,'Transactions (Dated)'!$D$2:$D$53,'Share Values'!$V349,'Transactions (Dated)'!$B$2:$B$53,'Share Values'!AE$11,'Transactions (Dated)'!$C$2:$C$53,"Buy")-SUMIFS('Transactions (Dated)'!$E$2:$E$53,'Transactions (Dated)'!$D$2:$D$53,'Share Values'!$V349,'Transactions (Dated)'!$B$2:$B$53,'Share Values'!AE$11,'Transactions (Dated)'!$C$2:$C$53,"Sell")</f>
        <v>0</v>
      </c>
      <c r="AF349" s="40">
        <f ca="1">AF348+SUMIFS('Transactions (Dated)'!$E$2:$E$53,'Transactions (Dated)'!$D$2:$D$53,'Share Values'!$V349,'Transactions (Dated)'!$B$2:$B$53,'Share Values'!AF$11,'Transactions (Dated)'!$C$2:$C$53,"Buy")-SUMIFS('Transactions (Dated)'!$E$2:$E$53,'Transactions (Dated)'!$D$2:$D$53,'Share Values'!$V349,'Transactions (Dated)'!$B$2:$B$53,'Share Values'!AF$11,'Transactions (Dated)'!$C$2:$C$53,"Sell")</f>
        <v>0</v>
      </c>
      <c r="AG349" s="40">
        <f ca="1">AG348+SUMIFS('Transactions (Dated)'!$E$2:$E$53,'Transactions (Dated)'!$D$2:$D$53,'Share Values'!$V349,'Transactions (Dated)'!$B$2:$B$53,'Share Values'!AG$11,'Transactions (Dated)'!$C$2:$C$53,"Buy")-SUMIFS('Transactions (Dated)'!$E$2:$E$53,'Transactions (Dated)'!$D$2:$D$53,'Share Values'!$V349,'Transactions (Dated)'!$B$2:$B$53,'Share Values'!AG$11,'Transactions (Dated)'!$C$2:$C$53,"Sell")</f>
        <v>0</v>
      </c>
      <c r="AH349" s="40">
        <f ca="1">AH348+SUMIFS('Transactions (Dated)'!$E$2:$E$53,'Transactions (Dated)'!$D$2:$D$53,'Share Values'!$V349,'Transactions (Dated)'!$B$2:$B$53,'Share Values'!AH$11,'Transactions (Dated)'!$C$2:$C$53,"Buy")-SUMIFS('Transactions (Dated)'!$E$2:$E$53,'Transactions (Dated)'!$D$2:$D$53,'Share Values'!$V349,'Transactions (Dated)'!$B$2:$B$53,'Share Values'!AH$11,'Transactions (Dated)'!$C$2:$C$53,"Sell")</f>
        <v>0</v>
      </c>
      <c r="AI349" s="40">
        <f ca="1">AI348+SUMIFS('Transactions (Dated)'!$E$2:$E$53,'Transactions (Dated)'!$D$2:$D$53,'Share Values'!$V349,'Transactions (Dated)'!$B$2:$B$53,'Share Values'!AI$11,'Transactions (Dated)'!$C$2:$C$53,"Buy")-SUMIFS('Transactions (Dated)'!$E$2:$E$53,'Transactions (Dated)'!$D$2:$D$53,'Share Values'!$V349,'Transactions (Dated)'!$B$2:$B$53,'Share Values'!AI$11,'Transactions (Dated)'!$C$2:$C$53,"Sell")</f>
        <v>0</v>
      </c>
      <c r="AJ349" s="40">
        <f ca="1">AJ348+SUMIFS('Transactions (Dated)'!$E$2:$E$53,'Transactions (Dated)'!$D$2:$D$53,'Share Values'!$V349,'Transactions (Dated)'!$B$2:$B$53,'Share Values'!AJ$11,'Transactions (Dated)'!$C$2:$C$53,"Buy")-SUMIFS('Transactions (Dated)'!$E$2:$E$53,'Transactions (Dated)'!$D$2:$D$53,'Share Values'!$V349,'Transactions (Dated)'!$B$2:$B$53,'Share Values'!AJ$11,'Transactions (Dated)'!$C$2:$C$53,"Sell")</f>
        <v>0</v>
      </c>
      <c r="AK349" s="40"/>
      <c r="AM349" s="3">
        <f t="shared" si="129"/>
        <v>42404</v>
      </c>
      <c r="AN349" s="6">
        <f t="shared" ca="1" si="130"/>
        <v>47036.25</v>
      </c>
      <c r="AO349" s="6">
        <f t="shared" ca="1" si="131"/>
        <v>16875</v>
      </c>
      <c r="AP349" s="6">
        <f t="shared" ca="1" si="132"/>
        <v>0</v>
      </c>
      <c r="AQ349" s="6">
        <f t="shared" ca="1" si="133"/>
        <v>67411.960000000006</v>
      </c>
      <c r="AR349" s="6">
        <f t="shared" ca="1" si="134"/>
        <v>30124.84</v>
      </c>
      <c r="AS349" s="6">
        <f t="shared" ca="1" si="135"/>
        <v>49441</v>
      </c>
      <c r="AT349" s="6">
        <f t="shared" ca="1" si="136"/>
        <v>53853</v>
      </c>
      <c r="AU349" s="6">
        <f t="shared" ca="1" si="137"/>
        <v>86623.049999999988</v>
      </c>
      <c r="AV349" s="6">
        <f t="shared" ca="1" si="138"/>
        <v>0</v>
      </c>
      <c r="AW349" s="6">
        <f t="shared" ca="1" si="139"/>
        <v>0</v>
      </c>
      <c r="AX349" s="6">
        <f t="shared" ca="1" si="140"/>
        <v>0</v>
      </c>
      <c r="AY349" s="6">
        <f t="shared" ca="1" si="141"/>
        <v>0</v>
      </c>
      <c r="AZ349" s="6">
        <f t="shared" ca="1" si="142"/>
        <v>0</v>
      </c>
      <c r="BA349" s="6">
        <f t="shared" ca="1" si="143"/>
        <v>0</v>
      </c>
      <c r="BB349" s="6"/>
      <c r="BD349" s="4">
        <f t="shared" ca="1" si="144"/>
        <v>351365.10000000003</v>
      </c>
      <c r="BF349" s="3">
        <f t="shared" si="145"/>
        <v>42404</v>
      </c>
      <c r="BG349" s="6">
        <f>BG348+SUMIFS('Transactions (Dated)'!H:H,'Transactions (Dated)'!D:D,'Share Values'!AM349)</f>
        <v>626145.98</v>
      </c>
      <c r="BH349" s="6">
        <f ca="1">BH348+SUMIFS('Transactions (Dated)'!$F:$F,'Transactions (Dated)'!$D:$D,$BF349,'Transactions (Dated)'!$B:$B,BH$11,'Transactions (Dated)'!$C:$C,"Dividend (paid to cash)")*W349</f>
        <v>0</v>
      </c>
      <c r="BI349" s="6">
        <f ca="1">BI348+SUMIFS('Transactions (Dated)'!$F:$F,'Transactions (Dated)'!$D:$D,$BF349,'Transactions (Dated)'!$B:$B,BI$11,'Transactions (Dated)'!$C:$C,"Dividend (paid to cash)")*X349</f>
        <v>2421.875</v>
      </c>
      <c r="BJ349" s="6">
        <f ca="1">BJ348+SUMIFS('Transactions (Dated)'!$F:$F,'Transactions (Dated)'!$D:$D,$BF349,'Transactions (Dated)'!$B:$B,BJ$11,'Transactions (Dated)'!$C:$C,"Dividend (paid to cash)")*Y349</f>
        <v>0</v>
      </c>
      <c r="BK349" s="6">
        <f ca="1">BK348+SUMIFS('Transactions (Dated)'!$F:$F,'Transactions (Dated)'!$D:$D,$BF349,'Transactions (Dated)'!$B:$B,BK$11,'Transactions (Dated)'!$C:$C,"Dividend (paid to cash)")*Z349</f>
        <v>245.96000000000004</v>
      </c>
      <c r="BL349" s="6">
        <f ca="1">BL348+SUMIFS('Transactions (Dated)'!$F:$F,'Transactions (Dated)'!$D:$D,$BF349,'Transactions (Dated)'!$B:$B,BL$11,'Transactions (Dated)'!$C:$C,"Dividend (paid to cash)")*AA349</f>
        <v>0</v>
      </c>
      <c r="BM349" s="6">
        <f ca="1">BM348+SUMIFS('Transactions (Dated)'!$F:$F,'Transactions (Dated)'!$D:$D,$BF349,'Transactions (Dated)'!$B:$B,BM$11,'Transactions (Dated)'!$C:$C,"Dividend (paid to cash)")*AB349</f>
        <v>359.31700000000001</v>
      </c>
      <c r="BN349" s="6">
        <f ca="1">BN348+SUMIFS('Transactions (Dated)'!$F:$F,'Transactions (Dated)'!$D:$D,$BF349,'Transactions (Dated)'!$B:$B,BN$11,'Transactions (Dated)'!$C:$C,"Dividend (paid to cash)")*AC349</f>
        <v>0</v>
      </c>
      <c r="BO349" s="6">
        <f ca="1">BO348+SUMIFS('Transactions (Dated)'!$F:$F,'Transactions (Dated)'!$D:$D,$BF349,'Transactions (Dated)'!$B:$B,BO$11,'Transactions (Dated)'!$C:$C,"Dividend (paid to cash)")*AD349</f>
        <v>0</v>
      </c>
      <c r="BP349" s="6">
        <f ca="1">BP348+SUMIFS('Transactions (Dated)'!$F:$F,'Transactions (Dated)'!$D:$D,$BF349,'Transactions (Dated)'!$B:$B,BP$11,'Transactions (Dated)'!$C:$C,"Dividend (paid to cash)")*AE349</f>
        <v>0</v>
      </c>
      <c r="BQ349" s="6">
        <f ca="1">BQ348+SUMIFS('Transactions (Dated)'!$F:$F,'Transactions (Dated)'!$D:$D,$BF349,'Transactions (Dated)'!$B:$B,BQ$11,'Transactions (Dated)'!$C:$C,"Dividend (paid to cash)")*AF349</f>
        <v>0</v>
      </c>
      <c r="BR349" s="6">
        <f ca="1">BR348+SUMIFS('Transactions (Dated)'!$F:$F,'Transactions (Dated)'!$D:$D,$BF349,'Transactions (Dated)'!$B:$B,BR$11,'Transactions (Dated)'!$C:$C,"Dividend (paid to cash)")*AG349</f>
        <v>0</v>
      </c>
      <c r="BS349" s="6">
        <f ca="1">BS348+SUMIFS('Transactions (Dated)'!$F:$F,'Transactions (Dated)'!$D:$D,$BF349,'Transactions (Dated)'!$B:$B,BS$11,'Transactions (Dated)'!$C:$C,"Dividend (paid to cash)")*AH349</f>
        <v>0</v>
      </c>
      <c r="BT349" s="6">
        <f ca="1">BT348+SUMIFS('Transactions (Dated)'!$F:$F,'Transactions (Dated)'!$D:$D,$BF349,'Transactions (Dated)'!$B:$B,BT$11,'Transactions (Dated)'!$C:$C,"Dividend (paid to cash)")*AI349</f>
        <v>0</v>
      </c>
      <c r="BU349" s="6">
        <f ca="1">BU348+SUMIFS('Transactions (Dated)'!$F:$F,'Transactions (Dated)'!$D:$D,$BF349,'Transactions (Dated)'!$B:$B,BU$11,'Transactions (Dated)'!$C:$C,"Dividend (paid to cash)")*AJ349</f>
        <v>0</v>
      </c>
      <c r="BV349" s="6"/>
      <c r="BX349" s="6">
        <f t="shared" ca="1" si="150"/>
        <v>629173.13199999998</v>
      </c>
      <c r="BZ349" s="3">
        <f t="shared" si="151"/>
        <v>42404</v>
      </c>
      <c r="CA349" s="4">
        <f t="shared" ca="1" si="146"/>
        <v>351365.10000000003</v>
      </c>
      <c r="CB349" s="4">
        <f t="shared" ca="1" si="147"/>
        <v>629173.13199999998</v>
      </c>
      <c r="CD349" s="4">
        <f t="shared" ca="1" si="148"/>
        <v>980538.23200000008</v>
      </c>
    </row>
    <row r="350" spans="2:82">
      <c r="B350" s="3">
        <f t="shared" si="149"/>
        <v>42405</v>
      </c>
      <c r="C350" s="2">
        <v>12764</v>
      </c>
      <c r="E350" s="70">
        <v>42405</v>
      </c>
      <c r="F350" s="69">
        <v>9.8699999999999992</v>
      </c>
      <c r="G350" s="69">
        <v>1.72</v>
      </c>
      <c r="H350" s="69">
        <v>17.28</v>
      </c>
      <c r="I350" s="69">
        <v>34.909999999999997</v>
      </c>
      <c r="J350" s="69">
        <v>12.57</v>
      </c>
      <c r="K350" s="69">
        <v>10.32</v>
      </c>
      <c r="L350" s="69">
        <v>18.25</v>
      </c>
      <c r="M350" s="69">
        <v>3.22</v>
      </c>
      <c r="N350" s="69">
        <v>6.97</v>
      </c>
      <c r="O350" s="69">
        <v>7.83</v>
      </c>
      <c r="P350" s="69">
        <v>23.63</v>
      </c>
      <c r="Q350" s="69">
        <v>0.87</v>
      </c>
      <c r="R350" s="69">
        <v>3.05</v>
      </c>
      <c r="S350" s="69">
        <v>41.47</v>
      </c>
      <c r="T350" s="4"/>
      <c r="V350" s="3">
        <f t="shared" si="128"/>
        <v>42405</v>
      </c>
      <c r="W350" s="40">
        <f ca="1">W349+SUMIFS('Transactions (Dated)'!$E$2:$E$53,'Transactions (Dated)'!$D$2:$D$53,'Share Values'!$V350,'Transactions (Dated)'!$B$2:$B$53,'Share Values'!W$11,'Transactions (Dated)'!$C$2:$C$53,"Buy")-SUMIFS('Transactions (Dated)'!$E$2:$E$53,'Transactions (Dated)'!$D$2:$D$53,'Share Values'!$V350,'Transactions (Dated)'!$B$2:$B$53,'Share Values'!W$11,'Transactions (Dated)'!$C$2:$C$53,"Sell")</f>
        <v>4625</v>
      </c>
      <c r="X350" s="40">
        <f ca="1">X349+SUMIFS('Transactions (Dated)'!$E$2:$E$53,'Transactions (Dated)'!$D$2:$D$53,'Share Values'!$V350,'Transactions (Dated)'!$B$2:$B$53,'Share Values'!X$11,'Transactions (Dated)'!$C$2:$C$53,"Buy")-SUMIFS('Transactions (Dated)'!$E$2:$E$53,'Transactions (Dated)'!$D$2:$D$53,'Share Values'!$V350,'Transactions (Dated)'!$B$2:$B$53,'Share Values'!X$11,'Transactions (Dated)'!$C$2:$C$53,"Sell")</f>
        <v>9375</v>
      </c>
      <c r="Y350" s="40">
        <f ca="1">Y349+SUMIFS('Transactions (Dated)'!$E$2:$E$53,'Transactions (Dated)'!$D$2:$D$53,'Share Values'!$V350,'Transactions (Dated)'!$B$2:$B$53,'Share Values'!Y$11,'Transactions (Dated)'!$C$2:$C$53,"Buy")-SUMIFS('Transactions (Dated)'!$E$2:$E$53,'Transactions (Dated)'!$D$2:$D$53,'Share Values'!$V350,'Transactions (Dated)'!$B$2:$B$53,'Share Values'!Y$11,'Transactions (Dated)'!$C$2:$C$53,"Sell")</f>
        <v>0</v>
      </c>
      <c r="Z350" s="40">
        <f ca="1">Z349+SUMIFS('Transactions (Dated)'!$E$2:$E$53,'Transactions (Dated)'!$D$2:$D$53,'Share Values'!$V350,'Transactions (Dated)'!$B$2:$B$53,'Share Values'!Z$11,'Transactions (Dated)'!$C$2:$C$53,"Buy")-SUMIFS('Transactions (Dated)'!$E$2:$E$53,'Transactions (Dated)'!$D$2:$D$53,'Share Values'!$V350,'Transactions (Dated)'!$B$2:$B$53,'Share Values'!Z$11,'Transactions (Dated)'!$C$2:$C$53,"Sell")</f>
        <v>1892</v>
      </c>
      <c r="AA350" s="40">
        <f ca="1">AA349+SUMIFS('Transactions (Dated)'!$E$2:$E$53,'Transactions (Dated)'!$D$2:$D$53,'Share Values'!$V350,'Transactions (Dated)'!$B$2:$B$53,'Share Values'!AA$11,'Transactions (Dated)'!$C$2:$C$53,"Buy")-SUMIFS('Transactions (Dated)'!$E$2:$E$53,'Transactions (Dated)'!$D$2:$D$53,'Share Values'!$V350,'Transactions (Dated)'!$B$2:$B$53,'Share Values'!AA$11,'Transactions (Dated)'!$C$2:$C$53,"Sell")</f>
        <v>2348</v>
      </c>
      <c r="AB350" s="40">
        <f ca="1">AB349+SUMIFS('Transactions (Dated)'!$E$2:$E$53,'Transactions (Dated)'!$D$2:$D$53,'Share Values'!$V350,'Transactions (Dated)'!$B$2:$B$53,'Share Values'!AB$11,'Transactions (Dated)'!$C$2:$C$53,"Buy")-SUMIFS('Transactions (Dated)'!$E$2:$E$53,'Transactions (Dated)'!$D$2:$D$53,'Share Values'!$V350,'Transactions (Dated)'!$B$2:$B$53,'Share Values'!AB$11,'Transactions (Dated)'!$C$2:$C$53,"Sell")</f>
        <v>4900</v>
      </c>
      <c r="AC350" s="40">
        <f ca="1">AC349+SUMIFS('Transactions (Dated)'!$E$2:$E$53,'Transactions (Dated)'!$D$2:$D$53,'Share Values'!$V350,'Transactions (Dated)'!$B$2:$B$53,'Share Values'!AC$11,'Transactions (Dated)'!$C$2:$C$53,"Buy")-SUMIFS('Transactions (Dated)'!$E$2:$E$53,'Transactions (Dated)'!$D$2:$D$53,'Share Values'!$V350,'Transactions (Dated)'!$B$2:$B$53,'Share Values'!AC$11,'Transactions (Dated)'!$C$2:$C$53,"Sell")</f>
        <v>2900</v>
      </c>
      <c r="AD350" s="40">
        <f ca="1">AD349+SUMIFS('Transactions (Dated)'!$E$2:$E$53,'Transactions (Dated)'!$D$2:$D$53,'Share Values'!$V350,'Transactions (Dated)'!$B$2:$B$53,'Share Values'!AD$11,'Transactions (Dated)'!$C$2:$C$53,"Buy")-SUMIFS('Transactions (Dated)'!$E$2:$E$53,'Transactions (Dated)'!$D$2:$D$53,'Share Values'!$V350,'Transactions (Dated)'!$B$2:$B$53,'Share Values'!AD$11,'Transactions (Dated)'!$C$2:$C$53,"Sell")</f>
        <v>28401</v>
      </c>
      <c r="AE350" s="40">
        <f ca="1">AE349+SUMIFS('Transactions (Dated)'!$E$2:$E$53,'Transactions (Dated)'!$D$2:$D$53,'Share Values'!$V350,'Transactions (Dated)'!$B$2:$B$53,'Share Values'!AE$11,'Transactions (Dated)'!$C$2:$C$53,"Buy")-SUMIFS('Transactions (Dated)'!$E$2:$E$53,'Transactions (Dated)'!$D$2:$D$53,'Share Values'!$V350,'Transactions (Dated)'!$B$2:$B$53,'Share Values'!AE$11,'Transactions (Dated)'!$C$2:$C$53,"Sell")</f>
        <v>0</v>
      </c>
      <c r="AF350" s="40">
        <f ca="1">AF349+SUMIFS('Transactions (Dated)'!$E$2:$E$53,'Transactions (Dated)'!$D$2:$D$53,'Share Values'!$V350,'Transactions (Dated)'!$B$2:$B$53,'Share Values'!AF$11,'Transactions (Dated)'!$C$2:$C$53,"Buy")-SUMIFS('Transactions (Dated)'!$E$2:$E$53,'Transactions (Dated)'!$D$2:$D$53,'Share Values'!$V350,'Transactions (Dated)'!$B$2:$B$53,'Share Values'!AF$11,'Transactions (Dated)'!$C$2:$C$53,"Sell")</f>
        <v>0</v>
      </c>
      <c r="AG350" s="40">
        <f ca="1">AG349+SUMIFS('Transactions (Dated)'!$E$2:$E$53,'Transactions (Dated)'!$D$2:$D$53,'Share Values'!$V350,'Transactions (Dated)'!$B$2:$B$53,'Share Values'!AG$11,'Transactions (Dated)'!$C$2:$C$53,"Buy")-SUMIFS('Transactions (Dated)'!$E$2:$E$53,'Transactions (Dated)'!$D$2:$D$53,'Share Values'!$V350,'Transactions (Dated)'!$B$2:$B$53,'Share Values'!AG$11,'Transactions (Dated)'!$C$2:$C$53,"Sell")</f>
        <v>0</v>
      </c>
      <c r="AH350" s="40">
        <f ca="1">AH349+SUMIFS('Transactions (Dated)'!$E$2:$E$53,'Transactions (Dated)'!$D$2:$D$53,'Share Values'!$V350,'Transactions (Dated)'!$B$2:$B$53,'Share Values'!AH$11,'Transactions (Dated)'!$C$2:$C$53,"Buy")-SUMIFS('Transactions (Dated)'!$E$2:$E$53,'Transactions (Dated)'!$D$2:$D$53,'Share Values'!$V350,'Transactions (Dated)'!$B$2:$B$53,'Share Values'!AH$11,'Transactions (Dated)'!$C$2:$C$53,"Sell")</f>
        <v>0</v>
      </c>
      <c r="AI350" s="40">
        <f ca="1">AI349+SUMIFS('Transactions (Dated)'!$E$2:$E$53,'Transactions (Dated)'!$D$2:$D$53,'Share Values'!$V350,'Transactions (Dated)'!$B$2:$B$53,'Share Values'!AI$11,'Transactions (Dated)'!$C$2:$C$53,"Buy")-SUMIFS('Transactions (Dated)'!$E$2:$E$53,'Transactions (Dated)'!$D$2:$D$53,'Share Values'!$V350,'Transactions (Dated)'!$B$2:$B$53,'Share Values'!AI$11,'Transactions (Dated)'!$C$2:$C$53,"Sell")</f>
        <v>0</v>
      </c>
      <c r="AJ350" s="40">
        <f ca="1">AJ349+SUMIFS('Transactions (Dated)'!$E$2:$E$53,'Transactions (Dated)'!$D$2:$D$53,'Share Values'!$V350,'Transactions (Dated)'!$B$2:$B$53,'Share Values'!AJ$11,'Transactions (Dated)'!$C$2:$C$53,"Buy")-SUMIFS('Transactions (Dated)'!$E$2:$E$53,'Transactions (Dated)'!$D$2:$D$53,'Share Values'!$V350,'Transactions (Dated)'!$B$2:$B$53,'Share Values'!AJ$11,'Transactions (Dated)'!$C$2:$C$53,"Sell")</f>
        <v>0</v>
      </c>
      <c r="AK350" s="40"/>
      <c r="AM350" s="3">
        <f t="shared" si="129"/>
        <v>42405</v>
      </c>
      <c r="AN350" s="6">
        <f t="shared" ca="1" si="130"/>
        <v>45648.75</v>
      </c>
      <c r="AO350" s="6">
        <f t="shared" ca="1" si="131"/>
        <v>16125</v>
      </c>
      <c r="AP350" s="6">
        <f t="shared" ca="1" si="132"/>
        <v>0</v>
      </c>
      <c r="AQ350" s="6">
        <f t="shared" ca="1" si="133"/>
        <v>66049.719999999987</v>
      </c>
      <c r="AR350" s="6">
        <f t="shared" ca="1" si="134"/>
        <v>29514.36</v>
      </c>
      <c r="AS350" s="6">
        <f t="shared" ca="1" si="135"/>
        <v>50568</v>
      </c>
      <c r="AT350" s="6">
        <f t="shared" ca="1" si="136"/>
        <v>52925</v>
      </c>
      <c r="AU350" s="6">
        <f t="shared" ca="1" si="137"/>
        <v>91451.22</v>
      </c>
      <c r="AV350" s="6">
        <f t="shared" ca="1" si="138"/>
        <v>0</v>
      </c>
      <c r="AW350" s="6">
        <f t="shared" ca="1" si="139"/>
        <v>0</v>
      </c>
      <c r="AX350" s="6">
        <f t="shared" ca="1" si="140"/>
        <v>0</v>
      </c>
      <c r="AY350" s="6">
        <f t="shared" ca="1" si="141"/>
        <v>0</v>
      </c>
      <c r="AZ350" s="6">
        <f t="shared" ca="1" si="142"/>
        <v>0</v>
      </c>
      <c r="BA350" s="6">
        <f t="shared" ca="1" si="143"/>
        <v>0</v>
      </c>
      <c r="BB350" s="6"/>
      <c r="BD350" s="4">
        <f t="shared" ca="1" si="144"/>
        <v>352282.05</v>
      </c>
      <c r="BF350" s="3">
        <f t="shared" si="145"/>
        <v>42405</v>
      </c>
      <c r="BG350" s="6">
        <f>BG349+SUMIFS('Transactions (Dated)'!H:H,'Transactions (Dated)'!D:D,'Share Values'!AM350)</f>
        <v>626145.98</v>
      </c>
      <c r="BH350" s="6">
        <f ca="1">BH349+SUMIFS('Transactions (Dated)'!$F:$F,'Transactions (Dated)'!$D:$D,$BF350,'Transactions (Dated)'!$B:$B,BH$11,'Transactions (Dated)'!$C:$C,"Dividend (paid to cash)")*W350</f>
        <v>0</v>
      </c>
      <c r="BI350" s="6">
        <f ca="1">BI349+SUMIFS('Transactions (Dated)'!$F:$F,'Transactions (Dated)'!$D:$D,$BF350,'Transactions (Dated)'!$B:$B,BI$11,'Transactions (Dated)'!$C:$C,"Dividend (paid to cash)")*X350</f>
        <v>2421.875</v>
      </c>
      <c r="BJ350" s="6">
        <f ca="1">BJ349+SUMIFS('Transactions (Dated)'!$F:$F,'Transactions (Dated)'!$D:$D,$BF350,'Transactions (Dated)'!$B:$B,BJ$11,'Transactions (Dated)'!$C:$C,"Dividend (paid to cash)")*Y350</f>
        <v>0</v>
      </c>
      <c r="BK350" s="6">
        <f ca="1">BK349+SUMIFS('Transactions (Dated)'!$F:$F,'Transactions (Dated)'!$D:$D,$BF350,'Transactions (Dated)'!$B:$B,BK$11,'Transactions (Dated)'!$C:$C,"Dividend (paid to cash)")*Z350</f>
        <v>245.96000000000004</v>
      </c>
      <c r="BL350" s="6">
        <f ca="1">BL349+SUMIFS('Transactions (Dated)'!$F:$F,'Transactions (Dated)'!$D:$D,$BF350,'Transactions (Dated)'!$B:$B,BL$11,'Transactions (Dated)'!$C:$C,"Dividend (paid to cash)")*AA350</f>
        <v>0</v>
      </c>
      <c r="BM350" s="6">
        <f ca="1">BM349+SUMIFS('Transactions (Dated)'!$F:$F,'Transactions (Dated)'!$D:$D,$BF350,'Transactions (Dated)'!$B:$B,BM$11,'Transactions (Dated)'!$C:$C,"Dividend (paid to cash)")*AB350</f>
        <v>359.31700000000001</v>
      </c>
      <c r="BN350" s="6">
        <f ca="1">BN349+SUMIFS('Transactions (Dated)'!$F:$F,'Transactions (Dated)'!$D:$D,$BF350,'Transactions (Dated)'!$B:$B,BN$11,'Transactions (Dated)'!$C:$C,"Dividend (paid to cash)")*AC350</f>
        <v>0</v>
      </c>
      <c r="BO350" s="6">
        <f ca="1">BO349+SUMIFS('Transactions (Dated)'!$F:$F,'Transactions (Dated)'!$D:$D,$BF350,'Transactions (Dated)'!$B:$B,BO$11,'Transactions (Dated)'!$C:$C,"Dividend (paid to cash)")*AD350</f>
        <v>0</v>
      </c>
      <c r="BP350" s="6">
        <f ca="1">BP349+SUMIFS('Transactions (Dated)'!$F:$F,'Transactions (Dated)'!$D:$D,$BF350,'Transactions (Dated)'!$B:$B,BP$11,'Transactions (Dated)'!$C:$C,"Dividend (paid to cash)")*AE350</f>
        <v>0</v>
      </c>
      <c r="BQ350" s="6">
        <f ca="1">BQ349+SUMIFS('Transactions (Dated)'!$F:$F,'Transactions (Dated)'!$D:$D,$BF350,'Transactions (Dated)'!$B:$B,BQ$11,'Transactions (Dated)'!$C:$C,"Dividend (paid to cash)")*AF350</f>
        <v>0</v>
      </c>
      <c r="BR350" s="6">
        <f ca="1">BR349+SUMIFS('Transactions (Dated)'!$F:$F,'Transactions (Dated)'!$D:$D,$BF350,'Transactions (Dated)'!$B:$B,BR$11,'Transactions (Dated)'!$C:$C,"Dividend (paid to cash)")*AG350</f>
        <v>0</v>
      </c>
      <c r="BS350" s="6">
        <f ca="1">BS349+SUMIFS('Transactions (Dated)'!$F:$F,'Transactions (Dated)'!$D:$D,$BF350,'Transactions (Dated)'!$B:$B,BS$11,'Transactions (Dated)'!$C:$C,"Dividend (paid to cash)")*AH350</f>
        <v>0</v>
      </c>
      <c r="BT350" s="6">
        <f ca="1">BT349+SUMIFS('Transactions (Dated)'!$F:$F,'Transactions (Dated)'!$D:$D,$BF350,'Transactions (Dated)'!$B:$B,BT$11,'Transactions (Dated)'!$C:$C,"Dividend (paid to cash)")*AI350</f>
        <v>0</v>
      </c>
      <c r="BU350" s="6">
        <f ca="1">BU349+SUMIFS('Transactions (Dated)'!$F:$F,'Transactions (Dated)'!$D:$D,$BF350,'Transactions (Dated)'!$B:$B,BU$11,'Transactions (Dated)'!$C:$C,"Dividend (paid to cash)")*AJ350</f>
        <v>0</v>
      </c>
      <c r="BV350" s="6"/>
      <c r="BX350" s="6">
        <f t="shared" ca="1" si="150"/>
        <v>629173.13199999998</v>
      </c>
      <c r="BZ350" s="3">
        <f t="shared" si="151"/>
        <v>42405</v>
      </c>
      <c r="CA350" s="4">
        <f t="shared" ca="1" si="146"/>
        <v>352282.05</v>
      </c>
      <c r="CB350" s="4">
        <f t="shared" ca="1" si="147"/>
        <v>629173.13199999998</v>
      </c>
      <c r="CD350" s="4">
        <f t="shared" ca="1" si="148"/>
        <v>981455.18200000003</v>
      </c>
    </row>
    <row r="351" spans="2:82">
      <c r="B351" s="3">
        <f t="shared" si="149"/>
        <v>42408</v>
      </c>
      <c r="C351" s="2">
        <v>12535.4</v>
      </c>
      <c r="E351" s="70">
        <v>42408</v>
      </c>
      <c r="F351" s="69">
        <v>9.4700000000000006</v>
      </c>
      <c r="G351" s="69">
        <v>1.7</v>
      </c>
      <c r="H351" s="69">
        <v>16.96</v>
      </c>
      <c r="I351" s="69">
        <v>34.49</v>
      </c>
      <c r="J351" s="69">
        <v>12.14</v>
      </c>
      <c r="K351" s="69">
        <v>10.17</v>
      </c>
      <c r="L351" s="69">
        <v>17.920000000000002</v>
      </c>
      <c r="M351" s="69">
        <v>3.51</v>
      </c>
      <c r="N351" s="69">
        <v>6.86</v>
      </c>
      <c r="O351" s="69">
        <v>7.7667000000000002</v>
      </c>
      <c r="P351" s="69">
        <v>23.22</v>
      </c>
      <c r="Q351" s="69">
        <v>0.88</v>
      </c>
      <c r="R351" s="69">
        <v>2.77</v>
      </c>
      <c r="S351" s="69">
        <v>41.38</v>
      </c>
      <c r="T351" s="4"/>
      <c r="V351" s="3">
        <f t="shared" si="128"/>
        <v>42408</v>
      </c>
      <c r="W351" s="40">
        <f ca="1">W350+SUMIFS('Transactions (Dated)'!$E$2:$E$53,'Transactions (Dated)'!$D$2:$D$53,'Share Values'!$V351,'Transactions (Dated)'!$B$2:$B$53,'Share Values'!W$11,'Transactions (Dated)'!$C$2:$C$53,"Buy")-SUMIFS('Transactions (Dated)'!$E$2:$E$53,'Transactions (Dated)'!$D$2:$D$53,'Share Values'!$V351,'Transactions (Dated)'!$B$2:$B$53,'Share Values'!W$11,'Transactions (Dated)'!$C$2:$C$53,"Sell")</f>
        <v>4625</v>
      </c>
      <c r="X351" s="40">
        <f ca="1">X350+SUMIFS('Transactions (Dated)'!$E$2:$E$53,'Transactions (Dated)'!$D$2:$D$53,'Share Values'!$V351,'Transactions (Dated)'!$B$2:$B$53,'Share Values'!X$11,'Transactions (Dated)'!$C$2:$C$53,"Buy")-SUMIFS('Transactions (Dated)'!$E$2:$E$53,'Transactions (Dated)'!$D$2:$D$53,'Share Values'!$V351,'Transactions (Dated)'!$B$2:$B$53,'Share Values'!X$11,'Transactions (Dated)'!$C$2:$C$53,"Sell")</f>
        <v>9375</v>
      </c>
      <c r="Y351" s="40">
        <f ca="1">Y350+SUMIFS('Transactions (Dated)'!$E$2:$E$53,'Transactions (Dated)'!$D$2:$D$53,'Share Values'!$V351,'Transactions (Dated)'!$B$2:$B$53,'Share Values'!Y$11,'Transactions (Dated)'!$C$2:$C$53,"Buy")-SUMIFS('Transactions (Dated)'!$E$2:$E$53,'Transactions (Dated)'!$D$2:$D$53,'Share Values'!$V351,'Transactions (Dated)'!$B$2:$B$53,'Share Values'!Y$11,'Transactions (Dated)'!$C$2:$C$53,"Sell")</f>
        <v>0</v>
      </c>
      <c r="Z351" s="40">
        <f ca="1">Z350+SUMIFS('Transactions (Dated)'!$E$2:$E$53,'Transactions (Dated)'!$D$2:$D$53,'Share Values'!$V351,'Transactions (Dated)'!$B$2:$B$53,'Share Values'!Z$11,'Transactions (Dated)'!$C$2:$C$53,"Buy")-SUMIFS('Transactions (Dated)'!$E$2:$E$53,'Transactions (Dated)'!$D$2:$D$53,'Share Values'!$V351,'Transactions (Dated)'!$B$2:$B$53,'Share Values'!Z$11,'Transactions (Dated)'!$C$2:$C$53,"Sell")</f>
        <v>1892</v>
      </c>
      <c r="AA351" s="40">
        <f ca="1">AA350+SUMIFS('Transactions (Dated)'!$E$2:$E$53,'Transactions (Dated)'!$D$2:$D$53,'Share Values'!$V351,'Transactions (Dated)'!$B$2:$B$53,'Share Values'!AA$11,'Transactions (Dated)'!$C$2:$C$53,"Buy")-SUMIFS('Transactions (Dated)'!$E$2:$E$53,'Transactions (Dated)'!$D$2:$D$53,'Share Values'!$V351,'Transactions (Dated)'!$B$2:$B$53,'Share Values'!AA$11,'Transactions (Dated)'!$C$2:$C$53,"Sell")</f>
        <v>2348</v>
      </c>
      <c r="AB351" s="40">
        <f ca="1">AB350+SUMIFS('Transactions (Dated)'!$E$2:$E$53,'Transactions (Dated)'!$D$2:$D$53,'Share Values'!$V351,'Transactions (Dated)'!$B$2:$B$53,'Share Values'!AB$11,'Transactions (Dated)'!$C$2:$C$53,"Buy")-SUMIFS('Transactions (Dated)'!$E$2:$E$53,'Transactions (Dated)'!$D$2:$D$53,'Share Values'!$V351,'Transactions (Dated)'!$B$2:$B$53,'Share Values'!AB$11,'Transactions (Dated)'!$C$2:$C$53,"Sell")</f>
        <v>4900</v>
      </c>
      <c r="AC351" s="40">
        <f ca="1">AC350+SUMIFS('Transactions (Dated)'!$E$2:$E$53,'Transactions (Dated)'!$D$2:$D$53,'Share Values'!$V351,'Transactions (Dated)'!$B$2:$B$53,'Share Values'!AC$11,'Transactions (Dated)'!$C$2:$C$53,"Buy")-SUMIFS('Transactions (Dated)'!$E$2:$E$53,'Transactions (Dated)'!$D$2:$D$53,'Share Values'!$V351,'Transactions (Dated)'!$B$2:$B$53,'Share Values'!AC$11,'Transactions (Dated)'!$C$2:$C$53,"Sell")</f>
        <v>2900</v>
      </c>
      <c r="AD351" s="40">
        <f ca="1">AD350+SUMIFS('Transactions (Dated)'!$E$2:$E$53,'Transactions (Dated)'!$D$2:$D$53,'Share Values'!$V351,'Transactions (Dated)'!$B$2:$B$53,'Share Values'!AD$11,'Transactions (Dated)'!$C$2:$C$53,"Buy")-SUMIFS('Transactions (Dated)'!$E$2:$E$53,'Transactions (Dated)'!$D$2:$D$53,'Share Values'!$V351,'Transactions (Dated)'!$B$2:$B$53,'Share Values'!AD$11,'Transactions (Dated)'!$C$2:$C$53,"Sell")</f>
        <v>28401</v>
      </c>
      <c r="AE351" s="40">
        <f ca="1">AE350+SUMIFS('Transactions (Dated)'!$E$2:$E$53,'Transactions (Dated)'!$D$2:$D$53,'Share Values'!$V351,'Transactions (Dated)'!$B$2:$B$53,'Share Values'!AE$11,'Transactions (Dated)'!$C$2:$C$53,"Buy")-SUMIFS('Transactions (Dated)'!$E$2:$E$53,'Transactions (Dated)'!$D$2:$D$53,'Share Values'!$V351,'Transactions (Dated)'!$B$2:$B$53,'Share Values'!AE$11,'Transactions (Dated)'!$C$2:$C$53,"Sell")</f>
        <v>0</v>
      </c>
      <c r="AF351" s="40">
        <f ca="1">AF350+SUMIFS('Transactions (Dated)'!$E$2:$E$53,'Transactions (Dated)'!$D$2:$D$53,'Share Values'!$V351,'Transactions (Dated)'!$B$2:$B$53,'Share Values'!AF$11,'Transactions (Dated)'!$C$2:$C$53,"Buy")-SUMIFS('Transactions (Dated)'!$E$2:$E$53,'Transactions (Dated)'!$D$2:$D$53,'Share Values'!$V351,'Transactions (Dated)'!$B$2:$B$53,'Share Values'!AF$11,'Transactions (Dated)'!$C$2:$C$53,"Sell")</f>
        <v>0</v>
      </c>
      <c r="AG351" s="40">
        <f ca="1">AG350+SUMIFS('Transactions (Dated)'!$E$2:$E$53,'Transactions (Dated)'!$D$2:$D$53,'Share Values'!$V351,'Transactions (Dated)'!$B$2:$B$53,'Share Values'!AG$11,'Transactions (Dated)'!$C$2:$C$53,"Buy")-SUMIFS('Transactions (Dated)'!$E$2:$E$53,'Transactions (Dated)'!$D$2:$D$53,'Share Values'!$V351,'Transactions (Dated)'!$B$2:$B$53,'Share Values'!AG$11,'Transactions (Dated)'!$C$2:$C$53,"Sell")</f>
        <v>0</v>
      </c>
      <c r="AH351" s="40">
        <f ca="1">AH350+SUMIFS('Transactions (Dated)'!$E$2:$E$53,'Transactions (Dated)'!$D$2:$D$53,'Share Values'!$V351,'Transactions (Dated)'!$B$2:$B$53,'Share Values'!AH$11,'Transactions (Dated)'!$C$2:$C$53,"Buy")-SUMIFS('Transactions (Dated)'!$E$2:$E$53,'Transactions (Dated)'!$D$2:$D$53,'Share Values'!$V351,'Transactions (Dated)'!$B$2:$B$53,'Share Values'!AH$11,'Transactions (Dated)'!$C$2:$C$53,"Sell")</f>
        <v>0</v>
      </c>
      <c r="AI351" s="40">
        <f ca="1">AI350+SUMIFS('Transactions (Dated)'!$E$2:$E$53,'Transactions (Dated)'!$D$2:$D$53,'Share Values'!$V351,'Transactions (Dated)'!$B$2:$B$53,'Share Values'!AI$11,'Transactions (Dated)'!$C$2:$C$53,"Buy")-SUMIFS('Transactions (Dated)'!$E$2:$E$53,'Transactions (Dated)'!$D$2:$D$53,'Share Values'!$V351,'Transactions (Dated)'!$B$2:$B$53,'Share Values'!AI$11,'Transactions (Dated)'!$C$2:$C$53,"Sell")</f>
        <v>0</v>
      </c>
      <c r="AJ351" s="40">
        <f ca="1">AJ350+SUMIFS('Transactions (Dated)'!$E$2:$E$53,'Transactions (Dated)'!$D$2:$D$53,'Share Values'!$V351,'Transactions (Dated)'!$B$2:$B$53,'Share Values'!AJ$11,'Transactions (Dated)'!$C$2:$C$53,"Buy")-SUMIFS('Transactions (Dated)'!$E$2:$E$53,'Transactions (Dated)'!$D$2:$D$53,'Share Values'!$V351,'Transactions (Dated)'!$B$2:$B$53,'Share Values'!AJ$11,'Transactions (Dated)'!$C$2:$C$53,"Sell")</f>
        <v>0</v>
      </c>
      <c r="AK351" s="40"/>
      <c r="AM351" s="3">
        <f t="shared" si="129"/>
        <v>42408</v>
      </c>
      <c r="AN351" s="6">
        <f t="shared" ca="1" si="130"/>
        <v>43798.75</v>
      </c>
      <c r="AO351" s="6">
        <f t="shared" ca="1" si="131"/>
        <v>15937.5</v>
      </c>
      <c r="AP351" s="6">
        <f t="shared" ca="1" si="132"/>
        <v>0</v>
      </c>
      <c r="AQ351" s="6">
        <f t="shared" ca="1" si="133"/>
        <v>65255.08</v>
      </c>
      <c r="AR351" s="6">
        <f t="shared" ca="1" si="134"/>
        <v>28504.720000000001</v>
      </c>
      <c r="AS351" s="6">
        <f t="shared" ca="1" si="135"/>
        <v>49833</v>
      </c>
      <c r="AT351" s="6">
        <f t="shared" ca="1" si="136"/>
        <v>51968.000000000007</v>
      </c>
      <c r="AU351" s="6">
        <f t="shared" ca="1" si="137"/>
        <v>99687.51</v>
      </c>
      <c r="AV351" s="6">
        <f t="shared" ca="1" si="138"/>
        <v>0</v>
      </c>
      <c r="AW351" s="6">
        <f t="shared" ca="1" si="139"/>
        <v>0</v>
      </c>
      <c r="AX351" s="6">
        <f t="shared" ca="1" si="140"/>
        <v>0</v>
      </c>
      <c r="AY351" s="6">
        <f t="shared" ca="1" si="141"/>
        <v>0</v>
      </c>
      <c r="AZ351" s="6">
        <f t="shared" ca="1" si="142"/>
        <v>0</v>
      </c>
      <c r="BA351" s="6">
        <f t="shared" ca="1" si="143"/>
        <v>0</v>
      </c>
      <c r="BB351" s="6"/>
      <c r="BD351" s="4">
        <f t="shared" ca="1" si="144"/>
        <v>354984.56</v>
      </c>
      <c r="BF351" s="3">
        <f t="shared" si="145"/>
        <v>42408</v>
      </c>
      <c r="BG351" s="6">
        <f>BG350+SUMIFS('Transactions (Dated)'!H:H,'Transactions (Dated)'!D:D,'Share Values'!AM351)</f>
        <v>626145.98</v>
      </c>
      <c r="BH351" s="6">
        <f ca="1">BH350+SUMIFS('Transactions (Dated)'!$F:$F,'Transactions (Dated)'!$D:$D,$BF351,'Transactions (Dated)'!$B:$B,BH$11,'Transactions (Dated)'!$C:$C,"Dividend (paid to cash)")*W351</f>
        <v>0</v>
      </c>
      <c r="BI351" s="6">
        <f ca="1">BI350+SUMIFS('Transactions (Dated)'!$F:$F,'Transactions (Dated)'!$D:$D,$BF351,'Transactions (Dated)'!$B:$B,BI$11,'Transactions (Dated)'!$C:$C,"Dividend (paid to cash)")*X351</f>
        <v>2421.875</v>
      </c>
      <c r="BJ351" s="6">
        <f ca="1">BJ350+SUMIFS('Transactions (Dated)'!$F:$F,'Transactions (Dated)'!$D:$D,$BF351,'Transactions (Dated)'!$B:$B,BJ$11,'Transactions (Dated)'!$C:$C,"Dividend (paid to cash)")*Y351</f>
        <v>0</v>
      </c>
      <c r="BK351" s="6">
        <f ca="1">BK350+SUMIFS('Transactions (Dated)'!$F:$F,'Transactions (Dated)'!$D:$D,$BF351,'Transactions (Dated)'!$B:$B,BK$11,'Transactions (Dated)'!$C:$C,"Dividend (paid to cash)")*Z351</f>
        <v>245.96000000000004</v>
      </c>
      <c r="BL351" s="6">
        <f ca="1">BL350+SUMIFS('Transactions (Dated)'!$F:$F,'Transactions (Dated)'!$D:$D,$BF351,'Transactions (Dated)'!$B:$B,BL$11,'Transactions (Dated)'!$C:$C,"Dividend (paid to cash)")*AA351</f>
        <v>0</v>
      </c>
      <c r="BM351" s="6">
        <f ca="1">BM350+SUMIFS('Transactions (Dated)'!$F:$F,'Transactions (Dated)'!$D:$D,$BF351,'Transactions (Dated)'!$B:$B,BM$11,'Transactions (Dated)'!$C:$C,"Dividend (paid to cash)")*AB351</f>
        <v>359.31700000000001</v>
      </c>
      <c r="BN351" s="6">
        <f ca="1">BN350+SUMIFS('Transactions (Dated)'!$F:$F,'Transactions (Dated)'!$D:$D,$BF351,'Transactions (Dated)'!$B:$B,BN$11,'Transactions (Dated)'!$C:$C,"Dividend (paid to cash)")*AC351</f>
        <v>0</v>
      </c>
      <c r="BO351" s="6">
        <f ca="1">BO350+SUMIFS('Transactions (Dated)'!$F:$F,'Transactions (Dated)'!$D:$D,$BF351,'Transactions (Dated)'!$B:$B,BO$11,'Transactions (Dated)'!$C:$C,"Dividend (paid to cash)")*AD351</f>
        <v>0</v>
      </c>
      <c r="BP351" s="6">
        <f ca="1">BP350+SUMIFS('Transactions (Dated)'!$F:$F,'Transactions (Dated)'!$D:$D,$BF351,'Transactions (Dated)'!$B:$B,BP$11,'Transactions (Dated)'!$C:$C,"Dividend (paid to cash)")*AE351</f>
        <v>0</v>
      </c>
      <c r="BQ351" s="6">
        <f ca="1">BQ350+SUMIFS('Transactions (Dated)'!$F:$F,'Transactions (Dated)'!$D:$D,$BF351,'Transactions (Dated)'!$B:$B,BQ$11,'Transactions (Dated)'!$C:$C,"Dividend (paid to cash)")*AF351</f>
        <v>0</v>
      </c>
      <c r="BR351" s="6">
        <f ca="1">BR350+SUMIFS('Transactions (Dated)'!$F:$F,'Transactions (Dated)'!$D:$D,$BF351,'Transactions (Dated)'!$B:$B,BR$11,'Transactions (Dated)'!$C:$C,"Dividend (paid to cash)")*AG351</f>
        <v>0</v>
      </c>
      <c r="BS351" s="6">
        <f ca="1">BS350+SUMIFS('Transactions (Dated)'!$F:$F,'Transactions (Dated)'!$D:$D,$BF351,'Transactions (Dated)'!$B:$B,BS$11,'Transactions (Dated)'!$C:$C,"Dividend (paid to cash)")*AH351</f>
        <v>0</v>
      </c>
      <c r="BT351" s="6">
        <f ca="1">BT350+SUMIFS('Transactions (Dated)'!$F:$F,'Transactions (Dated)'!$D:$D,$BF351,'Transactions (Dated)'!$B:$B,BT$11,'Transactions (Dated)'!$C:$C,"Dividend (paid to cash)")*AI351</f>
        <v>0</v>
      </c>
      <c r="BU351" s="6">
        <f ca="1">BU350+SUMIFS('Transactions (Dated)'!$F:$F,'Transactions (Dated)'!$D:$D,$BF351,'Transactions (Dated)'!$B:$B,BU$11,'Transactions (Dated)'!$C:$C,"Dividend (paid to cash)")*AJ351</f>
        <v>0</v>
      </c>
      <c r="BV351" s="6"/>
      <c r="BX351" s="6">
        <f t="shared" ca="1" si="150"/>
        <v>629173.13199999998</v>
      </c>
      <c r="BZ351" s="3">
        <f t="shared" si="151"/>
        <v>42408</v>
      </c>
      <c r="CA351" s="4">
        <f t="shared" ca="1" si="146"/>
        <v>354984.56</v>
      </c>
      <c r="CB351" s="4">
        <f t="shared" ca="1" si="147"/>
        <v>629173.13199999998</v>
      </c>
      <c r="CD351" s="4">
        <f t="shared" ca="1" si="148"/>
        <v>984157.69200000004</v>
      </c>
    </row>
    <row r="352" spans="2:82">
      <c r="B352" s="3">
        <f t="shared" si="149"/>
        <v>42409</v>
      </c>
      <c r="C352" s="2">
        <v>12282.7</v>
      </c>
      <c r="E352" s="70">
        <v>42409</v>
      </c>
      <c r="F352" s="69">
        <v>9.35</v>
      </c>
      <c r="G352" s="69">
        <v>1.68</v>
      </c>
      <c r="H352" s="69">
        <v>16.63</v>
      </c>
      <c r="I352" s="69">
        <v>34.21</v>
      </c>
      <c r="J352" s="69">
        <v>11.93</v>
      </c>
      <c r="K352" s="69">
        <v>10.029999999999999</v>
      </c>
      <c r="L352" s="69">
        <v>17.32</v>
      </c>
      <c r="M352" s="69">
        <v>3.46</v>
      </c>
      <c r="N352" s="69">
        <v>6.9</v>
      </c>
      <c r="O352" s="69">
        <v>7.6666999999999996</v>
      </c>
      <c r="P352" s="69">
        <v>22.87</v>
      </c>
      <c r="Q352" s="69">
        <v>0.88</v>
      </c>
      <c r="R352" s="69">
        <v>2.48</v>
      </c>
      <c r="S352" s="69">
        <v>37.14</v>
      </c>
      <c r="T352" s="4"/>
      <c r="V352" s="3">
        <f t="shared" si="128"/>
        <v>42409</v>
      </c>
      <c r="W352" s="40">
        <f ca="1">W351+SUMIFS('Transactions (Dated)'!$E$2:$E$53,'Transactions (Dated)'!$D$2:$D$53,'Share Values'!$V352,'Transactions (Dated)'!$B$2:$B$53,'Share Values'!W$11,'Transactions (Dated)'!$C$2:$C$53,"Buy")-SUMIFS('Transactions (Dated)'!$E$2:$E$53,'Transactions (Dated)'!$D$2:$D$53,'Share Values'!$V352,'Transactions (Dated)'!$B$2:$B$53,'Share Values'!W$11,'Transactions (Dated)'!$C$2:$C$53,"Sell")</f>
        <v>4625</v>
      </c>
      <c r="X352" s="40">
        <f ca="1">X351+SUMIFS('Transactions (Dated)'!$E$2:$E$53,'Transactions (Dated)'!$D$2:$D$53,'Share Values'!$V352,'Transactions (Dated)'!$B$2:$B$53,'Share Values'!X$11,'Transactions (Dated)'!$C$2:$C$53,"Buy")-SUMIFS('Transactions (Dated)'!$E$2:$E$53,'Transactions (Dated)'!$D$2:$D$53,'Share Values'!$V352,'Transactions (Dated)'!$B$2:$B$53,'Share Values'!X$11,'Transactions (Dated)'!$C$2:$C$53,"Sell")</f>
        <v>9375</v>
      </c>
      <c r="Y352" s="40">
        <f ca="1">Y351+SUMIFS('Transactions (Dated)'!$E$2:$E$53,'Transactions (Dated)'!$D$2:$D$53,'Share Values'!$V352,'Transactions (Dated)'!$B$2:$B$53,'Share Values'!Y$11,'Transactions (Dated)'!$C$2:$C$53,"Buy")-SUMIFS('Transactions (Dated)'!$E$2:$E$53,'Transactions (Dated)'!$D$2:$D$53,'Share Values'!$V352,'Transactions (Dated)'!$B$2:$B$53,'Share Values'!Y$11,'Transactions (Dated)'!$C$2:$C$53,"Sell")</f>
        <v>0</v>
      </c>
      <c r="Z352" s="40">
        <f ca="1">Z351+SUMIFS('Transactions (Dated)'!$E$2:$E$53,'Transactions (Dated)'!$D$2:$D$53,'Share Values'!$V352,'Transactions (Dated)'!$B$2:$B$53,'Share Values'!Z$11,'Transactions (Dated)'!$C$2:$C$53,"Buy")-SUMIFS('Transactions (Dated)'!$E$2:$E$53,'Transactions (Dated)'!$D$2:$D$53,'Share Values'!$V352,'Transactions (Dated)'!$B$2:$B$53,'Share Values'!Z$11,'Transactions (Dated)'!$C$2:$C$53,"Sell")</f>
        <v>1892</v>
      </c>
      <c r="AA352" s="40">
        <f ca="1">AA351+SUMIFS('Transactions (Dated)'!$E$2:$E$53,'Transactions (Dated)'!$D$2:$D$53,'Share Values'!$V352,'Transactions (Dated)'!$B$2:$B$53,'Share Values'!AA$11,'Transactions (Dated)'!$C$2:$C$53,"Buy")-SUMIFS('Transactions (Dated)'!$E$2:$E$53,'Transactions (Dated)'!$D$2:$D$53,'Share Values'!$V352,'Transactions (Dated)'!$B$2:$B$53,'Share Values'!AA$11,'Transactions (Dated)'!$C$2:$C$53,"Sell")</f>
        <v>2348</v>
      </c>
      <c r="AB352" s="40">
        <f ca="1">AB351+SUMIFS('Transactions (Dated)'!$E$2:$E$53,'Transactions (Dated)'!$D$2:$D$53,'Share Values'!$V352,'Transactions (Dated)'!$B$2:$B$53,'Share Values'!AB$11,'Transactions (Dated)'!$C$2:$C$53,"Buy")-SUMIFS('Transactions (Dated)'!$E$2:$E$53,'Transactions (Dated)'!$D$2:$D$53,'Share Values'!$V352,'Transactions (Dated)'!$B$2:$B$53,'Share Values'!AB$11,'Transactions (Dated)'!$C$2:$C$53,"Sell")</f>
        <v>4900</v>
      </c>
      <c r="AC352" s="40">
        <f ca="1">AC351+SUMIFS('Transactions (Dated)'!$E$2:$E$53,'Transactions (Dated)'!$D$2:$D$53,'Share Values'!$V352,'Transactions (Dated)'!$B$2:$B$53,'Share Values'!AC$11,'Transactions (Dated)'!$C$2:$C$53,"Buy")-SUMIFS('Transactions (Dated)'!$E$2:$E$53,'Transactions (Dated)'!$D$2:$D$53,'Share Values'!$V352,'Transactions (Dated)'!$B$2:$B$53,'Share Values'!AC$11,'Transactions (Dated)'!$C$2:$C$53,"Sell")</f>
        <v>2900</v>
      </c>
      <c r="AD352" s="40">
        <f ca="1">AD351+SUMIFS('Transactions (Dated)'!$E$2:$E$53,'Transactions (Dated)'!$D$2:$D$53,'Share Values'!$V352,'Transactions (Dated)'!$B$2:$B$53,'Share Values'!AD$11,'Transactions (Dated)'!$C$2:$C$53,"Buy")-SUMIFS('Transactions (Dated)'!$E$2:$E$53,'Transactions (Dated)'!$D$2:$D$53,'Share Values'!$V352,'Transactions (Dated)'!$B$2:$B$53,'Share Values'!AD$11,'Transactions (Dated)'!$C$2:$C$53,"Sell")</f>
        <v>28401</v>
      </c>
      <c r="AE352" s="40">
        <f ca="1">AE351+SUMIFS('Transactions (Dated)'!$E$2:$E$53,'Transactions (Dated)'!$D$2:$D$53,'Share Values'!$V352,'Transactions (Dated)'!$B$2:$B$53,'Share Values'!AE$11,'Transactions (Dated)'!$C$2:$C$53,"Buy")-SUMIFS('Transactions (Dated)'!$E$2:$E$53,'Transactions (Dated)'!$D$2:$D$53,'Share Values'!$V352,'Transactions (Dated)'!$B$2:$B$53,'Share Values'!AE$11,'Transactions (Dated)'!$C$2:$C$53,"Sell")</f>
        <v>0</v>
      </c>
      <c r="AF352" s="40">
        <f ca="1">AF351+SUMIFS('Transactions (Dated)'!$E$2:$E$53,'Transactions (Dated)'!$D$2:$D$53,'Share Values'!$V352,'Transactions (Dated)'!$B$2:$B$53,'Share Values'!AF$11,'Transactions (Dated)'!$C$2:$C$53,"Buy")-SUMIFS('Transactions (Dated)'!$E$2:$E$53,'Transactions (Dated)'!$D$2:$D$53,'Share Values'!$V352,'Transactions (Dated)'!$B$2:$B$53,'Share Values'!AF$11,'Transactions (Dated)'!$C$2:$C$53,"Sell")</f>
        <v>0</v>
      </c>
      <c r="AG352" s="40">
        <f ca="1">AG351+SUMIFS('Transactions (Dated)'!$E$2:$E$53,'Transactions (Dated)'!$D$2:$D$53,'Share Values'!$V352,'Transactions (Dated)'!$B$2:$B$53,'Share Values'!AG$11,'Transactions (Dated)'!$C$2:$C$53,"Buy")-SUMIFS('Transactions (Dated)'!$E$2:$E$53,'Transactions (Dated)'!$D$2:$D$53,'Share Values'!$V352,'Transactions (Dated)'!$B$2:$B$53,'Share Values'!AG$11,'Transactions (Dated)'!$C$2:$C$53,"Sell")</f>
        <v>0</v>
      </c>
      <c r="AH352" s="40">
        <f ca="1">AH351+SUMIFS('Transactions (Dated)'!$E$2:$E$53,'Transactions (Dated)'!$D$2:$D$53,'Share Values'!$V352,'Transactions (Dated)'!$B$2:$B$53,'Share Values'!AH$11,'Transactions (Dated)'!$C$2:$C$53,"Buy")-SUMIFS('Transactions (Dated)'!$E$2:$E$53,'Transactions (Dated)'!$D$2:$D$53,'Share Values'!$V352,'Transactions (Dated)'!$B$2:$B$53,'Share Values'!AH$11,'Transactions (Dated)'!$C$2:$C$53,"Sell")</f>
        <v>0</v>
      </c>
      <c r="AI352" s="40">
        <f ca="1">AI351+SUMIFS('Transactions (Dated)'!$E$2:$E$53,'Transactions (Dated)'!$D$2:$D$53,'Share Values'!$V352,'Transactions (Dated)'!$B$2:$B$53,'Share Values'!AI$11,'Transactions (Dated)'!$C$2:$C$53,"Buy")-SUMIFS('Transactions (Dated)'!$E$2:$E$53,'Transactions (Dated)'!$D$2:$D$53,'Share Values'!$V352,'Transactions (Dated)'!$B$2:$B$53,'Share Values'!AI$11,'Transactions (Dated)'!$C$2:$C$53,"Sell")</f>
        <v>0</v>
      </c>
      <c r="AJ352" s="40">
        <f ca="1">AJ351+SUMIFS('Transactions (Dated)'!$E$2:$E$53,'Transactions (Dated)'!$D$2:$D$53,'Share Values'!$V352,'Transactions (Dated)'!$B$2:$B$53,'Share Values'!AJ$11,'Transactions (Dated)'!$C$2:$C$53,"Buy")-SUMIFS('Transactions (Dated)'!$E$2:$E$53,'Transactions (Dated)'!$D$2:$D$53,'Share Values'!$V352,'Transactions (Dated)'!$B$2:$B$53,'Share Values'!AJ$11,'Transactions (Dated)'!$C$2:$C$53,"Sell")</f>
        <v>0</v>
      </c>
      <c r="AK352" s="40"/>
      <c r="AM352" s="3">
        <f t="shared" si="129"/>
        <v>42409</v>
      </c>
      <c r="AN352" s="6">
        <f t="shared" ca="1" si="130"/>
        <v>43243.75</v>
      </c>
      <c r="AO352" s="6">
        <f t="shared" ca="1" si="131"/>
        <v>15750</v>
      </c>
      <c r="AP352" s="6">
        <f t="shared" ca="1" si="132"/>
        <v>0</v>
      </c>
      <c r="AQ352" s="6">
        <f t="shared" ca="1" si="133"/>
        <v>64725.32</v>
      </c>
      <c r="AR352" s="6">
        <f t="shared" ca="1" si="134"/>
        <v>28011.64</v>
      </c>
      <c r="AS352" s="6">
        <f t="shared" ca="1" si="135"/>
        <v>49147</v>
      </c>
      <c r="AT352" s="6">
        <f t="shared" ca="1" si="136"/>
        <v>50228</v>
      </c>
      <c r="AU352" s="6">
        <f t="shared" ca="1" si="137"/>
        <v>98267.459999999992</v>
      </c>
      <c r="AV352" s="6">
        <f t="shared" ca="1" si="138"/>
        <v>0</v>
      </c>
      <c r="AW352" s="6">
        <f t="shared" ca="1" si="139"/>
        <v>0</v>
      </c>
      <c r="AX352" s="6">
        <f t="shared" ca="1" si="140"/>
        <v>0</v>
      </c>
      <c r="AY352" s="6">
        <f t="shared" ca="1" si="141"/>
        <v>0</v>
      </c>
      <c r="AZ352" s="6">
        <f t="shared" ca="1" si="142"/>
        <v>0</v>
      </c>
      <c r="BA352" s="6">
        <f t="shared" ca="1" si="143"/>
        <v>0</v>
      </c>
      <c r="BB352" s="6"/>
      <c r="BD352" s="4">
        <f t="shared" ca="1" si="144"/>
        <v>349373.17000000004</v>
      </c>
      <c r="BF352" s="3">
        <f t="shared" si="145"/>
        <v>42409</v>
      </c>
      <c r="BG352" s="6">
        <f>BG351+SUMIFS('Transactions (Dated)'!H:H,'Transactions (Dated)'!D:D,'Share Values'!AM352)</f>
        <v>626145.98</v>
      </c>
      <c r="BH352" s="6">
        <f ca="1">BH351+SUMIFS('Transactions (Dated)'!$F:$F,'Transactions (Dated)'!$D:$D,$BF352,'Transactions (Dated)'!$B:$B,BH$11,'Transactions (Dated)'!$C:$C,"Dividend (paid to cash)")*W352</f>
        <v>0</v>
      </c>
      <c r="BI352" s="6">
        <f ca="1">BI351+SUMIFS('Transactions (Dated)'!$F:$F,'Transactions (Dated)'!$D:$D,$BF352,'Transactions (Dated)'!$B:$B,BI$11,'Transactions (Dated)'!$C:$C,"Dividend (paid to cash)")*X352</f>
        <v>2421.875</v>
      </c>
      <c r="BJ352" s="6">
        <f ca="1">BJ351+SUMIFS('Transactions (Dated)'!$F:$F,'Transactions (Dated)'!$D:$D,$BF352,'Transactions (Dated)'!$B:$B,BJ$11,'Transactions (Dated)'!$C:$C,"Dividend (paid to cash)")*Y352</f>
        <v>0</v>
      </c>
      <c r="BK352" s="6">
        <f ca="1">BK351+SUMIFS('Transactions (Dated)'!$F:$F,'Transactions (Dated)'!$D:$D,$BF352,'Transactions (Dated)'!$B:$B,BK$11,'Transactions (Dated)'!$C:$C,"Dividend (paid to cash)")*Z352</f>
        <v>245.96000000000004</v>
      </c>
      <c r="BL352" s="6">
        <f ca="1">BL351+SUMIFS('Transactions (Dated)'!$F:$F,'Transactions (Dated)'!$D:$D,$BF352,'Transactions (Dated)'!$B:$B,BL$11,'Transactions (Dated)'!$C:$C,"Dividend (paid to cash)")*AA352</f>
        <v>0</v>
      </c>
      <c r="BM352" s="6">
        <f ca="1">BM351+SUMIFS('Transactions (Dated)'!$F:$F,'Transactions (Dated)'!$D:$D,$BF352,'Transactions (Dated)'!$B:$B,BM$11,'Transactions (Dated)'!$C:$C,"Dividend (paid to cash)")*AB352</f>
        <v>359.31700000000001</v>
      </c>
      <c r="BN352" s="6">
        <f ca="1">BN351+SUMIFS('Transactions (Dated)'!$F:$F,'Transactions (Dated)'!$D:$D,$BF352,'Transactions (Dated)'!$B:$B,BN$11,'Transactions (Dated)'!$C:$C,"Dividend (paid to cash)")*AC352</f>
        <v>0</v>
      </c>
      <c r="BO352" s="6">
        <f ca="1">BO351+SUMIFS('Transactions (Dated)'!$F:$F,'Transactions (Dated)'!$D:$D,$BF352,'Transactions (Dated)'!$B:$B,BO$11,'Transactions (Dated)'!$C:$C,"Dividend (paid to cash)")*AD352</f>
        <v>0</v>
      </c>
      <c r="BP352" s="6">
        <f ca="1">BP351+SUMIFS('Transactions (Dated)'!$F:$F,'Transactions (Dated)'!$D:$D,$BF352,'Transactions (Dated)'!$B:$B,BP$11,'Transactions (Dated)'!$C:$C,"Dividend (paid to cash)")*AE352</f>
        <v>0</v>
      </c>
      <c r="BQ352" s="6">
        <f ca="1">BQ351+SUMIFS('Transactions (Dated)'!$F:$F,'Transactions (Dated)'!$D:$D,$BF352,'Transactions (Dated)'!$B:$B,BQ$11,'Transactions (Dated)'!$C:$C,"Dividend (paid to cash)")*AF352</f>
        <v>0</v>
      </c>
      <c r="BR352" s="6">
        <f ca="1">BR351+SUMIFS('Transactions (Dated)'!$F:$F,'Transactions (Dated)'!$D:$D,$BF352,'Transactions (Dated)'!$B:$B,BR$11,'Transactions (Dated)'!$C:$C,"Dividend (paid to cash)")*AG352</f>
        <v>0</v>
      </c>
      <c r="BS352" s="6">
        <f ca="1">BS351+SUMIFS('Transactions (Dated)'!$F:$F,'Transactions (Dated)'!$D:$D,$BF352,'Transactions (Dated)'!$B:$B,BS$11,'Transactions (Dated)'!$C:$C,"Dividend (paid to cash)")*AH352</f>
        <v>0</v>
      </c>
      <c r="BT352" s="6">
        <f ca="1">BT351+SUMIFS('Transactions (Dated)'!$F:$F,'Transactions (Dated)'!$D:$D,$BF352,'Transactions (Dated)'!$B:$B,BT$11,'Transactions (Dated)'!$C:$C,"Dividend (paid to cash)")*AI352</f>
        <v>0</v>
      </c>
      <c r="BU352" s="6">
        <f ca="1">BU351+SUMIFS('Transactions (Dated)'!$F:$F,'Transactions (Dated)'!$D:$D,$BF352,'Transactions (Dated)'!$B:$B,BU$11,'Transactions (Dated)'!$C:$C,"Dividend (paid to cash)")*AJ352</f>
        <v>0</v>
      </c>
      <c r="BV352" s="6"/>
      <c r="BX352" s="6">
        <f t="shared" ca="1" si="150"/>
        <v>629173.13199999998</v>
      </c>
      <c r="BZ352" s="3">
        <f t="shared" si="151"/>
        <v>42409</v>
      </c>
      <c r="CA352" s="4">
        <f t="shared" ca="1" si="146"/>
        <v>349373.17000000004</v>
      </c>
      <c r="CB352" s="4">
        <f t="shared" ca="1" si="147"/>
        <v>629173.13199999998</v>
      </c>
      <c r="CD352" s="4">
        <f t="shared" ca="1" si="148"/>
        <v>978546.30200000003</v>
      </c>
    </row>
    <row r="353" spans="2:82">
      <c r="B353" s="3">
        <f t="shared" si="149"/>
        <v>42410</v>
      </c>
      <c r="C353" s="2">
        <v>12185.7</v>
      </c>
      <c r="E353" s="70">
        <v>42410</v>
      </c>
      <c r="F353" s="69">
        <v>9.24</v>
      </c>
      <c r="G353" s="69">
        <v>1.7</v>
      </c>
      <c r="H353" s="69">
        <v>16.510000000000002</v>
      </c>
      <c r="I353" s="69">
        <v>34.56</v>
      </c>
      <c r="J353" s="69">
        <v>11.82</v>
      </c>
      <c r="K353" s="69">
        <v>10.14</v>
      </c>
      <c r="L353" s="69">
        <v>16.89</v>
      </c>
      <c r="M353" s="69">
        <v>3.54</v>
      </c>
      <c r="N353" s="69">
        <v>6.9</v>
      </c>
      <c r="O353" s="69">
        <v>7.4966999999999997</v>
      </c>
      <c r="P353" s="69">
        <v>22.84</v>
      </c>
      <c r="Q353" s="69">
        <v>0.88</v>
      </c>
      <c r="R353" s="69">
        <v>2.54</v>
      </c>
      <c r="S353" s="69">
        <v>37.47</v>
      </c>
      <c r="T353" s="4"/>
      <c r="V353" s="3">
        <f t="shared" si="128"/>
        <v>42410</v>
      </c>
      <c r="W353" s="40">
        <f ca="1">W352+SUMIFS('Transactions (Dated)'!$E$2:$E$53,'Transactions (Dated)'!$D$2:$D$53,'Share Values'!$V353,'Transactions (Dated)'!$B$2:$B$53,'Share Values'!W$11,'Transactions (Dated)'!$C$2:$C$53,"Buy")-SUMIFS('Transactions (Dated)'!$E$2:$E$53,'Transactions (Dated)'!$D$2:$D$53,'Share Values'!$V353,'Transactions (Dated)'!$B$2:$B$53,'Share Values'!W$11,'Transactions (Dated)'!$C$2:$C$53,"Sell")</f>
        <v>4625</v>
      </c>
      <c r="X353" s="40">
        <f ca="1">X352+SUMIFS('Transactions (Dated)'!$E$2:$E$53,'Transactions (Dated)'!$D$2:$D$53,'Share Values'!$V353,'Transactions (Dated)'!$B$2:$B$53,'Share Values'!X$11,'Transactions (Dated)'!$C$2:$C$53,"Buy")-SUMIFS('Transactions (Dated)'!$E$2:$E$53,'Transactions (Dated)'!$D$2:$D$53,'Share Values'!$V353,'Transactions (Dated)'!$B$2:$B$53,'Share Values'!X$11,'Transactions (Dated)'!$C$2:$C$53,"Sell")</f>
        <v>9375</v>
      </c>
      <c r="Y353" s="40">
        <f ca="1">Y352+SUMIFS('Transactions (Dated)'!$E$2:$E$53,'Transactions (Dated)'!$D$2:$D$53,'Share Values'!$V353,'Transactions (Dated)'!$B$2:$B$53,'Share Values'!Y$11,'Transactions (Dated)'!$C$2:$C$53,"Buy")-SUMIFS('Transactions (Dated)'!$E$2:$E$53,'Transactions (Dated)'!$D$2:$D$53,'Share Values'!$V353,'Transactions (Dated)'!$B$2:$B$53,'Share Values'!Y$11,'Transactions (Dated)'!$C$2:$C$53,"Sell")</f>
        <v>0</v>
      </c>
      <c r="Z353" s="40">
        <f ca="1">Z352+SUMIFS('Transactions (Dated)'!$E$2:$E$53,'Transactions (Dated)'!$D$2:$D$53,'Share Values'!$V353,'Transactions (Dated)'!$B$2:$B$53,'Share Values'!Z$11,'Transactions (Dated)'!$C$2:$C$53,"Buy")-SUMIFS('Transactions (Dated)'!$E$2:$E$53,'Transactions (Dated)'!$D$2:$D$53,'Share Values'!$V353,'Transactions (Dated)'!$B$2:$B$53,'Share Values'!Z$11,'Transactions (Dated)'!$C$2:$C$53,"Sell")</f>
        <v>1892</v>
      </c>
      <c r="AA353" s="40">
        <f ca="1">AA352+SUMIFS('Transactions (Dated)'!$E$2:$E$53,'Transactions (Dated)'!$D$2:$D$53,'Share Values'!$V353,'Transactions (Dated)'!$B$2:$B$53,'Share Values'!AA$11,'Transactions (Dated)'!$C$2:$C$53,"Buy")-SUMIFS('Transactions (Dated)'!$E$2:$E$53,'Transactions (Dated)'!$D$2:$D$53,'Share Values'!$V353,'Transactions (Dated)'!$B$2:$B$53,'Share Values'!AA$11,'Transactions (Dated)'!$C$2:$C$53,"Sell")</f>
        <v>2348</v>
      </c>
      <c r="AB353" s="40">
        <f ca="1">AB352+SUMIFS('Transactions (Dated)'!$E$2:$E$53,'Transactions (Dated)'!$D$2:$D$53,'Share Values'!$V353,'Transactions (Dated)'!$B$2:$B$53,'Share Values'!AB$11,'Transactions (Dated)'!$C$2:$C$53,"Buy")-SUMIFS('Transactions (Dated)'!$E$2:$E$53,'Transactions (Dated)'!$D$2:$D$53,'Share Values'!$V353,'Transactions (Dated)'!$B$2:$B$53,'Share Values'!AB$11,'Transactions (Dated)'!$C$2:$C$53,"Sell")</f>
        <v>4900</v>
      </c>
      <c r="AC353" s="40">
        <f ca="1">AC352+SUMIFS('Transactions (Dated)'!$E$2:$E$53,'Transactions (Dated)'!$D$2:$D$53,'Share Values'!$V353,'Transactions (Dated)'!$B$2:$B$53,'Share Values'!AC$11,'Transactions (Dated)'!$C$2:$C$53,"Buy")-SUMIFS('Transactions (Dated)'!$E$2:$E$53,'Transactions (Dated)'!$D$2:$D$53,'Share Values'!$V353,'Transactions (Dated)'!$B$2:$B$53,'Share Values'!AC$11,'Transactions (Dated)'!$C$2:$C$53,"Sell")</f>
        <v>2900</v>
      </c>
      <c r="AD353" s="40">
        <f ca="1">AD352+SUMIFS('Transactions (Dated)'!$E$2:$E$53,'Transactions (Dated)'!$D$2:$D$53,'Share Values'!$V353,'Transactions (Dated)'!$B$2:$B$53,'Share Values'!AD$11,'Transactions (Dated)'!$C$2:$C$53,"Buy")-SUMIFS('Transactions (Dated)'!$E$2:$E$53,'Transactions (Dated)'!$D$2:$D$53,'Share Values'!$V353,'Transactions (Dated)'!$B$2:$B$53,'Share Values'!AD$11,'Transactions (Dated)'!$C$2:$C$53,"Sell")</f>
        <v>28401</v>
      </c>
      <c r="AE353" s="40">
        <f ca="1">AE352+SUMIFS('Transactions (Dated)'!$E$2:$E$53,'Transactions (Dated)'!$D$2:$D$53,'Share Values'!$V353,'Transactions (Dated)'!$B$2:$B$53,'Share Values'!AE$11,'Transactions (Dated)'!$C$2:$C$53,"Buy")-SUMIFS('Transactions (Dated)'!$E$2:$E$53,'Transactions (Dated)'!$D$2:$D$53,'Share Values'!$V353,'Transactions (Dated)'!$B$2:$B$53,'Share Values'!AE$11,'Transactions (Dated)'!$C$2:$C$53,"Sell")</f>
        <v>0</v>
      </c>
      <c r="AF353" s="40">
        <f ca="1">AF352+SUMIFS('Transactions (Dated)'!$E$2:$E$53,'Transactions (Dated)'!$D$2:$D$53,'Share Values'!$V353,'Transactions (Dated)'!$B$2:$B$53,'Share Values'!AF$11,'Transactions (Dated)'!$C$2:$C$53,"Buy")-SUMIFS('Transactions (Dated)'!$E$2:$E$53,'Transactions (Dated)'!$D$2:$D$53,'Share Values'!$V353,'Transactions (Dated)'!$B$2:$B$53,'Share Values'!AF$11,'Transactions (Dated)'!$C$2:$C$53,"Sell")</f>
        <v>0</v>
      </c>
      <c r="AG353" s="40">
        <f ca="1">AG352+SUMIFS('Transactions (Dated)'!$E$2:$E$53,'Transactions (Dated)'!$D$2:$D$53,'Share Values'!$V353,'Transactions (Dated)'!$B$2:$B$53,'Share Values'!AG$11,'Transactions (Dated)'!$C$2:$C$53,"Buy")-SUMIFS('Transactions (Dated)'!$E$2:$E$53,'Transactions (Dated)'!$D$2:$D$53,'Share Values'!$V353,'Transactions (Dated)'!$B$2:$B$53,'Share Values'!AG$11,'Transactions (Dated)'!$C$2:$C$53,"Sell")</f>
        <v>0</v>
      </c>
      <c r="AH353" s="40">
        <f ca="1">AH352+SUMIFS('Transactions (Dated)'!$E$2:$E$53,'Transactions (Dated)'!$D$2:$D$53,'Share Values'!$V353,'Transactions (Dated)'!$B$2:$B$53,'Share Values'!AH$11,'Transactions (Dated)'!$C$2:$C$53,"Buy")-SUMIFS('Transactions (Dated)'!$E$2:$E$53,'Transactions (Dated)'!$D$2:$D$53,'Share Values'!$V353,'Transactions (Dated)'!$B$2:$B$53,'Share Values'!AH$11,'Transactions (Dated)'!$C$2:$C$53,"Sell")</f>
        <v>0</v>
      </c>
      <c r="AI353" s="40">
        <f ca="1">AI352+SUMIFS('Transactions (Dated)'!$E$2:$E$53,'Transactions (Dated)'!$D$2:$D$53,'Share Values'!$V353,'Transactions (Dated)'!$B$2:$B$53,'Share Values'!AI$11,'Transactions (Dated)'!$C$2:$C$53,"Buy")-SUMIFS('Transactions (Dated)'!$E$2:$E$53,'Transactions (Dated)'!$D$2:$D$53,'Share Values'!$V353,'Transactions (Dated)'!$B$2:$B$53,'Share Values'!AI$11,'Transactions (Dated)'!$C$2:$C$53,"Sell")</f>
        <v>0</v>
      </c>
      <c r="AJ353" s="40">
        <f ca="1">AJ352+SUMIFS('Transactions (Dated)'!$E$2:$E$53,'Transactions (Dated)'!$D$2:$D$53,'Share Values'!$V353,'Transactions (Dated)'!$B$2:$B$53,'Share Values'!AJ$11,'Transactions (Dated)'!$C$2:$C$53,"Buy")-SUMIFS('Transactions (Dated)'!$E$2:$E$53,'Transactions (Dated)'!$D$2:$D$53,'Share Values'!$V353,'Transactions (Dated)'!$B$2:$B$53,'Share Values'!AJ$11,'Transactions (Dated)'!$C$2:$C$53,"Sell")</f>
        <v>0</v>
      </c>
      <c r="AK353" s="40"/>
      <c r="AM353" s="3">
        <f t="shared" si="129"/>
        <v>42410</v>
      </c>
      <c r="AN353" s="6">
        <f t="shared" ca="1" si="130"/>
        <v>42735</v>
      </c>
      <c r="AO353" s="6">
        <f t="shared" ca="1" si="131"/>
        <v>15937.5</v>
      </c>
      <c r="AP353" s="6">
        <f t="shared" ca="1" si="132"/>
        <v>0</v>
      </c>
      <c r="AQ353" s="6">
        <f t="shared" ca="1" si="133"/>
        <v>65387.520000000004</v>
      </c>
      <c r="AR353" s="6">
        <f t="shared" ca="1" si="134"/>
        <v>27753.360000000001</v>
      </c>
      <c r="AS353" s="6">
        <f t="shared" ca="1" si="135"/>
        <v>49686</v>
      </c>
      <c r="AT353" s="6">
        <f t="shared" ca="1" si="136"/>
        <v>48981</v>
      </c>
      <c r="AU353" s="6">
        <f t="shared" ca="1" si="137"/>
        <v>100539.54000000001</v>
      </c>
      <c r="AV353" s="6">
        <f t="shared" ca="1" si="138"/>
        <v>0</v>
      </c>
      <c r="AW353" s="6">
        <f t="shared" ca="1" si="139"/>
        <v>0</v>
      </c>
      <c r="AX353" s="6">
        <f t="shared" ca="1" si="140"/>
        <v>0</v>
      </c>
      <c r="AY353" s="6">
        <f t="shared" ca="1" si="141"/>
        <v>0</v>
      </c>
      <c r="AZ353" s="6">
        <f t="shared" ca="1" si="142"/>
        <v>0</v>
      </c>
      <c r="BA353" s="6">
        <f t="shared" ca="1" si="143"/>
        <v>0</v>
      </c>
      <c r="BB353" s="6"/>
      <c r="BD353" s="4">
        <f t="shared" ca="1" si="144"/>
        <v>351019.92000000004</v>
      </c>
      <c r="BF353" s="3">
        <f t="shared" si="145"/>
        <v>42410</v>
      </c>
      <c r="BG353" s="6">
        <f>BG352+SUMIFS('Transactions (Dated)'!H:H,'Transactions (Dated)'!D:D,'Share Values'!AM353)</f>
        <v>626145.98</v>
      </c>
      <c r="BH353" s="6">
        <f ca="1">BH352+SUMIFS('Transactions (Dated)'!$F:$F,'Transactions (Dated)'!$D:$D,$BF353,'Transactions (Dated)'!$B:$B,BH$11,'Transactions (Dated)'!$C:$C,"Dividend (paid to cash)")*W353</f>
        <v>0</v>
      </c>
      <c r="BI353" s="6">
        <f ca="1">BI352+SUMIFS('Transactions (Dated)'!$F:$F,'Transactions (Dated)'!$D:$D,$BF353,'Transactions (Dated)'!$B:$B,BI$11,'Transactions (Dated)'!$C:$C,"Dividend (paid to cash)")*X353</f>
        <v>2421.875</v>
      </c>
      <c r="BJ353" s="6">
        <f ca="1">BJ352+SUMIFS('Transactions (Dated)'!$F:$F,'Transactions (Dated)'!$D:$D,$BF353,'Transactions (Dated)'!$B:$B,BJ$11,'Transactions (Dated)'!$C:$C,"Dividend (paid to cash)")*Y353</f>
        <v>0</v>
      </c>
      <c r="BK353" s="6">
        <f ca="1">BK352+SUMIFS('Transactions (Dated)'!$F:$F,'Transactions (Dated)'!$D:$D,$BF353,'Transactions (Dated)'!$B:$B,BK$11,'Transactions (Dated)'!$C:$C,"Dividend (paid to cash)")*Z353</f>
        <v>245.96000000000004</v>
      </c>
      <c r="BL353" s="6">
        <f ca="1">BL352+SUMIFS('Transactions (Dated)'!$F:$F,'Transactions (Dated)'!$D:$D,$BF353,'Transactions (Dated)'!$B:$B,BL$11,'Transactions (Dated)'!$C:$C,"Dividend (paid to cash)")*AA353</f>
        <v>0</v>
      </c>
      <c r="BM353" s="6">
        <f ca="1">BM352+SUMIFS('Transactions (Dated)'!$F:$F,'Transactions (Dated)'!$D:$D,$BF353,'Transactions (Dated)'!$B:$B,BM$11,'Transactions (Dated)'!$C:$C,"Dividend (paid to cash)")*AB353</f>
        <v>359.31700000000001</v>
      </c>
      <c r="BN353" s="6">
        <f ca="1">BN352+SUMIFS('Transactions (Dated)'!$F:$F,'Transactions (Dated)'!$D:$D,$BF353,'Transactions (Dated)'!$B:$B,BN$11,'Transactions (Dated)'!$C:$C,"Dividend (paid to cash)")*AC353</f>
        <v>1014.9999999999999</v>
      </c>
      <c r="BO353" s="6">
        <f ca="1">BO352+SUMIFS('Transactions (Dated)'!$F:$F,'Transactions (Dated)'!$D:$D,$BF353,'Transactions (Dated)'!$B:$B,BO$11,'Transactions (Dated)'!$C:$C,"Dividend (paid to cash)")*AD353</f>
        <v>0</v>
      </c>
      <c r="BP353" s="6">
        <f ca="1">BP352+SUMIFS('Transactions (Dated)'!$F:$F,'Transactions (Dated)'!$D:$D,$BF353,'Transactions (Dated)'!$B:$B,BP$11,'Transactions (Dated)'!$C:$C,"Dividend (paid to cash)")*AE353</f>
        <v>0</v>
      </c>
      <c r="BQ353" s="6">
        <f ca="1">BQ352+SUMIFS('Transactions (Dated)'!$F:$F,'Transactions (Dated)'!$D:$D,$BF353,'Transactions (Dated)'!$B:$B,BQ$11,'Transactions (Dated)'!$C:$C,"Dividend (paid to cash)")*AF353</f>
        <v>0</v>
      </c>
      <c r="BR353" s="6">
        <f ca="1">BR352+SUMIFS('Transactions (Dated)'!$F:$F,'Transactions (Dated)'!$D:$D,$BF353,'Transactions (Dated)'!$B:$B,BR$11,'Transactions (Dated)'!$C:$C,"Dividend (paid to cash)")*AG353</f>
        <v>0</v>
      </c>
      <c r="BS353" s="6">
        <f ca="1">BS352+SUMIFS('Transactions (Dated)'!$F:$F,'Transactions (Dated)'!$D:$D,$BF353,'Transactions (Dated)'!$B:$B,BS$11,'Transactions (Dated)'!$C:$C,"Dividend (paid to cash)")*AH353</f>
        <v>0</v>
      </c>
      <c r="BT353" s="6">
        <f ca="1">BT352+SUMIFS('Transactions (Dated)'!$F:$F,'Transactions (Dated)'!$D:$D,$BF353,'Transactions (Dated)'!$B:$B,BT$11,'Transactions (Dated)'!$C:$C,"Dividend (paid to cash)")*AI353</f>
        <v>0</v>
      </c>
      <c r="BU353" s="6">
        <f ca="1">BU352+SUMIFS('Transactions (Dated)'!$F:$F,'Transactions (Dated)'!$D:$D,$BF353,'Transactions (Dated)'!$B:$B,BU$11,'Transactions (Dated)'!$C:$C,"Dividend (paid to cash)")*AJ353</f>
        <v>0</v>
      </c>
      <c r="BV353" s="6"/>
      <c r="BX353" s="6">
        <f t="shared" ca="1" si="150"/>
        <v>630188.13199999998</v>
      </c>
      <c r="BZ353" s="3">
        <f t="shared" si="151"/>
        <v>42410</v>
      </c>
      <c r="CA353" s="4">
        <f t="shared" ca="1" si="146"/>
        <v>351019.92000000004</v>
      </c>
      <c r="CB353" s="4">
        <f t="shared" ca="1" si="147"/>
        <v>630188.13199999998</v>
      </c>
      <c r="CD353" s="4">
        <f t="shared" ca="1" si="148"/>
        <v>981208.05200000003</v>
      </c>
    </row>
    <row r="354" spans="2:82">
      <c r="B354" s="3">
        <f t="shared" si="149"/>
        <v>42411</v>
      </c>
      <c r="C354" s="2">
        <v>12087.4</v>
      </c>
      <c r="E354" s="70">
        <v>42411</v>
      </c>
      <c r="F354" s="69">
        <v>9.2200000000000006</v>
      </c>
      <c r="G354" s="69">
        <v>1.65</v>
      </c>
      <c r="H354" s="69">
        <v>16.37</v>
      </c>
      <c r="I354" s="69">
        <v>34.65</v>
      </c>
      <c r="J354" s="69">
        <v>11.76</v>
      </c>
      <c r="K354" s="69">
        <v>9.89</v>
      </c>
      <c r="L354" s="69">
        <v>16.670000000000002</v>
      </c>
      <c r="M354" s="69">
        <v>3.78</v>
      </c>
      <c r="N354" s="69">
        <v>6.9</v>
      </c>
      <c r="O354" s="69">
        <v>7.17</v>
      </c>
      <c r="P354" s="69">
        <v>22.46</v>
      </c>
      <c r="Q354" s="69">
        <v>0.87</v>
      </c>
      <c r="R354" s="69">
        <v>2.46</v>
      </c>
      <c r="S354" s="69">
        <v>36.130000000000003</v>
      </c>
      <c r="T354" s="4"/>
      <c r="V354" s="3">
        <f t="shared" si="128"/>
        <v>42411</v>
      </c>
      <c r="W354" s="40">
        <f ca="1">W353+SUMIFS('Transactions (Dated)'!$E$2:$E$53,'Transactions (Dated)'!$D$2:$D$53,'Share Values'!$V354,'Transactions (Dated)'!$B$2:$B$53,'Share Values'!W$11,'Transactions (Dated)'!$C$2:$C$53,"Buy")-SUMIFS('Transactions (Dated)'!$E$2:$E$53,'Transactions (Dated)'!$D$2:$D$53,'Share Values'!$V354,'Transactions (Dated)'!$B$2:$B$53,'Share Values'!W$11,'Transactions (Dated)'!$C$2:$C$53,"Sell")</f>
        <v>4625</v>
      </c>
      <c r="X354" s="40">
        <f ca="1">X353+SUMIFS('Transactions (Dated)'!$E$2:$E$53,'Transactions (Dated)'!$D$2:$D$53,'Share Values'!$V354,'Transactions (Dated)'!$B$2:$B$53,'Share Values'!X$11,'Transactions (Dated)'!$C$2:$C$53,"Buy")-SUMIFS('Transactions (Dated)'!$E$2:$E$53,'Transactions (Dated)'!$D$2:$D$53,'Share Values'!$V354,'Transactions (Dated)'!$B$2:$B$53,'Share Values'!X$11,'Transactions (Dated)'!$C$2:$C$53,"Sell")</f>
        <v>9375</v>
      </c>
      <c r="Y354" s="40">
        <f ca="1">Y353+SUMIFS('Transactions (Dated)'!$E$2:$E$53,'Transactions (Dated)'!$D$2:$D$53,'Share Values'!$V354,'Transactions (Dated)'!$B$2:$B$53,'Share Values'!Y$11,'Transactions (Dated)'!$C$2:$C$53,"Buy")-SUMIFS('Transactions (Dated)'!$E$2:$E$53,'Transactions (Dated)'!$D$2:$D$53,'Share Values'!$V354,'Transactions (Dated)'!$B$2:$B$53,'Share Values'!Y$11,'Transactions (Dated)'!$C$2:$C$53,"Sell")</f>
        <v>0</v>
      </c>
      <c r="Z354" s="40">
        <f ca="1">Z353+SUMIFS('Transactions (Dated)'!$E$2:$E$53,'Transactions (Dated)'!$D$2:$D$53,'Share Values'!$V354,'Transactions (Dated)'!$B$2:$B$53,'Share Values'!Z$11,'Transactions (Dated)'!$C$2:$C$53,"Buy")-SUMIFS('Transactions (Dated)'!$E$2:$E$53,'Transactions (Dated)'!$D$2:$D$53,'Share Values'!$V354,'Transactions (Dated)'!$B$2:$B$53,'Share Values'!Z$11,'Transactions (Dated)'!$C$2:$C$53,"Sell")</f>
        <v>1892</v>
      </c>
      <c r="AA354" s="40">
        <f ca="1">AA353+SUMIFS('Transactions (Dated)'!$E$2:$E$53,'Transactions (Dated)'!$D$2:$D$53,'Share Values'!$V354,'Transactions (Dated)'!$B$2:$B$53,'Share Values'!AA$11,'Transactions (Dated)'!$C$2:$C$53,"Buy")-SUMIFS('Transactions (Dated)'!$E$2:$E$53,'Transactions (Dated)'!$D$2:$D$53,'Share Values'!$V354,'Transactions (Dated)'!$B$2:$B$53,'Share Values'!AA$11,'Transactions (Dated)'!$C$2:$C$53,"Sell")</f>
        <v>2348</v>
      </c>
      <c r="AB354" s="40">
        <f ca="1">AB353+SUMIFS('Transactions (Dated)'!$E$2:$E$53,'Transactions (Dated)'!$D$2:$D$53,'Share Values'!$V354,'Transactions (Dated)'!$B$2:$B$53,'Share Values'!AB$11,'Transactions (Dated)'!$C$2:$C$53,"Buy")-SUMIFS('Transactions (Dated)'!$E$2:$E$53,'Transactions (Dated)'!$D$2:$D$53,'Share Values'!$V354,'Transactions (Dated)'!$B$2:$B$53,'Share Values'!AB$11,'Transactions (Dated)'!$C$2:$C$53,"Sell")</f>
        <v>4900</v>
      </c>
      <c r="AC354" s="40">
        <f ca="1">AC353+SUMIFS('Transactions (Dated)'!$E$2:$E$53,'Transactions (Dated)'!$D$2:$D$53,'Share Values'!$V354,'Transactions (Dated)'!$B$2:$B$53,'Share Values'!AC$11,'Transactions (Dated)'!$C$2:$C$53,"Buy")-SUMIFS('Transactions (Dated)'!$E$2:$E$53,'Transactions (Dated)'!$D$2:$D$53,'Share Values'!$V354,'Transactions (Dated)'!$B$2:$B$53,'Share Values'!AC$11,'Transactions (Dated)'!$C$2:$C$53,"Sell")</f>
        <v>2900</v>
      </c>
      <c r="AD354" s="40">
        <f ca="1">AD353+SUMIFS('Transactions (Dated)'!$E$2:$E$53,'Transactions (Dated)'!$D$2:$D$53,'Share Values'!$V354,'Transactions (Dated)'!$B$2:$B$53,'Share Values'!AD$11,'Transactions (Dated)'!$C$2:$C$53,"Buy")-SUMIFS('Transactions (Dated)'!$E$2:$E$53,'Transactions (Dated)'!$D$2:$D$53,'Share Values'!$V354,'Transactions (Dated)'!$B$2:$B$53,'Share Values'!AD$11,'Transactions (Dated)'!$C$2:$C$53,"Sell")</f>
        <v>28401</v>
      </c>
      <c r="AE354" s="40">
        <f ca="1">AE353+SUMIFS('Transactions (Dated)'!$E$2:$E$53,'Transactions (Dated)'!$D$2:$D$53,'Share Values'!$V354,'Transactions (Dated)'!$B$2:$B$53,'Share Values'!AE$11,'Transactions (Dated)'!$C$2:$C$53,"Buy")-SUMIFS('Transactions (Dated)'!$E$2:$E$53,'Transactions (Dated)'!$D$2:$D$53,'Share Values'!$V354,'Transactions (Dated)'!$B$2:$B$53,'Share Values'!AE$11,'Transactions (Dated)'!$C$2:$C$53,"Sell")</f>
        <v>0</v>
      </c>
      <c r="AF354" s="40">
        <f ca="1">AF353+SUMIFS('Transactions (Dated)'!$E$2:$E$53,'Transactions (Dated)'!$D$2:$D$53,'Share Values'!$V354,'Transactions (Dated)'!$B$2:$B$53,'Share Values'!AF$11,'Transactions (Dated)'!$C$2:$C$53,"Buy")-SUMIFS('Transactions (Dated)'!$E$2:$E$53,'Transactions (Dated)'!$D$2:$D$53,'Share Values'!$V354,'Transactions (Dated)'!$B$2:$B$53,'Share Values'!AF$11,'Transactions (Dated)'!$C$2:$C$53,"Sell")</f>
        <v>0</v>
      </c>
      <c r="AG354" s="40">
        <f ca="1">AG353+SUMIFS('Transactions (Dated)'!$E$2:$E$53,'Transactions (Dated)'!$D$2:$D$53,'Share Values'!$V354,'Transactions (Dated)'!$B$2:$B$53,'Share Values'!AG$11,'Transactions (Dated)'!$C$2:$C$53,"Buy")-SUMIFS('Transactions (Dated)'!$E$2:$E$53,'Transactions (Dated)'!$D$2:$D$53,'Share Values'!$V354,'Transactions (Dated)'!$B$2:$B$53,'Share Values'!AG$11,'Transactions (Dated)'!$C$2:$C$53,"Sell")</f>
        <v>0</v>
      </c>
      <c r="AH354" s="40">
        <f ca="1">AH353+SUMIFS('Transactions (Dated)'!$E$2:$E$53,'Transactions (Dated)'!$D$2:$D$53,'Share Values'!$V354,'Transactions (Dated)'!$B$2:$B$53,'Share Values'!AH$11,'Transactions (Dated)'!$C$2:$C$53,"Buy")-SUMIFS('Transactions (Dated)'!$E$2:$E$53,'Transactions (Dated)'!$D$2:$D$53,'Share Values'!$V354,'Transactions (Dated)'!$B$2:$B$53,'Share Values'!AH$11,'Transactions (Dated)'!$C$2:$C$53,"Sell")</f>
        <v>0</v>
      </c>
      <c r="AI354" s="40">
        <f ca="1">AI353+SUMIFS('Transactions (Dated)'!$E$2:$E$53,'Transactions (Dated)'!$D$2:$D$53,'Share Values'!$V354,'Transactions (Dated)'!$B$2:$B$53,'Share Values'!AI$11,'Transactions (Dated)'!$C$2:$C$53,"Buy")-SUMIFS('Transactions (Dated)'!$E$2:$E$53,'Transactions (Dated)'!$D$2:$D$53,'Share Values'!$V354,'Transactions (Dated)'!$B$2:$B$53,'Share Values'!AI$11,'Transactions (Dated)'!$C$2:$C$53,"Sell")</f>
        <v>0</v>
      </c>
      <c r="AJ354" s="40">
        <f ca="1">AJ353+SUMIFS('Transactions (Dated)'!$E$2:$E$53,'Transactions (Dated)'!$D$2:$D$53,'Share Values'!$V354,'Transactions (Dated)'!$B$2:$B$53,'Share Values'!AJ$11,'Transactions (Dated)'!$C$2:$C$53,"Buy")-SUMIFS('Transactions (Dated)'!$E$2:$E$53,'Transactions (Dated)'!$D$2:$D$53,'Share Values'!$V354,'Transactions (Dated)'!$B$2:$B$53,'Share Values'!AJ$11,'Transactions (Dated)'!$C$2:$C$53,"Sell")</f>
        <v>0</v>
      </c>
      <c r="AK354" s="40"/>
      <c r="AM354" s="3">
        <f t="shared" si="129"/>
        <v>42411</v>
      </c>
      <c r="AN354" s="6">
        <f t="shared" ca="1" si="130"/>
        <v>42642.5</v>
      </c>
      <c r="AO354" s="6">
        <f t="shared" ca="1" si="131"/>
        <v>15468.75</v>
      </c>
      <c r="AP354" s="6">
        <f t="shared" ca="1" si="132"/>
        <v>0</v>
      </c>
      <c r="AQ354" s="6">
        <f t="shared" ca="1" si="133"/>
        <v>65557.8</v>
      </c>
      <c r="AR354" s="6">
        <f t="shared" ca="1" si="134"/>
        <v>27612.48</v>
      </c>
      <c r="AS354" s="6">
        <f t="shared" ca="1" si="135"/>
        <v>48461</v>
      </c>
      <c r="AT354" s="6">
        <f t="shared" ca="1" si="136"/>
        <v>48343.000000000007</v>
      </c>
      <c r="AU354" s="6">
        <f t="shared" ca="1" si="137"/>
        <v>107355.78</v>
      </c>
      <c r="AV354" s="6">
        <f t="shared" ca="1" si="138"/>
        <v>0</v>
      </c>
      <c r="AW354" s="6">
        <f t="shared" ca="1" si="139"/>
        <v>0</v>
      </c>
      <c r="AX354" s="6">
        <f t="shared" ca="1" si="140"/>
        <v>0</v>
      </c>
      <c r="AY354" s="6">
        <f t="shared" ca="1" si="141"/>
        <v>0</v>
      </c>
      <c r="AZ354" s="6">
        <f t="shared" ca="1" si="142"/>
        <v>0</v>
      </c>
      <c r="BA354" s="6">
        <f t="shared" ca="1" si="143"/>
        <v>0</v>
      </c>
      <c r="BB354" s="6"/>
      <c r="BD354" s="4">
        <f t="shared" ca="1" si="144"/>
        <v>355441.31</v>
      </c>
      <c r="BF354" s="3">
        <f t="shared" si="145"/>
        <v>42411</v>
      </c>
      <c r="BG354" s="6">
        <f>BG353+SUMIFS('Transactions (Dated)'!H:H,'Transactions (Dated)'!D:D,'Share Values'!AM354)</f>
        <v>626145.98</v>
      </c>
      <c r="BH354" s="6">
        <f ca="1">BH353+SUMIFS('Transactions (Dated)'!$F:$F,'Transactions (Dated)'!$D:$D,$BF354,'Transactions (Dated)'!$B:$B,BH$11,'Transactions (Dated)'!$C:$C,"Dividend (paid to cash)")*W354</f>
        <v>0</v>
      </c>
      <c r="BI354" s="6">
        <f ca="1">BI353+SUMIFS('Transactions (Dated)'!$F:$F,'Transactions (Dated)'!$D:$D,$BF354,'Transactions (Dated)'!$B:$B,BI$11,'Transactions (Dated)'!$C:$C,"Dividend (paid to cash)")*X354</f>
        <v>2421.875</v>
      </c>
      <c r="BJ354" s="6">
        <f ca="1">BJ353+SUMIFS('Transactions (Dated)'!$F:$F,'Transactions (Dated)'!$D:$D,$BF354,'Transactions (Dated)'!$B:$B,BJ$11,'Transactions (Dated)'!$C:$C,"Dividend (paid to cash)")*Y354</f>
        <v>0</v>
      </c>
      <c r="BK354" s="6">
        <f ca="1">BK353+SUMIFS('Transactions (Dated)'!$F:$F,'Transactions (Dated)'!$D:$D,$BF354,'Transactions (Dated)'!$B:$B,BK$11,'Transactions (Dated)'!$C:$C,"Dividend (paid to cash)")*Z354</f>
        <v>245.96000000000004</v>
      </c>
      <c r="BL354" s="6">
        <f ca="1">BL353+SUMIFS('Transactions (Dated)'!$F:$F,'Transactions (Dated)'!$D:$D,$BF354,'Transactions (Dated)'!$B:$B,BL$11,'Transactions (Dated)'!$C:$C,"Dividend (paid to cash)")*AA354</f>
        <v>0</v>
      </c>
      <c r="BM354" s="6">
        <f ca="1">BM353+SUMIFS('Transactions (Dated)'!$F:$F,'Transactions (Dated)'!$D:$D,$BF354,'Transactions (Dated)'!$B:$B,BM$11,'Transactions (Dated)'!$C:$C,"Dividend (paid to cash)")*AB354</f>
        <v>359.31700000000001</v>
      </c>
      <c r="BN354" s="6">
        <f ca="1">BN353+SUMIFS('Transactions (Dated)'!$F:$F,'Transactions (Dated)'!$D:$D,$BF354,'Transactions (Dated)'!$B:$B,BN$11,'Transactions (Dated)'!$C:$C,"Dividend (paid to cash)")*AC354</f>
        <v>1014.9999999999999</v>
      </c>
      <c r="BO354" s="6">
        <f ca="1">BO353+SUMIFS('Transactions (Dated)'!$F:$F,'Transactions (Dated)'!$D:$D,$BF354,'Transactions (Dated)'!$B:$B,BO$11,'Transactions (Dated)'!$C:$C,"Dividend (paid to cash)")*AD354</f>
        <v>0</v>
      </c>
      <c r="BP354" s="6">
        <f ca="1">BP353+SUMIFS('Transactions (Dated)'!$F:$F,'Transactions (Dated)'!$D:$D,$BF354,'Transactions (Dated)'!$B:$B,BP$11,'Transactions (Dated)'!$C:$C,"Dividend (paid to cash)")*AE354</f>
        <v>0</v>
      </c>
      <c r="BQ354" s="6">
        <f ca="1">BQ353+SUMIFS('Transactions (Dated)'!$F:$F,'Transactions (Dated)'!$D:$D,$BF354,'Transactions (Dated)'!$B:$B,BQ$11,'Transactions (Dated)'!$C:$C,"Dividend (paid to cash)")*AF354</f>
        <v>0</v>
      </c>
      <c r="BR354" s="6">
        <f ca="1">BR353+SUMIFS('Transactions (Dated)'!$F:$F,'Transactions (Dated)'!$D:$D,$BF354,'Transactions (Dated)'!$B:$B,BR$11,'Transactions (Dated)'!$C:$C,"Dividend (paid to cash)")*AG354</f>
        <v>0</v>
      </c>
      <c r="BS354" s="6">
        <f ca="1">BS353+SUMIFS('Transactions (Dated)'!$F:$F,'Transactions (Dated)'!$D:$D,$BF354,'Transactions (Dated)'!$B:$B,BS$11,'Transactions (Dated)'!$C:$C,"Dividend (paid to cash)")*AH354</f>
        <v>0</v>
      </c>
      <c r="BT354" s="6">
        <f ca="1">BT353+SUMIFS('Transactions (Dated)'!$F:$F,'Transactions (Dated)'!$D:$D,$BF354,'Transactions (Dated)'!$B:$B,BT$11,'Transactions (Dated)'!$C:$C,"Dividend (paid to cash)")*AI354</f>
        <v>0</v>
      </c>
      <c r="BU354" s="6">
        <f ca="1">BU353+SUMIFS('Transactions (Dated)'!$F:$F,'Transactions (Dated)'!$D:$D,$BF354,'Transactions (Dated)'!$B:$B,BU$11,'Transactions (Dated)'!$C:$C,"Dividend (paid to cash)")*AJ354</f>
        <v>0</v>
      </c>
      <c r="BV354" s="6"/>
      <c r="BX354" s="6">
        <f t="shared" ca="1" si="150"/>
        <v>630188.13199999998</v>
      </c>
      <c r="BZ354" s="3">
        <f t="shared" si="151"/>
        <v>42411</v>
      </c>
      <c r="CA354" s="4">
        <f t="shared" ca="1" si="146"/>
        <v>355441.31</v>
      </c>
      <c r="CB354" s="4">
        <f t="shared" ca="1" si="147"/>
        <v>630188.13199999998</v>
      </c>
      <c r="CD354" s="4">
        <f t="shared" ca="1" si="148"/>
        <v>985629.44200000004</v>
      </c>
    </row>
    <row r="355" spans="2:82">
      <c r="B355" s="3">
        <f t="shared" si="149"/>
        <v>42412</v>
      </c>
      <c r="C355" s="2">
        <v>12381.2</v>
      </c>
      <c r="E355" s="70">
        <v>42412</v>
      </c>
      <c r="F355" s="69">
        <v>9.25</v>
      </c>
      <c r="G355" s="69">
        <v>1.73</v>
      </c>
      <c r="H355" s="69">
        <v>16.760000000000002</v>
      </c>
      <c r="I355" s="69">
        <v>33.64</v>
      </c>
      <c r="J355" s="69">
        <v>11.85</v>
      </c>
      <c r="K355" s="69">
        <v>10.45</v>
      </c>
      <c r="L355" s="69">
        <v>16.7</v>
      </c>
      <c r="M355" s="69">
        <v>3.71</v>
      </c>
      <c r="N355" s="69">
        <v>7.05</v>
      </c>
      <c r="O355" s="69">
        <v>7.2967000000000004</v>
      </c>
      <c r="P355" s="69">
        <v>23.54</v>
      </c>
      <c r="Q355" s="69">
        <v>0.88</v>
      </c>
      <c r="R355" s="69">
        <v>2.72</v>
      </c>
      <c r="S355" s="69">
        <v>36.200000000000003</v>
      </c>
      <c r="T355" s="4"/>
      <c r="V355" s="3">
        <f t="shared" si="128"/>
        <v>42412</v>
      </c>
      <c r="W355" s="40">
        <f ca="1">W354+SUMIFS('Transactions (Dated)'!$E$2:$E$53,'Transactions (Dated)'!$D$2:$D$53,'Share Values'!$V355,'Transactions (Dated)'!$B$2:$B$53,'Share Values'!W$11,'Transactions (Dated)'!$C$2:$C$53,"Buy")-SUMIFS('Transactions (Dated)'!$E$2:$E$53,'Transactions (Dated)'!$D$2:$D$53,'Share Values'!$V355,'Transactions (Dated)'!$B$2:$B$53,'Share Values'!W$11,'Transactions (Dated)'!$C$2:$C$53,"Sell")</f>
        <v>4625</v>
      </c>
      <c r="X355" s="40">
        <f ca="1">X354+SUMIFS('Transactions (Dated)'!$E$2:$E$53,'Transactions (Dated)'!$D$2:$D$53,'Share Values'!$V355,'Transactions (Dated)'!$B$2:$B$53,'Share Values'!X$11,'Transactions (Dated)'!$C$2:$C$53,"Buy")-SUMIFS('Transactions (Dated)'!$E$2:$E$53,'Transactions (Dated)'!$D$2:$D$53,'Share Values'!$V355,'Transactions (Dated)'!$B$2:$B$53,'Share Values'!X$11,'Transactions (Dated)'!$C$2:$C$53,"Sell")</f>
        <v>9375</v>
      </c>
      <c r="Y355" s="40">
        <f ca="1">Y354+SUMIFS('Transactions (Dated)'!$E$2:$E$53,'Transactions (Dated)'!$D$2:$D$53,'Share Values'!$V355,'Transactions (Dated)'!$B$2:$B$53,'Share Values'!Y$11,'Transactions (Dated)'!$C$2:$C$53,"Buy")-SUMIFS('Transactions (Dated)'!$E$2:$E$53,'Transactions (Dated)'!$D$2:$D$53,'Share Values'!$V355,'Transactions (Dated)'!$B$2:$B$53,'Share Values'!Y$11,'Transactions (Dated)'!$C$2:$C$53,"Sell")</f>
        <v>0</v>
      </c>
      <c r="Z355" s="40">
        <f ca="1">Z354+SUMIFS('Transactions (Dated)'!$E$2:$E$53,'Transactions (Dated)'!$D$2:$D$53,'Share Values'!$V355,'Transactions (Dated)'!$B$2:$B$53,'Share Values'!Z$11,'Transactions (Dated)'!$C$2:$C$53,"Buy")-SUMIFS('Transactions (Dated)'!$E$2:$E$53,'Transactions (Dated)'!$D$2:$D$53,'Share Values'!$V355,'Transactions (Dated)'!$B$2:$B$53,'Share Values'!Z$11,'Transactions (Dated)'!$C$2:$C$53,"Sell")</f>
        <v>1892</v>
      </c>
      <c r="AA355" s="40">
        <f ca="1">AA354+SUMIFS('Transactions (Dated)'!$E$2:$E$53,'Transactions (Dated)'!$D$2:$D$53,'Share Values'!$V355,'Transactions (Dated)'!$B$2:$B$53,'Share Values'!AA$11,'Transactions (Dated)'!$C$2:$C$53,"Buy")-SUMIFS('Transactions (Dated)'!$E$2:$E$53,'Transactions (Dated)'!$D$2:$D$53,'Share Values'!$V355,'Transactions (Dated)'!$B$2:$B$53,'Share Values'!AA$11,'Transactions (Dated)'!$C$2:$C$53,"Sell")</f>
        <v>2348</v>
      </c>
      <c r="AB355" s="40">
        <f ca="1">AB354+SUMIFS('Transactions (Dated)'!$E$2:$E$53,'Transactions (Dated)'!$D$2:$D$53,'Share Values'!$V355,'Transactions (Dated)'!$B$2:$B$53,'Share Values'!AB$11,'Transactions (Dated)'!$C$2:$C$53,"Buy")-SUMIFS('Transactions (Dated)'!$E$2:$E$53,'Transactions (Dated)'!$D$2:$D$53,'Share Values'!$V355,'Transactions (Dated)'!$B$2:$B$53,'Share Values'!AB$11,'Transactions (Dated)'!$C$2:$C$53,"Sell")</f>
        <v>4900</v>
      </c>
      <c r="AC355" s="40">
        <f ca="1">AC354+SUMIFS('Transactions (Dated)'!$E$2:$E$53,'Transactions (Dated)'!$D$2:$D$53,'Share Values'!$V355,'Transactions (Dated)'!$B$2:$B$53,'Share Values'!AC$11,'Transactions (Dated)'!$C$2:$C$53,"Buy")-SUMIFS('Transactions (Dated)'!$E$2:$E$53,'Transactions (Dated)'!$D$2:$D$53,'Share Values'!$V355,'Transactions (Dated)'!$B$2:$B$53,'Share Values'!AC$11,'Transactions (Dated)'!$C$2:$C$53,"Sell")</f>
        <v>2900</v>
      </c>
      <c r="AD355" s="40">
        <f ca="1">AD354+SUMIFS('Transactions (Dated)'!$E$2:$E$53,'Transactions (Dated)'!$D$2:$D$53,'Share Values'!$V355,'Transactions (Dated)'!$B$2:$B$53,'Share Values'!AD$11,'Transactions (Dated)'!$C$2:$C$53,"Buy")-SUMIFS('Transactions (Dated)'!$E$2:$E$53,'Transactions (Dated)'!$D$2:$D$53,'Share Values'!$V355,'Transactions (Dated)'!$B$2:$B$53,'Share Values'!AD$11,'Transactions (Dated)'!$C$2:$C$53,"Sell")</f>
        <v>28401</v>
      </c>
      <c r="AE355" s="40">
        <f ca="1">AE354+SUMIFS('Transactions (Dated)'!$E$2:$E$53,'Transactions (Dated)'!$D$2:$D$53,'Share Values'!$V355,'Transactions (Dated)'!$B$2:$B$53,'Share Values'!AE$11,'Transactions (Dated)'!$C$2:$C$53,"Buy")-SUMIFS('Transactions (Dated)'!$E$2:$E$53,'Transactions (Dated)'!$D$2:$D$53,'Share Values'!$V355,'Transactions (Dated)'!$B$2:$B$53,'Share Values'!AE$11,'Transactions (Dated)'!$C$2:$C$53,"Sell")</f>
        <v>0</v>
      </c>
      <c r="AF355" s="40">
        <f ca="1">AF354+SUMIFS('Transactions (Dated)'!$E$2:$E$53,'Transactions (Dated)'!$D$2:$D$53,'Share Values'!$V355,'Transactions (Dated)'!$B$2:$B$53,'Share Values'!AF$11,'Transactions (Dated)'!$C$2:$C$53,"Buy")-SUMIFS('Transactions (Dated)'!$E$2:$E$53,'Transactions (Dated)'!$D$2:$D$53,'Share Values'!$V355,'Transactions (Dated)'!$B$2:$B$53,'Share Values'!AF$11,'Transactions (Dated)'!$C$2:$C$53,"Sell")</f>
        <v>0</v>
      </c>
      <c r="AG355" s="40">
        <f ca="1">AG354+SUMIFS('Transactions (Dated)'!$E$2:$E$53,'Transactions (Dated)'!$D$2:$D$53,'Share Values'!$V355,'Transactions (Dated)'!$B$2:$B$53,'Share Values'!AG$11,'Transactions (Dated)'!$C$2:$C$53,"Buy")-SUMIFS('Transactions (Dated)'!$E$2:$E$53,'Transactions (Dated)'!$D$2:$D$53,'Share Values'!$V355,'Transactions (Dated)'!$B$2:$B$53,'Share Values'!AG$11,'Transactions (Dated)'!$C$2:$C$53,"Sell")</f>
        <v>0</v>
      </c>
      <c r="AH355" s="40">
        <f ca="1">AH354+SUMIFS('Transactions (Dated)'!$E$2:$E$53,'Transactions (Dated)'!$D$2:$D$53,'Share Values'!$V355,'Transactions (Dated)'!$B$2:$B$53,'Share Values'!AH$11,'Transactions (Dated)'!$C$2:$C$53,"Buy")-SUMIFS('Transactions (Dated)'!$E$2:$E$53,'Transactions (Dated)'!$D$2:$D$53,'Share Values'!$V355,'Transactions (Dated)'!$B$2:$B$53,'Share Values'!AH$11,'Transactions (Dated)'!$C$2:$C$53,"Sell")</f>
        <v>0</v>
      </c>
      <c r="AI355" s="40">
        <f ca="1">AI354+SUMIFS('Transactions (Dated)'!$E$2:$E$53,'Transactions (Dated)'!$D$2:$D$53,'Share Values'!$V355,'Transactions (Dated)'!$B$2:$B$53,'Share Values'!AI$11,'Transactions (Dated)'!$C$2:$C$53,"Buy")-SUMIFS('Transactions (Dated)'!$E$2:$E$53,'Transactions (Dated)'!$D$2:$D$53,'Share Values'!$V355,'Transactions (Dated)'!$B$2:$B$53,'Share Values'!AI$11,'Transactions (Dated)'!$C$2:$C$53,"Sell")</f>
        <v>0</v>
      </c>
      <c r="AJ355" s="40">
        <f ca="1">AJ354+SUMIFS('Transactions (Dated)'!$E$2:$E$53,'Transactions (Dated)'!$D$2:$D$53,'Share Values'!$V355,'Transactions (Dated)'!$B$2:$B$53,'Share Values'!AJ$11,'Transactions (Dated)'!$C$2:$C$53,"Buy")-SUMIFS('Transactions (Dated)'!$E$2:$E$53,'Transactions (Dated)'!$D$2:$D$53,'Share Values'!$V355,'Transactions (Dated)'!$B$2:$B$53,'Share Values'!AJ$11,'Transactions (Dated)'!$C$2:$C$53,"Sell")</f>
        <v>0</v>
      </c>
      <c r="AK355" s="40"/>
      <c r="AM355" s="3">
        <f t="shared" si="129"/>
        <v>42412</v>
      </c>
      <c r="AN355" s="6">
        <f t="shared" ca="1" si="130"/>
        <v>42781.25</v>
      </c>
      <c r="AO355" s="6">
        <f t="shared" ca="1" si="131"/>
        <v>16218.75</v>
      </c>
      <c r="AP355" s="6">
        <f t="shared" ca="1" si="132"/>
        <v>0</v>
      </c>
      <c r="AQ355" s="6">
        <f t="shared" ca="1" si="133"/>
        <v>63646.880000000005</v>
      </c>
      <c r="AR355" s="6">
        <f t="shared" ca="1" si="134"/>
        <v>27823.8</v>
      </c>
      <c r="AS355" s="6">
        <f t="shared" ca="1" si="135"/>
        <v>51205</v>
      </c>
      <c r="AT355" s="6">
        <f t="shared" ca="1" si="136"/>
        <v>48430</v>
      </c>
      <c r="AU355" s="6">
        <f t="shared" ca="1" si="137"/>
        <v>105367.70999999999</v>
      </c>
      <c r="AV355" s="6">
        <f t="shared" ca="1" si="138"/>
        <v>0</v>
      </c>
      <c r="AW355" s="6">
        <f t="shared" ca="1" si="139"/>
        <v>0</v>
      </c>
      <c r="AX355" s="6">
        <f t="shared" ca="1" si="140"/>
        <v>0</v>
      </c>
      <c r="AY355" s="6">
        <f t="shared" ca="1" si="141"/>
        <v>0</v>
      </c>
      <c r="AZ355" s="6">
        <f t="shared" ca="1" si="142"/>
        <v>0</v>
      </c>
      <c r="BA355" s="6">
        <f t="shared" ca="1" si="143"/>
        <v>0</v>
      </c>
      <c r="BB355" s="6"/>
      <c r="BD355" s="4">
        <f t="shared" ca="1" si="144"/>
        <v>355473.39</v>
      </c>
      <c r="BF355" s="3">
        <f t="shared" si="145"/>
        <v>42412</v>
      </c>
      <c r="BG355" s="6">
        <f>BG354+SUMIFS('Transactions (Dated)'!H:H,'Transactions (Dated)'!D:D,'Share Values'!AM355)</f>
        <v>626145.98</v>
      </c>
      <c r="BH355" s="6">
        <f ca="1">BH354+SUMIFS('Transactions (Dated)'!$F:$F,'Transactions (Dated)'!$D:$D,$BF355,'Transactions (Dated)'!$B:$B,BH$11,'Transactions (Dated)'!$C:$C,"Dividend (paid to cash)")*W355</f>
        <v>0</v>
      </c>
      <c r="BI355" s="6">
        <f ca="1">BI354+SUMIFS('Transactions (Dated)'!$F:$F,'Transactions (Dated)'!$D:$D,$BF355,'Transactions (Dated)'!$B:$B,BI$11,'Transactions (Dated)'!$C:$C,"Dividend (paid to cash)")*X355</f>
        <v>2421.875</v>
      </c>
      <c r="BJ355" s="6">
        <f ca="1">BJ354+SUMIFS('Transactions (Dated)'!$F:$F,'Transactions (Dated)'!$D:$D,$BF355,'Transactions (Dated)'!$B:$B,BJ$11,'Transactions (Dated)'!$C:$C,"Dividend (paid to cash)")*Y355</f>
        <v>0</v>
      </c>
      <c r="BK355" s="6">
        <f ca="1">BK354+SUMIFS('Transactions (Dated)'!$F:$F,'Transactions (Dated)'!$D:$D,$BF355,'Transactions (Dated)'!$B:$B,BK$11,'Transactions (Dated)'!$C:$C,"Dividend (paid to cash)")*Z355</f>
        <v>245.96000000000004</v>
      </c>
      <c r="BL355" s="6">
        <f ca="1">BL354+SUMIFS('Transactions (Dated)'!$F:$F,'Transactions (Dated)'!$D:$D,$BF355,'Transactions (Dated)'!$B:$B,BL$11,'Transactions (Dated)'!$C:$C,"Dividend (paid to cash)")*AA355</f>
        <v>0</v>
      </c>
      <c r="BM355" s="6">
        <f ca="1">BM354+SUMIFS('Transactions (Dated)'!$F:$F,'Transactions (Dated)'!$D:$D,$BF355,'Transactions (Dated)'!$B:$B,BM$11,'Transactions (Dated)'!$C:$C,"Dividend (paid to cash)")*AB355</f>
        <v>359.31700000000001</v>
      </c>
      <c r="BN355" s="6">
        <f ca="1">BN354+SUMIFS('Transactions (Dated)'!$F:$F,'Transactions (Dated)'!$D:$D,$BF355,'Transactions (Dated)'!$B:$B,BN$11,'Transactions (Dated)'!$C:$C,"Dividend (paid to cash)")*AC355</f>
        <v>1014.9999999999999</v>
      </c>
      <c r="BO355" s="6">
        <f ca="1">BO354+SUMIFS('Transactions (Dated)'!$F:$F,'Transactions (Dated)'!$D:$D,$BF355,'Transactions (Dated)'!$B:$B,BO$11,'Transactions (Dated)'!$C:$C,"Dividend (paid to cash)")*AD355</f>
        <v>0</v>
      </c>
      <c r="BP355" s="6">
        <f ca="1">BP354+SUMIFS('Transactions (Dated)'!$F:$F,'Transactions (Dated)'!$D:$D,$BF355,'Transactions (Dated)'!$B:$B,BP$11,'Transactions (Dated)'!$C:$C,"Dividend (paid to cash)")*AE355</f>
        <v>0</v>
      </c>
      <c r="BQ355" s="6">
        <f ca="1">BQ354+SUMIFS('Transactions (Dated)'!$F:$F,'Transactions (Dated)'!$D:$D,$BF355,'Transactions (Dated)'!$B:$B,BQ$11,'Transactions (Dated)'!$C:$C,"Dividend (paid to cash)")*AF355</f>
        <v>0</v>
      </c>
      <c r="BR355" s="6">
        <f ca="1">BR354+SUMIFS('Transactions (Dated)'!$F:$F,'Transactions (Dated)'!$D:$D,$BF355,'Transactions (Dated)'!$B:$B,BR$11,'Transactions (Dated)'!$C:$C,"Dividend (paid to cash)")*AG355</f>
        <v>0</v>
      </c>
      <c r="BS355" s="6">
        <f ca="1">BS354+SUMIFS('Transactions (Dated)'!$F:$F,'Transactions (Dated)'!$D:$D,$BF355,'Transactions (Dated)'!$B:$B,BS$11,'Transactions (Dated)'!$C:$C,"Dividend (paid to cash)")*AH355</f>
        <v>0</v>
      </c>
      <c r="BT355" s="6">
        <f ca="1">BT354+SUMIFS('Transactions (Dated)'!$F:$F,'Transactions (Dated)'!$D:$D,$BF355,'Transactions (Dated)'!$B:$B,BT$11,'Transactions (Dated)'!$C:$C,"Dividend (paid to cash)")*AI355</f>
        <v>0</v>
      </c>
      <c r="BU355" s="6">
        <f ca="1">BU354+SUMIFS('Transactions (Dated)'!$F:$F,'Transactions (Dated)'!$D:$D,$BF355,'Transactions (Dated)'!$B:$B,BU$11,'Transactions (Dated)'!$C:$C,"Dividend (paid to cash)")*AJ355</f>
        <v>0</v>
      </c>
      <c r="BV355" s="6"/>
      <c r="BX355" s="6">
        <f t="shared" ca="1" si="150"/>
        <v>630188.13199999998</v>
      </c>
      <c r="BZ355" s="3">
        <f t="shared" si="151"/>
        <v>42412</v>
      </c>
      <c r="CA355" s="4">
        <f t="shared" ca="1" si="146"/>
        <v>355473.39</v>
      </c>
      <c r="CB355" s="4">
        <f t="shared" ca="1" si="147"/>
        <v>630188.13199999998</v>
      </c>
      <c r="CD355" s="4">
        <f t="shared" ca="1" si="148"/>
        <v>985661.522</v>
      </c>
    </row>
    <row r="356" spans="2:82">
      <c r="B356" s="3">
        <f t="shared" si="149"/>
        <v>42416</v>
      </c>
      <c r="C356" s="2">
        <v>12555</v>
      </c>
      <c r="E356" s="70">
        <v>42416</v>
      </c>
      <c r="F356" s="69">
        <v>9.67</v>
      </c>
      <c r="G356" s="69">
        <v>1.71</v>
      </c>
      <c r="H356" s="69">
        <v>17</v>
      </c>
      <c r="I356" s="69">
        <v>33.380000000000003</v>
      </c>
      <c r="J356" s="69">
        <v>11.98</v>
      </c>
      <c r="K356" s="69">
        <v>10.58</v>
      </c>
      <c r="L356" s="69">
        <v>17.64</v>
      </c>
      <c r="M356" s="69">
        <v>3.6</v>
      </c>
      <c r="N356" s="69">
        <v>7</v>
      </c>
      <c r="O356" s="69">
        <v>7.6266999999999996</v>
      </c>
      <c r="P356" s="69">
        <v>24.03</v>
      </c>
      <c r="Q356" s="69">
        <v>0.87</v>
      </c>
      <c r="R356" s="69">
        <v>3.01</v>
      </c>
      <c r="S356" s="69">
        <v>36.5</v>
      </c>
      <c r="T356" s="4"/>
      <c r="V356" s="3">
        <f t="shared" si="128"/>
        <v>42416</v>
      </c>
      <c r="W356" s="40">
        <f ca="1">W355+SUMIFS('Transactions (Dated)'!$E$2:$E$53,'Transactions (Dated)'!$D$2:$D$53,'Share Values'!$V356,'Transactions (Dated)'!$B$2:$B$53,'Share Values'!W$11,'Transactions (Dated)'!$C$2:$C$53,"Buy")-SUMIFS('Transactions (Dated)'!$E$2:$E$53,'Transactions (Dated)'!$D$2:$D$53,'Share Values'!$V356,'Transactions (Dated)'!$B$2:$B$53,'Share Values'!W$11,'Transactions (Dated)'!$C$2:$C$53,"Sell")</f>
        <v>4625</v>
      </c>
      <c r="X356" s="40">
        <f ca="1">X355+SUMIFS('Transactions (Dated)'!$E$2:$E$53,'Transactions (Dated)'!$D$2:$D$53,'Share Values'!$V356,'Transactions (Dated)'!$B$2:$B$53,'Share Values'!X$11,'Transactions (Dated)'!$C$2:$C$53,"Buy")-SUMIFS('Transactions (Dated)'!$E$2:$E$53,'Transactions (Dated)'!$D$2:$D$53,'Share Values'!$V356,'Transactions (Dated)'!$B$2:$B$53,'Share Values'!X$11,'Transactions (Dated)'!$C$2:$C$53,"Sell")</f>
        <v>9375</v>
      </c>
      <c r="Y356" s="40">
        <f ca="1">Y355+SUMIFS('Transactions (Dated)'!$E$2:$E$53,'Transactions (Dated)'!$D$2:$D$53,'Share Values'!$V356,'Transactions (Dated)'!$B$2:$B$53,'Share Values'!Y$11,'Transactions (Dated)'!$C$2:$C$53,"Buy")-SUMIFS('Transactions (Dated)'!$E$2:$E$53,'Transactions (Dated)'!$D$2:$D$53,'Share Values'!$V356,'Transactions (Dated)'!$B$2:$B$53,'Share Values'!Y$11,'Transactions (Dated)'!$C$2:$C$53,"Sell")</f>
        <v>0</v>
      </c>
      <c r="Z356" s="40">
        <f ca="1">Z355+SUMIFS('Transactions (Dated)'!$E$2:$E$53,'Transactions (Dated)'!$D$2:$D$53,'Share Values'!$V356,'Transactions (Dated)'!$B$2:$B$53,'Share Values'!Z$11,'Transactions (Dated)'!$C$2:$C$53,"Buy")-SUMIFS('Transactions (Dated)'!$E$2:$E$53,'Transactions (Dated)'!$D$2:$D$53,'Share Values'!$V356,'Transactions (Dated)'!$B$2:$B$53,'Share Values'!Z$11,'Transactions (Dated)'!$C$2:$C$53,"Sell")</f>
        <v>1892</v>
      </c>
      <c r="AA356" s="40">
        <f ca="1">AA355+SUMIFS('Transactions (Dated)'!$E$2:$E$53,'Transactions (Dated)'!$D$2:$D$53,'Share Values'!$V356,'Transactions (Dated)'!$B$2:$B$53,'Share Values'!AA$11,'Transactions (Dated)'!$C$2:$C$53,"Buy")-SUMIFS('Transactions (Dated)'!$E$2:$E$53,'Transactions (Dated)'!$D$2:$D$53,'Share Values'!$V356,'Transactions (Dated)'!$B$2:$B$53,'Share Values'!AA$11,'Transactions (Dated)'!$C$2:$C$53,"Sell")</f>
        <v>2348</v>
      </c>
      <c r="AB356" s="40">
        <f ca="1">AB355+SUMIFS('Transactions (Dated)'!$E$2:$E$53,'Transactions (Dated)'!$D$2:$D$53,'Share Values'!$V356,'Transactions (Dated)'!$B$2:$B$53,'Share Values'!AB$11,'Transactions (Dated)'!$C$2:$C$53,"Buy")-SUMIFS('Transactions (Dated)'!$E$2:$E$53,'Transactions (Dated)'!$D$2:$D$53,'Share Values'!$V356,'Transactions (Dated)'!$B$2:$B$53,'Share Values'!AB$11,'Transactions (Dated)'!$C$2:$C$53,"Sell")</f>
        <v>4900</v>
      </c>
      <c r="AC356" s="40">
        <f ca="1">AC355+SUMIFS('Transactions (Dated)'!$E$2:$E$53,'Transactions (Dated)'!$D$2:$D$53,'Share Values'!$V356,'Transactions (Dated)'!$B$2:$B$53,'Share Values'!AC$11,'Transactions (Dated)'!$C$2:$C$53,"Buy")-SUMIFS('Transactions (Dated)'!$E$2:$E$53,'Transactions (Dated)'!$D$2:$D$53,'Share Values'!$V356,'Transactions (Dated)'!$B$2:$B$53,'Share Values'!AC$11,'Transactions (Dated)'!$C$2:$C$53,"Sell")</f>
        <v>2900</v>
      </c>
      <c r="AD356" s="40">
        <f ca="1">AD355+SUMIFS('Transactions (Dated)'!$E$2:$E$53,'Transactions (Dated)'!$D$2:$D$53,'Share Values'!$V356,'Transactions (Dated)'!$B$2:$B$53,'Share Values'!AD$11,'Transactions (Dated)'!$C$2:$C$53,"Buy")-SUMIFS('Transactions (Dated)'!$E$2:$E$53,'Transactions (Dated)'!$D$2:$D$53,'Share Values'!$V356,'Transactions (Dated)'!$B$2:$B$53,'Share Values'!AD$11,'Transactions (Dated)'!$C$2:$C$53,"Sell")</f>
        <v>28401</v>
      </c>
      <c r="AE356" s="40">
        <f ca="1">AE355+SUMIFS('Transactions (Dated)'!$E$2:$E$53,'Transactions (Dated)'!$D$2:$D$53,'Share Values'!$V356,'Transactions (Dated)'!$B$2:$B$53,'Share Values'!AE$11,'Transactions (Dated)'!$C$2:$C$53,"Buy")-SUMIFS('Transactions (Dated)'!$E$2:$E$53,'Transactions (Dated)'!$D$2:$D$53,'Share Values'!$V356,'Transactions (Dated)'!$B$2:$B$53,'Share Values'!AE$11,'Transactions (Dated)'!$C$2:$C$53,"Sell")</f>
        <v>0</v>
      </c>
      <c r="AF356" s="40">
        <f ca="1">AF355+SUMIFS('Transactions (Dated)'!$E$2:$E$53,'Transactions (Dated)'!$D$2:$D$53,'Share Values'!$V356,'Transactions (Dated)'!$B$2:$B$53,'Share Values'!AF$11,'Transactions (Dated)'!$C$2:$C$53,"Buy")-SUMIFS('Transactions (Dated)'!$E$2:$E$53,'Transactions (Dated)'!$D$2:$D$53,'Share Values'!$V356,'Transactions (Dated)'!$B$2:$B$53,'Share Values'!AF$11,'Transactions (Dated)'!$C$2:$C$53,"Sell")</f>
        <v>0</v>
      </c>
      <c r="AG356" s="40">
        <f ca="1">AG355+SUMIFS('Transactions (Dated)'!$E$2:$E$53,'Transactions (Dated)'!$D$2:$D$53,'Share Values'!$V356,'Transactions (Dated)'!$B$2:$B$53,'Share Values'!AG$11,'Transactions (Dated)'!$C$2:$C$53,"Buy")-SUMIFS('Transactions (Dated)'!$E$2:$E$53,'Transactions (Dated)'!$D$2:$D$53,'Share Values'!$V356,'Transactions (Dated)'!$B$2:$B$53,'Share Values'!AG$11,'Transactions (Dated)'!$C$2:$C$53,"Sell")</f>
        <v>0</v>
      </c>
      <c r="AH356" s="40">
        <f ca="1">AH355+SUMIFS('Transactions (Dated)'!$E$2:$E$53,'Transactions (Dated)'!$D$2:$D$53,'Share Values'!$V356,'Transactions (Dated)'!$B$2:$B$53,'Share Values'!AH$11,'Transactions (Dated)'!$C$2:$C$53,"Buy")-SUMIFS('Transactions (Dated)'!$E$2:$E$53,'Transactions (Dated)'!$D$2:$D$53,'Share Values'!$V356,'Transactions (Dated)'!$B$2:$B$53,'Share Values'!AH$11,'Transactions (Dated)'!$C$2:$C$53,"Sell")</f>
        <v>0</v>
      </c>
      <c r="AI356" s="40">
        <f ca="1">AI355+SUMIFS('Transactions (Dated)'!$E$2:$E$53,'Transactions (Dated)'!$D$2:$D$53,'Share Values'!$V356,'Transactions (Dated)'!$B$2:$B$53,'Share Values'!AI$11,'Transactions (Dated)'!$C$2:$C$53,"Buy")-SUMIFS('Transactions (Dated)'!$E$2:$E$53,'Transactions (Dated)'!$D$2:$D$53,'Share Values'!$V356,'Transactions (Dated)'!$B$2:$B$53,'Share Values'!AI$11,'Transactions (Dated)'!$C$2:$C$53,"Sell")</f>
        <v>0</v>
      </c>
      <c r="AJ356" s="40">
        <f ca="1">AJ355+SUMIFS('Transactions (Dated)'!$E$2:$E$53,'Transactions (Dated)'!$D$2:$D$53,'Share Values'!$V356,'Transactions (Dated)'!$B$2:$B$53,'Share Values'!AJ$11,'Transactions (Dated)'!$C$2:$C$53,"Buy")-SUMIFS('Transactions (Dated)'!$E$2:$E$53,'Transactions (Dated)'!$D$2:$D$53,'Share Values'!$V356,'Transactions (Dated)'!$B$2:$B$53,'Share Values'!AJ$11,'Transactions (Dated)'!$C$2:$C$53,"Sell")</f>
        <v>0</v>
      </c>
      <c r="AK356" s="40"/>
      <c r="AM356" s="3">
        <f t="shared" si="129"/>
        <v>42416</v>
      </c>
      <c r="AN356" s="6">
        <f t="shared" ca="1" si="130"/>
        <v>44723.75</v>
      </c>
      <c r="AO356" s="6">
        <f t="shared" ca="1" si="131"/>
        <v>16031.25</v>
      </c>
      <c r="AP356" s="6">
        <f t="shared" ca="1" si="132"/>
        <v>0</v>
      </c>
      <c r="AQ356" s="6">
        <f t="shared" ca="1" si="133"/>
        <v>63154.960000000006</v>
      </c>
      <c r="AR356" s="6">
        <f t="shared" ca="1" si="134"/>
        <v>28129.040000000001</v>
      </c>
      <c r="AS356" s="6">
        <f t="shared" ca="1" si="135"/>
        <v>51842</v>
      </c>
      <c r="AT356" s="6">
        <f t="shared" ca="1" si="136"/>
        <v>51156</v>
      </c>
      <c r="AU356" s="6">
        <f t="shared" ca="1" si="137"/>
        <v>102243.6</v>
      </c>
      <c r="AV356" s="6">
        <f t="shared" ca="1" si="138"/>
        <v>0</v>
      </c>
      <c r="AW356" s="6">
        <f t="shared" ca="1" si="139"/>
        <v>0</v>
      </c>
      <c r="AX356" s="6">
        <f t="shared" ca="1" si="140"/>
        <v>0</v>
      </c>
      <c r="AY356" s="6">
        <f t="shared" ca="1" si="141"/>
        <v>0</v>
      </c>
      <c r="AZ356" s="6">
        <f t="shared" ca="1" si="142"/>
        <v>0</v>
      </c>
      <c r="BA356" s="6">
        <f t="shared" ca="1" si="143"/>
        <v>0</v>
      </c>
      <c r="BB356" s="6"/>
      <c r="BD356" s="4">
        <f t="shared" ca="1" si="144"/>
        <v>357280.6</v>
      </c>
      <c r="BF356" s="3">
        <f t="shared" si="145"/>
        <v>42416</v>
      </c>
      <c r="BG356" s="6">
        <f>BG355+SUMIFS('Transactions (Dated)'!H:H,'Transactions (Dated)'!D:D,'Share Values'!AM356)</f>
        <v>626145.98</v>
      </c>
      <c r="BH356" s="6">
        <f ca="1">BH355+SUMIFS('Transactions (Dated)'!$F:$F,'Transactions (Dated)'!$D:$D,$BF356,'Transactions (Dated)'!$B:$B,BH$11,'Transactions (Dated)'!$C:$C,"Dividend (paid to cash)")*W356</f>
        <v>0</v>
      </c>
      <c r="BI356" s="6">
        <f ca="1">BI355+SUMIFS('Transactions (Dated)'!$F:$F,'Transactions (Dated)'!$D:$D,$BF356,'Transactions (Dated)'!$B:$B,BI$11,'Transactions (Dated)'!$C:$C,"Dividend (paid to cash)")*X356</f>
        <v>2421.875</v>
      </c>
      <c r="BJ356" s="6">
        <f ca="1">BJ355+SUMIFS('Transactions (Dated)'!$F:$F,'Transactions (Dated)'!$D:$D,$BF356,'Transactions (Dated)'!$B:$B,BJ$11,'Transactions (Dated)'!$C:$C,"Dividend (paid to cash)")*Y356</f>
        <v>0</v>
      </c>
      <c r="BK356" s="6">
        <f ca="1">BK355+SUMIFS('Transactions (Dated)'!$F:$F,'Transactions (Dated)'!$D:$D,$BF356,'Transactions (Dated)'!$B:$B,BK$11,'Transactions (Dated)'!$C:$C,"Dividend (paid to cash)")*Z356</f>
        <v>245.96000000000004</v>
      </c>
      <c r="BL356" s="6">
        <f ca="1">BL355+SUMIFS('Transactions (Dated)'!$F:$F,'Transactions (Dated)'!$D:$D,$BF356,'Transactions (Dated)'!$B:$B,BL$11,'Transactions (Dated)'!$C:$C,"Dividend (paid to cash)")*AA356</f>
        <v>0</v>
      </c>
      <c r="BM356" s="6">
        <f ca="1">BM355+SUMIFS('Transactions (Dated)'!$F:$F,'Transactions (Dated)'!$D:$D,$BF356,'Transactions (Dated)'!$B:$B,BM$11,'Transactions (Dated)'!$C:$C,"Dividend (paid to cash)")*AB356</f>
        <v>359.31700000000001</v>
      </c>
      <c r="BN356" s="6">
        <f ca="1">BN355+SUMIFS('Transactions (Dated)'!$F:$F,'Transactions (Dated)'!$D:$D,$BF356,'Transactions (Dated)'!$B:$B,BN$11,'Transactions (Dated)'!$C:$C,"Dividend (paid to cash)")*AC356</f>
        <v>1014.9999999999999</v>
      </c>
      <c r="BO356" s="6">
        <f ca="1">BO355+SUMIFS('Transactions (Dated)'!$F:$F,'Transactions (Dated)'!$D:$D,$BF356,'Transactions (Dated)'!$B:$B,BO$11,'Transactions (Dated)'!$C:$C,"Dividend (paid to cash)")*AD356</f>
        <v>0</v>
      </c>
      <c r="BP356" s="6">
        <f ca="1">BP355+SUMIFS('Transactions (Dated)'!$F:$F,'Transactions (Dated)'!$D:$D,$BF356,'Transactions (Dated)'!$B:$B,BP$11,'Transactions (Dated)'!$C:$C,"Dividend (paid to cash)")*AE356</f>
        <v>0</v>
      </c>
      <c r="BQ356" s="6">
        <f ca="1">BQ355+SUMIFS('Transactions (Dated)'!$F:$F,'Transactions (Dated)'!$D:$D,$BF356,'Transactions (Dated)'!$B:$B,BQ$11,'Transactions (Dated)'!$C:$C,"Dividend (paid to cash)")*AF356</f>
        <v>0</v>
      </c>
      <c r="BR356" s="6">
        <f ca="1">BR355+SUMIFS('Transactions (Dated)'!$F:$F,'Transactions (Dated)'!$D:$D,$BF356,'Transactions (Dated)'!$B:$B,BR$11,'Transactions (Dated)'!$C:$C,"Dividend (paid to cash)")*AG356</f>
        <v>0</v>
      </c>
      <c r="BS356" s="6">
        <f ca="1">BS355+SUMIFS('Transactions (Dated)'!$F:$F,'Transactions (Dated)'!$D:$D,$BF356,'Transactions (Dated)'!$B:$B,BS$11,'Transactions (Dated)'!$C:$C,"Dividend (paid to cash)")*AH356</f>
        <v>0</v>
      </c>
      <c r="BT356" s="6">
        <f ca="1">BT355+SUMIFS('Transactions (Dated)'!$F:$F,'Transactions (Dated)'!$D:$D,$BF356,'Transactions (Dated)'!$B:$B,BT$11,'Transactions (Dated)'!$C:$C,"Dividend (paid to cash)")*AI356</f>
        <v>0</v>
      </c>
      <c r="BU356" s="6">
        <f ca="1">BU355+SUMIFS('Transactions (Dated)'!$F:$F,'Transactions (Dated)'!$D:$D,$BF356,'Transactions (Dated)'!$B:$B,BU$11,'Transactions (Dated)'!$C:$C,"Dividend (paid to cash)")*AJ356</f>
        <v>0</v>
      </c>
      <c r="BV356" s="6"/>
      <c r="BX356" s="6">
        <f t="shared" ca="1" si="150"/>
        <v>630188.13199999998</v>
      </c>
      <c r="BZ356" s="3">
        <f t="shared" si="151"/>
        <v>42416</v>
      </c>
      <c r="CA356" s="4">
        <f t="shared" ca="1" si="146"/>
        <v>357280.6</v>
      </c>
      <c r="CB356" s="4">
        <f t="shared" ca="1" si="147"/>
        <v>630188.13199999998</v>
      </c>
      <c r="CD356" s="4">
        <f t="shared" ca="1" si="148"/>
        <v>987468.73199999996</v>
      </c>
    </row>
    <row r="357" spans="2:82">
      <c r="B357" s="3">
        <f t="shared" si="149"/>
        <v>42417</v>
      </c>
      <c r="C357" s="2">
        <v>12867.2</v>
      </c>
      <c r="E357" s="70">
        <v>42417</v>
      </c>
      <c r="F357" s="69">
        <v>9.84</v>
      </c>
      <c r="G357" s="69">
        <v>1.92</v>
      </c>
      <c r="H357" s="69">
        <v>17.43</v>
      </c>
      <c r="I357" s="69">
        <v>33.450000000000003</v>
      </c>
      <c r="J357" s="69">
        <v>12.56</v>
      </c>
      <c r="K357" s="69">
        <v>10.98</v>
      </c>
      <c r="L357" s="69">
        <v>18.600000000000001</v>
      </c>
      <c r="M357" s="69">
        <v>3.69</v>
      </c>
      <c r="N357" s="69">
        <v>6.98</v>
      </c>
      <c r="O357" s="69">
        <v>7.5332999999999997</v>
      </c>
      <c r="P357" s="69">
        <v>24.93</v>
      </c>
      <c r="Q357" s="69">
        <v>0.89</v>
      </c>
      <c r="R357" s="69">
        <v>3.51</v>
      </c>
      <c r="S357" s="69">
        <v>37.6</v>
      </c>
      <c r="T357" s="4"/>
      <c r="V357" s="3">
        <f t="shared" si="128"/>
        <v>42417</v>
      </c>
      <c r="W357" s="40">
        <f ca="1">W356+SUMIFS('Transactions (Dated)'!$E$2:$E$53,'Transactions (Dated)'!$D$2:$D$53,'Share Values'!$V357,'Transactions (Dated)'!$B$2:$B$53,'Share Values'!W$11,'Transactions (Dated)'!$C$2:$C$53,"Buy")-SUMIFS('Transactions (Dated)'!$E$2:$E$53,'Transactions (Dated)'!$D$2:$D$53,'Share Values'!$V357,'Transactions (Dated)'!$B$2:$B$53,'Share Values'!W$11,'Transactions (Dated)'!$C$2:$C$53,"Sell")</f>
        <v>4625</v>
      </c>
      <c r="X357" s="40">
        <f ca="1">X356+SUMIFS('Transactions (Dated)'!$E$2:$E$53,'Transactions (Dated)'!$D$2:$D$53,'Share Values'!$V357,'Transactions (Dated)'!$B$2:$B$53,'Share Values'!X$11,'Transactions (Dated)'!$C$2:$C$53,"Buy")-SUMIFS('Transactions (Dated)'!$E$2:$E$53,'Transactions (Dated)'!$D$2:$D$53,'Share Values'!$V357,'Transactions (Dated)'!$B$2:$B$53,'Share Values'!X$11,'Transactions (Dated)'!$C$2:$C$53,"Sell")</f>
        <v>9375</v>
      </c>
      <c r="Y357" s="40">
        <f ca="1">Y356+SUMIFS('Transactions (Dated)'!$E$2:$E$53,'Transactions (Dated)'!$D$2:$D$53,'Share Values'!$V357,'Transactions (Dated)'!$B$2:$B$53,'Share Values'!Y$11,'Transactions (Dated)'!$C$2:$C$53,"Buy")-SUMIFS('Transactions (Dated)'!$E$2:$E$53,'Transactions (Dated)'!$D$2:$D$53,'Share Values'!$V357,'Transactions (Dated)'!$B$2:$B$53,'Share Values'!Y$11,'Transactions (Dated)'!$C$2:$C$53,"Sell")</f>
        <v>0</v>
      </c>
      <c r="Z357" s="40">
        <f ca="1">Z356+SUMIFS('Transactions (Dated)'!$E$2:$E$53,'Transactions (Dated)'!$D$2:$D$53,'Share Values'!$V357,'Transactions (Dated)'!$B$2:$B$53,'Share Values'!Z$11,'Transactions (Dated)'!$C$2:$C$53,"Buy")-SUMIFS('Transactions (Dated)'!$E$2:$E$53,'Transactions (Dated)'!$D$2:$D$53,'Share Values'!$V357,'Transactions (Dated)'!$B$2:$B$53,'Share Values'!Z$11,'Transactions (Dated)'!$C$2:$C$53,"Sell")</f>
        <v>1892</v>
      </c>
      <c r="AA357" s="40">
        <f ca="1">AA356+SUMIFS('Transactions (Dated)'!$E$2:$E$53,'Transactions (Dated)'!$D$2:$D$53,'Share Values'!$V357,'Transactions (Dated)'!$B$2:$B$53,'Share Values'!AA$11,'Transactions (Dated)'!$C$2:$C$53,"Buy")-SUMIFS('Transactions (Dated)'!$E$2:$E$53,'Transactions (Dated)'!$D$2:$D$53,'Share Values'!$V357,'Transactions (Dated)'!$B$2:$B$53,'Share Values'!AA$11,'Transactions (Dated)'!$C$2:$C$53,"Sell")</f>
        <v>2348</v>
      </c>
      <c r="AB357" s="40">
        <f ca="1">AB356+SUMIFS('Transactions (Dated)'!$E$2:$E$53,'Transactions (Dated)'!$D$2:$D$53,'Share Values'!$V357,'Transactions (Dated)'!$B$2:$B$53,'Share Values'!AB$11,'Transactions (Dated)'!$C$2:$C$53,"Buy")-SUMIFS('Transactions (Dated)'!$E$2:$E$53,'Transactions (Dated)'!$D$2:$D$53,'Share Values'!$V357,'Transactions (Dated)'!$B$2:$B$53,'Share Values'!AB$11,'Transactions (Dated)'!$C$2:$C$53,"Sell")</f>
        <v>4900</v>
      </c>
      <c r="AC357" s="40">
        <f ca="1">AC356+SUMIFS('Transactions (Dated)'!$E$2:$E$53,'Transactions (Dated)'!$D$2:$D$53,'Share Values'!$V357,'Transactions (Dated)'!$B$2:$B$53,'Share Values'!AC$11,'Transactions (Dated)'!$C$2:$C$53,"Buy")-SUMIFS('Transactions (Dated)'!$E$2:$E$53,'Transactions (Dated)'!$D$2:$D$53,'Share Values'!$V357,'Transactions (Dated)'!$B$2:$B$53,'Share Values'!AC$11,'Transactions (Dated)'!$C$2:$C$53,"Sell")</f>
        <v>2900</v>
      </c>
      <c r="AD357" s="40">
        <f ca="1">AD356+SUMIFS('Transactions (Dated)'!$E$2:$E$53,'Transactions (Dated)'!$D$2:$D$53,'Share Values'!$V357,'Transactions (Dated)'!$B$2:$B$53,'Share Values'!AD$11,'Transactions (Dated)'!$C$2:$C$53,"Buy")-SUMIFS('Transactions (Dated)'!$E$2:$E$53,'Transactions (Dated)'!$D$2:$D$53,'Share Values'!$V357,'Transactions (Dated)'!$B$2:$B$53,'Share Values'!AD$11,'Transactions (Dated)'!$C$2:$C$53,"Sell")</f>
        <v>28401</v>
      </c>
      <c r="AE357" s="40">
        <f ca="1">AE356+SUMIFS('Transactions (Dated)'!$E$2:$E$53,'Transactions (Dated)'!$D$2:$D$53,'Share Values'!$V357,'Transactions (Dated)'!$B$2:$B$53,'Share Values'!AE$11,'Transactions (Dated)'!$C$2:$C$53,"Buy")-SUMIFS('Transactions (Dated)'!$E$2:$E$53,'Transactions (Dated)'!$D$2:$D$53,'Share Values'!$V357,'Transactions (Dated)'!$B$2:$B$53,'Share Values'!AE$11,'Transactions (Dated)'!$C$2:$C$53,"Sell")</f>
        <v>6835</v>
      </c>
      <c r="AF357" s="40">
        <f ca="1">AF356+SUMIFS('Transactions (Dated)'!$E$2:$E$53,'Transactions (Dated)'!$D$2:$D$53,'Share Values'!$V357,'Transactions (Dated)'!$B$2:$B$53,'Share Values'!AF$11,'Transactions (Dated)'!$C$2:$C$53,"Buy")-SUMIFS('Transactions (Dated)'!$E$2:$E$53,'Transactions (Dated)'!$D$2:$D$53,'Share Values'!$V357,'Transactions (Dated)'!$B$2:$B$53,'Share Values'!AF$11,'Transactions (Dated)'!$C$2:$C$53,"Sell")</f>
        <v>0</v>
      </c>
      <c r="AG357" s="40">
        <f ca="1">AG356+SUMIFS('Transactions (Dated)'!$E$2:$E$53,'Transactions (Dated)'!$D$2:$D$53,'Share Values'!$V357,'Transactions (Dated)'!$B$2:$B$53,'Share Values'!AG$11,'Transactions (Dated)'!$C$2:$C$53,"Buy")-SUMIFS('Transactions (Dated)'!$E$2:$E$53,'Transactions (Dated)'!$D$2:$D$53,'Share Values'!$V357,'Transactions (Dated)'!$B$2:$B$53,'Share Values'!AG$11,'Transactions (Dated)'!$C$2:$C$53,"Sell")</f>
        <v>0</v>
      </c>
      <c r="AH357" s="40">
        <f ca="1">AH356+SUMIFS('Transactions (Dated)'!$E$2:$E$53,'Transactions (Dated)'!$D$2:$D$53,'Share Values'!$V357,'Transactions (Dated)'!$B$2:$B$53,'Share Values'!AH$11,'Transactions (Dated)'!$C$2:$C$53,"Buy")-SUMIFS('Transactions (Dated)'!$E$2:$E$53,'Transactions (Dated)'!$D$2:$D$53,'Share Values'!$V357,'Transactions (Dated)'!$B$2:$B$53,'Share Values'!AH$11,'Transactions (Dated)'!$C$2:$C$53,"Sell")</f>
        <v>0</v>
      </c>
      <c r="AI357" s="40">
        <f ca="1">AI356+SUMIFS('Transactions (Dated)'!$E$2:$E$53,'Transactions (Dated)'!$D$2:$D$53,'Share Values'!$V357,'Transactions (Dated)'!$B$2:$B$53,'Share Values'!AI$11,'Transactions (Dated)'!$C$2:$C$53,"Buy")-SUMIFS('Transactions (Dated)'!$E$2:$E$53,'Transactions (Dated)'!$D$2:$D$53,'Share Values'!$V357,'Transactions (Dated)'!$B$2:$B$53,'Share Values'!AI$11,'Transactions (Dated)'!$C$2:$C$53,"Sell")</f>
        <v>0</v>
      </c>
      <c r="AJ357" s="40">
        <f ca="1">AJ356+SUMIFS('Transactions (Dated)'!$E$2:$E$53,'Transactions (Dated)'!$D$2:$D$53,'Share Values'!$V357,'Transactions (Dated)'!$B$2:$B$53,'Share Values'!AJ$11,'Transactions (Dated)'!$C$2:$C$53,"Buy")-SUMIFS('Transactions (Dated)'!$E$2:$E$53,'Transactions (Dated)'!$D$2:$D$53,'Share Values'!$V357,'Transactions (Dated)'!$B$2:$B$53,'Share Values'!AJ$11,'Transactions (Dated)'!$C$2:$C$53,"Sell")</f>
        <v>0</v>
      </c>
      <c r="AK357" s="40"/>
      <c r="AM357" s="3">
        <f t="shared" si="129"/>
        <v>42417</v>
      </c>
      <c r="AN357" s="6">
        <f t="shared" ca="1" si="130"/>
        <v>45510</v>
      </c>
      <c r="AO357" s="6">
        <f t="shared" ca="1" si="131"/>
        <v>18000</v>
      </c>
      <c r="AP357" s="6">
        <f t="shared" ca="1" si="132"/>
        <v>0</v>
      </c>
      <c r="AQ357" s="6">
        <f t="shared" ca="1" si="133"/>
        <v>63287.400000000009</v>
      </c>
      <c r="AR357" s="6">
        <f t="shared" ca="1" si="134"/>
        <v>29490.880000000001</v>
      </c>
      <c r="AS357" s="6">
        <f t="shared" ca="1" si="135"/>
        <v>53802</v>
      </c>
      <c r="AT357" s="6">
        <f t="shared" ca="1" si="136"/>
        <v>53940.000000000007</v>
      </c>
      <c r="AU357" s="6">
        <f t="shared" ca="1" si="137"/>
        <v>104799.69</v>
      </c>
      <c r="AV357" s="6">
        <f t="shared" ca="1" si="138"/>
        <v>47708.3</v>
      </c>
      <c r="AW357" s="6">
        <f t="shared" ca="1" si="139"/>
        <v>0</v>
      </c>
      <c r="AX357" s="6">
        <f t="shared" ca="1" si="140"/>
        <v>0</v>
      </c>
      <c r="AY357" s="6">
        <f t="shared" ca="1" si="141"/>
        <v>0</v>
      </c>
      <c r="AZ357" s="6">
        <f t="shared" ca="1" si="142"/>
        <v>0</v>
      </c>
      <c r="BA357" s="6">
        <f t="shared" ca="1" si="143"/>
        <v>0</v>
      </c>
      <c r="BB357" s="6"/>
      <c r="BD357" s="4">
        <f t="shared" ca="1" si="144"/>
        <v>416538.27</v>
      </c>
      <c r="BF357" s="3">
        <f t="shared" si="145"/>
        <v>42417</v>
      </c>
      <c r="BG357" s="6">
        <f>BG356+SUMIFS('Transactions (Dated)'!H:H,'Transactions (Dated)'!D:D,'Share Values'!AM357)</f>
        <v>578427.67999999993</v>
      </c>
      <c r="BH357" s="6">
        <f ca="1">BH356+SUMIFS('Transactions (Dated)'!$F:$F,'Transactions (Dated)'!$D:$D,$BF357,'Transactions (Dated)'!$B:$B,BH$11,'Transactions (Dated)'!$C:$C,"Dividend (paid to cash)")*W357</f>
        <v>0</v>
      </c>
      <c r="BI357" s="6">
        <f ca="1">BI356+SUMIFS('Transactions (Dated)'!$F:$F,'Transactions (Dated)'!$D:$D,$BF357,'Transactions (Dated)'!$B:$B,BI$11,'Transactions (Dated)'!$C:$C,"Dividend (paid to cash)")*X357</f>
        <v>2421.875</v>
      </c>
      <c r="BJ357" s="6">
        <f ca="1">BJ356+SUMIFS('Transactions (Dated)'!$F:$F,'Transactions (Dated)'!$D:$D,$BF357,'Transactions (Dated)'!$B:$B,BJ$11,'Transactions (Dated)'!$C:$C,"Dividend (paid to cash)")*Y357</f>
        <v>0</v>
      </c>
      <c r="BK357" s="6">
        <f ca="1">BK356+SUMIFS('Transactions (Dated)'!$F:$F,'Transactions (Dated)'!$D:$D,$BF357,'Transactions (Dated)'!$B:$B,BK$11,'Transactions (Dated)'!$C:$C,"Dividend (paid to cash)")*Z357</f>
        <v>245.96000000000004</v>
      </c>
      <c r="BL357" s="6">
        <f ca="1">BL356+SUMIFS('Transactions (Dated)'!$F:$F,'Transactions (Dated)'!$D:$D,$BF357,'Transactions (Dated)'!$B:$B,BL$11,'Transactions (Dated)'!$C:$C,"Dividend (paid to cash)")*AA357</f>
        <v>0</v>
      </c>
      <c r="BM357" s="6">
        <f ca="1">BM356+SUMIFS('Transactions (Dated)'!$F:$F,'Transactions (Dated)'!$D:$D,$BF357,'Transactions (Dated)'!$B:$B,BM$11,'Transactions (Dated)'!$C:$C,"Dividend (paid to cash)")*AB357</f>
        <v>359.31700000000001</v>
      </c>
      <c r="BN357" s="6">
        <f ca="1">BN356+SUMIFS('Transactions (Dated)'!$F:$F,'Transactions (Dated)'!$D:$D,$BF357,'Transactions (Dated)'!$B:$B,BN$11,'Transactions (Dated)'!$C:$C,"Dividend (paid to cash)")*AC357</f>
        <v>1014.9999999999999</v>
      </c>
      <c r="BO357" s="6">
        <f ca="1">BO356+SUMIFS('Transactions (Dated)'!$F:$F,'Transactions (Dated)'!$D:$D,$BF357,'Transactions (Dated)'!$B:$B,BO$11,'Transactions (Dated)'!$C:$C,"Dividend (paid to cash)")*AD357</f>
        <v>0</v>
      </c>
      <c r="BP357" s="6">
        <f ca="1">BP356+SUMIFS('Transactions (Dated)'!$F:$F,'Transactions (Dated)'!$D:$D,$BF357,'Transactions (Dated)'!$B:$B,BP$11,'Transactions (Dated)'!$C:$C,"Dividend (paid to cash)")*AE357</f>
        <v>0</v>
      </c>
      <c r="BQ357" s="6">
        <f ca="1">BQ356+SUMIFS('Transactions (Dated)'!$F:$F,'Transactions (Dated)'!$D:$D,$BF357,'Transactions (Dated)'!$B:$B,BQ$11,'Transactions (Dated)'!$C:$C,"Dividend (paid to cash)")*AF357</f>
        <v>0</v>
      </c>
      <c r="BR357" s="6">
        <f ca="1">BR356+SUMIFS('Transactions (Dated)'!$F:$F,'Transactions (Dated)'!$D:$D,$BF357,'Transactions (Dated)'!$B:$B,BR$11,'Transactions (Dated)'!$C:$C,"Dividend (paid to cash)")*AG357</f>
        <v>0</v>
      </c>
      <c r="BS357" s="6">
        <f ca="1">BS356+SUMIFS('Transactions (Dated)'!$F:$F,'Transactions (Dated)'!$D:$D,$BF357,'Transactions (Dated)'!$B:$B,BS$11,'Transactions (Dated)'!$C:$C,"Dividend (paid to cash)")*AH357</f>
        <v>0</v>
      </c>
      <c r="BT357" s="6">
        <f ca="1">BT356+SUMIFS('Transactions (Dated)'!$F:$F,'Transactions (Dated)'!$D:$D,$BF357,'Transactions (Dated)'!$B:$B,BT$11,'Transactions (Dated)'!$C:$C,"Dividend (paid to cash)")*AI357</f>
        <v>0</v>
      </c>
      <c r="BU357" s="6">
        <f ca="1">BU356+SUMIFS('Transactions (Dated)'!$F:$F,'Transactions (Dated)'!$D:$D,$BF357,'Transactions (Dated)'!$B:$B,BU$11,'Transactions (Dated)'!$C:$C,"Dividend (paid to cash)")*AJ357</f>
        <v>0</v>
      </c>
      <c r="BV357" s="6"/>
      <c r="BX357" s="6">
        <f t="shared" ca="1" si="150"/>
        <v>582469.83199999994</v>
      </c>
      <c r="BZ357" s="3">
        <f t="shared" si="151"/>
        <v>42417</v>
      </c>
      <c r="CA357" s="4">
        <f t="shared" ca="1" si="146"/>
        <v>416538.27</v>
      </c>
      <c r="CB357" s="4">
        <f t="shared" ca="1" si="147"/>
        <v>582469.83199999994</v>
      </c>
      <c r="CD357" s="4">
        <f t="shared" ca="1" si="148"/>
        <v>999008.10199999996</v>
      </c>
    </row>
    <row r="358" spans="2:82">
      <c r="B358" s="3">
        <f t="shared" si="149"/>
        <v>42418</v>
      </c>
      <c r="C358" s="2">
        <v>12931.4</v>
      </c>
      <c r="E358" s="70">
        <v>42418</v>
      </c>
      <c r="F358" s="69">
        <v>9.8699999999999992</v>
      </c>
      <c r="G358" s="69">
        <v>1.94</v>
      </c>
      <c r="H358" s="69">
        <v>17.510000000000002</v>
      </c>
      <c r="I358" s="69">
        <v>33.81</v>
      </c>
      <c r="J358" s="69">
        <v>12.38</v>
      </c>
      <c r="K358" s="69">
        <v>11.28</v>
      </c>
      <c r="L358" s="69">
        <v>18.68</v>
      </c>
      <c r="M358" s="69">
        <v>3.84</v>
      </c>
      <c r="N358" s="69">
        <v>6.99</v>
      </c>
      <c r="O358" s="69">
        <v>7.5</v>
      </c>
      <c r="P358" s="69">
        <v>24.7</v>
      </c>
      <c r="Q358" s="69">
        <v>0.87</v>
      </c>
      <c r="R358" s="69">
        <v>3.35</v>
      </c>
      <c r="S358" s="69">
        <v>38.090000000000003</v>
      </c>
      <c r="T358" s="4"/>
      <c r="V358" s="3">
        <f t="shared" si="128"/>
        <v>42418</v>
      </c>
      <c r="W358" s="40">
        <f ca="1">W357+SUMIFS('Transactions (Dated)'!$E$2:$E$53,'Transactions (Dated)'!$D$2:$D$53,'Share Values'!$V358,'Transactions (Dated)'!$B$2:$B$53,'Share Values'!W$11,'Transactions (Dated)'!$C$2:$C$53,"Buy")-SUMIFS('Transactions (Dated)'!$E$2:$E$53,'Transactions (Dated)'!$D$2:$D$53,'Share Values'!$V358,'Transactions (Dated)'!$B$2:$B$53,'Share Values'!W$11,'Transactions (Dated)'!$C$2:$C$53,"Sell")</f>
        <v>4625</v>
      </c>
      <c r="X358" s="40">
        <f ca="1">X357+SUMIFS('Transactions (Dated)'!$E$2:$E$53,'Transactions (Dated)'!$D$2:$D$53,'Share Values'!$V358,'Transactions (Dated)'!$B$2:$B$53,'Share Values'!X$11,'Transactions (Dated)'!$C$2:$C$53,"Buy")-SUMIFS('Transactions (Dated)'!$E$2:$E$53,'Transactions (Dated)'!$D$2:$D$53,'Share Values'!$V358,'Transactions (Dated)'!$B$2:$B$53,'Share Values'!X$11,'Transactions (Dated)'!$C$2:$C$53,"Sell")</f>
        <v>9375</v>
      </c>
      <c r="Y358" s="40">
        <f ca="1">Y357+SUMIFS('Transactions (Dated)'!$E$2:$E$53,'Transactions (Dated)'!$D$2:$D$53,'Share Values'!$V358,'Transactions (Dated)'!$B$2:$B$53,'Share Values'!Y$11,'Transactions (Dated)'!$C$2:$C$53,"Buy")-SUMIFS('Transactions (Dated)'!$E$2:$E$53,'Transactions (Dated)'!$D$2:$D$53,'Share Values'!$V358,'Transactions (Dated)'!$B$2:$B$53,'Share Values'!Y$11,'Transactions (Dated)'!$C$2:$C$53,"Sell")</f>
        <v>0</v>
      </c>
      <c r="Z358" s="40">
        <f ca="1">Z357+SUMIFS('Transactions (Dated)'!$E$2:$E$53,'Transactions (Dated)'!$D$2:$D$53,'Share Values'!$V358,'Transactions (Dated)'!$B$2:$B$53,'Share Values'!Z$11,'Transactions (Dated)'!$C$2:$C$53,"Buy")-SUMIFS('Transactions (Dated)'!$E$2:$E$53,'Transactions (Dated)'!$D$2:$D$53,'Share Values'!$V358,'Transactions (Dated)'!$B$2:$B$53,'Share Values'!Z$11,'Transactions (Dated)'!$C$2:$C$53,"Sell")</f>
        <v>1892</v>
      </c>
      <c r="AA358" s="40">
        <f ca="1">AA357+SUMIFS('Transactions (Dated)'!$E$2:$E$53,'Transactions (Dated)'!$D$2:$D$53,'Share Values'!$V358,'Transactions (Dated)'!$B$2:$B$53,'Share Values'!AA$11,'Transactions (Dated)'!$C$2:$C$53,"Buy")-SUMIFS('Transactions (Dated)'!$E$2:$E$53,'Transactions (Dated)'!$D$2:$D$53,'Share Values'!$V358,'Transactions (Dated)'!$B$2:$B$53,'Share Values'!AA$11,'Transactions (Dated)'!$C$2:$C$53,"Sell")</f>
        <v>2348</v>
      </c>
      <c r="AB358" s="40">
        <f ca="1">AB357+SUMIFS('Transactions (Dated)'!$E$2:$E$53,'Transactions (Dated)'!$D$2:$D$53,'Share Values'!$V358,'Transactions (Dated)'!$B$2:$B$53,'Share Values'!AB$11,'Transactions (Dated)'!$C$2:$C$53,"Buy")-SUMIFS('Transactions (Dated)'!$E$2:$E$53,'Transactions (Dated)'!$D$2:$D$53,'Share Values'!$V358,'Transactions (Dated)'!$B$2:$B$53,'Share Values'!AB$11,'Transactions (Dated)'!$C$2:$C$53,"Sell")</f>
        <v>4900</v>
      </c>
      <c r="AC358" s="40">
        <f ca="1">AC357+SUMIFS('Transactions (Dated)'!$E$2:$E$53,'Transactions (Dated)'!$D$2:$D$53,'Share Values'!$V358,'Transactions (Dated)'!$B$2:$B$53,'Share Values'!AC$11,'Transactions (Dated)'!$C$2:$C$53,"Buy")-SUMIFS('Transactions (Dated)'!$E$2:$E$53,'Transactions (Dated)'!$D$2:$D$53,'Share Values'!$V358,'Transactions (Dated)'!$B$2:$B$53,'Share Values'!AC$11,'Transactions (Dated)'!$C$2:$C$53,"Sell")</f>
        <v>2900</v>
      </c>
      <c r="AD358" s="40">
        <f ca="1">AD357+SUMIFS('Transactions (Dated)'!$E$2:$E$53,'Transactions (Dated)'!$D$2:$D$53,'Share Values'!$V358,'Transactions (Dated)'!$B$2:$B$53,'Share Values'!AD$11,'Transactions (Dated)'!$C$2:$C$53,"Buy")-SUMIFS('Transactions (Dated)'!$E$2:$E$53,'Transactions (Dated)'!$D$2:$D$53,'Share Values'!$V358,'Transactions (Dated)'!$B$2:$B$53,'Share Values'!AD$11,'Transactions (Dated)'!$C$2:$C$53,"Sell")</f>
        <v>28401</v>
      </c>
      <c r="AE358" s="40">
        <f ca="1">AE357+SUMIFS('Transactions (Dated)'!$E$2:$E$53,'Transactions (Dated)'!$D$2:$D$53,'Share Values'!$V358,'Transactions (Dated)'!$B$2:$B$53,'Share Values'!AE$11,'Transactions (Dated)'!$C$2:$C$53,"Buy")-SUMIFS('Transactions (Dated)'!$E$2:$E$53,'Transactions (Dated)'!$D$2:$D$53,'Share Values'!$V358,'Transactions (Dated)'!$B$2:$B$53,'Share Values'!AE$11,'Transactions (Dated)'!$C$2:$C$53,"Sell")</f>
        <v>6835</v>
      </c>
      <c r="AF358" s="40">
        <f ca="1">AF357+SUMIFS('Transactions (Dated)'!$E$2:$E$53,'Transactions (Dated)'!$D$2:$D$53,'Share Values'!$V358,'Transactions (Dated)'!$B$2:$B$53,'Share Values'!AF$11,'Transactions (Dated)'!$C$2:$C$53,"Buy")-SUMIFS('Transactions (Dated)'!$E$2:$E$53,'Transactions (Dated)'!$D$2:$D$53,'Share Values'!$V358,'Transactions (Dated)'!$B$2:$B$53,'Share Values'!AF$11,'Transactions (Dated)'!$C$2:$C$53,"Sell")</f>
        <v>0</v>
      </c>
      <c r="AG358" s="40">
        <f ca="1">AG357+SUMIFS('Transactions (Dated)'!$E$2:$E$53,'Transactions (Dated)'!$D$2:$D$53,'Share Values'!$V358,'Transactions (Dated)'!$B$2:$B$53,'Share Values'!AG$11,'Transactions (Dated)'!$C$2:$C$53,"Buy")-SUMIFS('Transactions (Dated)'!$E$2:$E$53,'Transactions (Dated)'!$D$2:$D$53,'Share Values'!$V358,'Transactions (Dated)'!$B$2:$B$53,'Share Values'!AG$11,'Transactions (Dated)'!$C$2:$C$53,"Sell")</f>
        <v>0</v>
      </c>
      <c r="AH358" s="40">
        <f ca="1">AH357+SUMIFS('Transactions (Dated)'!$E$2:$E$53,'Transactions (Dated)'!$D$2:$D$53,'Share Values'!$V358,'Transactions (Dated)'!$B$2:$B$53,'Share Values'!AH$11,'Transactions (Dated)'!$C$2:$C$53,"Buy")-SUMIFS('Transactions (Dated)'!$E$2:$E$53,'Transactions (Dated)'!$D$2:$D$53,'Share Values'!$V358,'Transactions (Dated)'!$B$2:$B$53,'Share Values'!AH$11,'Transactions (Dated)'!$C$2:$C$53,"Sell")</f>
        <v>0</v>
      </c>
      <c r="AI358" s="40">
        <f ca="1">AI357+SUMIFS('Transactions (Dated)'!$E$2:$E$53,'Transactions (Dated)'!$D$2:$D$53,'Share Values'!$V358,'Transactions (Dated)'!$B$2:$B$53,'Share Values'!AI$11,'Transactions (Dated)'!$C$2:$C$53,"Buy")-SUMIFS('Transactions (Dated)'!$E$2:$E$53,'Transactions (Dated)'!$D$2:$D$53,'Share Values'!$V358,'Transactions (Dated)'!$B$2:$B$53,'Share Values'!AI$11,'Transactions (Dated)'!$C$2:$C$53,"Sell")</f>
        <v>0</v>
      </c>
      <c r="AJ358" s="40">
        <f ca="1">AJ357+SUMIFS('Transactions (Dated)'!$E$2:$E$53,'Transactions (Dated)'!$D$2:$D$53,'Share Values'!$V358,'Transactions (Dated)'!$B$2:$B$53,'Share Values'!AJ$11,'Transactions (Dated)'!$C$2:$C$53,"Buy")-SUMIFS('Transactions (Dated)'!$E$2:$E$53,'Transactions (Dated)'!$D$2:$D$53,'Share Values'!$V358,'Transactions (Dated)'!$B$2:$B$53,'Share Values'!AJ$11,'Transactions (Dated)'!$C$2:$C$53,"Sell")</f>
        <v>0</v>
      </c>
      <c r="AK358" s="40"/>
      <c r="AM358" s="3">
        <f t="shared" si="129"/>
        <v>42418</v>
      </c>
      <c r="AN358" s="6">
        <f t="shared" ca="1" si="130"/>
        <v>45648.75</v>
      </c>
      <c r="AO358" s="6">
        <f t="shared" ca="1" si="131"/>
        <v>18187.5</v>
      </c>
      <c r="AP358" s="6">
        <f t="shared" ca="1" si="132"/>
        <v>0</v>
      </c>
      <c r="AQ358" s="6">
        <f t="shared" ca="1" si="133"/>
        <v>63968.520000000004</v>
      </c>
      <c r="AR358" s="6">
        <f t="shared" ca="1" si="134"/>
        <v>29068.240000000002</v>
      </c>
      <c r="AS358" s="6">
        <f t="shared" ca="1" si="135"/>
        <v>55272</v>
      </c>
      <c r="AT358" s="6">
        <f t="shared" ca="1" si="136"/>
        <v>54172</v>
      </c>
      <c r="AU358" s="6">
        <f t="shared" ca="1" si="137"/>
        <v>109059.84</v>
      </c>
      <c r="AV358" s="6">
        <f t="shared" ca="1" si="138"/>
        <v>47776.65</v>
      </c>
      <c r="AW358" s="6">
        <f t="shared" ca="1" si="139"/>
        <v>0</v>
      </c>
      <c r="AX358" s="6">
        <f t="shared" ca="1" si="140"/>
        <v>0</v>
      </c>
      <c r="AY358" s="6">
        <f t="shared" ca="1" si="141"/>
        <v>0</v>
      </c>
      <c r="AZ358" s="6">
        <f t="shared" ca="1" si="142"/>
        <v>0</v>
      </c>
      <c r="BA358" s="6">
        <f t="shared" ca="1" si="143"/>
        <v>0</v>
      </c>
      <c r="BB358" s="6"/>
      <c r="BD358" s="4">
        <f t="shared" ca="1" si="144"/>
        <v>423153.5</v>
      </c>
      <c r="BF358" s="3">
        <f t="shared" si="145"/>
        <v>42418</v>
      </c>
      <c r="BG358" s="6">
        <f>BG357+SUMIFS('Transactions (Dated)'!H:H,'Transactions (Dated)'!D:D,'Share Values'!AM358)</f>
        <v>578427.67999999993</v>
      </c>
      <c r="BH358" s="6">
        <f ca="1">BH357+SUMIFS('Transactions (Dated)'!$F:$F,'Transactions (Dated)'!$D:$D,$BF358,'Transactions (Dated)'!$B:$B,BH$11,'Transactions (Dated)'!$C:$C,"Dividend (paid to cash)")*W358</f>
        <v>0</v>
      </c>
      <c r="BI358" s="6">
        <f ca="1">BI357+SUMIFS('Transactions (Dated)'!$F:$F,'Transactions (Dated)'!$D:$D,$BF358,'Transactions (Dated)'!$B:$B,BI$11,'Transactions (Dated)'!$C:$C,"Dividend (paid to cash)")*X358</f>
        <v>2421.875</v>
      </c>
      <c r="BJ358" s="6">
        <f ca="1">BJ357+SUMIFS('Transactions (Dated)'!$F:$F,'Transactions (Dated)'!$D:$D,$BF358,'Transactions (Dated)'!$B:$B,BJ$11,'Transactions (Dated)'!$C:$C,"Dividend (paid to cash)")*Y358</f>
        <v>0</v>
      </c>
      <c r="BK358" s="6">
        <f ca="1">BK357+SUMIFS('Transactions (Dated)'!$F:$F,'Transactions (Dated)'!$D:$D,$BF358,'Transactions (Dated)'!$B:$B,BK$11,'Transactions (Dated)'!$C:$C,"Dividend (paid to cash)")*Z358</f>
        <v>245.96000000000004</v>
      </c>
      <c r="BL358" s="6">
        <f ca="1">BL357+SUMIFS('Transactions (Dated)'!$F:$F,'Transactions (Dated)'!$D:$D,$BF358,'Transactions (Dated)'!$B:$B,BL$11,'Transactions (Dated)'!$C:$C,"Dividend (paid to cash)")*AA358</f>
        <v>0</v>
      </c>
      <c r="BM358" s="6">
        <f ca="1">BM357+SUMIFS('Transactions (Dated)'!$F:$F,'Transactions (Dated)'!$D:$D,$BF358,'Transactions (Dated)'!$B:$B,BM$11,'Transactions (Dated)'!$C:$C,"Dividend (paid to cash)")*AB358</f>
        <v>359.31700000000001</v>
      </c>
      <c r="BN358" s="6">
        <f ca="1">BN357+SUMIFS('Transactions (Dated)'!$F:$F,'Transactions (Dated)'!$D:$D,$BF358,'Transactions (Dated)'!$B:$B,BN$11,'Transactions (Dated)'!$C:$C,"Dividend (paid to cash)")*AC358</f>
        <v>1014.9999999999999</v>
      </c>
      <c r="BO358" s="6">
        <f ca="1">BO357+SUMIFS('Transactions (Dated)'!$F:$F,'Transactions (Dated)'!$D:$D,$BF358,'Transactions (Dated)'!$B:$B,BO$11,'Transactions (Dated)'!$C:$C,"Dividend (paid to cash)")*AD358</f>
        <v>0</v>
      </c>
      <c r="BP358" s="6">
        <f ca="1">BP357+SUMIFS('Transactions (Dated)'!$F:$F,'Transactions (Dated)'!$D:$D,$BF358,'Transactions (Dated)'!$B:$B,BP$11,'Transactions (Dated)'!$C:$C,"Dividend (paid to cash)")*AE358</f>
        <v>0</v>
      </c>
      <c r="BQ358" s="6">
        <f ca="1">BQ357+SUMIFS('Transactions (Dated)'!$F:$F,'Transactions (Dated)'!$D:$D,$BF358,'Transactions (Dated)'!$B:$B,BQ$11,'Transactions (Dated)'!$C:$C,"Dividend (paid to cash)")*AF358</f>
        <v>0</v>
      </c>
      <c r="BR358" s="6">
        <f ca="1">BR357+SUMIFS('Transactions (Dated)'!$F:$F,'Transactions (Dated)'!$D:$D,$BF358,'Transactions (Dated)'!$B:$B,BR$11,'Transactions (Dated)'!$C:$C,"Dividend (paid to cash)")*AG358</f>
        <v>0</v>
      </c>
      <c r="BS358" s="6">
        <f ca="1">BS357+SUMIFS('Transactions (Dated)'!$F:$F,'Transactions (Dated)'!$D:$D,$BF358,'Transactions (Dated)'!$B:$B,BS$11,'Transactions (Dated)'!$C:$C,"Dividend (paid to cash)")*AH358</f>
        <v>0</v>
      </c>
      <c r="BT358" s="6">
        <f ca="1">BT357+SUMIFS('Transactions (Dated)'!$F:$F,'Transactions (Dated)'!$D:$D,$BF358,'Transactions (Dated)'!$B:$B,BT$11,'Transactions (Dated)'!$C:$C,"Dividend (paid to cash)")*AI358</f>
        <v>0</v>
      </c>
      <c r="BU358" s="6">
        <f ca="1">BU357+SUMIFS('Transactions (Dated)'!$F:$F,'Transactions (Dated)'!$D:$D,$BF358,'Transactions (Dated)'!$B:$B,BU$11,'Transactions (Dated)'!$C:$C,"Dividend (paid to cash)")*AJ358</f>
        <v>0</v>
      </c>
      <c r="BV358" s="6"/>
      <c r="BX358" s="6">
        <f t="shared" ca="1" si="150"/>
        <v>582469.83199999994</v>
      </c>
      <c r="BZ358" s="3">
        <f t="shared" si="151"/>
        <v>42418</v>
      </c>
      <c r="CA358" s="4">
        <f t="shared" ca="1" si="146"/>
        <v>423153.5</v>
      </c>
      <c r="CB358" s="4">
        <f t="shared" ca="1" si="147"/>
        <v>582469.83199999994</v>
      </c>
      <c r="CD358" s="4">
        <f t="shared" ca="1" si="148"/>
        <v>1005623.3319999999</v>
      </c>
    </row>
    <row r="359" spans="2:82">
      <c r="B359" s="3">
        <f t="shared" si="149"/>
        <v>42419</v>
      </c>
      <c r="C359" s="2">
        <v>12813.4</v>
      </c>
      <c r="E359" s="70">
        <v>42419</v>
      </c>
      <c r="F359" s="69">
        <v>9.8000000000000007</v>
      </c>
      <c r="G359" s="69">
        <v>1.89</v>
      </c>
      <c r="H359" s="69">
        <v>17.36</v>
      </c>
      <c r="I359" s="69">
        <v>33.270000000000003</v>
      </c>
      <c r="J359" s="69">
        <v>12.45</v>
      </c>
      <c r="K359" s="69">
        <v>11.25</v>
      </c>
      <c r="L359" s="69">
        <v>18.079999999999998</v>
      </c>
      <c r="M359" s="69">
        <v>3.82</v>
      </c>
      <c r="N359" s="69">
        <v>7</v>
      </c>
      <c r="O359" s="69">
        <v>7.6666999999999996</v>
      </c>
      <c r="P359" s="69">
        <v>24.85</v>
      </c>
      <c r="Q359" s="69">
        <v>0.93</v>
      </c>
      <c r="R359" s="69">
        <v>3.44</v>
      </c>
      <c r="S359" s="69">
        <v>38.270000000000003</v>
      </c>
      <c r="T359" s="4"/>
      <c r="V359" s="3">
        <f t="shared" si="128"/>
        <v>42419</v>
      </c>
      <c r="W359" s="40">
        <f ca="1">W358+SUMIFS('Transactions (Dated)'!$E$2:$E$53,'Transactions (Dated)'!$D$2:$D$53,'Share Values'!$V359,'Transactions (Dated)'!$B$2:$B$53,'Share Values'!W$11,'Transactions (Dated)'!$C$2:$C$53,"Buy")-SUMIFS('Transactions (Dated)'!$E$2:$E$53,'Transactions (Dated)'!$D$2:$D$53,'Share Values'!$V359,'Transactions (Dated)'!$B$2:$B$53,'Share Values'!W$11,'Transactions (Dated)'!$C$2:$C$53,"Sell")</f>
        <v>4625</v>
      </c>
      <c r="X359" s="40">
        <f ca="1">X358+SUMIFS('Transactions (Dated)'!$E$2:$E$53,'Transactions (Dated)'!$D$2:$D$53,'Share Values'!$V359,'Transactions (Dated)'!$B$2:$B$53,'Share Values'!X$11,'Transactions (Dated)'!$C$2:$C$53,"Buy")-SUMIFS('Transactions (Dated)'!$E$2:$E$53,'Transactions (Dated)'!$D$2:$D$53,'Share Values'!$V359,'Transactions (Dated)'!$B$2:$B$53,'Share Values'!X$11,'Transactions (Dated)'!$C$2:$C$53,"Sell")</f>
        <v>9375</v>
      </c>
      <c r="Y359" s="40">
        <f ca="1">Y358+SUMIFS('Transactions (Dated)'!$E$2:$E$53,'Transactions (Dated)'!$D$2:$D$53,'Share Values'!$V359,'Transactions (Dated)'!$B$2:$B$53,'Share Values'!Y$11,'Transactions (Dated)'!$C$2:$C$53,"Buy")-SUMIFS('Transactions (Dated)'!$E$2:$E$53,'Transactions (Dated)'!$D$2:$D$53,'Share Values'!$V359,'Transactions (Dated)'!$B$2:$B$53,'Share Values'!Y$11,'Transactions (Dated)'!$C$2:$C$53,"Sell")</f>
        <v>0</v>
      </c>
      <c r="Z359" s="40">
        <f ca="1">Z358+SUMIFS('Transactions (Dated)'!$E$2:$E$53,'Transactions (Dated)'!$D$2:$D$53,'Share Values'!$V359,'Transactions (Dated)'!$B$2:$B$53,'Share Values'!Z$11,'Transactions (Dated)'!$C$2:$C$53,"Buy")-SUMIFS('Transactions (Dated)'!$E$2:$E$53,'Transactions (Dated)'!$D$2:$D$53,'Share Values'!$V359,'Transactions (Dated)'!$B$2:$B$53,'Share Values'!Z$11,'Transactions (Dated)'!$C$2:$C$53,"Sell")</f>
        <v>1892</v>
      </c>
      <c r="AA359" s="40">
        <f ca="1">AA358+SUMIFS('Transactions (Dated)'!$E$2:$E$53,'Transactions (Dated)'!$D$2:$D$53,'Share Values'!$V359,'Transactions (Dated)'!$B$2:$B$53,'Share Values'!AA$11,'Transactions (Dated)'!$C$2:$C$53,"Buy")-SUMIFS('Transactions (Dated)'!$E$2:$E$53,'Transactions (Dated)'!$D$2:$D$53,'Share Values'!$V359,'Transactions (Dated)'!$B$2:$B$53,'Share Values'!AA$11,'Transactions (Dated)'!$C$2:$C$53,"Sell")</f>
        <v>2348</v>
      </c>
      <c r="AB359" s="40">
        <f ca="1">AB358+SUMIFS('Transactions (Dated)'!$E$2:$E$53,'Transactions (Dated)'!$D$2:$D$53,'Share Values'!$V359,'Transactions (Dated)'!$B$2:$B$53,'Share Values'!AB$11,'Transactions (Dated)'!$C$2:$C$53,"Buy")-SUMIFS('Transactions (Dated)'!$E$2:$E$53,'Transactions (Dated)'!$D$2:$D$53,'Share Values'!$V359,'Transactions (Dated)'!$B$2:$B$53,'Share Values'!AB$11,'Transactions (Dated)'!$C$2:$C$53,"Sell")</f>
        <v>4900</v>
      </c>
      <c r="AC359" s="40">
        <f ca="1">AC358+SUMIFS('Transactions (Dated)'!$E$2:$E$53,'Transactions (Dated)'!$D$2:$D$53,'Share Values'!$V359,'Transactions (Dated)'!$B$2:$B$53,'Share Values'!AC$11,'Transactions (Dated)'!$C$2:$C$53,"Buy")-SUMIFS('Transactions (Dated)'!$E$2:$E$53,'Transactions (Dated)'!$D$2:$D$53,'Share Values'!$V359,'Transactions (Dated)'!$B$2:$B$53,'Share Values'!AC$11,'Transactions (Dated)'!$C$2:$C$53,"Sell")</f>
        <v>2900</v>
      </c>
      <c r="AD359" s="40">
        <f ca="1">AD358+SUMIFS('Transactions (Dated)'!$E$2:$E$53,'Transactions (Dated)'!$D$2:$D$53,'Share Values'!$V359,'Transactions (Dated)'!$B$2:$B$53,'Share Values'!AD$11,'Transactions (Dated)'!$C$2:$C$53,"Buy")-SUMIFS('Transactions (Dated)'!$E$2:$E$53,'Transactions (Dated)'!$D$2:$D$53,'Share Values'!$V359,'Transactions (Dated)'!$B$2:$B$53,'Share Values'!AD$11,'Transactions (Dated)'!$C$2:$C$53,"Sell")</f>
        <v>28401</v>
      </c>
      <c r="AE359" s="40">
        <f ca="1">AE358+SUMIFS('Transactions (Dated)'!$E$2:$E$53,'Transactions (Dated)'!$D$2:$D$53,'Share Values'!$V359,'Transactions (Dated)'!$B$2:$B$53,'Share Values'!AE$11,'Transactions (Dated)'!$C$2:$C$53,"Buy")-SUMIFS('Transactions (Dated)'!$E$2:$E$53,'Transactions (Dated)'!$D$2:$D$53,'Share Values'!$V359,'Transactions (Dated)'!$B$2:$B$53,'Share Values'!AE$11,'Transactions (Dated)'!$C$2:$C$53,"Sell")</f>
        <v>6835</v>
      </c>
      <c r="AF359" s="40">
        <f ca="1">AF358+SUMIFS('Transactions (Dated)'!$E$2:$E$53,'Transactions (Dated)'!$D$2:$D$53,'Share Values'!$V359,'Transactions (Dated)'!$B$2:$B$53,'Share Values'!AF$11,'Transactions (Dated)'!$C$2:$C$53,"Buy")-SUMIFS('Transactions (Dated)'!$E$2:$E$53,'Transactions (Dated)'!$D$2:$D$53,'Share Values'!$V359,'Transactions (Dated)'!$B$2:$B$53,'Share Values'!AF$11,'Transactions (Dated)'!$C$2:$C$53,"Sell")</f>
        <v>0</v>
      </c>
      <c r="AG359" s="40">
        <f ca="1">AG358+SUMIFS('Transactions (Dated)'!$E$2:$E$53,'Transactions (Dated)'!$D$2:$D$53,'Share Values'!$V359,'Transactions (Dated)'!$B$2:$B$53,'Share Values'!AG$11,'Transactions (Dated)'!$C$2:$C$53,"Buy")-SUMIFS('Transactions (Dated)'!$E$2:$E$53,'Transactions (Dated)'!$D$2:$D$53,'Share Values'!$V359,'Transactions (Dated)'!$B$2:$B$53,'Share Values'!AG$11,'Transactions (Dated)'!$C$2:$C$53,"Sell")</f>
        <v>0</v>
      </c>
      <c r="AH359" s="40">
        <f ca="1">AH358+SUMIFS('Transactions (Dated)'!$E$2:$E$53,'Transactions (Dated)'!$D$2:$D$53,'Share Values'!$V359,'Transactions (Dated)'!$B$2:$B$53,'Share Values'!AH$11,'Transactions (Dated)'!$C$2:$C$53,"Buy")-SUMIFS('Transactions (Dated)'!$E$2:$E$53,'Transactions (Dated)'!$D$2:$D$53,'Share Values'!$V359,'Transactions (Dated)'!$B$2:$B$53,'Share Values'!AH$11,'Transactions (Dated)'!$C$2:$C$53,"Sell")</f>
        <v>0</v>
      </c>
      <c r="AI359" s="40">
        <f ca="1">AI358+SUMIFS('Transactions (Dated)'!$E$2:$E$53,'Transactions (Dated)'!$D$2:$D$53,'Share Values'!$V359,'Transactions (Dated)'!$B$2:$B$53,'Share Values'!AI$11,'Transactions (Dated)'!$C$2:$C$53,"Buy")-SUMIFS('Transactions (Dated)'!$E$2:$E$53,'Transactions (Dated)'!$D$2:$D$53,'Share Values'!$V359,'Transactions (Dated)'!$B$2:$B$53,'Share Values'!AI$11,'Transactions (Dated)'!$C$2:$C$53,"Sell")</f>
        <v>0</v>
      </c>
      <c r="AJ359" s="40">
        <f ca="1">AJ358+SUMIFS('Transactions (Dated)'!$E$2:$E$53,'Transactions (Dated)'!$D$2:$D$53,'Share Values'!$V359,'Transactions (Dated)'!$B$2:$B$53,'Share Values'!AJ$11,'Transactions (Dated)'!$C$2:$C$53,"Buy")-SUMIFS('Transactions (Dated)'!$E$2:$E$53,'Transactions (Dated)'!$D$2:$D$53,'Share Values'!$V359,'Transactions (Dated)'!$B$2:$B$53,'Share Values'!AJ$11,'Transactions (Dated)'!$C$2:$C$53,"Sell")</f>
        <v>0</v>
      </c>
      <c r="AK359" s="40"/>
      <c r="AM359" s="3">
        <f t="shared" si="129"/>
        <v>42419</v>
      </c>
      <c r="AN359" s="6">
        <f t="shared" ca="1" si="130"/>
        <v>45325</v>
      </c>
      <c r="AO359" s="6">
        <f t="shared" ca="1" si="131"/>
        <v>17718.75</v>
      </c>
      <c r="AP359" s="6">
        <f t="shared" ca="1" si="132"/>
        <v>0</v>
      </c>
      <c r="AQ359" s="6">
        <f t="shared" ca="1" si="133"/>
        <v>62946.840000000004</v>
      </c>
      <c r="AR359" s="6">
        <f t="shared" ca="1" si="134"/>
        <v>29232.6</v>
      </c>
      <c r="AS359" s="6">
        <f t="shared" ca="1" si="135"/>
        <v>55125</v>
      </c>
      <c r="AT359" s="6">
        <f t="shared" ca="1" si="136"/>
        <v>52431.999999999993</v>
      </c>
      <c r="AU359" s="6">
        <f t="shared" ca="1" si="137"/>
        <v>108491.81999999999</v>
      </c>
      <c r="AV359" s="6">
        <f t="shared" ca="1" si="138"/>
        <v>47845</v>
      </c>
      <c r="AW359" s="6">
        <f t="shared" ca="1" si="139"/>
        <v>0</v>
      </c>
      <c r="AX359" s="6">
        <f t="shared" ca="1" si="140"/>
        <v>0</v>
      </c>
      <c r="AY359" s="6">
        <f t="shared" ca="1" si="141"/>
        <v>0</v>
      </c>
      <c r="AZ359" s="6">
        <f t="shared" ca="1" si="142"/>
        <v>0</v>
      </c>
      <c r="BA359" s="6">
        <f t="shared" ca="1" si="143"/>
        <v>0</v>
      </c>
      <c r="BB359" s="6"/>
      <c r="BD359" s="4">
        <f t="shared" ca="1" si="144"/>
        <v>419117.01</v>
      </c>
      <c r="BF359" s="3">
        <f t="shared" si="145"/>
        <v>42419</v>
      </c>
      <c r="BG359" s="6">
        <f>BG358+SUMIFS('Transactions (Dated)'!H:H,'Transactions (Dated)'!D:D,'Share Values'!AM359)</f>
        <v>578427.67999999993</v>
      </c>
      <c r="BH359" s="6">
        <f ca="1">BH358+SUMIFS('Transactions (Dated)'!$F:$F,'Transactions (Dated)'!$D:$D,$BF359,'Transactions (Dated)'!$B:$B,BH$11,'Transactions (Dated)'!$C:$C,"Dividend (paid to cash)")*W359</f>
        <v>0</v>
      </c>
      <c r="BI359" s="6">
        <f ca="1">BI358+SUMIFS('Transactions (Dated)'!$F:$F,'Transactions (Dated)'!$D:$D,$BF359,'Transactions (Dated)'!$B:$B,BI$11,'Transactions (Dated)'!$C:$C,"Dividend (paid to cash)")*X359</f>
        <v>2421.875</v>
      </c>
      <c r="BJ359" s="6">
        <f ca="1">BJ358+SUMIFS('Transactions (Dated)'!$F:$F,'Transactions (Dated)'!$D:$D,$BF359,'Transactions (Dated)'!$B:$B,BJ$11,'Transactions (Dated)'!$C:$C,"Dividend (paid to cash)")*Y359</f>
        <v>0</v>
      </c>
      <c r="BK359" s="6">
        <f ca="1">BK358+SUMIFS('Transactions (Dated)'!$F:$F,'Transactions (Dated)'!$D:$D,$BF359,'Transactions (Dated)'!$B:$B,BK$11,'Transactions (Dated)'!$C:$C,"Dividend (paid to cash)")*Z359</f>
        <v>245.96000000000004</v>
      </c>
      <c r="BL359" s="6">
        <f ca="1">BL358+SUMIFS('Transactions (Dated)'!$F:$F,'Transactions (Dated)'!$D:$D,$BF359,'Transactions (Dated)'!$B:$B,BL$11,'Transactions (Dated)'!$C:$C,"Dividend (paid to cash)")*AA359</f>
        <v>0</v>
      </c>
      <c r="BM359" s="6">
        <f ca="1">BM358+SUMIFS('Transactions (Dated)'!$F:$F,'Transactions (Dated)'!$D:$D,$BF359,'Transactions (Dated)'!$B:$B,BM$11,'Transactions (Dated)'!$C:$C,"Dividend (paid to cash)")*AB359</f>
        <v>359.31700000000001</v>
      </c>
      <c r="BN359" s="6">
        <f ca="1">BN358+SUMIFS('Transactions (Dated)'!$F:$F,'Transactions (Dated)'!$D:$D,$BF359,'Transactions (Dated)'!$B:$B,BN$11,'Transactions (Dated)'!$C:$C,"Dividend (paid to cash)")*AC359</f>
        <v>1014.9999999999999</v>
      </c>
      <c r="BO359" s="6">
        <f ca="1">BO358+SUMIFS('Transactions (Dated)'!$F:$F,'Transactions (Dated)'!$D:$D,$BF359,'Transactions (Dated)'!$B:$B,BO$11,'Transactions (Dated)'!$C:$C,"Dividend (paid to cash)")*AD359</f>
        <v>0</v>
      </c>
      <c r="BP359" s="6">
        <f ca="1">BP358+SUMIFS('Transactions (Dated)'!$F:$F,'Transactions (Dated)'!$D:$D,$BF359,'Transactions (Dated)'!$B:$B,BP$11,'Transactions (Dated)'!$C:$C,"Dividend (paid to cash)")*AE359</f>
        <v>0</v>
      </c>
      <c r="BQ359" s="6">
        <f ca="1">BQ358+SUMIFS('Transactions (Dated)'!$F:$F,'Transactions (Dated)'!$D:$D,$BF359,'Transactions (Dated)'!$B:$B,BQ$11,'Transactions (Dated)'!$C:$C,"Dividend (paid to cash)")*AF359</f>
        <v>0</v>
      </c>
      <c r="BR359" s="6">
        <f ca="1">BR358+SUMIFS('Transactions (Dated)'!$F:$F,'Transactions (Dated)'!$D:$D,$BF359,'Transactions (Dated)'!$B:$B,BR$11,'Transactions (Dated)'!$C:$C,"Dividend (paid to cash)")*AG359</f>
        <v>0</v>
      </c>
      <c r="BS359" s="6">
        <f ca="1">BS358+SUMIFS('Transactions (Dated)'!$F:$F,'Transactions (Dated)'!$D:$D,$BF359,'Transactions (Dated)'!$B:$B,BS$11,'Transactions (Dated)'!$C:$C,"Dividend (paid to cash)")*AH359</f>
        <v>0</v>
      </c>
      <c r="BT359" s="6">
        <f ca="1">BT358+SUMIFS('Transactions (Dated)'!$F:$F,'Transactions (Dated)'!$D:$D,$BF359,'Transactions (Dated)'!$B:$B,BT$11,'Transactions (Dated)'!$C:$C,"Dividend (paid to cash)")*AI359</f>
        <v>0</v>
      </c>
      <c r="BU359" s="6">
        <f ca="1">BU358+SUMIFS('Transactions (Dated)'!$F:$F,'Transactions (Dated)'!$D:$D,$BF359,'Transactions (Dated)'!$B:$B,BU$11,'Transactions (Dated)'!$C:$C,"Dividend (paid to cash)")*AJ359</f>
        <v>0</v>
      </c>
      <c r="BV359" s="6"/>
      <c r="BX359" s="6">
        <f t="shared" ca="1" si="150"/>
        <v>582469.83199999994</v>
      </c>
      <c r="BZ359" s="3">
        <f t="shared" si="151"/>
        <v>42419</v>
      </c>
      <c r="CA359" s="4">
        <f t="shared" ca="1" si="146"/>
        <v>419117.01</v>
      </c>
      <c r="CB359" s="4">
        <f t="shared" ca="1" si="147"/>
        <v>582469.83199999994</v>
      </c>
      <c r="CD359" s="4">
        <f t="shared" ca="1" si="148"/>
        <v>1001586.8419999999</v>
      </c>
    </row>
    <row r="360" spans="2:82">
      <c r="B360" s="3">
        <f t="shared" si="149"/>
        <v>42422</v>
      </c>
      <c r="C360" s="2">
        <v>12845.6</v>
      </c>
      <c r="E360" s="70">
        <v>42422</v>
      </c>
      <c r="F360" s="69">
        <v>10</v>
      </c>
      <c r="G360" s="69">
        <v>1.94</v>
      </c>
      <c r="H360" s="69">
        <v>17.41</v>
      </c>
      <c r="I360" s="69">
        <v>33.75</v>
      </c>
      <c r="J360" s="69">
        <v>12.74</v>
      </c>
      <c r="K360" s="69">
        <v>11.3</v>
      </c>
      <c r="L360" s="69">
        <v>18.45</v>
      </c>
      <c r="M360" s="69">
        <v>3.74</v>
      </c>
      <c r="N360" s="69">
        <v>6.97</v>
      </c>
      <c r="O360" s="69">
        <v>7.75</v>
      </c>
      <c r="P360" s="69">
        <v>24.86</v>
      </c>
      <c r="Q360" s="69">
        <v>0.93</v>
      </c>
      <c r="R360" s="69">
        <v>3.72</v>
      </c>
      <c r="S360" s="69">
        <v>38.659999999999997</v>
      </c>
      <c r="T360" s="4"/>
      <c r="V360" s="3">
        <f t="shared" si="128"/>
        <v>42422</v>
      </c>
      <c r="W360" s="40">
        <f ca="1">W359+SUMIFS('Transactions (Dated)'!$E$2:$E$53,'Transactions (Dated)'!$D$2:$D$53,'Share Values'!$V360,'Transactions (Dated)'!$B$2:$B$53,'Share Values'!W$11,'Transactions (Dated)'!$C$2:$C$53,"Buy")-SUMIFS('Transactions (Dated)'!$E$2:$E$53,'Transactions (Dated)'!$D$2:$D$53,'Share Values'!$V360,'Transactions (Dated)'!$B$2:$B$53,'Share Values'!W$11,'Transactions (Dated)'!$C$2:$C$53,"Sell")</f>
        <v>4625</v>
      </c>
      <c r="X360" s="40">
        <f ca="1">X359+SUMIFS('Transactions (Dated)'!$E$2:$E$53,'Transactions (Dated)'!$D$2:$D$53,'Share Values'!$V360,'Transactions (Dated)'!$B$2:$B$53,'Share Values'!X$11,'Transactions (Dated)'!$C$2:$C$53,"Buy")-SUMIFS('Transactions (Dated)'!$E$2:$E$53,'Transactions (Dated)'!$D$2:$D$53,'Share Values'!$V360,'Transactions (Dated)'!$B$2:$B$53,'Share Values'!X$11,'Transactions (Dated)'!$C$2:$C$53,"Sell")</f>
        <v>9375</v>
      </c>
      <c r="Y360" s="40">
        <f ca="1">Y359+SUMIFS('Transactions (Dated)'!$E$2:$E$53,'Transactions (Dated)'!$D$2:$D$53,'Share Values'!$V360,'Transactions (Dated)'!$B$2:$B$53,'Share Values'!Y$11,'Transactions (Dated)'!$C$2:$C$53,"Buy")-SUMIFS('Transactions (Dated)'!$E$2:$E$53,'Transactions (Dated)'!$D$2:$D$53,'Share Values'!$V360,'Transactions (Dated)'!$B$2:$B$53,'Share Values'!Y$11,'Transactions (Dated)'!$C$2:$C$53,"Sell")</f>
        <v>0</v>
      </c>
      <c r="Z360" s="40">
        <f ca="1">Z359+SUMIFS('Transactions (Dated)'!$E$2:$E$53,'Transactions (Dated)'!$D$2:$D$53,'Share Values'!$V360,'Transactions (Dated)'!$B$2:$B$53,'Share Values'!Z$11,'Transactions (Dated)'!$C$2:$C$53,"Buy")-SUMIFS('Transactions (Dated)'!$E$2:$E$53,'Transactions (Dated)'!$D$2:$D$53,'Share Values'!$V360,'Transactions (Dated)'!$B$2:$B$53,'Share Values'!Z$11,'Transactions (Dated)'!$C$2:$C$53,"Sell")</f>
        <v>1892</v>
      </c>
      <c r="AA360" s="40">
        <f ca="1">AA359+SUMIFS('Transactions (Dated)'!$E$2:$E$53,'Transactions (Dated)'!$D$2:$D$53,'Share Values'!$V360,'Transactions (Dated)'!$B$2:$B$53,'Share Values'!AA$11,'Transactions (Dated)'!$C$2:$C$53,"Buy")-SUMIFS('Transactions (Dated)'!$E$2:$E$53,'Transactions (Dated)'!$D$2:$D$53,'Share Values'!$V360,'Transactions (Dated)'!$B$2:$B$53,'Share Values'!AA$11,'Transactions (Dated)'!$C$2:$C$53,"Sell")</f>
        <v>2348</v>
      </c>
      <c r="AB360" s="40">
        <f ca="1">AB359+SUMIFS('Transactions (Dated)'!$E$2:$E$53,'Transactions (Dated)'!$D$2:$D$53,'Share Values'!$V360,'Transactions (Dated)'!$B$2:$B$53,'Share Values'!AB$11,'Transactions (Dated)'!$C$2:$C$53,"Buy")-SUMIFS('Transactions (Dated)'!$E$2:$E$53,'Transactions (Dated)'!$D$2:$D$53,'Share Values'!$V360,'Transactions (Dated)'!$B$2:$B$53,'Share Values'!AB$11,'Transactions (Dated)'!$C$2:$C$53,"Sell")</f>
        <v>4900</v>
      </c>
      <c r="AC360" s="40">
        <f ca="1">AC359+SUMIFS('Transactions (Dated)'!$E$2:$E$53,'Transactions (Dated)'!$D$2:$D$53,'Share Values'!$V360,'Transactions (Dated)'!$B$2:$B$53,'Share Values'!AC$11,'Transactions (Dated)'!$C$2:$C$53,"Buy")-SUMIFS('Transactions (Dated)'!$E$2:$E$53,'Transactions (Dated)'!$D$2:$D$53,'Share Values'!$V360,'Transactions (Dated)'!$B$2:$B$53,'Share Values'!AC$11,'Transactions (Dated)'!$C$2:$C$53,"Sell")</f>
        <v>2900</v>
      </c>
      <c r="AD360" s="40">
        <f ca="1">AD359+SUMIFS('Transactions (Dated)'!$E$2:$E$53,'Transactions (Dated)'!$D$2:$D$53,'Share Values'!$V360,'Transactions (Dated)'!$B$2:$B$53,'Share Values'!AD$11,'Transactions (Dated)'!$C$2:$C$53,"Buy")-SUMIFS('Transactions (Dated)'!$E$2:$E$53,'Transactions (Dated)'!$D$2:$D$53,'Share Values'!$V360,'Transactions (Dated)'!$B$2:$B$53,'Share Values'!AD$11,'Transactions (Dated)'!$C$2:$C$53,"Sell")</f>
        <v>28401</v>
      </c>
      <c r="AE360" s="40">
        <f ca="1">AE359+SUMIFS('Transactions (Dated)'!$E$2:$E$53,'Transactions (Dated)'!$D$2:$D$53,'Share Values'!$V360,'Transactions (Dated)'!$B$2:$B$53,'Share Values'!AE$11,'Transactions (Dated)'!$C$2:$C$53,"Buy")-SUMIFS('Transactions (Dated)'!$E$2:$E$53,'Transactions (Dated)'!$D$2:$D$53,'Share Values'!$V360,'Transactions (Dated)'!$B$2:$B$53,'Share Values'!AE$11,'Transactions (Dated)'!$C$2:$C$53,"Sell")</f>
        <v>6835</v>
      </c>
      <c r="AF360" s="40">
        <f ca="1">AF359+SUMIFS('Transactions (Dated)'!$E$2:$E$53,'Transactions (Dated)'!$D$2:$D$53,'Share Values'!$V360,'Transactions (Dated)'!$B$2:$B$53,'Share Values'!AF$11,'Transactions (Dated)'!$C$2:$C$53,"Buy")-SUMIFS('Transactions (Dated)'!$E$2:$E$53,'Transactions (Dated)'!$D$2:$D$53,'Share Values'!$V360,'Transactions (Dated)'!$B$2:$B$53,'Share Values'!AF$11,'Transactions (Dated)'!$C$2:$C$53,"Sell")</f>
        <v>0</v>
      </c>
      <c r="AG360" s="40">
        <f ca="1">AG359+SUMIFS('Transactions (Dated)'!$E$2:$E$53,'Transactions (Dated)'!$D$2:$D$53,'Share Values'!$V360,'Transactions (Dated)'!$B$2:$B$53,'Share Values'!AG$11,'Transactions (Dated)'!$C$2:$C$53,"Buy")-SUMIFS('Transactions (Dated)'!$E$2:$E$53,'Transactions (Dated)'!$D$2:$D$53,'Share Values'!$V360,'Transactions (Dated)'!$B$2:$B$53,'Share Values'!AG$11,'Transactions (Dated)'!$C$2:$C$53,"Sell")</f>
        <v>0</v>
      </c>
      <c r="AH360" s="40">
        <f ca="1">AH359+SUMIFS('Transactions (Dated)'!$E$2:$E$53,'Transactions (Dated)'!$D$2:$D$53,'Share Values'!$V360,'Transactions (Dated)'!$B$2:$B$53,'Share Values'!AH$11,'Transactions (Dated)'!$C$2:$C$53,"Buy")-SUMIFS('Transactions (Dated)'!$E$2:$E$53,'Transactions (Dated)'!$D$2:$D$53,'Share Values'!$V360,'Transactions (Dated)'!$B$2:$B$53,'Share Values'!AH$11,'Transactions (Dated)'!$C$2:$C$53,"Sell")</f>
        <v>0</v>
      </c>
      <c r="AI360" s="40">
        <f ca="1">AI359+SUMIFS('Transactions (Dated)'!$E$2:$E$53,'Transactions (Dated)'!$D$2:$D$53,'Share Values'!$V360,'Transactions (Dated)'!$B$2:$B$53,'Share Values'!AI$11,'Transactions (Dated)'!$C$2:$C$53,"Buy")-SUMIFS('Transactions (Dated)'!$E$2:$E$53,'Transactions (Dated)'!$D$2:$D$53,'Share Values'!$V360,'Transactions (Dated)'!$B$2:$B$53,'Share Values'!AI$11,'Transactions (Dated)'!$C$2:$C$53,"Sell")</f>
        <v>0</v>
      </c>
      <c r="AJ360" s="40">
        <f ca="1">AJ359+SUMIFS('Transactions (Dated)'!$E$2:$E$53,'Transactions (Dated)'!$D$2:$D$53,'Share Values'!$V360,'Transactions (Dated)'!$B$2:$B$53,'Share Values'!AJ$11,'Transactions (Dated)'!$C$2:$C$53,"Buy")-SUMIFS('Transactions (Dated)'!$E$2:$E$53,'Transactions (Dated)'!$D$2:$D$53,'Share Values'!$V360,'Transactions (Dated)'!$B$2:$B$53,'Share Values'!AJ$11,'Transactions (Dated)'!$C$2:$C$53,"Sell")</f>
        <v>0</v>
      </c>
      <c r="AK360" s="40"/>
      <c r="AM360" s="3">
        <f t="shared" si="129"/>
        <v>42422</v>
      </c>
      <c r="AN360" s="6">
        <f t="shared" ca="1" si="130"/>
        <v>46250</v>
      </c>
      <c r="AO360" s="6">
        <f t="shared" ca="1" si="131"/>
        <v>18187.5</v>
      </c>
      <c r="AP360" s="6">
        <f t="shared" ca="1" si="132"/>
        <v>0</v>
      </c>
      <c r="AQ360" s="6">
        <f t="shared" ca="1" si="133"/>
        <v>63855</v>
      </c>
      <c r="AR360" s="6">
        <f t="shared" ca="1" si="134"/>
        <v>29913.52</v>
      </c>
      <c r="AS360" s="6">
        <f t="shared" ca="1" si="135"/>
        <v>55370</v>
      </c>
      <c r="AT360" s="6">
        <f t="shared" ca="1" si="136"/>
        <v>53505</v>
      </c>
      <c r="AU360" s="6">
        <f t="shared" ca="1" si="137"/>
        <v>106219.74</v>
      </c>
      <c r="AV360" s="6">
        <f t="shared" ca="1" si="138"/>
        <v>47639.95</v>
      </c>
      <c r="AW360" s="6">
        <f t="shared" ca="1" si="139"/>
        <v>0</v>
      </c>
      <c r="AX360" s="6">
        <f t="shared" ca="1" si="140"/>
        <v>0</v>
      </c>
      <c r="AY360" s="6">
        <f t="shared" ca="1" si="141"/>
        <v>0</v>
      </c>
      <c r="AZ360" s="6">
        <f t="shared" ca="1" si="142"/>
        <v>0</v>
      </c>
      <c r="BA360" s="6">
        <f t="shared" ca="1" si="143"/>
        <v>0</v>
      </c>
      <c r="BB360" s="6"/>
      <c r="BD360" s="4">
        <f t="shared" ca="1" si="144"/>
        <v>420940.71</v>
      </c>
      <c r="BF360" s="3">
        <f t="shared" si="145"/>
        <v>42422</v>
      </c>
      <c r="BG360" s="6">
        <f>BG359+SUMIFS('Transactions (Dated)'!H:H,'Transactions (Dated)'!D:D,'Share Values'!AM360)</f>
        <v>578427.67999999993</v>
      </c>
      <c r="BH360" s="6">
        <f ca="1">BH359+SUMIFS('Transactions (Dated)'!$F:$F,'Transactions (Dated)'!$D:$D,$BF360,'Transactions (Dated)'!$B:$B,BH$11,'Transactions (Dated)'!$C:$C,"Dividend (paid to cash)")*W360</f>
        <v>0</v>
      </c>
      <c r="BI360" s="6">
        <f ca="1">BI359+SUMIFS('Transactions (Dated)'!$F:$F,'Transactions (Dated)'!$D:$D,$BF360,'Transactions (Dated)'!$B:$B,BI$11,'Transactions (Dated)'!$C:$C,"Dividend (paid to cash)")*X360</f>
        <v>2421.875</v>
      </c>
      <c r="BJ360" s="6">
        <f ca="1">BJ359+SUMIFS('Transactions (Dated)'!$F:$F,'Transactions (Dated)'!$D:$D,$BF360,'Transactions (Dated)'!$B:$B,BJ$11,'Transactions (Dated)'!$C:$C,"Dividend (paid to cash)")*Y360</f>
        <v>0</v>
      </c>
      <c r="BK360" s="6">
        <f ca="1">BK359+SUMIFS('Transactions (Dated)'!$F:$F,'Transactions (Dated)'!$D:$D,$BF360,'Transactions (Dated)'!$B:$B,BK$11,'Transactions (Dated)'!$C:$C,"Dividend (paid to cash)")*Z360</f>
        <v>245.96000000000004</v>
      </c>
      <c r="BL360" s="6">
        <f ca="1">BL359+SUMIFS('Transactions (Dated)'!$F:$F,'Transactions (Dated)'!$D:$D,$BF360,'Transactions (Dated)'!$B:$B,BL$11,'Transactions (Dated)'!$C:$C,"Dividend (paid to cash)")*AA360</f>
        <v>0</v>
      </c>
      <c r="BM360" s="6">
        <f ca="1">BM359+SUMIFS('Transactions (Dated)'!$F:$F,'Transactions (Dated)'!$D:$D,$BF360,'Transactions (Dated)'!$B:$B,BM$11,'Transactions (Dated)'!$C:$C,"Dividend (paid to cash)")*AB360</f>
        <v>359.31700000000001</v>
      </c>
      <c r="BN360" s="6">
        <f ca="1">BN359+SUMIFS('Transactions (Dated)'!$F:$F,'Transactions (Dated)'!$D:$D,$BF360,'Transactions (Dated)'!$B:$B,BN$11,'Transactions (Dated)'!$C:$C,"Dividend (paid to cash)")*AC360</f>
        <v>1014.9999999999999</v>
      </c>
      <c r="BO360" s="6">
        <f ca="1">BO359+SUMIFS('Transactions (Dated)'!$F:$F,'Transactions (Dated)'!$D:$D,$BF360,'Transactions (Dated)'!$B:$B,BO$11,'Transactions (Dated)'!$C:$C,"Dividend (paid to cash)")*AD360</f>
        <v>0</v>
      </c>
      <c r="BP360" s="6">
        <f ca="1">BP359+SUMIFS('Transactions (Dated)'!$F:$F,'Transactions (Dated)'!$D:$D,$BF360,'Transactions (Dated)'!$B:$B,BP$11,'Transactions (Dated)'!$C:$C,"Dividend (paid to cash)")*AE360</f>
        <v>0</v>
      </c>
      <c r="BQ360" s="6">
        <f ca="1">BQ359+SUMIFS('Transactions (Dated)'!$F:$F,'Transactions (Dated)'!$D:$D,$BF360,'Transactions (Dated)'!$B:$B,BQ$11,'Transactions (Dated)'!$C:$C,"Dividend (paid to cash)")*AF360</f>
        <v>0</v>
      </c>
      <c r="BR360" s="6">
        <f ca="1">BR359+SUMIFS('Transactions (Dated)'!$F:$F,'Transactions (Dated)'!$D:$D,$BF360,'Transactions (Dated)'!$B:$B,BR$11,'Transactions (Dated)'!$C:$C,"Dividend (paid to cash)")*AG360</f>
        <v>0</v>
      </c>
      <c r="BS360" s="6">
        <f ca="1">BS359+SUMIFS('Transactions (Dated)'!$F:$F,'Transactions (Dated)'!$D:$D,$BF360,'Transactions (Dated)'!$B:$B,BS$11,'Transactions (Dated)'!$C:$C,"Dividend (paid to cash)")*AH360</f>
        <v>0</v>
      </c>
      <c r="BT360" s="6">
        <f ca="1">BT359+SUMIFS('Transactions (Dated)'!$F:$F,'Transactions (Dated)'!$D:$D,$BF360,'Transactions (Dated)'!$B:$B,BT$11,'Transactions (Dated)'!$C:$C,"Dividend (paid to cash)")*AI360</f>
        <v>0</v>
      </c>
      <c r="BU360" s="6">
        <f ca="1">BU359+SUMIFS('Transactions (Dated)'!$F:$F,'Transactions (Dated)'!$D:$D,$BF360,'Transactions (Dated)'!$B:$B,BU$11,'Transactions (Dated)'!$C:$C,"Dividend (paid to cash)")*AJ360</f>
        <v>0</v>
      </c>
      <c r="BV360" s="6"/>
      <c r="BX360" s="6">
        <f t="shared" ca="1" si="150"/>
        <v>582469.83199999994</v>
      </c>
      <c r="BZ360" s="3">
        <f t="shared" si="151"/>
        <v>42422</v>
      </c>
      <c r="CA360" s="4">
        <f t="shared" ca="1" si="146"/>
        <v>420940.71</v>
      </c>
      <c r="CB360" s="4">
        <f t="shared" ca="1" si="147"/>
        <v>582469.83199999994</v>
      </c>
      <c r="CD360" s="4">
        <f t="shared" ca="1" si="148"/>
        <v>1003410.5419999999</v>
      </c>
    </row>
    <row r="361" spans="2:82">
      <c r="B361" s="3">
        <f t="shared" si="149"/>
        <v>42423</v>
      </c>
      <c r="C361" s="2">
        <v>12763.4</v>
      </c>
      <c r="E361" s="70">
        <v>42423</v>
      </c>
      <c r="F361" s="69">
        <v>10</v>
      </c>
      <c r="G361" s="69">
        <v>1.83</v>
      </c>
      <c r="H361" s="69">
        <v>17.29</v>
      </c>
      <c r="I361" s="69">
        <v>33.75</v>
      </c>
      <c r="J361" s="69">
        <v>12.55</v>
      </c>
      <c r="K361" s="69">
        <v>11.28</v>
      </c>
      <c r="L361" s="69">
        <v>18.21</v>
      </c>
      <c r="M361" s="69">
        <v>3.77</v>
      </c>
      <c r="N361" s="69">
        <v>6.96</v>
      </c>
      <c r="O361" s="69">
        <v>7.64</v>
      </c>
      <c r="P361" s="69">
        <v>24.78</v>
      </c>
      <c r="Q361" s="69">
        <v>0.93</v>
      </c>
      <c r="R361" s="69">
        <v>3.43</v>
      </c>
      <c r="S361" s="69">
        <v>38.21</v>
      </c>
      <c r="T361" s="4"/>
      <c r="V361" s="3">
        <f t="shared" si="128"/>
        <v>42423</v>
      </c>
      <c r="W361" s="40">
        <f ca="1">W360+SUMIFS('Transactions (Dated)'!$E$2:$E$53,'Transactions (Dated)'!$D$2:$D$53,'Share Values'!$V361,'Transactions (Dated)'!$B$2:$B$53,'Share Values'!W$11,'Transactions (Dated)'!$C$2:$C$53,"Buy")-SUMIFS('Transactions (Dated)'!$E$2:$E$53,'Transactions (Dated)'!$D$2:$D$53,'Share Values'!$V361,'Transactions (Dated)'!$B$2:$B$53,'Share Values'!W$11,'Transactions (Dated)'!$C$2:$C$53,"Sell")</f>
        <v>4625</v>
      </c>
      <c r="X361" s="40">
        <f ca="1">X360+SUMIFS('Transactions (Dated)'!$E$2:$E$53,'Transactions (Dated)'!$D$2:$D$53,'Share Values'!$V361,'Transactions (Dated)'!$B$2:$B$53,'Share Values'!X$11,'Transactions (Dated)'!$C$2:$C$53,"Buy")-SUMIFS('Transactions (Dated)'!$E$2:$E$53,'Transactions (Dated)'!$D$2:$D$53,'Share Values'!$V361,'Transactions (Dated)'!$B$2:$B$53,'Share Values'!X$11,'Transactions (Dated)'!$C$2:$C$53,"Sell")</f>
        <v>9375</v>
      </c>
      <c r="Y361" s="40">
        <f ca="1">Y360+SUMIFS('Transactions (Dated)'!$E$2:$E$53,'Transactions (Dated)'!$D$2:$D$53,'Share Values'!$V361,'Transactions (Dated)'!$B$2:$B$53,'Share Values'!Y$11,'Transactions (Dated)'!$C$2:$C$53,"Buy")-SUMIFS('Transactions (Dated)'!$E$2:$E$53,'Transactions (Dated)'!$D$2:$D$53,'Share Values'!$V361,'Transactions (Dated)'!$B$2:$B$53,'Share Values'!Y$11,'Transactions (Dated)'!$C$2:$C$53,"Sell")</f>
        <v>0</v>
      </c>
      <c r="Z361" s="40">
        <f ca="1">Z360+SUMIFS('Transactions (Dated)'!$E$2:$E$53,'Transactions (Dated)'!$D$2:$D$53,'Share Values'!$V361,'Transactions (Dated)'!$B$2:$B$53,'Share Values'!Z$11,'Transactions (Dated)'!$C$2:$C$53,"Buy")-SUMIFS('Transactions (Dated)'!$E$2:$E$53,'Transactions (Dated)'!$D$2:$D$53,'Share Values'!$V361,'Transactions (Dated)'!$B$2:$B$53,'Share Values'!Z$11,'Transactions (Dated)'!$C$2:$C$53,"Sell")</f>
        <v>1892</v>
      </c>
      <c r="AA361" s="40">
        <f ca="1">AA360+SUMIFS('Transactions (Dated)'!$E$2:$E$53,'Transactions (Dated)'!$D$2:$D$53,'Share Values'!$V361,'Transactions (Dated)'!$B$2:$B$53,'Share Values'!AA$11,'Transactions (Dated)'!$C$2:$C$53,"Buy")-SUMIFS('Transactions (Dated)'!$E$2:$E$53,'Transactions (Dated)'!$D$2:$D$53,'Share Values'!$V361,'Transactions (Dated)'!$B$2:$B$53,'Share Values'!AA$11,'Transactions (Dated)'!$C$2:$C$53,"Sell")</f>
        <v>2348</v>
      </c>
      <c r="AB361" s="40">
        <f ca="1">AB360+SUMIFS('Transactions (Dated)'!$E$2:$E$53,'Transactions (Dated)'!$D$2:$D$53,'Share Values'!$V361,'Transactions (Dated)'!$B$2:$B$53,'Share Values'!AB$11,'Transactions (Dated)'!$C$2:$C$53,"Buy")-SUMIFS('Transactions (Dated)'!$E$2:$E$53,'Transactions (Dated)'!$D$2:$D$53,'Share Values'!$V361,'Transactions (Dated)'!$B$2:$B$53,'Share Values'!AB$11,'Transactions (Dated)'!$C$2:$C$53,"Sell")</f>
        <v>4900</v>
      </c>
      <c r="AC361" s="40">
        <f ca="1">AC360+SUMIFS('Transactions (Dated)'!$E$2:$E$53,'Transactions (Dated)'!$D$2:$D$53,'Share Values'!$V361,'Transactions (Dated)'!$B$2:$B$53,'Share Values'!AC$11,'Transactions (Dated)'!$C$2:$C$53,"Buy")-SUMIFS('Transactions (Dated)'!$E$2:$E$53,'Transactions (Dated)'!$D$2:$D$53,'Share Values'!$V361,'Transactions (Dated)'!$B$2:$B$53,'Share Values'!AC$11,'Transactions (Dated)'!$C$2:$C$53,"Sell")</f>
        <v>2900</v>
      </c>
      <c r="AD361" s="40">
        <f ca="1">AD360+SUMIFS('Transactions (Dated)'!$E$2:$E$53,'Transactions (Dated)'!$D$2:$D$53,'Share Values'!$V361,'Transactions (Dated)'!$B$2:$B$53,'Share Values'!AD$11,'Transactions (Dated)'!$C$2:$C$53,"Buy")-SUMIFS('Transactions (Dated)'!$E$2:$E$53,'Transactions (Dated)'!$D$2:$D$53,'Share Values'!$V361,'Transactions (Dated)'!$B$2:$B$53,'Share Values'!AD$11,'Transactions (Dated)'!$C$2:$C$53,"Sell")</f>
        <v>28401</v>
      </c>
      <c r="AE361" s="40">
        <f ca="1">AE360+SUMIFS('Transactions (Dated)'!$E$2:$E$53,'Transactions (Dated)'!$D$2:$D$53,'Share Values'!$V361,'Transactions (Dated)'!$B$2:$B$53,'Share Values'!AE$11,'Transactions (Dated)'!$C$2:$C$53,"Buy")-SUMIFS('Transactions (Dated)'!$E$2:$E$53,'Transactions (Dated)'!$D$2:$D$53,'Share Values'!$V361,'Transactions (Dated)'!$B$2:$B$53,'Share Values'!AE$11,'Transactions (Dated)'!$C$2:$C$53,"Sell")</f>
        <v>6835</v>
      </c>
      <c r="AF361" s="40">
        <f ca="1">AF360+SUMIFS('Transactions (Dated)'!$E$2:$E$53,'Transactions (Dated)'!$D$2:$D$53,'Share Values'!$V361,'Transactions (Dated)'!$B$2:$B$53,'Share Values'!AF$11,'Transactions (Dated)'!$C$2:$C$53,"Buy")-SUMIFS('Transactions (Dated)'!$E$2:$E$53,'Transactions (Dated)'!$D$2:$D$53,'Share Values'!$V361,'Transactions (Dated)'!$B$2:$B$53,'Share Values'!AF$11,'Transactions (Dated)'!$C$2:$C$53,"Sell")</f>
        <v>0</v>
      </c>
      <c r="AG361" s="40">
        <f ca="1">AG360+SUMIFS('Transactions (Dated)'!$E$2:$E$53,'Transactions (Dated)'!$D$2:$D$53,'Share Values'!$V361,'Transactions (Dated)'!$B$2:$B$53,'Share Values'!AG$11,'Transactions (Dated)'!$C$2:$C$53,"Buy")-SUMIFS('Transactions (Dated)'!$E$2:$E$53,'Transactions (Dated)'!$D$2:$D$53,'Share Values'!$V361,'Transactions (Dated)'!$B$2:$B$53,'Share Values'!AG$11,'Transactions (Dated)'!$C$2:$C$53,"Sell")</f>
        <v>0</v>
      </c>
      <c r="AH361" s="40">
        <f ca="1">AH360+SUMIFS('Transactions (Dated)'!$E$2:$E$53,'Transactions (Dated)'!$D$2:$D$53,'Share Values'!$V361,'Transactions (Dated)'!$B$2:$B$53,'Share Values'!AH$11,'Transactions (Dated)'!$C$2:$C$53,"Buy")-SUMIFS('Transactions (Dated)'!$E$2:$E$53,'Transactions (Dated)'!$D$2:$D$53,'Share Values'!$V361,'Transactions (Dated)'!$B$2:$B$53,'Share Values'!AH$11,'Transactions (Dated)'!$C$2:$C$53,"Sell")</f>
        <v>0</v>
      </c>
      <c r="AI361" s="40">
        <f ca="1">AI360+SUMIFS('Transactions (Dated)'!$E$2:$E$53,'Transactions (Dated)'!$D$2:$D$53,'Share Values'!$V361,'Transactions (Dated)'!$B$2:$B$53,'Share Values'!AI$11,'Transactions (Dated)'!$C$2:$C$53,"Buy")-SUMIFS('Transactions (Dated)'!$E$2:$E$53,'Transactions (Dated)'!$D$2:$D$53,'Share Values'!$V361,'Transactions (Dated)'!$B$2:$B$53,'Share Values'!AI$11,'Transactions (Dated)'!$C$2:$C$53,"Sell")</f>
        <v>0</v>
      </c>
      <c r="AJ361" s="40">
        <f ca="1">AJ360+SUMIFS('Transactions (Dated)'!$E$2:$E$53,'Transactions (Dated)'!$D$2:$D$53,'Share Values'!$V361,'Transactions (Dated)'!$B$2:$B$53,'Share Values'!AJ$11,'Transactions (Dated)'!$C$2:$C$53,"Buy")-SUMIFS('Transactions (Dated)'!$E$2:$E$53,'Transactions (Dated)'!$D$2:$D$53,'Share Values'!$V361,'Transactions (Dated)'!$B$2:$B$53,'Share Values'!AJ$11,'Transactions (Dated)'!$C$2:$C$53,"Sell")</f>
        <v>0</v>
      </c>
      <c r="AK361" s="40"/>
      <c r="AM361" s="3">
        <f t="shared" si="129"/>
        <v>42423</v>
      </c>
      <c r="AN361" s="6">
        <f t="shared" ca="1" si="130"/>
        <v>46250</v>
      </c>
      <c r="AO361" s="6">
        <f t="shared" ca="1" si="131"/>
        <v>17156.25</v>
      </c>
      <c r="AP361" s="6">
        <f t="shared" ca="1" si="132"/>
        <v>0</v>
      </c>
      <c r="AQ361" s="6">
        <f t="shared" ca="1" si="133"/>
        <v>63855</v>
      </c>
      <c r="AR361" s="6">
        <f t="shared" ca="1" si="134"/>
        <v>29467.4</v>
      </c>
      <c r="AS361" s="6">
        <f t="shared" ca="1" si="135"/>
        <v>55272</v>
      </c>
      <c r="AT361" s="6">
        <f t="shared" ca="1" si="136"/>
        <v>52809</v>
      </c>
      <c r="AU361" s="6">
        <f t="shared" ca="1" si="137"/>
        <v>107071.77</v>
      </c>
      <c r="AV361" s="6">
        <f t="shared" ca="1" si="138"/>
        <v>47571.6</v>
      </c>
      <c r="AW361" s="6">
        <f t="shared" ca="1" si="139"/>
        <v>0</v>
      </c>
      <c r="AX361" s="6">
        <f t="shared" ca="1" si="140"/>
        <v>0</v>
      </c>
      <c r="AY361" s="6">
        <f t="shared" ca="1" si="141"/>
        <v>0</v>
      </c>
      <c r="AZ361" s="6">
        <f t="shared" ca="1" si="142"/>
        <v>0</v>
      </c>
      <c r="BA361" s="6">
        <f t="shared" ca="1" si="143"/>
        <v>0</v>
      </c>
      <c r="BB361" s="6"/>
      <c r="BD361" s="4">
        <f t="shared" ca="1" si="144"/>
        <v>419453.02</v>
      </c>
      <c r="BF361" s="3">
        <f t="shared" si="145"/>
        <v>42423</v>
      </c>
      <c r="BG361" s="6">
        <f>BG360+SUMIFS('Transactions (Dated)'!H:H,'Transactions (Dated)'!D:D,'Share Values'!AM361)</f>
        <v>578427.67999999993</v>
      </c>
      <c r="BH361" s="6">
        <f ca="1">BH360+SUMIFS('Transactions (Dated)'!$F:$F,'Transactions (Dated)'!$D:$D,$BF361,'Transactions (Dated)'!$B:$B,BH$11,'Transactions (Dated)'!$C:$C,"Dividend (paid to cash)")*W361</f>
        <v>0</v>
      </c>
      <c r="BI361" s="6">
        <f ca="1">BI360+SUMIFS('Transactions (Dated)'!$F:$F,'Transactions (Dated)'!$D:$D,$BF361,'Transactions (Dated)'!$B:$B,BI$11,'Transactions (Dated)'!$C:$C,"Dividend (paid to cash)")*X361</f>
        <v>2421.875</v>
      </c>
      <c r="BJ361" s="6">
        <f ca="1">BJ360+SUMIFS('Transactions (Dated)'!$F:$F,'Transactions (Dated)'!$D:$D,$BF361,'Transactions (Dated)'!$B:$B,BJ$11,'Transactions (Dated)'!$C:$C,"Dividend (paid to cash)")*Y361</f>
        <v>0</v>
      </c>
      <c r="BK361" s="6">
        <f ca="1">BK360+SUMIFS('Transactions (Dated)'!$F:$F,'Transactions (Dated)'!$D:$D,$BF361,'Transactions (Dated)'!$B:$B,BK$11,'Transactions (Dated)'!$C:$C,"Dividend (paid to cash)")*Z361</f>
        <v>245.96000000000004</v>
      </c>
      <c r="BL361" s="6">
        <f ca="1">BL360+SUMIFS('Transactions (Dated)'!$F:$F,'Transactions (Dated)'!$D:$D,$BF361,'Transactions (Dated)'!$B:$B,BL$11,'Transactions (Dated)'!$C:$C,"Dividend (paid to cash)")*AA361</f>
        <v>0</v>
      </c>
      <c r="BM361" s="6">
        <f ca="1">BM360+SUMIFS('Transactions (Dated)'!$F:$F,'Transactions (Dated)'!$D:$D,$BF361,'Transactions (Dated)'!$B:$B,BM$11,'Transactions (Dated)'!$C:$C,"Dividend (paid to cash)")*AB361</f>
        <v>359.31700000000001</v>
      </c>
      <c r="BN361" s="6">
        <f ca="1">BN360+SUMIFS('Transactions (Dated)'!$F:$F,'Transactions (Dated)'!$D:$D,$BF361,'Transactions (Dated)'!$B:$B,BN$11,'Transactions (Dated)'!$C:$C,"Dividend (paid to cash)")*AC361</f>
        <v>1014.9999999999999</v>
      </c>
      <c r="BO361" s="6">
        <f ca="1">BO360+SUMIFS('Transactions (Dated)'!$F:$F,'Transactions (Dated)'!$D:$D,$BF361,'Transactions (Dated)'!$B:$B,BO$11,'Transactions (Dated)'!$C:$C,"Dividend (paid to cash)")*AD361</f>
        <v>0</v>
      </c>
      <c r="BP361" s="6">
        <f ca="1">BP360+SUMIFS('Transactions (Dated)'!$F:$F,'Transactions (Dated)'!$D:$D,$BF361,'Transactions (Dated)'!$B:$B,BP$11,'Transactions (Dated)'!$C:$C,"Dividend (paid to cash)")*AE361</f>
        <v>0</v>
      </c>
      <c r="BQ361" s="6">
        <f ca="1">BQ360+SUMIFS('Transactions (Dated)'!$F:$F,'Transactions (Dated)'!$D:$D,$BF361,'Transactions (Dated)'!$B:$B,BQ$11,'Transactions (Dated)'!$C:$C,"Dividend (paid to cash)")*AF361</f>
        <v>0</v>
      </c>
      <c r="BR361" s="6">
        <f ca="1">BR360+SUMIFS('Transactions (Dated)'!$F:$F,'Transactions (Dated)'!$D:$D,$BF361,'Transactions (Dated)'!$B:$B,BR$11,'Transactions (Dated)'!$C:$C,"Dividend (paid to cash)")*AG361</f>
        <v>0</v>
      </c>
      <c r="BS361" s="6">
        <f ca="1">BS360+SUMIFS('Transactions (Dated)'!$F:$F,'Transactions (Dated)'!$D:$D,$BF361,'Transactions (Dated)'!$B:$B,BS$11,'Transactions (Dated)'!$C:$C,"Dividend (paid to cash)")*AH361</f>
        <v>0</v>
      </c>
      <c r="BT361" s="6">
        <f ca="1">BT360+SUMIFS('Transactions (Dated)'!$F:$F,'Transactions (Dated)'!$D:$D,$BF361,'Transactions (Dated)'!$B:$B,BT$11,'Transactions (Dated)'!$C:$C,"Dividend (paid to cash)")*AI361</f>
        <v>0</v>
      </c>
      <c r="BU361" s="6">
        <f ca="1">BU360+SUMIFS('Transactions (Dated)'!$F:$F,'Transactions (Dated)'!$D:$D,$BF361,'Transactions (Dated)'!$B:$B,BU$11,'Transactions (Dated)'!$C:$C,"Dividend (paid to cash)")*AJ361</f>
        <v>0</v>
      </c>
      <c r="BV361" s="6"/>
      <c r="BX361" s="6">
        <f t="shared" ca="1" si="150"/>
        <v>582469.83199999994</v>
      </c>
      <c r="BZ361" s="3">
        <f t="shared" si="151"/>
        <v>42423</v>
      </c>
      <c r="CA361" s="4">
        <f t="shared" ca="1" si="146"/>
        <v>419453.02</v>
      </c>
      <c r="CB361" s="4">
        <f t="shared" ca="1" si="147"/>
        <v>582469.83199999994</v>
      </c>
      <c r="CD361" s="4">
        <f t="shared" ca="1" si="148"/>
        <v>1001922.852</v>
      </c>
    </row>
    <row r="362" spans="2:82">
      <c r="B362" s="3">
        <f t="shared" si="149"/>
        <v>42424</v>
      </c>
      <c r="C362" s="2">
        <v>12740.3</v>
      </c>
      <c r="E362" s="70">
        <v>42424</v>
      </c>
      <c r="F362" s="69">
        <v>10.06</v>
      </c>
      <c r="G362" s="69">
        <v>1.84</v>
      </c>
      <c r="H362" s="69">
        <v>17.260000000000002</v>
      </c>
      <c r="I362" s="69">
        <v>33.729999999999997</v>
      </c>
      <c r="J362" s="69">
        <v>12.41</v>
      </c>
      <c r="K362" s="69">
        <v>11.2</v>
      </c>
      <c r="L362" s="69">
        <v>18.27</v>
      </c>
      <c r="M362" s="69">
        <v>3.75</v>
      </c>
      <c r="N362" s="69">
        <v>6.99</v>
      </c>
      <c r="O362" s="69">
        <v>7.6966999999999999</v>
      </c>
      <c r="P362" s="69">
        <v>24.81</v>
      </c>
      <c r="Q362" s="69">
        <v>0.97</v>
      </c>
      <c r="R362" s="69">
        <v>3.55</v>
      </c>
      <c r="S362" s="69">
        <v>38.01</v>
      </c>
      <c r="T362" s="4"/>
      <c r="V362" s="3">
        <f t="shared" si="128"/>
        <v>42424</v>
      </c>
      <c r="W362" s="40">
        <f ca="1">W361+SUMIFS('Transactions (Dated)'!$E$2:$E$53,'Transactions (Dated)'!$D$2:$D$53,'Share Values'!$V362,'Transactions (Dated)'!$B$2:$B$53,'Share Values'!W$11,'Transactions (Dated)'!$C$2:$C$53,"Buy")-SUMIFS('Transactions (Dated)'!$E$2:$E$53,'Transactions (Dated)'!$D$2:$D$53,'Share Values'!$V362,'Transactions (Dated)'!$B$2:$B$53,'Share Values'!W$11,'Transactions (Dated)'!$C$2:$C$53,"Sell")</f>
        <v>4625</v>
      </c>
      <c r="X362" s="40">
        <f ca="1">X361+SUMIFS('Transactions (Dated)'!$E$2:$E$53,'Transactions (Dated)'!$D$2:$D$53,'Share Values'!$V362,'Transactions (Dated)'!$B$2:$B$53,'Share Values'!X$11,'Transactions (Dated)'!$C$2:$C$53,"Buy")-SUMIFS('Transactions (Dated)'!$E$2:$E$53,'Transactions (Dated)'!$D$2:$D$53,'Share Values'!$V362,'Transactions (Dated)'!$B$2:$B$53,'Share Values'!X$11,'Transactions (Dated)'!$C$2:$C$53,"Sell")</f>
        <v>9375</v>
      </c>
      <c r="Y362" s="40">
        <f ca="1">Y361+SUMIFS('Transactions (Dated)'!$E$2:$E$53,'Transactions (Dated)'!$D$2:$D$53,'Share Values'!$V362,'Transactions (Dated)'!$B$2:$B$53,'Share Values'!Y$11,'Transactions (Dated)'!$C$2:$C$53,"Buy")-SUMIFS('Transactions (Dated)'!$E$2:$E$53,'Transactions (Dated)'!$D$2:$D$53,'Share Values'!$V362,'Transactions (Dated)'!$B$2:$B$53,'Share Values'!Y$11,'Transactions (Dated)'!$C$2:$C$53,"Sell")</f>
        <v>0</v>
      </c>
      <c r="Z362" s="40">
        <f ca="1">Z361+SUMIFS('Transactions (Dated)'!$E$2:$E$53,'Transactions (Dated)'!$D$2:$D$53,'Share Values'!$V362,'Transactions (Dated)'!$B$2:$B$53,'Share Values'!Z$11,'Transactions (Dated)'!$C$2:$C$53,"Buy")-SUMIFS('Transactions (Dated)'!$E$2:$E$53,'Transactions (Dated)'!$D$2:$D$53,'Share Values'!$V362,'Transactions (Dated)'!$B$2:$B$53,'Share Values'!Z$11,'Transactions (Dated)'!$C$2:$C$53,"Sell")</f>
        <v>1892</v>
      </c>
      <c r="AA362" s="40">
        <f ca="1">AA361+SUMIFS('Transactions (Dated)'!$E$2:$E$53,'Transactions (Dated)'!$D$2:$D$53,'Share Values'!$V362,'Transactions (Dated)'!$B$2:$B$53,'Share Values'!AA$11,'Transactions (Dated)'!$C$2:$C$53,"Buy")-SUMIFS('Transactions (Dated)'!$E$2:$E$53,'Transactions (Dated)'!$D$2:$D$53,'Share Values'!$V362,'Transactions (Dated)'!$B$2:$B$53,'Share Values'!AA$11,'Transactions (Dated)'!$C$2:$C$53,"Sell")</f>
        <v>2348</v>
      </c>
      <c r="AB362" s="40">
        <f ca="1">AB361+SUMIFS('Transactions (Dated)'!$E$2:$E$53,'Transactions (Dated)'!$D$2:$D$53,'Share Values'!$V362,'Transactions (Dated)'!$B$2:$B$53,'Share Values'!AB$11,'Transactions (Dated)'!$C$2:$C$53,"Buy")-SUMIFS('Transactions (Dated)'!$E$2:$E$53,'Transactions (Dated)'!$D$2:$D$53,'Share Values'!$V362,'Transactions (Dated)'!$B$2:$B$53,'Share Values'!AB$11,'Transactions (Dated)'!$C$2:$C$53,"Sell")</f>
        <v>4900</v>
      </c>
      <c r="AC362" s="40">
        <f ca="1">AC361+SUMIFS('Transactions (Dated)'!$E$2:$E$53,'Transactions (Dated)'!$D$2:$D$53,'Share Values'!$V362,'Transactions (Dated)'!$B$2:$B$53,'Share Values'!AC$11,'Transactions (Dated)'!$C$2:$C$53,"Buy")-SUMIFS('Transactions (Dated)'!$E$2:$E$53,'Transactions (Dated)'!$D$2:$D$53,'Share Values'!$V362,'Transactions (Dated)'!$B$2:$B$53,'Share Values'!AC$11,'Transactions (Dated)'!$C$2:$C$53,"Sell")</f>
        <v>2900</v>
      </c>
      <c r="AD362" s="40">
        <f ca="1">AD361+SUMIFS('Transactions (Dated)'!$E$2:$E$53,'Transactions (Dated)'!$D$2:$D$53,'Share Values'!$V362,'Transactions (Dated)'!$B$2:$B$53,'Share Values'!AD$11,'Transactions (Dated)'!$C$2:$C$53,"Buy")-SUMIFS('Transactions (Dated)'!$E$2:$E$53,'Transactions (Dated)'!$D$2:$D$53,'Share Values'!$V362,'Transactions (Dated)'!$B$2:$B$53,'Share Values'!AD$11,'Transactions (Dated)'!$C$2:$C$53,"Sell")</f>
        <v>28401</v>
      </c>
      <c r="AE362" s="40">
        <f ca="1">AE361+SUMIFS('Transactions (Dated)'!$E$2:$E$53,'Transactions (Dated)'!$D$2:$D$53,'Share Values'!$V362,'Transactions (Dated)'!$B$2:$B$53,'Share Values'!AE$11,'Transactions (Dated)'!$C$2:$C$53,"Buy")-SUMIFS('Transactions (Dated)'!$E$2:$E$53,'Transactions (Dated)'!$D$2:$D$53,'Share Values'!$V362,'Transactions (Dated)'!$B$2:$B$53,'Share Values'!AE$11,'Transactions (Dated)'!$C$2:$C$53,"Sell")</f>
        <v>6835</v>
      </c>
      <c r="AF362" s="40">
        <f ca="1">AF361+SUMIFS('Transactions (Dated)'!$E$2:$E$53,'Transactions (Dated)'!$D$2:$D$53,'Share Values'!$V362,'Transactions (Dated)'!$B$2:$B$53,'Share Values'!AF$11,'Transactions (Dated)'!$C$2:$C$53,"Buy")-SUMIFS('Transactions (Dated)'!$E$2:$E$53,'Transactions (Dated)'!$D$2:$D$53,'Share Values'!$V362,'Transactions (Dated)'!$B$2:$B$53,'Share Values'!AF$11,'Transactions (Dated)'!$C$2:$C$53,"Sell")</f>
        <v>0</v>
      </c>
      <c r="AG362" s="40">
        <f ca="1">AG361+SUMIFS('Transactions (Dated)'!$E$2:$E$53,'Transactions (Dated)'!$D$2:$D$53,'Share Values'!$V362,'Transactions (Dated)'!$B$2:$B$53,'Share Values'!AG$11,'Transactions (Dated)'!$C$2:$C$53,"Buy")-SUMIFS('Transactions (Dated)'!$E$2:$E$53,'Transactions (Dated)'!$D$2:$D$53,'Share Values'!$V362,'Transactions (Dated)'!$B$2:$B$53,'Share Values'!AG$11,'Transactions (Dated)'!$C$2:$C$53,"Sell")</f>
        <v>0</v>
      </c>
      <c r="AH362" s="40">
        <f ca="1">AH361+SUMIFS('Transactions (Dated)'!$E$2:$E$53,'Transactions (Dated)'!$D$2:$D$53,'Share Values'!$V362,'Transactions (Dated)'!$B$2:$B$53,'Share Values'!AH$11,'Transactions (Dated)'!$C$2:$C$53,"Buy")-SUMIFS('Transactions (Dated)'!$E$2:$E$53,'Transactions (Dated)'!$D$2:$D$53,'Share Values'!$V362,'Transactions (Dated)'!$B$2:$B$53,'Share Values'!AH$11,'Transactions (Dated)'!$C$2:$C$53,"Sell")</f>
        <v>0</v>
      </c>
      <c r="AI362" s="40">
        <f ca="1">AI361+SUMIFS('Transactions (Dated)'!$E$2:$E$53,'Transactions (Dated)'!$D$2:$D$53,'Share Values'!$V362,'Transactions (Dated)'!$B$2:$B$53,'Share Values'!AI$11,'Transactions (Dated)'!$C$2:$C$53,"Buy")-SUMIFS('Transactions (Dated)'!$E$2:$E$53,'Transactions (Dated)'!$D$2:$D$53,'Share Values'!$V362,'Transactions (Dated)'!$B$2:$B$53,'Share Values'!AI$11,'Transactions (Dated)'!$C$2:$C$53,"Sell")</f>
        <v>0</v>
      </c>
      <c r="AJ362" s="40">
        <f ca="1">AJ361+SUMIFS('Transactions (Dated)'!$E$2:$E$53,'Transactions (Dated)'!$D$2:$D$53,'Share Values'!$V362,'Transactions (Dated)'!$B$2:$B$53,'Share Values'!AJ$11,'Transactions (Dated)'!$C$2:$C$53,"Buy")-SUMIFS('Transactions (Dated)'!$E$2:$E$53,'Transactions (Dated)'!$D$2:$D$53,'Share Values'!$V362,'Transactions (Dated)'!$B$2:$B$53,'Share Values'!AJ$11,'Transactions (Dated)'!$C$2:$C$53,"Sell")</f>
        <v>0</v>
      </c>
      <c r="AK362" s="40"/>
      <c r="AM362" s="3">
        <f t="shared" si="129"/>
        <v>42424</v>
      </c>
      <c r="AN362" s="6">
        <f t="shared" ca="1" si="130"/>
        <v>46527.5</v>
      </c>
      <c r="AO362" s="6">
        <f t="shared" ca="1" si="131"/>
        <v>17250</v>
      </c>
      <c r="AP362" s="6">
        <f t="shared" ca="1" si="132"/>
        <v>0</v>
      </c>
      <c r="AQ362" s="6">
        <f t="shared" ca="1" si="133"/>
        <v>63817.159999999996</v>
      </c>
      <c r="AR362" s="6">
        <f t="shared" ca="1" si="134"/>
        <v>29138.68</v>
      </c>
      <c r="AS362" s="6">
        <f t="shared" ca="1" si="135"/>
        <v>54880</v>
      </c>
      <c r="AT362" s="6">
        <f t="shared" ca="1" si="136"/>
        <v>52983</v>
      </c>
      <c r="AU362" s="6">
        <f t="shared" ca="1" si="137"/>
        <v>106503.75</v>
      </c>
      <c r="AV362" s="6">
        <f t="shared" ca="1" si="138"/>
        <v>47776.65</v>
      </c>
      <c r="AW362" s="6">
        <f t="shared" ca="1" si="139"/>
        <v>0</v>
      </c>
      <c r="AX362" s="6">
        <f t="shared" ca="1" si="140"/>
        <v>0</v>
      </c>
      <c r="AY362" s="6">
        <f t="shared" ca="1" si="141"/>
        <v>0</v>
      </c>
      <c r="AZ362" s="6">
        <f t="shared" ca="1" si="142"/>
        <v>0</v>
      </c>
      <c r="BA362" s="6">
        <f t="shared" ca="1" si="143"/>
        <v>0</v>
      </c>
      <c r="BB362" s="6"/>
      <c r="BD362" s="4">
        <f t="shared" ca="1" si="144"/>
        <v>418876.74</v>
      </c>
      <c r="BF362" s="3">
        <f t="shared" si="145"/>
        <v>42424</v>
      </c>
      <c r="BG362" s="6">
        <f>BG361+SUMIFS('Transactions (Dated)'!H:H,'Transactions (Dated)'!D:D,'Share Values'!AM362)</f>
        <v>578427.67999999993</v>
      </c>
      <c r="BH362" s="6">
        <f ca="1">BH361+SUMIFS('Transactions (Dated)'!$F:$F,'Transactions (Dated)'!$D:$D,$BF362,'Transactions (Dated)'!$B:$B,BH$11,'Transactions (Dated)'!$C:$C,"Dividend (paid to cash)")*W362</f>
        <v>0</v>
      </c>
      <c r="BI362" s="6">
        <f ca="1">BI361+SUMIFS('Transactions (Dated)'!$F:$F,'Transactions (Dated)'!$D:$D,$BF362,'Transactions (Dated)'!$B:$B,BI$11,'Transactions (Dated)'!$C:$C,"Dividend (paid to cash)")*X362</f>
        <v>2421.875</v>
      </c>
      <c r="BJ362" s="6">
        <f ca="1">BJ361+SUMIFS('Transactions (Dated)'!$F:$F,'Transactions (Dated)'!$D:$D,$BF362,'Transactions (Dated)'!$B:$B,BJ$11,'Transactions (Dated)'!$C:$C,"Dividend (paid to cash)")*Y362</f>
        <v>0</v>
      </c>
      <c r="BK362" s="6">
        <f ca="1">BK361+SUMIFS('Transactions (Dated)'!$F:$F,'Transactions (Dated)'!$D:$D,$BF362,'Transactions (Dated)'!$B:$B,BK$11,'Transactions (Dated)'!$C:$C,"Dividend (paid to cash)")*Z362</f>
        <v>245.96000000000004</v>
      </c>
      <c r="BL362" s="6">
        <f ca="1">BL361+SUMIFS('Transactions (Dated)'!$F:$F,'Transactions (Dated)'!$D:$D,$BF362,'Transactions (Dated)'!$B:$B,BL$11,'Transactions (Dated)'!$C:$C,"Dividend (paid to cash)")*AA362</f>
        <v>0</v>
      </c>
      <c r="BM362" s="6">
        <f ca="1">BM361+SUMIFS('Transactions (Dated)'!$F:$F,'Transactions (Dated)'!$D:$D,$BF362,'Transactions (Dated)'!$B:$B,BM$11,'Transactions (Dated)'!$C:$C,"Dividend (paid to cash)")*AB362</f>
        <v>359.31700000000001</v>
      </c>
      <c r="BN362" s="6">
        <f ca="1">BN361+SUMIFS('Transactions (Dated)'!$F:$F,'Transactions (Dated)'!$D:$D,$BF362,'Transactions (Dated)'!$B:$B,BN$11,'Transactions (Dated)'!$C:$C,"Dividend (paid to cash)")*AC362</f>
        <v>1014.9999999999999</v>
      </c>
      <c r="BO362" s="6">
        <f ca="1">BO361+SUMIFS('Transactions (Dated)'!$F:$F,'Transactions (Dated)'!$D:$D,$BF362,'Transactions (Dated)'!$B:$B,BO$11,'Transactions (Dated)'!$C:$C,"Dividend (paid to cash)")*AD362</f>
        <v>0</v>
      </c>
      <c r="BP362" s="6">
        <f ca="1">BP361+SUMIFS('Transactions (Dated)'!$F:$F,'Transactions (Dated)'!$D:$D,$BF362,'Transactions (Dated)'!$B:$B,BP$11,'Transactions (Dated)'!$C:$C,"Dividend (paid to cash)")*AE362</f>
        <v>0</v>
      </c>
      <c r="BQ362" s="6">
        <f ca="1">BQ361+SUMIFS('Transactions (Dated)'!$F:$F,'Transactions (Dated)'!$D:$D,$BF362,'Transactions (Dated)'!$B:$B,BQ$11,'Transactions (Dated)'!$C:$C,"Dividend (paid to cash)")*AF362</f>
        <v>0</v>
      </c>
      <c r="BR362" s="6">
        <f ca="1">BR361+SUMIFS('Transactions (Dated)'!$F:$F,'Transactions (Dated)'!$D:$D,$BF362,'Transactions (Dated)'!$B:$B,BR$11,'Transactions (Dated)'!$C:$C,"Dividend (paid to cash)")*AG362</f>
        <v>0</v>
      </c>
      <c r="BS362" s="6">
        <f ca="1">BS361+SUMIFS('Transactions (Dated)'!$F:$F,'Transactions (Dated)'!$D:$D,$BF362,'Transactions (Dated)'!$B:$B,BS$11,'Transactions (Dated)'!$C:$C,"Dividend (paid to cash)")*AH362</f>
        <v>0</v>
      </c>
      <c r="BT362" s="6">
        <f ca="1">BT361+SUMIFS('Transactions (Dated)'!$F:$F,'Transactions (Dated)'!$D:$D,$BF362,'Transactions (Dated)'!$B:$B,BT$11,'Transactions (Dated)'!$C:$C,"Dividend (paid to cash)")*AI362</f>
        <v>0</v>
      </c>
      <c r="BU362" s="6">
        <f ca="1">BU361+SUMIFS('Transactions (Dated)'!$F:$F,'Transactions (Dated)'!$D:$D,$BF362,'Transactions (Dated)'!$B:$B,BU$11,'Transactions (Dated)'!$C:$C,"Dividend (paid to cash)")*AJ362</f>
        <v>0</v>
      </c>
      <c r="BV362" s="6"/>
      <c r="BX362" s="6">
        <f t="shared" ca="1" si="150"/>
        <v>582469.83199999994</v>
      </c>
      <c r="BZ362" s="3">
        <f t="shared" si="151"/>
        <v>42424</v>
      </c>
      <c r="CA362" s="4">
        <f t="shared" ca="1" si="146"/>
        <v>418876.74</v>
      </c>
      <c r="CB362" s="4">
        <f t="shared" ca="1" si="147"/>
        <v>582469.83199999994</v>
      </c>
      <c r="CD362" s="4">
        <f t="shared" ca="1" si="148"/>
        <v>1001346.5719999999</v>
      </c>
    </row>
    <row r="363" spans="2:82">
      <c r="B363" s="3">
        <f t="shared" si="149"/>
        <v>42425</v>
      </c>
      <c r="C363" s="2">
        <v>12753.6</v>
      </c>
      <c r="E363" s="70">
        <v>42425</v>
      </c>
      <c r="F363" s="69">
        <v>9.84</v>
      </c>
      <c r="G363" s="69">
        <v>1.97</v>
      </c>
      <c r="H363" s="69">
        <v>17.29</v>
      </c>
      <c r="I363" s="69">
        <v>33.6</v>
      </c>
      <c r="J363" s="69">
        <v>12.68</v>
      </c>
      <c r="K363" s="69">
        <v>11.3</v>
      </c>
      <c r="L363" s="69">
        <v>18.18</v>
      </c>
      <c r="M363" s="69">
        <v>3.76</v>
      </c>
      <c r="N363" s="69">
        <v>7.06</v>
      </c>
      <c r="O363" s="69">
        <v>7.6666999999999996</v>
      </c>
      <c r="P363" s="69">
        <v>24.65</v>
      </c>
      <c r="Q363" s="69">
        <v>1.05</v>
      </c>
      <c r="R363" s="69">
        <v>3.61</v>
      </c>
      <c r="S363" s="69">
        <v>38.42</v>
      </c>
      <c r="T363" s="4"/>
      <c r="V363" s="3">
        <f t="shared" si="128"/>
        <v>42425</v>
      </c>
      <c r="W363" s="40">
        <f ca="1">W362+SUMIFS('Transactions (Dated)'!$E$2:$E$53,'Transactions (Dated)'!$D$2:$D$53,'Share Values'!$V363,'Transactions (Dated)'!$B$2:$B$53,'Share Values'!W$11,'Transactions (Dated)'!$C$2:$C$53,"Buy")-SUMIFS('Transactions (Dated)'!$E$2:$E$53,'Transactions (Dated)'!$D$2:$D$53,'Share Values'!$V363,'Transactions (Dated)'!$B$2:$B$53,'Share Values'!W$11,'Transactions (Dated)'!$C$2:$C$53,"Sell")</f>
        <v>4625</v>
      </c>
      <c r="X363" s="40">
        <f ca="1">X362+SUMIFS('Transactions (Dated)'!$E$2:$E$53,'Transactions (Dated)'!$D$2:$D$53,'Share Values'!$V363,'Transactions (Dated)'!$B$2:$B$53,'Share Values'!X$11,'Transactions (Dated)'!$C$2:$C$53,"Buy")-SUMIFS('Transactions (Dated)'!$E$2:$E$53,'Transactions (Dated)'!$D$2:$D$53,'Share Values'!$V363,'Transactions (Dated)'!$B$2:$B$53,'Share Values'!X$11,'Transactions (Dated)'!$C$2:$C$53,"Sell")</f>
        <v>9375</v>
      </c>
      <c r="Y363" s="40">
        <f ca="1">Y362+SUMIFS('Transactions (Dated)'!$E$2:$E$53,'Transactions (Dated)'!$D$2:$D$53,'Share Values'!$V363,'Transactions (Dated)'!$B$2:$B$53,'Share Values'!Y$11,'Transactions (Dated)'!$C$2:$C$53,"Buy")-SUMIFS('Transactions (Dated)'!$E$2:$E$53,'Transactions (Dated)'!$D$2:$D$53,'Share Values'!$V363,'Transactions (Dated)'!$B$2:$B$53,'Share Values'!Y$11,'Transactions (Dated)'!$C$2:$C$53,"Sell")</f>
        <v>0</v>
      </c>
      <c r="Z363" s="40">
        <f ca="1">Z362+SUMIFS('Transactions (Dated)'!$E$2:$E$53,'Transactions (Dated)'!$D$2:$D$53,'Share Values'!$V363,'Transactions (Dated)'!$B$2:$B$53,'Share Values'!Z$11,'Transactions (Dated)'!$C$2:$C$53,"Buy")-SUMIFS('Transactions (Dated)'!$E$2:$E$53,'Transactions (Dated)'!$D$2:$D$53,'Share Values'!$V363,'Transactions (Dated)'!$B$2:$B$53,'Share Values'!Z$11,'Transactions (Dated)'!$C$2:$C$53,"Sell")</f>
        <v>1892</v>
      </c>
      <c r="AA363" s="40">
        <f ca="1">AA362+SUMIFS('Transactions (Dated)'!$E$2:$E$53,'Transactions (Dated)'!$D$2:$D$53,'Share Values'!$V363,'Transactions (Dated)'!$B$2:$B$53,'Share Values'!AA$11,'Transactions (Dated)'!$C$2:$C$53,"Buy")-SUMIFS('Transactions (Dated)'!$E$2:$E$53,'Transactions (Dated)'!$D$2:$D$53,'Share Values'!$V363,'Transactions (Dated)'!$B$2:$B$53,'Share Values'!AA$11,'Transactions (Dated)'!$C$2:$C$53,"Sell")</f>
        <v>2348</v>
      </c>
      <c r="AB363" s="40">
        <f ca="1">AB362+SUMIFS('Transactions (Dated)'!$E$2:$E$53,'Transactions (Dated)'!$D$2:$D$53,'Share Values'!$V363,'Transactions (Dated)'!$B$2:$B$53,'Share Values'!AB$11,'Transactions (Dated)'!$C$2:$C$53,"Buy")-SUMIFS('Transactions (Dated)'!$E$2:$E$53,'Transactions (Dated)'!$D$2:$D$53,'Share Values'!$V363,'Transactions (Dated)'!$B$2:$B$53,'Share Values'!AB$11,'Transactions (Dated)'!$C$2:$C$53,"Sell")</f>
        <v>4900</v>
      </c>
      <c r="AC363" s="40">
        <f ca="1">AC362+SUMIFS('Transactions (Dated)'!$E$2:$E$53,'Transactions (Dated)'!$D$2:$D$53,'Share Values'!$V363,'Transactions (Dated)'!$B$2:$B$53,'Share Values'!AC$11,'Transactions (Dated)'!$C$2:$C$53,"Buy")-SUMIFS('Transactions (Dated)'!$E$2:$E$53,'Transactions (Dated)'!$D$2:$D$53,'Share Values'!$V363,'Transactions (Dated)'!$B$2:$B$53,'Share Values'!AC$11,'Transactions (Dated)'!$C$2:$C$53,"Sell")</f>
        <v>2900</v>
      </c>
      <c r="AD363" s="40">
        <f ca="1">AD362+SUMIFS('Transactions (Dated)'!$E$2:$E$53,'Transactions (Dated)'!$D$2:$D$53,'Share Values'!$V363,'Transactions (Dated)'!$B$2:$B$53,'Share Values'!AD$11,'Transactions (Dated)'!$C$2:$C$53,"Buy")-SUMIFS('Transactions (Dated)'!$E$2:$E$53,'Transactions (Dated)'!$D$2:$D$53,'Share Values'!$V363,'Transactions (Dated)'!$B$2:$B$53,'Share Values'!AD$11,'Transactions (Dated)'!$C$2:$C$53,"Sell")</f>
        <v>28401</v>
      </c>
      <c r="AE363" s="40">
        <f ca="1">AE362+SUMIFS('Transactions (Dated)'!$E$2:$E$53,'Transactions (Dated)'!$D$2:$D$53,'Share Values'!$V363,'Transactions (Dated)'!$B$2:$B$53,'Share Values'!AE$11,'Transactions (Dated)'!$C$2:$C$53,"Buy")-SUMIFS('Transactions (Dated)'!$E$2:$E$53,'Transactions (Dated)'!$D$2:$D$53,'Share Values'!$V363,'Transactions (Dated)'!$B$2:$B$53,'Share Values'!AE$11,'Transactions (Dated)'!$C$2:$C$53,"Sell")</f>
        <v>6835</v>
      </c>
      <c r="AF363" s="40">
        <f ca="1">AF362+SUMIFS('Transactions (Dated)'!$E$2:$E$53,'Transactions (Dated)'!$D$2:$D$53,'Share Values'!$V363,'Transactions (Dated)'!$B$2:$B$53,'Share Values'!AF$11,'Transactions (Dated)'!$C$2:$C$53,"Buy")-SUMIFS('Transactions (Dated)'!$E$2:$E$53,'Transactions (Dated)'!$D$2:$D$53,'Share Values'!$V363,'Transactions (Dated)'!$B$2:$B$53,'Share Values'!AF$11,'Transactions (Dated)'!$C$2:$C$53,"Sell")</f>
        <v>0</v>
      </c>
      <c r="AG363" s="40">
        <f ca="1">AG362+SUMIFS('Transactions (Dated)'!$E$2:$E$53,'Transactions (Dated)'!$D$2:$D$53,'Share Values'!$V363,'Transactions (Dated)'!$B$2:$B$53,'Share Values'!AG$11,'Transactions (Dated)'!$C$2:$C$53,"Buy")-SUMIFS('Transactions (Dated)'!$E$2:$E$53,'Transactions (Dated)'!$D$2:$D$53,'Share Values'!$V363,'Transactions (Dated)'!$B$2:$B$53,'Share Values'!AG$11,'Transactions (Dated)'!$C$2:$C$53,"Sell")</f>
        <v>0</v>
      </c>
      <c r="AH363" s="40">
        <f ca="1">AH362+SUMIFS('Transactions (Dated)'!$E$2:$E$53,'Transactions (Dated)'!$D$2:$D$53,'Share Values'!$V363,'Transactions (Dated)'!$B$2:$B$53,'Share Values'!AH$11,'Transactions (Dated)'!$C$2:$C$53,"Buy")-SUMIFS('Transactions (Dated)'!$E$2:$E$53,'Transactions (Dated)'!$D$2:$D$53,'Share Values'!$V363,'Transactions (Dated)'!$B$2:$B$53,'Share Values'!AH$11,'Transactions (Dated)'!$C$2:$C$53,"Sell")</f>
        <v>0</v>
      </c>
      <c r="AI363" s="40">
        <f ca="1">AI362+SUMIFS('Transactions (Dated)'!$E$2:$E$53,'Transactions (Dated)'!$D$2:$D$53,'Share Values'!$V363,'Transactions (Dated)'!$B$2:$B$53,'Share Values'!AI$11,'Transactions (Dated)'!$C$2:$C$53,"Buy")-SUMIFS('Transactions (Dated)'!$E$2:$E$53,'Transactions (Dated)'!$D$2:$D$53,'Share Values'!$V363,'Transactions (Dated)'!$B$2:$B$53,'Share Values'!AI$11,'Transactions (Dated)'!$C$2:$C$53,"Sell")</f>
        <v>0</v>
      </c>
      <c r="AJ363" s="40">
        <f ca="1">AJ362+SUMIFS('Transactions (Dated)'!$E$2:$E$53,'Transactions (Dated)'!$D$2:$D$53,'Share Values'!$V363,'Transactions (Dated)'!$B$2:$B$53,'Share Values'!AJ$11,'Transactions (Dated)'!$C$2:$C$53,"Buy")-SUMIFS('Transactions (Dated)'!$E$2:$E$53,'Transactions (Dated)'!$D$2:$D$53,'Share Values'!$V363,'Transactions (Dated)'!$B$2:$B$53,'Share Values'!AJ$11,'Transactions (Dated)'!$C$2:$C$53,"Sell")</f>
        <v>0</v>
      </c>
      <c r="AK363" s="40"/>
      <c r="AM363" s="3">
        <f t="shared" si="129"/>
        <v>42425</v>
      </c>
      <c r="AN363" s="6">
        <f t="shared" ca="1" si="130"/>
        <v>45510</v>
      </c>
      <c r="AO363" s="6">
        <f t="shared" ca="1" si="131"/>
        <v>18468.75</v>
      </c>
      <c r="AP363" s="6">
        <f t="shared" ca="1" si="132"/>
        <v>0</v>
      </c>
      <c r="AQ363" s="6">
        <f t="shared" ca="1" si="133"/>
        <v>63571.200000000004</v>
      </c>
      <c r="AR363" s="6">
        <f t="shared" ca="1" si="134"/>
        <v>29772.639999999999</v>
      </c>
      <c r="AS363" s="6">
        <f t="shared" ca="1" si="135"/>
        <v>55370</v>
      </c>
      <c r="AT363" s="6">
        <f t="shared" ca="1" si="136"/>
        <v>52722</v>
      </c>
      <c r="AU363" s="6">
        <f t="shared" ca="1" si="137"/>
        <v>106787.76</v>
      </c>
      <c r="AV363" s="6">
        <f t="shared" ca="1" si="138"/>
        <v>48255.1</v>
      </c>
      <c r="AW363" s="6">
        <f t="shared" ca="1" si="139"/>
        <v>0</v>
      </c>
      <c r="AX363" s="6">
        <f t="shared" ca="1" si="140"/>
        <v>0</v>
      </c>
      <c r="AY363" s="6">
        <f t="shared" ca="1" si="141"/>
        <v>0</v>
      </c>
      <c r="AZ363" s="6">
        <f t="shared" ca="1" si="142"/>
        <v>0</v>
      </c>
      <c r="BA363" s="6">
        <f t="shared" ca="1" si="143"/>
        <v>0</v>
      </c>
      <c r="BB363" s="6"/>
      <c r="BD363" s="4">
        <f t="shared" ca="1" si="144"/>
        <v>420457.45</v>
      </c>
      <c r="BF363" s="3">
        <f t="shared" si="145"/>
        <v>42425</v>
      </c>
      <c r="BG363" s="6">
        <f>BG362+SUMIFS('Transactions (Dated)'!H:H,'Transactions (Dated)'!D:D,'Share Values'!AM363)</f>
        <v>578427.67999999993</v>
      </c>
      <c r="BH363" s="6">
        <f ca="1">BH362+SUMIFS('Transactions (Dated)'!$F:$F,'Transactions (Dated)'!$D:$D,$BF363,'Transactions (Dated)'!$B:$B,BH$11,'Transactions (Dated)'!$C:$C,"Dividend (paid to cash)")*W363</f>
        <v>0</v>
      </c>
      <c r="BI363" s="6">
        <f ca="1">BI362+SUMIFS('Transactions (Dated)'!$F:$F,'Transactions (Dated)'!$D:$D,$BF363,'Transactions (Dated)'!$B:$B,BI$11,'Transactions (Dated)'!$C:$C,"Dividend (paid to cash)")*X363</f>
        <v>2421.875</v>
      </c>
      <c r="BJ363" s="6">
        <f ca="1">BJ362+SUMIFS('Transactions (Dated)'!$F:$F,'Transactions (Dated)'!$D:$D,$BF363,'Transactions (Dated)'!$B:$B,BJ$11,'Transactions (Dated)'!$C:$C,"Dividend (paid to cash)")*Y363</f>
        <v>0</v>
      </c>
      <c r="BK363" s="6">
        <f ca="1">BK362+SUMIFS('Transactions (Dated)'!$F:$F,'Transactions (Dated)'!$D:$D,$BF363,'Transactions (Dated)'!$B:$B,BK$11,'Transactions (Dated)'!$C:$C,"Dividend (paid to cash)")*Z363</f>
        <v>245.96000000000004</v>
      </c>
      <c r="BL363" s="6">
        <f ca="1">BL362+SUMIFS('Transactions (Dated)'!$F:$F,'Transactions (Dated)'!$D:$D,$BF363,'Transactions (Dated)'!$B:$B,BL$11,'Transactions (Dated)'!$C:$C,"Dividend (paid to cash)")*AA363</f>
        <v>0</v>
      </c>
      <c r="BM363" s="6">
        <f ca="1">BM362+SUMIFS('Transactions (Dated)'!$F:$F,'Transactions (Dated)'!$D:$D,$BF363,'Transactions (Dated)'!$B:$B,BM$11,'Transactions (Dated)'!$C:$C,"Dividend (paid to cash)")*AB363</f>
        <v>359.31700000000001</v>
      </c>
      <c r="BN363" s="6">
        <f ca="1">BN362+SUMIFS('Transactions (Dated)'!$F:$F,'Transactions (Dated)'!$D:$D,$BF363,'Transactions (Dated)'!$B:$B,BN$11,'Transactions (Dated)'!$C:$C,"Dividend (paid to cash)")*AC363</f>
        <v>1014.9999999999999</v>
      </c>
      <c r="BO363" s="6">
        <f ca="1">BO362+SUMIFS('Transactions (Dated)'!$F:$F,'Transactions (Dated)'!$D:$D,$BF363,'Transactions (Dated)'!$B:$B,BO$11,'Transactions (Dated)'!$C:$C,"Dividend (paid to cash)")*AD363</f>
        <v>0</v>
      </c>
      <c r="BP363" s="6">
        <f ca="1">BP362+SUMIFS('Transactions (Dated)'!$F:$F,'Transactions (Dated)'!$D:$D,$BF363,'Transactions (Dated)'!$B:$B,BP$11,'Transactions (Dated)'!$C:$C,"Dividend (paid to cash)")*AE363</f>
        <v>0</v>
      </c>
      <c r="BQ363" s="6">
        <f ca="1">BQ362+SUMIFS('Transactions (Dated)'!$F:$F,'Transactions (Dated)'!$D:$D,$BF363,'Transactions (Dated)'!$B:$B,BQ$11,'Transactions (Dated)'!$C:$C,"Dividend (paid to cash)")*AF363</f>
        <v>0</v>
      </c>
      <c r="BR363" s="6">
        <f ca="1">BR362+SUMIFS('Transactions (Dated)'!$F:$F,'Transactions (Dated)'!$D:$D,$BF363,'Transactions (Dated)'!$B:$B,BR$11,'Transactions (Dated)'!$C:$C,"Dividend (paid to cash)")*AG363</f>
        <v>0</v>
      </c>
      <c r="BS363" s="6">
        <f ca="1">BS362+SUMIFS('Transactions (Dated)'!$F:$F,'Transactions (Dated)'!$D:$D,$BF363,'Transactions (Dated)'!$B:$B,BS$11,'Transactions (Dated)'!$C:$C,"Dividend (paid to cash)")*AH363</f>
        <v>0</v>
      </c>
      <c r="BT363" s="6">
        <f ca="1">BT362+SUMIFS('Transactions (Dated)'!$F:$F,'Transactions (Dated)'!$D:$D,$BF363,'Transactions (Dated)'!$B:$B,BT$11,'Transactions (Dated)'!$C:$C,"Dividend (paid to cash)")*AI363</f>
        <v>0</v>
      </c>
      <c r="BU363" s="6">
        <f ca="1">BU362+SUMIFS('Transactions (Dated)'!$F:$F,'Transactions (Dated)'!$D:$D,$BF363,'Transactions (Dated)'!$B:$B,BU$11,'Transactions (Dated)'!$C:$C,"Dividend (paid to cash)")*AJ363</f>
        <v>0</v>
      </c>
      <c r="BV363" s="6"/>
      <c r="BX363" s="6">
        <f t="shared" ca="1" si="150"/>
        <v>582469.83199999994</v>
      </c>
      <c r="BZ363" s="3">
        <f t="shared" si="151"/>
        <v>42425</v>
      </c>
      <c r="CA363" s="4">
        <f t="shared" ca="1" si="146"/>
        <v>420457.45</v>
      </c>
      <c r="CB363" s="4">
        <f t="shared" ca="1" si="147"/>
        <v>582469.83199999994</v>
      </c>
      <c r="CD363" s="4">
        <f t="shared" ca="1" si="148"/>
        <v>1002927.2819999999</v>
      </c>
    </row>
    <row r="364" spans="2:82">
      <c r="B364" s="3">
        <f t="shared" si="149"/>
        <v>42426</v>
      </c>
      <c r="C364" s="2">
        <v>12797.8</v>
      </c>
      <c r="E364" s="70">
        <v>42426</v>
      </c>
      <c r="F364" s="69">
        <v>10.09</v>
      </c>
      <c r="G364" s="69">
        <v>1.94</v>
      </c>
      <c r="H364" s="69">
        <v>17.350000000000001</v>
      </c>
      <c r="I364" s="69">
        <v>33.78</v>
      </c>
      <c r="J364" s="69">
        <v>12.79</v>
      </c>
      <c r="K364" s="69">
        <v>11.27</v>
      </c>
      <c r="L364" s="69">
        <v>18.309999999999999</v>
      </c>
      <c r="M364" s="69">
        <v>3.58</v>
      </c>
      <c r="N364" s="69">
        <v>7.01</v>
      </c>
      <c r="O364" s="69">
        <v>7.6932999999999998</v>
      </c>
      <c r="P364" s="69">
        <v>24.6</v>
      </c>
      <c r="Q364" s="69">
        <v>1.04</v>
      </c>
      <c r="R364" s="69">
        <v>3.79</v>
      </c>
      <c r="S364" s="69">
        <v>37.46</v>
      </c>
      <c r="T364" s="4"/>
      <c r="V364" s="3">
        <f t="shared" si="128"/>
        <v>42426</v>
      </c>
      <c r="W364" s="40">
        <f ca="1">W363+SUMIFS('Transactions (Dated)'!$E$2:$E$53,'Transactions (Dated)'!$D$2:$D$53,'Share Values'!$V364,'Transactions (Dated)'!$B$2:$B$53,'Share Values'!W$11,'Transactions (Dated)'!$C$2:$C$53,"Buy")-SUMIFS('Transactions (Dated)'!$E$2:$E$53,'Transactions (Dated)'!$D$2:$D$53,'Share Values'!$V364,'Transactions (Dated)'!$B$2:$B$53,'Share Values'!W$11,'Transactions (Dated)'!$C$2:$C$53,"Sell")</f>
        <v>4625</v>
      </c>
      <c r="X364" s="40">
        <f ca="1">X363+SUMIFS('Transactions (Dated)'!$E$2:$E$53,'Transactions (Dated)'!$D$2:$D$53,'Share Values'!$V364,'Transactions (Dated)'!$B$2:$B$53,'Share Values'!X$11,'Transactions (Dated)'!$C$2:$C$53,"Buy")-SUMIFS('Transactions (Dated)'!$E$2:$E$53,'Transactions (Dated)'!$D$2:$D$53,'Share Values'!$V364,'Transactions (Dated)'!$B$2:$B$53,'Share Values'!X$11,'Transactions (Dated)'!$C$2:$C$53,"Sell")</f>
        <v>9375</v>
      </c>
      <c r="Y364" s="40">
        <f ca="1">Y363+SUMIFS('Transactions (Dated)'!$E$2:$E$53,'Transactions (Dated)'!$D$2:$D$53,'Share Values'!$V364,'Transactions (Dated)'!$B$2:$B$53,'Share Values'!Y$11,'Transactions (Dated)'!$C$2:$C$53,"Buy")-SUMIFS('Transactions (Dated)'!$E$2:$E$53,'Transactions (Dated)'!$D$2:$D$53,'Share Values'!$V364,'Transactions (Dated)'!$B$2:$B$53,'Share Values'!Y$11,'Transactions (Dated)'!$C$2:$C$53,"Sell")</f>
        <v>0</v>
      </c>
      <c r="Z364" s="40">
        <f ca="1">Z363+SUMIFS('Transactions (Dated)'!$E$2:$E$53,'Transactions (Dated)'!$D$2:$D$53,'Share Values'!$V364,'Transactions (Dated)'!$B$2:$B$53,'Share Values'!Z$11,'Transactions (Dated)'!$C$2:$C$53,"Buy")-SUMIFS('Transactions (Dated)'!$E$2:$E$53,'Transactions (Dated)'!$D$2:$D$53,'Share Values'!$V364,'Transactions (Dated)'!$B$2:$B$53,'Share Values'!Z$11,'Transactions (Dated)'!$C$2:$C$53,"Sell")</f>
        <v>1892</v>
      </c>
      <c r="AA364" s="40">
        <f ca="1">AA363+SUMIFS('Transactions (Dated)'!$E$2:$E$53,'Transactions (Dated)'!$D$2:$D$53,'Share Values'!$V364,'Transactions (Dated)'!$B$2:$B$53,'Share Values'!AA$11,'Transactions (Dated)'!$C$2:$C$53,"Buy")-SUMIFS('Transactions (Dated)'!$E$2:$E$53,'Transactions (Dated)'!$D$2:$D$53,'Share Values'!$V364,'Transactions (Dated)'!$B$2:$B$53,'Share Values'!AA$11,'Transactions (Dated)'!$C$2:$C$53,"Sell")</f>
        <v>2348</v>
      </c>
      <c r="AB364" s="40">
        <f ca="1">AB363+SUMIFS('Transactions (Dated)'!$E$2:$E$53,'Transactions (Dated)'!$D$2:$D$53,'Share Values'!$V364,'Transactions (Dated)'!$B$2:$B$53,'Share Values'!AB$11,'Transactions (Dated)'!$C$2:$C$53,"Buy")-SUMIFS('Transactions (Dated)'!$E$2:$E$53,'Transactions (Dated)'!$D$2:$D$53,'Share Values'!$V364,'Transactions (Dated)'!$B$2:$B$53,'Share Values'!AB$11,'Transactions (Dated)'!$C$2:$C$53,"Sell")</f>
        <v>4900</v>
      </c>
      <c r="AC364" s="40">
        <f ca="1">AC363+SUMIFS('Transactions (Dated)'!$E$2:$E$53,'Transactions (Dated)'!$D$2:$D$53,'Share Values'!$V364,'Transactions (Dated)'!$B$2:$B$53,'Share Values'!AC$11,'Transactions (Dated)'!$C$2:$C$53,"Buy")-SUMIFS('Transactions (Dated)'!$E$2:$E$53,'Transactions (Dated)'!$D$2:$D$53,'Share Values'!$V364,'Transactions (Dated)'!$B$2:$B$53,'Share Values'!AC$11,'Transactions (Dated)'!$C$2:$C$53,"Sell")</f>
        <v>2900</v>
      </c>
      <c r="AD364" s="40">
        <f ca="1">AD363+SUMIFS('Transactions (Dated)'!$E$2:$E$53,'Transactions (Dated)'!$D$2:$D$53,'Share Values'!$V364,'Transactions (Dated)'!$B$2:$B$53,'Share Values'!AD$11,'Transactions (Dated)'!$C$2:$C$53,"Buy")-SUMIFS('Transactions (Dated)'!$E$2:$E$53,'Transactions (Dated)'!$D$2:$D$53,'Share Values'!$V364,'Transactions (Dated)'!$B$2:$B$53,'Share Values'!AD$11,'Transactions (Dated)'!$C$2:$C$53,"Sell")</f>
        <v>28401</v>
      </c>
      <c r="AE364" s="40">
        <f ca="1">AE363+SUMIFS('Transactions (Dated)'!$E$2:$E$53,'Transactions (Dated)'!$D$2:$D$53,'Share Values'!$V364,'Transactions (Dated)'!$B$2:$B$53,'Share Values'!AE$11,'Transactions (Dated)'!$C$2:$C$53,"Buy")-SUMIFS('Transactions (Dated)'!$E$2:$E$53,'Transactions (Dated)'!$D$2:$D$53,'Share Values'!$V364,'Transactions (Dated)'!$B$2:$B$53,'Share Values'!AE$11,'Transactions (Dated)'!$C$2:$C$53,"Sell")</f>
        <v>6835</v>
      </c>
      <c r="AF364" s="40">
        <f ca="1">AF363+SUMIFS('Transactions (Dated)'!$E$2:$E$53,'Transactions (Dated)'!$D$2:$D$53,'Share Values'!$V364,'Transactions (Dated)'!$B$2:$B$53,'Share Values'!AF$11,'Transactions (Dated)'!$C$2:$C$53,"Buy")-SUMIFS('Transactions (Dated)'!$E$2:$E$53,'Transactions (Dated)'!$D$2:$D$53,'Share Values'!$V364,'Transactions (Dated)'!$B$2:$B$53,'Share Values'!AF$11,'Transactions (Dated)'!$C$2:$C$53,"Sell")</f>
        <v>0</v>
      </c>
      <c r="AG364" s="40">
        <f ca="1">AG363+SUMIFS('Transactions (Dated)'!$E$2:$E$53,'Transactions (Dated)'!$D$2:$D$53,'Share Values'!$V364,'Transactions (Dated)'!$B$2:$B$53,'Share Values'!AG$11,'Transactions (Dated)'!$C$2:$C$53,"Buy")-SUMIFS('Transactions (Dated)'!$E$2:$E$53,'Transactions (Dated)'!$D$2:$D$53,'Share Values'!$V364,'Transactions (Dated)'!$B$2:$B$53,'Share Values'!AG$11,'Transactions (Dated)'!$C$2:$C$53,"Sell")</f>
        <v>0</v>
      </c>
      <c r="AH364" s="40">
        <f ca="1">AH363+SUMIFS('Transactions (Dated)'!$E$2:$E$53,'Transactions (Dated)'!$D$2:$D$53,'Share Values'!$V364,'Transactions (Dated)'!$B$2:$B$53,'Share Values'!AH$11,'Transactions (Dated)'!$C$2:$C$53,"Buy")-SUMIFS('Transactions (Dated)'!$E$2:$E$53,'Transactions (Dated)'!$D$2:$D$53,'Share Values'!$V364,'Transactions (Dated)'!$B$2:$B$53,'Share Values'!AH$11,'Transactions (Dated)'!$C$2:$C$53,"Sell")</f>
        <v>0</v>
      </c>
      <c r="AI364" s="40">
        <f ca="1">AI363+SUMIFS('Transactions (Dated)'!$E$2:$E$53,'Transactions (Dated)'!$D$2:$D$53,'Share Values'!$V364,'Transactions (Dated)'!$B$2:$B$53,'Share Values'!AI$11,'Transactions (Dated)'!$C$2:$C$53,"Buy")-SUMIFS('Transactions (Dated)'!$E$2:$E$53,'Transactions (Dated)'!$D$2:$D$53,'Share Values'!$V364,'Transactions (Dated)'!$B$2:$B$53,'Share Values'!AI$11,'Transactions (Dated)'!$C$2:$C$53,"Sell")</f>
        <v>0</v>
      </c>
      <c r="AJ364" s="40">
        <f ca="1">AJ363+SUMIFS('Transactions (Dated)'!$E$2:$E$53,'Transactions (Dated)'!$D$2:$D$53,'Share Values'!$V364,'Transactions (Dated)'!$B$2:$B$53,'Share Values'!AJ$11,'Transactions (Dated)'!$C$2:$C$53,"Buy")-SUMIFS('Transactions (Dated)'!$E$2:$E$53,'Transactions (Dated)'!$D$2:$D$53,'Share Values'!$V364,'Transactions (Dated)'!$B$2:$B$53,'Share Values'!AJ$11,'Transactions (Dated)'!$C$2:$C$53,"Sell")</f>
        <v>0</v>
      </c>
      <c r="AK364" s="40"/>
      <c r="AM364" s="3">
        <f t="shared" si="129"/>
        <v>42426</v>
      </c>
      <c r="AN364" s="6">
        <f t="shared" ca="1" si="130"/>
        <v>46666.25</v>
      </c>
      <c r="AO364" s="6">
        <f t="shared" ca="1" si="131"/>
        <v>18187.5</v>
      </c>
      <c r="AP364" s="6">
        <f t="shared" ca="1" si="132"/>
        <v>0</v>
      </c>
      <c r="AQ364" s="6">
        <f t="shared" ca="1" si="133"/>
        <v>63911.76</v>
      </c>
      <c r="AR364" s="6">
        <f t="shared" ca="1" si="134"/>
        <v>30030.92</v>
      </c>
      <c r="AS364" s="6">
        <f t="shared" ca="1" si="135"/>
        <v>55223</v>
      </c>
      <c r="AT364" s="6">
        <f t="shared" ca="1" si="136"/>
        <v>53098.999999999993</v>
      </c>
      <c r="AU364" s="6">
        <f t="shared" ca="1" si="137"/>
        <v>101675.58</v>
      </c>
      <c r="AV364" s="6">
        <f t="shared" ca="1" si="138"/>
        <v>47913.35</v>
      </c>
      <c r="AW364" s="6">
        <f t="shared" ca="1" si="139"/>
        <v>0</v>
      </c>
      <c r="AX364" s="6">
        <f t="shared" ca="1" si="140"/>
        <v>0</v>
      </c>
      <c r="AY364" s="6">
        <f t="shared" ca="1" si="141"/>
        <v>0</v>
      </c>
      <c r="AZ364" s="6">
        <f t="shared" ca="1" si="142"/>
        <v>0</v>
      </c>
      <c r="BA364" s="6">
        <f t="shared" ca="1" si="143"/>
        <v>0</v>
      </c>
      <c r="BB364" s="6"/>
      <c r="BD364" s="4">
        <f t="shared" ca="1" si="144"/>
        <v>416707.36</v>
      </c>
      <c r="BF364" s="3">
        <f t="shared" si="145"/>
        <v>42426</v>
      </c>
      <c r="BG364" s="6">
        <f>BG363+SUMIFS('Transactions (Dated)'!H:H,'Transactions (Dated)'!D:D,'Share Values'!AM364)</f>
        <v>578427.67999999993</v>
      </c>
      <c r="BH364" s="6">
        <f ca="1">BH363+SUMIFS('Transactions (Dated)'!$F:$F,'Transactions (Dated)'!$D:$D,$BF364,'Transactions (Dated)'!$B:$B,BH$11,'Transactions (Dated)'!$C:$C,"Dividend (paid to cash)")*W364</f>
        <v>0</v>
      </c>
      <c r="BI364" s="6">
        <f ca="1">BI363+SUMIFS('Transactions (Dated)'!$F:$F,'Transactions (Dated)'!$D:$D,$BF364,'Transactions (Dated)'!$B:$B,BI$11,'Transactions (Dated)'!$C:$C,"Dividend (paid to cash)")*X364</f>
        <v>2421.875</v>
      </c>
      <c r="BJ364" s="6">
        <f ca="1">BJ363+SUMIFS('Transactions (Dated)'!$F:$F,'Transactions (Dated)'!$D:$D,$BF364,'Transactions (Dated)'!$B:$B,BJ$11,'Transactions (Dated)'!$C:$C,"Dividend (paid to cash)")*Y364</f>
        <v>0</v>
      </c>
      <c r="BK364" s="6">
        <f ca="1">BK363+SUMIFS('Transactions (Dated)'!$F:$F,'Transactions (Dated)'!$D:$D,$BF364,'Transactions (Dated)'!$B:$B,BK$11,'Transactions (Dated)'!$C:$C,"Dividend (paid to cash)")*Z364</f>
        <v>245.96000000000004</v>
      </c>
      <c r="BL364" s="6">
        <f ca="1">BL363+SUMIFS('Transactions (Dated)'!$F:$F,'Transactions (Dated)'!$D:$D,$BF364,'Transactions (Dated)'!$B:$B,BL$11,'Transactions (Dated)'!$C:$C,"Dividend (paid to cash)")*AA364</f>
        <v>0</v>
      </c>
      <c r="BM364" s="6">
        <f ca="1">BM363+SUMIFS('Transactions (Dated)'!$F:$F,'Transactions (Dated)'!$D:$D,$BF364,'Transactions (Dated)'!$B:$B,BM$11,'Transactions (Dated)'!$C:$C,"Dividend (paid to cash)")*AB364</f>
        <v>359.31700000000001</v>
      </c>
      <c r="BN364" s="6">
        <f ca="1">BN363+SUMIFS('Transactions (Dated)'!$F:$F,'Transactions (Dated)'!$D:$D,$BF364,'Transactions (Dated)'!$B:$B,BN$11,'Transactions (Dated)'!$C:$C,"Dividend (paid to cash)")*AC364</f>
        <v>1014.9999999999999</v>
      </c>
      <c r="BO364" s="6">
        <f ca="1">BO363+SUMIFS('Transactions (Dated)'!$F:$F,'Transactions (Dated)'!$D:$D,$BF364,'Transactions (Dated)'!$B:$B,BO$11,'Transactions (Dated)'!$C:$C,"Dividend (paid to cash)")*AD364</f>
        <v>0</v>
      </c>
      <c r="BP364" s="6">
        <f ca="1">BP363+SUMIFS('Transactions (Dated)'!$F:$F,'Transactions (Dated)'!$D:$D,$BF364,'Transactions (Dated)'!$B:$B,BP$11,'Transactions (Dated)'!$C:$C,"Dividend (paid to cash)")*AE364</f>
        <v>0</v>
      </c>
      <c r="BQ364" s="6">
        <f ca="1">BQ363+SUMIFS('Transactions (Dated)'!$F:$F,'Transactions (Dated)'!$D:$D,$BF364,'Transactions (Dated)'!$B:$B,BQ$11,'Transactions (Dated)'!$C:$C,"Dividend (paid to cash)")*AF364</f>
        <v>0</v>
      </c>
      <c r="BR364" s="6">
        <f ca="1">BR363+SUMIFS('Transactions (Dated)'!$F:$F,'Transactions (Dated)'!$D:$D,$BF364,'Transactions (Dated)'!$B:$B,BR$11,'Transactions (Dated)'!$C:$C,"Dividend (paid to cash)")*AG364</f>
        <v>0</v>
      </c>
      <c r="BS364" s="6">
        <f ca="1">BS363+SUMIFS('Transactions (Dated)'!$F:$F,'Transactions (Dated)'!$D:$D,$BF364,'Transactions (Dated)'!$B:$B,BS$11,'Transactions (Dated)'!$C:$C,"Dividend (paid to cash)")*AH364</f>
        <v>0</v>
      </c>
      <c r="BT364" s="6">
        <f ca="1">BT363+SUMIFS('Transactions (Dated)'!$F:$F,'Transactions (Dated)'!$D:$D,$BF364,'Transactions (Dated)'!$B:$B,BT$11,'Transactions (Dated)'!$C:$C,"Dividend (paid to cash)")*AI364</f>
        <v>0</v>
      </c>
      <c r="BU364" s="6">
        <f ca="1">BU363+SUMIFS('Transactions (Dated)'!$F:$F,'Transactions (Dated)'!$D:$D,$BF364,'Transactions (Dated)'!$B:$B,BU$11,'Transactions (Dated)'!$C:$C,"Dividend (paid to cash)")*AJ364</f>
        <v>0</v>
      </c>
      <c r="BV364" s="6"/>
      <c r="BX364" s="6">
        <f t="shared" ca="1" si="150"/>
        <v>582469.83199999994</v>
      </c>
      <c r="BZ364" s="3">
        <f t="shared" si="151"/>
        <v>42426</v>
      </c>
      <c r="CA364" s="4">
        <f t="shared" ca="1" si="146"/>
        <v>416707.36</v>
      </c>
      <c r="CB364" s="4">
        <f t="shared" ca="1" si="147"/>
        <v>582469.83199999994</v>
      </c>
      <c r="CD364" s="4">
        <f t="shared" ca="1" si="148"/>
        <v>999177.19199999992</v>
      </c>
    </row>
    <row r="365" spans="2:82">
      <c r="B365" s="3">
        <f t="shared" si="149"/>
        <v>42429</v>
      </c>
      <c r="C365" s="2">
        <v>12860.4</v>
      </c>
      <c r="E365" s="70">
        <v>42429</v>
      </c>
      <c r="F365" s="69">
        <v>10.56</v>
      </c>
      <c r="G365" s="69">
        <v>1.95</v>
      </c>
      <c r="H365" s="69">
        <v>17.399999999999999</v>
      </c>
      <c r="I365" s="69">
        <v>34.450000000000003</v>
      </c>
      <c r="J365" s="69">
        <v>13</v>
      </c>
      <c r="K365" s="69">
        <v>11.25</v>
      </c>
      <c r="L365" s="69">
        <v>18.29</v>
      </c>
      <c r="M365" s="69">
        <v>3.61</v>
      </c>
      <c r="N365" s="69">
        <v>7.01</v>
      </c>
      <c r="O365" s="69">
        <v>7.7</v>
      </c>
      <c r="P365" s="69">
        <v>24.63</v>
      </c>
      <c r="Q365" s="69">
        <v>1.01</v>
      </c>
      <c r="R365" s="69">
        <v>3.99</v>
      </c>
      <c r="S365" s="69">
        <v>37.51</v>
      </c>
      <c r="T365" s="4"/>
      <c r="V365" s="3">
        <f t="shared" si="128"/>
        <v>42429</v>
      </c>
      <c r="W365" s="40">
        <f ca="1">W364+SUMIFS('Transactions (Dated)'!$E$2:$E$53,'Transactions (Dated)'!$D$2:$D$53,'Share Values'!$V365,'Transactions (Dated)'!$B$2:$B$53,'Share Values'!W$11,'Transactions (Dated)'!$C$2:$C$53,"Buy")-SUMIFS('Transactions (Dated)'!$E$2:$E$53,'Transactions (Dated)'!$D$2:$D$53,'Share Values'!$V365,'Transactions (Dated)'!$B$2:$B$53,'Share Values'!W$11,'Transactions (Dated)'!$C$2:$C$53,"Sell")</f>
        <v>4625</v>
      </c>
      <c r="X365" s="40">
        <f ca="1">X364+SUMIFS('Transactions (Dated)'!$E$2:$E$53,'Transactions (Dated)'!$D$2:$D$53,'Share Values'!$V365,'Transactions (Dated)'!$B$2:$B$53,'Share Values'!X$11,'Transactions (Dated)'!$C$2:$C$53,"Buy")-SUMIFS('Transactions (Dated)'!$E$2:$E$53,'Transactions (Dated)'!$D$2:$D$53,'Share Values'!$V365,'Transactions (Dated)'!$B$2:$B$53,'Share Values'!X$11,'Transactions (Dated)'!$C$2:$C$53,"Sell")</f>
        <v>9375</v>
      </c>
      <c r="Y365" s="40">
        <f ca="1">Y364+SUMIFS('Transactions (Dated)'!$E$2:$E$53,'Transactions (Dated)'!$D$2:$D$53,'Share Values'!$V365,'Transactions (Dated)'!$B$2:$B$53,'Share Values'!Y$11,'Transactions (Dated)'!$C$2:$C$53,"Buy")-SUMIFS('Transactions (Dated)'!$E$2:$E$53,'Transactions (Dated)'!$D$2:$D$53,'Share Values'!$V365,'Transactions (Dated)'!$B$2:$B$53,'Share Values'!Y$11,'Transactions (Dated)'!$C$2:$C$53,"Sell")</f>
        <v>0</v>
      </c>
      <c r="Z365" s="40">
        <f ca="1">Z364+SUMIFS('Transactions (Dated)'!$E$2:$E$53,'Transactions (Dated)'!$D$2:$D$53,'Share Values'!$V365,'Transactions (Dated)'!$B$2:$B$53,'Share Values'!Z$11,'Transactions (Dated)'!$C$2:$C$53,"Buy")-SUMIFS('Transactions (Dated)'!$E$2:$E$53,'Transactions (Dated)'!$D$2:$D$53,'Share Values'!$V365,'Transactions (Dated)'!$B$2:$B$53,'Share Values'!Z$11,'Transactions (Dated)'!$C$2:$C$53,"Sell")</f>
        <v>1892</v>
      </c>
      <c r="AA365" s="40">
        <f ca="1">AA364+SUMIFS('Transactions (Dated)'!$E$2:$E$53,'Transactions (Dated)'!$D$2:$D$53,'Share Values'!$V365,'Transactions (Dated)'!$B$2:$B$53,'Share Values'!AA$11,'Transactions (Dated)'!$C$2:$C$53,"Buy")-SUMIFS('Transactions (Dated)'!$E$2:$E$53,'Transactions (Dated)'!$D$2:$D$53,'Share Values'!$V365,'Transactions (Dated)'!$B$2:$B$53,'Share Values'!AA$11,'Transactions (Dated)'!$C$2:$C$53,"Sell")</f>
        <v>2348</v>
      </c>
      <c r="AB365" s="40">
        <f ca="1">AB364+SUMIFS('Transactions (Dated)'!$E$2:$E$53,'Transactions (Dated)'!$D$2:$D$53,'Share Values'!$V365,'Transactions (Dated)'!$B$2:$B$53,'Share Values'!AB$11,'Transactions (Dated)'!$C$2:$C$53,"Buy")-SUMIFS('Transactions (Dated)'!$E$2:$E$53,'Transactions (Dated)'!$D$2:$D$53,'Share Values'!$V365,'Transactions (Dated)'!$B$2:$B$53,'Share Values'!AB$11,'Transactions (Dated)'!$C$2:$C$53,"Sell")</f>
        <v>4900</v>
      </c>
      <c r="AC365" s="40">
        <f ca="1">AC364+SUMIFS('Transactions (Dated)'!$E$2:$E$53,'Transactions (Dated)'!$D$2:$D$53,'Share Values'!$V365,'Transactions (Dated)'!$B$2:$B$53,'Share Values'!AC$11,'Transactions (Dated)'!$C$2:$C$53,"Buy")-SUMIFS('Transactions (Dated)'!$E$2:$E$53,'Transactions (Dated)'!$D$2:$D$53,'Share Values'!$V365,'Transactions (Dated)'!$B$2:$B$53,'Share Values'!AC$11,'Transactions (Dated)'!$C$2:$C$53,"Sell")</f>
        <v>2900</v>
      </c>
      <c r="AD365" s="40">
        <f ca="1">AD364+SUMIFS('Transactions (Dated)'!$E$2:$E$53,'Transactions (Dated)'!$D$2:$D$53,'Share Values'!$V365,'Transactions (Dated)'!$B$2:$B$53,'Share Values'!AD$11,'Transactions (Dated)'!$C$2:$C$53,"Buy")-SUMIFS('Transactions (Dated)'!$E$2:$E$53,'Transactions (Dated)'!$D$2:$D$53,'Share Values'!$V365,'Transactions (Dated)'!$B$2:$B$53,'Share Values'!AD$11,'Transactions (Dated)'!$C$2:$C$53,"Sell")</f>
        <v>28401</v>
      </c>
      <c r="AE365" s="40">
        <f ca="1">AE364+SUMIFS('Transactions (Dated)'!$E$2:$E$53,'Transactions (Dated)'!$D$2:$D$53,'Share Values'!$V365,'Transactions (Dated)'!$B$2:$B$53,'Share Values'!AE$11,'Transactions (Dated)'!$C$2:$C$53,"Buy")-SUMIFS('Transactions (Dated)'!$E$2:$E$53,'Transactions (Dated)'!$D$2:$D$53,'Share Values'!$V365,'Transactions (Dated)'!$B$2:$B$53,'Share Values'!AE$11,'Transactions (Dated)'!$C$2:$C$53,"Sell")</f>
        <v>6835</v>
      </c>
      <c r="AF365" s="40">
        <f ca="1">AF364+SUMIFS('Transactions (Dated)'!$E$2:$E$53,'Transactions (Dated)'!$D$2:$D$53,'Share Values'!$V365,'Transactions (Dated)'!$B$2:$B$53,'Share Values'!AF$11,'Transactions (Dated)'!$C$2:$C$53,"Buy")-SUMIFS('Transactions (Dated)'!$E$2:$E$53,'Transactions (Dated)'!$D$2:$D$53,'Share Values'!$V365,'Transactions (Dated)'!$B$2:$B$53,'Share Values'!AF$11,'Transactions (Dated)'!$C$2:$C$53,"Sell")</f>
        <v>0</v>
      </c>
      <c r="AG365" s="40">
        <f ca="1">AG364+SUMIFS('Transactions (Dated)'!$E$2:$E$53,'Transactions (Dated)'!$D$2:$D$53,'Share Values'!$V365,'Transactions (Dated)'!$B$2:$B$53,'Share Values'!AG$11,'Transactions (Dated)'!$C$2:$C$53,"Buy")-SUMIFS('Transactions (Dated)'!$E$2:$E$53,'Transactions (Dated)'!$D$2:$D$53,'Share Values'!$V365,'Transactions (Dated)'!$B$2:$B$53,'Share Values'!AG$11,'Transactions (Dated)'!$C$2:$C$53,"Sell")</f>
        <v>0</v>
      </c>
      <c r="AH365" s="40">
        <f ca="1">AH364+SUMIFS('Transactions (Dated)'!$E$2:$E$53,'Transactions (Dated)'!$D$2:$D$53,'Share Values'!$V365,'Transactions (Dated)'!$B$2:$B$53,'Share Values'!AH$11,'Transactions (Dated)'!$C$2:$C$53,"Buy")-SUMIFS('Transactions (Dated)'!$E$2:$E$53,'Transactions (Dated)'!$D$2:$D$53,'Share Values'!$V365,'Transactions (Dated)'!$B$2:$B$53,'Share Values'!AH$11,'Transactions (Dated)'!$C$2:$C$53,"Sell")</f>
        <v>0</v>
      </c>
      <c r="AI365" s="40">
        <f ca="1">AI364+SUMIFS('Transactions (Dated)'!$E$2:$E$53,'Transactions (Dated)'!$D$2:$D$53,'Share Values'!$V365,'Transactions (Dated)'!$B$2:$B$53,'Share Values'!AI$11,'Transactions (Dated)'!$C$2:$C$53,"Buy")-SUMIFS('Transactions (Dated)'!$E$2:$E$53,'Transactions (Dated)'!$D$2:$D$53,'Share Values'!$V365,'Transactions (Dated)'!$B$2:$B$53,'Share Values'!AI$11,'Transactions (Dated)'!$C$2:$C$53,"Sell")</f>
        <v>0</v>
      </c>
      <c r="AJ365" s="40">
        <f ca="1">AJ364+SUMIFS('Transactions (Dated)'!$E$2:$E$53,'Transactions (Dated)'!$D$2:$D$53,'Share Values'!$V365,'Transactions (Dated)'!$B$2:$B$53,'Share Values'!AJ$11,'Transactions (Dated)'!$C$2:$C$53,"Buy")-SUMIFS('Transactions (Dated)'!$E$2:$E$53,'Transactions (Dated)'!$D$2:$D$53,'Share Values'!$V365,'Transactions (Dated)'!$B$2:$B$53,'Share Values'!AJ$11,'Transactions (Dated)'!$C$2:$C$53,"Sell")</f>
        <v>0</v>
      </c>
      <c r="AK365" s="40"/>
      <c r="AM365" s="3">
        <f t="shared" si="129"/>
        <v>42429</v>
      </c>
      <c r="AN365" s="6">
        <f t="shared" ca="1" si="130"/>
        <v>48840</v>
      </c>
      <c r="AO365" s="6">
        <f t="shared" ca="1" si="131"/>
        <v>18281.25</v>
      </c>
      <c r="AP365" s="6">
        <f t="shared" ca="1" si="132"/>
        <v>0</v>
      </c>
      <c r="AQ365" s="6">
        <f t="shared" ca="1" si="133"/>
        <v>65179.400000000009</v>
      </c>
      <c r="AR365" s="6">
        <f t="shared" ca="1" si="134"/>
        <v>30524</v>
      </c>
      <c r="AS365" s="6">
        <f t="shared" ca="1" si="135"/>
        <v>55125</v>
      </c>
      <c r="AT365" s="6">
        <f t="shared" ca="1" si="136"/>
        <v>53041</v>
      </c>
      <c r="AU365" s="6">
        <f t="shared" ca="1" si="137"/>
        <v>102527.61</v>
      </c>
      <c r="AV365" s="6">
        <f t="shared" ca="1" si="138"/>
        <v>47913.35</v>
      </c>
      <c r="AW365" s="6">
        <f t="shared" ca="1" si="139"/>
        <v>0</v>
      </c>
      <c r="AX365" s="6">
        <f t="shared" ca="1" si="140"/>
        <v>0</v>
      </c>
      <c r="AY365" s="6">
        <f t="shared" ca="1" si="141"/>
        <v>0</v>
      </c>
      <c r="AZ365" s="6">
        <f t="shared" ca="1" si="142"/>
        <v>0</v>
      </c>
      <c r="BA365" s="6">
        <f t="shared" ca="1" si="143"/>
        <v>0</v>
      </c>
      <c r="BB365" s="6"/>
      <c r="BD365" s="4">
        <f t="shared" ca="1" si="144"/>
        <v>421431.61</v>
      </c>
      <c r="BF365" s="3">
        <f t="shared" si="145"/>
        <v>42429</v>
      </c>
      <c r="BG365" s="6">
        <f>BG364+SUMIFS('Transactions (Dated)'!H:H,'Transactions (Dated)'!D:D,'Share Values'!AM365)</f>
        <v>578427.67999999993</v>
      </c>
      <c r="BH365" s="6">
        <f ca="1">BH364+SUMIFS('Transactions (Dated)'!$F:$F,'Transactions (Dated)'!$D:$D,$BF365,'Transactions (Dated)'!$B:$B,BH$11,'Transactions (Dated)'!$C:$C,"Dividend (paid to cash)")*W365</f>
        <v>0</v>
      </c>
      <c r="BI365" s="6">
        <f ca="1">BI364+SUMIFS('Transactions (Dated)'!$F:$F,'Transactions (Dated)'!$D:$D,$BF365,'Transactions (Dated)'!$B:$B,BI$11,'Transactions (Dated)'!$C:$C,"Dividend (paid to cash)")*X365</f>
        <v>2421.875</v>
      </c>
      <c r="BJ365" s="6">
        <f ca="1">BJ364+SUMIFS('Transactions (Dated)'!$F:$F,'Transactions (Dated)'!$D:$D,$BF365,'Transactions (Dated)'!$B:$B,BJ$11,'Transactions (Dated)'!$C:$C,"Dividend (paid to cash)")*Y365</f>
        <v>0</v>
      </c>
      <c r="BK365" s="6">
        <f ca="1">BK364+SUMIFS('Transactions (Dated)'!$F:$F,'Transactions (Dated)'!$D:$D,$BF365,'Transactions (Dated)'!$B:$B,BK$11,'Transactions (Dated)'!$C:$C,"Dividend (paid to cash)")*Z365</f>
        <v>245.96000000000004</v>
      </c>
      <c r="BL365" s="6">
        <f ca="1">BL364+SUMIFS('Transactions (Dated)'!$F:$F,'Transactions (Dated)'!$D:$D,$BF365,'Transactions (Dated)'!$B:$B,BL$11,'Transactions (Dated)'!$C:$C,"Dividend (paid to cash)")*AA365</f>
        <v>0</v>
      </c>
      <c r="BM365" s="6">
        <f ca="1">BM364+SUMIFS('Transactions (Dated)'!$F:$F,'Transactions (Dated)'!$D:$D,$BF365,'Transactions (Dated)'!$B:$B,BM$11,'Transactions (Dated)'!$C:$C,"Dividend (paid to cash)")*AB365</f>
        <v>359.31700000000001</v>
      </c>
      <c r="BN365" s="6">
        <f ca="1">BN364+SUMIFS('Transactions (Dated)'!$F:$F,'Transactions (Dated)'!$D:$D,$BF365,'Transactions (Dated)'!$B:$B,BN$11,'Transactions (Dated)'!$C:$C,"Dividend (paid to cash)")*AC365</f>
        <v>1014.9999999999999</v>
      </c>
      <c r="BO365" s="6">
        <f ca="1">BO364+SUMIFS('Transactions (Dated)'!$F:$F,'Transactions (Dated)'!$D:$D,$BF365,'Transactions (Dated)'!$B:$B,BO$11,'Transactions (Dated)'!$C:$C,"Dividend (paid to cash)")*AD365</f>
        <v>0</v>
      </c>
      <c r="BP365" s="6">
        <f ca="1">BP364+SUMIFS('Transactions (Dated)'!$F:$F,'Transactions (Dated)'!$D:$D,$BF365,'Transactions (Dated)'!$B:$B,BP$11,'Transactions (Dated)'!$C:$C,"Dividend (paid to cash)")*AE365</f>
        <v>0</v>
      </c>
      <c r="BQ365" s="6">
        <f ca="1">BQ364+SUMIFS('Transactions (Dated)'!$F:$F,'Transactions (Dated)'!$D:$D,$BF365,'Transactions (Dated)'!$B:$B,BQ$11,'Transactions (Dated)'!$C:$C,"Dividend (paid to cash)")*AF365</f>
        <v>0</v>
      </c>
      <c r="BR365" s="6">
        <f ca="1">BR364+SUMIFS('Transactions (Dated)'!$F:$F,'Transactions (Dated)'!$D:$D,$BF365,'Transactions (Dated)'!$B:$B,BR$11,'Transactions (Dated)'!$C:$C,"Dividend (paid to cash)")*AG365</f>
        <v>0</v>
      </c>
      <c r="BS365" s="6">
        <f ca="1">BS364+SUMIFS('Transactions (Dated)'!$F:$F,'Transactions (Dated)'!$D:$D,$BF365,'Transactions (Dated)'!$B:$B,BS$11,'Transactions (Dated)'!$C:$C,"Dividend (paid to cash)")*AH365</f>
        <v>0</v>
      </c>
      <c r="BT365" s="6">
        <f ca="1">BT364+SUMIFS('Transactions (Dated)'!$F:$F,'Transactions (Dated)'!$D:$D,$BF365,'Transactions (Dated)'!$B:$B,BT$11,'Transactions (Dated)'!$C:$C,"Dividend (paid to cash)")*AI365</f>
        <v>0</v>
      </c>
      <c r="BU365" s="6">
        <f ca="1">BU364+SUMIFS('Transactions (Dated)'!$F:$F,'Transactions (Dated)'!$D:$D,$BF365,'Transactions (Dated)'!$B:$B,BU$11,'Transactions (Dated)'!$C:$C,"Dividend (paid to cash)")*AJ365</f>
        <v>0</v>
      </c>
      <c r="BV365" s="6"/>
      <c r="BX365" s="6">
        <f t="shared" ca="1" si="150"/>
        <v>582469.83199999994</v>
      </c>
      <c r="BZ365" s="3">
        <f t="shared" si="151"/>
        <v>42429</v>
      </c>
      <c r="CA365" s="4">
        <f t="shared" ca="1" si="146"/>
        <v>421431.61</v>
      </c>
      <c r="CB365" s="4">
        <f t="shared" ca="1" si="147"/>
        <v>582469.83199999994</v>
      </c>
      <c r="CD365" s="4">
        <f t="shared" ca="1" si="148"/>
        <v>1003901.4419999999</v>
      </c>
    </row>
    <row r="366" spans="2:82">
      <c r="B366" s="3">
        <f t="shared" si="149"/>
        <v>42430</v>
      </c>
      <c r="C366" s="2">
        <v>12982.1</v>
      </c>
      <c r="E366" s="70">
        <v>42430</v>
      </c>
      <c r="F366" s="69">
        <v>10.31</v>
      </c>
      <c r="G366" s="69">
        <v>1.99</v>
      </c>
      <c r="H366" s="69">
        <v>17.600000000000001</v>
      </c>
      <c r="I366" s="69">
        <v>33.74</v>
      </c>
      <c r="J366" s="69">
        <v>13.48</v>
      </c>
      <c r="K366" s="69">
        <v>11.25</v>
      </c>
      <c r="L366" s="69">
        <v>18.079999999999998</v>
      </c>
      <c r="M366" s="69">
        <v>3.48</v>
      </c>
      <c r="N366" s="69">
        <v>6.96</v>
      </c>
      <c r="O366" s="69">
        <v>7.75</v>
      </c>
      <c r="P366" s="69">
        <v>24.21</v>
      </c>
      <c r="Q366" s="69">
        <v>0.98</v>
      </c>
      <c r="R366" s="69">
        <v>4.09</v>
      </c>
      <c r="S366" s="69">
        <v>38.33</v>
      </c>
      <c r="T366" s="4"/>
      <c r="V366" s="3">
        <f t="shared" si="128"/>
        <v>42430</v>
      </c>
      <c r="W366" s="40">
        <f ca="1">W365+SUMIFS('Transactions (Dated)'!$E$2:$E$53,'Transactions (Dated)'!$D$2:$D$53,'Share Values'!$V366,'Transactions (Dated)'!$B$2:$B$53,'Share Values'!W$11,'Transactions (Dated)'!$C$2:$C$53,"Buy")-SUMIFS('Transactions (Dated)'!$E$2:$E$53,'Transactions (Dated)'!$D$2:$D$53,'Share Values'!$V366,'Transactions (Dated)'!$B$2:$B$53,'Share Values'!W$11,'Transactions (Dated)'!$C$2:$C$53,"Sell")</f>
        <v>4625</v>
      </c>
      <c r="X366" s="40">
        <f ca="1">X365+SUMIFS('Transactions (Dated)'!$E$2:$E$53,'Transactions (Dated)'!$D$2:$D$53,'Share Values'!$V366,'Transactions (Dated)'!$B$2:$B$53,'Share Values'!X$11,'Transactions (Dated)'!$C$2:$C$53,"Buy")-SUMIFS('Transactions (Dated)'!$E$2:$E$53,'Transactions (Dated)'!$D$2:$D$53,'Share Values'!$V366,'Transactions (Dated)'!$B$2:$B$53,'Share Values'!X$11,'Transactions (Dated)'!$C$2:$C$53,"Sell")</f>
        <v>9375</v>
      </c>
      <c r="Y366" s="40">
        <f ca="1">Y365+SUMIFS('Transactions (Dated)'!$E$2:$E$53,'Transactions (Dated)'!$D$2:$D$53,'Share Values'!$V366,'Transactions (Dated)'!$B$2:$B$53,'Share Values'!Y$11,'Transactions (Dated)'!$C$2:$C$53,"Buy")-SUMIFS('Transactions (Dated)'!$E$2:$E$53,'Transactions (Dated)'!$D$2:$D$53,'Share Values'!$V366,'Transactions (Dated)'!$B$2:$B$53,'Share Values'!Y$11,'Transactions (Dated)'!$C$2:$C$53,"Sell")</f>
        <v>0</v>
      </c>
      <c r="Z366" s="40">
        <f ca="1">Z365+SUMIFS('Transactions (Dated)'!$E$2:$E$53,'Transactions (Dated)'!$D$2:$D$53,'Share Values'!$V366,'Transactions (Dated)'!$B$2:$B$53,'Share Values'!Z$11,'Transactions (Dated)'!$C$2:$C$53,"Buy")-SUMIFS('Transactions (Dated)'!$E$2:$E$53,'Transactions (Dated)'!$D$2:$D$53,'Share Values'!$V366,'Transactions (Dated)'!$B$2:$B$53,'Share Values'!Z$11,'Transactions (Dated)'!$C$2:$C$53,"Sell")</f>
        <v>1892</v>
      </c>
      <c r="AA366" s="40">
        <f ca="1">AA365+SUMIFS('Transactions (Dated)'!$E$2:$E$53,'Transactions (Dated)'!$D$2:$D$53,'Share Values'!$V366,'Transactions (Dated)'!$B$2:$B$53,'Share Values'!AA$11,'Transactions (Dated)'!$C$2:$C$53,"Buy")-SUMIFS('Transactions (Dated)'!$E$2:$E$53,'Transactions (Dated)'!$D$2:$D$53,'Share Values'!$V366,'Transactions (Dated)'!$B$2:$B$53,'Share Values'!AA$11,'Transactions (Dated)'!$C$2:$C$53,"Sell")</f>
        <v>2348</v>
      </c>
      <c r="AB366" s="40">
        <f ca="1">AB365+SUMIFS('Transactions (Dated)'!$E$2:$E$53,'Transactions (Dated)'!$D$2:$D$53,'Share Values'!$V366,'Transactions (Dated)'!$B$2:$B$53,'Share Values'!AB$11,'Transactions (Dated)'!$C$2:$C$53,"Buy")-SUMIFS('Transactions (Dated)'!$E$2:$E$53,'Transactions (Dated)'!$D$2:$D$53,'Share Values'!$V366,'Transactions (Dated)'!$B$2:$B$53,'Share Values'!AB$11,'Transactions (Dated)'!$C$2:$C$53,"Sell")</f>
        <v>4900</v>
      </c>
      <c r="AC366" s="40">
        <f ca="1">AC365+SUMIFS('Transactions (Dated)'!$E$2:$E$53,'Transactions (Dated)'!$D$2:$D$53,'Share Values'!$V366,'Transactions (Dated)'!$B$2:$B$53,'Share Values'!AC$11,'Transactions (Dated)'!$C$2:$C$53,"Buy")-SUMIFS('Transactions (Dated)'!$E$2:$E$53,'Transactions (Dated)'!$D$2:$D$53,'Share Values'!$V366,'Transactions (Dated)'!$B$2:$B$53,'Share Values'!AC$11,'Transactions (Dated)'!$C$2:$C$53,"Sell")</f>
        <v>2900</v>
      </c>
      <c r="AD366" s="40">
        <f ca="1">AD365+SUMIFS('Transactions (Dated)'!$E$2:$E$53,'Transactions (Dated)'!$D$2:$D$53,'Share Values'!$V366,'Transactions (Dated)'!$B$2:$B$53,'Share Values'!AD$11,'Transactions (Dated)'!$C$2:$C$53,"Buy")-SUMIFS('Transactions (Dated)'!$E$2:$E$53,'Transactions (Dated)'!$D$2:$D$53,'Share Values'!$V366,'Transactions (Dated)'!$B$2:$B$53,'Share Values'!AD$11,'Transactions (Dated)'!$C$2:$C$53,"Sell")</f>
        <v>28401</v>
      </c>
      <c r="AE366" s="40">
        <f ca="1">AE365+SUMIFS('Transactions (Dated)'!$E$2:$E$53,'Transactions (Dated)'!$D$2:$D$53,'Share Values'!$V366,'Transactions (Dated)'!$B$2:$B$53,'Share Values'!AE$11,'Transactions (Dated)'!$C$2:$C$53,"Buy")-SUMIFS('Transactions (Dated)'!$E$2:$E$53,'Transactions (Dated)'!$D$2:$D$53,'Share Values'!$V366,'Transactions (Dated)'!$B$2:$B$53,'Share Values'!AE$11,'Transactions (Dated)'!$C$2:$C$53,"Sell")</f>
        <v>6835</v>
      </c>
      <c r="AF366" s="40">
        <f ca="1">AF365+SUMIFS('Transactions (Dated)'!$E$2:$E$53,'Transactions (Dated)'!$D$2:$D$53,'Share Values'!$V366,'Transactions (Dated)'!$B$2:$B$53,'Share Values'!AF$11,'Transactions (Dated)'!$C$2:$C$53,"Buy")-SUMIFS('Transactions (Dated)'!$E$2:$E$53,'Transactions (Dated)'!$D$2:$D$53,'Share Values'!$V366,'Transactions (Dated)'!$B$2:$B$53,'Share Values'!AF$11,'Transactions (Dated)'!$C$2:$C$53,"Sell")</f>
        <v>0</v>
      </c>
      <c r="AG366" s="40">
        <f ca="1">AG365+SUMIFS('Transactions (Dated)'!$E$2:$E$53,'Transactions (Dated)'!$D$2:$D$53,'Share Values'!$V366,'Transactions (Dated)'!$B$2:$B$53,'Share Values'!AG$11,'Transactions (Dated)'!$C$2:$C$53,"Buy")-SUMIFS('Transactions (Dated)'!$E$2:$E$53,'Transactions (Dated)'!$D$2:$D$53,'Share Values'!$V366,'Transactions (Dated)'!$B$2:$B$53,'Share Values'!AG$11,'Transactions (Dated)'!$C$2:$C$53,"Sell")</f>
        <v>0</v>
      </c>
      <c r="AH366" s="40">
        <f ca="1">AH365+SUMIFS('Transactions (Dated)'!$E$2:$E$53,'Transactions (Dated)'!$D$2:$D$53,'Share Values'!$V366,'Transactions (Dated)'!$B$2:$B$53,'Share Values'!AH$11,'Transactions (Dated)'!$C$2:$C$53,"Buy")-SUMIFS('Transactions (Dated)'!$E$2:$E$53,'Transactions (Dated)'!$D$2:$D$53,'Share Values'!$V366,'Transactions (Dated)'!$B$2:$B$53,'Share Values'!AH$11,'Transactions (Dated)'!$C$2:$C$53,"Sell")</f>
        <v>0</v>
      </c>
      <c r="AI366" s="40">
        <f ca="1">AI365+SUMIFS('Transactions (Dated)'!$E$2:$E$53,'Transactions (Dated)'!$D$2:$D$53,'Share Values'!$V366,'Transactions (Dated)'!$B$2:$B$53,'Share Values'!AI$11,'Transactions (Dated)'!$C$2:$C$53,"Buy")-SUMIFS('Transactions (Dated)'!$E$2:$E$53,'Transactions (Dated)'!$D$2:$D$53,'Share Values'!$V366,'Transactions (Dated)'!$B$2:$B$53,'Share Values'!AI$11,'Transactions (Dated)'!$C$2:$C$53,"Sell")</f>
        <v>0</v>
      </c>
      <c r="AJ366" s="40">
        <f ca="1">AJ365+SUMIFS('Transactions (Dated)'!$E$2:$E$53,'Transactions (Dated)'!$D$2:$D$53,'Share Values'!$V366,'Transactions (Dated)'!$B$2:$B$53,'Share Values'!AJ$11,'Transactions (Dated)'!$C$2:$C$53,"Buy")-SUMIFS('Transactions (Dated)'!$E$2:$E$53,'Transactions (Dated)'!$D$2:$D$53,'Share Values'!$V366,'Transactions (Dated)'!$B$2:$B$53,'Share Values'!AJ$11,'Transactions (Dated)'!$C$2:$C$53,"Sell")</f>
        <v>0</v>
      </c>
      <c r="AK366" s="40"/>
      <c r="AM366" s="3">
        <f t="shared" si="129"/>
        <v>42430</v>
      </c>
      <c r="AN366" s="6">
        <f t="shared" ca="1" si="130"/>
        <v>47683.75</v>
      </c>
      <c r="AO366" s="6">
        <f t="shared" ca="1" si="131"/>
        <v>18656.25</v>
      </c>
      <c r="AP366" s="6">
        <f t="shared" ca="1" si="132"/>
        <v>0</v>
      </c>
      <c r="AQ366" s="6">
        <f t="shared" ca="1" si="133"/>
        <v>63836.08</v>
      </c>
      <c r="AR366" s="6">
        <f t="shared" ca="1" si="134"/>
        <v>31651.040000000001</v>
      </c>
      <c r="AS366" s="6">
        <f t="shared" ca="1" si="135"/>
        <v>55125</v>
      </c>
      <c r="AT366" s="6">
        <f t="shared" ca="1" si="136"/>
        <v>52431.999999999993</v>
      </c>
      <c r="AU366" s="6">
        <f t="shared" ca="1" si="137"/>
        <v>98835.48</v>
      </c>
      <c r="AV366" s="6">
        <f t="shared" ca="1" si="138"/>
        <v>47571.6</v>
      </c>
      <c r="AW366" s="6">
        <f t="shared" ca="1" si="139"/>
        <v>0</v>
      </c>
      <c r="AX366" s="6">
        <f t="shared" ca="1" si="140"/>
        <v>0</v>
      </c>
      <c r="AY366" s="6">
        <f t="shared" ca="1" si="141"/>
        <v>0</v>
      </c>
      <c r="AZ366" s="6">
        <f t="shared" ca="1" si="142"/>
        <v>0</v>
      </c>
      <c r="BA366" s="6">
        <f t="shared" ca="1" si="143"/>
        <v>0</v>
      </c>
      <c r="BB366" s="6"/>
      <c r="BD366" s="4">
        <f t="shared" ca="1" si="144"/>
        <v>415791.19999999995</v>
      </c>
      <c r="BF366" s="3">
        <f t="shared" si="145"/>
        <v>42430</v>
      </c>
      <c r="BG366" s="6">
        <f>BG365+SUMIFS('Transactions (Dated)'!H:H,'Transactions (Dated)'!D:D,'Share Values'!AM366)</f>
        <v>578427.67999999993</v>
      </c>
      <c r="BH366" s="6">
        <f ca="1">BH365+SUMIFS('Transactions (Dated)'!$F:$F,'Transactions (Dated)'!$D:$D,$BF366,'Transactions (Dated)'!$B:$B,BH$11,'Transactions (Dated)'!$C:$C,"Dividend (paid to cash)")*W366</f>
        <v>0</v>
      </c>
      <c r="BI366" s="6">
        <f ca="1">BI365+SUMIFS('Transactions (Dated)'!$F:$F,'Transactions (Dated)'!$D:$D,$BF366,'Transactions (Dated)'!$B:$B,BI$11,'Transactions (Dated)'!$C:$C,"Dividend (paid to cash)")*X366</f>
        <v>2421.875</v>
      </c>
      <c r="BJ366" s="6">
        <f ca="1">BJ365+SUMIFS('Transactions (Dated)'!$F:$F,'Transactions (Dated)'!$D:$D,$BF366,'Transactions (Dated)'!$B:$B,BJ$11,'Transactions (Dated)'!$C:$C,"Dividend (paid to cash)")*Y366</f>
        <v>0</v>
      </c>
      <c r="BK366" s="6">
        <f ca="1">BK365+SUMIFS('Transactions (Dated)'!$F:$F,'Transactions (Dated)'!$D:$D,$BF366,'Transactions (Dated)'!$B:$B,BK$11,'Transactions (Dated)'!$C:$C,"Dividend (paid to cash)")*Z366</f>
        <v>245.96000000000004</v>
      </c>
      <c r="BL366" s="6">
        <f ca="1">BL365+SUMIFS('Transactions (Dated)'!$F:$F,'Transactions (Dated)'!$D:$D,$BF366,'Transactions (Dated)'!$B:$B,BL$11,'Transactions (Dated)'!$C:$C,"Dividend (paid to cash)")*AA366</f>
        <v>0</v>
      </c>
      <c r="BM366" s="6">
        <f ca="1">BM365+SUMIFS('Transactions (Dated)'!$F:$F,'Transactions (Dated)'!$D:$D,$BF366,'Transactions (Dated)'!$B:$B,BM$11,'Transactions (Dated)'!$C:$C,"Dividend (paid to cash)")*AB366</f>
        <v>359.31700000000001</v>
      </c>
      <c r="BN366" s="6">
        <f ca="1">BN365+SUMIFS('Transactions (Dated)'!$F:$F,'Transactions (Dated)'!$D:$D,$BF366,'Transactions (Dated)'!$B:$B,BN$11,'Transactions (Dated)'!$C:$C,"Dividend (paid to cash)")*AC366</f>
        <v>1014.9999999999999</v>
      </c>
      <c r="BO366" s="6">
        <f ca="1">BO365+SUMIFS('Transactions (Dated)'!$F:$F,'Transactions (Dated)'!$D:$D,$BF366,'Transactions (Dated)'!$B:$B,BO$11,'Transactions (Dated)'!$C:$C,"Dividend (paid to cash)")*AD366</f>
        <v>0</v>
      </c>
      <c r="BP366" s="6">
        <f ca="1">BP365+SUMIFS('Transactions (Dated)'!$F:$F,'Transactions (Dated)'!$D:$D,$BF366,'Transactions (Dated)'!$B:$B,BP$11,'Transactions (Dated)'!$C:$C,"Dividend (paid to cash)")*AE366</f>
        <v>0</v>
      </c>
      <c r="BQ366" s="6">
        <f ca="1">BQ365+SUMIFS('Transactions (Dated)'!$F:$F,'Transactions (Dated)'!$D:$D,$BF366,'Transactions (Dated)'!$B:$B,BQ$11,'Transactions (Dated)'!$C:$C,"Dividend (paid to cash)")*AF366</f>
        <v>0</v>
      </c>
      <c r="BR366" s="6">
        <f ca="1">BR365+SUMIFS('Transactions (Dated)'!$F:$F,'Transactions (Dated)'!$D:$D,$BF366,'Transactions (Dated)'!$B:$B,BR$11,'Transactions (Dated)'!$C:$C,"Dividend (paid to cash)")*AG366</f>
        <v>0</v>
      </c>
      <c r="BS366" s="6">
        <f ca="1">BS365+SUMIFS('Transactions (Dated)'!$F:$F,'Transactions (Dated)'!$D:$D,$BF366,'Transactions (Dated)'!$B:$B,BS$11,'Transactions (Dated)'!$C:$C,"Dividend (paid to cash)")*AH366</f>
        <v>0</v>
      </c>
      <c r="BT366" s="6">
        <f ca="1">BT365+SUMIFS('Transactions (Dated)'!$F:$F,'Transactions (Dated)'!$D:$D,$BF366,'Transactions (Dated)'!$B:$B,BT$11,'Transactions (Dated)'!$C:$C,"Dividend (paid to cash)")*AI366</f>
        <v>0</v>
      </c>
      <c r="BU366" s="6">
        <f ca="1">BU365+SUMIFS('Transactions (Dated)'!$F:$F,'Transactions (Dated)'!$D:$D,$BF366,'Transactions (Dated)'!$B:$B,BU$11,'Transactions (Dated)'!$C:$C,"Dividend (paid to cash)")*AJ366</f>
        <v>0</v>
      </c>
      <c r="BV366" s="6"/>
      <c r="BX366" s="6">
        <f t="shared" ca="1" si="150"/>
        <v>582469.83199999994</v>
      </c>
      <c r="BZ366" s="3">
        <f t="shared" si="151"/>
        <v>42430</v>
      </c>
      <c r="CA366" s="4">
        <f t="shared" ca="1" si="146"/>
        <v>415791.19999999995</v>
      </c>
      <c r="CB366" s="4">
        <f t="shared" ca="1" si="147"/>
        <v>582469.83199999994</v>
      </c>
      <c r="CD366" s="4">
        <f t="shared" ca="1" si="148"/>
        <v>998261.03199999989</v>
      </c>
    </row>
    <row r="367" spans="2:82">
      <c r="B367" s="3">
        <f t="shared" si="149"/>
        <v>42431</v>
      </c>
      <c r="C367" s="2">
        <v>13017.9</v>
      </c>
      <c r="E367" s="70">
        <v>42431</v>
      </c>
      <c r="F367" s="69">
        <v>10.46</v>
      </c>
      <c r="G367" s="69">
        <v>2.0099999999999998</v>
      </c>
      <c r="H367" s="69">
        <v>17.649999999999999</v>
      </c>
      <c r="I367" s="69">
        <v>33.700000000000003</v>
      </c>
      <c r="J367" s="69">
        <v>15.06</v>
      </c>
      <c r="K367" s="69">
        <v>11.33</v>
      </c>
      <c r="L367" s="69">
        <v>18.62</v>
      </c>
      <c r="M367" s="69">
        <v>3.54</v>
      </c>
      <c r="N367" s="69">
        <v>7.01</v>
      </c>
      <c r="O367" s="69">
        <v>8.0500000000000007</v>
      </c>
      <c r="P367" s="69">
        <v>24.59</v>
      </c>
      <c r="Q367" s="69">
        <v>0.99</v>
      </c>
      <c r="R367" s="69">
        <v>4.58</v>
      </c>
      <c r="S367" s="69">
        <v>38.65</v>
      </c>
      <c r="T367" s="4"/>
      <c r="V367" s="3">
        <f t="shared" si="128"/>
        <v>42431</v>
      </c>
      <c r="W367" s="40">
        <f ca="1">W366+SUMIFS('Transactions (Dated)'!$E$2:$E$53,'Transactions (Dated)'!$D$2:$D$53,'Share Values'!$V367,'Transactions (Dated)'!$B$2:$B$53,'Share Values'!W$11,'Transactions (Dated)'!$C$2:$C$53,"Buy")-SUMIFS('Transactions (Dated)'!$E$2:$E$53,'Transactions (Dated)'!$D$2:$D$53,'Share Values'!$V367,'Transactions (Dated)'!$B$2:$B$53,'Share Values'!W$11,'Transactions (Dated)'!$C$2:$C$53,"Sell")</f>
        <v>4625</v>
      </c>
      <c r="X367" s="40">
        <f ca="1">X366+SUMIFS('Transactions (Dated)'!$E$2:$E$53,'Transactions (Dated)'!$D$2:$D$53,'Share Values'!$V367,'Transactions (Dated)'!$B$2:$B$53,'Share Values'!X$11,'Transactions (Dated)'!$C$2:$C$53,"Buy")-SUMIFS('Transactions (Dated)'!$E$2:$E$53,'Transactions (Dated)'!$D$2:$D$53,'Share Values'!$V367,'Transactions (Dated)'!$B$2:$B$53,'Share Values'!X$11,'Transactions (Dated)'!$C$2:$C$53,"Sell")</f>
        <v>9375</v>
      </c>
      <c r="Y367" s="40">
        <f ca="1">Y366+SUMIFS('Transactions (Dated)'!$E$2:$E$53,'Transactions (Dated)'!$D$2:$D$53,'Share Values'!$V367,'Transactions (Dated)'!$B$2:$B$53,'Share Values'!Y$11,'Transactions (Dated)'!$C$2:$C$53,"Buy")-SUMIFS('Transactions (Dated)'!$E$2:$E$53,'Transactions (Dated)'!$D$2:$D$53,'Share Values'!$V367,'Transactions (Dated)'!$B$2:$B$53,'Share Values'!Y$11,'Transactions (Dated)'!$C$2:$C$53,"Sell")</f>
        <v>0</v>
      </c>
      <c r="Z367" s="40">
        <f ca="1">Z366+SUMIFS('Transactions (Dated)'!$E$2:$E$53,'Transactions (Dated)'!$D$2:$D$53,'Share Values'!$V367,'Transactions (Dated)'!$B$2:$B$53,'Share Values'!Z$11,'Transactions (Dated)'!$C$2:$C$53,"Buy")-SUMIFS('Transactions (Dated)'!$E$2:$E$53,'Transactions (Dated)'!$D$2:$D$53,'Share Values'!$V367,'Transactions (Dated)'!$B$2:$B$53,'Share Values'!Z$11,'Transactions (Dated)'!$C$2:$C$53,"Sell")</f>
        <v>1892</v>
      </c>
      <c r="AA367" s="40">
        <f ca="1">AA366+SUMIFS('Transactions (Dated)'!$E$2:$E$53,'Transactions (Dated)'!$D$2:$D$53,'Share Values'!$V367,'Transactions (Dated)'!$B$2:$B$53,'Share Values'!AA$11,'Transactions (Dated)'!$C$2:$C$53,"Buy")-SUMIFS('Transactions (Dated)'!$E$2:$E$53,'Transactions (Dated)'!$D$2:$D$53,'Share Values'!$V367,'Transactions (Dated)'!$B$2:$B$53,'Share Values'!AA$11,'Transactions (Dated)'!$C$2:$C$53,"Sell")</f>
        <v>2348</v>
      </c>
      <c r="AB367" s="40">
        <f ca="1">AB366+SUMIFS('Transactions (Dated)'!$E$2:$E$53,'Transactions (Dated)'!$D$2:$D$53,'Share Values'!$V367,'Transactions (Dated)'!$B$2:$B$53,'Share Values'!AB$11,'Transactions (Dated)'!$C$2:$C$53,"Buy")-SUMIFS('Transactions (Dated)'!$E$2:$E$53,'Transactions (Dated)'!$D$2:$D$53,'Share Values'!$V367,'Transactions (Dated)'!$B$2:$B$53,'Share Values'!AB$11,'Transactions (Dated)'!$C$2:$C$53,"Sell")</f>
        <v>4900</v>
      </c>
      <c r="AC367" s="40">
        <f ca="1">AC366+SUMIFS('Transactions (Dated)'!$E$2:$E$53,'Transactions (Dated)'!$D$2:$D$53,'Share Values'!$V367,'Transactions (Dated)'!$B$2:$B$53,'Share Values'!AC$11,'Transactions (Dated)'!$C$2:$C$53,"Buy")-SUMIFS('Transactions (Dated)'!$E$2:$E$53,'Transactions (Dated)'!$D$2:$D$53,'Share Values'!$V367,'Transactions (Dated)'!$B$2:$B$53,'Share Values'!AC$11,'Transactions (Dated)'!$C$2:$C$53,"Sell")</f>
        <v>2900</v>
      </c>
      <c r="AD367" s="40">
        <f ca="1">AD366+SUMIFS('Transactions (Dated)'!$E$2:$E$53,'Transactions (Dated)'!$D$2:$D$53,'Share Values'!$V367,'Transactions (Dated)'!$B$2:$B$53,'Share Values'!AD$11,'Transactions (Dated)'!$C$2:$C$53,"Buy")-SUMIFS('Transactions (Dated)'!$E$2:$E$53,'Transactions (Dated)'!$D$2:$D$53,'Share Values'!$V367,'Transactions (Dated)'!$B$2:$B$53,'Share Values'!AD$11,'Transactions (Dated)'!$C$2:$C$53,"Sell")</f>
        <v>28401</v>
      </c>
      <c r="AE367" s="40">
        <f ca="1">AE366+SUMIFS('Transactions (Dated)'!$E$2:$E$53,'Transactions (Dated)'!$D$2:$D$53,'Share Values'!$V367,'Transactions (Dated)'!$B$2:$B$53,'Share Values'!AE$11,'Transactions (Dated)'!$C$2:$C$53,"Buy")-SUMIFS('Transactions (Dated)'!$E$2:$E$53,'Transactions (Dated)'!$D$2:$D$53,'Share Values'!$V367,'Transactions (Dated)'!$B$2:$B$53,'Share Values'!AE$11,'Transactions (Dated)'!$C$2:$C$53,"Sell")</f>
        <v>6835</v>
      </c>
      <c r="AF367" s="40">
        <f ca="1">AF366+SUMIFS('Transactions (Dated)'!$E$2:$E$53,'Transactions (Dated)'!$D$2:$D$53,'Share Values'!$V367,'Transactions (Dated)'!$B$2:$B$53,'Share Values'!AF$11,'Transactions (Dated)'!$C$2:$C$53,"Buy")-SUMIFS('Transactions (Dated)'!$E$2:$E$53,'Transactions (Dated)'!$D$2:$D$53,'Share Values'!$V367,'Transactions (Dated)'!$B$2:$B$53,'Share Values'!AF$11,'Transactions (Dated)'!$C$2:$C$53,"Sell")</f>
        <v>0</v>
      </c>
      <c r="AG367" s="40">
        <f ca="1">AG366+SUMIFS('Transactions (Dated)'!$E$2:$E$53,'Transactions (Dated)'!$D$2:$D$53,'Share Values'!$V367,'Transactions (Dated)'!$B$2:$B$53,'Share Values'!AG$11,'Transactions (Dated)'!$C$2:$C$53,"Buy")-SUMIFS('Transactions (Dated)'!$E$2:$E$53,'Transactions (Dated)'!$D$2:$D$53,'Share Values'!$V367,'Transactions (Dated)'!$B$2:$B$53,'Share Values'!AG$11,'Transactions (Dated)'!$C$2:$C$53,"Sell")</f>
        <v>0</v>
      </c>
      <c r="AH367" s="40">
        <f ca="1">AH366+SUMIFS('Transactions (Dated)'!$E$2:$E$53,'Transactions (Dated)'!$D$2:$D$53,'Share Values'!$V367,'Transactions (Dated)'!$B$2:$B$53,'Share Values'!AH$11,'Transactions (Dated)'!$C$2:$C$53,"Buy")-SUMIFS('Transactions (Dated)'!$E$2:$E$53,'Transactions (Dated)'!$D$2:$D$53,'Share Values'!$V367,'Transactions (Dated)'!$B$2:$B$53,'Share Values'!AH$11,'Transactions (Dated)'!$C$2:$C$53,"Sell")</f>
        <v>0</v>
      </c>
      <c r="AI367" s="40">
        <f ca="1">AI366+SUMIFS('Transactions (Dated)'!$E$2:$E$53,'Transactions (Dated)'!$D$2:$D$53,'Share Values'!$V367,'Transactions (Dated)'!$B$2:$B$53,'Share Values'!AI$11,'Transactions (Dated)'!$C$2:$C$53,"Buy")-SUMIFS('Transactions (Dated)'!$E$2:$E$53,'Transactions (Dated)'!$D$2:$D$53,'Share Values'!$V367,'Transactions (Dated)'!$B$2:$B$53,'Share Values'!AI$11,'Transactions (Dated)'!$C$2:$C$53,"Sell")</f>
        <v>0</v>
      </c>
      <c r="AJ367" s="40">
        <f ca="1">AJ366+SUMIFS('Transactions (Dated)'!$E$2:$E$53,'Transactions (Dated)'!$D$2:$D$53,'Share Values'!$V367,'Transactions (Dated)'!$B$2:$B$53,'Share Values'!AJ$11,'Transactions (Dated)'!$C$2:$C$53,"Buy")-SUMIFS('Transactions (Dated)'!$E$2:$E$53,'Transactions (Dated)'!$D$2:$D$53,'Share Values'!$V367,'Transactions (Dated)'!$B$2:$B$53,'Share Values'!AJ$11,'Transactions (Dated)'!$C$2:$C$53,"Sell")</f>
        <v>0</v>
      </c>
      <c r="AK367" s="40"/>
      <c r="AM367" s="3">
        <f t="shared" si="129"/>
        <v>42431</v>
      </c>
      <c r="AN367" s="6">
        <f t="shared" ca="1" si="130"/>
        <v>48377.500000000007</v>
      </c>
      <c r="AO367" s="6">
        <f t="shared" ca="1" si="131"/>
        <v>18843.749999999996</v>
      </c>
      <c r="AP367" s="6">
        <f t="shared" ca="1" si="132"/>
        <v>0</v>
      </c>
      <c r="AQ367" s="6">
        <f t="shared" ca="1" si="133"/>
        <v>63760.400000000009</v>
      </c>
      <c r="AR367" s="6">
        <f t="shared" ca="1" si="134"/>
        <v>35360.880000000005</v>
      </c>
      <c r="AS367" s="6">
        <f t="shared" ca="1" si="135"/>
        <v>55517</v>
      </c>
      <c r="AT367" s="6">
        <f t="shared" ca="1" si="136"/>
        <v>53998</v>
      </c>
      <c r="AU367" s="6">
        <f t="shared" ca="1" si="137"/>
        <v>100539.54000000001</v>
      </c>
      <c r="AV367" s="6">
        <f t="shared" ca="1" si="138"/>
        <v>47913.35</v>
      </c>
      <c r="AW367" s="6">
        <f t="shared" ca="1" si="139"/>
        <v>0</v>
      </c>
      <c r="AX367" s="6">
        <f t="shared" ca="1" si="140"/>
        <v>0</v>
      </c>
      <c r="AY367" s="6">
        <f t="shared" ca="1" si="141"/>
        <v>0</v>
      </c>
      <c r="AZ367" s="6">
        <f t="shared" ca="1" si="142"/>
        <v>0</v>
      </c>
      <c r="BA367" s="6">
        <f t="shared" ca="1" si="143"/>
        <v>0</v>
      </c>
      <c r="BB367" s="6"/>
      <c r="BD367" s="4">
        <f t="shared" ca="1" si="144"/>
        <v>424310.42000000004</v>
      </c>
      <c r="BF367" s="3">
        <f t="shared" si="145"/>
        <v>42431</v>
      </c>
      <c r="BG367" s="6">
        <f>BG366+SUMIFS('Transactions (Dated)'!H:H,'Transactions (Dated)'!D:D,'Share Values'!AM367)</f>
        <v>578427.67999999993</v>
      </c>
      <c r="BH367" s="6">
        <f ca="1">BH366+SUMIFS('Transactions (Dated)'!$F:$F,'Transactions (Dated)'!$D:$D,$BF367,'Transactions (Dated)'!$B:$B,BH$11,'Transactions (Dated)'!$C:$C,"Dividend (paid to cash)")*W367</f>
        <v>0</v>
      </c>
      <c r="BI367" s="6">
        <f ca="1">BI366+SUMIFS('Transactions (Dated)'!$F:$F,'Transactions (Dated)'!$D:$D,$BF367,'Transactions (Dated)'!$B:$B,BI$11,'Transactions (Dated)'!$C:$C,"Dividend (paid to cash)")*X367</f>
        <v>2421.875</v>
      </c>
      <c r="BJ367" s="6">
        <f ca="1">BJ366+SUMIFS('Transactions (Dated)'!$F:$F,'Transactions (Dated)'!$D:$D,$BF367,'Transactions (Dated)'!$B:$B,BJ$11,'Transactions (Dated)'!$C:$C,"Dividend (paid to cash)")*Y367</f>
        <v>0</v>
      </c>
      <c r="BK367" s="6">
        <f ca="1">BK366+SUMIFS('Transactions (Dated)'!$F:$F,'Transactions (Dated)'!$D:$D,$BF367,'Transactions (Dated)'!$B:$B,BK$11,'Transactions (Dated)'!$C:$C,"Dividend (paid to cash)")*Z367</f>
        <v>245.96000000000004</v>
      </c>
      <c r="BL367" s="6">
        <f ca="1">BL366+SUMIFS('Transactions (Dated)'!$F:$F,'Transactions (Dated)'!$D:$D,$BF367,'Transactions (Dated)'!$B:$B,BL$11,'Transactions (Dated)'!$C:$C,"Dividend (paid to cash)")*AA367</f>
        <v>0</v>
      </c>
      <c r="BM367" s="6">
        <f ca="1">BM366+SUMIFS('Transactions (Dated)'!$F:$F,'Transactions (Dated)'!$D:$D,$BF367,'Transactions (Dated)'!$B:$B,BM$11,'Transactions (Dated)'!$C:$C,"Dividend (paid to cash)")*AB367</f>
        <v>359.31700000000001</v>
      </c>
      <c r="BN367" s="6">
        <f ca="1">BN366+SUMIFS('Transactions (Dated)'!$F:$F,'Transactions (Dated)'!$D:$D,$BF367,'Transactions (Dated)'!$B:$B,BN$11,'Transactions (Dated)'!$C:$C,"Dividend (paid to cash)")*AC367</f>
        <v>1014.9999999999999</v>
      </c>
      <c r="BO367" s="6">
        <f ca="1">BO366+SUMIFS('Transactions (Dated)'!$F:$F,'Transactions (Dated)'!$D:$D,$BF367,'Transactions (Dated)'!$B:$B,BO$11,'Transactions (Dated)'!$C:$C,"Dividend (paid to cash)")*AD367</f>
        <v>0</v>
      </c>
      <c r="BP367" s="6">
        <f ca="1">BP366+SUMIFS('Transactions (Dated)'!$F:$F,'Transactions (Dated)'!$D:$D,$BF367,'Transactions (Dated)'!$B:$B,BP$11,'Transactions (Dated)'!$C:$C,"Dividend (paid to cash)")*AE367</f>
        <v>0</v>
      </c>
      <c r="BQ367" s="6">
        <f ca="1">BQ366+SUMIFS('Transactions (Dated)'!$F:$F,'Transactions (Dated)'!$D:$D,$BF367,'Transactions (Dated)'!$B:$B,BQ$11,'Transactions (Dated)'!$C:$C,"Dividend (paid to cash)")*AF367</f>
        <v>0</v>
      </c>
      <c r="BR367" s="6">
        <f ca="1">BR366+SUMIFS('Transactions (Dated)'!$F:$F,'Transactions (Dated)'!$D:$D,$BF367,'Transactions (Dated)'!$B:$B,BR$11,'Transactions (Dated)'!$C:$C,"Dividend (paid to cash)")*AG367</f>
        <v>0</v>
      </c>
      <c r="BS367" s="6">
        <f ca="1">BS366+SUMIFS('Transactions (Dated)'!$F:$F,'Transactions (Dated)'!$D:$D,$BF367,'Transactions (Dated)'!$B:$B,BS$11,'Transactions (Dated)'!$C:$C,"Dividend (paid to cash)")*AH367</f>
        <v>0</v>
      </c>
      <c r="BT367" s="6">
        <f ca="1">BT366+SUMIFS('Transactions (Dated)'!$F:$F,'Transactions (Dated)'!$D:$D,$BF367,'Transactions (Dated)'!$B:$B,BT$11,'Transactions (Dated)'!$C:$C,"Dividend (paid to cash)")*AI367</f>
        <v>0</v>
      </c>
      <c r="BU367" s="6">
        <f ca="1">BU366+SUMIFS('Transactions (Dated)'!$F:$F,'Transactions (Dated)'!$D:$D,$BF367,'Transactions (Dated)'!$B:$B,BU$11,'Transactions (Dated)'!$C:$C,"Dividend (paid to cash)")*AJ367</f>
        <v>0</v>
      </c>
      <c r="BV367" s="6"/>
      <c r="BX367" s="6">
        <f t="shared" ca="1" si="150"/>
        <v>582469.83199999994</v>
      </c>
      <c r="BZ367" s="3">
        <f t="shared" si="151"/>
        <v>42431</v>
      </c>
      <c r="CA367" s="4">
        <f t="shared" ca="1" si="146"/>
        <v>424310.42000000004</v>
      </c>
      <c r="CB367" s="4">
        <f t="shared" ca="1" si="147"/>
        <v>582469.83199999994</v>
      </c>
      <c r="CD367" s="4">
        <f t="shared" ca="1" si="148"/>
        <v>1006780.252</v>
      </c>
    </row>
    <row r="368" spans="2:82">
      <c r="B368" s="3">
        <f t="shared" si="149"/>
        <v>42432</v>
      </c>
      <c r="C368" s="2">
        <v>13123.7</v>
      </c>
      <c r="E368" s="70">
        <v>42432</v>
      </c>
      <c r="F368" s="69">
        <v>10.49</v>
      </c>
      <c r="G368" s="69">
        <v>2.17</v>
      </c>
      <c r="H368" s="69">
        <v>17.8</v>
      </c>
      <c r="I368" s="69">
        <v>33.64</v>
      </c>
      <c r="J368" s="69">
        <v>15.11</v>
      </c>
      <c r="K368" s="69">
        <v>11.4</v>
      </c>
      <c r="L368" s="69">
        <v>19.11</v>
      </c>
      <c r="M368" s="69">
        <v>3.77</v>
      </c>
      <c r="N368" s="69">
        <v>6.97</v>
      </c>
      <c r="O368" s="69">
        <v>8.3332999999999995</v>
      </c>
      <c r="P368" s="69">
        <v>24.55</v>
      </c>
      <c r="Q368" s="69">
        <v>0.99</v>
      </c>
      <c r="R368" s="69">
        <v>5.1100000000000003</v>
      </c>
      <c r="S368" s="69">
        <v>38.869999999999997</v>
      </c>
      <c r="T368" s="4"/>
      <c r="V368" s="3">
        <f t="shared" si="128"/>
        <v>42432</v>
      </c>
      <c r="W368" s="40">
        <f ca="1">W367+SUMIFS('Transactions (Dated)'!$E$2:$E$53,'Transactions (Dated)'!$D$2:$D$53,'Share Values'!$V368,'Transactions (Dated)'!$B$2:$B$53,'Share Values'!W$11,'Transactions (Dated)'!$C$2:$C$53,"Buy")-SUMIFS('Transactions (Dated)'!$E$2:$E$53,'Transactions (Dated)'!$D$2:$D$53,'Share Values'!$V368,'Transactions (Dated)'!$B$2:$B$53,'Share Values'!W$11,'Transactions (Dated)'!$C$2:$C$53,"Sell")</f>
        <v>4625</v>
      </c>
      <c r="X368" s="40">
        <f ca="1">X367+SUMIFS('Transactions (Dated)'!$E$2:$E$53,'Transactions (Dated)'!$D$2:$D$53,'Share Values'!$V368,'Transactions (Dated)'!$B$2:$B$53,'Share Values'!X$11,'Transactions (Dated)'!$C$2:$C$53,"Buy")-SUMIFS('Transactions (Dated)'!$E$2:$E$53,'Transactions (Dated)'!$D$2:$D$53,'Share Values'!$V368,'Transactions (Dated)'!$B$2:$B$53,'Share Values'!X$11,'Transactions (Dated)'!$C$2:$C$53,"Sell")</f>
        <v>9375</v>
      </c>
      <c r="Y368" s="40">
        <f ca="1">Y367+SUMIFS('Transactions (Dated)'!$E$2:$E$53,'Transactions (Dated)'!$D$2:$D$53,'Share Values'!$V368,'Transactions (Dated)'!$B$2:$B$53,'Share Values'!Y$11,'Transactions (Dated)'!$C$2:$C$53,"Buy")-SUMIFS('Transactions (Dated)'!$E$2:$E$53,'Transactions (Dated)'!$D$2:$D$53,'Share Values'!$V368,'Transactions (Dated)'!$B$2:$B$53,'Share Values'!Y$11,'Transactions (Dated)'!$C$2:$C$53,"Sell")</f>
        <v>0</v>
      </c>
      <c r="Z368" s="40">
        <f ca="1">Z367+SUMIFS('Transactions (Dated)'!$E$2:$E$53,'Transactions (Dated)'!$D$2:$D$53,'Share Values'!$V368,'Transactions (Dated)'!$B$2:$B$53,'Share Values'!Z$11,'Transactions (Dated)'!$C$2:$C$53,"Buy")-SUMIFS('Transactions (Dated)'!$E$2:$E$53,'Transactions (Dated)'!$D$2:$D$53,'Share Values'!$V368,'Transactions (Dated)'!$B$2:$B$53,'Share Values'!Z$11,'Transactions (Dated)'!$C$2:$C$53,"Sell")</f>
        <v>1892</v>
      </c>
      <c r="AA368" s="40">
        <f ca="1">AA367+SUMIFS('Transactions (Dated)'!$E$2:$E$53,'Transactions (Dated)'!$D$2:$D$53,'Share Values'!$V368,'Transactions (Dated)'!$B$2:$B$53,'Share Values'!AA$11,'Transactions (Dated)'!$C$2:$C$53,"Buy")-SUMIFS('Transactions (Dated)'!$E$2:$E$53,'Transactions (Dated)'!$D$2:$D$53,'Share Values'!$V368,'Transactions (Dated)'!$B$2:$B$53,'Share Values'!AA$11,'Transactions (Dated)'!$C$2:$C$53,"Sell")</f>
        <v>2348</v>
      </c>
      <c r="AB368" s="40">
        <f ca="1">AB367+SUMIFS('Transactions (Dated)'!$E$2:$E$53,'Transactions (Dated)'!$D$2:$D$53,'Share Values'!$V368,'Transactions (Dated)'!$B$2:$B$53,'Share Values'!AB$11,'Transactions (Dated)'!$C$2:$C$53,"Buy")-SUMIFS('Transactions (Dated)'!$E$2:$E$53,'Transactions (Dated)'!$D$2:$D$53,'Share Values'!$V368,'Transactions (Dated)'!$B$2:$B$53,'Share Values'!AB$11,'Transactions (Dated)'!$C$2:$C$53,"Sell")</f>
        <v>4900</v>
      </c>
      <c r="AC368" s="40">
        <f ca="1">AC367+SUMIFS('Transactions (Dated)'!$E$2:$E$53,'Transactions (Dated)'!$D$2:$D$53,'Share Values'!$V368,'Transactions (Dated)'!$B$2:$B$53,'Share Values'!AC$11,'Transactions (Dated)'!$C$2:$C$53,"Buy")-SUMIFS('Transactions (Dated)'!$E$2:$E$53,'Transactions (Dated)'!$D$2:$D$53,'Share Values'!$V368,'Transactions (Dated)'!$B$2:$B$53,'Share Values'!AC$11,'Transactions (Dated)'!$C$2:$C$53,"Sell")</f>
        <v>2900</v>
      </c>
      <c r="AD368" s="40">
        <f ca="1">AD367+SUMIFS('Transactions (Dated)'!$E$2:$E$53,'Transactions (Dated)'!$D$2:$D$53,'Share Values'!$V368,'Transactions (Dated)'!$B$2:$B$53,'Share Values'!AD$11,'Transactions (Dated)'!$C$2:$C$53,"Buy")-SUMIFS('Transactions (Dated)'!$E$2:$E$53,'Transactions (Dated)'!$D$2:$D$53,'Share Values'!$V368,'Transactions (Dated)'!$B$2:$B$53,'Share Values'!AD$11,'Transactions (Dated)'!$C$2:$C$53,"Sell")</f>
        <v>28401</v>
      </c>
      <c r="AE368" s="40">
        <f ca="1">AE367+SUMIFS('Transactions (Dated)'!$E$2:$E$53,'Transactions (Dated)'!$D$2:$D$53,'Share Values'!$V368,'Transactions (Dated)'!$B$2:$B$53,'Share Values'!AE$11,'Transactions (Dated)'!$C$2:$C$53,"Buy")-SUMIFS('Transactions (Dated)'!$E$2:$E$53,'Transactions (Dated)'!$D$2:$D$53,'Share Values'!$V368,'Transactions (Dated)'!$B$2:$B$53,'Share Values'!AE$11,'Transactions (Dated)'!$C$2:$C$53,"Sell")</f>
        <v>6835</v>
      </c>
      <c r="AF368" s="40">
        <f ca="1">AF367+SUMIFS('Transactions (Dated)'!$E$2:$E$53,'Transactions (Dated)'!$D$2:$D$53,'Share Values'!$V368,'Transactions (Dated)'!$B$2:$B$53,'Share Values'!AF$11,'Transactions (Dated)'!$C$2:$C$53,"Buy")-SUMIFS('Transactions (Dated)'!$E$2:$E$53,'Transactions (Dated)'!$D$2:$D$53,'Share Values'!$V368,'Transactions (Dated)'!$B$2:$B$53,'Share Values'!AF$11,'Transactions (Dated)'!$C$2:$C$53,"Sell")</f>
        <v>0</v>
      </c>
      <c r="AG368" s="40">
        <f ca="1">AG367+SUMIFS('Transactions (Dated)'!$E$2:$E$53,'Transactions (Dated)'!$D$2:$D$53,'Share Values'!$V368,'Transactions (Dated)'!$B$2:$B$53,'Share Values'!AG$11,'Transactions (Dated)'!$C$2:$C$53,"Buy")-SUMIFS('Transactions (Dated)'!$E$2:$E$53,'Transactions (Dated)'!$D$2:$D$53,'Share Values'!$V368,'Transactions (Dated)'!$B$2:$B$53,'Share Values'!AG$11,'Transactions (Dated)'!$C$2:$C$53,"Sell")</f>
        <v>0</v>
      </c>
      <c r="AH368" s="40">
        <f ca="1">AH367+SUMIFS('Transactions (Dated)'!$E$2:$E$53,'Transactions (Dated)'!$D$2:$D$53,'Share Values'!$V368,'Transactions (Dated)'!$B$2:$B$53,'Share Values'!AH$11,'Transactions (Dated)'!$C$2:$C$53,"Buy")-SUMIFS('Transactions (Dated)'!$E$2:$E$53,'Transactions (Dated)'!$D$2:$D$53,'Share Values'!$V368,'Transactions (Dated)'!$B$2:$B$53,'Share Values'!AH$11,'Transactions (Dated)'!$C$2:$C$53,"Sell")</f>
        <v>0</v>
      </c>
      <c r="AI368" s="40">
        <f ca="1">AI367+SUMIFS('Transactions (Dated)'!$E$2:$E$53,'Transactions (Dated)'!$D$2:$D$53,'Share Values'!$V368,'Transactions (Dated)'!$B$2:$B$53,'Share Values'!AI$11,'Transactions (Dated)'!$C$2:$C$53,"Buy")-SUMIFS('Transactions (Dated)'!$E$2:$E$53,'Transactions (Dated)'!$D$2:$D$53,'Share Values'!$V368,'Transactions (Dated)'!$B$2:$B$53,'Share Values'!AI$11,'Transactions (Dated)'!$C$2:$C$53,"Sell")</f>
        <v>0</v>
      </c>
      <c r="AJ368" s="40">
        <f ca="1">AJ367+SUMIFS('Transactions (Dated)'!$E$2:$E$53,'Transactions (Dated)'!$D$2:$D$53,'Share Values'!$V368,'Transactions (Dated)'!$B$2:$B$53,'Share Values'!AJ$11,'Transactions (Dated)'!$C$2:$C$53,"Buy")-SUMIFS('Transactions (Dated)'!$E$2:$E$53,'Transactions (Dated)'!$D$2:$D$53,'Share Values'!$V368,'Transactions (Dated)'!$B$2:$B$53,'Share Values'!AJ$11,'Transactions (Dated)'!$C$2:$C$53,"Sell")</f>
        <v>0</v>
      </c>
      <c r="AK368" s="40"/>
      <c r="AM368" s="3">
        <f t="shared" si="129"/>
        <v>42432</v>
      </c>
      <c r="AN368" s="6">
        <f t="shared" ca="1" si="130"/>
        <v>48516.25</v>
      </c>
      <c r="AO368" s="6">
        <f t="shared" ca="1" si="131"/>
        <v>20343.75</v>
      </c>
      <c r="AP368" s="6">
        <f t="shared" ca="1" si="132"/>
        <v>0</v>
      </c>
      <c r="AQ368" s="6">
        <f t="shared" ca="1" si="133"/>
        <v>63646.880000000005</v>
      </c>
      <c r="AR368" s="6">
        <f t="shared" ca="1" si="134"/>
        <v>35478.28</v>
      </c>
      <c r="AS368" s="6">
        <f t="shared" ca="1" si="135"/>
        <v>55860</v>
      </c>
      <c r="AT368" s="6">
        <f t="shared" ca="1" si="136"/>
        <v>55419</v>
      </c>
      <c r="AU368" s="6">
        <f t="shared" ca="1" si="137"/>
        <v>107071.77</v>
      </c>
      <c r="AV368" s="6">
        <f t="shared" ca="1" si="138"/>
        <v>47639.95</v>
      </c>
      <c r="AW368" s="6">
        <f t="shared" ca="1" si="139"/>
        <v>0</v>
      </c>
      <c r="AX368" s="6">
        <f t="shared" ca="1" si="140"/>
        <v>0</v>
      </c>
      <c r="AY368" s="6">
        <f t="shared" ca="1" si="141"/>
        <v>0</v>
      </c>
      <c r="AZ368" s="6">
        <f t="shared" ca="1" si="142"/>
        <v>0</v>
      </c>
      <c r="BA368" s="6">
        <f t="shared" ca="1" si="143"/>
        <v>0</v>
      </c>
      <c r="BB368" s="6"/>
      <c r="BD368" s="4">
        <f t="shared" ca="1" si="144"/>
        <v>433975.88000000006</v>
      </c>
      <c r="BF368" s="3">
        <f t="shared" si="145"/>
        <v>42432</v>
      </c>
      <c r="BG368" s="6">
        <f>BG367+SUMIFS('Transactions (Dated)'!H:H,'Transactions (Dated)'!D:D,'Share Values'!AM368)</f>
        <v>578427.67999999993</v>
      </c>
      <c r="BH368" s="6">
        <f ca="1">BH367+SUMIFS('Transactions (Dated)'!$F:$F,'Transactions (Dated)'!$D:$D,$BF368,'Transactions (Dated)'!$B:$B,BH$11,'Transactions (Dated)'!$C:$C,"Dividend (paid to cash)")*W368</f>
        <v>0</v>
      </c>
      <c r="BI368" s="6">
        <f ca="1">BI367+SUMIFS('Transactions (Dated)'!$F:$F,'Transactions (Dated)'!$D:$D,$BF368,'Transactions (Dated)'!$B:$B,BI$11,'Transactions (Dated)'!$C:$C,"Dividend (paid to cash)")*X368</f>
        <v>2421.875</v>
      </c>
      <c r="BJ368" s="6">
        <f ca="1">BJ367+SUMIFS('Transactions (Dated)'!$F:$F,'Transactions (Dated)'!$D:$D,$BF368,'Transactions (Dated)'!$B:$B,BJ$11,'Transactions (Dated)'!$C:$C,"Dividend (paid to cash)")*Y368</f>
        <v>0</v>
      </c>
      <c r="BK368" s="6">
        <f ca="1">BK367+SUMIFS('Transactions (Dated)'!$F:$F,'Transactions (Dated)'!$D:$D,$BF368,'Transactions (Dated)'!$B:$B,BK$11,'Transactions (Dated)'!$C:$C,"Dividend (paid to cash)")*Z368</f>
        <v>245.96000000000004</v>
      </c>
      <c r="BL368" s="6">
        <f ca="1">BL367+SUMIFS('Transactions (Dated)'!$F:$F,'Transactions (Dated)'!$D:$D,$BF368,'Transactions (Dated)'!$B:$B,BL$11,'Transactions (Dated)'!$C:$C,"Dividend (paid to cash)")*AA368</f>
        <v>0</v>
      </c>
      <c r="BM368" s="6">
        <f ca="1">BM367+SUMIFS('Transactions (Dated)'!$F:$F,'Transactions (Dated)'!$D:$D,$BF368,'Transactions (Dated)'!$B:$B,BM$11,'Transactions (Dated)'!$C:$C,"Dividend (paid to cash)")*AB368</f>
        <v>359.31700000000001</v>
      </c>
      <c r="BN368" s="6">
        <f ca="1">BN367+SUMIFS('Transactions (Dated)'!$F:$F,'Transactions (Dated)'!$D:$D,$BF368,'Transactions (Dated)'!$B:$B,BN$11,'Transactions (Dated)'!$C:$C,"Dividend (paid to cash)")*AC368</f>
        <v>1014.9999999999999</v>
      </c>
      <c r="BO368" s="6">
        <f ca="1">BO367+SUMIFS('Transactions (Dated)'!$F:$F,'Transactions (Dated)'!$D:$D,$BF368,'Transactions (Dated)'!$B:$B,BO$11,'Transactions (Dated)'!$C:$C,"Dividend (paid to cash)")*AD368</f>
        <v>0</v>
      </c>
      <c r="BP368" s="6">
        <f ca="1">BP367+SUMIFS('Transactions (Dated)'!$F:$F,'Transactions (Dated)'!$D:$D,$BF368,'Transactions (Dated)'!$B:$B,BP$11,'Transactions (Dated)'!$C:$C,"Dividend (paid to cash)")*AE368</f>
        <v>0</v>
      </c>
      <c r="BQ368" s="6">
        <f ca="1">BQ367+SUMIFS('Transactions (Dated)'!$F:$F,'Transactions (Dated)'!$D:$D,$BF368,'Transactions (Dated)'!$B:$B,BQ$11,'Transactions (Dated)'!$C:$C,"Dividend (paid to cash)")*AF368</f>
        <v>0</v>
      </c>
      <c r="BR368" s="6">
        <f ca="1">BR367+SUMIFS('Transactions (Dated)'!$F:$F,'Transactions (Dated)'!$D:$D,$BF368,'Transactions (Dated)'!$B:$B,BR$11,'Transactions (Dated)'!$C:$C,"Dividend (paid to cash)")*AG368</f>
        <v>0</v>
      </c>
      <c r="BS368" s="6">
        <f ca="1">BS367+SUMIFS('Transactions (Dated)'!$F:$F,'Transactions (Dated)'!$D:$D,$BF368,'Transactions (Dated)'!$B:$B,BS$11,'Transactions (Dated)'!$C:$C,"Dividend (paid to cash)")*AH368</f>
        <v>0</v>
      </c>
      <c r="BT368" s="6">
        <f ca="1">BT367+SUMIFS('Transactions (Dated)'!$F:$F,'Transactions (Dated)'!$D:$D,$BF368,'Transactions (Dated)'!$B:$B,BT$11,'Transactions (Dated)'!$C:$C,"Dividend (paid to cash)")*AI368</f>
        <v>0</v>
      </c>
      <c r="BU368" s="6">
        <f ca="1">BU367+SUMIFS('Transactions (Dated)'!$F:$F,'Transactions (Dated)'!$D:$D,$BF368,'Transactions (Dated)'!$B:$B,BU$11,'Transactions (Dated)'!$C:$C,"Dividend (paid to cash)")*AJ368</f>
        <v>0</v>
      </c>
      <c r="BV368" s="6"/>
      <c r="BX368" s="6">
        <f t="shared" ca="1" si="150"/>
        <v>582469.83199999994</v>
      </c>
      <c r="BZ368" s="3">
        <f t="shared" si="151"/>
        <v>42432</v>
      </c>
      <c r="CA368" s="4">
        <f t="shared" ca="1" si="146"/>
        <v>433975.88000000006</v>
      </c>
      <c r="CB368" s="4">
        <f t="shared" ca="1" si="147"/>
        <v>582469.83199999994</v>
      </c>
      <c r="CD368" s="4">
        <f t="shared" ca="1" si="148"/>
        <v>1016445.7120000001</v>
      </c>
    </row>
    <row r="369" spans="2:82">
      <c r="B369" s="3">
        <f t="shared" si="149"/>
        <v>42433</v>
      </c>
      <c r="C369" s="2">
        <v>13212.5</v>
      </c>
      <c r="E369" s="70">
        <v>42433</v>
      </c>
      <c r="F369" s="69">
        <v>10.57</v>
      </c>
      <c r="G369" s="69">
        <v>2.2200000000000002</v>
      </c>
      <c r="H369" s="69">
        <v>17.920000000000002</v>
      </c>
      <c r="I369" s="69">
        <v>33.520000000000003</v>
      </c>
      <c r="J369" s="69">
        <v>14.5</v>
      </c>
      <c r="K369" s="69">
        <v>11.46</v>
      </c>
      <c r="L369" s="69">
        <v>19.78</v>
      </c>
      <c r="M369" s="69">
        <v>3.85</v>
      </c>
      <c r="N369" s="69">
        <v>7.09</v>
      </c>
      <c r="O369" s="69">
        <v>8.5</v>
      </c>
      <c r="P369" s="69">
        <v>24.82</v>
      </c>
      <c r="Q369" s="69">
        <v>0.96</v>
      </c>
      <c r="R369" s="69">
        <v>5.52</v>
      </c>
      <c r="S369" s="69">
        <v>39.26</v>
      </c>
      <c r="T369" s="4"/>
      <c r="V369" s="3">
        <f t="shared" si="128"/>
        <v>42433</v>
      </c>
      <c r="W369" s="40">
        <f ca="1">W368+SUMIFS('Transactions (Dated)'!$E$2:$E$53,'Transactions (Dated)'!$D$2:$D$53,'Share Values'!$V369,'Transactions (Dated)'!$B$2:$B$53,'Share Values'!W$11,'Transactions (Dated)'!$C$2:$C$53,"Buy")-SUMIFS('Transactions (Dated)'!$E$2:$E$53,'Transactions (Dated)'!$D$2:$D$53,'Share Values'!$V369,'Transactions (Dated)'!$B$2:$B$53,'Share Values'!W$11,'Transactions (Dated)'!$C$2:$C$53,"Sell")</f>
        <v>4625</v>
      </c>
      <c r="X369" s="40">
        <f ca="1">X368+SUMIFS('Transactions (Dated)'!$E$2:$E$53,'Transactions (Dated)'!$D$2:$D$53,'Share Values'!$V369,'Transactions (Dated)'!$B$2:$B$53,'Share Values'!X$11,'Transactions (Dated)'!$C$2:$C$53,"Buy")-SUMIFS('Transactions (Dated)'!$E$2:$E$53,'Transactions (Dated)'!$D$2:$D$53,'Share Values'!$V369,'Transactions (Dated)'!$B$2:$B$53,'Share Values'!X$11,'Transactions (Dated)'!$C$2:$C$53,"Sell")</f>
        <v>9375</v>
      </c>
      <c r="Y369" s="40">
        <f ca="1">Y368+SUMIFS('Transactions (Dated)'!$E$2:$E$53,'Transactions (Dated)'!$D$2:$D$53,'Share Values'!$V369,'Transactions (Dated)'!$B$2:$B$53,'Share Values'!Y$11,'Transactions (Dated)'!$C$2:$C$53,"Buy")-SUMIFS('Transactions (Dated)'!$E$2:$E$53,'Transactions (Dated)'!$D$2:$D$53,'Share Values'!$V369,'Transactions (Dated)'!$B$2:$B$53,'Share Values'!Y$11,'Transactions (Dated)'!$C$2:$C$53,"Sell")</f>
        <v>0</v>
      </c>
      <c r="Z369" s="40">
        <f ca="1">Z368+SUMIFS('Transactions (Dated)'!$E$2:$E$53,'Transactions (Dated)'!$D$2:$D$53,'Share Values'!$V369,'Transactions (Dated)'!$B$2:$B$53,'Share Values'!Z$11,'Transactions (Dated)'!$C$2:$C$53,"Buy")-SUMIFS('Transactions (Dated)'!$E$2:$E$53,'Transactions (Dated)'!$D$2:$D$53,'Share Values'!$V369,'Transactions (Dated)'!$B$2:$B$53,'Share Values'!Z$11,'Transactions (Dated)'!$C$2:$C$53,"Sell")</f>
        <v>1892</v>
      </c>
      <c r="AA369" s="40">
        <f ca="1">AA368+SUMIFS('Transactions (Dated)'!$E$2:$E$53,'Transactions (Dated)'!$D$2:$D$53,'Share Values'!$V369,'Transactions (Dated)'!$B$2:$B$53,'Share Values'!AA$11,'Transactions (Dated)'!$C$2:$C$53,"Buy")-SUMIFS('Transactions (Dated)'!$E$2:$E$53,'Transactions (Dated)'!$D$2:$D$53,'Share Values'!$V369,'Transactions (Dated)'!$B$2:$B$53,'Share Values'!AA$11,'Transactions (Dated)'!$C$2:$C$53,"Sell")</f>
        <v>2348</v>
      </c>
      <c r="AB369" s="40">
        <f ca="1">AB368+SUMIFS('Transactions (Dated)'!$E$2:$E$53,'Transactions (Dated)'!$D$2:$D$53,'Share Values'!$V369,'Transactions (Dated)'!$B$2:$B$53,'Share Values'!AB$11,'Transactions (Dated)'!$C$2:$C$53,"Buy")-SUMIFS('Transactions (Dated)'!$E$2:$E$53,'Transactions (Dated)'!$D$2:$D$53,'Share Values'!$V369,'Transactions (Dated)'!$B$2:$B$53,'Share Values'!AB$11,'Transactions (Dated)'!$C$2:$C$53,"Sell")</f>
        <v>4900</v>
      </c>
      <c r="AC369" s="40">
        <f ca="1">AC368+SUMIFS('Transactions (Dated)'!$E$2:$E$53,'Transactions (Dated)'!$D$2:$D$53,'Share Values'!$V369,'Transactions (Dated)'!$B$2:$B$53,'Share Values'!AC$11,'Transactions (Dated)'!$C$2:$C$53,"Buy")-SUMIFS('Transactions (Dated)'!$E$2:$E$53,'Transactions (Dated)'!$D$2:$D$53,'Share Values'!$V369,'Transactions (Dated)'!$B$2:$B$53,'Share Values'!AC$11,'Transactions (Dated)'!$C$2:$C$53,"Sell")</f>
        <v>2900</v>
      </c>
      <c r="AD369" s="40">
        <f ca="1">AD368+SUMIFS('Transactions (Dated)'!$E$2:$E$53,'Transactions (Dated)'!$D$2:$D$53,'Share Values'!$V369,'Transactions (Dated)'!$B$2:$B$53,'Share Values'!AD$11,'Transactions (Dated)'!$C$2:$C$53,"Buy")-SUMIFS('Transactions (Dated)'!$E$2:$E$53,'Transactions (Dated)'!$D$2:$D$53,'Share Values'!$V369,'Transactions (Dated)'!$B$2:$B$53,'Share Values'!AD$11,'Transactions (Dated)'!$C$2:$C$53,"Sell")</f>
        <v>28401</v>
      </c>
      <c r="AE369" s="40">
        <f ca="1">AE368+SUMIFS('Transactions (Dated)'!$E$2:$E$53,'Transactions (Dated)'!$D$2:$D$53,'Share Values'!$V369,'Transactions (Dated)'!$B$2:$B$53,'Share Values'!AE$11,'Transactions (Dated)'!$C$2:$C$53,"Buy")-SUMIFS('Transactions (Dated)'!$E$2:$E$53,'Transactions (Dated)'!$D$2:$D$53,'Share Values'!$V369,'Transactions (Dated)'!$B$2:$B$53,'Share Values'!AE$11,'Transactions (Dated)'!$C$2:$C$53,"Sell")</f>
        <v>6835</v>
      </c>
      <c r="AF369" s="40">
        <f ca="1">AF368+SUMIFS('Transactions (Dated)'!$E$2:$E$53,'Transactions (Dated)'!$D$2:$D$53,'Share Values'!$V369,'Transactions (Dated)'!$B$2:$B$53,'Share Values'!AF$11,'Transactions (Dated)'!$C$2:$C$53,"Buy")-SUMIFS('Transactions (Dated)'!$E$2:$E$53,'Transactions (Dated)'!$D$2:$D$53,'Share Values'!$V369,'Transactions (Dated)'!$B$2:$B$53,'Share Values'!AF$11,'Transactions (Dated)'!$C$2:$C$53,"Sell")</f>
        <v>0</v>
      </c>
      <c r="AG369" s="40">
        <f ca="1">AG368+SUMIFS('Transactions (Dated)'!$E$2:$E$53,'Transactions (Dated)'!$D$2:$D$53,'Share Values'!$V369,'Transactions (Dated)'!$B$2:$B$53,'Share Values'!AG$11,'Transactions (Dated)'!$C$2:$C$53,"Buy")-SUMIFS('Transactions (Dated)'!$E$2:$E$53,'Transactions (Dated)'!$D$2:$D$53,'Share Values'!$V369,'Transactions (Dated)'!$B$2:$B$53,'Share Values'!AG$11,'Transactions (Dated)'!$C$2:$C$53,"Sell")</f>
        <v>0</v>
      </c>
      <c r="AH369" s="40">
        <f ca="1">AH368+SUMIFS('Transactions (Dated)'!$E$2:$E$53,'Transactions (Dated)'!$D$2:$D$53,'Share Values'!$V369,'Transactions (Dated)'!$B$2:$B$53,'Share Values'!AH$11,'Transactions (Dated)'!$C$2:$C$53,"Buy")-SUMIFS('Transactions (Dated)'!$E$2:$E$53,'Transactions (Dated)'!$D$2:$D$53,'Share Values'!$V369,'Transactions (Dated)'!$B$2:$B$53,'Share Values'!AH$11,'Transactions (Dated)'!$C$2:$C$53,"Sell")</f>
        <v>0</v>
      </c>
      <c r="AI369" s="40">
        <f ca="1">AI368+SUMIFS('Transactions (Dated)'!$E$2:$E$53,'Transactions (Dated)'!$D$2:$D$53,'Share Values'!$V369,'Transactions (Dated)'!$B$2:$B$53,'Share Values'!AI$11,'Transactions (Dated)'!$C$2:$C$53,"Buy")-SUMIFS('Transactions (Dated)'!$E$2:$E$53,'Transactions (Dated)'!$D$2:$D$53,'Share Values'!$V369,'Transactions (Dated)'!$B$2:$B$53,'Share Values'!AI$11,'Transactions (Dated)'!$C$2:$C$53,"Sell")</f>
        <v>0</v>
      </c>
      <c r="AJ369" s="40">
        <f ca="1">AJ368+SUMIFS('Transactions (Dated)'!$E$2:$E$53,'Transactions (Dated)'!$D$2:$D$53,'Share Values'!$V369,'Transactions (Dated)'!$B$2:$B$53,'Share Values'!AJ$11,'Transactions (Dated)'!$C$2:$C$53,"Buy")-SUMIFS('Transactions (Dated)'!$E$2:$E$53,'Transactions (Dated)'!$D$2:$D$53,'Share Values'!$V369,'Transactions (Dated)'!$B$2:$B$53,'Share Values'!AJ$11,'Transactions (Dated)'!$C$2:$C$53,"Sell")</f>
        <v>0</v>
      </c>
      <c r="AK369" s="40"/>
      <c r="AM369" s="3">
        <f t="shared" si="129"/>
        <v>42433</v>
      </c>
      <c r="AN369" s="6">
        <f t="shared" ca="1" si="130"/>
        <v>48886.25</v>
      </c>
      <c r="AO369" s="6">
        <f t="shared" ca="1" si="131"/>
        <v>20812.500000000004</v>
      </c>
      <c r="AP369" s="6">
        <f t="shared" ca="1" si="132"/>
        <v>0</v>
      </c>
      <c r="AQ369" s="6">
        <f t="shared" ca="1" si="133"/>
        <v>63419.840000000004</v>
      </c>
      <c r="AR369" s="6">
        <f t="shared" ca="1" si="134"/>
        <v>34046</v>
      </c>
      <c r="AS369" s="6">
        <f t="shared" ca="1" si="135"/>
        <v>56154.000000000007</v>
      </c>
      <c r="AT369" s="6">
        <f t="shared" ca="1" si="136"/>
        <v>57362</v>
      </c>
      <c r="AU369" s="6">
        <f t="shared" ca="1" si="137"/>
        <v>109343.85</v>
      </c>
      <c r="AV369" s="6">
        <f t="shared" ca="1" si="138"/>
        <v>48460.15</v>
      </c>
      <c r="AW369" s="6">
        <f t="shared" ca="1" si="139"/>
        <v>0</v>
      </c>
      <c r="AX369" s="6">
        <f t="shared" ca="1" si="140"/>
        <v>0</v>
      </c>
      <c r="AY369" s="6">
        <f t="shared" ca="1" si="141"/>
        <v>0</v>
      </c>
      <c r="AZ369" s="6">
        <f t="shared" ca="1" si="142"/>
        <v>0</v>
      </c>
      <c r="BA369" s="6">
        <f t="shared" ca="1" si="143"/>
        <v>0</v>
      </c>
      <c r="BB369" s="6"/>
      <c r="BD369" s="4">
        <f t="shared" ca="1" si="144"/>
        <v>438484.58999999997</v>
      </c>
      <c r="BF369" s="3">
        <f t="shared" si="145"/>
        <v>42433</v>
      </c>
      <c r="BG369" s="6">
        <f>BG368+SUMIFS('Transactions (Dated)'!H:H,'Transactions (Dated)'!D:D,'Share Values'!AM369)</f>
        <v>578427.67999999993</v>
      </c>
      <c r="BH369" s="6">
        <f ca="1">BH368+SUMIFS('Transactions (Dated)'!$F:$F,'Transactions (Dated)'!$D:$D,$BF369,'Transactions (Dated)'!$B:$B,BH$11,'Transactions (Dated)'!$C:$C,"Dividend (paid to cash)")*W369</f>
        <v>0</v>
      </c>
      <c r="BI369" s="6">
        <f ca="1">BI368+SUMIFS('Transactions (Dated)'!$F:$F,'Transactions (Dated)'!$D:$D,$BF369,'Transactions (Dated)'!$B:$B,BI$11,'Transactions (Dated)'!$C:$C,"Dividend (paid to cash)")*X369</f>
        <v>2421.875</v>
      </c>
      <c r="BJ369" s="6">
        <f ca="1">BJ368+SUMIFS('Transactions (Dated)'!$F:$F,'Transactions (Dated)'!$D:$D,$BF369,'Transactions (Dated)'!$B:$B,BJ$11,'Transactions (Dated)'!$C:$C,"Dividend (paid to cash)")*Y369</f>
        <v>0</v>
      </c>
      <c r="BK369" s="6">
        <f ca="1">BK368+SUMIFS('Transactions (Dated)'!$F:$F,'Transactions (Dated)'!$D:$D,$BF369,'Transactions (Dated)'!$B:$B,BK$11,'Transactions (Dated)'!$C:$C,"Dividend (paid to cash)")*Z369</f>
        <v>245.96000000000004</v>
      </c>
      <c r="BL369" s="6">
        <f ca="1">BL368+SUMIFS('Transactions (Dated)'!$F:$F,'Transactions (Dated)'!$D:$D,$BF369,'Transactions (Dated)'!$B:$B,BL$11,'Transactions (Dated)'!$C:$C,"Dividend (paid to cash)")*AA369</f>
        <v>0</v>
      </c>
      <c r="BM369" s="6">
        <f ca="1">BM368+SUMIFS('Transactions (Dated)'!$F:$F,'Transactions (Dated)'!$D:$D,$BF369,'Transactions (Dated)'!$B:$B,BM$11,'Transactions (Dated)'!$C:$C,"Dividend (paid to cash)")*AB369</f>
        <v>359.31700000000001</v>
      </c>
      <c r="BN369" s="6">
        <f ca="1">BN368+SUMIFS('Transactions (Dated)'!$F:$F,'Transactions (Dated)'!$D:$D,$BF369,'Transactions (Dated)'!$B:$B,BN$11,'Transactions (Dated)'!$C:$C,"Dividend (paid to cash)")*AC369</f>
        <v>1014.9999999999999</v>
      </c>
      <c r="BO369" s="6">
        <f ca="1">BO368+SUMIFS('Transactions (Dated)'!$F:$F,'Transactions (Dated)'!$D:$D,$BF369,'Transactions (Dated)'!$B:$B,BO$11,'Transactions (Dated)'!$C:$C,"Dividend (paid to cash)")*AD369</f>
        <v>0</v>
      </c>
      <c r="BP369" s="6">
        <f ca="1">BP368+SUMIFS('Transactions (Dated)'!$F:$F,'Transactions (Dated)'!$D:$D,$BF369,'Transactions (Dated)'!$B:$B,BP$11,'Transactions (Dated)'!$C:$C,"Dividend (paid to cash)")*AE369</f>
        <v>0</v>
      </c>
      <c r="BQ369" s="6">
        <f ca="1">BQ368+SUMIFS('Transactions (Dated)'!$F:$F,'Transactions (Dated)'!$D:$D,$BF369,'Transactions (Dated)'!$B:$B,BQ$11,'Transactions (Dated)'!$C:$C,"Dividend (paid to cash)")*AF369</f>
        <v>0</v>
      </c>
      <c r="BR369" s="6">
        <f ca="1">BR368+SUMIFS('Transactions (Dated)'!$F:$F,'Transactions (Dated)'!$D:$D,$BF369,'Transactions (Dated)'!$B:$B,BR$11,'Transactions (Dated)'!$C:$C,"Dividend (paid to cash)")*AG369</f>
        <v>0</v>
      </c>
      <c r="BS369" s="6">
        <f ca="1">BS368+SUMIFS('Transactions (Dated)'!$F:$F,'Transactions (Dated)'!$D:$D,$BF369,'Transactions (Dated)'!$B:$B,BS$11,'Transactions (Dated)'!$C:$C,"Dividend (paid to cash)")*AH369</f>
        <v>0</v>
      </c>
      <c r="BT369" s="6">
        <f ca="1">BT368+SUMIFS('Transactions (Dated)'!$F:$F,'Transactions (Dated)'!$D:$D,$BF369,'Transactions (Dated)'!$B:$B,BT$11,'Transactions (Dated)'!$C:$C,"Dividend (paid to cash)")*AI369</f>
        <v>0</v>
      </c>
      <c r="BU369" s="6">
        <f ca="1">BU368+SUMIFS('Transactions (Dated)'!$F:$F,'Transactions (Dated)'!$D:$D,$BF369,'Transactions (Dated)'!$B:$B,BU$11,'Transactions (Dated)'!$C:$C,"Dividend (paid to cash)")*AJ369</f>
        <v>0</v>
      </c>
      <c r="BV369" s="6"/>
      <c r="BX369" s="6">
        <f t="shared" ca="1" si="150"/>
        <v>582469.83199999994</v>
      </c>
      <c r="BZ369" s="3">
        <f t="shared" si="151"/>
        <v>42433</v>
      </c>
      <c r="CA369" s="4">
        <f t="shared" ca="1" si="146"/>
        <v>438484.58999999997</v>
      </c>
      <c r="CB369" s="4">
        <f t="shared" ca="1" si="147"/>
        <v>582469.83199999994</v>
      </c>
      <c r="CD369" s="4">
        <f t="shared" ca="1" si="148"/>
        <v>1020954.4219999999</v>
      </c>
    </row>
    <row r="370" spans="2:82">
      <c r="B370" s="3">
        <f t="shared" si="149"/>
        <v>42436</v>
      </c>
      <c r="C370" s="2">
        <v>13383.6</v>
      </c>
      <c r="E370" s="70">
        <v>42436</v>
      </c>
      <c r="F370" s="69">
        <v>10.95</v>
      </c>
      <c r="G370" s="69">
        <v>2.39</v>
      </c>
      <c r="H370" s="69">
        <v>18.149999999999999</v>
      </c>
      <c r="I370" s="69">
        <v>33.36</v>
      </c>
      <c r="J370" s="69">
        <v>15.3</v>
      </c>
      <c r="K370" s="69">
        <v>11.84</v>
      </c>
      <c r="L370" s="69">
        <v>20.350000000000001</v>
      </c>
      <c r="M370" s="69">
        <v>3.86</v>
      </c>
      <c r="N370" s="69">
        <v>7.07</v>
      </c>
      <c r="O370" s="69">
        <v>8.6667000000000005</v>
      </c>
      <c r="P370" s="69">
        <v>25.3</v>
      </c>
      <c r="Q370" s="69">
        <v>1</v>
      </c>
      <c r="R370" s="69">
        <v>5.22</v>
      </c>
      <c r="S370" s="69">
        <v>39.54</v>
      </c>
      <c r="T370" s="4"/>
      <c r="V370" s="3">
        <f t="shared" si="128"/>
        <v>42436</v>
      </c>
      <c r="W370" s="40">
        <f ca="1">W369+SUMIFS('Transactions (Dated)'!$E$2:$E$53,'Transactions (Dated)'!$D$2:$D$53,'Share Values'!$V370,'Transactions (Dated)'!$B$2:$B$53,'Share Values'!W$11,'Transactions (Dated)'!$C$2:$C$53,"Buy")-SUMIFS('Transactions (Dated)'!$E$2:$E$53,'Transactions (Dated)'!$D$2:$D$53,'Share Values'!$V370,'Transactions (Dated)'!$B$2:$B$53,'Share Values'!W$11,'Transactions (Dated)'!$C$2:$C$53,"Sell")</f>
        <v>4625</v>
      </c>
      <c r="X370" s="40">
        <f ca="1">X369+SUMIFS('Transactions (Dated)'!$E$2:$E$53,'Transactions (Dated)'!$D$2:$D$53,'Share Values'!$V370,'Transactions (Dated)'!$B$2:$B$53,'Share Values'!X$11,'Transactions (Dated)'!$C$2:$C$53,"Buy")-SUMIFS('Transactions (Dated)'!$E$2:$E$53,'Transactions (Dated)'!$D$2:$D$53,'Share Values'!$V370,'Transactions (Dated)'!$B$2:$B$53,'Share Values'!X$11,'Transactions (Dated)'!$C$2:$C$53,"Sell")</f>
        <v>9375</v>
      </c>
      <c r="Y370" s="40">
        <f ca="1">Y369+SUMIFS('Transactions (Dated)'!$E$2:$E$53,'Transactions (Dated)'!$D$2:$D$53,'Share Values'!$V370,'Transactions (Dated)'!$B$2:$B$53,'Share Values'!Y$11,'Transactions (Dated)'!$C$2:$C$53,"Buy")-SUMIFS('Transactions (Dated)'!$E$2:$E$53,'Transactions (Dated)'!$D$2:$D$53,'Share Values'!$V370,'Transactions (Dated)'!$B$2:$B$53,'Share Values'!Y$11,'Transactions (Dated)'!$C$2:$C$53,"Sell")</f>
        <v>0</v>
      </c>
      <c r="Z370" s="40">
        <f ca="1">Z369+SUMIFS('Transactions (Dated)'!$E$2:$E$53,'Transactions (Dated)'!$D$2:$D$53,'Share Values'!$V370,'Transactions (Dated)'!$B$2:$B$53,'Share Values'!Z$11,'Transactions (Dated)'!$C$2:$C$53,"Buy")-SUMIFS('Transactions (Dated)'!$E$2:$E$53,'Transactions (Dated)'!$D$2:$D$53,'Share Values'!$V370,'Transactions (Dated)'!$B$2:$B$53,'Share Values'!Z$11,'Transactions (Dated)'!$C$2:$C$53,"Sell")</f>
        <v>1892</v>
      </c>
      <c r="AA370" s="40">
        <f ca="1">AA369+SUMIFS('Transactions (Dated)'!$E$2:$E$53,'Transactions (Dated)'!$D$2:$D$53,'Share Values'!$V370,'Transactions (Dated)'!$B$2:$B$53,'Share Values'!AA$11,'Transactions (Dated)'!$C$2:$C$53,"Buy")-SUMIFS('Transactions (Dated)'!$E$2:$E$53,'Transactions (Dated)'!$D$2:$D$53,'Share Values'!$V370,'Transactions (Dated)'!$B$2:$B$53,'Share Values'!AA$11,'Transactions (Dated)'!$C$2:$C$53,"Sell")</f>
        <v>2348</v>
      </c>
      <c r="AB370" s="40">
        <f ca="1">AB369+SUMIFS('Transactions (Dated)'!$E$2:$E$53,'Transactions (Dated)'!$D$2:$D$53,'Share Values'!$V370,'Transactions (Dated)'!$B$2:$B$53,'Share Values'!AB$11,'Transactions (Dated)'!$C$2:$C$53,"Buy")-SUMIFS('Transactions (Dated)'!$E$2:$E$53,'Transactions (Dated)'!$D$2:$D$53,'Share Values'!$V370,'Transactions (Dated)'!$B$2:$B$53,'Share Values'!AB$11,'Transactions (Dated)'!$C$2:$C$53,"Sell")</f>
        <v>4900</v>
      </c>
      <c r="AC370" s="40">
        <f ca="1">AC369+SUMIFS('Transactions (Dated)'!$E$2:$E$53,'Transactions (Dated)'!$D$2:$D$53,'Share Values'!$V370,'Transactions (Dated)'!$B$2:$B$53,'Share Values'!AC$11,'Transactions (Dated)'!$C$2:$C$53,"Buy")-SUMIFS('Transactions (Dated)'!$E$2:$E$53,'Transactions (Dated)'!$D$2:$D$53,'Share Values'!$V370,'Transactions (Dated)'!$B$2:$B$53,'Share Values'!AC$11,'Transactions (Dated)'!$C$2:$C$53,"Sell")</f>
        <v>2900</v>
      </c>
      <c r="AD370" s="40">
        <f ca="1">AD369+SUMIFS('Transactions (Dated)'!$E$2:$E$53,'Transactions (Dated)'!$D$2:$D$53,'Share Values'!$V370,'Transactions (Dated)'!$B$2:$B$53,'Share Values'!AD$11,'Transactions (Dated)'!$C$2:$C$53,"Buy")-SUMIFS('Transactions (Dated)'!$E$2:$E$53,'Transactions (Dated)'!$D$2:$D$53,'Share Values'!$V370,'Transactions (Dated)'!$B$2:$B$53,'Share Values'!AD$11,'Transactions (Dated)'!$C$2:$C$53,"Sell")</f>
        <v>28401</v>
      </c>
      <c r="AE370" s="40">
        <f ca="1">AE369+SUMIFS('Transactions (Dated)'!$E$2:$E$53,'Transactions (Dated)'!$D$2:$D$53,'Share Values'!$V370,'Transactions (Dated)'!$B$2:$B$53,'Share Values'!AE$11,'Transactions (Dated)'!$C$2:$C$53,"Buy")-SUMIFS('Transactions (Dated)'!$E$2:$E$53,'Transactions (Dated)'!$D$2:$D$53,'Share Values'!$V370,'Transactions (Dated)'!$B$2:$B$53,'Share Values'!AE$11,'Transactions (Dated)'!$C$2:$C$53,"Sell")</f>
        <v>6835</v>
      </c>
      <c r="AF370" s="40">
        <f ca="1">AF369+SUMIFS('Transactions (Dated)'!$E$2:$E$53,'Transactions (Dated)'!$D$2:$D$53,'Share Values'!$V370,'Transactions (Dated)'!$B$2:$B$53,'Share Values'!AF$11,'Transactions (Dated)'!$C$2:$C$53,"Buy")-SUMIFS('Transactions (Dated)'!$E$2:$E$53,'Transactions (Dated)'!$D$2:$D$53,'Share Values'!$V370,'Transactions (Dated)'!$B$2:$B$53,'Share Values'!AF$11,'Transactions (Dated)'!$C$2:$C$53,"Sell")</f>
        <v>0</v>
      </c>
      <c r="AG370" s="40">
        <f ca="1">AG369+SUMIFS('Transactions (Dated)'!$E$2:$E$53,'Transactions (Dated)'!$D$2:$D$53,'Share Values'!$V370,'Transactions (Dated)'!$B$2:$B$53,'Share Values'!AG$11,'Transactions (Dated)'!$C$2:$C$53,"Buy")-SUMIFS('Transactions (Dated)'!$E$2:$E$53,'Transactions (Dated)'!$D$2:$D$53,'Share Values'!$V370,'Transactions (Dated)'!$B$2:$B$53,'Share Values'!AG$11,'Transactions (Dated)'!$C$2:$C$53,"Sell")</f>
        <v>0</v>
      </c>
      <c r="AH370" s="40">
        <f ca="1">AH369+SUMIFS('Transactions (Dated)'!$E$2:$E$53,'Transactions (Dated)'!$D$2:$D$53,'Share Values'!$V370,'Transactions (Dated)'!$B$2:$B$53,'Share Values'!AH$11,'Transactions (Dated)'!$C$2:$C$53,"Buy")-SUMIFS('Transactions (Dated)'!$E$2:$E$53,'Transactions (Dated)'!$D$2:$D$53,'Share Values'!$V370,'Transactions (Dated)'!$B$2:$B$53,'Share Values'!AH$11,'Transactions (Dated)'!$C$2:$C$53,"Sell")</f>
        <v>0</v>
      </c>
      <c r="AI370" s="40">
        <f ca="1">AI369+SUMIFS('Transactions (Dated)'!$E$2:$E$53,'Transactions (Dated)'!$D$2:$D$53,'Share Values'!$V370,'Transactions (Dated)'!$B$2:$B$53,'Share Values'!AI$11,'Transactions (Dated)'!$C$2:$C$53,"Buy")-SUMIFS('Transactions (Dated)'!$E$2:$E$53,'Transactions (Dated)'!$D$2:$D$53,'Share Values'!$V370,'Transactions (Dated)'!$B$2:$B$53,'Share Values'!AI$11,'Transactions (Dated)'!$C$2:$C$53,"Sell")</f>
        <v>0</v>
      </c>
      <c r="AJ370" s="40">
        <f ca="1">AJ369+SUMIFS('Transactions (Dated)'!$E$2:$E$53,'Transactions (Dated)'!$D$2:$D$53,'Share Values'!$V370,'Transactions (Dated)'!$B$2:$B$53,'Share Values'!AJ$11,'Transactions (Dated)'!$C$2:$C$53,"Buy")-SUMIFS('Transactions (Dated)'!$E$2:$E$53,'Transactions (Dated)'!$D$2:$D$53,'Share Values'!$V370,'Transactions (Dated)'!$B$2:$B$53,'Share Values'!AJ$11,'Transactions (Dated)'!$C$2:$C$53,"Sell")</f>
        <v>0</v>
      </c>
      <c r="AK370" s="40"/>
      <c r="AM370" s="3">
        <f t="shared" si="129"/>
        <v>42436</v>
      </c>
      <c r="AN370" s="6">
        <f t="shared" ca="1" si="130"/>
        <v>50643.75</v>
      </c>
      <c r="AO370" s="6">
        <f t="shared" ca="1" si="131"/>
        <v>22406.25</v>
      </c>
      <c r="AP370" s="6">
        <f t="shared" ca="1" si="132"/>
        <v>0</v>
      </c>
      <c r="AQ370" s="6">
        <f t="shared" ca="1" si="133"/>
        <v>63117.119999999995</v>
      </c>
      <c r="AR370" s="6">
        <f t="shared" ca="1" si="134"/>
        <v>35924.400000000001</v>
      </c>
      <c r="AS370" s="6">
        <f t="shared" ca="1" si="135"/>
        <v>58016</v>
      </c>
      <c r="AT370" s="6">
        <f t="shared" ca="1" si="136"/>
        <v>59015.000000000007</v>
      </c>
      <c r="AU370" s="6">
        <f t="shared" ca="1" si="137"/>
        <v>109627.86</v>
      </c>
      <c r="AV370" s="6">
        <f t="shared" ca="1" si="138"/>
        <v>48323.450000000004</v>
      </c>
      <c r="AW370" s="6">
        <f t="shared" ca="1" si="139"/>
        <v>0</v>
      </c>
      <c r="AX370" s="6">
        <f t="shared" ca="1" si="140"/>
        <v>0</v>
      </c>
      <c r="AY370" s="6">
        <f t="shared" ca="1" si="141"/>
        <v>0</v>
      </c>
      <c r="AZ370" s="6">
        <f t="shared" ca="1" si="142"/>
        <v>0</v>
      </c>
      <c r="BA370" s="6">
        <f t="shared" ca="1" si="143"/>
        <v>0</v>
      </c>
      <c r="BB370" s="6"/>
      <c r="BD370" s="4">
        <f t="shared" ca="1" si="144"/>
        <v>447073.83</v>
      </c>
      <c r="BF370" s="3">
        <f t="shared" si="145"/>
        <v>42436</v>
      </c>
      <c r="BG370" s="6">
        <f>BG369+SUMIFS('Transactions (Dated)'!H:H,'Transactions (Dated)'!D:D,'Share Values'!AM370)</f>
        <v>578427.67999999993</v>
      </c>
      <c r="BH370" s="6">
        <f ca="1">BH369+SUMIFS('Transactions (Dated)'!$F:$F,'Transactions (Dated)'!$D:$D,$BF370,'Transactions (Dated)'!$B:$B,BH$11,'Transactions (Dated)'!$C:$C,"Dividend (paid to cash)")*W370</f>
        <v>0</v>
      </c>
      <c r="BI370" s="6">
        <f ca="1">BI369+SUMIFS('Transactions (Dated)'!$F:$F,'Transactions (Dated)'!$D:$D,$BF370,'Transactions (Dated)'!$B:$B,BI$11,'Transactions (Dated)'!$C:$C,"Dividend (paid to cash)")*X370</f>
        <v>2421.875</v>
      </c>
      <c r="BJ370" s="6">
        <f ca="1">BJ369+SUMIFS('Transactions (Dated)'!$F:$F,'Transactions (Dated)'!$D:$D,$BF370,'Transactions (Dated)'!$B:$B,BJ$11,'Transactions (Dated)'!$C:$C,"Dividend (paid to cash)")*Y370</f>
        <v>0</v>
      </c>
      <c r="BK370" s="6">
        <f ca="1">BK369+SUMIFS('Transactions (Dated)'!$F:$F,'Transactions (Dated)'!$D:$D,$BF370,'Transactions (Dated)'!$B:$B,BK$11,'Transactions (Dated)'!$C:$C,"Dividend (paid to cash)")*Z370</f>
        <v>245.96000000000004</v>
      </c>
      <c r="BL370" s="6">
        <f ca="1">BL369+SUMIFS('Transactions (Dated)'!$F:$F,'Transactions (Dated)'!$D:$D,$BF370,'Transactions (Dated)'!$B:$B,BL$11,'Transactions (Dated)'!$C:$C,"Dividend (paid to cash)")*AA370</f>
        <v>0</v>
      </c>
      <c r="BM370" s="6">
        <f ca="1">BM369+SUMIFS('Transactions (Dated)'!$F:$F,'Transactions (Dated)'!$D:$D,$BF370,'Transactions (Dated)'!$B:$B,BM$11,'Transactions (Dated)'!$C:$C,"Dividend (paid to cash)")*AB370</f>
        <v>359.31700000000001</v>
      </c>
      <c r="BN370" s="6">
        <f ca="1">BN369+SUMIFS('Transactions (Dated)'!$F:$F,'Transactions (Dated)'!$D:$D,$BF370,'Transactions (Dated)'!$B:$B,BN$11,'Transactions (Dated)'!$C:$C,"Dividend (paid to cash)")*AC370</f>
        <v>1014.9999999999999</v>
      </c>
      <c r="BO370" s="6">
        <f ca="1">BO369+SUMIFS('Transactions (Dated)'!$F:$F,'Transactions (Dated)'!$D:$D,$BF370,'Transactions (Dated)'!$B:$B,BO$11,'Transactions (Dated)'!$C:$C,"Dividend (paid to cash)")*AD370</f>
        <v>0</v>
      </c>
      <c r="BP370" s="6">
        <f ca="1">BP369+SUMIFS('Transactions (Dated)'!$F:$F,'Transactions (Dated)'!$D:$D,$BF370,'Transactions (Dated)'!$B:$B,BP$11,'Transactions (Dated)'!$C:$C,"Dividend (paid to cash)")*AE370</f>
        <v>0</v>
      </c>
      <c r="BQ370" s="6">
        <f ca="1">BQ369+SUMIFS('Transactions (Dated)'!$F:$F,'Transactions (Dated)'!$D:$D,$BF370,'Transactions (Dated)'!$B:$B,BQ$11,'Transactions (Dated)'!$C:$C,"Dividend (paid to cash)")*AF370</f>
        <v>0</v>
      </c>
      <c r="BR370" s="6">
        <f ca="1">BR369+SUMIFS('Transactions (Dated)'!$F:$F,'Transactions (Dated)'!$D:$D,$BF370,'Transactions (Dated)'!$B:$B,BR$11,'Transactions (Dated)'!$C:$C,"Dividend (paid to cash)")*AG370</f>
        <v>0</v>
      </c>
      <c r="BS370" s="6">
        <f ca="1">BS369+SUMIFS('Transactions (Dated)'!$F:$F,'Transactions (Dated)'!$D:$D,$BF370,'Transactions (Dated)'!$B:$B,BS$11,'Transactions (Dated)'!$C:$C,"Dividend (paid to cash)")*AH370</f>
        <v>0</v>
      </c>
      <c r="BT370" s="6">
        <f ca="1">BT369+SUMIFS('Transactions (Dated)'!$F:$F,'Transactions (Dated)'!$D:$D,$BF370,'Transactions (Dated)'!$B:$B,BT$11,'Transactions (Dated)'!$C:$C,"Dividend (paid to cash)")*AI370</f>
        <v>0</v>
      </c>
      <c r="BU370" s="6">
        <f ca="1">BU369+SUMIFS('Transactions (Dated)'!$F:$F,'Transactions (Dated)'!$D:$D,$BF370,'Transactions (Dated)'!$B:$B,BU$11,'Transactions (Dated)'!$C:$C,"Dividend (paid to cash)")*AJ370</f>
        <v>0</v>
      </c>
      <c r="BV370" s="6"/>
      <c r="BX370" s="6">
        <f t="shared" ca="1" si="150"/>
        <v>582469.83199999994</v>
      </c>
      <c r="BZ370" s="3">
        <f t="shared" si="151"/>
        <v>42436</v>
      </c>
      <c r="CA370" s="4">
        <f t="shared" ca="1" si="146"/>
        <v>447073.83</v>
      </c>
      <c r="CB370" s="4">
        <f t="shared" ca="1" si="147"/>
        <v>582469.83199999994</v>
      </c>
      <c r="CD370" s="4">
        <f t="shared" ca="1" si="148"/>
        <v>1029543.662</v>
      </c>
    </row>
    <row r="371" spans="2:82">
      <c r="B371" s="3">
        <f t="shared" si="149"/>
        <v>42437</v>
      </c>
      <c r="C371" s="2">
        <v>13311.1</v>
      </c>
      <c r="E371" s="70">
        <v>42437</v>
      </c>
      <c r="F371" s="69">
        <v>10.92</v>
      </c>
      <c r="G371" s="69">
        <v>2.29</v>
      </c>
      <c r="H371" s="69">
        <v>18.059999999999999</v>
      </c>
      <c r="I371" s="69">
        <v>33.200000000000003</v>
      </c>
      <c r="J371" s="69">
        <v>15.23</v>
      </c>
      <c r="K371" s="69">
        <v>11.8</v>
      </c>
      <c r="L371" s="69">
        <v>20.260000000000002</v>
      </c>
      <c r="M371" s="69">
        <v>3.73</v>
      </c>
      <c r="N371" s="69">
        <v>7.45</v>
      </c>
      <c r="O371" s="69">
        <v>8.6266999999999996</v>
      </c>
      <c r="P371" s="69">
        <v>25.35</v>
      </c>
      <c r="Q371" s="69">
        <v>1.02</v>
      </c>
      <c r="R371" s="69">
        <v>4.88</v>
      </c>
      <c r="S371" s="69">
        <v>40.18</v>
      </c>
      <c r="T371" s="4"/>
      <c r="V371" s="3">
        <f t="shared" si="128"/>
        <v>42437</v>
      </c>
      <c r="W371" s="40">
        <f ca="1">W370+SUMIFS('Transactions (Dated)'!$E$2:$E$53,'Transactions (Dated)'!$D$2:$D$53,'Share Values'!$V371,'Transactions (Dated)'!$B$2:$B$53,'Share Values'!W$11,'Transactions (Dated)'!$C$2:$C$53,"Buy")-SUMIFS('Transactions (Dated)'!$E$2:$E$53,'Transactions (Dated)'!$D$2:$D$53,'Share Values'!$V371,'Transactions (Dated)'!$B$2:$B$53,'Share Values'!W$11,'Transactions (Dated)'!$C$2:$C$53,"Sell")</f>
        <v>4625</v>
      </c>
      <c r="X371" s="40">
        <f ca="1">X370+SUMIFS('Transactions (Dated)'!$E$2:$E$53,'Transactions (Dated)'!$D$2:$D$53,'Share Values'!$V371,'Transactions (Dated)'!$B$2:$B$53,'Share Values'!X$11,'Transactions (Dated)'!$C$2:$C$53,"Buy")-SUMIFS('Transactions (Dated)'!$E$2:$E$53,'Transactions (Dated)'!$D$2:$D$53,'Share Values'!$V371,'Transactions (Dated)'!$B$2:$B$53,'Share Values'!X$11,'Transactions (Dated)'!$C$2:$C$53,"Sell")</f>
        <v>9375</v>
      </c>
      <c r="Y371" s="40">
        <f ca="1">Y370+SUMIFS('Transactions (Dated)'!$E$2:$E$53,'Transactions (Dated)'!$D$2:$D$53,'Share Values'!$V371,'Transactions (Dated)'!$B$2:$B$53,'Share Values'!Y$11,'Transactions (Dated)'!$C$2:$C$53,"Buy")-SUMIFS('Transactions (Dated)'!$E$2:$E$53,'Transactions (Dated)'!$D$2:$D$53,'Share Values'!$V371,'Transactions (Dated)'!$B$2:$B$53,'Share Values'!Y$11,'Transactions (Dated)'!$C$2:$C$53,"Sell")</f>
        <v>0</v>
      </c>
      <c r="Z371" s="40">
        <f ca="1">Z370+SUMIFS('Transactions (Dated)'!$E$2:$E$53,'Transactions (Dated)'!$D$2:$D$53,'Share Values'!$V371,'Transactions (Dated)'!$B$2:$B$53,'Share Values'!Z$11,'Transactions (Dated)'!$C$2:$C$53,"Buy")-SUMIFS('Transactions (Dated)'!$E$2:$E$53,'Transactions (Dated)'!$D$2:$D$53,'Share Values'!$V371,'Transactions (Dated)'!$B$2:$B$53,'Share Values'!Z$11,'Transactions (Dated)'!$C$2:$C$53,"Sell")</f>
        <v>1892</v>
      </c>
      <c r="AA371" s="40">
        <f ca="1">AA370+SUMIFS('Transactions (Dated)'!$E$2:$E$53,'Transactions (Dated)'!$D$2:$D$53,'Share Values'!$V371,'Transactions (Dated)'!$B$2:$B$53,'Share Values'!AA$11,'Transactions (Dated)'!$C$2:$C$53,"Buy")-SUMIFS('Transactions (Dated)'!$E$2:$E$53,'Transactions (Dated)'!$D$2:$D$53,'Share Values'!$V371,'Transactions (Dated)'!$B$2:$B$53,'Share Values'!AA$11,'Transactions (Dated)'!$C$2:$C$53,"Sell")</f>
        <v>2348</v>
      </c>
      <c r="AB371" s="40">
        <f ca="1">AB370+SUMIFS('Transactions (Dated)'!$E$2:$E$53,'Transactions (Dated)'!$D$2:$D$53,'Share Values'!$V371,'Transactions (Dated)'!$B$2:$B$53,'Share Values'!AB$11,'Transactions (Dated)'!$C$2:$C$53,"Buy")-SUMIFS('Transactions (Dated)'!$E$2:$E$53,'Transactions (Dated)'!$D$2:$D$53,'Share Values'!$V371,'Transactions (Dated)'!$B$2:$B$53,'Share Values'!AB$11,'Transactions (Dated)'!$C$2:$C$53,"Sell")</f>
        <v>4900</v>
      </c>
      <c r="AC371" s="40">
        <f ca="1">AC370+SUMIFS('Transactions (Dated)'!$E$2:$E$53,'Transactions (Dated)'!$D$2:$D$53,'Share Values'!$V371,'Transactions (Dated)'!$B$2:$B$53,'Share Values'!AC$11,'Transactions (Dated)'!$C$2:$C$53,"Buy")-SUMIFS('Transactions (Dated)'!$E$2:$E$53,'Transactions (Dated)'!$D$2:$D$53,'Share Values'!$V371,'Transactions (Dated)'!$B$2:$B$53,'Share Values'!AC$11,'Transactions (Dated)'!$C$2:$C$53,"Sell")</f>
        <v>2900</v>
      </c>
      <c r="AD371" s="40">
        <f ca="1">AD370+SUMIFS('Transactions (Dated)'!$E$2:$E$53,'Transactions (Dated)'!$D$2:$D$53,'Share Values'!$V371,'Transactions (Dated)'!$B$2:$B$53,'Share Values'!AD$11,'Transactions (Dated)'!$C$2:$C$53,"Buy")-SUMIFS('Transactions (Dated)'!$E$2:$E$53,'Transactions (Dated)'!$D$2:$D$53,'Share Values'!$V371,'Transactions (Dated)'!$B$2:$B$53,'Share Values'!AD$11,'Transactions (Dated)'!$C$2:$C$53,"Sell")</f>
        <v>28401</v>
      </c>
      <c r="AE371" s="40">
        <f ca="1">AE370+SUMIFS('Transactions (Dated)'!$E$2:$E$53,'Transactions (Dated)'!$D$2:$D$53,'Share Values'!$V371,'Transactions (Dated)'!$B$2:$B$53,'Share Values'!AE$11,'Transactions (Dated)'!$C$2:$C$53,"Buy")-SUMIFS('Transactions (Dated)'!$E$2:$E$53,'Transactions (Dated)'!$D$2:$D$53,'Share Values'!$V371,'Transactions (Dated)'!$B$2:$B$53,'Share Values'!AE$11,'Transactions (Dated)'!$C$2:$C$53,"Sell")</f>
        <v>6835</v>
      </c>
      <c r="AF371" s="40">
        <f ca="1">AF370+SUMIFS('Transactions (Dated)'!$E$2:$E$53,'Transactions (Dated)'!$D$2:$D$53,'Share Values'!$V371,'Transactions (Dated)'!$B$2:$B$53,'Share Values'!AF$11,'Transactions (Dated)'!$C$2:$C$53,"Buy")-SUMIFS('Transactions (Dated)'!$E$2:$E$53,'Transactions (Dated)'!$D$2:$D$53,'Share Values'!$V371,'Transactions (Dated)'!$B$2:$B$53,'Share Values'!AF$11,'Transactions (Dated)'!$C$2:$C$53,"Sell")</f>
        <v>0</v>
      </c>
      <c r="AG371" s="40">
        <f ca="1">AG370+SUMIFS('Transactions (Dated)'!$E$2:$E$53,'Transactions (Dated)'!$D$2:$D$53,'Share Values'!$V371,'Transactions (Dated)'!$B$2:$B$53,'Share Values'!AG$11,'Transactions (Dated)'!$C$2:$C$53,"Buy")-SUMIFS('Transactions (Dated)'!$E$2:$E$53,'Transactions (Dated)'!$D$2:$D$53,'Share Values'!$V371,'Transactions (Dated)'!$B$2:$B$53,'Share Values'!AG$11,'Transactions (Dated)'!$C$2:$C$53,"Sell")</f>
        <v>0</v>
      </c>
      <c r="AH371" s="40">
        <f ca="1">AH370+SUMIFS('Transactions (Dated)'!$E$2:$E$53,'Transactions (Dated)'!$D$2:$D$53,'Share Values'!$V371,'Transactions (Dated)'!$B$2:$B$53,'Share Values'!AH$11,'Transactions (Dated)'!$C$2:$C$53,"Buy")-SUMIFS('Transactions (Dated)'!$E$2:$E$53,'Transactions (Dated)'!$D$2:$D$53,'Share Values'!$V371,'Transactions (Dated)'!$B$2:$B$53,'Share Values'!AH$11,'Transactions (Dated)'!$C$2:$C$53,"Sell")</f>
        <v>0</v>
      </c>
      <c r="AI371" s="40">
        <f ca="1">AI370+SUMIFS('Transactions (Dated)'!$E$2:$E$53,'Transactions (Dated)'!$D$2:$D$53,'Share Values'!$V371,'Transactions (Dated)'!$B$2:$B$53,'Share Values'!AI$11,'Transactions (Dated)'!$C$2:$C$53,"Buy")-SUMIFS('Transactions (Dated)'!$E$2:$E$53,'Transactions (Dated)'!$D$2:$D$53,'Share Values'!$V371,'Transactions (Dated)'!$B$2:$B$53,'Share Values'!AI$11,'Transactions (Dated)'!$C$2:$C$53,"Sell")</f>
        <v>0</v>
      </c>
      <c r="AJ371" s="40">
        <f ca="1">AJ370+SUMIFS('Transactions (Dated)'!$E$2:$E$53,'Transactions (Dated)'!$D$2:$D$53,'Share Values'!$V371,'Transactions (Dated)'!$B$2:$B$53,'Share Values'!AJ$11,'Transactions (Dated)'!$C$2:$C$53,"Buy")-SUMIFS('Transactions (Dated)'!$E$2:$E$53,'Transactions (Dated)'!$D$2:$D$53,'Share Values'!$V371,'Transactions (Dated)'!$B$2:$B$53,'Share Values'!AJ$11,'Transactions (Dated)'!$C$2:$C$53,"Sell")</f>
        <v>0</v>
      </c>
      <c r="AK371" s="40"/>
      <c r="AM371" s="3">
        <f t="shared" si="129"/>
        <v>42437</v>
      </c>
      <c r="AN371" s="6">
        <f t="shared" ca="1" si="130"/>
        <v>50505</v>
      </c>
      <c r="AO371" s="6">
        <f t="shared" ca="1" si="131"/>
        <v>21468.75</v>
      </c>
      <c r="AP371" s="6">
        <f t="shared" ca="1" si="132"/>
        <v>0</v>
      </c>
      <c r="AQ371" s="6">
        <f t="shared" ca="1" si="133"/>
        <v>62814.400000000009</v>
      </c>
      <c r="AR371" s="6">
        <f t="shared" ca="1" si="134"/>
        <v>35760.04</v>
      </c>
      <c r="AS371" s="6">
        <f t="shared" ca="1" si="135"/>
        <v>57820</v>
      </c>
      <c r="AT371" s="6">
        <f t="shared" ca="1" si="136"/>
        <v>58754.000000000007</v>
      </c>
      <c r="AU371" s="6">
        <f t="shared" ca="1" si="137"/>
        <v>105935.73</v>
      </c>
      <c r="AV371" s="6">
        <f t="shared" ca="1" si="138"/>
        <v>50920.75</v>
      </c>
      <c r="AW371" s="6">
        <f t="shared" ca="1" si="139"/>
        <v>0</v>
      </c>
      <c r="AX371" s="6">
        <f t="shared" ca="1" si="140"/>
        <v>0</v>
      </c>
      <c r="AY371" s="6">
        <f t="shared" ca="1" si="141"/>
        <v>0</v>
      </c>
      <c r="AZ371" s="6">
        <f t="shared" ca="1" si="142"/>
        <v>0</v>
      </c>
      <c r="BA371" s="6">
        <f t="shared" ca="1" si="143"/>
        <v>0</v>
      </c>
      <c r="BB371" s="6"/>
      <c r="BD371" s="4">
        <f t="shared" ca="1" si="144"/>
        <v>443978.67000000004</v>
      </c>
      <c r="BF371" s="3">
        <f t="shared" si="145"/>
        <v>42437</v>
      </c>
      <c r="BG371" s="6">
        <f>BG370+SUMIFS('Transactions (Dated)'!H:H,'Transactions (Dated)'!D:D,'Share Values'!AM371)</f>
        <v>578427.67999999993</v>
      </c>
      <c r="BH371" s="6">
        <f ca="1">BH370+SUMIFS('Transactions (Dated)'!$F:$F,'Transactions (Dated)'!$D:$D,$BF371,'Transactions (Dated)'!$B:$B,BH$11,'Transactions (Dated)'!$C:$C,"Dividend (paid to cash)")*W371</f>
        <v>0</v>
      </c>
      <c r="BI371" s="6">
        <f ca="1">BI370+SUMIFS('Transactions (Dated)'!$F:$F,'Transactions (Dated)'!$D:$D,$BF371,'Transactions (Dated)'!$B:$B,BI$11,'Transactions (Dated)'!$C:$C,"Dividend (paid to cash)")*X371</f>
        <v>2421.875</v>
      </c>
      <c r="BJ371" s="6">
        <f ca="1">BJ370+SUMIFS('Transactions (Dated)'!$F:$F,'Transactions (Dated)'!$D:$D,$BF371,'Transactions (Dated)'!$B:$B,BJ$11,'Transactions (Dated)'!$C:$C,"Dividend (paid to cash)")*Y371</f>
        <v>0</v>
      </c>
      <c r="BK371" s="6">
        <f ca="1">BK370+SUMIFS('Transactions (Dated)'!$F:$F,'Transactions (Dated)'!$D:$D,$BF371,'Transactions (Dated)'!$B:$B,BK$11,'Transactions (Dated)'!$C:$C,"Dividend (paid to cash)")*Z371</f>
        <v>245.96000000000004</v>
      </c>
      <c r="BL371" s="6">
        <f ca="1">BL370+SUMIFS('Transactions (Dated)'!$F:$F,'Transactions (Dated)'!$D:$D,$BF371,'Transactions (Dated)'!$B:$B,BL$11,'Transactions (Dated)'!$C:$C,"Dividend (paid to cash)")*AA371</f>
        <v>0</v>
      </c>
      <c r="BM371" s="6">
        <f ca="1">BM370+SUMIFS('Transactions (Dated)'!$F:$F,'Transactions (Dated)'!$D:$D,$BF371,'Transactions (Dated)'!$B:$B,BM$11,'Transactions (Dated)'!$C:$C,"Dividend (paid to cash)")*AB371</f>
        <v>359.31700000000001</v>
      </c>
      <c r="BN371" s="6">
        <f ca="1">BN370+SUMIFS('Transactions (Dated)'!$F:$F,'Transactions (Dated)'!$D:$D,$BF371,'Transactions (Dated)'!$B:$B,BN$11,'Transactions (Dated)'!$C:$C,"Dividend (paid to cash)")*AC371</f>
        <v>1014.9999999999999</v>
      </c>
      <c r="BO371" s="6">
        <f ca="1">BO370+SUMIFS('Transactions (Dated)'!$F:$F,'Transactions (Dated)'!$D:$D,$BF371,'Transactions (Dated)'!$B:$B,BO$11,'Transactions (Dated)'!$C:$C,"Dividend (paid to cash)")*AD371</f>
        <v>0</v>
      </c>
      <c r="BP371" s="6">
        <f ca="1">BP370+SUMIFS('Transactions (Dated)'!$F:$F,'Transactions (Dated)'!$D:$D,$BF371,'Transactions (Dated)'!$B:$B,BP$11,'Transactions (Dated)'!$C:$C,"Dividend (paid to cash)")*AE371</f>
        <v>0</v>
      </c>
      <c r="BQ371" s="6">
        <f ca="1">BQ370+SUMIFS('Transactions (Dated)'!$F:$F,'Transactions (Dated)'!$D:$D,$BF371,'Transactions (Dated)'!$B:$B,BQ$11,'Transactions (Dated)'!$C:$C,"Dividend (paid to cash)")*AF371</f>
        <v>0</v>
      </c>
      <c r="BR371" s="6">
        <f ca="1">BR370+SUMIFS('Transactions (Dated)'!$F:$F,'Transactions (Dated)'!$D:$D,$BF371,'Transactions (Dated)'!$B:$B,BR$11,'Transactions (Dated)'!$C:$C,"Dividend (paid to cash)")*AG371</f>
        <v>0</v>
      </c>
      <c r="BS371" s="6">
        <f ca="1">BS370+SUMIFS('Transactions (Dated)'!$F:$F,'Transactions (Dated)'!$D:$D,$BF371,'Transactions (Dated)'!$B:$B,BS$11,'Transactions (Dated)'!$C:$C,"Dividend (paid to cash)")*AH371</f>
        <v>0</v>
      </c>
      <c r="BT371" s="6">
        <f ca="1">BT370+SUMIFS('Transactions (Dated)'!$F:$F,'Transactions (Dated)'!$D:$D,$BF371,'Transactions (Dated)'!$B:$B,BT$11,'Transactions (Dated)'!$C:$C,"Dividend (paid to cash)")*AI371</f>
        <v>0</v>
      </c>
      <c r="BU371" s="6">
        <f ca="1">BU370+SUMIFS('Transactions (Dated)'!$F:$F,'Transactions (Dated)'!$D:$D,$BF371,'Transactions (Dated)'!$B:$B,BU$11,'Transactions (Dated)'!$C:$C,"Dividend (paid to cash)")*AJ371</f>
        <v>0</v>
      </c>
      <c r="BV371" s="6"/>
      <c r="BX371" s="6">
        <f t="shared" ca="1" si="150"/>
        <v>582469.83199999994</v>
      </c>
      <c r="BZ371" s="3">
        <f t="shared" si="151"/>
        <v>42437</v>
      </c>
      <c r="CA371" s="4">
        <f t="shared" ca="1" si="146"/>
        <v>443978.67000000004</v>
      </c>
      <c r="CB371" s="4">
        <f t="shared" ca="1" si="147"/>
        <v>582469.83199999994</v>
      </c>
      <c r="CD371" s="4">
        <f t="shared" ca="1" si="148"/>
        <v>1026448.502</v>
      </c>
    </row>
    <row r="372" spans="2:82">
      <c r="B372" s="3">
        <f t="shared" si="149"/>
        <v>42438</v>
      </c>
      <c r="C372" s="2">
        <v>13392.9</v>
      </c>
      <c r="E372" s="70">
        <v>42438</v>
      </c>
      <c r="F372" s="69">
        <v>10.91</v>
      </c>
      <c r="G372" s="69">
        <v>2.21</v>
      </c>
      <c r="H372" s="69">
        <v>18.149999999999999</v>
      </c>
      <c r="I372" s="69">
        <v>32.32</v>
      </c>
      <c r="J372" s="69">
        <v>14.87</v>
      </c>
      <c r="K372" s="69">
        <v>12.11</v>
      </c>
      <c r="L372" s="69">
        <v>20.149999999999999</v>
      </c>
      <c r="M372" s="69">
        <v>3.63</v>
      </c>
      <c r="N372" s="69">
        <v>8.3000000000000007</v>
      </c>
      <c r="O372" s="69">
        <v>8.9600000000000009</v>
      </c>
      <c r="P372" s="69">
        <v>26.44</v>
      </c>
      <c r="Q372" s="69">
        <v>1.02</v>
      </c>
      <c r="R372" s="69">
        <v>5.19</v>
      </c>
      <c r="S372" s="69">
        <v>40.119999999999997</v>
      </c>
      <c r="T372" s="4"/>
      <c r="V372" s="3">
        <f t="shared" si="128"/>
        <v>42438</v>
      </c>
      <c r="W372" s="40">
        <f ca="1">W371+SUMIFS('Transactions (Dated)'!$E$2:$E$53,'Transactions (Dated)'!$D$2:$D$53,'Share Values'!$V372,'Transactions (Dated)'!$B$2:$B$53,'Share Values'!W$11,'Transactions (Dated)'!$C$2:$C$53,"Buy")-SUMIFS('Transactions (Dated)'!$E$2:$E$53,'Transactions (Dated)'!$D$2:$D$53,'Share Values'!$V372,'Transactions (Dated)'!$B$2:$B$53,'Share Values'!W$11,'Transactions (Dated)'!$C$2:$C$53,"Sell")</f>
        <v>4625</v>
      </c>
      <c r="X372" s="40">
        <f ca="1">X371+SUMIFS('Transactions (Dated)'!$E$2:$E$53,'Transactions (Dated)'!$D$2:$D$53,'Share Values'!$V372,'Transactions (Dated)'!$B$2:$B$53,'Share Values'!X$11,'Transactions (Dated)'!$C$2:$C$53,"Buy")-SUMIFS('Transactions (Dated)'!$E$2:$E$53,'Transactions (Dated)'!$D$2:$D$53,'Share Values'!$V372,'Transactions (Dated)'!$B$2:$B$53,'Share Values'!X$11,'Transactions (Dated)'!$C$2:$C$53,"Sell")</f>
        <v>9375</v>
      </c>
      <c r="Y372" s="40">
        <f ca="1">Y371+SUMIFS('Transactions (Dated)'!$E$2:$E$53,'Transactions (Dated)'!$D$2:$D$53,'Share Values'!$V372,'Transactions (Dated)'!$B$2:$B$53,'Share Values'!Y$11,'Transactions (Dated)'!$C$2:$C$53,"Buy")-SUMIFS('Transactions (Dated)'!$E$2:$E$53,'Transactions (Dated)'!$D$2:$D$53,'Share Values'!$V372,'Transactions (Dated)'!$B$2:$B$53,'Share Values'!Y$11,'Transactions (Dated)'!$C$2:$C$53,"Sell")</f>
        <v>0</v>
      </c>
      <c r="Z372" s="40">
        <f ca="1">Z371+SUMIFS('Transactions (Dated)'!$E$2:$E$53,'Transactions (Dated)'!$D$2:$D$53,'Share Values'!$V372,'Transactions (Dated)'!$B$2:$B$53,'Share Values'!Z$11,'Transactions (Dated)'!$C$2:$C$53,"Buy")-SUMIFS('Transactions (Dated)'!$E$2:$E$53,'Transactions (Dated)'!$D$2:$D$53,'Share Values'!$V372,'Transactions (Dated)'!$B$2:$B$53,'Share Values'!Z$11,'Transactions (Dated)'!$C$2:$C$53,"Sell")</f>
        <v>1892</v>
      </c>
      <c r="AA372" s="40">
        <f ca="1">AA371+SUMIFS('Transactions (Dated)'!$E$2:$E$53,'Transactions (Dated)'!$D$2:$D$53,'Share Values'!$V372,'Transactions (Dated)'!$B$2:$B$53,'Share Values'!AA$11,'Transactions (Dated)'!$C$2:$C$53,"Buy")-SUMIFS('Transactions (Dated)'!$E$2:$E$53,'Transactions (Dated)'!$D$2:$D$53,'Share Values'!$V372,'Transactions (Dated)'!$B$2:$B$53,'Share Values'!AA$11,'Transactions (Dated)'!$C$2:$C$53,"Sell")</f>
        <v>2348</v>
      </c>
      <c r="AB372" s="40">
        <f ca="1">AB371+SUMIFS('Transactions (Dated)'!$E$2:$E$53,'Transactions (Dated)'!$D$2:$D$53,'Share Values'!$V372,'Transactions (Dated)'!$B$2:$B$53,'Share Values'!AB$11,'Transactions (Dated)'!$C$2:$C$53,"Buy")-SUMIFS('Transactions (Dated)'!$E$2:$E$53,'Transactions (Dated)'!$D$2:$D$53,'Share Values'!$V372,'Transactions (Dated)'!$B$2:$B$53,'Share Values'!AB$11,'Transactions (Dated)'!$C$2:$C$53,"Sell")</f>
        <v>4900</v>
      </c>
      <c r="AC372" s="40">
        <f ca="1">AC371+SUMIFS('Transactions (Dated)'!$E$2:$E$53,'Transactions (Dated)'!$D$2:$D$53,'Share Values'!$V372,'Transactions (Dated)'!$B$2:$B$53,'Share Values'!AC$11,'Transactions (Dated)'!$C$2:$C$53,"Buy")-SUMIFS('Transactions (Dated)'!$E$2:$E$53,'Transactions (Dated)'!$D$2:$D$53,'Share Values'!$V372,'Transactions (Dated)'!$B$2:$B$53,'Share Values'!AC$11,'Transactions (Dated)'!$C$2:$C$53,"Sell")</f>
        <v>2900</v>
      </c>
      <c r="AD372" s="40">
        <f ca="1">AD371+SUMIFS('Transactions (Dated)'!$E$2:$E$53,'Transactions (Dated)'!$D$2:$D$53,'Share Values'!$V372,'Transactions (Dated)'!$B$2:$B$53,'Share Values'!AD$11,'Transactions (Dated)'!$C$2:$C$53,"Buy")-SUMIFS('Transactions (Dated)'!$E$2:$E$53,'Transactions (Dated)'!$D$2:$D$53,'Share Values'!$V372,'Transactions (Dated)'!$B$2:$B$53,'Share Values'!AD$11,'Transactions (Dated)'!$C$2:$C$53,"Sell")</f>
        <v>28401</v>
      </c>
      <c r="AE372" s="40">
        <f ca="1">AE371+SUMIFS('Transactions (Dated)'!$E$2:$E$53,'Transactions (Dated)'!$D$2:$D$53,'Share Values'!$V372,'Transactions (Dated)'!$B$2:$B$53,'Share Values'!AE$11,'Transactions (Dated)'!$C$2:$C$53,"Buy")-SUMIFS('Transactions (Dated)'!$E$2:$E$53,'Transactions (Dated)'!$D$2:$D$53,'Share Values'!$V372,'Transactions (Dated)'!$B$2:$B$53,'Share Values'!AE$11,'Transactions (Dated)'!$C$2:$C$53,"Sell")</f>
        <v>6835</v>
      </c>
      <c r="AF372" s="40">
        <f ca="1">AF371+SUMIFS('Transactions (Dated)'!$E$2:$E$53,'Transactions (Dated)'!$D$2:$D$53,'Share Values'!$V372,'Transactions (Dated)'!$B$2:$B$53,'Share Values'!AF$11,'Transactions (Dated)'!$C$2:$C$53,"Buy")-SUMIFS('Transactions (Dated)'!$E$2:$E$53,'Transactions (Dated)'!$D$2:$D$53,'Share Values'!$V372,'Transactions (Dated)'!$B$2:$B$53,'Share Values'!AF$11,'Transactions (Dated)'!$C$2:$C$53,"Sell")</f>
        <v>0</v>
      </c>
      <c r="AG372" s="40">
        <f ca="1">AG371+SUMIFS('Transactions (Dated)'!$E$2:$E$53,'Transactions (Dated)'!$D$2:$D$53,'Share Values'!$V372,'Transactions (Dated)'!$B$2:$B$53,'Share Values'!AG$11,'Transactions (Dated)'!$C$2:$C$53,"Buy")-SUMIFS('Transactions (Dated)'!$E$2:$E$53,'Transactions (Dated)'!$D$2:$D$53,'Share Values'!$V372,'Transactions (Dated)'!$B$2:$B$53,'Share Values'!AG$11,'Transactions (Dated)'!$C$2:$C$53,"Sell")</f>
        <v>0</v>
      </c>
      <c r="AH372" s="40">
        <f ca="1">AH371+SUMIFS('Transactions (Dated)'!$E$2:$E$53,'Transactions (Dated)'!$D$2:$D$53,'Share Values'!$V372,'Transactions (Dated)'!$B$2:$B$53,'Share Values'!AH$11,'Transactions (Dated)'!$C$2:$C$53,"Buy")-SUMIFS('Transactions (Dated)'!$E$2:$E$53,'Transactions (Dated)'!$D$2:$D$53,'Share Values'!$V372,'Transactions (Dated)'!$B$2:$B$53,'Share Values'!AH$11,'Transactions (Dated)'!$C$2:$C$53,"Sell")</f>
        <v>0</v>
      </c>
      <c r="AI372" s="40">
        <f ca="1">AI371+SUMIFS('Transactions (Dated)'!$E$2:$E$53,'Transactions (Dated)'!$D$2:$D$53,'Share Values'!$V372,'Transactions (Dated)'!$B$2:$B$53,'Share Values'!AI$11,'Transactions (Dated)'!$C$2:$C$53,"Buy")-SUMIFS('Transactions (Dated)'!$E$2:$E$53,'Transactions (Dated)'!$D$2:$D$53,'Share Values'!$V372,'Transactions (Dated)'!$B$2:$B$53,'Share Values'!AI$11,'Transactions (Dated)'!$C$2:$C$53,"Sell")</f>
        <v>0</v>
      </c>
      <c r="AJ372" s="40">
        <f ca="1">AJ371+SUMIFS('Transactions (Dated)'!$E$2:$E$53,'Transactions (Dated)'!$D$2:$D$53,'Share Values'!$V372,'Transactions (Dated)'!$B$2:$B$53,'Share Values'!AJ$11,'Transactions (Dated)'!$C$2:$C$53,"Buy")-SUMIFS('Transactions (Dated)'!$E$2:$E$53,'Transactions (Dated)'!$D$2:$D$53,'Share Values'!$V372,'Transactions (Dated)'!$B$2:$B$53,'Share Values'!AJ$11,'Transactions (Dated)'!$C$2:$C$53,"Sell")</f>
        <v>0</v>
      </c>
      <c r="AK372" s="40"/>
      <c r="AM372" s="3">
        <f t="shared" si="129"/>
        <v>42438</v>
      </c>
      <c r="AN372" s="6">
        <f t="shared" ca="1" si="130"/>
        <v>50458.75</v>
      </c>
      <c r="AO372" s="6">
        <f t="shared" ca="1" si="131"/>
        <v>20718.75</v>
      </c>
      <c r="AP372" s="6">
        <f t="shared" ca="1" si="132"/>
        <v>0</v>
      </c>
      <c r="AQ372" s="6">
        <f t="shared" ca="1" si="133"/>
        <v>61149.440000000002</v>
      </c>
      <c r="AR372" s="6">
        <f t="shared" ca="1" si="134"/>
        <v>34914.759999999995</v>
      </c>
      <c r="AS372" s="6">
        <f t="shared" ca="1" si="135"/>
        <v>59339</v>
      </c>
      <c r="AT372" s="6">
        <f t="shared" ca="1" si="136"/>
        <v>58434.999999999993</v>
      </c>
      <c r="AU372" s="6">
        <f t="shared" ca="1" si="137"/>
        <v>103095.62999999999</v>
      </c>
      <c r="AV372" s="6">
        <f t="shared" ca="1" si="138"/>
        <v>56730.500000000007</v>
      </c>
      <c r="AW372" s="6">
        <f t="shared" ca="1" si="139"/>
        <v>0</v>
      </c>
      <c r="AX372" s="6">
        <f t="shared" ca="1" si="140"/>
        <v>0</v>
      </c>
      <c r="AY372" s="6">
        <f t="shared" ca="1" si="141"/>
        <v>0</v>
      </c>
      <c r="AZ372" s="6">
        <f t="shared" ca="1" si="142"/>
        <v>0</v>
      </c>
      <c r="BA372" s="6">
        <f t="shared" ca="1" si="143"/>
        <v>0</v>
      </c>
      <c r="BB372" s="6"/>
      <c r="BD372" s="4">
        <f t="shared" ca="1" si="144"/>
        <v>444841.83</v>
      </c>
      <c r="BF372" s="3">
        <f t="shared" si="145"/>
        <v>42438</v>
      </c>
      <c r="BG372" s="6">
        <f>BG371+SUMIFS('Transactions (Dated)'!H:H,'Transactions (Dated)'!D:D,'Share Values'!AM372)</f>
        <v>578427.67999999993</v>
      </c>
      <c r="BH372" s="6">
        <f ca="1">BH371+SUMIFS('Transactions (Dated)'!$F:$F,'Transactions (Dated)'!$D:$D,$BF372,'Transactions (Dated)'!$B:$B,BH$11,'Transactions (Dated)'!$C:$C,"Dividend (paid to cash)")*W372</f>
        <v>0</v>
      </c>
      <c r="BI372" s="6">
        <f ca="1">BI371+SUMIFS('Transactions (Dated)'!$F:$F,'Transactions (Dated)'!$D:$D,$BF372,'Transactions (Dated)'!$B:$B,BI$11,'Transactions (Dated)'!$C:$C,"Dividend (paid to cash)")*X372</f>
        <v>2421.875</v>
      </c>
      <c r="BJ372" s="6">
        <f ca="1">BJ371+SUMIFS('Transactions (Dated)'!$F:$F,'Transactions (Dated)'!$D:$D,$BF372,'Transactions (Dated)'!$B:$B,BJ$11,'Transactions (Dated)'!$C:$C,"Dividend (paid to cash)")*Y372</f>
        <v>0</v>
      </c>
      <c r="BK372" s="6">
        <f ca="1">BK371+SUMIFS('Transactions (Dated)'!$F:$F,'Transactions (Dated)'!$D:$D,$BF372,'Transactions (Dated)'!$B:$B,BK$11,'Transactions (Dated)'!$C:$C,"Dividend (paid to cash)")*Z372</f>
        <v>245.96000000000004</v>
      </c>
      <c r="BL372" s="6">
        <f ca="1">BL371+SUMIFS('Transactions (Dated)'!$F:$F,'Transactions (Dated)'!$D:$D,$BF372,'Transactions (Dated)'!$B:$B,BL$11,'Transactions (Dated)'!$C:$C,"Dividend (paid to cash)")*AA372</f>
        <v>0</v>
      </c>
      <c r="BM372" s="6">
        <f ca="1">BM371+SUMIFS('Transactions (Dated)'!$F:$F,'Transactions (Dated)'!$D:$D,$BF372,'Transactions (Dated)'!$B:$B,BM$11,'Transactions (Dated)'!$C:$C,"Dividend (paid to cash)")*AB372</f>
        <v>359.31700000000001</v>
      </c>
      <c r="BN372" s="6">
        <f ca="1">BN371+SUMIFS('Transactions (Dated)'!$F:$F,'Transactions (Dated)'!$D:$D,$BF372,'Transactions (Dated)'!$B:$B,BN$11,'Transactions (Dated)'!$C:$C,"Dividend (paid to cash)")*AC372</f>
        <v>1014.9999999999999</v>
      </c>
      <c r="BO372" s="6">
        <f ca="1">BO371+SUMIFS('Transactions (Dated)'!$F:$F,'Transactions (Dated)'!$D:$D,$BF372,'Transactions (Dated)'!$B:$B,BO$11,'Transactions (Dated)'!$C:$C,"Dividend (paid to cash)")*AD372</f>
        <v>0</v>
      </c>
      <c r="BP372" s="6">
        <f ca="1">BP371+SUMIFS('Transactions (Dated)'!$F:$F,'Transactions (Dated)'!$D:$D,$BF372,'Transactions (Dated)'!$B:$B,BP$11,'Transactions (Dated)'!$C:$C,"Dividend (paid to cash)")*AE372</f>
        <v>0</v>
      </c>
      <c r="BQ372" s="6">
        <f ca="1">BQ371+SUMIFS('Transactions (Dated)'!$F:$F,'Transactions (Dated)'!$D:$D,$BF372,'Transactions (Dated)'!$B:$B,BQ$11,'Transactions (Dated)'!$C:$C,"Dividend (paid to cash)")*AF372</f>
        <v>0</v>
      </c>
      <c r="BR372" s="6">
        <f ca="1">BR371+SUMIFS('Transactions (Dated)'!$F:$F,'Transactions (Dated)'!$D:$D,$BF372,'Transactions (Dated)'!$B:$B,BR$11,'Transactions (Dated)'!$C:$C,"Dividend (paid to cash)")*AG372</f>
        <v>0</v>
      </c>
      <c r="BS372" s="6">
        <f ca="1">BS371+SUMIFS('Transactions (Dated)'!$F:$F,'Transactions (Dated)'!$D:$D,$BF372,'Transactions (Dated)'!$B:$B,BS$11,'Transactions (Dated)'!$C:$C,"Dividend (paid to cash)")*AH372</f>
        <v>0</v>
      </c>
      <c r="BT372" s="6">
        <f ca="1">BT371+SUMIFS('Transactions (Dated)'!$F:$F,'Transactions (Dated)'!$D:$D,$BF372,'Transactions (Dated)'!$B:$B,BT$11,'Transactions (Dated)'!$C:$C,"Dividend (paid to cash)")*AI372</f>
        <v>0</v>
      </c>
      <c r="BU372" s="6">
        <f ca="1">BU371+SUMIFS('Transactions (Dated)'!$F:$F,'Transactions (Dated)'!$D:$D,$BF372,'Transactions (Dated)'!$B:$B,BU$11,'Transactions (Dated)'!$C:$C,"Dividend (paid to cash)")*AJ372</f>
        <v>0</v>
      </c>
      <c r="BV372" s="6"/>
      <c r="BX372" s="6">
        <f t="shared" ca="1" si="150"/>
        <v>582469.83199999994</v>
      </c>
      <c r="BZ372" s="3">
        <f t="shared" si="151"/>
        <v>42438</v>
      </c>
      <c r="CA372" s="4">
        <f t="shared" ca="1" si="146"/>
        <v>444841.83</v>
      </c>
      <c r="CB372" s="4">
        <f t="shared" ca="1" si="147"/>
        <v>582469.83199999994</v>
      </c>
      <c r="CD372" s="4">
        <f t="shared" ca="1" si="148"/>
        <v>1027311.662</v>
      </c>
    </row>
    <row r="373" spans="2:82">
      <c r="B373" s="3">
        <f t="shared" si="149"/>
        <v>42439</v>
      </c>
      <c r="C373" s="2">
        <v>13379.1</v>
      </c>
      <c r="E373" s="70">
        <v>42439</v>
      </c>
      <c r="F373" s="69">
        <v>10.62</v>
      </c>
      <c r="G373" s="69">
        <v>2.2400000000000002</v>
      </c>
      <c r="H373" s="69">
        <v>18.14</v>
      </c>
      <c r="I373" s="69">
        <v>32.74</v>
      </c>
      <c r="J373" s="69">
        <v>14.9</v>
      </c>
      <c r="K373" s="69">
        <v>12.13</v>
      </c>
      <c r="L373" s="69">
        <v>20.3</v>
      </c>
      <c r="M373" s="69">
        <v>3.9</v>
      </c>
      <c r="N373" s="69">
        <v>8.48</v>
      </c>
      <c r="O373" s="69">
        <v>9.0333000000000006</v>
      </c>
      <c r="P373" s="69">
        <v>26.57</v>
      </c>
      <c r="Q373" s="69">
        <v>0.99</v>
      </c>
      <c r="R373" s="69">
        <v>5.18</v>
      </c>
      <c r="S373" s="69">
        <v>39.99</v>
      </c>
      <c r="T373" s="4"/>
      <c r="V373" s="3">
        <f t="shared" si="128"/>
        <v>42439</v>
      </c>
      <c r="W373" s="40">
        <f ca="1">W372+SUMIFS('Transactions (Dated)'!$E$2:$E$53,'Transactions (Dated)'!$D$2:$D$53,'Share Values'!$V373,'Transactions (Dated)'!$B$2:$B$53,'Share Values'!W$11,'Transactions (Dated)'!$C$2:$C$53,"Buy")-SUMIFS('Transactions (Dated)'!$E$2:$E$53,'Transactions (Dated)'!$D$2:$D$53,'Share Values'!$V373,'Transactions (Dated)'!$B$2:$B$53,'Share Values'!W$11,'Transactions (Dated)'!$C$2:$C$53,"Sell")</f>
        <v>4625</v>
      </c>
      <c r="X373" s="40">
        <f ca="1">X372+SUMIFS('Transactions (Dated)'!$E$2:$E$53,'Transactions (Dated)'!$D$2:$D$53,'Share Values'!$V373,'Transactions (Dated)'!$B$2:$B$53,'Share Values'!X$11,'Transactions (Dated)'!$C$2:$C$53,"Buy")-SUMIFS('Transactions (Dated)'!$E$2:$E$53,'Transactions (Dated)'!$D$2:$D$53,'Share Values'!$V373,'Transactions (Dated)'!$B$2:$B$53,'Share Values'!X$11,'Transactions (Dated)'!$C$2:$C$53,"Sell")</f>
        <v>9375</v>
      </c>
      <c r="Y373" s="40">
        <f ca="1">Y372+SUMIFS('Transactions (Dated)'!$E$2:$E$53,'Transactions (Dated)'!$D$2:$D$53,'Share Values'!$V373,'Transactions (Dated)'!$B$2:$B$53,'Share Values'!Y$11,'Transactions (Dated)'!$C$2:$C$53,"Buy")-SUMIFS('Transactions (Dated)'!$E$2:$E$53,'Transactions (Dated)'!$D$2:$D$53,'Share Values'!$V373,'Transactions (Dated)'!$B$2:$B$53,'Share Values'!Y$11,'Transactions (Dated)'!$C$2:$C$53,"Sell")</f>
        <v>0</v>
      </c>
      <c r="Z373" s="40">
        <f ca="1">Z372+SUMIFS('Transactions (Dated)'!$E$2:$E$53,'Transactions (Dated)'!$D$2:$D$53,'Share Values'!$V373,'Transactions (Dated)'!$B$2:$B$53,'Share Values'!Z$11,'Transactions (Dated)'!$C$2:$C$53,"Buy")-SUMIFS('Transactions (Dated)'!$E$2:$E$53,'Transactions (Dated)'!$D$2:$D$53,'Share Values'!$V373,'Transactions (Dated)'!$B$2:$B$53,'Share Values'!Z$11,'Transactions (Dated)'!$C$2:$C$53,"Sell")</f>
        <v>1892</v>
      </c>
      <c r="AA373" s="40">
        <f ca="1">AA372+SUMIFS('Transactions (Dated)'!$E$2:$E$53,'Transactions (Dated)'!$D$2:$D$53,'Share Values'!$V373,'Transactions (Dated)'!$B$2:$B$53,'Share Values'!AA$11,'Transactions (Dated)'!$C$2:$C$53,"Buy")-SUMIFS('Transactions (Dated)'!$E$2:$E$53,'Transactions (Dated)'!$D$2:$D$53,'Share Values'!$V373,'Transactions (Dated)'!$B$2:$B$53,'Share Values'!AA$11,'Transactions (Dated)'!$C$2:$C$53,"Sell")</f>
        <v>2348</v>
      </c>
      <c r="AB373" s="40">
        <f ca="1">AB372+SUMIFS('Transactions (Dated)'!$E$2:$E$53,'Transactions (Dated)'!$D$2:$D$53,'Share Values'!$V373,'Transactions (Dated)'!$B$2:$B$53,'Share Values'!AB$11,'Transactions (Dated)'!$C$2:$C$53,"Buy")-SUMIFS('Transactions (Dated)'!$E$2:$E$53,'Transactions (Dated)'!$D$2:$D$53,'Share Values'!$V373,'Transactions (Dated)'!$B$2:$B$53,'Share Values'!AB$11,'Transactions (Dated)'!$C$2:$C$53,"Sell")</f>
        <v>4900</v>
      </c>
      <c r="AC373" s="40">
        <f ca="1">AC372+SUMIFS('Transactions (Dated)'!$E$2:$E$53,'Transactions (Dated)'!$D$2:$D$53,'Share Values'!$V373,'Transactions (Dated)'!$B$2:$B$53,'Share Values'!AC$11,'Transactions (Dated)'!$C$2:$C$53,"Buy")-SUMIFS('Transactions (Dated)'!$E$2:$E$53,'Transactions (Dated)'!$D$2:$D$53,'Share Values'!$V373,'Transactions (Dated)'!$B$2:$B$53,'Share Values'!AC$11,'Transactions (Dated)'!$C$2:$C$53,"Sell")</f>
        <v>2900</v>
      </c>
      <c r="AD373" s="40">
        <f ca="1">AD372+SUMIFS('Transactions (Dated)'!$E$2:$E$53,'Transactions (Dated)'!$D$2:$D$53,'Share Values'!$V373,'Transactions (Dated)'!$B$2:$B$53,'Share Values'!AD$11,'Transactions (Dated)'!$C$2:$C$53,"Buy")-SUMIFS('Transactions (Dated)'!$E$2:$E$53,'Transactions (Dated)'!$D$2:$D$53,'Share Values'!$V373,'Transactions (Dated)'!$B$2:$B$53,'Share Values'!AD$11,'Transactions (Dated)'!$C$2:$C$53,"Sell")</f>
        <v>14201</v>
      </c>
      <c r="AE373" s="40">
        <f ca="1">AE372+SUMIFS('Transactions (Dated)'!$E$2:$E$53,'Transactions (Dated)'!$D$2:$D$53,'Share Values'!$V373,'Transactions (Dated)'!$B$2:$B$53,'Share Values'!AE$11,'Transactions (Dated)'!$C$2:$C$53,"Buy")-SUMIFS('Transactions (Dated)'!$E$2:$E$53,'Transactions (Dated)'!$D$2:$D$53,'Share Values'!$V373,'Transactions (Dated)'!$B$2:$B$53,'Share Values'!AE$11,'Transactions (Dated)'!$C$2:$C$53,"Sell")</f>
        <v>6835</v>
      </c>
      <c r="AF373" s="40">
        <f ca="1">AF372+SUMIFS('Transactions (Dated)'!$E$2:$E$53,'Transactions (Dated)'!$D$2:$D$53,'Share Values'!$V373,'Transactions (Dated)'!$B$2:$B$53,'Share Values'!AF$11,'Transactions (Dated)'!$C$2:$C$53,"Buy")-SUMIFS('Transactions (Dated)'!$E$2:$E$53,'Transactions (Dated)'!$D$2:$D$53,'Share Values'!$V373,'Transactions (Dated)'!$B$2:$B$53,'Share Values'!AF$11,'Transactions (Dated)'!$C$2:$C$53,"Sell")</f>
        <v>0</v>
      </c>
      <c r="AG373" s="40">
        <f ca="1">AG372+SUMIFS('Transactions (Dated)'!$E$2:$E$53,'Transactions (Dated)'!$D$2:$D$53,'Share Values'!$V373,'Transactions (Dated)'!$B$2:$B$53,'Share Values'!AG$11,'Transactions (Dated)'!$C$2:$C$53,"Buy")-SUMIFS('Transactions (Dated)'!$E$2:$E$53,'Transactions (Dated)'!$D$2:$D$53,'Share Values'!$V373,'Transactions (Dated)'!$B$2:$B$53,'Share Values'!AG$11,'Transactions (Dated)'!$C$2:$C$53,"Sell")</f>
        <v>0</v>
      </c>
      <c r="AH373" s="40">
        <f ca="1">AH372+SUMIFS('Transactions (Dated)'!$E$2:$E$53,'Transactions (Dated)'!$D$2:$D$53,'Share Values'!$V373,'Transactions (Dated)'!$B$2:$B$53,'Share Values'!AH$11,'Transactions (Dated)'!$C$2:$C$53,"Buy")-SUMIFS('Transactions (Dated)'!$E$2:$E$53,'Transactions (Dated)'!$D$2:$D$53,'Share Values'!$V373,'Transactions (Dated)'!$B$2:$B$53,'Share Values'!AH$11,'Transactions (Dated)'!$C$2:$C$53,"Sell")</f>
        <v>0</v>
      </c>
      <c r="AI373" s="40">
        <f ca="1">AI372+SUMIFS('Transactions (Dated)'!$E$2:$E$53,'Transactions (Dated)'!$D$2:$D$53,'Share Values'!$V373,'Transactions (Dated)'!$B$2:$B$53,'Share Values'!AI$11,'Transactions (Dated)'!$C$2:$C$53,"Buy")-SUMIFS('Transactions (Dated)'!$E$2:$E$53,'Transactions (Dated)'!$D$2:$D$53,'Share Values'!$V373,'Transactions (Dated)'!$B$2:$B$53,'Share Values'!AI$11,'Transactions (Dated)'!$C$2:$C$53,"Sell")</f>
        <v>0</v>
      </c>
      <c r="AJ373" s="40">
        <f ca="1">AJ372+SUMIFS('Transactions (Dated)'!$E$2:$E$53,'Transactions (Dated)'!$D$2:$D$53,'Share Values'!$V373,'Transactions (Dated)'!$B$2:$B$53,'Share Values'!AJ$11,'Transactions (Dated)'!$C$2:$C$53,"Buy")-SUMIFS('Transactions (Dated)'!$E$2:$E$53,'Transactions (Dated)'!$D$2:$D$53,'Share Values'!$V373,'Transactions (Dated)'!$B$2:$B$53,'Share Values'!AJ$11,'Transactions (Dated)'!$C$2:$C$53,"Sell")</f>
        <v>0</v>
      </c>
      <c r="AK373" s="40"/>
      <c r="AM373" s="3">
        <f t="shared" si="129"/>
        <v>42439</v>
      </c>
      <c r="AN373" s="6">
        <f t="shared" ca="1" si="130"/>
        <v>49117.5</v>
      </c>
      <c r="AO373" s="6">
        <f t="shared" ca="1" si="131"/>
        <v>21000.000000000004</v>
      </c>
      <c r="AP373" s="6">
        <f t="shared" ca="1" si="132"/>
        <v>0</v>
      </c>
      <c r="AQ373" s="6">
        <f t="shared" ca="1" si="133"/>
        <v>61944.08</v>
      </c>
      <c r="AR373" s="6">
        <f t="shared" ca="1" si="134"/>
        <v>34985.200000000004</v>
      </c>
      <c r="AS373" s="6">
        <f t="shared" ca="1" si="135"/>
        <v>59437.000000000007</v>
      </c>
      <c r="AT373" s="6">
        <f t="shared" ca="1" si="136"/>
        <v>58870</v>
      </c>
      <c r="AU373" s="6">
        <f t="shared" ca="1" si="137"/>
        <v>55383.9</v>
      </c>
      <c r="AV373" s="6">
        <f t="shared" ca="1" si="138"/>
        <v>57960.800000000003</v>
      </c>
      <c r="AW373" s="6">
        <f t="shared" ca="1" si="139"/>
        <v>0</v>
      </c>
      <c r="AX373" s="6">
        <f t="shared" ca="1" si="140"/>
        <v>0</v>
      </c>
      <c r="AY373" s="6">
        <f t="shared" ca="1" si="141"/>
        <v>0</v>
      </c>
      <c r="AZ373" s="6">
        <f t="shared" ca="1" si="142"/>
        <v>0</v>
      </c>
      <c r="BA373" s="6">
        <f t="shared" ca="1" si="143"/>
        <v>0</v>
      </c>
      <c r="BB373" s="6"/>
      <c r="BD373" s="4">
        <f t="shared" ca="1" si="144"/>
        <v>398698.48000000004</v>
      </c>
      <c r="BF373" s="3">
        <f t="shared" si="145"/>
        <v>42439</v>
      </c>
      <c r="BG373" s="6">
        <f>BG372+SUMIFS('Transactions (Dated)'!H:H,'Transactions (Dated)'!D:D,'Share Values'!AM373)</f>
        <v>633797.67999999993</v>
      </c>
      <c r="BH373" s="6">
        <f ca="1">BH372+SUMIFS('Transactions (Dated)'!$F:$F,'Transactions (Dated)'!$D:$D,$BF373,'Transactions (Dated)'!$B:$B,BH$11,'Transactions (Dated)'!$C:$C,"Dividend (paid to cash)")*W373</f>
        <v>0</v>
      </c>
      <c r="BI373" s="6">
        <f ca="1">BI372+SUMIFS('Transactions (Dated)'!$F:$F,'Transactions (Dated)'!$D:$D,$BF373,'Transactions (Dated)'!$B:$B,BI$11,'Transactions (Dated)'!$C:$C,"Dividend (paid to cash)")*X373</f>
        <v>2421.875</v>
      </c>
      <c r="BJ373" s="6">
        <f ca="1">BJ372+SUMIFS('Transactions (Dated)'!$F:$F,'Transactions (Dated)'!$D:$D,$BF373,'Transactions (Dated)'!$B:$B,BJ$11,'Transactions (Dated)'!$C:$C,"Dividend (paid to cash)")*Y373</f>
        <v>0</v>
      </c>
      <c r="BK373" s="6">
        <f ca="1">BK372+SUMIFS('Transactions (Dated)'!$F:$F,'Transactions (Dated)'!$D:$D,$BF373,'Transactions (Dated)'!$B:$B,BK$11,'Transactions (Dated)'!$C:$C,"Dividend (paid to cash)")*Z373</f>
        <v>245.96000000000004</v>
      </c>
      <c r="BL373" s="6">
        <f ca="1">BL372+SUMIFS('Transactions (Dated)'!$F:$F,'Transactions (Dated)'!$D:$D,$BF373,'Transactions (Dated)'!$B:$B,BL$11,'Transactions (Dated)'!$C:$C,"Dividend (paid to cash)")*AA373</f>
        <v>0</v>
      </c>
      <c r="BM373" s="6">
        <f ca="1">BM372+SUMIFS('Transactions (Dated)'!$F:$F,'Transactions (Dated)'!$D:$D,$BF373,'Transactions (Dated)'!$B:$B,BM$11,'Transactions (Dated)'!$C:$C,"Dividend (paid to cash)")*AB373</f>
        <v>359.31700000000001</v>
      </c>
      <c r="BN373" s="6">
        <f ca="1">BN372+SUMIFS('Transactions (Dated)'!$F:$F,'Transactions (Dated)'!$D:$D,$BF373,'Transactions (Dated)'!$B:$B,BN$11,'Transactions (Dated)'!$C:$C,"Dividend (paid to cash)")*AC373</f>
        <v>1014.9999999999999</v>
      </c>
      <c r="BO373" s="6">
        <f ca="1">BO372+SUMIFS('Transactions (Dated)'!$F:$F,'Transactions (Dated)'!$D:$D,$BF373,'Transactions (Dated)'!$B:$B,BO$11,'Transactions (Dated)'!$C:$C,"Dividend (paid to cash)")*AD373</f>
        <v>0</v>
      </c>
      <c r="BP373" s="6">
        <f ca="1">BP372+SUMIFS('Transactions (Dated)'!$F:$F,'Transactions (Dated)'!$D:$D,$BF373,'Transactions (Dated)'!$B:$B,BP$11,'Transactions (Dated)'!$C:$C,"Dividend (paid to cash)")*AE373</f>
        <v>0</v>
      </c>
      <c r="BQ373" s="6">
        <f ca="1">BQ372+SUMIFS('Transactions (Dated)'!$F:$F,'Transactions (Dated)'!$D:$D,$BF373,'Transactions (Dated)'!$B:$B,BQ$11,'Transactions (Dated)'!$C:$C,"Dividend (paid to cash)")*AF373</f>
        <v>0</v>
      </c>
      <c r="BR373" s="6">
        <f ca="1">BR372+SUMIFS('Transactions (Dated)'!$F:$F,'Transactions (Dated)'!$D:$D,$BF373,'Transactions (Dated)'!$B:$B,BR$11,'Transactions (Dated)'!$C:$C,"Dividend (paid to cash)")*AG373</f>
        <v>0</v>
      </c>
      <c r="BS373" s="6">
        <f ca="1">BS372+SUMIFS('Transactions (Dated)'!$F:$F,'Transactions (Dated)'!$D:$D,$BF373,'Transactions (Dated)'!$B:$B,BS$11,'Transactions (Dated)'!$C:$C,"Dividend (paid to cash)")*AH373</f>
        <v>0</v>
      </c>
      <c r="BT373" s="6">
        <f ca="1">BT372+SUMIFS('Transactions (Dated)'!$F:$F,'Transactions (Dated)'!$D:$D,$BF373,'Transactions (Dated)'!$B:$B,BT$11,'Transactions (Dated)'!$C:$C,"Dividend (paid to cash)")*AI373</f>
        <v>0</v>
      </c>
      <c r="BU373" s="6">
        <f ca="1">BU372+SUMIFS('Transactions (Dated)'!$F:$F,'Transactions (Dated)'!$D:$D,$BF373,'Transactions (Dated)'!$B:$B,BU$11,'Transactions (Dated)'!$C:$C,"Dividend (paid to cash)")*AJ373</f>
        <v>0</v>
      </c>
      <c r="BV373" s="6"/>
      <c r="BX373" s="6">
        <f t="shared" ca="1" si="150"/>
        <v>637839.83199999994</v>
      </c>
      <c r="BZ373" s="3">
        <f t="shared" si="151"/>
        <v>42439</v>
      </c>
      <c r="CA373" s="4">
        <f t="shared" ca="1" si="146"/>
        <v>398698.48000000004</v>
      </c>
      <c r="CB373" s="4">
        <f t="shared" ca="1" si="147"/>
        <v>637839.83199999994</v>
      </c>
      <c r="CD373" s="4">
        <f t="shared" ca="1" si="148"/>
        <v>1036538.3119999999</v>
      </c>
    </row>
    <row r="374" spans="2:82">
      <c r="B374" s="3">
        <f t="shared" si="149"/>
        <v>42440</v>
      </c>
      <c r="C374" s="2">
        <v>13522</v>
      </c>
      <c r="E374" s="70">
        <v>42440</v>
      </c>
      <c r="F374" s="69">
        <v>10.66</v>
      </c>
      <c r="G374" s="69">
        <v>2.27</v>
      </c>
      <c r="H374" s="69">
        <v>18.36</v>
      </c>
      <c r="I374" s="69">
        <v>32.700000000000003</v>
      </c>
      <c r="J374" s="69">
        <v>15.12</v>
      </c>
      <c r="K374" s="69">
        <v>12.14</v>
      </c>
      <c r="L374" s="69">
        <v>20.56</v>
      </c>
      <c r="M374" s="69">
        <v>3.76</v>
      </c>
      <c r="N374" s="69">
        <v>8.42</v>
      </c>
      <c r="O374" s="69">
        <v>9.33</v>
      </c>
      <c r="P374" s="69">
        <v>26.46</v>
      </c>
      <c r="Q374" s="69">
        <v>1.01</v>
      </c>
      <c r="R374" s="69">
        <v>5.07</v>
      </c>
      <c r="S374" s="69">
        <v>40.21</v>
      </c>
      <c r="T374" s="4"/>
      <c r="V374" s="3">
        <f t="shared" si="128"/>
        <v>42440</v>
      </c>
      <c r="W374" s="40">
        <f ca="1">W373+SUMIFS('Transactions (Dated)'!$E$2:$E$53,'Transactions (Dated)'!$D$2:$D$53,'Share Values'!$V374,'Transactions (Dated)'!$B$2:$B$53,'Share Values'!W$11,'Transactions (Dated)'!$C$2:$C$53,"Buy")-SUMIFS('Transactions (Dated)'!$E$2:$E$53,'Transactions (Dated)'!$D$2:$D$53,'Share Values'!$V374,'Transactions (Dated)'!$B$2:$B$53,'Share Values'!W$11,'Transactions (Dated)'!$C$2:$C$53,"Sell")</f>
        <v>4625</v>
      </c>
      <c r="X374" s="40">
        <f ca="1">X373+SUMIFS('Transactions (Dated)'!$E$2:$E$53,'Transactions (Dated)'!$D$2:$D$53,'Share Values'!$V374,'Transactions (Dated)'!$B$2:$B$53,'Share Values'!X$11,'Transactions (Dated)'!$C$2:$C$53,"Buy")-SUMIFS('Transactions (Dated)'!$E$2:$E$53,'Transactions (Dated)'!$D$2:$D$53,'Share Values'!$V374,'Transactions (Dated)'!$B$2:$B$53,'Share Values'!X$11,'Transactions (Dated)'!$C$2:$C$53,"Sell")</f>
        <v>9375</v>
      </c>
      <c r="Y374" s="40">
        <f ca="1">Y373+SUMIFS('Transactions (Dated)'!$E$2:$E$53,'Transactions (Dated)'!$D$2:$D$53,'Share Values'!$V374,'Transactions (Dated)'!$B$2:$B$53,'Share Values'!Y$11,'Transactions (Dated)'!$C$2:$C$53,"Buy")-SUMIFS('Transactions (Dated)'!$E$2:$E$53,'Transactions (Dated)'!$D$2:$D$53,'Share Values'!$V374,'Transactions (Dated)'!$B$2:$B$53,'Share Values'!Y$11,'Transactions (Dated)'!$C$2:$C$53,"Sell")</f>
        <v>0</v>
      </c>
      <c r="Z374" s="40">
        <f ca="1">Z373+SUMIFS('Transactions (Dated)'!$E$2:$E$53,'Transactions (Dated)'!$D$2:$D$53,'Share Values'!$V374,'Transactions (Dated)'!$B$2:$B$53,'Share Values'!Z$11,'Transactions (Dated)'!$C$2:$C$53,"Buy")-SUMIFS('Transactions (Dated)'!$E$2:$E$53,'Transactions (Dated)'!$D$2:$D$53,'Share Values'!$V374,'Transactions (Dated)'!$B$2:$B$53,'Share Values'!Z$11,'Transactions (Dated)'!$C$2:$C$53,"Sell")</f>
        <v>1892</v>
      </c>
      <c r="AA374" s="40">
        <f ca="1">AA373+SUMIFS('Transactions (Dated)'!$E$2:$E$53,'Transactions (Dated)'!$D$2:$D$53,'Share Values'!$V374,'Transactions (Dated)'!$B$2:$B$53,'Share Values'!AA$11,'Transactions (Dated)'!$C$2:$C$53,"Buy")-SUMIFS('Transactions (Dated)'!$E$2:$E$53,'Transactions (Dated)'!$D$2:$D$53,'Share Values'!$V374,'Transactions (Dated)'!$B$2:$B$53,'Share Values'!AA$11,'Transactions (Dated)'!$C$2:$C$53,"Sell")</f>
        <v>2348</v>
      </c>
      <c r="AB374" s="40">
        <f ca="1">AB373+SUMIFS('Transactions (Dated)'!$E$2:$E$53,'Transactions (Dated)'!$D$2:$D$53,'Share Values'!$V374,'Transactions (Dated)'!$B$2:$B$53,'Share Values'!AB$11,'Transactions (Dated)'!$C$2:$C$53,"Buy")-SUMIFS('Transactions (Dated)'!$E$2:$E$53,'Transactions (Dated)'!$D$2:$D$53,'Share Values'!$V374,'Transactions (Dated)'!$B$2:$B$53,'Share Values'!AB$11,'Transactions (Dated)'!$C$2:$C$53,"Sell")</f>
        <v>4900</v>
      </c>
      <c r="AC374" s="40">
        <f ca="1">AC373+SUMIFS('Transactions (Dated)'!$E$2:$E$53,'Transactions (Dated)'!$D$2:$D$53,'Share Values'!$V374,'Transactions (Dated)'!$B$2:$B$53,'Share Values'!AC$11,'Transactions (Dated)'!$C$2:$C$53,"Buy")-SUMIFS('Transactions (Dated)'!$E$2:$E$53,'Transactions (Dated)'!$D$2:$D$53,'Share Values'!$V374,'Transactions (Dated)'!$B$2:$B$53,'Share Values'!AC$11,'Transactions (Dated)'!$C$2:$C$53,"Sell")</f>
        <v>2900</v>
      </c>
      <c r="AD374" s="40">
        <f ca="1">AD373+SUMIFS('Transactions (Dated)'!$E$2:$E$53,'Transactions (Dated)'!$D$2:$D$53,'Share Values'!$V374,'Transactions (Dated)'!$B$2:$B$53,'Share Values'!AD$11,'Transactions (Dated)'!$C$2:$C$53,"Buy")-SUMIFS('Transactions (Dated)'!$E$2:$E$53,'Transactions (Dated)'!$D$2:$D$53,'Share Values'!$V374,'Transactions (Dated)'!$B$2:$B$53,'Share Values'!AD$11,'Transactions (Dated)'!$C$2:$C$53,"Sell")</f>
        <v>14201</v>
      </c>
      <c r="AE374" s="40">
        <f ca="1">AE373+SUMIFS('Transactions (Dated)'!$E$2:$E$53,'Transactions (Dated)'!$D$2:$D$53,'Share Values'!$V374,'Transactions (Dated)'!$B$2:$B$53,'Share Values'!AE$11,'Transactions (Dated)'!$C$2:$C$53,"Buy")-SUMIFS('Transactions (Dated)'!$E$2:$E$53,'Transactions (Dated)'!$D$2:$D$53,'Share Values'!$V374,'Transactions (Dated)'!$B$2:$B$53,'Share Values'!AE$11,'Transactions (Dated)'!$C$2:$C$53,"Sell")</f>
        <v>6835</v>
      </c>
      <c r="AF374" s="40">
        <f ca="1">AF373+SUMIFS('Transactions (Dated)'!$E$2:$E$53,'Transactions (Dated)'!$D$2:$D$53,'Share Values'!$V374,'Transactions (Dated)'!$B$2:$B$53,'Share Values'!AF$11,'Transactions (Dated)'!$C$2:$C$53,"Buy")-SUMIFS('Transactions (Dated)'!$E$2:$E$53,'Transactions (Dated)'!$D$2:$D$53,'Share Values'!$V374,'Transactions (Dated)'!$B$2:$B$53,'Share Values'!AF$11,'Transactions (Dated)'!$C$2:$C$53,"Sell")</f>
        <v>0</v>
      </c>
      <c r="AG374" s="40">
        <f ca="1">AG373+SUMIFS('Transactions (Dated)'!$E$2:$E$53,'Transactions (Dated)'!$D$2:$D$53,'Share Values'!$V374,'Transactions (Dated)'!$B$2:$B$53,'Share Values'!AG$11,'Transactions (Dated)'!$C$2:$C$53,"Buy")-SUMIFS('Transactions (Dated)'!$E$2:$E$53,'Transactions (Dated)'!$D$2:$D$53,'Share Values'!$V374,'Transactions (Dated)'!$B$2:$B$53,'Share Values'!AG$11,'Transactions (Dated)'!$C$2:$C$53,"Sell")</f>
        <v>0</v>
      </c>
      <c r="AH374" s="40">
        <f ca="1">AH373+SUMIFS('Transactions (Dated)'!$E$2:$E$53,'Transactions (Dated)'!$D$2:$D$53,'Share Values'!$V374,'Transactions (Dated)'!$B$2:$B$53,'Share Values'!AH$11,'Transactions (Dated)'!$C$2:$C$53,"Buy")-SUMIFS('Transactions (Dated)'!$E$2:$E$53,'Transactions (Dated)'!$D$2:$D$53,'Share Values'!$V374,'Transactions (Dated)'!$B$2:$B$53,'Share Values'!AH$11,'Transactions (Dated)'!$C$2:$C$53,"Sell")</f>
        <v>0</v>
      </c>
      <c r="AI374" s="40">
        <f ca="1">AI373+SUMIFS('Transactions (Dated)'!$E$2:$E$53,'Transactions (Dated)'!$D$2:$D$53,'Share Values'!$V374,'Transactions (Dated)'!$B$2:$B$53,'Share Values'!AI$11,'Transactions (Dated)'!$C$2:$C$53,"Buy")-SUMIFS('Transactions (Dated)'!$E$2:$E$53,'Transactions (Dated)'!$D$2:$D$53,'Share Values'!$V374,'Transactions (Dated)'!$B$2:$B$53,'Share Values'!AI$11,'Transactions (Dated)'!$C$2:$C$53,"Sell")</f>
        <v>0</v>
      </c>
      <c r="AJ374" s="40">
        <f ca="1">AJ373+SUMIFS('Transactions (Dated)'!$E$2:$E$53,'Transactions (Dated)'!$D$2:$D$53,'Share Values'!$V374,'Transactions (Dated)'!$B$2:$B$53,'Share Values'!AJ$11,'Transactions (Dated)'!$C$2:$C$53,"Buy")-SUMIFS('Transactions (Dated)'!$E$2:$E$53,'Transactions (Dated)'!$D$2:$D$53,'Share Values'!$V374,'Transactions (Dated)'!$B$2:$B$53,'Share Values'!AJ$11,'Transactions (Dated)'!$C$2:$C$53,"Sell")</f>
        <v>0</v>
      </c>
      <c r="AK374" s="40"/>
      <c r="AM374" s="3">
        <f t="shared" si="129"/>
        <v>42440</v>
      </c>
      <c r="AN374" s="6">
        <f t="shared" ca="1" si="130"/>
        <v>49302.5</v>
      </c>
      <c r="AO374" s="6">
        <f t="shared" ca="1" si="131"/>
        <v>21281.25</v>
      </c>
      <c r="AP374" s="6">
        <f t="shared" ca="1" si="132"/>
        <v>0</v>
      </c>
      <c r="AQ374" s="6">
        <f t="shared" ca="1" si="133"/>
        <v>61868.400000000009</v>
      </c>
      <c r="AR374" s="6">
        <f t="shared" ca="1" si="134"/>
        <v>35501.759999999995</v>
      </c>
      <c r="AS374" s="6">
        <f t="shared" ca="1" si="135"/>
        <v>59486</v>
      </c>
      <c r="AT374" s="6">
        <f t="shared" ca="1" si="136"/>
        <v>59623.999999999993</v>
      </c>
      <c r="AU374" s="6">
        <f t="shared" ca="1" si="137"/>
        <v>53395.759999999995</v>
      </c>
      <c r="AV374" s="6">
        <f t="shared" ca="1" si="138"/>
        <v>57550.7</v>
      </c>
      <c r="AW374" s="6">
        <f t="shared" ca="1" si="139"/>
        <v>0</v>
      </c>
      <c r="AX374" s="6">
        <f t="shared" ca="1" si="140"/>
        <v>0</v>
      </c>
      <c r="AY374" s="6">
        <f t="shared" ca="1" si="141"/>
        <v>0</v>
      </c>
      <c r="AZ374" s="6">
        <f t="shared" ca="1" si="142"/>
        <v>0</v>
      </c>
      <c r="BA374" s="6">
        <f t="shared" ca="1" si="143"/>
        <v>0</v>
      </c>
      <c r="BB374" s="6"/>
      <c r="BD374" s="4">
        <f t="shared" ca="1" si="144"/>
        <v>398010.37000000005</v>
      </c>
      <c r="BF374" s="3">
        <f t="shared" si="145"/>
        <v>42440</v>
      </c>
      <c r="BG374" s="6">
        <f>BG373+SUMIFS('Transactions (Dated)'!H:H,'Transactions (Dated)'!D:D,'Share Values'!AM374)</f>
        <v>633797.67999999993</v>
      </c>
      <c r="BH374" s="6">
        <f ca="1">BH373+SUMIFS('Transactions (Dated)'!$F:$F,'Transactions (Dated)'!$D:$D,$BF374,'Transactions (Dated)'!$B:$B,BH$11,'Transactions (Dated)'!$C:$C,"Dividend (paid to cash)")*W374</f>
        <v>0</v>
      </c>
      <c r="BI374" s="6">
        <f ca="1">BI373+SUMIFS('Transactions (Dated)'!$F:$F,'Transactions (Dated)'!$D:$D,$BF374,'Transactions (Dated)'!$B:$B,BI$11,'Transactions (Dated)'!$C:$C,"Dividend (paid to cash)")*X374</f>
        <v>2421.875</v>
      </c>
      <c r="BJ374" s="6">
        <f ca="1">BJ373+SUMIFS('Transactions (Dated)'!$F:$F,'Transactions (Dated)'!$D:$D,$BF374,'Transactions (Dated)'!$B:$B,BJ$11,'Transactions (Dated)'!$C:$C,"Dividend (paid to cash)")*Y374</f>
        <v>0</v>
      </c>
      <c r="BK374" s="6">
        <f ca="1">BK373+SUMIFS('Transactions (Dated)'!$F:$F,'Transactions (Dated)'!$D:$D,$BF374,'Transactions (Dated)'!$B:$B,BK$11,'Transactions (Dated)'!$C:$C,"Dividend (paid to cash)")*Z374</f>
        <v>245.96000000000004</v>
      </c>
      <c r="BL374" s="6">
        <f ca="1">BL373+SUMIFS('Transactions (Dated)'!$F:$F,'Transactions (Dated)'!$D:$D,$BF374,'Transactions (Dated)'!$B:$B,BL$11,'Transactions (Dated)'!$C:$C,"Dividend (paid to cash)")*AA374</f>
        <v>0</v>
      </c>
      <c r="BM374" s="6">
        <f ca="1">BM373+SUMIFS('Transactions (Dated)'!$F:$F,'Transactions (Dated)'!$D:$D,$BF374,'Transactions (Dated)'!$B:$B,BM$11,'Transactions (Dated)'!$C:$C,"Dividend (paid to cash)")*AB374</f>
        <v>359.31700000000001</v>
      </c>
      <c r="BN374" s="6">
        <f ca="1">BN373+SUMIFS('Transactions (Dated)'!$F:$F,'Transactions (Dated)'!$D:$D,$BF374,'Transactions (Dated)'!$B:$B,BN$11,'Transactions (Dated)'!$C:$C,"Dividend (paid to cash)")*AC374</f>
        <v>1014.9999999999999</v>
      </c>
      <c r="BO374" s="6">
        <f ca="1">BO373+SUMIFS('Transactions (Dated)'!$F:$F,'Transactions (Dated)'!$D:$D,$BF374,'Transactions (Dated)'!$B:$B,BO$11,'Transactions (Dated)'!$C:$C,"Dividend (paid to cash)")*AD374</f>
        <v>0</v>
      </c>
      <c r="BP374" s="6">
        <f ca="1">BP373+SUMIFS('Transactions (Dated)'!$F:$F,'Transactions (Dated)'!$D:$D,$BF374,'Transactions (Dated)'!$B:$B,BP$11,'Transactions (Dated)'!$C:$C,"Dividend (paid to cash)")*AE374</f>
        <v>0</v>
      </c>
      <c r="BQ374" s="6">
        <f ca="1">BQ373+SUMIFS('Transactions (Dated)'!$F:$F,'Transactions (Dated)'!$D:$D,$BF374,'Transactions (Dated)'!$B:$B,BQ$11,'Transactions (Dated)'!$C:$C,"Dividend (paid to cash)")*AF374</f>
        <v>0</v>
      </c>
      <c r="BR374" s="6">
        <f ca="1">BR373+SUMIFS('Transactions (Dated)'!$F:$F,'Transactions (Dated)'!$D:$D,$BF374,'Transactions (Dated)'!$B:$B,BR$11,'Transactions (Dated)'!$C:$C,"Dividend (paid to cash)")*AG374</f>
        <v>0</v>
      </c>
      <c r="BS374" s="6">
        <f ca="1">BS373+SUMIFS('Transactions (Dated)'!$F:$F,'Transactions (Dated)'!$D:$D,$BF374,'Transactions (Dated)'!$B:$B,BS$11,'Transactions (Dated)'!$C:$C,"Dividend (paid to cash)")*AH374</f>
        <v>0</v>
      </c>
      <c r="BT374" s="6">
        <f ca="1">BT373+SUMIFS('Transactions (Dated)'!$F:$F,'Transactions (Dated)'!$D:$D,$BF374,'Transactions (Dated)'!$B:$B,BT$11,'Transactions (Dated)'!$C:$C,"Dividend (paid to cash)")*AI374</f>
        <v>0</v>
      </c>
      <c r="BU374" s="6">
        <f ca="1">BU373+SUMIFS('Transactions (Dated)'!$F:$F,'Transactions (Dated)'!$D:$D,$BF374,'Transactions (Dated)'!$B:$B,BU$11,'Transactions (Dated)'!$C:$C,"Dividend (paid to cash)")*AJ374</f>
        <v>0</v>
      </c>
      <c r="BV374" s="6"/>
      <c r="BX374" s="6">
        <f t="shared" ca="1" si="150"/>
        <v>637839.83199999994</v>
      </c>
      <c r="BZ374" s="3">
        <f t="shared" si="151"/>
        <v>42440</v>
      </c>
      <c r="CA374" s="4">
        <f t="shared" ca="1" si="146"/>
        <v>398010.37000000005</v>
      </c>
      <c r="CB374" s="4">
        <f t="shared" ca="1" si="147"/>
        <v>637839.83199999994</v>
      </c>
      <c r="CD374" s="4">
        <f t="shared" ca="1" si="148"/>
        <v>1035850.202</v>
      </c>
    </row>
    <row r="375" spans="2:82">
      <c r="B375" s="3">
        <f t="shared" si="149"/>
        <v>42443</v>
      </c>
      <c r="C375" s="2">
        <v>13477.5</v>
      </c>
      <c r="E375" s="70">
        <v>42443</v>
      </c>
      <c r="F375" s="69">
        <v>10.63</v>
      </c>
      <c r="G375" s="69">
        <v>2.23</v>
      </c>
      <c r="H375" s="69">
        <v>18.29</v>
      </c>
      <c r="I375" s="69">
        <v>33.090000000000003</v>
      </c>
      <c r="J375" s="69">
        <v>14.98</v>
      </c>
      <c r="K375" s="69">
        <v>12.41</v>
      </c>
      <c r="L375" s="69">
        <v>20.49</v>
      </c>
      <c r="M375" s="69">
        <v>3.8</v>
      </c>
      <c r="N375" s="69">
        <v>8.4700000000000006</v>
      </c>
      <c r="O375" s="69">
        <v>9.0333000000000006</v>
      </c>
      <c r="P375" s="69">
        <v>27.31</v>
      </c>
      <c r="Q375" s="69">
        <v>1.02</v>
      </c>
      <c r="R375" s="69">
        <v>4.92</v>
      </c>
      <c r="S375" s="69">
        <v>39.65</v>
      </c>
      <c r="T375" s="4"/>
      <c r="V375" s="3">
        <f t="shared" si="128"/>
        <v>42443</v>
      </c>
      <c r="W375" s="40">
        <f ca="1">W374+SUMIFS('Transactions (Dated)'!$E$2:$E$53,'Transactions (Dated)'!$D$2:$D$53,'Share Values'!$V375,'Transactions (Dated)'!$B$2:$B$53,'Share Values'!W$11,'Transactions (Dated)'!$C$2:$C$53,"Buy")-SUMIFS('Transactions (Dated)'!$E$2:$E$53,'Transactions (Dated)'!$D$2:$D$53,'Share Values'!$V375,'Transactions (Dated)'!$B$2:$B$53,'Share Values'!W$11,'Transactions (Dated)'!$C$2:$C$53,"Sell")</f>
        <v>4625</v>
      </c>
      <c r="X375" s="40">
        <f ca="1">X374+SUMIFS('Transactions (Dated)'!$E$2:$E$53,'Transactions (Dated)'!$D$2:$D$53,'Share Values'!$V375,'Transactions (Dated)'!$B$2:$B$53,'Share Values'!X$11,'Transactions (Dated)'!$C$2:$C$53,"Buy")-SUMIFS('Transactions (Dated)'!$E$2:$E$53,'Transactions (Dated)'!$D$2:$D$53,'Share Values'!$V375,'Transactions (Dated)'!$B$2:$B$53,'Share Values'!X$11,'Transactions (Dated)'!$C$2:$C$53,"Sell")</f>
        <v>9375</v>
      </c>
      <c r="Y375" s="40">
        <f ca="1">Y374+SUMIFS('Transactions (Dated)'!$E$2:$E$53,'Transactions (Dated)'!$D$2:$D$53,'Share Values'!$V375,'Transactions (Dated)'!$B$2:$B$53,'Share Values'!Y$11,'Transactions (Dated)'!$C$2:$C$53,"Buy")-SUMIFS('Transactions (Dated)'!$E$2:$E$53,'Transactions (Dated)'!$D$2:$D$53,'Share Values'!$V375,'Transactions (Dated)'!$B$2:$B$53,'Share Values'!Y$11,'Transactions (Dated)'!$C$2:$C$53,"Sell")</f>
        <v>0</v>
      </c>
      <c r="Z375" s="40">
        <f ca="1">Z374+SUMIFS('Transactions (Dated)'!$E$2:$E$53,'Transactions (Dated)'!$D$2:$D$53,'Share Values'!$V375,'Transactions (Dated)'!$B$2:$B$53,'Share Values'!Z$11,'Transactions (Dated)'!$C$2:$C$53,"Buy")-SUMIFS('Transactions (Dated)'!$E$2:$E$53,'Transactions (Dated)'!$D$2:$D$53,'Share Values'!$V375,'Transactions (Dated)'!$B$2:$B$53,'Share Values'!Z$11,'Transactions (Dated)'!$C$2:$C$53,"Sell")</f>
        <v>1892</v>
      </c>
      <c r="AA375" s="40">
        <f ca="1">AA374+SUMIFS('Transactions (Dated)'!$E$2:$E$53,'Transactions (Dated)'!$D$2:$D$53,'Share Values'!$V375,'Transactions (Dated)'!$B$2:$B$53,'Share Values'!AA$11,'Transactions (Dated)'!$C$2:$C$53,"Buy")-SUMIFS('Transactions (Dated)'!$E$2:$E$53,'Transactions (Dated)'!$D$2:$D$53,'Share Values'!$V375,'Transactions (Dated)'!$B$2:$B$53,'Share Values'!AA$11,'Transactions (Dated)'!$C$2:$C$53,"Sell")</f>
        <v>2348</v>
      </c>
      <c r="AB375" s="40">
        <f ca="1">AB374+SUMIFS('Transactions (Dated)'!$E$2:$E$53,'Transactions (Dated)'!$D$2:$D$53,'Share Values'!$V375,'Transactions (Dated)'!$B$2:$B$53,'Share Values'!AB$11,'Transactions (Dated)'!$C$2:$C$53,"Buy")-SUMIFS('Transactions (Dated)'!$E$2:$E$53,'Transactions (Dated)'!$D$2:$D$53,'Share Values'!$V375,'Transactions (Dated)'!$B$2:$B$53,'Share Values'!AB$11,'Transactions (Dated)'!$C$2:$C$53,"Sell")</f>
        <v>4900</v>
      </c>
      <c r="AC375" s="40">
        <f ca="1">AC374+SUMIFS('Transactions (Dated)'!$E$2:$E$53,'Transactions (Dated)'!$D$2:$D$53,'Share Values'!$V375,'Transactions (Dated)'!$B$2:$B$53,'Share Values'!AC$11,'Transactions (Dated)'!$C$2:$C$53,"Buy")-SUMIFS('Transactions (Dated)'!$E$2:$E$53,'Transactions (Dated)'!$D$2:$D$53,'Share Values'!$V375,'Transactions (Dated)'!$B$2:$B$53,'Share Values'!AC$11,'Transactions (Dated)'!$C$2:$C$53,"Sell")</f>
        <v>2900</v>
      </c>
      <c r="AD375" s="40">
        <f ca="1">AD374+SUMIFS('Transactions (Dated)'!$E$2:$E$53,'Transactions (Dated)'!$D$2:$D$53,'Share Values'!$V375,'Transactions (Dated)'!$B$2:$B$53,'Share Values'!AD$11,'Transactions (Dated)'!$C$2:$C$53,"Buy")-SUMIFS('Transactions (Dated)'!$E$2:$E$53,'Transactions (Dated)'!$D$2:$D$53,'Share Values'!$V375,'Transactions (Dated)'!$B$2:$B$53,'Share Values'!AD$11,'Transactions (Dated)'!$C$2:$C$53,"Sell")</f>
        <v>14201</v>
      </c>
      <c r="AE375" s="40">
        <f ca="1">AE374+SUMIFS('Transactions (Dated)'!$E$2:$E$53,'Transactions (Dated)'!$D$2:$D$53,'Share Values'!$V375,'Transactions (Dated)'!$B$2:$B$53,'Share Values'!AE$11,'Transactions (Dated)'!$C$2:$C$53,"Buy")-SUMIFS('Transactions (Dated)'!$E$2:$E$53,'Transactions (Dated)'!$D$2:$D$53,'Share Values'!$V375,'Transactions (Dated)'!$B$2:$B$53,'Share Values'!AE$11,'Transactions (Dated)'!$C$2:$C$53,"Sell")</f>
        <v>6835</v>
      </c>
      <c r="AF375" s="40">
        <f ca="1">AF374+SUMIFS('Transactions (Dated)'!$E$2:$E$53,'Transactions (Dated)'!$D$2:$D$53,'Share Values'!$V375,'Transactions (Dated)'!$B$2:$B$53,'Share Values'!AF$11,'Transactions (Dated)'!$C$2:$C$53,"Buy")-SUMIFS('Transactions (Dated)'!$E$2:$E$53,'Transactions (Dated)'!$D$2:$D$53,'Share Values'!$V375,'Transactions (Dated)'!$B$2:$B$53,'Share Values'!AF$11,'Transactions (Dated)'!$C$2:$C$53,"Sell")</f>
        <v>0</v>
      </c>
      <c r="AG375" s="40">
        <f ca="1">AG374+SUMIFS('Transactions (Dated)'!$E$2:$E$53,'Transactions (Dated)'!$D$2:$D$53,'Share Values'!$V375,'Transactions (Dated)'!$B$2:$B$53,'Share Values'!AG$11,'Transactions (Dated)'!$C$2:$C$53,"Buy")-SUMIFS('Transactions (Dated)'!$E$2:$E$53,'Transactions (Dated)'!$D$2:$D$53,'Share Values'!$V375,'Transactions (Dated)'!$B$2:$B$53,'Share Values'!AG$11,'Transactions (Dated)'!$C$2:$C$53,"Sell")</f>
        <v>0</v>
      </c>
      <c r="AH375" s="40">
        <f ca="1">AH374+SUMIFS('Transactions (Dated)'!$E$2:$E$53,'Transactions (Dated)'!$D$2:$D$53,'Share Values'!$V375,'Transactions (Dated)'!$B$2:$B$53,'Share Values'!AH$11,'Transactions (Dated)'!$C$2:$C$53,"Buy")-SUMIFS('Transactions (Dated)'!$E$2:$E$53,'Transactions (Dated)'!$D$2:$D$53,'Share Values'!$V375,'Transactions (Dated)'!$B$2:$B$53,'Share Values'!AH$11,'Transactions (Dated)'!$C$2:$C$53,"Sell")</f>
        <v>0</v>
      </c>
      <c r="AI375" s="40">
        <f ca="1">AI374+SUMIFS('Transactions (Dated)'!$E$2:$E$53,'Transactions (Dated)'!$D$2:$D$53,'Share Values'!$V375,'Transactions (Dated)'!$B$2:$B$53,'Share Values'!AI$11,'Transactions (Dated)'!$C$2:$C$53,"Buy")-SUMIFS('Transactions (Dated)'!$E$2:$E$53,'Transactions (Dated)'!$D$2:$D$53,'Share Values'!$V375,'Transactions (Dated)'!$B$2:$B$53,'Share Values'!AI$11,'Transactions (Dated)'!$C$2:$C$53,"Sell")</f>
        <v>0</v>
      </c>
      <c r="AJ375" s="40">
        <f ca="1">AJ374+SUMIFS('Transactions (Dated)'!$E$2:$E$53,'Transactions (Dated)'!$D$2:$D$53,'Share Values'!$V375,'Transactions (Dated)'!$B$2:$B$53,'Share Values'!AJ$11,'Transactions (Dated)'!$C$2:$C$53,"Buy")-SUMIFS('Transactions (Dated)'!$E$2:$E$53,'Transactions (Dated)'!$D$2:$D$53,'Share Values'!$V375,'Transactions (Dated)'!$B$2:$B$53,'Share Values'!AJ$11,'Transactions (Dated)'!$C$2:$C$53,"Sell")</f>
        <v>0</v>
      </c>
      <c r="AK375" s="40"/>
      <c r="AM375" s="3">
        <f t="shared" si="129"/>
        <v>42443</v>
      </c>
      <c r="AN375" s="6">
        <f t="shared" ca="1" si="130"/>
        <v>49163.75</v>
      </c>
      <c r="AO375" s="6">
        <f t="shared" ca="1" si="131"/>
        <v>20906.25</v>
      </c>
      <c r="AP375" s="6">
        <f t="shared" ca="1" si="132"/>
        <v>0</v>
      </c>
      <c r="AQ375" s="6">
        <f t="shared" ca="1" si="133"/>
        <v>62606.280000000006</v>
      </c>
      <c r="AR375" s="6">
        <f t="shared" ca="1" si="134"/>
        <v>35173.040000000001</v>
      </c>
      <c r="AS375" s="6">
        <f t="shared" ca="1" si="135"/>
        <v>60809</v>
      </c>
      <c r="AT375" s="6">
        <f t="shared" ca="1" si="136"/>
        <v>59420.999999999993</v>
      </c>
      <c r="AU375" s="6">
        <f t="shared" ca="1" si="137"/>
        <v>53963.799999999996</v>
      </c>
      <c r="AV375" s="6">
        <f t="shared" ca="1" si="138"/>
        <v>57892.450000000004</v>
      </c>
      <c r="AW375" s="6">
        <f t="shared" ca="1" si="139"/>
        <v>0</v>
      </c>
      <c r="AX375" s="6">
        <f t="shared" ca="1" si="140"/>
        <v>0</v>
      </c>
      <c r="AY375" s="6">
        <f t="shared" ca="1" si="141"/>
        <v>0</v>
      </c>
      <c r="AZ375" s="6">
        <f t="shared" ca="1" si="142"/>
        <v>0</v>
      </c>
      <c r="BA375" s="6">
        <f t="shared" ca="1" si="143"/>
        <v>0</v>
      </c>
      <c r="BB375" s="6"/>
      <c r="BD375" s="4">
        <f t="shared" ca="1" si="144"/>
        <v>399935.57</v>
      </c>
      <c r="BF375" s="3">
        <f t="shared" si="145"/>
        <v>42443</v>
      </c>
      <c r="BG375" s="6">
        <f>BG374+SUMIFS('Transactions (Dated)'!H:H,'Transactions (Dated)'!D:D,'Share Values'!AM375)</f>
        <v>633797.67999999993</v>
      </c>
      <c r="BH375" s="6">
        <f ca="1">BH374+SUMIFS('Transactions (Dated)'!$F:$F,'Transactions (Dated)'!$D:$D,$BF375,'Transactions (Dated)'!$B:$B,BH$11,'Transactions (Dated)'!$C:$C,"Dividend (paid to cash)")*W375</f>
        <v>0</v>
      </c>
      <c r="BI375" s="6">
        <f ca="1">BI374+SUMIFS('Transactions (Dated)'!$F:$F,'Transactions (Dated)'!$D:$D,$BF375,'Transactions (Dated)'!$B:$B,BI$11,'Transactions (Dated)'!$C:$C,"Dividend (paid to cash)")*X375</f>
        <v>2421.875</v>
      </c>
      <c r="BJ375" s="6">
        <f ca="1">BJ374+SUMIFS('Transactions (Dated)'!$F:$F,'Transactions (Dated)'!$D:$D,$BF375,'Transactions (Dated)'!$B:$B,BJ$11,'Transactions (Dated)'!$C:$C,"Dividend (paid to cash)")*Y375</f>
        <v>0</v>
      </c>
      <c r="BK375" s="6">
        <f ca="1">BK374+SUMIFS('Transactions (Dated)'!$F:$F,'Transactions (Dated)'!$D:$D,$BF375,'Transactions (Dated)'!$B:$B,BK$11,'Transactions (Dated)'!$C:$C,"Dividend (paid to cash)")*Z375</f>
        <v>245.96000000000004</v>
      </c>
      <c r="BL375" s="6">
        <f ca="1">BL374+SUMIFS('Transactions (Dated)'!$F:$F,'Transactions (Dated)'!$D:$D,$BF375,'Transactions (Dated)'!$B:$B,BL$11,'Transactions (Dated)'!$C:$C,"Dividend (paid to cash)")*AA375</f>
        <v>0</v>
      </c>
      <c r="BM375" s="6">
        <f ca="1">BM374+SUMIFS('Transactions (Dated)'!$F:$F,'Transactions (Dated)'!$D:$D,$BF375,'Transactions (Dated)'!$B:$B,BM$11,'Transactions (Dated)'!$C:$C,"Dividend (paid to cash)")*AB375</f>
        <v>359.31700000000001</v>
      </c>
      <c r="BN375" s="6">
        <f ca="1">BN374+SUMIFS('Transactions (Dated)'!$F:$F,'Transactions (Dated)'!$D:$D,$BF375,'Transactions (Dated)'!$B:$B,BN$11,'Transactions (Dated)'!$C:$C,"Dividend (paid to cash)")*AC375</f>
        <v>1014.9999999999999</v>
      </c>
      <c r="BO375" s="6">
        <f ca="1">BO374+SUMIFS('Transactions (Dated)'!$F:$F,'Transactions (Dated)'!$D:$D,$BF375,'Transactions (Dated)'!$B:$B,BO$11,'Transactions (Dated)'!$C:$C,"Dividend (paid to cash)")*AD375</f>
        <v>0</v>
      </c>
      <c r="BP375" s="6">
        <f ca="1">BP374+SUMIFS('Transactions (Dated)'!$F:$F,'Transactions (Dated)'!$D:$D,$BF375,'Transactions (Dated)'!$B:$B,BP$11,'Transactions (Dated)'!$C:$C,"Dividend (paid to cash)")*AE375</f>
        <v>0</v>
      </c>
      <c r="BQ375" s="6">
        <f ca="1">BQ374+SUMIFS('Transactions (Dated)'!$F:$F,'Transactions (Dated)'!$D:$D,$BF375,'Transactions (Dated)'!$B:$B,BQ$11,'Transactions (Dated)'!$C:$C,"Dividend (paid to cash)")*AF375</f>
        <v>0</v>
      </c>
      <c r="BR375" s="6">
        <f ca="1">BR374+SUMIFS('Transactions (Dated)'!$F:$F,'Transactions (Dated)'!$D:$D,$BF375,'Transactions (Dated)'!$B:$B,BR$11,'Transactions (Dated)'!$C:$C,"Dividend (paid to cash)")*AG375</f>
        <v>0</v>
      </c>
      <c r="BS375" s="6">
        <f ca="1">BS374+SUMIFS('Transactions (Dated)'!$F:$F,'Transactions (Dated)'!$D:$D,$BF375,'Transactions (Dated)'!$B:$B,BS$11,'Transactions (Dated)'!$C:$C,"Dividend (paid to cash)")*AH375</f>
        <v>0</v>
      </c>
      <c r="BT375" s="6">
        <f ca="1">BT374+SUMIFS('Transactions (Dated)'!$F:$F,'Transactions (Dated)'!$D:$D,$BF375,'Transactions (Dated)'!$B:$B,BT$11,'Transactions (Dated)'!$C:$C,"Dividend (paid to cash)")*AI375</f>
        <v>0</v>
      </c>
      <c r="BU375" s="6">
        <f ca="1">BU374+SUMIFS('Transactions (Dated)'!$F:$F,'Transactions (Dated)'!$D:$D,$BF375,'Transactions (Dated)'!$B:$B,BU$11,'Transactions (Dated)'!$C:$C,"Dividend (paid to cash)")*AJ375</f>
        <v>0</v>
      </c>
      <c r="BV375" s="6"/>
      <c r="BX375" s="6">
        <f t="shared" ca="1" si="150"/>
        <v>637839.83199999994</v>
      </c>
      <c r="BZ375" s="3">
        <f t="shared" si="151"/>
        <v>42443</v>
      </c>
      <c r="CA375" s="4">
        <f t="shared" ca="1" si="146"/>
        <v>399935.57</v>
      </c>
      <c r="CB375" s="4">
        <f t="shared" ca="1" si="147"/>
        <v>637839.83199999994</v>
      </c>
      <c r="CD375" s="4">
        <f t="shared" ca="1" si="148"/>
        <v>1037775.402</v>
      </c>
    </row>
    <row r="376" spans="2:82">
      <c r="B376" s="3">
        <f t="shared" si="149"/>
        <v>42444</v>
      </c>
      <c r="C376" s="2">
        <v>13400.3</v>
      </c>
      <c r="E376" s="70">
        <v>42444</v>
      </c>
      <c r="F376" s="69">
        <v>10.51</v>
      </c>
      <c r="G376" s="69">
        <v>2.17</v>
      </c>
      <c r="H376" s="69">
        <v>18.18</v>
      </c>
      <c r="I376" s="69">
        <v>33.03</v>
      </c>
      <c r="J376" s="69">
        <v>14.45</v>
      </c>
      <c r="K376" s="69">
        <v>12.43</v>
      </c>
      <c r="L376" s="69">
        <v>19.64</v>
      </c>
      <c r="M376" s="69">
        <v>3.8</v>
      </c>
      <c r="N376" s="69">
        <v>8.6</v>
      </c>
      <c r="O376" s="69">
        <v>9.0132999999999992</v>
      </c>
      <c r="P376" s="69">
        <v>27.1</v>
      </c>
      <c r="Q376" s="69">
        <v>1.01</v>
      </c>
      <c r="R376" s="69">
        <v>4.46</v>
      </c>
      <c r="S376" s="69">
        <v>39.18</v>
      </c>
      <c r="T376" s="4"/>
      <c r="V376" s="3">
        <f t="shared" si="128"/>
        <v>42444</v>
      </c>
      <c r="W376" s="40">
        <f ca="1">W375+SUMIFS('Transactions (Dated)'!$E$2:$E$53,'Transactions (Dated)'!$D$2:$D$53,'Share Values'!$V376,'Transactions (Dated)'!$B$2:$B$53,'Share Values'!W$11,'Transactions (Dated)'!$C$2:$C$53,"Buy")-SUMIFS('Transactions (Dated)'!$E$2:$E$53,'Transactions (Dated)'!$D$2:$D$53,'Share Values'!$V376,'Transactions (Dated)'!$B$2:$B$53,'Share Values'!W$11,'Transactions (Dated)'!$C$2:$C$53,"Sell")</f>
        <v>4625</v>
      </c>
      <c r="X376" s="40">
        <f ca="1">X375+SUMIFS('Transactions (Dated)'!$E$2:$E$53,'Transactions (Dated)'!$D$2:$D$53,'Share Values'!$V376,'Transactions (Dated)'!$B$2:$B$53,'Share Values'!X$11,'Transactions (Dated)'!$C$2:$C$53,"Buy")-SUMIFS('Transactions (Dated)'!$E$2:$E$53,'Transactions (Dated)'!$D$2:$D$53,'Share Values'!$V376,'Transactions (Dated)'!$B$2:$B$53,'Share Values'!X$11,'Transactions (Dated)'!$C$2:$C$53,"Sell")</f>
        <v>9375</v>
      </c>
      <c r="Y376" s="40">
        <f ca="1">Y375+SUMIFS('Transactions (Dated)'!$E$2:$E$53,'Transactions (Dated)'!$D$2:$D$53,'Share Values'!$V376,'Transactions (Dated)'!$B$2:$B$53,'Share Values'!Y$11,'Transactions (Dated)'!$C$2:$C$53,"Buy")-SUMIFS('Transactions (Dated)'!$E$2:$E$53,'Transactions (Dated)'!$D$2:$D$53,'Share Values'!$V376,'Transactions (Dated)'!$B$2:$B$53,'Share Values'!Y$11,'Transactions (Dated)'!$C$2:$C$53,"Sell")</f>
        <v>0</v>
      </c>
      <c r="Z376" s="40">
        <f ca="1">Z375+SUMIFS('Transactions (Dated)'!$E$2:$E$53,'Transactions (Dated)'!$D$2:$D$53,'Share Values'!$V376,'Transactions (Dated)'!$B$2:$B$53,'Share Values'!Z$11,'Transactions (Dated)'!$C$2:$C$53,"Buy")-SUMIFS('Transactions (Dated)'!$E$2:$E$53,'Transactions (Dated)'!$D$2:$D$53,'Share Values'!$V376,'Transactions (Dated)'!$B$2:$B$53,'Share Values'!Z$11,'Transactions (Dated)'!$C$2:$C$53,"Sell")</f>
        <v>1892</v>
      </c>
      <c r="AA376" s="40">
        <f ca="1">AA375+SUMIFS('Transactions (Dated)'!$E$2:$E$53,'Transactions (Dated)'!$D$2:$D$53,'Share Values'!$V376,'Transactions (Dated)'!$B$2:$B$53,'Share Values'!AA$11,'Transactions (Dated)'!$C$2:$C$53,"Buy")-SUMIFS('Transactions (Dated)'!$E$2:$E$53,'Transactions (Dated)'!$D$2:$D$53,'Share Values'!$V376,'Transactions (Dated)'!$B$2:$B$53,'Share Values'!AA$11,'Transactions (Dated)'!$C$2:$C$53,"Sell")</f>
        <v>2348</v>
      </c>
      <c r="AB376" s="40">
        <f ca="1">AB375+SUMIFS('Transactions (Dated)'!$E$2:$E$53,'Transactions (Dated)'!$D$2:$D$53,'Share Values'!$V376,'Transactions (Dated)'!$B$2:$B$53,'Share Values'!AB$11,'Transactions (Dated)'!$C$2:$C$53,"Buy")-SUMIFS('Transactions (Dated)'!$E$2:$E$53,'Transactions (Dated)'!$D$2:$D$53,'Share Values'!$V376,'Transactions (Dated)'!$B$2:$B$53,'Share Values'!AB$11,'Transactions (Dated)'!$C$2:$C$53,"Sell")</f>
        <v>4900</v>
      </c>
      <c r="AC376" s="40">
        <f ca="1">AC375+SUMIFS('Transactions (Dated)'!$E$2:$E$53,'Transactions (Dated)'!$D$2:$D$53,'Share Values'!$V376,'Transactions (Dated)'!$B$2:$B$53,'Share Values'!AC$11,'Transactions (Dated)'!$C$2:$C$53,"Buy")-SUMIFS('Transactions (Dated)'!$E$2:$E$53,'Transactions (Dated)'!$D$2:$D$53,'Share Values'!$V376,'Transactions (Dated)'!$B$2:$B$53,'Share Values'!AC$11,'Transactions (Dated)'!$C$2:$C$53,"Sell")</f>
        <v>2900</v>
      </c>
      <c r="AD376" s="40">
        <f ca="1">AD375+SUMIFS('Transactions (Dated)'!$E$2:$E$53,'Transactions (Dated)'!$D$2:$D$53,'Share Values'!$V376,'Transactions (Dated)'!$B$2:$B$53,'Share Values'!AD$11,'Transactions (Dated)'!$C$2:$C$53,"Buy")-SUMIFS('Transactions (Dated)'!$E$2:$E$53,'Transactions (Dated)'!$D$2:$D$53,'Share Values'!$V376,'Transactions (Dated)'!$B$2:$B$53,'Share Values'!AD$11,'Transactions (Dated)'!$C$2:$C$53,"Sell")</f>
        <v>14201</v>
      </c>
      <c r="AE376" s="40">
        <f ca="1">AE375+SUMIFS('Transactions (Dated)'!$E$2:$E$53,'Transactions (Dated)'!$D$2:$D$53,'Share Values'!$V376,'Transactions (Dated)'!$B$2:$B$53,'Share Values'!AE$11,'Transactions (Dated)'!$C$2:$C$53,"Buy")-SUMIFS('Transactions (Dated)'!$E$2:$E$53,'Transactions (Dated)'!$D$2:$D$53,'Share Values'!$V376,'Transactions (Dated)'!$B$2:$B$53,'Share Values'!AE$11,'Transactions (Dated)'!$C$2:$C$53,"Sell")</f>
        <v>6835</v>
      </c>
      <c r="AF376" s="40">
        <f ca="1">AF375+SUMIFS('Transactions (Dated)'!$E$2:$E$53,'Transactions (Dated)'!$D$2:$D$53,'Share Values'!$V376,'Transactions (Dated)'!$B$2:$B$53,'Share Values'!AF$11,'Transactions (Dated)'!$C$2:$C$53,"Buy")-SUMIFS('Transactions (Dated)'!$E$2:$E$53,'Transactions (Dated)'!$D$2:$D$53,'Share Values'!$V376,'Transactions (Dated)'!$B$2:$B$53,'Share Values'!AF$11,'Transactions (Dated)'!$C$2:$C$53,"Sell")</f>
        <v>0</v>
      </c>
      <c r="AG376" s="40">
        <f ca="1">AG375+SUMIFS('Transactions (Dated)'!$E$2:$E$53,'Transactions (Dated)'!$D$2:$D$53,'Share Values'!$V376,'Transactions (Dated)'!$B$2:$B$53,'Share Values'!AG$11,'Transactions (Dated)'!$C$2:$C$53,"Buy")-SUMIFS('Transactions (Dated)'!$E$2:$E$53,'Transactions (Dated)'!$D$2:$D$53,'Share Values'!$V376,'Transactions (Dated)'!$B$2:$B$53,'Share Values'!AG$11,'Transactions (Dated)'!$C$2:$C$53,"Sell")</f>
        <v>0</v>
      </c>
      <c r="AH376" s="40">
        <f ca="1">AH375+SUMIFS('Transactions (Dated)'!$E$2:$E$53,'Transactions (Dated)'!$D$2:$D$53,'Share Values'!$V376,'Transactions (Dated)'!$B$2:$B$53,'Share Values'!AH$11,'Transactions (Dated)'!$C$2:$C$53,"Buy")-SUMIFS('Transactions (Dated)'!$E$2:$E$53,'Transactions (Dated)'!$D$2:$D$53,'Share Values'!$V376,'Transactions (Dated)'!$B$2:$B$53,'Share Values'!AH$11,'Transactions (Dated)'!$C$2:$C$53,"Sell")</f>
        <v>0</v>
      </c>
      <c r="AI376" s="40">
        <f ca="1">AI375+SUMIFS('Transactions (Dated)'!$E$2:$E$53,'Transactions (Dated)'!$D$2:$D$53,'Share Values'!$V376,'Transactions (Dated)'!$B$2:$B$53,'Share Values'!AI$11,'Transactions (Dated)'!$C$2:$C$53,"Buy")-SUMIFS('Transactions (Dated)'!$E$2:$E$53,'Transactions (Dated)'!$D$2:$D$53,'Share Values'!$V376,'Transactions (Dated)'!$B$2:$B$53,'Share Values'!AI$11,'Transactions (Dated)'!$C$2:$C$53,"Sell")</f>
        <v>0</v>
      </c>
      <c r="AJ376" s="40">
        <f ca="1">AJ375+SUMIFS('Transactions (Dated)'!$E$2:$E$53,'Transactions (Dated)'!$D$2:$D$53,'Share Values'!$V376,'Transactions (Dated)'!$B$2:$B$53,'Share Values'!AJ$11,'Transactions (Dated)'!$C$2:$C$53,"Buy")-SUMIFS('Transactions (Dated)'!$E$2:$E$53,'Transactions (Dated)'!$D$2:$D$53,'Share Values'!$V376,'Transactions (Dated)'!$B$2:$B$53,'Share Values'!AJ$11,'Transactions (Dated)'!$C$2:$C$53,"Sell")</f>
        <v>0</v>
      </c>
      <c r="AK376" s="40"/>
      <c r="AM376" s="3">
        <f t="shared" si="129"/>
        <v>42444</v>
      </c>
      <c r="AN376" s="6">
        <f t="shared" ca="1" si="130"/>
        <v>48608.75</v>
      </c>
      <c r="AO376" s="6">
        <f t="shared" ca="1" si="131"/>
        <v>20343.75</v>
      </c>
      <c r="AP376" s="6">
        <f t="shared" ca="1" si="132"/>
        <v>0</v>
      </c>
      <c r="AQ376" s="6">
        <f t="shared" ca="1" si="133"/>
        <v>62492.76</v>
      </c>
      <c r="AR376" s="6">
        <f t="shared" ca="1" si="134"/>
        <v>33928.6</v>
      </c>
      <c r="AS376" s="6">
        <f t="shared" ca="1" si="135"/>
        <v>60907</v>
      </c>
      <c r="AT376" s="6">
        <f t="shared" ca="1" si="136"/>
        <v>56956</v>
      </c>
      <c r="AU376" s="6">
        <f t="shared" ca="1" si="137"/>
        <v>53963.799999999996</v>
      </c>
      <c r="AV376" s="6">
        <f t="shared" ca="1" si="138"/>
        <v>58781</v>
      </c>
      <c r="AW376" s="6">
        <f t="shared" ca="1" si="139"/>
        <v>0</v>
      </c>
      <c r="AX376" s="6">
        <f t="shared" ca="1" si="140"/>
        <v>0</v>
      </c>
      <c r="AY376" s="6">
        <f t="shared" ca="1" si="141"/>
        <v>0</v>
      </c>
      <c r="AZ376" s="6">
        <f t="shared" ca="1" si="142"/>
        <v>0</v>
      </c>
      <c r="BA376" s="6">
        <f t="shared" ca="1" si="143"/>
        <v>0</v>
      </c>
      <c r="BB376" s="6"/>
      <c r="BD376" s="4">
        <f t="shared" ca="1" si="144"/>
        <v>395981.66</v>
      </c>
      <c r="BF376" s="3">
        <f t="shared" si="145"/>
        <v>42444</v>
      </c>
      <c r="BG376" s="6">
        <f>BG375+SUMIFS('Transactions (Dated)'!H:H,'Transactions (Dated)'!D:D,'Share Values'!AM376)</f>
        <v>633797.67999999993</v>
      </c>
      <c r="BH376" s="6">
        <f ca="1">BH375+SUMIFS('Transactions (Dated)'!$F:$F,'Transactions (Dated)'!$D:$D,$BF376,'Transactions (Dated)'!$B:$B,BH$11,'Transactions (Dated)'!$C:$C,"Dividend (paid to cash)")*W376</f>
        <v>0</v>
      </c>
      <c r="BI376" s="6">
        <f ca="1">BI375+SUMIFS('Transactions (Dated)'!$F:$F,'Transactions (Dated)'!$D:$D,$BF376,'Transactions (Dated)'!$B:$B,BI$11,'Transactions (Dated)'!$C:$C,"Dividend (paid to cash)")*X376</f>
        <v>2421.875</v>
      </c>
      <c r="BJ376" s="6">
        <f ca="1">BJ375+SUMIFS('Transactions (Dated)'!$F:$F,'Transactions (Dated)'!$D:$D,$BF376,'Transactions (Dated)'!$B:$B,BJ$11,'Transactions (Dated)'!$C:$C,"Dividend (paid to cash)")*Y376</f>
        <v>0</v>
      </c>
      <c r="BK376" s="6">
        <f ca="1">BK375+SUMIFS('Transactions (Dated)'!$F:$F,'Transactions (Dated)'!$D:$D,$BF376,'Transactions (Dated)'!$B:$B,BK$11,'Transactions (Dated)'!$C:$C,"Dividend (paid to cash)")*Z376</f>
        <v>245.96000000000004</v>
      </c>
      <c r="BL376" s="6">
        <f ca="1">BL375+SUMIFS('Transactions (Dated)'!$F:$F,'Transactions (Dated)'!$D:$D,$BF376,'Transactions (Dated)'!$B:$B,BL$11,'Transactions (Dated)'!$C:$C,"Dividend (paid to cash)")*AA376</f>
        <v>0</v>
      </c>
      <c r="BM376" s="6">
        <f ca="1">BM375+SUMIFS('Transactions (Dated)'!$F:$F,'Transactions (Dated)'!$D:$D,$BF376,'Transactions (Dated)'!$B:$B,BM$11,'Transactions (Dated)'!$C:$C,"Dividend (paid to cash)")*AB376</f>
        <v>359.31700000000001</v>
      </c>
      <c r="BN376" s="6">
        <f ca="1">BN375+SUMIFS('Transactions (Dated)'!$F:$F,'Transactions (Dated)'!$D:$D,$BF376,'Transactions (Dated)'!$B:$B,BN$11,'Transactions (Dated)'!$C:$C,"Dividend (paid to cash)")*AC376</f>
        <v>1014.9999999999999</v>
      </c>
      <c r="BO376" s="6">
        <f ca="1">BO375+SUMIFS('Transactions (Dated)'!$F:$F,'Transactions (Dated)'!$D:$D,$BF376,'Transactions (Dated)'!$B:$B,BO$11,'Transactions (Dated)'!$C:$C,"Dividend (paid to cash)")*AD376</f>
        <v>0</v>
      </c>
      <c r="BP376" s="6">
        <f ca="1">BP375+SUMIFS('Transactions (Dated)'!$F:$F,'Transactions (Dated)'!$D:$D,$BF376,'Transactions (Dated)'!$B:$B,BP$11,'Transactions (Dated)'!$C:$C,"Dividend (paid to cash)")*AE376</f>
        <v>0</v>
      </c>
      <c r="BQ376" s="6">
        <f ca="1">BQ375+SUMIFS('Transactions (Dated)'!$F:$F,'Transactions (Dated)'!$D:$D,$BF376,'Transactions (Dated)'!$B:$B,BQ$11,'Transactions (Dated)'!$C:$C,"Dividend (paid to cash)")*AF376</f>
        <v>0</v>
      </c>
      <c r="BR376" s="6">
        <f ca="1">BR375+SUMIFS('Transactions (Dated)'!$F:$F,'Transactions (Dated)'!$D:$D,$BF376,'Transactions (Dated)'!$B:$B,BR$11,'Transactions (Dated)'!$C:$C,"Dividend (paid to cash)")*AG376</f>
        <v>0</v>
      </c>
      <c r="BS376" s="6">
        <f ca="1">BS375+SUMIFS('Transactions (Dated)'!$F:$F,'Transactions (Dated)'!$D:$D,$BF376,'Transactions (Dated)'!$B:$B,BS$11,'Transactions (Dated)'!$C:$C,"Dividend (paid to cash)")*AH376</f>
        <v>0</v>
      </c>
      <c r="BT376" s="6">
        <f ca="1">BT375+SUMIFS('Transactions (Dated)'!$F:$F,'Transactions (Dated)'!$D:$D,$BF376,'Transactions (Dated)'!$B:$B,BT$11,'Transactions (Dated)'!$C:$C,"Dividend (paid to cash)")*AI376</f>
        <v>0</v>
      </c>
      <c r="BU376" s="6">
        <f ca="1">BU375+SUMIFS('Transactions (Dated)'!$F:$F,'Transactions (Dated)'!$D:$D,$BF376,'Transactions (Dated)'!$B:$B,BU$11,'Transactions (Dated)'!$C:$C,"Dividend (paid to cash)")*AJ376</f>
        <v>0</v>
      </c>
      <c r="BV376" s="6"/>
      <c r="BX376" s="6">
        <f t="shared" ca="1" si="150"/>
        <v>637839.83199999994</v>
      </c>
      <c r="BZ376" s="3">
        <f t="shared" si="151"/>
        <v>42444</v>
      </c>
      <c r="CA376" s="4">
        <f t="shared" ca="1" si="146"/>
        <v>395981.66</v>
      </c>
      <c r="CB376" s="4">
        <f t="shared" ca="1" si="147"/>
        <v>637839.83199999994</v>
      </c>
      <c r="CD376" s="4">
        <f t="shared" ca="1" si="148"/>
        <v>1033821.4919999999</v>
      </c>
    </row>
    <row r="377" spans="2:82">
      <c r="B377" s="3">
        <f t="shared" si="149"/>
        <v>42445</v>
      </c>
      <c r="C377" s="2">
        <v>13478.1</v>
      </c>
      <c r="E377" s="70">
        <v>42445</v>
      </c>
      <c r="F377" s="69">
        <v>10.43</v>
      </c>
      <c r="G377" s="69">
        <v>2.1800000000000002</v>
      </c>
      <c r="H377" s="69">
        <v>18.309999999999999</v>
      </c>
      <c r="I377" s="69">
        <v>33.42</v>
      </c>
      <c r="J377" s="69">
        <v>14.59</v>
      </c>
      <c r="K377" s="69">
        <v>12.35</v>
      </c>
      <c r="L377" s="69">
        <v>19.73</v>
      </c>
      <c r="M377" s="69">
        <v>3.91</v>
      </c>
      <c r="N377" s="69">
        <v>8.6</v>
      </c>
      <c r="O377" s="69">
        <v>9.18</v>
      </c>
      <c r="P377" s="69">
        <v>27.09</v>
      </c>
      <c r="Q377" s="69">
        <v>1.02</v>
      </c>
      <c r="R377" s="69">
        <v>4.7300000000000004</v>
      </c>
      <c r="S377" s="69">
        <v>39.200000000000003</v>
      </c>
      <c r="T377" s="4"/>
      <c r="V377" s="3">
        <f t="shared" si="128"/>
        <v>42445</v>
      </c>
      <c r="W377" s="40">
        <f ca="1">W376+SUMIFS('Transactions (Dated)'!$E$2:$E$53,'Transactions (Dated)'!$D$2:$D$53,'Share Values'!$V377,'Transactions (Dated)'!$B$2:$B$53,'Share Values'!W$11,'Transactions (Dated)'!$C$2:$C$53,"Buy")-SUMIFS('Transactions (Dated)'!$E$2:$E$53,'Transactions (Dated)'!$D$2:$D$53,'Share Values'!$V377,'Transactions (Dated)'!$B$2:$B$53,'Share Values'!W$11,'Transactions (Dated)'!$C$2:$C$53,"Sell")</f>
        <v>4625</v>
      </c>
      <c r="X377" s="40">
        <f ca="1">X376+SUMIFS('Transactions (Dated)'!$E$2:$E$53,'Transactions (Dated)'!$D$2:$D$53,'Share Values'!$V377,'Transactions (Dated)'!$B$2:$B$53,'Share Values'!X$11,'Transactions (Dated)'!$C$2:$C$53,"Buy")-SUMIFS('Transactions (Dated)'!$E$2:$E$53,'Transactions (Dated)'!$D$2:$D$53,'Share Values'!$V377,'Transactions (Dated)'!$B$2:$B$53,'Share Values'!X$11,'Transactions (Dated)'!$C$2:$C$53,"Sell")</f>
        <v>9375</v>
      </c>
      <c r="Y377" s="40">
        <f ca="1">Y376+SUMIFS('Transactions (Dated)'!$E$2:$E$53,'Transactions (Dated)'!$D$2:$D$53,'Share Values'!$V377,'Transactions (Dated)'!$B$2:$B$53,'Share Values'!Y$11,'Transactions (Dated)'!$C$2:$C$53,"Buy")-SUMIFS('Transactions (Dated)'!$E$2:$E$53,'Transactions (Dated)'!$D$2:$D$53,'Share Values'!$V377,'Transactions (Dated)'!$B$2:$B$53,'Share Values'!Y$11,'Transactions (Dated)'!$C$2:$C$53,"Sell")</f>
        <v>0</v>
      </c>
      <c r="Z377" s="40">
        <f ca="1">Z376+SUMIFS('Transactions (Dated)'!$E$2:$E$53,'Transactions (Dated)'!$D$2:$D$53,'Share Values'!$V377,'Transactions (Dated)'!$B$2:$B$53,'Share Values'!Z$11,'Transactions (Dated)'!$C$2:$C$53,"Buy")-SUMIFS('Transactions (Dated)'!$E$2:$E$53,'Transactions (Dated)'!$D$2:$D$53,'Share Values'!$V377,'Transactions (Dated)'!$B$2:$B$53,'Share Values'!Z$11,'Transactions (Dated)'!$C$2:$C$53,"Sell")</f>
        <v>1892</v>
      </c>
      <c r="AA377" s="40">
        <f ca="1">AA376+SUMIFS('Transactions (Dated)'!$E$2:$E$53,'Transactions (Dated)'!$D$2:$D$53,'Share Values'!$V377,'Transactions (Dated)'!$B$2:$B$53,'Share Values'!AA$11,'Transactions (Dated)'!$C$2:$C$53,"Buy")-SUMIFS('Transactions (Dated)'!$E$2:$E$53,'Transactions (Dated)'!$D$2:$D$53,'Share Values'!$V377,'Transactions (Dated)'!$B$2:$B$53,'Share Values'!AA$11,'Transactions (Dated)'!$C$2:$C$53,"Sell")</f>
        <v>2348</v>
      </c>
      <c r="AB377" s="40">
        <f ca="1">AB376+SUMIFS('Transactions (Dated)'!$E$2:$E$53,'Transactions (Dated)'!$D$2:$D$53,'Share Values'!$V377,'Transactions (Dated)'!$B$2:$B$53,'Share Values'!AB$11,'Transactions (Dated)'!$C$2:$C$53,"Buy")-SUMIFS('Transactions (Dated)'!$E$2:$E$53,'Transactions (Dated)'!$D$2:$D$53,'Share Values'!$V377,'Transactions (Dated)'!$B$2:$B$53,'Share Values'!AB$11,'Transactions (Dated)'!$C$2:$C$53,"Sell")</f>
        <v>4900</v>
      </c>
      <c r="AC377" s="40">
        <f ca="1">AC376+SUMIFS('Transactions (Dated)'!$E$2:$E$53,'Transactions (Dated)'!$D$2:$D$53,'Share Values'!$V377,'Transactions (Dated)'!$B$2:$B$53,'Share Values'!AC$11,'Transactions (Dated)'!$C$2:$C$53,"Buy")-SUMIFS('Transactions (Dated)'!$E$2:$E$53,'Transactions (Dated)'!$D$2:$D$53,'Share Values'!$V377,'Transactions (Dated)'!$B$2:$B$53,'Share Values'!AC$11,'Transactions (Dated)'!$C$2:$C$53,"Sell")</f>
        <v>2900</v>
      </c>
      <c r="AD377" s="40">
        <f ca="1">AD376+SUMIFS('Transactions (Dated)'!$E$2:$E$53,'Transactions (Dated)'!$D$2:$D$53,'Share Values'!$V377,'Transactions (Dated)'!$B$2:$B$53,'Share Values'!AD$11,'Transactions (Dated)'!$C$2:$C$53,"Buy")-SUMIFS('Transactions (Dated)'!$E$2:$E$53,'Transactions (Dated)'!$D$2:$D$53,'Share Values'!$V377,'Transactions (Dated)'!$B$2:$B$53,'Share Values'!AD$11,'Transactions (Dated)'!$C$2:$C$53,"Sell")</f>
        <v>14201</v>
      </c>
      <c r="AE377" s="40">
        <f ca="1">AE376+SUMIFS('Transactions (Dated)'!$E$2:$E$53,'Transactions (Dated)'!$D$2:$D$53,'Share Values'!$V377,'Transactions (Dated)'!$B$2:$B$53,'Share Values'!AE$11,'Transactions (Dated)'!$C$2:$C$53,"Buy")-SUMIFS('Transactions (Dated)'!$E$2:$E$53,'Transactions (Dated)'!$D$2:$D$53,'Share Values'!$V377,'Transactions (Dated)'!$B$2:$B$53,'Share Values'!AE$11,'Transactions (Dated)'!$C$2:$C$53,"Sell")</f>
        <v>6835</v>
      </c>
      <c r="AF377" s="40">
        <f ca="1">AF376+SUMIFS('Transactions (Dated)'!$E$2:$E$53,'Transactions (Dated)'!$D$2:$D$53,'Share Values'!$V377,'Transactions (Dated)'!$B$2:$B$53,'Share Values'!AF$11,'Transactions (Dated)'!$C$2:$C$53,"Buy")-SUMIFS('Transactions (Dated)'!$E$2:$E$53,'Transactions (Dated)'!$D$2:$D$53,'Share Values'!$V377,'Transactions (Dated)'!$B$2:$B$53,'Share Values'!AF$11,'Transactions (Dated)'!$C$2:$C$53,"Sell")</f>
        <v>0</v>
      </c>
      <c r="AG377" s="40">
        <f ca="1">AG376+SUMIFS('Transactions (Dated)'!$E$2:$E$53,'Transactions (Dated)'!$D$2:$D$53,'Share Values'!$V377,'Transactions (Dated)'!$B$2:$B$53,'Share Values'!AG$11,'Transactions (Dated)'!$C$2:$C$53,"Buy")-SUMIFS('Transactions (Dated)'!$E$2:$E$53,'Transactions (Dated)'!$D$2:$D$53,'Share Values'!$V377,'Transactions (Dated)'!$B$2:$B$53,'Share Values'!AG$11,'Transactions (Dated)'!$C$2:$C$53,"Sell")</f>
        <v>0</v>
      </c>
      <c r="AH377" s="40">
        <f ca="1">AH376+SUMIFS('Transactions (Dated)'!$E$2:$E$53,'Transactions (Dated)'!$D$2:$D$53,'Share Values'!$V377,'Transactions (Dated)'!$B$2:$B$53,'Share Values'!AH$11,'Transactions (Dated)'!$C$2:$C$53,"Buy")-SUMIFS('Transactions (Dated)'!$E$2:$E$53,'Transactions (Dated)'!$D$2:$D$53,'Share Values'!$V377,'Transactions (Dated)'!$B$2:$B$53,'Share Values'!AH$11,'Transactions (Dated)'!$C$2:$C$53,"Sell")</f>
        <v>0</v>
      </c>
      <c r="AI377" s="40">
        <f ca="1">AI376+SUMIFS('Transactions (Dated)'!$E$2:$E$53,'Transactions (Dated)'!$D$2:$D$53,'Share Values'!$V377,'Transactions (Dated)'!$B$2:$B$53,'Share Values'!AI$11,'Transactions (Dated)'!$C$2:$C$53,"Buy")-SUMIFS('Transactions (Dated)'!$E$2:$E$53,'Transactions (Dated)'!$D$2:$D$53,'Share Values'!$V377,'Transactions (Dated)'!$B$2:$B$53,'Share Values'!AI$11,'Transactions (Dated)'!$C$2:$C$53,"Sell")</f>
        <v>0</v>
      </c>
      <c r="AJ377" s="40">
        <f ca="1">AJ376+SUMIFS('Transactions (Dated)'!$E$2:$E$53,'Transactions (Dated)'!$D$2:$D$53,'Share Values'!$V377,'Transactions (Dated)'!$B$2:$B$53,'Share Values'!AJ$11,'Transactions (Dated)'!$C$2:$C$53,"Buy")-SUMIFS('Transactions (Dated)'!$E$2:$E$53,'Transactions (Dated)'!$D$2:$D$53,'Share Values'!$V377,'Transactions (Dated)'!$B$2:$B$53,'Share Values'!AJ$11,'Transactions (Dated)'!$C$2:$C$53,"Sell")</f>
        <v>0</v>
      </c>
      <c r="AK377" s="40"/>
      <c r="AM377" s="3">
        <f t="shared" si="129"/>
        <v>42445</v>
      </c>
      <c r="AN377" s="6">
        <f t="shared" ca="1" si="130"/>
        <v>48238.75</v>
      </c>
      <c r="AO377" s="6">
        <f t="shared" ca="1" si="131"/>
        <v>20437.5</v>
      </c>
      <c r="AP377" s="6">
        <f t="shared" ca="1" si="132"/>
        <v>0</v>
      </c>
      <c r="AQ377" s="6">
        <f t="shared" ca="1" si="133"/>
        <v>63230.640000000007</v>
      </c>
      <c r="AR377" s="6">
        <f t="shared" ca="1" si="134"/>
        <v>34257.32</v>
      </c>
      <c r="AS377" s="6">
        <f t="shared" ca="1" si="135"/>
        <v>60515</v>
      </c>
      <c r="AT377" s="6">
        <f t="shared" ca="1" si="136"/>
        <v>57217</v>
      </c>
      <c r="AU377" s="6">
        <f t="shared" ca="1" si="137"/>
        <v>55525.91</v>
      </c>
      <c r="AV377" s="6">
        <f t="shared" ca="1" si="138"/>
        <v>58781</v>
      </c>
      <c r="AW377" s="6">
        <f t="shared" ca="1" si="139"/>
        <v>0</v>
      </c>
      <c r="AX377" s="6">
        <f t="shared" ca="1" si="140"/>
        <v>0</v>
      </c>
      <c r="AY377" s="6">
        <f t="shared" ca="1" si="141"/>
        <v>0</v>
      </c>
      <c r="AZ377" s="6">
        <f t="shared" ca="1" si="142"/>
        <v>0</v>
      </c>
      <c r="BA377" s="6">
        <f t="shared" ca="1" si="143"/>
        <v>0</v>
      </c>
      <c r="BB377" s="6"/>
      <c r="BD377" s="4">
        <f t="shared" ca="1" si="144"/>
        <v>398203.12</v>
      </c>
      <c r="BF377" s="3">
        <f t="shared" si="145"/>
        <v>42445</v>
      </c>
      <c r="BG377" s="6">
        <f>BG376+SUMIFS('Transactions (Dated)'!H:H,'Transactions (Dated)'!D:D,'Share Values'!AM377)</f>
        <v>633797.67999999993</v>
      </c>
      <c r="BH377" s="6">
        <f ca="1">BH376+SUMIFS('Transactions (Dated)'!$F:$F,'Transactions (Dated)'!$D:$D,$BF377,'Transactions (Dated)'!$B:$B,BH$11,'Transactions (Dated)'!$C:$C,"Dividend (paid to cash)")*W377</f>
        <v>0</v>
      </c>
      <c r="BI377" s="6">
        <f ca="1">BI376+SUMIFS('Transactions (Dated)'!$F:$F,'Transactions (Dated)'!$D:$D,$BF377,'Transactions (Dated)'!$B:$B,BI$11,'Transactions (Dated)'!$C:$C,"Dividend (paid to cash)")*X377</f>
        <v>2421.875</v>
      </c>
      <c r="BJ377" s="6">
        <f ca="1">BJ376+SUMIFS('Transactions (Dated)'!$F:$F,'Transactions (Dated)'!$D:$D,$BF377,'Transactions (Dated)'!$B:$B,BJ$11,'Transactions (Dated)'!$C:$C,"Dividend (paid to cash)")*Y377</f>
        <v>0</v>
      </c>
      <c r="BK377" s="6">
        <f ca="1">BK376+SUMIFS('Transactions (Dated)'!$F:$F,'Transactions (Dated)'!$D:$D,$BF377,'Transactions (Dated)'!$B:$B,BK$11,'Transactions (Dated)'!$C:$C,"Dividend (paid to cash)")*Z377</f>
        <v>245.96000000000004</v>
      </c>
      <c r="BL377" s="6">
        <f ca="1">BL376+SUMIFS('Transactions (Dated)'!$F:$F,'Transactions (Dated)'!$D:$D,$BF377,'Transactions (Dated)'!$B:$B,BL$11,'Transactions (Dated)'!$C:$C,"Dividend (paid to cash)")*AA377</f>
        <v>0</v>
      </c>
      <c r="BM377" s="6">
        <f ca="1">BM376+SUMIFS('Transactions (Dated)'!$F:$F,'Transactions (Dated)'!$D:$D,$BF377,'Transactions (Dated)'!$B:$B,BM$11,'Transactions (Dated)'!$C:$C,"Dividend (paid to cash)")*AB377</f>
        <v>359.31700000000001</v>
      </c>
      <c r="BN377" s="6">
        <f ca="1">BN376+SUMIFS('Transactions (Dated)'!$F:$F,'Transactions (Dated)'!$D:$D,$BF377,'Transactions (Dated)'!$B:$B,BN$11,'Transactions (Dated)'!$C:$C,"Dividend (paid to cash)")*AC377</f>
        <v>1014.9999999999999</v>
      </c>
      <c r="BO377" s="6">
        <f ca="1">BO376+SUMIFS('Transactions (Dated)'!$F:$F,'Transactions (Dated)'!$D:$D,$BF377,'Transactions (Dated)'!$B:$B,BO$11,'Transactions (Dated)'!$C:$C,"Dividend (paid to cash)")*AD377</f>
        <v>0</v>
      </c>
      <c r="BP377" s="6">
        <f ca="1">BP376+SUMIFS('Transactions (Dated)'!$F:$F,'Transactions (Dated)'!$D:$D,$BF377,'Transactions (Dated)'!$B:$B,BP$11,'Transactions (Dated)'!$C:$C,"Dividend (paid to cash)")*AE377</f>
        <v>0</v>
      </c>
      <c r="BQ377" s="6">
        <f ca="1">BQ376+SUMIFS('Transactions (Dated)'!$F:$F,'Transactions (Dated)'!$D:$D,$BF377,'Transactions (Dated)'!$B:$B,BQ$11,'Transactions (Dated)'!$C:$C,"Dividend (paid to cash)")*AF377</f>
        <v>0</v>
      </c>
      <c r="BR377" s="6">
        <f ca="1">BR376+SUMIFS('Transactions (Dated)'!$F:$F,'Transactions (Dated)'!$D:$D,$BF377,'Transactions (Dated)'!$B:$B,BR$11,'Transactions (Dated)'!$C:$C,"Dividend (paid to cash)")*AG377</f>
        <v>0</v>
      </c>
      <c r="BS377" s="6">
        <f ca="1">BS376+SUMIFS('Transactions (Dated)'!$F:$F,'Transactions (Dated)'!$D:$D,$BF377,'Transactions (Dated)'!$B:$B,BS$11,'Transactions (Dated)'!$C:$C,"Dividend (paid to cash)")*AH377</f>
        <v>0</v>
      </c>
      <c r="BT377" s="6">
        <f ca="1">BT376+SUMIFS('Transactions (Dated)'!$F:$F,'Transactions (Dated)'!$D:$D,$BF377,'Transactions (Dated)'!$B:$B,BT$11,'Transactions (Dated)'!$C:$C,"Dividend (paid to cash)")*AI377</f>
        <v>0</v>
      </c>
      <c r="BU377" s="6">
        <f ca="1">BU376+SUMIFS('Transactions (Dated)'!$F:$F,'Transactions (Dated)'!$D:$D,$BF377,'Transactions (Dated)'!$B:$B,BU$11,'Transactions (Dated)'!$C:$C,"Dividend (paid to cash)")*AJ377</f>
        <v>0</v>
      </c>
      <c r="BV377" s="6"/>
      <c r="BX377" s="6">
        <f t="shared" ca="1" si="150"/>
        <v>637839.83199999994</v>
      </c>
      <c r="BZ377" s="3">
        <f t="shared" si="151"/>
        <v>42445</v>
      </c>
      <c r="CA377" s="4">
        <f t="shared" ca="1" si="146"/>
        <v>398203.12</v>
      </c>
      <c r="CB377" s="4">
        <f t="shared" ca="1" si="147"/>
        <v>637839.83199999994</v>
      </c>
      <c r="CD377" s="4">
        <f t="shared" ca="1" si="148"/>
        <v>1036042.9519999999</v>
      </c>
    </row>
    <row r="378" spans="2:82">
      <c r="B378" s="3">
        <f t="shared" si="149"/>
        <v>42446</v>
      </c>
      <c r="C378" s="2">
        <v>13621.3</v>
      </c>
      <c r="E378" s="70">
        <v>42446</v>
      </c>
      <c r="F378" s="69">
        <v>10.52</v>
      </c>
      <c r="G378" s="69">
        <v>2.1800000000000002</v>
      </c>
      <c r="H378" s="69">
        <v>18.5</v>
      </c>
      <c r="I378" s="69">
        <v>33.68</v>
      </c>
      <c r="J378" s="69">
        <v>14.62</v>
      </c>
      <c r="K378" s="69">
        <v>12.01</v>
      </c>
      <c r="L378" s="69">
        <v>18.8</v>
      </c>
      <c r="M378" s="69">
        <v>3.84</v>
      </c>
      <c r="N378" s="69">
        <v>8.61</v>
      </c>
      <c r="O378" s="69">
        <v>8.8000000000000007</v>
      </c>
      <c r="P378" s="69">
        <v>27.15</v>
      </c>
      <c r="Q378" s="69">
        <v>1.01</v>
      </c>
      <c r="R378" s="69">
        <v>5.27</v>
      </c>
      <c r="S378" s="69">
        <v>39.450000000000003</v>
      </c>
      <c r="T378" s="4"/>
      <c r="V378" s="3">
        <f t="shared" si="128"/>
        <v>42446</v>
      </c>
      <c r="W378" s="40">
        <f ca="1">W377+SUMIFS('Transactions (Dated)'!$E$2:$E$53,'Transactions (Dated)'!$D$2:$D$53,'Share Values'!$V378,'Transactions (Dated)'!$B$2:$B$53,'Share Values'!W$11,'Transactions (Dated)'!$C$2:$C$53,"Buy")-SUMIFS('Transactions (Dated)'!$E$2:$E$53,'Transactions (Dated)'!$D$2:$D$53,'Share Values'!$V378,'Transactions (Dated)'!$B$2:$B$53,'Share Values'!W$11,'Transactions (Dated)'!$C$2:$C$53,"Sell")</f>
        <v>4625</v>
      </c>
      <c r="X378" s="40">
        <f ca="1">X377+SUMIFS('Transactions (Dated)'!$E$2:$E$53,'Transactions (Dated)'!$D$2:$D$53,'Share Values'!$V378,'Transactions (Dated)'!$B$2:$B$53,'Share Values'!X$11,'Transactions (Dated)'!$C$2:$C$53,"Buy")-SUMIFS('Transactions (Dated)'!$E$2:$E$53,'Transactions (Dated)'!$D$2:$D$53,'Share Values'!$V378,'Transactions (Dated)'!$B$2:$B$53,'Share Values'!X$11,'Transactions (Dated)'!$C$2:$C$53,"Sell")</f>
        <v>9375</v>
      </c>
      <c r="Y378" s="40">
        <f ca="1">Y377+SUMIFS('Transactions (Dated)'!$E$2:$E$53,'Transactions (Dated)'!$D$2:$D$53,'Share Values'!$V378,'Transactions (Dated)'!$B$2:$B$53,'Share Values'!Y$11,'Transactions (Dated)'!$C$2:$C$53,"Buy")-SUMIFS('Transactions (Dated)'!$E$2:$E$53,'Transactions (Dated)'!$D$2:$D$53,'Share Values'!$V378,'Transactions (Dated)'!$B$2:$B$53,'Share Values'!Y$11,'Transactions (Dated)'!$C$2:$C$53,"Sell")</f>
        <v>0</v>
      </c>
      <c r="Z378" s="40">
        <f ca="1">Z377+SUMIFS('Transactions (Dated)'!$E$2:$E$53,'Transactions (Dated)'!$D$2:$D$53,'Share Values'!$V378,'Transactions (Dated)'!$B$2:$B$53,'Share Values'!Z$11,'Transactions (Dated)'!$C$2:$C$53,"Buy")-SUMIFS('Transactions (Dated)'!$E$2:$E$53,'Transactions (Dated)'!$D$2:$D$53,'Share Values'!$V378,'Transactions (Dated)'!$B$2:$B$53,'Share Values'!Z$11,'Transactions (Dated)'!$C$2:$C$53,"Sell")</f>
        <v>1892</v>
      </c>
      <c r="AA378" s="40">
        <f ca="1">AA377+SUMIFS('Transactions (Dated)'!$E$2:$E$53,'Transactions (Dated)'!$D$2:$D$53,'Share Values'!$V378,'Transactions (Dated)'!$B$2:$B$53,'Share Values'!AA$11,'Transactions (Dated)'!$C$2:$C$53,"Buy")-SUMIFS('Transactions (Dated)'!$E$2:$E$53,'Transactions (Dated)'!$D$2:$D$53,'Share Values'!$V378,'Transactions (Dated)'!$B$2:$B$53,'Share Values'!AA$11,'Transactions (Dated)'!$C$2:$C$53,"Sell")</f>
        <v>2348</v>
      </c>
      <c r="AB378" s="40">
        <f ca="1">AB377+SUMIFS('Transactions (Dated)'!$E$2:$E$53,'Transactions (Dated)'!$D$2:$D$53,'Share Values'!$V378,'Transactions (Dated)'!$B$2:$B$53,'Share Values'!AB$11,'Transactions (Dated)'!$C$2:$C$53,"Buy")-SUMIFS('Transactions (Dated)'!$E$2:$E$53,'Transactions (Dated)'!$D$2:$D$53,'Share Values'!$V378,'Transactions (Dated)'!$B$2:$B$53,'Share Values'!AB$11,'Transactions (Dated)'!$C$2:$C$53,"Sell")</f>
        <v>4900</v>
      </c>
      <c r="AC378" s="40">
        <f ca="1">AC377+SUMIFS('Transactions (Dated)'!$E$2:$E$53,'Transactions (Dated)'!$D$2:$D$53,'Share Values'!$V378,'Transactions (Dated)'!$B$2:$B$53,'Share Values'!AC$11,'Transactions (Dated)'!$C$2:$C$53,"Buy")-SUMIFS('Transactions (Dated)'!$E$2:$E$53,'Transactions (Dated)'!$D$2:$D$53,'Share Values'!$V378,'Transactions (Dated)'!$B$2:$B$53,'Share Values'!AC$11,'Transactions (Dated)'!$C$2:$C$53,"Sell")</f>
        <v>2900</v>
      </c>
      <c r="AD378" s="40">
        <f ca="1">AD377+SUMIFS('Transactions (Dated)'!$E$2:$E$53,'Transactions (Dated)'!$D$2:$D$53,'Share Values'!$V378,'Transactions (Dated)'!$B$2:$B$53,'Share Values'!AD$11,'Transactions (Dated)'!$C$2:$C$53,"Buy")-SUMIFS('Transactions (Dated)'!$E$2:$E$53,'Transactions (Dated)'!$D$2:$D$53,'Share Values'!$V378,'Transactions (Dated)'!$B$2:$B$53,'Share Values'!AD$11,'Transactions (Dated)'!$C$2:$C$53,"Sell")</f>
        <v>14201</v>
      </c>
      <c r="AE378" s="40">
        <f ca="1">AE377+SUMIFS('Transactions (Dated)'!$E$2:$E$53,'Transactions (Dated)'!$D$2:$D$53,'Share Values'!$V378,'Transactions (Dated)'!$B$2:$B$53,'Share Values'!AE$11,'Transactions (Dated)'!$C$2:$C$53,"Buy")-SUMIFS('Transactions (Dated)'!$E$2:$E$53,'Transactions (Dated)'!$D$2:$D$53,'Share Values'!$V378,'Transactions (Dated)'!$B$2:$B$53,'Share Values'!AE$11,'Transactions (Dated)'!$C$2:$C$53,"Sell")</f>
        <v>6835</v>
      </c>
      <c r="AF378" s="40">
        <f ca="1">AF377+SUMIFS('Transactions (Dated)'!$E$2:$E$53,'Transactions (Dated)'!$D$2:$D$53,'Share Values'!$V378,'Transactions (Dated)'!$B$2:$B$53,'Share Values'!AF$11,'Transactions (Dated)'!$C$2:$C$53,"Buy")-SUMIFS('Transactions (Dated)'!$E$2:$E$53,'Transactions (Dated)'!$D$2:$D$53,'Share Values'!$V378,'Transactions (Dated)'!$B$2:$B$53,'Share Values'!AF$11,'Transactions (Dated)'!$C$2:$C$53,"Sell")</f>
        <v>0</v>
      </c>
      <c r="AG378" s="40">
        <f ca="1">AG377+SUMIFS('Transactions (Dated)'!$E$2:$E$53,'Transactions (Dated)'!$D$2:$D$53,'Share Values'!$V378,'Transactions (Dated)'!$B$2:$B$53,'Share Values'!AG$11,'Transactions (Dated)'!$C$2:$C$53,"Buy")-SUMIFS('Transactions (Dated)'!$E$2:$E$53,'Transactions (Dated)'!$D$2:$D$53,'Share Values'!$V378,'Transactions (Dated)'!$B$2:$B$53,'Share Values'!AG$11,'Transactions (Dated)'!$C$2:$C$53,"Sell")</f>
        <v>0</v>
      </c>
      <c r="AH378" s="40">
        <f ca="1">AH377+SUMIFS('Transactions (Dated)'!$E$2:$E$53,'Transactions (Dated)'!$D$2:$D$53,'Share Values'!$V378,'Transactions (Dated)'!$B$2:$B$53,'Share Values'!AH$11,'Transactions (Dated)'!$C$2:$C$53,"Buy")-SUMIFS('Transactions (Dated)'!$E$2:$E$53,'Transactions (Dated)'!$D$2:$D$53,'Share Values'!$V378,'Transactions (Dated)'!$B$2:$B$53,'Share Values'!AH$11,'Transactions (Dated)'!$C$2:$C$53,"Sell")</f>
        <v>0</v>
      </c>
      <c r="AI378" s="40">
        <f ca="1">AI377+SUMIFS('Transactions (Dated)'!$E$2:$E$53,'Transactions (Dated)'!$D$2:$D$53,'Share Values'!$V378,'Transactions (Dated)'!$B$2:$B$53,'Share Values'!AI$11,'Transactions (Dated)'!$C$2:$C$53,"Buy")-SUMIFS('Transactions (Dated)'!$E$2:$E$53,'Transactions (Dated)'!$D$2:$D$53,'Share Values'!$V378,'Transactions (Dated)'!$B$2:$B$53,'Share Values'!AI$11,'Transactions (Dated)'!$C$2:$C$53,"Sell")</f>
        <v>0</v>
      </c>
      <c r="AJ378" s="40">
        <f ca="1">AJ377+SUMIFS('Transactions (Dated)'!$E$2:$E$53,'Transactions (Dated)'!$D$2:$D$53,'Share Values'!$V378,'Transactions (Dated)'!$B$2:$B$53,'Share Values'!AJ$11,'Transactions (Dated)'!$C$2:$C$53,"Buy")-SUMIFS('Transactions (Dated)'!$E$2:$E$53,'Transactions (Dated)'!$D$2:$D$53,'Share Values'!$V378,'Transactions (Dated)'!$B$2:$B$53,'Share Values'!AJ$11,'Transactions (Dated)'!$C$2:$C$53,"Sell")</f>
        <v>0</v>
      </c>
      <c r="AK378" s="40"/>
      <c r="AM378" s="3">
        <f t="shared" si="129"/>
        <v>42446</v>
      </c>
      <c r="AN378" s="6">
        <f t="shared" ca="1" si="130"/>
        <v>48655</v>
      </c>
      <c r="AO378" s="6">
        <f t="shared" ca="1" si="131"/>
        <v>20437.5</v>
      </c>
      <c r="AP378" s="6">
        <f t="shared" ca="1" si="132"/>
        <v>0</v>
      </c>
      <c r="AQ378" s="6">
        <f t="shared" ca="1" si="133"/>
        <v>63722.559999999998</v>
      </c>
      <c r="AR378" s="6">
        <f t="shared" ca="1" si="134"/>
        <v>34327.759999999995</v>
      </c>
      <c r="AS378" s="6">
        <f t="shared" ca="1" si="135"/>
        <v>58849</v>
      </c>
      <c r="AT378" s="6">
        <f t="shared" ca="1" si="136"/>
        <v>54520</v>
      </c>
      <c r="AU378" s="6">
        <f t="shared" ca="1" si="137"/>
        <v>54531.839999999997</v>
      </c>
      <c r="AV378" s="6">
        <f t="shared" ca="1" si="138"/>
        <v>58849.35</v>
      </c>
      <c r="AW378" s="6">
        <f t="shared" ca="1" si="139"/>
        <v>0</v>
      </c>
      <c r="AX378" s="6">
        <f t="shared" ca="1" si="140"/>
        <v>0</v>
      </c>
      <c r="AY378" s="6">
        <f t="shared" ca="1" si="141"/>
        <v>0</v>
      </c>
      <c r="AZ378" s="6">
        <f t="shared" ca="1" si="142"/>
        <v>0</v>
      </c>
      <c r="BA378" s="6">
        <f t="shared" ca="1" si="143"/>
        <v>0</v>
      </c>
      <c r="BB378" s="6"/>
      <c r="BD378" s="4">
        <f t="shared" ca="1" si="144"/>
        <v>393893.01</v>
      </c>
      <c r="BF378" s="3">
        <f t="shared" si="145"/>
        <v>42446</v>
      </c>
      <c r="BG378" s="6">
        <f>BG377+SUMIFS('Transactions (Dated)'!H:H,'Transactions (Dated)'!D:D,'Share Values'!AM378)</f>
        <v>633797.67999999993</v>
      </c>
      <c r="BH378" s="6">
        <f ca="1">BH377+SUMIFS('Transactions (Dated)'!$F:$F,'Transactions (Dated)'!$D:$D,$BF378,'Transactions (Dated)'!$B:$B,BH$11,'Transactions (Dated)'!$C:$C,"Dividend (paid to cash)")*W378</f>
        <v>0</v>
      </c>
      <c r="BI378" s="6">
        <f ca="1">BI377+SUMIFS('Transactions (Dated)'!$F:$F,'Transactions (Dated)'!$D:$D,$BF378,'Transactions (Dated)'!$B:$B,BI$11,'Transactions (Dated)'!$C:$C,"Dividend (paid to cash)")*X378</f>
        <v>2421.875</v>
      </c>
      <c r="BJ378" s="6">
        <f ca="1">BJ377+SUMIFS('Transactions (Dated)'!$F:$F,'Transactions (Dated)'!$D:$D,$BF378,'Transactions (Dated)'!$B:$B,BJ$11,'Transactions (Dated)'!$C:$C,"Dividend (paid to cash)")*Y378</f>
        <v>0</v>
      </c>
      <c r="BK378" s="6">
        <f ca="1">BK377+SUMIFS('Transactions (Dated)'!$F:$F,'Transactions (Dated)'!$D:$D,$BF378,'Transactions (Dated)'!$B:$B,BK$11,'Transactions (Dated)'!$C:$C,"Dividend (paid to cash)")*Z378</f>
        <v>245.96000000000004</v>
      </c>
      <c r="BL378" s="6">
        <f ca="1">BL377+SUMIFS('Transactions (Dated)'!$F:$F,'Transactions (Dated)'!$D:$D,$BF378,'Transactions (Dated)'!$B:$B,BL$11,'Transactions (Dated)'!$C:$C,"Dividend (paid to cash)")*AA378</f>
        <v>0</v>
      </c>
      <c r="BM378" s="6">
        <f ca="1">BM377+SUMIFS('Transactions (Dated)'!$F:$F,'Transactions (Dated)'!$D:$D,$BF378,'Transactions (Dated)'!$B:$B,BM$11,'Transactions (Dated)'!$C:$C,"Dividend (paid to cash)")*AB378</f>
        <v>359.31700000000001</v>
      </c>
      <c r="BN378" s="6">
        <f ca="1">BN377+SUMIFS('Transactions (Dated)'!$F:$F,'Transactions (Dated)'!$D:$D,$BF378,'Transactions (Dated)'!$B:$B,BN$11,'Transactions (Dated)'!$C:$C,"Dividend (paid to cash)")*AC378</f>
        <v>1014.9999999999999</v>
      </c>
      <c r="BO378" s="6">
        <f ca="1">BO377+SUMIFS('Transactions (Dated)'!$F:$F,'Transactions (Dated)'!$D:$D,$BF378,'Transactions (Dated)'!$B:$B,BO$11,'Transactions (Dated)'!$C:$C,"Dividend (paid to cash)")*AD378</f>
        <v>0</v>
      </c>
      <c r="BP378" s="6">
        <f ca="1">BP377+SUMIFS('Transactions (Dated)'!$F:$F,'Transactions (Dated)'!$D:$D,$BF378,'Transactions (Dated)'!$B:$B,BP$11,'Transactions (Dated)'!$C:$C,"Dividend (paid to cash)")*AE378</f>
        <v>0</v>
      </c>
      <c r="BQ378" s="6">
        <f ca="1">BQ377+SUMIFS('Transactions (Dated)'!$F:$F,'Transactions (Dated)'!$D:$D,$BF378,'Transactions (Dated)'!$B:$B,BQ$11,'Transactions (Dated)'!$C:$C,"Dividend (paid to cash)")*AF378</f>
        <v>0</v>
      </c>
      <c r="BR378" s="6">
        <f ca="1">BR377+SUMIFS('Transactions (Dated)'!$F:$F,'Transactions (Dated)'!$D:$D,$BF378,'Transactions (Dated)'!$B:$B,BR$11,'Transactions (Dated)'!$C:$C,"Dividend (paid to cash)")*AG378</f>
        <v>0</v>
      </c>
      <c r="BS378" s="6">
        <f ca="1">BS377+SUMIFS('Transactions (Dated)'!$F:$F,'Transactions (Dated)'!$D:$D,$BF378,'Transactions (Dated)'!$B:$B,BS$11,'Transactions (Dated)'!$C:$C,"Dividend (paid to cash)")*AH378</f>
        <v>0</v>
      </c>
      <c r="BT378" s="6">
        <f ca="1">BT377+SUMIFS('Transactions (Dated)'!$F:$F,'Transactions (Dated)'!$D:$D,$BF378,'Transactions (Dated)'!$B:$B,BT$11,'Transactions (Dated)'!$C:$C,"Dividend (paid to cash)")*AI378</f>
        <v>0</v>
      </c>
      <c r="BU378" s="6">
        <f ca="1">BU377+SUMIFS('Transactions (Dated)'!$F:$F,'Transactions (Dated)'!$D:$D,$BF378,'Transactions (Dated)'!$B:$B,BU$11,'Transactions (Dated)'!$C:$C,"Dividend (paid to cash)")*AJ378</f>
        <v>0</v>
      </c>
      <c r="BV378" s="6"/>
      <c r="BX378" s="6">
        <f t="shared" ca="1" si="150"/>
        <v>637839.83199999994</v>
      </c>
      <c r="BZ378" s="3">
        <f t="shared" si="151"/>
        <v>42446</v>
      </c>
      <c r="CA378" s="4">
        <f t="shared" ca="1" si="146"/>
        <v>393893.01</v>
      </c>
      <c r="CB378" s="4">
        <f t="shared" ca="1" si="147"/>
        <v>637839.83199999994</v>
      </c>
      <c r="CD378" s="4">
        <f t="shared" ca="1" si="148"/>
        <v>1031732.8419999999</v>
      </c>
    </row>
    <row r="379" spans="2:82">
      <c r="B379" s="3">
        <f t="shared" si="149"/>
        <v>42447</v>
      </c>
      <c r="C379" s="2">
        <v>13497.1</v>
      </c>
      <c r="E379" s="70">
        <v>42447</v>
      </c>
      <c r="F379" s="69">
        <v>10.49</v>
      </c>
      <c r="G379" s="69">
        <v>2.21</v>
      </c>
      <c r="H379" s="69">
        <v>18.34</v>
      </c>
      <c r="I379" s="69">
        <v>33.49</v>
      </c>
      <c r="J379" s="69">
        <v>14.67</v>
      </c>
      <c r="K379" s="69">
        <v>11.91</v>
      </c>
      <c r="L379" s="69">
        <v>18.98</v>
      </c>
      <c r="M379" s="69">
        <v>3.84</v>
      </c>
      <c r="N379" s="69">
        <v>9</v>
      </c>
      <c r="O379" s="69">
        <v>8.4132999999999996</v>
      </c>
      <c r="P379" s="69">
        <v>27.43</v>
      </c>
      <c r="Q379" s="69">
        <v>1</v>
      </c>
      <c r="R379" s="69">
        <v>5.33</v>
      </c>
      <c r="S379" s="69">
        <v>39.01</v>
      </c>
      <c r="T379" s="4"/>
      <c r="V379" s="3">
        <f t="shared" si="128"/>
        <v>42447</v>
      </c>
      <c r="W379" s="40">
        <f ca="1">W378+SUMIFS('Transactions (Dated)'!$E$2:$E$53,'Transactions (Dated)'!$D$2:$D$53,'Share Values'!$V379,'Transactions (Dated)'!$B$2:$B$53,'Share Values'!W$11,'Transactions (Dated)'!$C$2:$C$53,"Buy")-SUMIFS('Transactions (Dated)'!$E$2:$E$53,'Transactions (Dated)'!$D$2:$D$53,'Share Values'!$V379,'Transactions (Dated)'!$B$2:$B$53,'Share Values'!W$11,'Transactions (Dated)'!$C$2:$C$53,"Sell")</f>
        <v>4625</v>
      </c>
      <c r="X379" s="40">
        <f ca="1">X378+SUMIFS('Transactions (Dated)'!$E$2:$E$53,'Transactions (Dated)'!$D$2:$D$53,'Share Values'!$V379,'Transactions (Dated)'!$B$2:$B$53,'Share Values'!X$11,'Transactions (Dated)'!$C$2:$C$53,"Buy")-SUMIFS('Transactions (Dated)'!$E$2:$E$53,'Transactions (Dated)'!$D$2:$D$53,'Share Values'!$V379,'Transactions (Dated)'!$B$2:$B$53,'Share Values'!X$11,'Transactions (Dated)'!$C$2:$C$53,"Sell")</f>
        <v>9375</v>
      </c>
      <c r="Y379" s="40">
        <f ca="1">Y378+SUMIFS('Transactions (Dated)'!$E$2:$E$53,'Transactions (Dated)'!$D$2:$D$53,'Share Values'!$V379,'Transactions (Dated)'!$B$2:$B$53,'Share Values'!Y$11,'Transactions (Dated)'!$C$2:$C$53,"Buy")-SUMIFS('Transactions (Dated)'!$E$2:$E$53,'Transactions (Dated)'!$D$2:$D$53,'Share Values'!$V379,'Transactions (Dated)'!$B$2:$B$53,'Share Values'!Y$11,'Transactions (Dated)'!$C$2:$C$53,"Sell")</f>
        <v>0</v>
      </c>
      <c r="Z379" s="40">
        <f ca="1">Z378+SUMIFS('Transactions (Dated)'!$E$2:$E$53,'Transactions (Dated)'!$D$2:$D$53,'Share Values'!$V379,'Transactions (Dated)'!$B$2:$B$53,'Share Values'!Z$11,'Transactions (Dated)'!$C$2:$C$53,"Buy")-SUMIFS('Transactions (Dated)'!$E$2:$E$53,'Transactions (Dated)'!$D$2:$D$53,'Share Values'!$V379,'Transactions (Dated)'!$B$2:$B$53,'Share Values'!Z$11,'Transactions (Dated)'!$C$2:$C$53,"Sell")</f>
        <v>1892</v>
      </c>
      <c r="AA379" s="40">
        <f ca="1">AA378+SUMIFS('Transactions (Dated)'!$E$2:$E$53,'Transactions (Dated)'!$D$2:$D$53,'Share Values'!$V379,'Transactions (Dated)'!$B$2:$B$53,'Share Values'!AA$11,'Transactions (Dated)'!$C$2:$C$53,"Buy")-SUMIFS('Transactions (Dated)'!$E$2:$E$53,'Transactions (Dated)'!$D$2:$D$53,'Share Values'!$V379,'Transactions (Dated)'!$B$2:$B$53,'Share Values'!AA$11,'Transactions (Dated)'!$C$2:$C$53,"Sell")</f>
        <v>2348</v>
      </c>
      <c r="AB379" s="40">
        <f ca="1">AB378+SUMIFS('Transactions (Dated)'!$E$2:$E$53,'Transactions (Dated)'!$D$2:$D$53,'Share Values'!$V379,'Transactions (Dated)'!$B$2:$B$53,'Share Values'!AB$11,'Transactions (Dated)'!$C$2:$C$53,"Buy")-SUMIFS('Transactions (Dated)'!$E$2:$E$53,'Transactions (Dated)'!$D$2:$D$53,'Share Values'!$V379,'Transactions (Dated)'!$B$2:$B$53,'Share Values'!AB$11,'Transactions (Dated)'!$C$2:$C$53,"Sell")</f>
        <v>4900</v>
      </c>
      <c r="AC379" s="40">
        <f ca="1">AC378+SUMIFS('Transactions (Dated)'!$E$2:$E$53,'Transactions (Dated)'!$D$2:$D$53,'Share Values'!$V379,'Transactions (Dated)'!$B$2:$B$53,'Share Values'!AC$11,'Transactions (Dated)'!$C$2:$C$53,"Buy")-SUMIFS('Transactions (Dated)'!$E$2:$E$53,'Transactions (Dated)'!$D$2:$D$53,'Share Values'!$V379,'Transactions (Dated)'!$B$2:$B$53,'Share Values'!AC$11,'Transactions (Dated)'!$C$2:$C$53,"Sell")</f>
        <v>2900</v>
      </c>
      <c r="AD379" s="40">
        <f ca="1">AD378+SUMIFS('Transactions (Dated)'!$E$2:$E$53,'Transactions (Dated)'!$D$2:$D$53,'Share Values'!$V379,'Transactions (Dated)'!$B$2:$B$53,'Share Values'!AD$11,'Transactions (Dated)'!$C$2:$C$53,"Buy")-SUMIFS('Transactions (Dated)'!$E$2:$E$53,'Transactions (Dated)'!$D$2:$D$53,'Share Values'!$V379,'Transactions (Dated)'!$B$2:$B$53,'Share Values'!AD$11,'Transactions (Dated)'!$C$2:$C$53,"Sell")</f>
        <v>14201</v>
      </c>
      <c r="AE379" s="40">
        <f ca="1">AE378+SUMIFS('Transactions (Dated)'!$E$2:$E$53,'Transactions (Dated)'!$D$2:$D$53,'Share Values'!$V379,'Transactions (Dated)'!$B$2:$B$53,'Share Values'!AE$11,'Transactions (Dated)'!$C$2:$C$53,"Buy")-SUMIFS('Transactions (Dated)'!$E$2:$E$53,'Transactions (Dated)'!$D$2:$D$53,'Share Values'!$V379,'Transactions (Dated)'!$B$2:$B$53,'Share Values'!AE$11,'Transactions (Dated)'!$C$2:$C$53,"Sell")</f>
        <v>6835</v>
      </c>
      <c r="AF379" s="40">
        <f ca="1">AF378+SUMIFS('Transactions (Dated)'!$E$2:$E$53,'Transactions (Dated)'!$D$2:$D$53,'Share Values'!$V379,'Transactions (Dated)'!$B$2:$B$53,'Share Values'!AF$11,'Transactions (Dated)'!$C$2:$C$53,"Buy")-SUMIFS('Transactions (Dated)'!$E$2:$E$53,'Transactions (Dated)'!$D$2:$D$53,'Share Values'!$V379,'Transactions (Dated)'!$B$2:$B$53,'Share Values'!AF$11,'Transactions (Dated)'!$C$2:$C$53,"Sell")</f>
        <v>0</v>
      </c>
      <c r="AG379" s="40">
        <f ca="1">AG378+SUMIFS('Transactions (Dated)'!$E$2:$E$53,'Transactions (Dated)'!$D$2:$D$53,'Share Values'!$V379,'Transactions (Dated)'!$B$2:$B$53,'Share Values'!AG$11,'Transactions (Dated)'!$C$2:$C$53,"Buy")-SUMIFS('Transactions (Dated)'!$E$2:$E$53,'Transactions (Dated)'!$D$2:$D$53,'Share Values'!$V379,'Transactions (Dated)'!$B$2:$B$53,'Share Values'!AG$11,'Transactions (Dated)'!$C$2:$C$53,"Sell")</f>
        <v>0</v>
      </c>
      <c r="AH379" s="40">
        <f ca="1">AH378+SUMIFS('Transactions (Dated)'!$E$2:$E$53,'Transactions (Dated)'!$D$2:$D$53,'Share Values'!$V379,'Transactions (Dated)'!$B$2:$B$53,'Share Values'!AH$11,'Transactions (Dated)'!$C$2:$C$53,"Buy")-SUMIFS('Transactions (Dated)'!$E$2:$E$53,'Transactions (Dated)'!$D$2:$D$53,'Share Values'!$V379,'Transactions (Dated)'!$B$2:$B$53,'Share Values'!AH$11,'Transactions (Dated)'!$C$2:$C$53,"Sell")</f>
        <v>0</v>
      </c>
      <c r="AI379" s="40">
        <f ca="1">AI378+SUMIFS('Transactions (Dated)'!$E$2:$E$53,'Transactions (Dated)'!$D$2:$D$53,'Share Values'!$V379,'Transactions (Dated)'!$B$2:$B$53,'Share Values'!AI$11,'Transactions (Dated)'!$C$2:$C$53,"Buy")-SUMIFS('Transactions (Dated)'!$E$2:$E$53,'Transactions (Dated)'!$D$2:$D$53,'Share Values'!$V379,'Transactions (Dated)'!$B$2:$B$53,'Share Values'!AI$11,'Transactions (Dated)'!$C$2:$C$53,"Sell")</f>
        <v>0</v>
      </c>
      <c r="AJ379" s="40">
        <f ca="1">AJ378+SUMIFS('Transactions (Dated)'!$E$2:$E$53,'Transactions (Dated)'!$D$2:$D$53,'Share Values'!$V379,'Transactions (Dated)'!$B$2:$B$53,'Share Values'!AJ$11,'Transactions (Dated)'!$C$2:$C$53,"Buy")-SUMIFS('Transactions (Dated)'!$E$2:$E$53,'Transactions (Dated)'!$D$2:$D$53,'Share Values'!$V379,'Transactions (Dated)'!$B$2:$B$53,'Share Values'!AJ$11,'Transactions (Dated)'!$C$2:$C$53,"Sell")</f>
        <v>0</v>
      </c>
      <c r="AK379" s="40"/>
      <c r="AM379" s="3">
        <f t="shared" si="129"/>
        <v>42447</v>
      </c>
      <c r="AN379" s="6">
        <f t="shared" ca="1" si="130"/>
        <v>48516.25</v>
      </c>
      <c r="AO379" s="6">
        <f t="shared" ca="1" si="131"/>
        <v>20718.75</v>
      </c>
      <c r="AP379" s="6">
        <f t="shared" ca="1" si="132"/>
        <v>0</v>
      </c>
      <c r="AQ379" s="6">
        <f t="shared" ca="1" si="133"/>
        <v>63363.08</v>
      </c>
      <c r="AR379" s="6">
        <f t="shared" ca="1" si="134"/>
        <v>34445.159999999996</v>
      </c>
      <c r="AS379" s="6">
        <f t="shared" ca="1" si="135"/>
        <v>58359</v>
      </c>
      <c r="AT379" s="6">
        <f t="shared" ca="1" si="136"/>
        <v>55042</v>
      </c>
      <c r="AU379" s="6">
        <f t="shared" ca="1" si="137"/>
        <v>54531.839999999997</v>
      </c>
      <c r="AV379" s="6">
        <f t="shared" ca="1" si="138"/>
        <v>61515</v>
      </c>
      <c r="AW379" s="6">
        <f t="shared" ca="1" si="139"/>
        <v>0</v>
      </c>
      <c r="AX379" s="6">
        <f t="shared" ca="1" si="140"/>
        <v>0</v>
      </c>
      <c r="AY379" s="6">
        <f t="shared" ca="1" si="141"/>
        <v>0</v>
      </c>
      <c r="AZ379" s="6">
        <f t="shared" ca="1" si="142"/>
        <v>0</v>
      </c>
      <c r="BA379" s="6">
        <f t="shared" ca="1" si="143"/>
        <v>0</v>
      </c>
      <c r="BB379" s="6"/>
      <c r="BD379" s="4">
        <f t="shared" ca="1" si="144"/>
        <v>396491.07999999996</v>
      </c>
      <c r="BF379" s="3">
        <f t="shared" si="145"/>
        <v>42447</v>
      </c>
      <c r="BG379" s="6">
        <f>BG378+SUMIFS('Transactions (Dated)'!H:H,'Transactions (Dated)'!D:D,'Share Values'!AM379)</f>
        <v>633797.67999999993</v>
      </c>
      <c r="BH379" s="6">
        <f ca="1">BH378+SUMIFS('Transactions (Dated)'!$F:$F,'Transactions (Dated)'!$D:$D,$BF379,'Transactions (Dated)'!$B:$B,BH$11,'Transactions (Dated)'!$C:$C,"Dividend (paid to cash)")*W379</f>
        <v>0</v>
      </c>
      <c r="BI379" s="6">
        <f ca="1">BI378+SUMIFS('Transactions (Dated)'!$F:$F,'Transactions (Dated)'!$D:$D,$BF379,'Transactions (Dated)'!$B:$B,BI$11,'Transactions (Dated)'!$C:$C,"Dividend (paid to cash)")*X379</f>
        <v>2421.875</v>
      </c>
      <c r="BJ379" s="6">
        <f ca="1">BJ378+SUMIFS('Transactions (Dated)'!$F:$F,'Transactions (Dated)'!$D:$D,$BF379,'Transactions (Dated)'!$B:$B,BJ$11,'Transactions (Dated)'!$C:$C,"Dividend (paid to cash)")*Y379</f>
        <v>0</v>
      </c>
      <c r="BK379" s="6">
        <f ca="1">BK378+SUMIFS('Transactions (Dated)'!$F:$F,'Transactions (Dated)'!$D:$D,$BF379,'Transactions (Dated)'!$B:$B,BK$11,'Transactions (Dated)'!$C:$C,"Dividend (paid to cash)")*Z379</f>
        <v>245.96000000000004</v>
      </c>
      <c r="BL379" s="6">
        <f ca="1">BL378+SUMIFS('Transactions (Dated)'!$F:$F,'Transactions (Dated)'!$D:$D,$BF379,'Transactions (Dated)'!$B:$B,BL$11,'Transactions (Dated)'!$C:$C,"Dividend (paid to cash)")*AA379</f>
        <v>0</v>
      </c>
      <c r="BM379" s="6">
        <f ca="1">BM378+SUMIFS('Transactions (Dated)'!$F:$F,'Transactions (Dated)'!$D:$D,$BF379,'Transactions (Dated)'!$B:$B,BM$11,'Transactions (Dated)'!$C:$C,"Dividend (paid to cash)")*AB379</f>
        <v>359.31700000000001</v>
      </c>
      <c r="BN379" s="6">
        <f ca="1">BN378+SUMIFS('Transactions (Dated)'!$F:$F,'Transactions (Dated)'!$D:$D,$BF379,'Transactions (Dated)'!$B:$B,BN$11,'Transactions (Dated)'!$C:$C,"Dividend (paid to cash)")*AC379</f>
        <v>1014.9999999999999</v>
      </c>
      <c r="BO379" s="6">
        <f ca="1">BO378+SUMIFS('Transactions (Dated)'!$F:$F,'Transactions (Dated)'!$D:$D,$BF379,'Transactions (Dated)'!$B:$B,BO$11,'Transactions (Dated)'!$C:$C,"Dividend (paid to cash)")*AD379</f>
        <v>0</v>
      </c>
      <c r="BP379" s="6">
        <f ca="1">BP378+SUMIFS('Transactions (Dated)'!$F:$F,'Transactions (Dated)'!$D:$D,$BF379,'Transactions (Dated)'!$B:$B,BP$11,'Transactions (Dated)'!$C:$C,"Dividend (paid to cash)")*AE379</f>
        <v>0</v>
      </c>
      <c r="BQ379" s="6">
        <f ca="1">BQ378+SUMIFS('Transactions (Dated)'!$F:$F,'Transactions (Dated)'!$D:$D,$BF379,'Transactions (Dated)'!$B:$B,BQ$11,'Transactions (Dated)'!$C:$C,"Dividend (paid to cash)")*AF379</f>
        <v>0</v>
      </c>
      <c r="BR379" s="6">
        <f ca="1">BR378+SUMIFS('Transactions (Dated)'!$F:$F,'Transactions (Dated)'!$D:$D,$BF379,'Transactions (Dated)'!$B:$B,BR$11,'Transactions (Dated)'!$C:$C,"Dividend (paid to cash)")*AG379</f>
        <v>0</v>
      </c>
      <c r="BS379" s="6">
        <f ca="1">BS378+SUMIFS('Transactions (Dated)'!$F:$F,'Transactions (Dated)'!$D:$D,$BF379,'Transactions (Dated)'!$B:$B,BS$11,'Transactions (Dated)'!$C:$C,"Dividend (paid to cash)")*AH379</f>
        <v>0</v>
      </c>
      <c r="BT379" s="6">
        <f ca="1">BT378+SUMIFS('Transactions (Dated)'!$F:$F,'Transactions (Dated)'!$D:$D,$BF379,'Transactions (Dated)'!$B:$B,BT$11,'Transactions (Dated)'!$C:$C,"Dividend (paid to cash)")*AI379</f>
        <v>0</v>
      </c>
      <c r="BU379" s="6">
        <f ca="1">BU378+SUMIFS('Transactions (Dated)'!$F:$F,'Transactions (Dated)'!$D:$D,$BF379,'Transactions (Dated)'!$B:$B,BU$11,'Transactions (Dated)'!$C:$C,"Dividend (paid to cash)")*AJ379</f>
        <v>0</v>
      </c>
      <c r="BV379" s="6"/>
      <c r="BX379" s="6">
        <f t="shared" ca="1" si="150"/>
        <v>637839.83199999994</v>
      </c>
      <c r="BZ379" s="3">
        <f t="shared" si="151"/>
        <v>42447</v>
      </c>
      <c r="CA379" s="4">
        <f t="shared" ca="1" si="146"/>
        <v>396491.07999999996</v>
      </c>
      <c r="CB379" s="4">
        <f t="shared" ca="1" si="147"/>
        <v>637839.83199999994</v>
      </c>
      <c r="CD379" s="4">
        <f t="shared" ca="1" si="148"/>
        <v>1034330.9119999999</v>
      </c>
    </row>
    <row r="380" spans="2:82">
      <c r="B380" s="3">
        <f t="shared" si="149"/>
        <v>42450</v>
      </c>
      <c r="C380" s="2">
        <v>13561.1</v>
      </c>
      <c r="E380" s="70">
        <v>42450</v>
      </c>
      <c r="F380" s="69">
        <v>10.51</v>
      </c>
      <c r="G380" s="69">
        <v>2.2400000000000002</v>
      </c>
      <c r="H380" s="69">
        <v>18.420000000000002</v>
      </c>
      <c r="I380" s="69">
        <v>33.340000000000003</v>
      </c>
      <c r="J380" s="69">
        <v>14.48</v>
      </c>
      <c r="K380" s="69">
        <v>12.04</v>
      </c>
      <c r="L380" s="69">
        <v>18.96</v>
      </c>
      <c r="M380" s="69">
        <v>3.73</v>
      </c>
      <c r="N380" s="69">
        <v>9</v>
      </c>
      <c r="O380" s="69">
        <v>8.7033000000000005</v>
      </c>
      <c r="P380" s="69">
        <v>27.67</v>
      </c>
      <c r="Q380" s="69">
        <v>1</v>
      </c>
      <c r="R380" s="69">
        <v>5.34</v>
      </c>
      <c r="S380" s="69">
        <v>39.81</v>
      </c>
      <c r="T380" s="4"/>
      <c r="V380" s="3">
        <f t="shared" si="128"/>
        <v>42450</v>
      </c>
      <c r="W380" s="40">
        <f ca="1">W379+SUMIFS('Transactions (Dated)'!$E$2:$E$53,'Transactions (Dated)'!$D$2:$D$53,'Share Values'!$V380,'Transactions (Dated)'!$B$2:$B$53,'Share Values'!W$11,'Transactions (Dated)'!$C$2:$C$53,"Buy")-SUMIFS('Transactions (Dated)'!$E$2:$E$53,'Transactions (Dated)'!$D$2:$D$53,'Share Values'!$V380,'Transactions (Dated)'!$B$2:$B$53,'Share Values'!W$11,'Transactions (Dated)'!$C$2:$C$53,"Sell")</f>
        <v>4625</v>
      </c>
      <c r="X380" s="40">
        <f ca="1">X379+SUMIFS('Transactions (Dated)'!$E$2:$E$53,'Transactions (Dated)'!$D$2:$D$53,'Share Values'!$V380,'Transactions (Dated)'!$B$2:$B$53,'Share Values'!X$11,'Transactions (Dated)'!$C$2:$C$53,"Buy")-SUMIFS('Transactions (Dated)'!$E$2:$E$53,'Transactions (Dated)'!$D$2:$D$53,'Share Values'!$V380,'Transactions (Dated)'!$B$2:$B$53,'Share Values'!X$11,'Transactions (Dated)'!$C$2:$C$53,"Sell")</f>
        <v>9375</v>
      </c>
      <c r="Y380" s="40">
        <f ca="1">Y379+SUMIFS('Transactions (Dated)'!$E$2:$E$53,'Transactions (Dated)'!$D$2:$D$53,'Share Values'!$V380,'Transactions (Dated)'!$B$2:$B$53,'Share Values'!Y$11,'Transactions (Dated)'!$C$2:$C$53,"Buy")-SUMIFS('Transactions (Dated)'!$E$2:$E$53,'Transactions (Dated)'!$D$2:$D$53,'Share Values'!$V380,'Transactions (Dated)'!$B$2:$B$53,'Share Values'!Y$11,'Transactions (Dated)'!$C$2:$C$53,"Sell")</f>
        <v>0</v>
      </c>
      <c r="Z380" s="40">
        <f ca="1">Z379+SUMIFS('Transactions (Dated)'!$E$2:$E$53,'Transactions (Dated)'!$D$2:$D$53,'Share Values'!$V380,'Transactions (Dated)'!$B$2:$B$53,'Share Values'!Z$11,'Transactions (Dated)'!$C$2:$C$53,"Buy")-SUMIFS('Transactions (Dated)'!$E$2:$E$53,'Transactions (Dated)'!$D$2:$D$53,'Share Values'!$V380,'Transactions (Dated)'!$B$2:$B$53,'Share Values'!Z$11,'Transactions (Dated)'!$C$2:$C$53,"Sell")</f>
        <v>1892</v>
      </c>
      <c r="AA380" s="40">
        <f ca="1">AA379+SUMIFS('Transactions (Dated)'!$E$2:$E$53,'Transactions (Dated)'!$D$2:$D$53,'Share Values'!$V380,'Transactions (Dated)'!$B$2:$B$53,'Share Values'!AA$11,'Transactions (Dated)'!$C$2:$C$53,"Buy")-SUMIFS('Transactions (Dated)'!$E$2:$E$53,'Transactions (Dated)'!$D$2:$D$53,'Share Values'!$V380,'Transactions (Dated)'!$B$2:$B$53,'Share Values'!AA$11,'Transactions (Dated)'!$C$2:$C$53,"Sell")</f>
        <v>2348</v>
      </c>
      <c r="AB380" s="40">
        <f ca="1">AB379+SUMIFS('Transactions (Dated)'!$E$2:$E$53,'Transactions (Dated)'!$D$2:$D$53,'Share Values'!$V380,'Transactions (Dated)'!$B$2:$B$53,'Share Values'!AB$11,'Transactions (Dated)'!$C$2:$C$53,"Buy")-SUMIFS('Transactions (Dated)'!$E$2:$E$53,'Transactions (Dated)'!$D$2:$D$53,'Share Values'!$V380,'Transactions (Dated)'!$B$2:$B$53,'Share Values'!AB$11,'Transactions (Dated)'!$C$2:$C$53,"Sell")</f>
        <v>4900</v>
      </c>
      <c r="AC380" s="40">
        <f ca="1">AC379+SUMIFS('Transactions (Dated)'!$E$2:$E$53,'Transactions (Dated)'!$D$2:$D$53,'Share Values'!$V380,'Transactions (Dated)'!$B$2:$B$53,'Share Values'!AC$11,'Transactions (Dated)'!$C$2:$C$53,"Buy")-SUMIFS('Transactions (Dated)'!$E$2:$E$53,'Transactions (Dated)'!$D$2:$D$53,'Share Values'!$V380,'Transactions (Dated)'!$B$2:$B$53,'Share Values'!AC$11,'Transactions (Dated)'!$C$2:$C$53,"Sell")</f>
        <v>2900</v>
      </c>
      <c r="AD380" s="40">
        <f ca="1">AD379+SUMIFS('Transactions (Dated)'!$E$2:$E$53,'Transactions (Dated)'!$D$2:$D$53,'Share Values'!$V380,'Transactions (Dated)'!$B$2:$B$53,'Share Values'!AD$11,'Transactions (Dated)'!$C$2:$C$53,"Buy")-SUMIFS('Transactions (Dated)'!$E$2:$E$53,'Transactions (Dated)'!$D$2:$D$53,'Share Values'!$V380,'Transactions (Dated)'!$B$2:$B$53,'Share Values'!AD$11,'Transactions (Dated)'!$C$2:$C$53,"Sell")</f>
        <v>14201</v>
      </c>
      <c r="AE380" s="40">
        <f ca="1">AE379+SUMIFS('Transactions (Dated)'!$E$2:$E$53,'Transactions (Dated)'!$D$2:$D$53,'Share Values'!$V380,'Transactions (Dated)'!$B$2:$B$53,'Share Values'!AE$11,'Transactions (Dated)'!$C$2:$C$53,"Buy")-SUMIFS('Transactions (Dated)'!$E$2:$E$53,'Transactions (Dated)'!$D$2:$D$53,'Share Values'!$V380,'Transactions (Dated)'!$B$2:$B$53,'Share Values'!AE$11,'Transactions (Dated)'!$C$2:$C$53,"Sell")</f>
        <v>6835</v>
      </c>
      <c r="AF380" s="40">
        <f ca="1">AF379+SUMIFS('Transactions (Dated)'!$E$2:$E$53,'Transactions (Dated)'!$D$2:$D$53,'Share Values'!$V380,'Transactions (Dated)'!$B$2:$B$53,'Share Values'!AF$11,'Transactions (Dated)'!$C$2:$C$53,"Buy")-SUMIFS('Transactions (Dated)'!$E$2:$E$53,'Transactions (Dated)'!$D$2:$D$53,'Share Values'!$V380,'Transactions (Dated)'!$B$2:$B$53,'Share Values'!AF$11,'Transactions (Dated)'!$C$2:$C$53,"Sell")</f>
        <v>0</v>
      </c>
      <c r="AG380" s="40">
        <f ca="1">AG379+SUMIFS('Transactions (Dated)'!$E$2:$E$53,'Transactions (Dated)'!$D$2:$D$53,'Share Values'!$V380,'Transactions (Dated)'!$B$2:$B$53,'Share Values'!AG$11,'Transactions (Dated)'!$C$2:$C$53,"Buy")-SUMIFS('Transactions (Dated)'!$E$2:$E$53,'Transactions (Dated)'!$D$2:$D$53,'Share Values'!$V380,'Transactions (Dated)'!$B$2:$B$53,'Share Values'!AG$11,'Transactions (Dated)'!$C$2:$C$53,"Sell")</f>
        <v>0</v>
      </c>
      <c r="AH380" s="40">
        <f ca="1">AH379+SUMIFS('Transactions (Dated)'!$E$2:$E$53,'Transactions (Dated)'!$D$2:$D$53,'Share Values'!$V380,'Transactions (Dated)'!$B$2:$B$53,'Share Values'!AH$11,'Transactions (Dated)'!$C$2:$C$53,"Buy")-SUMIFS('Transactions (Dated)'!$E$2:$E$53,'Transactions (Dated)'!$D$2:$D$53,'Share Values'!$V380,'Transactions (Dated)'!$B$2:$B$53,'Share Values'!AH$11,'Transactions (Dated)'!$C$2:$C$53,"Sell")</f>
        <v>0</v>
      </c>
      <c r="AI380" s="40">
        <f ca="1">AI379+SUMIFS('Transactions (Dated)'!$E$2:$E$53,'Transactions (Dated)'!$D$2:$D$53,'Share Values'!$V380,'Transactions (Dated)'!$B$2:$B$53,'Share Values'!AI$11,'Transactions (Dated)'!$C$2:$C$53,"Buy")-SUMIFS('Transactions (Dated)'!$E$2:$E$53,'Transactions (Dated)'!$D$2:$D$53,'Share Values'!$V380,'Transactions (Dated)'!$B$2:$B$53,'Share Values'!AI$11,'Transactions (Dated)'!$C$2:$C$53,"Sell")</f>
        <v>0</v>
      </c>
      <c r="AJ380" s="40">
        <f ca="1">AJ379+SUMIFS('Transactions (Dated)'!$E$2:$E$53,'Transactions (Dated)'!$D$2:$D$53,'Share Values'!$V380,'Transactions (Dated)'!$B$2:$B$53,'Share Values'!AJ$11,'Transactions (Dated)'!$C$2:$C$53,"Buy")-SUMIFS('Transactions (Dated)'!$E$2:$E$53,'Transactions (Dated)'!$D$2:$D$53,'Share Values'!$V380,'Transactions (Dated)'!$B$2:$B$53,'Share Values'!AJ$11,'Transactions (Dated)'!$C$2:$C$53,"Sell")</f>
        <v>0</v>
      </c>
      <c r="AK380" s="40"/>
      <c r="AM380" s="3">
        <f t="shared" si="129"/>
        <v>42450</v>
      </c>
      <c r="AN380" s="6">
        <f t="shared" ca="1" si="130"/>
        <v>48608.75</v>
      </c>
      <c r="AO380" s="6">
        <f t="shared" ca="1" si="131"/>
        <v>21000.000000000004</v>
      </c>
      <c r="AP380" s="6">
        <f t="shared" ca="1" si="132"/>
        <v>0</v>
      </c>
      <c r="AQ380" s="6">
        <f t="shared" ca="1" si="133"/>
        <v>63079.280000000006</v>
      </c>
      <c r="AR380" s="6">
        <f t="shared" ca="1" si="134"/>
        <v>33999.040000000001</v>
      </c>
      <c r="AS380" s="6">
        <f t="shared" ca="1" si="135"/>
        <v>58995.999999999993</v>
      </c>
      <c r="AT380" s="6">
        <f t="shared" ca="1" si="136"/>
        <v>54984</v>
      </c>
      <c r="AU380" s="6">
        <f t="shared" ca="1" si="137"/>
        <v>52969.73</v>
      </c>
      <c r="AV380" s="6">
        <f t="shared" ca="1" si="138"/>
        <v>61515</v>
      </c>
      <c r="AW380" s="6">
        <f t="shared" ca="1" si="139"/>
        <v>0</v>
      </c>
      <c r="AX380" s="6">
        <f t="shared" ca="1" si="140"/>
        <v>0</v>
      </c>
      <c r="AY380" s="6">
        <f t="shared" ca="1" si="141"/>
        <v>0</v>
      </c>
      <c r="AZ380" s="6">
        <f t="shared" ca="1" si="142"/>
        <v>0</v>
      </c>
      <c r="BA380" s="6">
        <f t="shared" ca="1" si="143"/>
        <v>0</v>
      </c>
      <c r="BB380" s="6"/>
      <c r="BD380" s="4">
        <f t="shared" ca="1" si="144"/>
        <v>395151.8</v>
      </c>
      <c r="BF380" s="3">
        <f t="shared" si="145"/>
        <v>42450</v>
      </c>
      <c r="BG380" s="6">
        <f>BG379+SUMIFS('Transactions (Dated)'!H:H,'Transactions (Dated)'!D:D,'Share Values'!AM380)</f>
        <v>633797.67999999993</v>
      </c>
      <c r="BH380" s="6">
        <f ca="1">BH379+SUMIFS('Transactions (Dated)'!$F:$F,'Transactions (Dated)'!$D:$D,$BF380,'Transactions (Dated)'!$B:$B,BH$11,'Transactions (Dated)'!$C:$C,"Dividend (paid to cash)")*W380</f>
        <v>0</v>
      </c>
      <c r="BI380" s="6">
        <f ca="1">BI379+SUMIFS('Transactions (Dated)'!$F:$F,'Transactions (Dated)'!$D:$D,$BF380,'Transactions (Dated)'!$B:$B,BI$11,'Transactions (Dated)'!$C:$C,"Dividend (paid to cash)")*X380</f>
        <v>2421.875</v>
      </c>
      <c r="BJ380" s="6">
        <f ca="1">BJ379+SUMIFS('Transactions (Dated)'!$F:$F,'Transactions (Dated)'!$D:$D,$BF380,'Transactions (Dated)'!$B:$B,BJ$11,'Transactions (Dated)'!$C:$C,"Dividend (paid to cash)")*Y380</f>
        <v>0</v>
      </c>
      <c r="BK380" s="6">
        <f ca="1">BK379+SUMIFS('Transactions (Dated)'!$F:$F,'Transactions (Dated)'!$D:$D,$BF380,'Transactions (Dated)'!$B:$B,BK$11,'Transactions (Dated)'!$C:$C,"Dividend (paid to cash)")*Z380</f>
        <v>245.96000000000004</v>
      </c>
      <c r="BL380" s="6">
        <f ca="1">BL379+SUMIFS('Transactions (Dated)'!$F:$F,'Transactions (Dated)'!$D:$D,$BF380,'Transactions (Dated)'!$B:$B,BL$11,'Transactions (Dated)'!$C:$C,"Dividend (paid to cash)")*AA380</f>
        <v>0</v>
      </c>
      <c r="BM380" s="6">
        <f ca="1">BM379+SUMIFS('Transactions (Dated)'!$F:$F,'Transactions (Dated)'!$D:$D,$BF380,'Transactions (Dated)'!$B:$B,BM$11,'Transactions (Dated)'!$C:$C,"Dividend (paid to cash)")*AB380</f>
        <v>359.31700000000001</v>
      </c>
      <c r="BN380" s="6">
        <f ca="1">BN379+SUMIFS('Transactions (Dated)'!$F:$F,'Transactions (Dated)'!$D:$D,$BF380,'Transactions (Dated)'!$B:$B,BN$11,'Transactions (Dated)'!$C:$C,"Dividend (paid to cash)")*AC380</f>
        <v>1014.9999999999999</v>
      </c>
      <c r="BO380" s="6">
        <f ca="1">BO379+SUMIFS('Transactions (Dated)'!$F:$F,'Transactions (Dated)'!$D:$D,$BF380,'Transactions (Dated)'!$B:$B,BO$11,'Transactions (Dated)'!$C:$C,"Dividend (paid to cash)")*AD380</f>
        <v>0</v>
      </c>
      <c r="BP380" s="6">
        <f ca="1">BP379+SUMIFS('Transactions (Dated)'!$F:$F,'Transactions (Dated)'!$D:$D,$BF380,'Transactions (Dated)'!$B:$B,BP$11,'Transactions (Dated)'!$C:$C,"Dividend (paid to cash)")*AE380</f>
        <v>0</v>
      </c>
      <c r="BQ380" s="6">
        <f ca="1">BQ379+SUMIFS('Transactions (Dated)'!$F:$F,'Transactions (Dated)'!$D:$D,$BF380,'Transactions (Dated)'!$B:$B,BQ$11,'Transactions (Dated)'!$C:$C,"Dividend (paid to cash)")*AF380</f>
        <v>0</v>
      </c>
      <c r="BR380" s="6">
        <f ca="1">BR379+SUMIFS('Transactions (Dated)'!$F:$F,'Transactions (Dated)'!$D:$D,$BF380,'Transactions (Dated)'!$B:$B,BR$11,'Transactions (Dated)'!$C:$C,"Dividend (paid to cash)")*AG380</f>
        <v>0</v>
      </c>
      <c r="BS380" s="6">
        <f ca="1">BS379+SUMIFS('Transactions (Dated)'!$F:$F,'Transactions (Dated)'!$D:$D,$BF380,'Transactions (Dated)'!$B:$B,BS$11,'Transactions (Dated)'!$C:$C,"Dividend (paid to cash)")*AH380</f>
        <v>0</v>
      </c>
      <c r="BT380" s="6">
        <f ca="1">BT379+SUMIFS('Transactions (Dated)'!$F:$F,'Transactions (Dated)'!$D:$D,$BF380,'Transactions (Dated)'!$B:$B,BT$11,'Transactions (Dated)'!$C:$C,"Dividend (paid to cash)")*AI380</f>
        <v>0</v>
      </c>
      <c r="BU380" s="6">
        <f ca="1">BU379+SUMIFS('Transactions (Dated)'!$F:$F,'Transactions (Dated)'!$D:$D,$BF380,'Transactions (Dated)'!$B:$B,BU$11,'Transactions (Dated)'!$C:$C,"Dividend (paid to cash)")*AJ380</f>
        <v>0</v>
      </c>
      <c r="BV380" s="6"/>
      <c r="BX380" s="6">
        <f t="shared" ca="1" si="150"/>
        <v>637839.83199999994</v>
      </c>
      <c r="BZ380" s="3">
        <f t="shared" si="151"/>
        <v>42450</v>
      </c>
      <c r="CA380" s="4">
        <f t="shared" ca="1" si="146"/>
        <v>395151.8</v>
      </c>
      <c r="CB380" s="4">
        <f t="shared" ca="1" si="147"/>
        <v>637839.83199999994</v>
      </c>
      <c r="CD380" s="4">
        <f t="shared" ca="1" si="148"/>
        <v>1032991.632</v>
      </c>
    </row>
    <row r="381" spans="2:82">
      <c r="B381" s="3">
        <f t="shared" si="149"/>
        <v>42451</v>
      </c>
      <c r="C381" s="2">
        <v>13493.5</v>
      </c>
      <c r="E381" s="70">
        <v>42451</v>
      </c>
      <c r="F381" s="69">
        <v>10.33</v>
      </c>
      <c r="G381" s="69">
        <v>2.21</v>
      </c>
      <c r="H381" s="69">
        <v>18.34</v>
      </c>
      <c r="I381" s="69">
        <v>32.700000000000003</v>
      </c>
      <c r="J381" s="69">
        <v>14.79</v>
      </c>
      <c r="K381" s="69">
        <v>12.48</v>
      </c>
      <c r="L381" s="69">
        <v>18.96</v>
      </c>
      <c r="M381" s="69">
        <v>3.79</v>
      </c>
      <c r="N381" s="69">
        <v>9</v>
      </c>
      <c r="O381" s="69">
        <v>9.0132999999999992</v>
      </c>
      <c r="P381" s="69">
        <v>27.9</v>
      </c>
      <c r="Q381" s="69">
        <v>1</v>
      </c>
      <c r="R381" s="69">
        <v>5.49</v>
      </c>
      <c r="S381" s="69">
        <v>39.950000000000003</v>
      </c>
      <c r="T381" s="4"/>
      <c r="V381" s="3">
        <f t="shared" si="128"/>
        <v>42451</v>
      </c>
      <c r="W381" s="40">
        <f ca="1">W380+SUMIFS('Transactions (Dated)'!$E$2:$E$53,'Transactions (Dated)'!$D$2:$D$53,'Share Values'!$V381,'Transactions (Dated)'!$B$2:$B$53,'Share Values'!W$11,'Transactions (Dated)'!$C$2:$C$53,"Buy")-SUMIFS('Transactions (Dated)'!$E$2:$E$53,'Transactions (Dated)'!$D$2:$D$53,'Share Values'!$V381,'Transactions (Dated)'!$B$2:$B$53,'Share Values'!W$11,'Transactions (Dated)'!$C$2:$C$53,"Sell")</f>
        <v>4625</v>
      </c>
      <c r="X381" s="40">
        <f ca="1">X380+SUMIFS('Transactions (Dated)'!$E$2:$E$53,'Transactions (Dated)'!$D$2:$D$53,'Share Values'!$V381,'Transactions (Dated)'!$B$2:$B$53,'Share Values'!X$11,'Transactions (Dated)'!$C$2:$C$53,"Buy")-SUMIFS('Transactions (Dated)'!$E$2:$E$53,'Transactions (Dated)'!$D$2:$D$53,'Share Values'!$V381,'Transactions (Dated)'!$B$2:$B$53,'Share Values'!X$11,'Transactions (Dated)'!$C$2:$C$53,"Sell")</f>
        <v>9375</v>
      </c>
      <c r="Y381" s="40">
        <f ca="1">Y380+SUMIFS('Transactions (Dated)'!$E$2:$E$53,'Transactions (Dated)'!$D$2:$D$53,'Share Values'!$V381,'Transactions (Dated)'!$B$2:$B$53,'Share Values'!Y$11,'Transactions (Dated)'!$C$2:$C$53,"Buy")-SUMIFS('Transactions (Dated)'!$E$2:$E$53,'Transactions (Dated)'!$D$2:$D$53,'Share Values'!$V381,'Transactions (Dated)'!$B$2:$B$53,'Share Values'!Y$11,'Transactions (Dated)'!$C$2:$C$53,"Sell")</f>
        <v>0</v>
      </c>
      <c r="Z381" s="40">
        <f ca="1">Z380+SUMIFS('Transactions (Dated)'!$E$2:$E$53,'Transactions (Dated)'!$D$2:$D$53,'Share Values'!$V381,'Transactions (Dated)'!$B$2:$B$53,'Share Values'!Z$11,'Transactions (Dated)'!$C$2:$C$53,"Buy")-SUMIFS('Transactions (Dated)'!$E$2:$E$53,'Transactions (Dated)'!$D$2:$D$53,'Share Values'!$V381,'Transactions (Dated)'!$B$2:$B$53,'Share Values'!Z$11,'Transactions (Dated)'!$C$2:$C$53,"Sell")</f>
        <v>1892</v>
      </c>
      <c r="AA381" s="40">
        <f ca="1">AA380+SUMIFS('Transactions (Dated)'!$E$2:$E$53,'Transactions (Dated)'!$D$2:$D$53,'Share Values'!$V381,'Transactions (Dated)'!$B$2:$B$53,'Share Values'!AA$11,'Transactions (Dated)'!$C$2:$C$53,"Buy")-SUMIFS('Transactions (Dated)'!$E$2:$E$53,'Transactions (Dated)'!$D$2:$D$53,'Share Values'!$V381,'Transactions (Dated)'!$B$2:$B$53,'Share Values'!AA$11,'Transactions (Dated)'!$C$2:$C$53,"Sell")</f>
        <v>2348</v>
      </c>
      <c r="AB381" s="40">
        <f ca="1">AB380+SUMIFS('Transactions (Dated)'!$E$2:$E$53,'Transactions (Dated)'!$D$2:$D$53,'Share Values'!$V381,'Transactions (Dated)'!$B$2:$B$53,'Share Values'!AB$11,'Transactions (Dated)'!$C$2:$C$53,"Buy")-SUMIFS('Transactions (Dated)'!$E$2:$E$53,'Transactions (Dated)'!$D$2:$D$53,'Share Values'!$V381,'Transactions (Dated)'!$B$2:$B$53,'Share Values'!AB$11,'Transactions (Dated)'!$C$2:$C$53,"Sell")</f>
        <v>4900</v>
      </c>
      <c r="AC381" s="40">
        <f ca="1">AC380+SUMIFS('Transactions (Dated)'!$E$2:$E$53,'Transactions (Dated)'!$D$2:$D$53,'Share Values'!$V381,'Transactions (Dated)'!$B$2:$B$53,'Share Values'!AC$11,'Transactions (Dated)'!$C$2:$C$53,"Buy")-SUMIFS('Transactions (Dated)'!$E$2:$E$53,'Transactions (Dated)'!$D$2:$D$53,'Share Values'!$V381,'Transactions (Dated)'!$B$2:$B$53,'Share Values'!AC$11,'Transactions (Dated)'!$C$2:$C$53,"Sell")</f>
        <v>2900</v>
      </c>
      <c r="AD381" s="40">
        <f ca="1">AD380+SUMIFS('Transactions (Dated)'!$E$2:$E$53,'Transactions (Dated)'!$D$2:$D$53,'Share Values'!$V381,'Transactions (Dated)'!$B$2:$B$53,'Share Values'!AD$11,'Transactions (Dated)'!$C$2:$C$53,"Buy")-SUMIFS('Transactions (Dated)'!$E$2:$E$53,'Transactions (Dated)'!$D$2:$D$53,'Share Values'!$V381,'Transactions (Dated)'!$B$2:$B$53,'Share Values'!AD$11,'Transactions (Dated)'!$C$2:$C$53,"Sell")</f>
        <v>14201</v>
      </c>
      <c r="AE381" s="40">
        <f ca="1">AE380+SUMIFS('Transactions (Dated)'!$E$2:$E$53,'Transactions (Dated)'!$D$2:$D$53,'Share Values'!$V381,'Transactions (Dated)'!$B$2:$B$53,'Share Values'!AE$11,'Transactions (Dated)'!$C$2:$C$53,"Buy")-SUMIFS('Transactions (Dated)'!$E$2:$E$53,'Transactions (Dated)'!$D$2:$D$53,'Share Values'!$V381,'Transactions (Dated)'!$B$2:$B$53,'Share Values'!AE$11,'Transactions (Dated)'!$C$2:$C$53,"Sell")</f>
        <v>6835</v>
      </c>
      <c r="AF381" s="40">
        <f ca="1">AF380+SUMIFS('Transactions (Dated)'!$E$2:$E$53,'Transactions (Dated)'!$D$2:$D$53,'Share Values'!$V381,'Transactions (Dated)'!$B$2:$B$53,'Share Values'!AF$11,'Transactions (Dated)'!$C$2:$C$53,"Buy")-SUMIFS('Transactions (Dated)'!$E$2:$E$53,'Transactions (Dated)'!$D$2:$D$53,'Share Values'!$V381,'Transactions (Dated)'!$B$2:$B$53,'Share Values'!AF$11,'Transactions (Dated)'!$C$2:$C$53,"Sell")</f>
        <v>0</v>
      </c>
      <c r="AG381" s="40">
        <f ca="1">AG380+SUMIFS('Transactions (Dated)'!$E$2:$E$53,'Transactions (Dated)'!$D$2:$D$53,'Share Values'!$V381,'Transactions (Dated)'!$B$2:$B$53,'Share Values'!AG$11,'Transactions (Dated)'!$C$2:$C$53,"Buy")-SUMIFS('Transactions (Dated)'!$E$2:$E$53,'Transactions (Dated)'!$D$2:$D$53,'Share Values'!$V381,'Transactions (Dated)'!$B$2:$B$53,'Share Values'!AG$11,'Transactions (Dated)'!$C$2:$C$53,"Sell")</f>
        <v>0</v>
      </c>
      <c r="AH381" s="40">
        <f ca="1">AH380+SUMIFS('Transactions (Dated)'!$E$2:$E$53,'Transactions (Dated)'!$D$2:$D$53,'Share Values'!$V381,'Transactions (Dated)'!$B$2:$B$53,'Share Values'!AH$11,'Transactions (Dated)'!$C$2:$C$53,"Buy")-SUMIFS('Transactions (Dated)'!$E$2:$E$53,'Transactions (Dated)'!$D$2:$D$53,'Share Values'!$V381,'Transactions (Dated)'!$B$2:$B$53,'Share Values'!AH$11,'Transactions (Dated)'!$C$2:$C$53,"Sell")</f>
        <v>0</v>
      </c>
      <c r="AI381" s="40">
        <f ca="1">AI380+SUMIFS('Transactions (Dated)'!$E$2:$E$53,'Transactions (Dated)'!$D$2:$D$53,'Share Values'!$V381,'Transactions (Dated)'!$B$2:$B$53,'Share Values'!AI$11,'Transactions (Dated)'!$C$2:$C$53,"Buy")-SUMIFS('Transactions (Dated)'!$E$2:$E$53,'Transactions (Dated)'!$D$2:$D$53,'Share Values'!$V381,'Transactions (Dated)'!$B$2:$B$53,'Share Values'!AI$11,'Transactions (Dated)'!$C$2:$C$53,"Sell")</f>
        <v>0</v>
      </c>
      <c r="AJ381" s="40">
        <f ca="1">AJ380+SUMIFS('Transactions (Dated)'!$E$2:$E$53,'Transactions (Dated)'!$D$2:$D$53,'Share Values'!$V381,'Transactions (Dated)'!$B$2:$B$53,'Share Values'!AJ$11,'Transactions (Dated)'!$C$2:$C$53,"Buy")-SUMIFS('Transactions (Dated)'!$E$2:$E$53,'Transactions (Dated)'!$D$2:$D$53,'Share Values'!$V381,'Transactions (Dated)'!$B$2:$B$53,'Share Values'!AJ$11,'Transactions (Dated)'!$C$2:$C$53,"Sell")</f>
        <v>0</v>
      </c>
      <c r="AK381" s="40"/>
      <c r="AM381" s="3">
        <f t="shared" si="129"/>
        <v>42451</v>
      </c>
      <c r="AN381" s="6">
        <f t="shared" ca="1" si="130"/>
        <v>47776.25</v>
      </c>
      <c r="AO381" s="6">
        <f t="shared" ca="1" si="131"/>
        <v>20718.75</v>
      </c>
      <c r="AP381" s="6">
        <f t="shared" ca="1" si="132"/>
        <v>0</v>
      </c>
      <c r="AQ381" s="6">
        <f t="shared" ca="1" si="133"/>
        <v>61868.400000000009</v>
      </c>
      <c r="AR381" s="6">
        <f t="shared" ca="1" si="134"/>
        <v>34726.92</v>
      </c>
      <c r="AS381" s="6">
        <f t="shared" ca="1" si="135"/>
        <v>61152</v>
      </c>
      <c r="AT381" s="6">
        <f t="shared" ca="1" si="136"/>
        <v>54984</v>
      </c>
      <c r="AU381" s="6">
        <f t="shared" ca="1" si="137"/>
        <v>53821.79</v>
      </c>
      <c r="AV381" s="6">
        <f t="shared" ca="1" si="138"/>
        <v>61515</v>
      </c>
      <c r="AW381" s="6">
        <f t="shared" ca="1" si="139"/>
        <v>0</v>
      </c>
      <c r="AX381" s="6">
        <f t="shared" ca="1" si="140"/>
        <v>0</v>
      </c>
      <c r="AY381" s="6">
        <f t="shared" ca="1" si="141"/>
        <v>0</v>
      </c>
      <c r="AZ381" s="6">
        <f t="shared" ca="1" si="142"/>
        <v>0</v>
      </c>
      <c r="BA381" s="6">
        <f t="shared" ca="1" si="143"/>
        <v>0</v>
      </c>
      <c r="BB381" s="6"/>
      <c r="BD381" s="4">
        <f t="shared" ca="1" si="144"/>
        <v>396563.11</v>
      </c>
      <c r="BF381" s="3">
        <f t="shared" si="145"/>
        <v>42451</v>
      </c>
      <c r="BG381" s="6">
        <f>BG380+SUMIFS('Transactions (Dated)'!H:H,'Transactions (Dated)'!D:D,'Share Values'!AM381)</f>
        <v>633797.67999999993</v>
      </c>
      <c r="BH381" s="6">
        <f ca="1">BH380+SUMIFS('Transactions (Dated)'!$F:$F,'Transactions (Dated)'!$D:$D,$BF381,'Transactions (Dated)'!$B:$B,BH$11,'Transactions (Dated)'!$C:$C,"Dividend (paid to cash)")*W381</f>
        <v>0</v>
      </c>
      <c r="BI381" s="6">
        <f ca="1">BI380+SUMIFS('Transactions (Dated)'!$F:$F,'Transactions (Dated)'!$D:$D,$BF381,'Transactions (Dated)'!$B:$B,BI$11,'Transactions (Dated)'!$C:$C,"Dividend (paid to cash)")*X381</f>
        <v>2421.875</v>
      </c>
      <c r="BJ381" s="6">
        <f ca="1">BJ380+SUMIFS('Transactions (Dated)'!$F:$F,'Transactions (Dated)'!$D:$D,$BF381,'Transactions (Dated)'!$B:$B,BJ$11,'Transactions (Dated)'!$C:$C,"Dividend (paid to cash)")*Y381</f>
        <v>0</v>
      </c>
      <c r="BK381" s="6">
        <f ca="1">BK380+SUMIFS('Transactions (Dated)'!$F:$F,'Transactions (Dated)'!$D:$D,$BF381,'Transactions (Dated)'!$B:$B,BK$11,'Transactions (Dated)'!$C:$C,"Dividend (paid to cash)")*Z381</f>
        <v>312.18000000000006</v>
      </c>
      <c r="BL381" s="6">
        <f ca="1">BL380+SUMIFS('Transactions (Dated)'!$F:$F,'Transactions (Dated)'!$D:$D,$BF381,'Transactions (Dated)'!$B:$B,BL$11,'Transactions (Dated)'!$C:$C,"Dividend (paid to cash)")*AA381</f>
        <v>0</v>
      </c>
      <c r="BM381" s="6">
        <f ca="1">BM380+SUMIFS('Transactions (Dated)'!$F:$F,'Transactions (Dated)'!$D:$D,$BF381,'Transactions (Dated)'!$B:$B,BM$11,'Transactions (Dated)'!$C:$C,"Dividend (paid to cash)")*AB381</f>
        <v>359.31700000000001</v>
      </c>
      <c r="BN381" s="6">
        <f ca="1">BN380+SUMIFS('Transactions (Dated)'!$F:$F,'Transactions (Dated)'!$D:$D,$BF381,'Transactions (Dated)'!$B:$B,BN$11,'Transactions (Dated)'!$C:$C,"Dividend (paid to cash)")*AC381</f>
        <v>1014.9999999999999</v>
      </c>
      <c r="BO381" s="6">
        <f ca="1">BO380+SUMIFS('Transactions (Dated)'!$F:$F,'Transactions (Dated)'!$D:$D,$BF381,'Transactions (Dated)'!$B:$B,BO$11,'Transactions (Dated)'!$C:$C,"Dividend (paid to cash)")*AD381</f>
        <v>0</v>
      </c>
      <c r="BP381" s="6">
        <f ca="1">BP380+SUMIFS('Transactions (Dated)'!$F:$F,'Transactions (Dated)'!$D:$D,$BF381,'Transactions (Dated)'!$B:$B,BP$11,'Transactions (Dated)'!$C:$C,"Dividend (paid to cash)")*AE381</f>
        <v>0</v>
      </c>
      <c r="BQ381" s="6">
        <f ca="1">BQ380+SUMIFS('Transactions (Dated)'!$F:$F,'Transactions (Dated)'!$D:$D,$BF381,'Transactions (Dated)'!$B:$B,BQ$11,'Transactions (Dated)'!$C:$C,"Dividend (paid to cash)")*AF381</f>
        <v>0</v>
      </c>
      <c r="BR381" s="6">
        <f ca="1">BR380+SUMIFS('Transactions (Dated)'!$F:$F,'Transactions (Dated)'!$D:$D,$BF381,'Transactions (Dated)'!$B:$B,BR$11,'Transactions (Dated)'!$C:$C,"Dividend (paid to cash)")*AG381</f>
        <v>0</v>
      </c>
      <c r="BS381" s="6">
        <f ca="1">BS380+SUMIFS('Transactions (Dated)'!$F:$F,'Transactions (Dated)'!$D:$D,$BF381,'Transactions (Dated)'!$B:$B,BS$11,'Transactions (Dated)'!$C:$C,"Dividend (paid to cash)")*AH381</f>
        <v>0</v>
      </c>
      <c r="BT381" s="6">
        <f ca="1">BT380+SUMIFS('Transactions (Dated)'!$F:$F,'Transactions (Dated)'!$D:$D,$BF381,'Transactions (Dated)'!$B:$B,BT$11,'Transactions (Dated)'!$C:$C,"Dividend (paid to cash)")*AI381</f>
        <v>0</v>
      </c>
      <c r="BU381" s="6">
        <f ca="1">BU380+SUMIFS('Transactions (Dated)'!$F:$F,'Transactions (Dated)'!$D:$D,$BF381,'Transactions (Dated)'!$B:$B,BU$11,'Transactions (Dated)'!$C:$C,"Dividend (paid to cash)")*AJ381</f>
        <v>0</v>
      </c>
      <c r="BV381" s="6"/>
      <c r="BX381" s="6">
        <f t="shared" ca="1" si="150"/>
        <v>637906.05200000003</v>
      </c>
      <c r="BZ381" s="3">
        <f t="shared" si="151"/>
        <v>42451</v>
      </c>
      <c r="CA381" s="4">
        <f t="shared" ca="1" si="146"/>
        <v>396563.11</v>
      </c>
      <c r="CB381" s="4">
        <f t="shared" ca="1" si="147"/>
        <v>637906.05200000003</v>
      </c>
      <c r="CD381" s="4">
        <f t="shared" ca="1" si="148"/>
        <v>1034469.162</v>
      </c>
    </row>
    <row r="382" spans="2:82">
      <c r="B382" s="3">
        <f t="shared" si="149"/>
        <v>42452</v>
      </c>
      <c r="C382" s="2">
        <v>13379.5</v>
      </c>
      <c r="E382" s="70">
        <v>42452</v>
      </c>
      <c r="F382" s="69">
        <v>10.16</v>
      </c>
      <c r="G382" s="69">
        <v>2.19</v>
      </c>
      <c r="H382" s="69">
        <v>18.190000000000001</v>
      </c>
      <c r="I382" s="69">
        <v>32.86</v>
      </c>
      <c r="J382" s="69">
        <v>14.81</v>
      </c>
      <c r="K382" s="69">
        <v>12.33</v>
      </c>
      <c r="L382" s="69">
        <v>18.82</v>
      </c>
      <c r="M382" s="69">
        <v>3.65</v>
      </c>
      <c r="N382" s="69">
        <v>9.42</v>
      </c>
      <c r="O382" s="69">
        <v>9.2133000000000003</v>
      </c>
      <c r="P382" s="69">
        <v>27.31</v>
      </c>
      <c r="Q382" s="69">
        <v>1</v>
      </c>
      <c r="R382" s="69">
        <v>5.1100000000000003</v>
      </c>
      <c r="S382" s="69">
        <v>40.17</v>
      </c>
      <c r="T382" s="4"/>
      <c r="V382" s="3">
        <f t="shared" si="128"/>
        <v>42452</v>
      </c>
      <c r="W382" s="40">
        <f ca="1">W381+SUMIFS('Transactions (Dated)'!$E$2:$E$53,'Transactions (Dated)'!$D$2:$D$53,'Share Values'!$V382,'Transactions (Dated)'!$B$2:$B$53,'Share Values'!W$11,'Transactions (Dated)'!$C$2:$C$53,"Buy")-SUMIFS('Transactions (Dated)'!$E$2:$E$53,'Transactions (Dated)'!$D$2:$D$53,'Share Values'!$V382,'Transactions (Dated)'!$B$2:$B$53,'Share Values'!W$11,'Transactions (Dated)'!$C$2:$C$53,"Sell")</f>
        <v>4625</v>
      </c>
      <c r="X382" s="40">
        <f ca="1">X381+SUMIFS('Transactions (Dated)'!$E$2:$E$53,'Transactions (Dated)'!$D$2:$D$53,'Share Values'!$V382,'Transactions (Dated)'!$B$2:$B$53,'Share Values'!X$11,'Transactions (Dated)'!$C$2:$C$53,"Buy")-SUMIFS('Transactions (Dated)'!$E$2:$E$53,'Transactions (Dated)'!$D$2:$D$53,'Share Values'!$V382,'Transactions (Dated)'!$B$2:$B$53,'Share Values'!X$11,'Transactions (Dated)'!$C$2:$C$53,"Sell")</f>
        <v>9375</v>
      </c>
      <c r="Y382" s="40">
        <f ca="1">Y381+SUMIFS('Transactions (Dated)'!$E$2:$E$53,'Transactions (Dated)'!$D$2:$D$53,'Share Values'!$V382,'Transactions (Dated)'!$B$2:$B$53,'Share Values'!Y$11,'Transactions (Dated)'!$C$2:$C$53,"Buy")-SUMIFS('Transactions (Dated)'!$E$2:$E$53,'Transactions (Dated)'!$D$2:$D$53,'Share Values'!$V382,'Transactions (Dated)'!$B$2:$B$53,'Share Values'!Y$11,'Transactions (Dated)'!$C$2:$C$53,"Sell")</f>
        <v>0</v>
      </c>
      <c r="Z382" s="40">
        <f ca="1">Z381+SUMIFS('Transactions (Dated)'!$E$2:$E$53,'Transactions (Dated)'!$D$2:$D$53,'Share Values'!$V382,'Transactions (Dated)'!$B$2:$B$53,'Share Values'!Z$11,'Transactions (Dated)'!$C$2:$C$53,"Buy")-SUMIFS('Transactions (Dated)'!$E$2:$E$53,'Transactions (Dated)'!$D$2:$D$53,'Share Values'!$V382,'Transactions (Dated)'!$B$2:$B$53,'Share Values'!Z$11,'Transactions (Dated)'!$C$2:$C$53,"Sell")</f>
        <v>1892</v>
      </c>
      <c r="AA382" s="40">
        <f ca="1">AA381+SUMIFS('Transactions (Dated)'!$E$2:$E$53,'Transactions (Dated)'!$D$2:$D$53,'Share Values'!$V382,'Transactions (Dated)'!$B$2:$B$53,'Share Values'!AA$11,'Transactions (Dated)'!$C$2:$C$53,"Buy")-SUMIFS('Transactions (Dated)'!$E$2:$E$53,'Transactions (Dated)'!$D$2:$D$53,'Share Values'!$V382,'Transactions (Dated)'!$B$2:$B$53,'Share Values'!AA$11,'Transactions (Dated)'!$C$2:$C$53,"Sell")</f>
        <v>2348</v>
      </c>
      <c r="AB382" s="40">
        <f ca="1">AB381+SUMIFS('Transactions (Dated)'!$E$2:$E$53,'Transactions (Dated)'!$D$2:$D$53,'Share Values'!$V382,'Transactions (Dated)'!$B$2:$B$53,'Share Values'!AB$11,'Transactions (Dated)'!$C$2:$C$53,"Buy")-SUMIFS('Transactions (Dated)'!$E$2:$E$53,'Transactions (Dated)'!$D$2:$D$53,'Share Values'!$V382,'Transactions (Dated)'!$B$2:$B$53,'Share Values'!AB$11,'Transactions (Dated)'!$C$2:$C$53,"Sell")</f>
        <v>4900</v>
      </c>
      <c r="AC382" s="40">
        <f ca="1">AC381+SUMIFS('Transactions (Dated)'!$E$2:$E$53,'Transactions (Dated)'!$D$2:$D$53,'Share Values'!$V382,'Transactions (Dated)'!$B$2:$B$53,'Share Values'!AC$11,'Transactions (Dated)'!$C$2:$C$53,"Buy")-SUMIFS('Transactions (Dated)'!$E$2:$E$53,'Transactions (Dated)'!$D$2:$D$53,'Share Values'!$V382,'Transactions (Dated)'!$B$2:$B$53,'Share Values'!AC$11,'Transactions (Dated)'!$C$2:$C$53,"Sell")</f>
        <v>2900</v>
      </c>
      <c r="AD382" s="40">
        <f ca="1">AD381+SUMIFS('Transactions (Dated)'!$E$2:$E$53,'Transactions (Dated)'!$D$2:$D$53,'Share Values'!$V382,'Transactions (Dated)'!$B$2:$B$53,'Share Values'!AD$11,'Transactions (Dated)'!$C$2:$C$53,"Buy")-SUMIFS('Transactions (Dated)'!$E$2:$E$53,'Transactions (Dated)'!$D$2:$D$53,'Share Values'!$V382,'Transactions (Dated)'!$B$2:$B$53,'Share Values'!AD$11,'Transactions (Dated)'!$C$2:$C$53,"Sell")</f>
        <v>14201</v>
      </c>
      <c r="AE382" s="40">
        <f ca="1">AE381+SUMIFS('Transactions (Dated)'!$E$2:$E$53,'Transactions (Dated)'!$D$2:$D$53,'Share Values'!$V382,'Transactions (Dated)'!$B$2:$B$53,'Share Values'!AE$11,'Transactions (Dated)'!$C$2:$C$53,"Buy")-SUMIFS('Transactions (Dated)'!$E$2:$E$53,'Transactions (Dated)'!$D$2:$D$53,'Share Values'!$V382,'Transactions (Dated)'!$B$2:$B$53,'Share Values'!AE$11,'Transactions (Dated)'!$C$2:$C$53,"Sell")</f>
        <v>6835</v>
      </c>
      <c r="AF382" s="40">
        <f ca="1">AF381+SUMIFS('Transactions (Dated)'!$E$2:$E$53,'Transactions (Dated)'!$D$2:$D$53,'Share Values'!$V382,'Transactions (Dated)'!$B$2:$B$53,'Share Values'!AF$11,'Transactions (Dated)'!$C$2:$C$53,"Buy")-SUMIFS('Transactions (Dated)'!$E$2:$E$53,'Transactions (Dated)'!$D$2:$D$53,'Share Values'!$V382,'Transactions (Dated)'!$B$2:$B$53,'Share Values'!AF$11,'Transactions (Dated)'!$C$2:$C$53,"Sell")</f>
        <v>0</v>
      </c>
      <c r="AG382" s="40">
        <f ca="1">AG381+SUMIFS('Transactions (Dated)'!$E$2:$E$53,'Transactions (Dated)'!$D$2:$D$53,'Share Values'!$V382,'Transactions (Dated)'!$B$2:$B$53,'Share Values'!AG$11,'Transactions (Dated)'!$C$2:$C$53,"Buy")-SUMIFS('Transactions (Dated)'!$E$2:$E$53,'Transactions (Dated)'!$D$2:$D$53,'Share Values'!$V382,'Transactions (Dated)'!$B$2:$B$53,'Share Values'!AG$11,'Transactions (Dated)'!$C$2:$C$53,"Sell")</f>
        <v>0</v>
      </c>
      <c r="AH382" s="40">
        <f ca="1">AH381+SUMIFS('Transactions (Dated)'!$E$2:$E$53,'Transactions (Dated)'!$D$2:$D$53,'Share Values'!$V382,'Transactions (Dated)'!$B$2:$B$53,'Share Values'!AH$11,'Transactions (Dated)'!$C$2:$C$53,"Buy")-SUMIFS('Transactions (Dated)'!$E$2:$E$53,'Transactions (Dated)'!$D$2:$D$53,'Share Values'!$V382,'Transactions (Dated)'!$B$2:$B$53,'Share Values'!AH$11,'Transactions (Dated)'!$C$2:$C$53,"Sell")</f>
        <v>0</v>
      </c>
      <c r="AI382" s="40">
        <f ca="1">AI381+SUMIFS('Transactions (Dated)'!$E$2:$E$53,'Transactions (Dated)'!$D$2:$D$53,'Share Values'!$V382,'Transactions (Dated)'!$B$2:$B$53,'Share Values'!AI$11,'Transactions (Dated)'!$C$2:$C$53,"Buy")-SUMIFS('Transactions (Dated)'!$E$2:$E$53,'Transactions (Dated)'!$D$2:$D$53,'Share Values'!$V382,'Transactions (Dated)'!$B$2:$B$53,'Share Values'!AI$11,'Transactions (Dated)'!$C$2:$C$53,"Sell")</f>
        <v>0</v>
      </c>
      <c r="AJ382" s="40">
        <f ca="1">AJ381+SUMIFS('Transactions (Dated)'!$E$2:$E$53,'Transactions (Dated)'!$D$2:$D$53,'Share Values'!$V382,'Transactions (Dated)'!$B$2:$B$53,'Share Values'!AJ$11,'Transactions (Dated)'!$C$2:$C$53,"Buy")-SUMIFS('Transactions (Dated)'!$E$2:$E$53,'Transactions (Dated)'!$D$2:$D$53,'Share Values'!$V382,'Transactions (Dated)'!$B$2:$B$53,'Share Values'!AJ$11,'Transactions (Dated)'!$C$2:$C$53,"Sell")</f>
        <v>0</v>
      </c>
      <c r="AK382" s="40"/>
      <c r="AM382" s="3">
        <f t="shared" si="129"/>
        <v>42452</v>
      </c>
      <c r="AN382" s="6">
        <f t="shared" ca="1" si="130"/>
        <v>46990</v>
      </c>
      <c r="AO382" s="6">
        <f t="shared" ca="1" si="131"/>
        <v>20531.25</v>
      </c>
      <c r="AP382" s="6">
        <f t="shared" ca="1" si="132"/>
        <v>0</v>
      </c>
      <c r="AQ382" s="6">
        <f t="shared" ca="1" si="133"/>
        <v>62171.119999999995</v>
      </c>
      <c r="AR382" s="6">
        <f t="shared" ca="1" si="134"/>
        <v>34773.880000000005</v>
      </c>
      <c r="AS382" s="6">
        <f t="shared" ca="1" si="135"/>
        <v>60417</v>
      </c>
      <c r="AT382" s="6">
        <f t="shared" ca="1" si="136"/>
        <v>54578</v>
      </c>
      <c r="AU382" s="6">
        <f t="shared" ca="1" si="137"/>
        <v>51833.65</v>
      </c>
      <c r="AV382" s="6">
        <f t="shared" ca="1" si="138"/>
        <v>64385.7</v>
      </c>
      <c r="AW382" s="6">
        <f t="shared" ca="1" si="139"/>
        <v>0</v>
      </c>
      <c r="AX382" s="6">
        <f t="shared" ca="1" si="140"/>
        <v>0</v>
      </c>
      <c r="AY382" s="6">
        <f t="shared" ca="1" si="141"/>
        <v>0</v>
      </c>
      <c r="AZ382" s="6">
        <f t="shared" ca="1" si="142"/>
        <v>0</v>
      </c>
      <c r="BA382" s="6">
        <f t="shared" ca="1" si="143"/>
        <v>0</v>
      </c>
      <c r="BB382" s="6"/>
      <c r="BD382" s="4">
        <f t="shared" ca="1" si="144"/>
        <v>395680.60000000003</v>
      </c>
      <c r="BF382" s="3">
        <f t="shared" si="145"/>
        <v>42452</v>
      </c>
      <c r="BG382" s="6">
        <f>BG381+SUMIFS('Transactions (Dated)'!H:H,'Transactions (Dated)'!D:D,'Share Values'!AM382)</f>
        <v>633797.67999999993</v>
      </c>
      <c r="BH382" s="6">
        <f ca="1">BH381+SUMIFS('Transactions (Dated)'!$F:$F,'Transactions (Dated)'!$D:$D,$BF382,'Transactions (Dated)'!$B:$B,BH$11,'Transactions (Dated)'!$C:$C,"Dividend (paid to cash)")*W382</f>
        <v>0</v>
      </c>
      <c r="BI382" s="6">
        <f ca="1">BI381+SUMIFS('Transactions (Dated)'!$F:$F,'Transactions (Dated)'!$D:$D,$BF382,'Transactions (Dated)'!$B:$B,BI$11,'Transactions (Dated)'!$C:$C,"Dividend (paid to cash)")*X382</f>
        <v>2421.875</v>
      </c>
      <c r="BJ382" s="6">
        <f ca="1">BJ381+SUMIFS('Transactions (Dated)'!$F:$F,'Transactions (Dated)'!$D:$D,$BF382,'Transactions (Dated)'!$B:$B,BJ$11,'Transactions (Dated)'!$C:$C,"Dividend (paid to cash)")*Y382</f>
        <v>0</v>
      </c>
      <c r="BK382" s="6">
        <f ca="1">BK381+SUMIFS('Transactions (Dated)'!$F:$F,'Transactions (Dated)'!$D:$D,$BF382,'Transactions (Dated)'!$B:$B,BK$11,'Transactions (Dated)'!$C:$C,"Dividend (paid to cash)")*Z382</f>
        <v>312.18000000000006</v>
      </c>
      <c r="BL382" s="6">
        <f ca="1">BL381+SUMIFS('Transactions (Dated)'!$F:$F,'Transactions (Dated)'!$D:$D,$BF382,'Transactions (Dated)'!$B:$B,BL$11,'Transactions (Dated)'!$C:$C,"Dividend (paid to cash)")*AA382</f>
        <v>0</v>
      </c>
      <c r="BM382" s="6">
        <f ca="1">BM381+SUMIFS('Transactions (Dated)'!$F:$F,'Transactions (Dated)'!$D:$D,$BF382,'Transactions (Dated)'!$B:$B,BM$11,'Transactions (Dated)'!$C:$C,"Dividend (paid to cash)")*AB382</f>
        <v>359.31700000000001</v>
      </c>
      <c r="BN382" s="6">
        <f ca="1">BN381+SUMIFS('Transactions (Dated)'!$F:$F,'Transactions (Dated)'!$D:$D,$BF382,'Transactions (Dated)'!$B:$B,BN$11,'Transactions (Dated)'!$C:$C,"Dividend (paid to cash)")*AC382</f>
        <v>1014.9999999999999</v>
      </c>
      <c r="BO382" s="6">
        <f ca="1">BO381+SUMIFS('Transactions (Dated)'!$F:$F,'Transactions (Dated)'!$D:$D,$BF382,'Transactions (Dated)'!$B:$B,BO$11,'Transactions (Dated)'!$C:$C,"Dividend (paid to cash)")*AD382</f>
        <v>0</v>
      </c>
      <c r="BP382" s="6">
        <f ca="1">BP381+SUMIFS('Transactions (Dated)'!$F:$F,'Transactions (Dated)'!$D:$D,$BF382,'Transactions (Dated)'!$B:$B,BP$11,'Transactions (Dated)'!$C:$C,"Dividend (paid to cash)")*AE382</f>
        <v>0</v>
      </c>
      <c r="BQ382" s="6">
        <f ca="1">BQ381+SUMIFS('Transactions (Dated)'!$F:$F,'Transactions (Dated)'!$D:$D,$BF382,'Transactions (Dated)'!$B:$B,BQ$11,'Transactions (Dated)'!$C:$C,"Dividend (paid to cash)")*AF382</f>
        <v>0</v>
      </c>
      <c r="BR382" s="6">
        <f ca="1">BR381+SUMIFS('Transactions (Dated)'!$F:$F,'Transactions (Dated)'!$D:$D,$BF382,'Transactions (Dated)'!$B:$B,BR$11,'Transactions (Dated)'!$C:$C,"Dividend (paid to cash)")*AG382</f>
        <v>0</v>
      </c>
      <c r="BS382" s="6">
        <f ca="1">BS381+SUMIFS('Transactions (Dated)'!$F:$F,'Transactions (Dated)'!$D:$D,$BF382,'Transactions (Dated)'!$B:$B,BS$11,'Transactions (Dated)'!$C:$C,"Dividend (paid to cash)")*AH382</f>
        <v>0</v>
      </c>
      <c r="BT382" s="6">
        <f ca="1">BT381+SUMIFS('Transactions (Dated)'!$F:$F,'Transactions (Dated)'!$D:$D,$BF382,'Transactions (Dated)'!$B:$B,BT$11,'Transactions (Dated)'!$C:$C,"Dividend (paid to cash)")*AI382</f>
        <v>0</v>
      </c>
      <c r="BU382" s="6">
        <f ca="1">BU381+SUMIFS('Transactions (Dated)'!$F:$F,'Transactions (Dated)'!$D:$D,$BF382,'Transactions (Dated)'!$B:$B,BU$11,'Transactions (Dated)'!$C:$C,"Dividend (paid to cash)")*AJ382</f>
        <v>0</v>
      </c>
      <c r="BV382" s="6"/>
      <c r="BX382" s="6">
        <f t="shared" ca="1" si="150"/>
        <v>637906.05200000003</v>
      </c>
      <c r="BZ382" s="3">
        <f t="shared" si="151"/>
        <v>42452</v>
      </c>
      <c r="CA382" s="4">
        <f t="shared" ca="1" si="146"/>
        <v>395680.60000000003</v>
      </c>
      <c r="CB382" s="4">
        <f t="shared" ca="1" si="147"/>
        <v>637906.05200000003</v>
      </c>
      <c r="CD382" s="4">
        <f t="shared" ca="1" si="148"/>
        <v>1033586.652</v>
      </c>
    </row>
    <row r="383" spans="2:82">
      <c r="B383" s="3">
        <f t="shared" si="149"/>
        <v>42453</v>
      </c>
      <c r="C383" s="2">
        <v>13358.1</v>
      </c>
      <c r="E383" s="70">
        <v>42453</v>
      </c>
      <c r="F383" s="69">
        <v>10.039999999999999</v>
      </c>
      <c r="G383" s="69">
        <v>2.19</v>
      </c>
      <c r="H383" s="69">
        <v>18.13</v>
      </c>
      <c r="I383" s="69">
        <v>33.049999999999997</v>
      </c>
      <c r="J383" s="69">
        <v>14.48</v>
      </c>
      <c r="K383" s="69">
        <v>12.42</v>
      </c>
      <c r="L383" s="69">
        <v>18.7</v>
      </c>
      <c r="M383" s="69">
        <v>3.57</v>
      </c>
      <c r="N383" s="69">
        <v>9.3699999999999992</v>
      </c>
      <c r="O383" s="69">
        <v>9.1999999999999993</v>
      </c>
      <c r="P383" s="69">
        <v>27.13</v>
      </c>
      <c r="Q383" s="69">
        <v>1</v>
      </c>
      <c r="R383" s="69">
        <v>4.96</v>
      </c>
      <c r="S383" s="69">
        <v>39.9</v>
      </c>
      <c r="T383" s="4"/>
      <c r="V383" s="3">
        <f t="shared" si="128"/>
        <v>42453</v>
      </c>
      <c r="W383" s="40">
        <f ca="1">W382+SUMIFS('Transactions (Dated)'!$E$2:$E$53,'Transactions (Dated)'!$D$2:$D$53,'Share Values'!$V383,'Transactions (Dated)'!$B$2:$B$53,'Share Values'!W$11,'Transactions (Dated)'!$C$2:$C$53,"Buy")-SUMIFS('Transactions (Dated)'!$E$2:$E$53,'Transactions (Dated)'!$D$2:$D$53,'Share Values'!$V383,'Transactions (Dated)'!$B$2:$B$53,'Share Values'!W$11,'Transactions (Dated)'!$C$2:$C$53,"Sell")</f>
        <v>4625</v>
      </c>
      <c r="X383" s="40">
        <f ca="1">X382+SUMIFS('Transactions (Dated)'!$E$2:$E$53,'Transactions (Dated)'!$D$2:$D$53,'Share Values'!$V383,'Transactions (Dated)'!$B$2:$B$53,'Share Values'!X$11,'Transactions (Dated)'!$C$2:$C$53,"Buy")-SUMIFS('Transactions (Dated)'!$E$2:$E$53,'Transactions (Dated)'!$D$2:$D$53,'Share Values'!$V383,'Transactions (Dated)'!$B$2:$B$53,'Share Values'!X$11,'Transactions (Dated)'!$C$2:$C$53,"Sell")</f>
        <v>9375</v>
      </c>
      <c r="Y383" s="40">
        <f ca="1">Y382+SUMIFS('Transactions (Dated)'!$E$2:$E$53,'Transactions (Dated)'!$D$2:$D$53,'Share Values'!$V383,'Transactions (Dated)'!$B$2:$B$53,'Share Values'!Y$11,'Transactions (Dated)'!$C$2:$C$53,"Buy")-SUMIFS('Transactions (Dated)'!$E$2:$E$53,'Transactions (Dated)'!$D$2:$D$53,'Share Values'!$V383,'Transactions (Dated)'!$B$2:$B$53,'Share Values'!Y$11,'Transactions (Dated)'!$C$2:$C$53,"Sell")</f>
        <v>0</v>
      </c>
      <c r="Z383" s="40">
        <f ca="1">Z382+SUMIFS('Transactions (Dated)'!$E$2:$E$53,'Transactions (Dated)'!$D$2:$D$53,'Share Values'!$V383,'Transactions (Dated)'!$B$2:$B$53,'Share Values'!Z$11,'Transactions (Dated)'!$C$2:$C$53,"Buy")-SUMIFS('Transactions (Dated)'!$E$2:$E$53,'Transactions (Dated)'!$D$2:$D$53,'Share Values'!$V383,'Transactions (Dated)'!$B$2:$B$53,'Share Values'!Z$11,'Transactions (Dated)'!$C$2:$C$53,"Sell")</f>
        <v>1892</v>
      </c>
      <c r="AA383" s="40">
        <f ca="1">AA382+SUMIFS('Transactions (Dated)'!$E$2:$E$53,'Transactions (Dated)'!$D$2:$D$53,'Share Values'!$V383,'Transactions (Dated)'!$B$2:$B$53,'Share Values'!AA$11,'Transactions (Dated)'!$C$2:$C$53,"Buy")-SUMIFS('Transactions (Dated)'!$E$2:$E$53,'Transactions (Dated)'!$D$2:$D$53,'Share Values'!$V383,'Transactions (Dated)'!$B$2:$B$53,'Share Values'!AA$11,'Transactions (Dated)'!$C$2:$C$53,"Sell")</f>
        <v>2348</v>
      </c>
      <c r="AB383" s="40">
        <f ca="1">AB382+SUMIFS('Transactions (Dated)'!$E$2:$E$53,'Transactions (Dated)'!$D$2:$D$53,'Share Values'!$V383,'Transactions (Dated)'!$B$2:$B$53,'Share Values'!AB$11,'Transactions (Dated)'!$C$2:$C$53,"Buy")-SUMIFS('Transactions (Dated)'!$E$2:$E$53,'Transactions (Dated)'!$D$2:$D$53,'Share Values'!$V383,'Transactions (Dated)'!$B$2:$B$53,'Share Values'!AB$11,'Transactions (Dated)'!$C$2:$C$53,"Sell")</f>
        <v>4900</v>
      </c>
      <c r="AC383" s="40">
        <f ca="1">AC382+SUMIFS('Transactions (Dated)'!$E$2:$E$53,'Transactions (Dated)'!$D$2:$D$53,'Share Values'!$V383,'Transactions (Dated)'!$B$2:$B$53,'Share Values'!AC$11,'Transactions (Dated)'!$C$2:$C$53,"Buy")-SUMIFS('Transactions (Dated)'!$E$2:$E$53,'Transactions (Dated)'!$D$2:$D$53,'Share Values'!$V383,'Transactions (Dated)'!$B$2:$B$53,'Share Values'!AC$11,'Transactions (Dated)'!$C$2:$C$53,"Sell")</f>
        <v>2900</v>
      </c>
      <c r="AD383" s="40">
        <f ca="1">AD382+SUMIFS('Transactions (Dated)'!$E$2:$E$53,'Transactions (Dated)'!$D$2:$D$53,'Share Values'!$V383,'Transactions (Dated)'!$B$2:$B$53,'Share Values'!AD$11,'Transactions (Dated)'!$C$2:$C$53,"Buy")-SUMIFS('Transactions (Dated)'!$E$2:$E$53,'Transactions (Dated)'!$D$2:$D$53,'Share Values'!$V383,'Transactions (Dated)'!$B$2:$B$53,'Share Values'!AD$11,'Transactions (Dated)'!$C$2:$C$53,"Sell")</f>
        <v>14201</v>
      </c>
      <c r="AE383" s="40">
        <f ca="1">AE382+SUMIFS('Transactions (Dated)'!$E$2:$E$53,'Transactions (Dated)'!$D$2:$D$53,'Share Values'!$V383,'Transactions (Dated)'!$B$2:$B$53,'Share Values'!AE$11,'Transactions (Dated)'!$C$2:$C$53,"Buy")-SUMIFS('Transactions (Dated)'!$E$2:$E$53,'Transactions (Dated)'!$D$2:$D$53,'Share Values'!$V383,'Transactions (Dated)'!$B$2:$B$53,'Share Values'!AE$11,'Transactions (Dated)'!$C$2:$C$53,"Sell")</f>
        <v>6835</v>
      </c>
      <c r="AF383" s="40">
        <f ca="1">AF382+SUMIFS('Transactions (Dated)'!$E$2:$E$53,'Transactions (Dated)'!$D$2:$D$53,'Share Values'!$V383,'Transactions (Dated)'!$B$2:$B$53,'Share Values'!AF$11,'Transactions (Dated)'!$C$2:$C$53,"Buy")-SUMIFS('Transactions (Dated)'!$E$2:$E$53,'Transactions (Dated)'!$D$2:$D$53,'Share Values'!$V383,'Transactions (Dated)'!$B$2:$B$53,'Share Values'!AF$11,'Transactions (Dated)'!$C$2:$C$53,"Sell")</f>
        <v>0</v>
      </c>
      <c r="AG383" s="40">
        <f ca="1">AG382+SUMIFS('Transactions (Dated)'!$E$2:$E$53,'Transactions (Dated)'!$D$2:$D$53,'Share Values'!$V383,'Transactions (Dated)'!$B$2:$B$53,'Share Values'!AG$11,'Transactions (Dated)'!$C$2:$C$53,"Buy")-SUMIFS('Transactions (Dated)'!$E$2:$E$53,'Transactions (Dated)'!$D$2:$D$53,'Share Values'!$V383,'Transactions (Dated)'!$B$2:$B$53,'Share Values'!AG$11,'Transactions (Dated)'!$C$2:$C$53,"Sell")</f>
        <v>0</v>
      </c>
      <c r="AH383" s="40">
        <f ca="1">AH382+SUMIFS('Transactions (Dated)'!$E$2:$E$53,'Transactions (Dated)'!$D$2:$D$53,'Share Values'!$V383,'Transactions (Dated)'!$B$2:$B$53,'Share Values'!AH$11,'Transactions (Dated)'!$C$2:$C$53,"Buy")-SUMIFS('Transactions (Dated)'!$E$2:$E$53,'Transactions (Dated)'!$D$2:$D$53,'Share Values'!$V383,'Transactions (Dated)'!$B$2:$B$53,'Share Values'!AH$11,'Transactions (Dated)'!$C$2:$C$53,"Sell")</f>
        <v>0</v>
      </c>
      <c r="AI383" s="40">
        <f ca="1">AI382+SUMIFS('Transactions (Dated)'!$E$2:$E$53,'Transactions (Dated)'!$D$2:$D$53,'Share Values'!$V383,'Transactions (Dated)'!$B$2:$B$53,'Share Values'!AI$11,'Transactions (Dated)'!$C$2:$C$53,"Buy")-SUMIFS('Transactions (Dated)'!$E$2:$E$53,'Transactions (Dated)'!$D$2:$D$53,'Share Values'!$V383,'Transactions (Dated)'!$B$2:$B$53,'Share Values'!AI$11,'Transactions (Dated)'!$C$2:$C$53,"Sell")</f>
        <v>0</v>
      </c>
      <c r="AJ383" s="40">
        <f ca="1">AJ382+SUMIFS('Transactions (Dated)'!$E$2:$E$53,'Transactions (Dated)'!$D$2:$D$53,'Share Values'!$V383,'Transactions (Dated)'!$B$2:$B$53,'Share Values'!AJ$11,'Transactions (Dated)'!$C$2:$C$53,"Buy")-SUMIFS('Transactions (Dated)'!$E$2:$E$53,'Transactions (Dated)'!$D$2:$D$53,'Share Values'!$V383,'Transactions (Dated)'!$B$2:$B$53,'Share Values'!AJ$11,'Transactions (Dated)'!$C$2:$C$53,"Sell")</f>
        <v>0</v>
      </c>
      <c r="AK383" s="40"/>
      <c r="AM383" s="3">
        <f t="shared" si="129"/>
        <v>42453</v>
      </c>
      <c r="AN383" s="6">
        <f t="shared" ca="1" si="130"/>
        <v>46434.999999999993</v>
      </c>
      <c r="AO383" s="6">
        <f t="shared" ca="1" si="131"/>
        <v>20531.25</v>
      </c>
      <c r="AP383" s="6">
        <f t="shared" ca="1" si="132"/>
        <v>0</v>
      </c>
      <c r="AQ383" s="6">
        <f t="shared" ca="1" si="133"/>
        <v>62530.599999999991</v>
      </c>
      <c r="AR383" s="6">
        <f t="shared" ca="1" si="134"/>
        <v>33999.040000000001</v>
      </c>
      <c r="AS383" s="6">
        <f t="shared" ca="1" si="135"/>
        <v>60858</v>
      </c>
      <c r="AT383" s="6">
        <f t="shared" ca="1" si="136"/>
        <v>54230</v>
      </c>
      <c r="AU383" s="6">
        <f t="shared" ca="1" si="137"/>
        <v>50697.57</v>
      </c>
      <c r="AV383" s="6">
        <f t="shared" ca="1" si="138"/>
        <v>64043.95</v>
      </c>
      <c r="AW383" s="6">
        <f t="shared" ca="1" si="139"/>
        <v>0</v>
      </c>
      <c r="AX383" s="6">
        <f t="shared" ca="1" si="140"/>
        <v>0</v>
      </c>
      <c r="AY383" s="6">
        <f t="shared" ca="1" si="141"/>
        <v>0</v>
      </c>
      <c r="AZ383" s="6">
        <f t="shared" ca="1" si="142"/>
        <v>0</v>
      </c>
      <c r="BA383" s="6">
        <f t="shared" ca="1" si="143"/>
        <v>0</v>
      </c>
      <c r="BB383" s="6"/>
      <c r="BD383" s="4">
        <f t="shared" ca="1" si="144"/>
        <v>393325.41000000003</v>
      </c>
      <c r="BF383" s="3">
        <f t="shared" si="145"/>
        <v>42453</v>
      </c>
      <c r="BG383" s="6">
        <f>BG382+SUMIFS('Transactions (Dated)'!H:H,'Transactions (Dated)'!D:D,'Share Values'!AM383)</f>
        <v>633797.67999999993</v>
      </c>
      <c r="BH383" s="6">
        <f ca="1">BH382+SUMIFS('Transactions (Dated)'!$F:$F,'Transactions (Dated)'!$D:$D,$BF383,'Transactions (Dated)'!$B:$B,BH$11,'Transactions (Dated)'!$C:$C,"Dividend (paid to cash)")*W383</f>
        <v>0</v>
      </c>
      <c r="BI383" s="6">
        <f ca="1">BI382+SUMIFS('Transactions (Dated)'!$F:$F,'Transactions (Dated)'!$D:$D,$BF383,'Transactions (Dated)'!$B:$B,BI$11,'Transactions (Dated)'!$C:$C,"Dividend (paid to cash)")*X383</f>
        <v>2421.875</v>
      </c>
      <c r="BJ383" s="6">
        <f ca="1">BJ382+SUMIFS('Transactions (Dated)'!$F:$F,'Transactions (Dated)'!$D:$D,$BF383,'Transactions (Dated)'!$B:$B,BJ$11,'Transactions (Dated)'!$C:$C,"Dividend (paid to cash)")*Y383</f>
        <v>0</v>
      </c>
      <c r="BK383" s="6">
        <f ca="1">BK382+SUMIFS('Transactions (Dated)'!$F:$F,'Transactions (Dated)'!$D:$D,$BF383,'Transactions (Dated)'!$B:$B,BK$11,'Transactions (Dated)'!$C:$C,"Dividend (paid to cash)")*Z383</f>
        <v>312.18000000000006</v>
      </c>
      <c r="BL383" s="6">
        <f ca="1">BL382+SUMIFS('Transactions (Dated)'!$F:$F,'Transactions (Dated)'!$D:$D,$BF383,'Transactions (Dated)'!$B:$B,BL$11,'Transactions (Dated)'!$C:$C,"Dividend (paid to cash)")*AA383</f>
        <v>0</v>
      </c>
      <c r="BM383" s="6">
        <f ca="1">BM382+SUMIFS('Transactions (Dated)'!$F:$F,'Transactions (Dated)'!$D:$D,$BF383,'Transactions (Dated)'!$B:$B,BM$11,'Transactions (Dated)'!$C:$C,"Dividend (paid to cash)")*AB383</f>
        <v>359.31700000000001</v>
      </c>
      <c r="BN383" s="6">
        <f ca="1">BN382+SUMIFS('Transactions (Dated)'!$F:$F,'Transactions (Dated)'!$D:$D,$BF383,'Transactions (Dated)'!$B:$B,BN$11,'Transactions (Dated)'!$C:$C,"Dividend (paid to cash)")*AC383</f>
        <v>1014.9999999999999</v>
      </c>
      <c r="BO383" s="6">
        <f ca="1">BO382+SUMIFS('Transactions (Dated)'!$F:$F,'Transactions (Dated)'!$D:$D,$BF383,'Transactions (Dated)'!$B:$B,BO$11,'Transactions (Dated)'!$C:$C,"Dividend (paid to cash)")*AD383</f>
        <v>0</v>
      </c>
      <c r="BP383" s="6">
        <f ca="1">BP382+SUMIFS('Transactions (Dated)'!$F:$F,'Transactions (Dated)'!$D:$D,$BF383,'Transactions (Dated)'!$B:$B,BP$11,'Transactions (Dated)'!$C:$C,"Dividend (paid to cash)")*AE383</f>
        <v>0</v>
      </c>
      <c r="BQ383" s="6">
        <f ca="1">BQ382+SUMIFS('Transactions (Dated)'!$F:$F,'Transactions (Dated)'!$D:$D,$BF383,'Transactions (Dated)'!$B:$B,BQ$11,'Transactions (Dated)'!$C:$C,"Dividend (paid to cash)")*AF383</f>
        <v>0</v>
      </c>
      <c r="BR383" s="6">
        <f ca="1">BR382+SUMIFS('Transactions (Dated)'!$F:$F,'Transactions (Dated)'!$D:$D,$BF383,'Transactions (Dated)'!$B:$B,BR$11,'Transactions (Dated)'!$C:$C,"Dividend (paid to cash)")*AG383</f>
        <v>0</v>
      </c>
      <c r="BS383" s="6">
        <f ca="1">BS382+SUMIFS('Transactions (Dated)'!$F:$F,'Transactions (Dated)'!$D:$D,$BF383,'Transactions (Dated)'!$B:$B,BS$11,'Transactions (Dated)'!$C:$C,"Dividend (paid to cash)")*AH383</f>
        <v>0</v>
      </c>
      <c r="BT383" s="6">
        <f ca="1">BT382+SUMIFS('Transactions (Dated)'!$F:$F,'Transactions (Dated)'!$D:$D,$BF383,'Transactions (Dated)'!$B:$B,BT$11,'Transactions (Dated)'!$C:$C,"Dividend (paid to cash)")*AI383</f>
        <v>0</v>
      </c>
      <c r="BU383" s="6">
        <f ca="1">BU382+SUMIFS('Transactions (Dated)'!$F:$F,'Transactions (Dated)'!$D:$D,$BF383,'Transactions (Dated)'!$B:$B,BU$11,'Transactions (Dated)'!$C:$C,"Dividend (paid to cash)")*AJ383</f>
        <v>0</v>
      </c>
      <c r="BV383" s="6"/>
      <c r="BX383" s="6">
        <f t="shared" ca="1" si="150"/>
        <v>637906.05200000003</v>
      </c>
      <c r="BZ383" s="3">
        <f t="shared" si="151"/>
        <v>42453</v>
      </c>
      <c r="CA383" s="4">
        <f t="shared" ca="1" si="146"/>
        <v>393325.41000000003</v>
      </c>
      <c r="CB383" s="4">
        <f t="shared" ca="1" si="147"/>
        <v>637906.05200000003</v>
      </c>
      <c r="CD383" s="4">
        <f t="shared" ca="1" si="148"/>
        <v>1031231.4620000001</v>
      </c>
    </row>
    <row r="384" spans="2:82">
      <c r="B384" s="3">
        <f t="shared" si="149"/>
        <v>42457</v>
      </c>
      <c r="C384" s="2">
        <v>13390.2</v>
      </c>
      <c r="E384" s="70">
        <v>42457</v>
      </c>
      <c r="F384" s="69">
        <v>10.06</v>
      </c>
      <c r="G384" s="69">
        <v>2.1800000000000002</v>
      </c>
      <c r="H384" s="69">
        <v>18.02</v>
      </c>
      <c r="I384" s="69">
        <v>33.4</v>
      </c>
      <c r="J384" s="69">
        <v>14.57</v>
      </c>
      <c r="K384" s="69">
        <v>12.44</v>
      </c>
      <c r="L384" s="69">
        <v>18.88</v>
      </c>
      <c r="M384" s="69">
        <v>3.48</v>
      </c>
      <c r="N384" s="69">
        <v>9.16</v>
      </c>
      <c r="O384" s="69">
        <v>9.1667000000000005</v>
      </c>
      <c r="P384" s="69">
        <v>27.39</v>
      </c>
      <c r="Q384" s="69">
        <v>1</v>
      </c>
      <c r="R384" s="69">
        <v>4.96</v>
      </c>
      <c r="S384" s="69">
        <v>40.28</v>
      </c>
      <c r="T384" s="4"/>
      <c r="V384" s="3">
        <f t="shared" si="128"/>
        <v>42457</v>
      </c>
      <c r="W384" s="40">
        <f ca="1">W383+SUMIFS('Transactions (Dated)'!$E$2:$E$53,'Transactions (Dated)'!$D$2:$D$53,'Share Values'!$V384,'Transactions (Dated)'!$B$2:$B$53,'Share Values'!W$11,'Transactions (Dated)'!$C$2:$C$53,"Buy")-SUMIFS('Transactions (Dated)'!$E$2:$E$53,'Transactions (Dated)'!$D$2:$D$53,'Share Values'!$V384,'Transactions (Dated)'!$B$2:$B$53,'Share Values'!W$11,'Transactions (Dated)'!$C$2:$C$53,"Sell")</f>
        <v>4625</v>
      </c>
      <c r="X384" s="40">
        <f ca="1">X383+SUMIFS('Transactions (Dated)'!$E$2:$E$53,'Transactions (Dated)'!$D$2:$D$53,'Share Values'!$V384,'Transactions (Dated)'!$B$2:$B$53,'Share Values'!X$11,'Transactions (Dated)'!$C$2:$C$53,"Buy")-SUMIFS('Transactions (Dated)'!$E$2:$E$53,'Transactions (Dated)'!$D$2:$D$53,'Share Values'!$V384,'Transactions (Dated)'!$B$2:$B$53,'Share Values'!X$11,'Transactions (Dated)'!$C$2:$C$53,"Sell")</f>
        <v>9375</v>
      </c>
      <c r="Y384" s="40">
        <f ca="1">Y383+SUMIFS('Transactions (Dated)'!$E$2:$E$53,'Transactions (Dated)'!$D$2:$D$53,'Share Values'!$V384,'Transactions (Dated)'!$B$2:$B$53,'Share Values'!Y$11,'Transactions (Dated)'!$C$2:$C$53,"Buy")-SUMIFS('Transactions (Dated)'!$E$2:$E$53,'Transactions (Dated)'!$D$2:$D$53,'Share Values'!$V384,'Transactions (Dated)'!$B$2:$B$53,'Share Values'!Y$11,'Transactions (Dated)'!$C$2:$C$53,"Sell")</f>
        <v>0</v>
      </c>
      <c r="Z384" s="40">
        <f ca="1">Z383+SUMIFS('Transactions (Dated)'!$E$2:$E$53,'Transactions (Dated)'!$D$2:$D$53,'Share Values'!$V384,'Transactions (Dated)'!$B$2:$B$53,'Share Values'!Z$11,'Transactions (Dated)'!$C$2:$C$53,"Buy")-SUMIFS('Transactions (Dated)'!$E$2:$E$53,'Transactions (Dated)'!$D$2:$D$53,'Share Values'!$V384,'Transactions (Dated)'!$B$2:$B$53,'Share Values'!Z$11,'Transactions (Dated)'!$C$2:$C$53,"Sell")</f>
        <v>1892</v>
      </c>
      <c r="AA384" s="40">
        <f ca="1">AA383+SUMIFS('Transactions (Dated)'!$E$2:$E$53,'Transactions (Dated)'!$D$2:$D$53,'Share Values'!$V384,'Transactions (Dated)'!$B$2:$B$53,'Share Values'!AA$11,'Transactions (Dated)'!$C$2:$C$53,"Buy")-SUMIFS('Transactions (Dated)'!$E$2:$E$53,'Transactions (Dated)'!$D$2:$D$53,'Share Values'!$V384,'Transactions (Dated)'!$B$2:$B$53,'Share Values'!AA$11,'Transactions (Dated)'!$C$2:$C$53,"Sell")</f>
        <v>2348</v>
      </c>
      <c r="AB384" s="40">
        <f ca="1">AB383+SUMIFS('Transactions (Dated)'!$E$2:$E$53,'Transactions (Dated)'!$D$2:$D$53,'Share Values'!$V384,'Transactions (Dated)'!$B$2:$B$53,'Share Values'!AB$11,'Transactions (Dated)'!$C$2:$C$53,"Buy")-SUMIFS('Transactions (Dated)'!$E$2:$E$53,'Transactions (Dated)'!$D$2:$D$53,'Share Values'!$V384,'Transactions (Dated)'!$B$2:$B$53,'Share Values'!AB$11,'Transactions (Dated)'!$C$2:$C$53,"Sell")</f>
        <v>4900</v>
      </c>
      <c r="AC384" s="40">
        <f ca="1">AC383+SUMIFS('Transactions (Dated)'!$E$2:$E$53,'Transactions (Dated)'!$D$2:$D$53,'Share Values'!$V384,'Transactions (Dated)'!$B$2:$B$53,'Share Values'!AC$11,'Transactions (Dated)'!$C$2:$C$53,"Buy")-SUMIFS('Transactions (Dated)'!$E$2:$E$53,'Transactions (Dated)'!$D$2:$D$53,'Share Values'!$V384,'Transactions (Dated)'!$B$2:$B$53,'Share Values'!AC$11,'Transactions (Dated)'!$C$2:$C$53,"Sell")</f>
        <v>2900</v>
      </c>
      <c r="AD384" s="40">
        <f ca="1">AD383+SUMIFS('Transactions (Dated)'!$E$2:$E$53,'Transactions (Dated)'!$D$2:$D$53,'Share Values'!$V384,'Transactions (Dated)'!$B$2:$B$53,'Share Values'!AD$11,'Transactions (Dated)'!$C$2:$C$53,"Buy")-SUMIFS('Transactions (Dated)'!$E$2:$E$53,'Transactions (Dated)'!$D$2:$D$53,'Share Values'!$V384,'Transactions (Dated)'!$B$2:$B$53,'Share Values'!AD$11,'Transactions (Dated)'!$C$2:$C$53,"Sell")</f>
        <v>14201</v>
      </c>
      <c r="AE384" s="40">
        <f ca="1">AE383+SUMIFS('Transactions (Dated)'!$E$2:$E$53,'Transactions (Dated)'!$D$2:$D$53,'Share Values'!$V384,'Transactions (Dated)'!$B$2:$B$53,'Share Values'!AE$11,'Transactions (Dated)'!$C$2:$C$53,"Buy")-SUMIFS('Transactions (Dated)'!$E$2:$E$53,'Transactions (Dated)'!$D$2:$D$53,'Share Values'!$V384,'Transactions (Dated)'!$B$2:$B$53,'Share Values'!AE$11,'Transactions (Dated)'!$C$2:$C$53,"Sell")</f>
        <v>6835</v>
      </c>
      <c r="AF384" s="40">
        <f ca="1">AF383+SUMIFS('Transactions (Dated)'!$E$2:$E$53,'Transactions (Dated)'!$D$2:$D$53,'Share Values'!$V384,'Transactions (Dated)'!$B$2:$B$53,'Share Values'!AF$11,'Transactions (Dated)'!$C$2:$C$53,"Buy")-SUMIFS('Transactions (Dated)'!$E$2:$E$53,'Transactions (Dated)'!$D$2:$D$53,'Share Values'!$V384,'Transactions (Dated)'!$B$2:$B$53,'Share Values'!AF$11,'Transactions (Dated)'!$C$2:$C$53,"Sell")</f>
        <v>0</v>
      </c>
      <c r="AG384" s="40">
        <f ca="1">AG383+SUMIFS('Transactions (Dated)'!$E$2:$E$53,'Transactions (Dated)'!$D$2:$D$53,'Share Values'!$V384,'Transactions (Dated)'!$B$2:$B$53,'Share Values'!AG$11,'Transactions (Dated)'!$C$2:$C$53,"Buy")-SUMIFS('Transactions (Dated)'!$E$2:$E$53,'Transactions (Dated)'!$D$2:$D$53,'Share Values'!$V384,'Transactions (Dated)'!$B$2:$B$53,'Share Values'!AG$11,'Transactions (Dated)'!$C$2:$C$53,"Sell")</f>
        <v>0</v>
      </c>
      <c r="AH384" s="40">
        <f ca="1">AH383+SUMIFS('Transactions (Dated)'!$E$2:$E$53,'Transactions (Dated)'!$D$2:$D$53,'Share Values'!$V384,'Transactions (Dated)'!$B$2:$B$53,'Share Values'!AH$11,'Transactions (Dated)'!$C$2:$C$53,"Buy")-SUMIFS('Transactions (Dated)'!$E$2:$E$53,'Transactions (Dated)'!$D$2:$D$53,'Share Values'!$V384,'Transactions (Dated)'!$B$2:$B$53,'Share Values'!AH$11,'Transactions (Dated)'!$C$2:$C$53,"Sell")</f>
        <v>0</v>
      </c>
      <c r="AI384" s="40">
        <f ca="1">AI383+SUMIFS('Transactions (Dated)'!$E$2:$E$53,'Transactions (Dated)'!$D$2:$D$53,'Share Values'!$V384,'Transactions (Dated)'!$B$2:$B$53,'Share Values'!AI$11,'Transactions (Dated)'!$C$2:$C$53,"Buy")-SUMIFS('Transactions (Dated)'!$E$2:$E$53,'Transactions (Dated)'!$D$2:$D$53,'Share Values'!$V384,'Transactions (Dated)'!$B$2:$B$53,'Share Values'!AI$11,'Transactions (Dated)'!$C$2:$C$53,"Sell")</f>
        <v>0</v>
      </c>
      <c r="AJ384" s="40">
        <f ca="1">AJ383+SUMIFS('Transactions (Dated)'!$E$2:$E$53,'Transactions (Dated)'!$D$2:$D$53,'Share Values'!$V384,'Transactions (Dated)'!$B$2:$B$53,'Share Values'!AJ$11,'Transactions (Dated)'!$C$2:$C$53,"Buy")-SUMIFS('Transactions (Dated)'!$E$2:$E$53,'Transactions (Dated)'!$D$2:$D$53,'Share Values'!$V384,'Transactions (Dated)'!$B$2:$B$53,'Share Values'!AJ$11,'Transactions (Dated)'!$C$2:$C$53,"Sell")</f>
        <v>0</v>
      </c>
      <c r="AK384" s="40"/>
      <c r="AM384" s="3">
        <f t="shared" si="129"/>
        <v>42457</v>
      </c>
      <c r="AN384" s="6">
        <f t="shared" ca="1" si="130"/>
        <v>46527.5</v>
      </c>
      <c r="AO384" s="6">
        <f t="shared" ca="1" si="131"/>
        <v>20437.5</v>
      </c>
      <c r="AP384" s="6">
        <f t="shared" ca="1" si="132"/>
        <v>0</v>
      </c>
      <c r="AQ384" s="6">
        <f t="shared" ca="1" si="133"/>
        <v>63192.799999999996</v>
      </c>
      <c r="AR384" s="6">
        <f t="shared" ca="1" si="134"/>
        <v>34210.36</v>
      </c>
      <c r="AS384" s="6">
        <f t="shared" ca="1" si="135"/>
        <v>60956</v>
      </c>
      <c r="AT384" s="6">
        <f t="shared" ca="1" si="136"/>
        <v>54752</v>
      </c>
      <c r="AU384" s="6">
        <f t="shared" ca="1" si="137"/>
        <v>49419.48</v>
      </c>
      <c r="AV384" s="6">
        <f t="shared" ca="1" si="138"/>
        <v>62608.6</v>
      </c>
      <c r="AW384" s="6">
        <f t="shared" ca="1" si="139"/>
        <v>0</v>
      </c>
      <c r="AX384" s="6">
        <f t="shared" ca="1" si="140"/>
        <v>0</v>
      </c>
      <c r="AY384" s="6">
        <f t="shared" ca="1" si="141"/>
        <v>0</v>
      </c>
      <c r="AZ384" s="6">
        <f t="shared" ca="1" si="142"/>
        <v>0</v>
      </c>
      <c r="BA384" s="6">
        <f t="shared" ca="1" si="143"/>
        <v>0</v>
      </c>
      <c r="BB384" s="6"/>
      <c r="BD384" s="4">
        <f t="shared" ca="1" si="144"/>
        <v>392104.23999999993</v>
      </c>
      <c r="BF384" s="3">
        <f t="shared" si="145"/>
        <v>42457</v>
      </c>
      <c r="BG384" s="6">
        <f>BG383+SUMIFS('Transactions (Dated)'!H:H,'Transactions (Dated)'!D:D,'Share Values'!AM384)</f>
        <v>633797.67999999993</v>
      </c>
      <c r="BH384" s="6">
        <f ca="1">BH383+SUMIFS('Transactions (Dated)'!$F:$F,'Transactions (Dated)'!$D:$D,$BF384,'Transactions (Dated)'!$B:$B,BH$11,'Transactions (Dated)'!$C:$C,"Dividend (paid to cash)")*W384</f>
        <v>0</v>
      </c>
      <c r="BI384" s="6">
        <f ca="1">BI383+SUMIFS('Transactions (Dated)'!$F:$F,'Transactions (Dated)'!$D:$D,$BF384,'Transactions (Dated)'!$B:$B,BI$11,'Transactions (Dated)'!$C:$C,"Dividend (paid to cash)")*X384</f>
        <v>2421.875</v>
      </c>
      <c r="BJ384" s="6">
        <f ca="1">BJ383+SUMIFS('Transactions (Dated)'!$F:$F,'Transactions (Dated)'!$D:$D,$BF384,'Transactions (Dated)'!$B:$B,BJ$11,'Transactions (Dated)'!$C:$C,"Dividend (paid to cash)")*Y384</f>
        <v>0</v>
      </c>
      <c r="BK384" s="6">
        <f ca="1">BK383+SUMIFS('Transactions (Dated)'!$F:$F,'Transactions (Dated)'!$D:$D,$BF384,'Transactions (Dated)'!$B:$B,BK$11,'Transactions (Dated)'!$C:$C,"Dividend (paid to cash)")*Z384</f>
        <v>312.18000000000006</v>
      </c>
      <c r="BL384" s="6">
        <f ca="1">BL383+SUMIFS('Transactions (Dated)'!$F:$F,'Transactions (Dated)'!$D:$D,$BF384,'Transactions (Dated)'!$B:$B,BL$11,'Transactions (Dated)'!$C:$C,"Dividend (paid to cash)")*AA384</f>
        <v>0</v>
      </c>
      <c r="BM384" s="6">
        <f ca="1">BM383+SUMIFS('Transactions (Dated)'!$F:$F,'Transactions (Dated)'!$D:$D,$BF384,'Transactions (Dated)'!$B:$B,BM$11,'Transactions (Dated)'!$C:$C,"Dividend (paid to cash)")*AB384</f>
        <v>359.31700000000001</v>
      </c>
      <c r="BN384" s="6">
        <f ca="1">BN383+SUMIFS('Transactions (Dated)'!$F:$F,'Transactions (Dated)'!$D:$D,$BF384,'Transactions (Dated)'!$B:$B,BN$11,'Transactions (Dated)'!$C:$C,"Dividend (paid to cash)")*AC384</f>
        <v>1014.9999999999999</v>
      </c>
      <c r="BO384" s="6">
        <f ca="1">BO383+SUMIFS('Transactions (Dated)'!$F:$F,'Transactions (Dated)'!$D:$D,$BF384,'Transactions (Dated)'!$B:$B,BO$11,'Transactions (Dated)'!$C:$C,"Dividend (paid to cash)")*AD384</f>
        <v>0</v>
      </c>
      <c r="BP384" s="6">
        <f ca="1">BP383+SUMIFS('Transactions (Dated)'!$F:$F,'Transactions (Dated)'!$D:$D,$BF384,'Transactions (Dated)'!$B:$B,BP$11,'Transactions (Dated)'!$C:$C,"Dividend (paid to cash)")*AE384</f>
        <v>0</v>
      </c>
      <c r="BQ384" s="6">
        <f ca="1">BQ383+SUMIFS('Transactions (Dated)'!$F:$F,'Transactions (Dated)'!$D:$D,$BF384,'Transactions (Dated)'!$B:$B,BQ$11,'Transactions (Dated)'!$C:$C,"Dividend (paid to cash)")*AF384</f>
        <v>0</v>
      </c>
      <c r="BR384" s="6">
        <f ca="1">BR383+SUMIFS('Transactions (Dated)'!$F:$F,'Transactions (Dated)'!$D:$D,$BF384,'Transactions (Dated)'!$B:$B,BR$11,'Transactions (Dated)'!$C:$C,"Dividend (paid to cash)")*AG384</f>
        <v>0</v>
      </c>
      <c r="BS384" s="6">
        <f ca="1">BS383+SUMIFS('Transactions (Dated)'!$F:$F,'Transactions (Dated)'!$D:$D,$BF384,'Transactions (Dated)'!$B:$B,BS$11,'Transactions (Dated)'!$C:$C,"Dividend (paid to cash)")*AH384</f>
        <v>0</v>
      </c>
      <c r="BT384" s="6">
        <f ca="1">BT383+SUMIFS('Transactions (Dated)'!$F:$F,'Transactions (Dated)'!$D:$D,$BF384,'Transactions (Dated)'!$B:$B,BT$11,'Transactions (Dated)'!$C:$C,"Dividend (paid to cash)")*AI384</f>
        <v>0</v>
      </c>
      <c r="BU384" s="6">
        <f ca="1">BU383+SUMIFS('Transactions (Dated)'!$F:$F,'Transactions (Dated)'!$D:$D,$BF384,'Transactions (Dated)'!$B:$B,BU$11,'Transactions (Dated)'!$C:$C,"Dividend (paid to cash)")*AJ384</f>
        <v>0</v>
      </c>
      <c r="BV384" s="6"/>
      <c r="BX384" s="6">
        <f t="shared" ca="1" si="150"/>
        <v>637906.05200000003</v>
      </c>
      <c r="BZ384" s="3">
        <f t="shared" si="151"/>
        <v>42457</v>
      </c>
      <c r="CA384" s="4">
        <f t="shared" ca="1" si="146"/>
        <v>392104.23999999993</v>
      </c>
      <c r="CB384" s="4">
        <f t="shared" ca="1" si="147"/>
        <v>637906.05200000003</v>
      </c>
      <c r="CD384" s="4">
        <f t="shared" ca="1" si="148"/>
        <v>1030010.2919999999</v>
      </c>
    </row>
    <row r="385" spans="2:82">
      <c r="B385" s="3">
        <f t="shared" si="149"/>
        <v>42458</v>
      </c>
      <c r="C385" s="2">
        <v>13426.2</v>
      </c>
      <c r="E385" s="70">
        <v>42458</v>
      </c>
      <c r="F385" s="69">
        <v>10.28</v>
      </c>
      <c r="G385" s="69">
        <v>2.11</v>
      </c>
      <c r="H385" s="69">
        <v>18.09</v>
      </c>
      <c r="I385" s="69">
        <v>33.79</v>
      </c>
      <c r="J385" s="69">
        <v>14.57</v>
      </c>
      <c r="K385" s="69">
        <v>12.52</v>
      </c>
      <c r="L385" s="69">
        <v>18.95</v>
      </c>
      <c r="M385" s="69">
        <v>3.56</v>
      </c>
      <c r="N385" s="69">
        <v>9.1999999999999993</v>
      </c>
      <c r="O385" s="69">
        <v>9.4332999999999991</v>
      </c>
      <c r="P385" s="69">
        <v>27.67</v>
      </c>
      <c r="Q385" s="69">
        <v>0.97</v>
      </c>
      <c r="R385" s="69">
        <v>4.8499999999999996</v>
      </c>
      <c r="S385" s="69">
        <v>40.270000000000003</v>
      </c>
      <c r="T385" s="4"/>
      <c r="V385" s="3">
        <f t="shared" si="128"/>
        <v>42458</v>
      </c>
      <c r="W385" s="40">
        <f ca="1">W384+SUMIFS('Transactions (Dated)'!$E$2:$E$53,'Transactions (Dated)'!$D$2:$D$53,'Share Values'!$V385,'Transactions (Dated)'!$B$2:$B$53,'Share Values'!W$11,'Transactions (Dated)'!$C$2:$C$53,"Buy")-SUMIFS('Transactions (Dated)'!$E$2:$E$53,'Transactions (Dated)'!$D$2:$D$53,'Share Values'!$V385,'Transactions (Dated)'!$B$2:$B$53,'Share Values'!W$11,'Transactions (Dated)'!$C$2:$C$53,"Sell")</f>
        <v>4625</v>
      </c>
      <c r="X385" s="40">
        <f ca="1">X384+SUMIFS('Transactions (Dated)'!$E$2:$E$53,'Transactions (Dated)'!$D$2:$D$53,'Share Values'!$V385,'Transactions (Dated)'!$B$2:$B$53,'Share Values'!X$11,'Transactions (Dated)'!$C$2:$C$53,"Buy")-SUMIFS('Transactions (Dated)'!$E$2:$E$53,'Transactions (Dated)'!$D$2:$D$53,'Share Values'!$V385,'Transactions (Dated)'!$B$2:$B$53,'Share Values'!X$11,'Transactions (Dated)'!$C$2:$C$53,"Sell")</f>
        <v>9375</v>
      </c>
      <c r="Y385" s="40">
        <f ca="1">Y384+SUMIFS('Transactions (Dated)'!$E$2:$E$53,'Transactions (Dated)'!$D$2:$D$53,'Share Values'!$V385,'Transactions (Dated)'!$B$2:$B$53,'Share Values'!Y$11,'Transactions (Dated)'!$C$2:$C$53,"Buy")-SUMIFS('Transactions (Dated)'!$E$2:$E$53,'Transactions (Dated)'!$D$2:$D$53,'Share Values'!$V385,'Transactions (Dated)'!$B$2:$B$53,'Share Values'!Y$11,'Transactions (Dated)'!$C$2:$C$53,"Sell")</f>
        <v>0</v>
      </c>
      <c r="Z385" s="40">
        <f ca="1">Z384+SUMIFS('Transactions (Dated)'!$E$2:$E$53,'Transactions (Dated)'!$D$2:$D$53,'Share Values'!$V385,'Transactions (Dated)'!$B$2:$B$53,'Share Values'!Z$11,'Transactions (Dated)'!$C$2:$C$53,"Buy")-SUMIFS('Transactions (Dated)'!$E$2:$E$53,'Transactions (Dated)'!$D$2:$D$53,'Share Values'!$V385,'Transactions (Dated)'!$B$2:$B$53,'Share Values'!Z$11,'Transactions (Dated)'!$C$2:$C$53,"Sell")</f>
        <v>1892</v>
      </c>
      <c r="AA385" s="40">
        <f ca="1">AA384+SUMIFS('Transactions (Dated)'!$E$2:$E$53,'Transactions (Dated)'!$D$2:$D$53,'Share Values'!$V385,'Transactions (Dated)'!$B$2:$B$53,'Share Values'!AA$11,'Transactions (Dated)'!$C$2:$C$53,"Buy")-SUMIFS('Transactions (Dated)'!$E$2:$E$53,'Transactions (Dated)'!$D$2:$D$53,'Share Values'!$V385,'Transactions (Dated)'!$B$2:$B$53,'Share Values'!AA$11,'Transactions (Dated)'!$C$2:$C$53,"Sell")</f>
        <v>2348</v>
      </c>
      <c r="AB385" s="40">
        <f ca="1">AB384+SUMIFS('Transactions (Dated)'!$E$2:$E$53,'Transactions (Dated)'!$D$2:$D$53,'Share Values'!$V385,'Transactions (Dated)'!$B$2:$B$53,'Share Values'!AB$11,'Transactions (Dated)'!$C$2:$C$53,"Buy")-SUMIFS('Transactions (Dated)'!$E$2:$E$53,'Transactions (Dated)'!$D$2:$D$53,'Share Values'!$V385,'Transactions (Dated)'!$B$2:$B$53,'Share Values'!AB$11,'Transactions (Dated)'!$C$2:$C$53,"Sell")</f>
        <v>4900</v>
      </c>
      <c r="AC385" s="40">
        <f ca="1">AC384+SUMIFS('Transactions (Dated)'!$E$2:$E$53,'Transactions (Dated)'!$D$2:$D$53,'Share Values'!$V385,'Transactions (Dated)'!$B$2:$B$53,'Share Values'!AC$11,'Transactions (Dated)'!$C$2:$C$53,"Buy")-SUMIFS('Transactions (Dated)'!$E$2:$E$53,'Transactions (Dated)'!$D$2:$D$53,'Share Values'!$V385,'Transactions (Dated)'!$B$2:$B$53,'Share Values'!AC$11,'Transactions (Dated)'!$C$2:$C$53,"Sell")</f>
        <v>2900</v>
      </c>
      <c r="AD385" s="40">
        <f ca="1">AD384+SUMIFS('Transactions (Dated)'!$E$2:$E$53,'Transactions (Dated)'!$D$2:$D$53,'Share Values'!$V385,'Transactions (Dated)'!$B$2:$B$53,'Share Values'!AD$11,'Transactions (Dated)'!$C$2:$C$53,"Buy")-SUMIFS('Transactions (Dated)'!$E$2:$E$53,'Transactions (Dated)'!$D$2:$D$53,'Share Values'!$V385,'Transactions (Dated)'!$B$2:$B$53,'Share Values'!AD$11,'Transactions (Dated)'!$C$2:$C$53,"Sell")</f>
        <v>14201</v>
      </c>
      <c r="AE385" s="40">
        <f ca="1">AE384+SUMIFS('Transactions (Dated)'!$E$2:$E$53,'Transactions (Dated)'!$D$2:$D$53,'Share Values'!$V385,'Transactions (Dated)'!$B$2:$B$53,'Share Values'!AE$11,'Transactions (Dated)'!$C$2:$C$53,"Buy")-SUMIFS('Transactions (Dated)'!$E$2:$E$53,'Transactions (Dated)'!$D$2:$D$53,'Share Values'!$V385,'Transactions (Dated)'!$B$2:$B$53,'Share Values'!AE$11,'Transactions (Dated)'!$C$2:$C$53,"Sell")</f>
        <v>6835</v>
      </c>
      <c r="AF385" s="40">
        <f ca="1">AF384+SUMIFS('Transactions (Dated)'!$E$2:$E$53,'Transactions (Dated)'!$D$2:$D$53,'Share Values'!$V385,'Transactions (Dated)'!$B$2:$B$53,'Share Values'!AF$11,'Transactions (Dated)'!$C$2:$C$53,"Buy")-SUMIFS('Transactions (Dated)'!$E$2:$E$53,'Transactions (Dated)'!$D$2:$D$53,'Share Values'!$V385,'Transactions (Dated)'!$B$2:$B$53,'Share Values'!AF$11,'Transactions (Dated)'!$C$2:$C$53,"Sell")</f>
        <v>0</v>
      </c>
      <c r="AG385" s="40">
        <f ca="1">AG384+SUMIFS('Transactions (Dated)'!$E$2:$E$53,'Transactions (Dated)'!$D$2:$D$53,'Share Values'!$V385,'Transactions (Dated)'!$B$2:$B$53,'Share Values'!AG$11,'Transactions (Dated)'!$C$2:$C$53,"Buy")-SUMIFS('Transactions (Dated)'!$E$2:$E$53,'Transactions (Dated)'!$D$2:$D$53,'Share Values'!$V385,'Transactions (Dated)'!$B$2:$B$53,'Share Values'!AG$11,'Transactions (Dated)'!$C$2:$C$53,"Sell")</f>
        <v>0</v>
      </c>
      <c r="AH385" s="40">
        <f ca="1">AH384+SUMIFS('Transactions (Dated)'!$E$2:$E$53,'Transactions (Dated)'!$D$2:$D$53,'Share Values'!$V385,'Transactions (Dated)'!$B$2:$B$53,'Share Values'!AH$11,'Transactions (Dated)'!$C$2:$C$53,"Buy")-SUMIFS('Transactions (Dated)'!$E$2:$E$53,'Transactions (Dated)'!$D$2:$D$53,'Share Values'!$V385,'Transactions (Dated)'!$B$2:$B$53,'Share Values'!AH$11,'Transactions (Dated)'!$C$2:$C$53,"Sell")</f>
        <v>0</v>
      </c>
      <c r="AI385" s="40">
        <f ca="1">AI384+SUMIFS('Transactions (Dated)'!$E$2:$E$53,'Transactions (Dated)'!$D$2:$D$53,'Share Values'!$V385,'Transactions (Dated)'!$B$2:$B$53,'Share Values'!AI$11,'Transactions (Dated)'!$C$2:$C$53,"Buy")-SUMIFS('Transactions (Dated)'!$E$2:$E$53,'Transactions (Dated)'!$D$2:$D$53,'Share Values'!$V385,'Transactions (Dated)'!$B$2:$B$53,'Share Values'!AI$11,'Transactions (Dated)'!$C$2:$C$53,"Sell")</f>
        <v>0</v>
      </c>
      <c r="AJ385" s="40">
        <f ca="1">AJ384+SUMIFS('Transactions (Dated)'!$E$2:$E$53,'Transactions (Dated)'!$D$2:$D$53,'Share Values'!$V385,'Transactions (Dated)'!$B$2:$B$53,'Share Values'!AJ$11,'Transactions (Dated)'!$C$2:$C$53,"Buy")-SUMIFS('Transactions (Dated)'!$E$2:$E$53,'Transactions (Dated)'!$D$2:$D$53,'Share Values'!$V385,'Transactions (Dated)'!$B$2:$B$53,'Share Values'!AJ$11,'Transactions (Dated)'!$C$2:$C$53,"Sell")</f>
        <v>0</v>
      </c>
      <c r="AK385" s="40"/>
      <c r="AM385" s="3">
        <f t="shared" si="129"/>
        <v>42458</v>
      </c>
      <c r="AN385" s="6">
        <f t="shared" ca="1" si="130"/>
        <v>47545</v>
      </c>
      <c r="AO385" s="6">
        <f t="shared" ca="1" si="131"/>
        <v>19781.25</v>
      </c>
      <c r="AP385" s="6">
        <f t="shared" ca="1" si="132"/>
        <v>0</v>
      </c>
      <c r="AQ385" s="6">
        <f t="shared" ca="1" si="133"/>
        <v>63930.68</v>
      </c>
      <c r="AR385" s="6">
        <f t="shared" ca="1" si="134"/>
        <v>34210.36</v>
      </c>
      <c r="AS385" s="6">
        <f t="shared" ca="1" si="135"/>
        <v>61348</v>
      </c>
      <c r="AT385" s="6">
        <f t="shared" ca="1" si="136"/>
        <v>54955</v>
      </c>
      <c r="AU385" s="6">
        <f t="shared" ca="1" si="137"/>
        <v>50555.56</v>
      </c>
      <c r="AV385" s="6">
        <f t="shared" ca="1" si="138"/>
        <v>62881.999999999993</v>
      </c>
      <c r="AW385" s="6">
        <f t="shared" ca="1" si="139"/>
        <v>0</v>
      </c>
      <c r="AX385" s="6">
        <f t="shared" ca="1" si="140"/>
        <v>0</v>
      </c>
      <c r="AY385" s="6">
        <f t="shared" ca="1" si="141"/>
        <v>0</v>
      </c>
      <c r="AZ385" s="6">
        <f t="shared" ca="1" si="142"/>
        <v>0</v>
      </c>
      <c r="BA385" s="6">
        <f t="shared" ca="1" si="143"/>
        <v>0</v>
      </c>
      <c r="BB385" s="6"/>
      <c r="BD385" s="4">
        <f t="shared" ca="1" si="144"/>
        <v>395207.85</v>
      </c>
      <c r="BF385" s="3">
        <f t="shared" si="145"/>
        <v>42458</v>
      </c>
      <c r="BG385" s="6">
        <f>BG384+SUMIFS('Transactions (Dated)'!H:H,'Transactions (Dated)'!D:D,'Share Values'!AM385)</f>
        <v>633797.67999999993</v>
      </c>
      <c r="BH385" s="6">
        <f ca="1">BH384+SUMIFS('Transactions (Dated)'!$F:$F,'Transactions (Dated)'!$D:$D,$BF385,'Transactions (Dated)'!$B:$B,BH$11,'Transactions (Dated)'!$C:$C,"Dividend (paid to cash)")*W385</f>
        <v>0</v>
      </c>
      <c r="BI385" s="6">
        <f ca="1">BI384+SUMIFS('Transactions (Dated)'!$F:$F,'Transactions (Dated)'!$D:$D,$BF385,'Transactions (Dated)'!$B:$B,BI$11,'Transactions (Dated)'!$C:$C,"Dividend (paid to cash)")*X385</f>
        <v>2421.875</v>
      </c>
      <c r="BJ385" s="6">
        <f ca="1">BJ384+SUMIFS('Transactions (Dated)'!$F:$F,'Transactions (Dated)'!$D:$D,$BF385,'Transactions (Dated)'!$B:$B,BJ$11,'Transactions (Dated)'!$C:$C,"Dividend (paid to cash)")*Y385</f>
        <v>0</v>
      </c>
      <c r="BK385" s="6">
        <f ca="1">BK384+SUMIFS('Transactions (Dated)'!$F:$F,'Transactions (Dated)'!$D:$D,$BF385,'Transactions (Dated)'!$B:$B,BK$11,'Transactions (Dated)'!$C:$C,"Dividend (paid to cash)")*Z385</f>
        <v>312.18000000000006</v>
      </c>
      <c r="BL385" s="6">
        <f ca="1">BL384+SUMIFS('Transactions (Dated)'!$F:$F,'Transactions (Dated)'!$D:$D,$BF385,'Transactions (Dated)'!$B:$B,BL$11,'Transactions (Dated)'!$C:$C,"Dividend (paid to cash)")*AA385</f>
        <v>0</v>
      </c>
      <c r="BM385" s="6">
        <f ca="1">BM384+SUMIFS('Transactions (Dated)'!$F:$F,'Transactions (Dated)'!$D:$D,$BF385,'Transactions (Dated)'!$B:$B,BM$11,'Transactions (Dated)'!$C:$C,"Dividend (paid to cash)")*AB385</f>
        <v>359.31700000000001</v>
      </c>
      <c r="BN385" s="6">
        <f ca="1">BN384+SUMIFS('Transactions (Dated)'!$F:$F,'Transactions (Dated)'!$D:$D,$BF385,'Transactions (Dated)'!$B:$B,BN$11,'Transactions (Dated)'!$C:$C,"Dividend (paid to cash)")*AC385</f>
        <v>1014.9999999999999</v>
      </c>
      <c r="BO385" s="6">
        <f ca="1">BO384+SUMIFS('Transactions (Dated)'!$F:$F,'Transactions (Dated)'!$D:$D,$BF385,'Transactions (Dated)'!$B:$B,BO$11,'Transactions (Dated)'!$C:$C,"Dividend (paid to cash)")*AD385</f>
        <v>0</v>
      </c>
      <c r="BP385" s="6">
        <f ca="1">BP384+SUMIFS('Transactions (Dated)'!$F:$F,'Transactions (Dated)'!$D:$D,$BF385,'Transactions (Dated)'!$B:$B,BP$11,'Transactions (Dated)'!$C:$C,"Dividend (paid to cash)")*AE385</f>
        <v>0</v>
      </c>
      <c r="BQ385" s="6">
        <f ca="1">BQ384+SUMIFS('Transactions (Dated)'!$F:$F,'Transactions (Dated)'!$D:$D,$BF385,'Transactions (Dated)'!$B:$B,BQ$11,'Transactions (Dated)'!$C:$C,"Dividend (paid to cash)")*AF385</f>
        <v>0</v>
      </c>
      <c r="BR385" s="6">
        <f ca="1">BR384+SUMIFS('Transactions (Dated)'!$F:$F,'Transactions (Dated)'!$D:$D,$BF385,'Transactions (Dated)'!$B:$B,BR$11,'Transactions (Dated)'!$C:$C,"Dividend (paid to cash)")*AG385</f>
        <v>0</v>
      </c>
      <c r="BS385" s="6">
        <f ca="1">BS384+SUMIFS('Transactions (Dated)'!$F:$F,'Transactions (Dated)'!$D:$D,$BF385,'Transactions (Dated)'!$B:$B,BS$11,'Transactions (Dated)'!$C:$C,"Dividend (paid to cash)")*AH385</f>
        <v>0</v>
      </c>
      <c r="BT385" s="6">
        <f ca="1">BT384+SUMIFS('Transactions (Dated)'!$F:$F,'Transactions (Dated)'!$D:$D,$BF385,'Transactions (Dated)'!$B:$B,BT$11,'Transactions (Dated)'!$C:$C,"Dividend (paid to cash)")*AI385</f>
        <v>0</v>
      </c>
      <c r="BU385" s="6">
        <f ca="1">BU384+SUMIFS('Transactions (Dated)'!$F:$F,'Transactions (Dated)'!$D:$D,$BF385,'Transactions (Dated)'!$B:$B,BU$11,'Transactions (Dated)'!$C:$C,"Dividend (paid to cash)")*AJ385</f>
        <v>0</v>
      </c>
      <c r="BV385" s="6"/>
      <c r="BX385" s="6">
        <f t="shared" ca="1" si="150"/>
        <v>637906.05200000003</v>
      </c>
      <c r="BZ385" s="3">
        <f t="shared" si="151"/>
        <v>42458</v>
      </c>
      <c r="CA385" s="4">
        <f t="shared" ca="1" si="146"/>
        <v>395207.85</v>
      </c>
      <c r="CB385" s="4">
        <f t="shared" ca="1" si="147"/>
        <v>637906.05200000003</v>
      </c>
      <c r="CD385" s="4">
        <f t="shared" ca="1" si="148"/>
        <v>1033113.902</v>
      </c>
    </row>
    <row r="386" spans="2:82">
      <c r="B386" s="3">
        <f t="shared" si="149"/>
        <v>42459</v>
      </c>
      <c r="C386" s="2">
        <v>13504</v>
      </c>
      <c r="E386" s="70">
        <v>42459</v>
      </c>
      <c r="F386" s="69">
        <v>10.38</v>
      </c>
      <c r="G386" s="69">
        <v>2.1800000000000002</v>
      </c>
      <c r="H386" s="69">
        <v>18.21</v>
      </c>
      <c r="I386" s="69">
        <v>34.049999999999997</v>
      </c>
      <c r="J386" s="69">
        <v>15.16</v>
      </c>
      <c r="K386" s="69">
        <v>12.41</v>
      </c>
      <c r="L386" s="69">
        <v>19.010000000000002</v>
      </c>
      <c r="M386" s="69">
        <v>3.52</v>
      </c>
      <c r="N386" s="69">
        <v>9.69</v>
      </c>
      <c r="O386" s="69">
        <v>9.7166999999999994</v>
      </c>
      <c r="P386" s="69">
        <v>27.69</v>
      </c>
      <c r="Q386" s="69"/>
      <c r="R386" s="69">
        <v>4.87</v>
      </c>
      <c r="S386" s="69">
        <v>40.47</v>
      </c>
      <c r="T386" s="4"/>
      <c r="V386" s="3">
        <f t="shared" si="128"/>
        <v>42459</v>
      </c>
      <c r="W386" s="40">
        <f ca="1">W385+SUMIFS('Transactions (Dated)'!$E$2:$E$53,'Transactions (Dated)'!$D$2:$D$53,'Share Values'!$V386,'Transactions (Dated)'!$B$2:$B$53,'Share Values'!W$11,'Transactions (Dated)'!$C$2:$C$53,"Buy")-SUMIFS('Transactions (Dated)'!$E$2:$E$53,'Transactions (Dated)'!$D$2:$D$53,'Share Values'!$V386,'Transactions (Dated)'!$B$2:$B$53,'Share Values'!W$11,'Transactions (Dated)'!$C$2:$C$53,"Sell")</f>
        <v>4625</v>
      </c>
      <c r="X386" s="40">
        <f ca="1">X385+SUMIFS('Transactions (Dated)'!$E$2:$E$53,'Transactions (Dated)'!$D$2:$D$53,'Share Values'!$V386,'Transactions (Dated)'!$B$2:$B$53,'Share Values'!X$11,'Transactions (Dated)'!$C$2:$C$53,"Buy")-SUMIFS('Transactions (Dated)'!$E$2:$E$53,'Transactions (Dated)'!$D$2:$D$53,'Share Values'!$V386,'Transactions (Dated)'!$B$2:$B$53,'Share Values'!X$11,'Transactions (Dated)'!$C$2:$C$53,"Sell")</f>
        <v>9375</v>
      </c>
      <c r="Y386" s="40">
        <f ca="1">Y385+SUMIFS('Transactions (Dated)'!$E$2:$E$53,'Transactions (Dated)'!$D$2:$D$53,'Share Values'!$V386,'Transactions (Dated)'!$B$2:$B$53,'Share Values'!Y$11,'Transactions (Dated)'!$C$2:$C$53,"Buy")-SUMIFS('Transactions (Dated)'!$E$2:$E$53,'Transactions (Dated)'!$D$2:$D$53,'Share Values'!$V386,'Transactions (Dated)'!$B$2:$B$53,'Share Values'!Y$11,'Transactions (Dated)'!$C$2:$C$53,"Sell")</f>
        <v>0</v>
      </c>
      <c r="Z386" s="40">
        <f ca="1">Z385+SUMIFS('Transactions (Dated)'!$E$2:$E$53,'Transactions (Dated)'!$D$2:$D$53,'Share Values'!$V386,'Transactions (Dated)'!$B$2:$B$53,'Share Values'!Z$11,'Transactions (Dated)'!$C$2:$C$53,"Buy")-SUMIFS('Transactions (Dated)'!$E$2:$E$53,'Transactions (Dated)'!$D$2:$D$53,'Share Values'!$V386,'Transactions (Dated)'!$B$2:$B$53,'Share Values'!Z$11,'Transactions (Dated)'!$C$2:$C$53,"Sell")</f>
        <v>1892</v>
      </c>
      <c r="AA386" s="40">
        <f ca="1">AA385+SUMIFS('Transactions (Dated)'!$E$2:$E$53,'Transactions (Dated)'!$D$2:$D$53,'Share Values'!$V386,'Transactions (Dated)'!$B$2:$B$53,'Share Values'!AA$11,'Transactions (Dated)'!$C$2:$C$53,"Buy")-SUMIFS('Transactions (Dated)'!$E$2:$E$53,'Transactions (Dated)'!$D$2:$D$53,'Share Values'!$V386,'Transactions (Dated)'!$B$2:$B$53,'Share Values'!AA$11,'Transactions (Dated)'!$C$2:$C$53,"Sell")</f>
        <v>2348</v>
      </c>
      <c r="AB386" s="40">
        <f ca="1">AB385+SUMIFS('Transactions (Dated)'!$E$2:$E$53,'Transactions (Dated)'!$D$2:$D$53,'Share Values'!$V386,'Transactions (Dated)'!$B$2:$B$53,'Share Values'!AB$11,'Transactions (Dated)'!$C$2:$C$53,"Buy")-SUMIFS('Transactions (Dated)'!$E$2:$E$53,'Transactions (Dated)'!$D$2:$D$53,'Share Values'!$V386,'Transactions (Dated)'!$B$2:$B$53,'Share Values'!AB$11,'Transactions (Dated)'!$C$2:$C$53,"Sell")</f>
        <v>4900</v>
      </c>
      <c r="AC386" s="40">
        <f ca="1">AC385+SUMIFS('Transactions (Dated)'!$E$2:$E$53,'Transactions (Dated)'!$D$2:$D$53,'Share Values'!$V386,'Transactions (Dated)'!$B$2:$B$53,'Share Values'!AC$11,'Transactions (Dated)'!$C$2:$C$53,"Buy")-SUMIFS('Transactions (Dated)'!$E$2:$E$53,'Transactions (Dated)'!$D$2:$D$53,'Share Values'!$V386,'Transactions (Dated)'!$B$2:$B$53,'Share Values'!AC$11,'Transactions (Dated)'!$C$2:$C$53,"Sell")</f>
        <v>2900</v>
      </c>
      <c r="AD386" s="40">
        <f ca="1">AD385+SUMIFS('Transactions (Dated)'!$E$2:$E$53,'Transactions (Dated)'!$D$2:$D$53,'Share Values'!$V386,'Transactions (Dated)'!$B$2:$B$53,'Share Values'!AD$11,'Transactions (Dated)'!$C$2:$C$53,"Buy")-SUMIFS('Transactions (Dated)'!$E$2:$E$53,'Transactions (Dated)'!$D$2:$D$53,'Share Values'!$V386,'Transactions (Dated)'!$B$2:$B$53,'Share Values'!AD$11,'Transactions (Dated)'!$C$2:$C$53,"Sell")</f>
        <v>14201</v>
      </c>
      <c r="AE386" s="40">
        <f ca="1">AE385+SUMIFS('Transactions (Dated)'!$E$2:$E$53,'Transactions (Dated)'!$D$2:$D$53,'Share Values'!$V386,'Transactions (Dated)'!$B$2:$B$53,'Share Values'!AE$11,'Transactions (Dated)'!$C$2:$C$53,"Buy")-SUMIFS('Transactions (Dated)'!$E$2:$E$53,'Transactions (Dated)'!$D$2:$D$53,'Share Values'!$V386,'Transactions (Dated)'!$B$2:$B$53,'Share Values'!AE$11,'Transactions (Dated)'!$C$2:$C$53,"Sell")</f>
        <v>6835</v>
      </c>
      <c r="AF386" s="40">
        <f ca="1">AF385+SUMIFS('Transactions (Dated)'!$E$2:$E$53,'Transactions (Dated)'!$D$2:$D$53,'Share Values'!$V386,'Transactions (Dated)'!$B$2:$B$53,'Share Values'!AF$11,'Transactions (Dated)'!$C$2:$C$53,"Buy")-SUMIFS('Transactions (Dated)'!$E$2:$E$53,'Transactions (Dated)'!$D$2:$D$53,'Share Values'!$V386,'Transactions (Dated)'!$B$2:$B$53,'Share Values'!AF$11,'Transactions (Dated)'!$C$2:$C$53,"Sell")</f>
        <v>0</v>
      </c>
      <c r="AG386" s="40">
        <f ca="1">AG385+SUMIFS('Transactions (Dated)'!$E$2:$E$53,'Transactions (Dated)'!$D$2:$D$53,'Share Values'!$V386,'Transactions (Dated)'!$B$2:$B$53,'Share Values'!AG$11,'Transactions (Dated)'!$C$2:$C$53,"Buy")-SUMIFS('Transactions (Dated)'!$E$2:$E$53,'Transactions (Dated)'!$D$2:$D$53,'Share Values'!$V386,'Transactions (Dated)'!$B$2:$B$53,'Share Values'!AG$11,'Transactions (Dated)'!$C$2:$C$53,"Sell")</f>
        <v>0</v>
      </c>
      <c r="AH386" s="40">
        <f ca="1">AH385+SUMIFS('Transactions (Dated)'!$E$2:$E$53,'Transactions (Dated)'!$D$2:$D$53,'Share Values'!$V386,'Transactions (Dated)'!$B$2:$B$53,'Share Values'!AH$11,'Transactions (Dated)'!$C$2:$C$53,"Buy")-SUMIFS('Transactions (Dated)'!$E$2:$E$53,'Transactions (Dated)'!$D$2:$D$53,'Share Values'!$V386,'Transactions (Dated)'!$B$2:$B$53,'Share Values'!AH$11,'Transactions (Dated)'!$C$2:$C$53,"Sell")</f>
        <v>0</v>
      </c>
      <c r="AI386" s="40">
        <f ca="1">AI385+SUMIFS('Transactions (Dated)'!$E$2:$E$53,'Transactions (Dated)'!$D$2:$D$53,'Share Values'!$V386,'Transactions (Dated)'!$B$2:$B$53,'Share Values'!AI$11,'Transactions (Dated)'!$C$2:$C$53,"Buy")-SUMIFS('Transactions (Dated)'!$E$2:$E$53,'Transactions (Dated)'!$D$2:$D$53,'Share Values'!$V386,'Transactions (Dated)'!$B$2:$B$53,'Share Values'!AI$11,'Transactions (Dated)'!$C$2:$C$53,"Sell")</f>
        <v>0</v>
      </c>
      <c r="AJ386" s="40">
        <f ca="1">AJ385+SUMIFS('Transactions (Dated)'!$E$2:$E$53,'Transactions (Dated)'!$D$2:$D$53,'Share Values'!$V386,'Transactions (Dated)'!$B$2:$B$53,'Share Values'!AJ$11,'Transactions (Dated)'!$C$2:$C$53,"Buy")-SUMIFS('Transactions (Dated)'!$E$2:$E$53,'Transactions (Dated)'!$D$2:$D$53,'Share Values'!$V386,'Transactions (Dated)'!$B$2:$B$53,'Share Values'!AJ$11,'Transactions (Dated)'!$C$2:$C$53,"Sell")</f>
        <v>0</v>
      </c>
      <c r="AK386" s="40"/>
      <c r="AM386" s="3">
        <f t="shared" si="129"/>
        <v>42459</v>
      </c>
      <c r="AN386" s="6">
        <f t="shared" ca="1" si="130"/>
        <v>48007.5</v>
      </c>
      <c r="AO386" s="6">
        <f t="shared" ca="1" si="131"/>
        <v>20437.5</v>
      </c>
      <c r="AP386" s="6">
        <f t="shared" ca="1" si="132"/>
        <v>0</v>
      </c>
      <c r="AQ386" s="6">
        <f t="shared" ca="1" si="133"/>
        <v>64422.599999999991</v>
      </c>
      <c r="AR386" s="6">
        <f t="shared" ca="1" si="134"/>
        <v>35595.68</v>
      </c>
      <c r="AS386" s="6">
        <f t="shared" ca="1" si="135"/>
        <v>60809</v>
      </c>
      <c r="AT386" s="6">
        <f t="shared" ca="1" si="136"/>
        <v>55129.000000000007</v>
      </c>
      <c r="AU386" s="6">
        <f t="shared" ca="1" si="137"/>
        <v>49987.519999999997</v>
      </c>
      <c r="AV386" s="6">
        <f t="shared" ca="1" si="138"/>
        <v>66231.149999999994</v>
      </c>
      <c r="AW386" s="6">
        <f t="shared" ca="1" si="139"/>
        <v>0</v>
      </c>
      <c r="AX386" s="6">
        <f t="shared" ca="1" si="140"/>
        <v>0</v>
      </c>
      <c r="AY386" s="6">
        <f t="shared" ca="1" si="141"/>
        <v>0</v>
      </c>
      <c r="AZ386" s="6">
        <f t="shared" ca="1" si="142"/>
        <v>0</v>
      </c>
      <c r="BA386" s="6">
        <f t="shared" ca="1" si="143"/>
        <v>0</v>
      </c>
      <c r="BB386" s="6"/>
      <c r="BD386" s="4">
        <f t="shared" ca="1" si="144"/>
        <v>400619.94999999995</v>
      </c>
      <c r="BF386" s="3">
        <f t="shared" si="145"/>
        <v>42459</v>
      </c>
      <c r="BG386" s="6">
        <f>BG385+SUMIFS('Transactions (Dated)'!H:H,'Transactions (Dated)'!D:D,'Share Values'!AM386)</f>
        <v>633797.67999999993</v>
      </c>
      <c r="BH386" s="6">
        <f ca="1">BH385+SUMIFS('Transactions (Dated)'!$F:$F,'Transactions (Dated)'!$D:$D,$BF386,'Transactions (Dated)'!$B:$B,BH$11,'Transactions (Dated)'!$C:$C,"Dividend (paid to cash)")*W386</f>
        <v>0</v>
      </c>
      <c r="BI386" s="6">
        <f ca="1">BI385+SUMIFS('Transactions (Dated)'!$F:$F,'Transactions (Dated)'!$D:$D,$BF386,'Transactions (Dated)'!$B:$B,BI$11,'Transactions (Dated)'!$C:$C,"Dividend (paid to cash)")*X386</f>
        <v>2421.875</v>
      </c>
      <c r="BJ386" s="6">
        <f ca="1">BJ385+SUMIFS('Transactions (Dated)'!$F:$F,'Transactions (Dated)'!$D:$D,$BF386,'Transactions (Dated)'!$B:$B,BJ$11,'Transactions (Dated)'!$C:$C,"Dividend (paid to cash)")*Y386</f>
        <v>0</v>
      </c>
      <c r="BK386" s="6">
        <f ca="1">BK385+SUMIFS('Transactions (Dated)'!$F:$F,'Transactions (Dated)'!$D:$D,$BF386,'Transactions (Dated)'!$B:$B,BK$11,'Transactions (Dated)'!$C:$C,"Dividend (paid to cash)")*Z386</f>
        <v>312.18000000000006</v>
      </c>
      <c r="BL386" s="6">
        <f ca="1">BL385+SUMIFS('Transactions (Dated)'!$F:$F,'Transactions (Dated)'!$D:$D,$BF386,'Transactions (Dated)'!$B:$B,BL$11,'Transactions (Dated)'!$C:$C,"Dividend (paid to cash)")*AA386</f>
        <v>0</v>
      </c>
      <c r="BM386" s="6">
        <f ca="1">BM385+SUMIFS('Transactions (Dated)'!$F:$F,'Transactions (Dated)'!$D:$D,$BF386,'Transactions (Dated)'!$B:$B,BM$11,'Transactions (Dated)'!$C:$C,"Dividend (paid to cash)")*AB386</f>
        <v>718.63400000000001</v>
      </c>
      <c r="BN386" s="6">
        <f ca="1">BN385+SUMIFS('Transactions (Dated)'!$F:$F,'Transactions (Dated)'!$D:$D,$BF386,'Transactions (Dated)'!$B:$B,BN$11,'Transactions (Dated)'!$C:$C,"Dividend (paid to cash)")*AC386</f>
        <v>1014.9999999999999</v>
      </c>
      <c r="BO386" s="6">
        <f ca="1">BO385+SUMIFS('Transactions (Dated)'!$F:$F,'Transactions (Dated)'!$D:$D,$BF386,'Transactions (Dated)'!$B:$B,BO$11,'Transactions (Dated)'!$C:$C,"Dividend (paid to cash)")*AD386</f>
        <v>0</v>
      </c>
      <c r="BP386" s="6">
        <f ca="1">BP385+SUMIFS('Transactions (Dated)'!$F:$F,'Transactions (Dated)'!$D:$D,$BF386,'Transactions (Dated)'!$B:$B,BP$11,'Transactions (Dated)'!$C:$C,"Dividend (paid to cash)")*AE386</f>
        <v>0</v>
      </c>
      <c r="BQ386" s="6">
        <f ca="1">BQ385+SUMIFS('Transactions (Dated)'!$F:$F,'Transactions (Dated)'!$D:$D,$BF386,'Transactions (Dated)'!$B:$B,BQ$11,'Transactions (Dated)'!$C:$C,"Dividend (paid to cash)")*AF386</f>
        <v>0</v>
      </c>
      <c r="BR386" s="6">
        <f ca="1">BR385+SUMIFS('Transactions (Dated)'!$F:$F,'Transactions (Dated)'!$D:$D,$BF386,'Transactions (Dated)'!$B:$B,BR$11,'Transactions (Dated)'!$C:$C,"Dividend (paid to cash)")*AG386</f>
        <v>0</v>
      </c>
      <c r="BS386" s="6">
        <f ca="1">BS385+SUMIFS('Transactions (Dated)'!$F:$F,'Transactions (Dated)'!$D:$D,$BF386,'Transactions (Dated)'!$B:$B,BS$11,'Transactions (Dated)'!$C:$C,"Dividend (paid to cash)")*AH386</f>
        <v>0</v>
      </c>
      <c r="BT386" s="6">
        <f ca="1">BT385+SUMIFS('Transactions (Dated)'!$F:$F,'Transactions (Dated)'!$D:$D,$BF386,'Transactions (Dated)'!$B:$B,BT$11,'Transactions (Dated)'!$C:$C,"Dividend (paid to cash)")*AI386</f>
        <v>0</v>
      </c>
      <c r="BU386" s="6">
        <f ca="1">BU385+SUMIFS('Transactions (Dated)'!$F:$F,'Transactions (Dated)'!$D:$D,$BF386,'Transactions (Dated)'!$B:$B,BU$11,'Transactions (Dated)'!$C:$C,"Dividend (paid to cash)")*AJ386</f>
        <v>0</v>
      </c>
      <c r="BV386" s="6"/>
      <c r="BX386" s="6">
        <f t="shared" ca="1" si="150"/>
        <v>638265.36899999995</v>
      </c>
      <c r="BZ386" s="3">
        <f t="shared" si="151"/>
        <v>42459</v>
      </c>
      <c r="CA386" s="4">
        <f t="shared" ca="1" si="146"/>
        <v>400619.94999999995</v>
      </c>
      <c r="CB386" s="4">
        <f t="shared" ca="1" si="147"/>
        <v>638265.36899999995</v>
      </c>
      <c r="CD386" s="4">
        <f t="shared" ca="1" si="148"/>
        <v>1038885.3189999999</v>
      </c>
    </row>
    <row r="387" spans="2:82">
      <c r="B387" s="3">
        <f t="shared" si="149"/>
        <v>42460</v>
      </c>
      <c r="C387" s="2">
        <v>13494.4</v>
      </c>
      <c r="E387" s="70">
        <v>42460</v>
      </c>
      <c r="F387" s="69">
        <v>10.54</v>
      </c>
      <c r="G387" s="69">
        <v>2.17</v>
      </c>
      <c r="H387" s="69">
        <v>18.170000000000002</v>
      </c>
      <c r="I387" s="69">
        <v>34.1</v>
      </c>
      <c r="J387" s="69">
        <v>15.05</v>
      </c>
      <c r="K387" s="69">
        <v>12.65</v>
      </c>
      <c r="L387" s="69">
        <v>18.420000000000002</v>
      </c>
      <c r="M387" s="69">
        <v>3.47</v>
      </c>
      <c r="N387" s="69">
        <v>9.49</v>
      </c>
      <c r="O387" s="69">
        <v>9.8167000000000009</v>
      </c>
      <c r="P387" s="69">
        <v>28</v>
      </c>
      <c r="Q387" s="69">
        <v>0.98</v>
      </c>
      <c r="R387" s="69">
        <v>4.76</v>
      </c>
      <c r="S387" s="69">
        <v>40.71</v>
      </c>
      <c r="T387" s="4"/>
      <c r="V387" s="3">
        <f t="shared" si="128"/>
        <v>42460</v>
      </c>
      <c r="W387" s="40">
        <f ca="1">W386+SUMIFS('Transactions (Dated)'!$E$2:$E$53,'Transactions (Dated)'!$D$2:$D$53,'Share Values'!$V387,'Transactions (Dated)'!$B$2:$B$53,'Share Values'!W$11,'Transactions (Dated)'!$C$2:$C$53,"Buy")-SUMIFS('Transactions (Dated)'!$E$2:$E$53,'Transactions (Dated)'!$D$2:$D$53,'Share Values'!$V387,'Transactions (Dated)'!$B$2:$B$53,'Share Values'!W$11,'Transactions (Dated)'!$C$2:$C$53,"Sell")</f>
        <v>4625</v>
      </c>
      <c r="X387" s="40">
        <f ca="1">X386+SUMIFS('Transactions (Dated)'!$E$2:$E$53,'Transactions (Dated)'!$D$2:$D$53,'Share Values'!$V387,'Transactions (Dated)'!$B$2:$B$53,'Share Values'!X$11,'Transactions (Dated)'!$C$2:$C$53,"Buy")-SUMIFS('Transactions (Dated)'!$E$2:$E$53,'Transactions (Dated)'!$D$2:$D$53,'Share Values'!$V387,'Transactions (Dated)'!$B$2:$B$53,'Share Values'!X$11,'Transactions (Dated)'!$C$2:$C$53,"Sell")</f>
        <v>9375</v>
      </c>
      <c r="Y387" s="40">
        <f ca="1">Y386+SUMIFS('Transactions (Dated)'!$E$2:$E$53,'Transactions (Dated)'!$D$2:$D$53,'Share Values'!$V387,'Transactions (Dated)'!$B$2:$B$53,'Share Values'!Y$11,'Transactions (Dated)'!$C$2:$C$53,"Buy")-SUMIFS('Transactions (Dated)'!$E$2:$E$53,'Transactions (Dated)'!$D$2:$D$53,'Share Values'!$V387,'Transactions (Dated)'!$B$2:$B$53,'Share Values'!Y$11,'Transactions (Dated)'!$C$2:$C$53,"Sell")</f>
        <v>0</v>
      </c>
      <c r="Z387" s="40">
        <f ca="1">Z386+SUMIFS('Transactions (Dated)'!$E$2:$E$53,'Transactions (Dated)'!$D$2:$D$53,'Share Values'!$V387,'Transactions (Dated)'!$B$2:$B$53,'Share Values'!Z$11,'Transactions (Dated)'!$C$2:$C$53,"Buy")-SUMIFS('Transactions (Dated)'!$E$2:$E$53,'Transactions (Dated)'!$D$2:$D$53,'Share Values'!$V387,'Transactions (Dated)'!$B$2:$B$53,'Share Values'!Z$11,'Transactions (Dated)'!$C$2:$C$53,"Sell")</f>
        <v>1892</v>
      </c>
      <c r="AA387" s="40">
        <f ca="1">AA386+SUMIFS('Transactions (Dated)'!$E$2:$E$53,'Transactions (Dated)'!$D$2:$D$53,'Share Values'!$V387,'Transactions (Dated)'!$B$2:$B$53,'Share Values'!AA$11,'Transactions (Dated)'!$C$2:$C$53,"Buy")-SUMIFS('Transactions (Dated)'!$E$2:$E$53,'Transactions (Dated)'!$D$2:$D$53,'Share Values'!$V387,'Transactions (Dated)'!$B$2:$B$53,'Share Values'!AA$11,'Transactions (Dated)'!$C$2:$C$53,"Sell")</f>
        <v>2348</v>
      </c>
      <c r="AB387" s="40">
        <f ca="1">AB386+SUMIFS('Transactions (Dated)'!$E$2:$E$53,'Transactions (Dated)'!$D$2:$D$53,'Share Values'!$V387,'Transactions (Dated)'!$B$2:$B$53,'Share Values'!AB$11,'Transactions (Dated)'!$C$2:$C$53,"Buy")-SUMIFS('Transactions (Dated)'!$E$2:$E$53,'Transactions (Dated)'!$D$2:$D$53,'Share Values'!$V387,'Transactions (Dated)'!$B$2:$B$53,'Share Values'!AB$11,'Transactions (Dated)'!$C$2:$C$53,"Sell")</f>
        <v>4900</v>
      </c>
      <c r="AC387" s="40">
        <f ca="1">AC386+SUMIFS('Transactions (Dated)'!$E$2:$E$53,'Transactions (Dated)'!$D$2:$D$53,'Share Values'!$V387,'Transactions (Dated)'!$B$2:$B$53,'Share Values'!AC$11,'Transactions (Dated)'!$C$2:$C$53,"Buy")-SUMIFS('Transactions (Dated)'!$E$2:$E$53,'Transactions (Dated)'!$D$2:$D$53,'Share Values'!$V387,'Transactions (Dated)'!$B$2:$B$53,'Share Values'!AC$11,'Transactions (Dated)'!$C$2:$C$53,"Sell")</f>
        <v>2900</v>
      </c>
      <c r="AD387" s="40">
        <f ca="1">AD386+SUMIFS('Transactions (Dated)'!$E$2:$E$53,'Transactions (Dated)'!$D$2:$D$53,'Share Values'!$V387,'Transactions (Dated)'!$B$2:$B$53,'Share Values'!AD$11,'Transactions (Dated)'!$C$2:$C$53,"Buy")-SUMIFS('Transactions (Dated)'!$E$2:$E$53,'Transactions (Dated)'!$D$2:$D$53,'Share Values'!$V387,'Transactions (Dated)'!$B$2:$B$53,'Share Values'!AD$11,'Transactions (Dated)'!$C$2:$C$53,"Sell")</f>
        <v>14201</v>
      </c>
      <c r="AE387" s="40">
        <f ca="1">AE386+SUMIFS('Transactions (Dated)'!$E$2:$E$53,'Transactions (Dated)'!$D$2:$D$53,'Share Values'!$V387,'Transactions (Dated)'!$B$2:$B$53,'Share Values'!AE$11,'Transactions (Dated)'!$C$2:$C$53,"Buy")-SUMIFS('Transactions (Dated)'!$E$2:$E$53,'Transactions (Dated)'!$D$2:$D$53,'Share Values'!$V387,'Transactions (Dated)'!$B$2:$B$53,'Share Values'!AE$11,'Transactions (Dated)'!$C$2:$C$53,"Sell")</f>
        <v>6835</v>
      </c>
      <c r="AF387" s="40">
        <f ca="1">AF386+SUMIFS('Transactions (Dated)'!$E$2:$E$53,'Transactions (Dated)'!$D$2:$D$53,'Share Values'!$V387,'Transactions (Dated)'!$B$2:$B$53,'Share Values'!AF$11,'Transactions (Dated)'!$C$2:$C$53,"Buy")-SUMIFS('Transactions (Dated)'!$E$2:$E$53,'Transactions (Dated)'!$D$2:$D$53,'Share Values'!$V387,'Transactions (Dated)'!$B$2:$B$53,'Share Values'!AF$11,'Transactions (Dated)'!$C$2:$C$53,"Sell")</f>
        <v>0</v>
      </c>
      <c r="AG387" s="40">
        <f ca="1">AG386+SUMIFS('Transactions (Dated)'!$E$2:$E$53,'Transactions (Dated)'!$D$2:$D$53,'Share Values'!$V387,'Transactions (Dated)'!$B$2:$B$53,'Share Values'!AG$11,'Transactions (Dated)'!$C$2:$C$53,"Buy")-SUMIFS('Transactions (Dated)'!$E$2:$E$53,'Transactions (Dated)'!$D$2:$D$53,'Share Values'!$V387,'Transactions (Dated)'!$B$2:$B$53,'Share Values'!AG$11,'Transactions (Dated)'!$C$2:$C$53,"Sell")</f>
        <v>0</v>
      </c>
      <c r="AH387" s="40">
        <f ca="1">AH386+SUMIFS('Transactions (Dated)'!$E$2:$E$53,'Transactions (Dated)'!$D$2:$D$53,'Share Values'!$V387,'Transactions (Dated)'!$B$2:$B$53,'Share Values'!AH$11,'Transactions (Dated)'!$C$2:$C$53,"Buy")-SUMIFS('Transactions (Dated)'!$E$2:$E$53,'Transactions (Dated)'!$D$2:$D$53,'Share Values'!$V387,'Transactions (Dated)'!$B$2:$B$53,'Share Values'!AH$11,'Transactions (Dated)'!$C$2:$C$53,"Sell")</f>
        <v>0</v>
      </c>
      <c r="AI387" s="40">
        <f ca="1">AI386+SUMIFS('Transactions (Dated)'!$E$2:$E$53,'Transactions (Dated)'!$D$2:$D$53,'Share Values'!$V387,'Transactions (Dated)'!$B$2:$B$53,'Share Values'!AI$11,'Transactions (Dated)'!$C$2:$C$53,"Buy")-SUMIFS('Transactions (Dated)'!$E$2:$E$53,'Transactions (Dated)'!$D$2:$D$53,'Share Values'!$V387,'Transactions (Dated)'!$B$2:$B$53,'Share Values'!AI$11,'Transactions (Dated)'!$C$2:$C$53,"Sell")</f>
        <v>0</v>
      </c>
      <c r="AJ387" s="40">
        <f ca="1">AJ386+SUMIFS('Transactions (Dated)'!$E$2:$E$53,'Transactions (Dated)'!$D$2:$D$53,'Share Values'!$V387,'Transactions (Dated)'!$B$2:$B$53,'Share Values'!AJ$11,'Transactions (Dated)'!$C$2:$C$53,"Buy")-SUMIFS('Transactions (Dated)'!$E$2:$E$53,'Transactions (Dated)'!$D$2:$D$53,'Share Values'!$V387,'Transactions (Dated)'!$B$2:$B$53,'Share Values'!AJ$11,'Transactions (Dated)'!$C$2:$C$53,"Sell")</f>
        <v>0</v>
      </c>
      <c r="AK387" s="40"/>
      <c r="AM387" s="3">
        <f t="shared" si="129"/>
        <v>42460</v>
      </c>
      <c r="AN387" s="6">
        <f t="shared" ca="1" si="130"/>
        <v>48747.499999999993</v>
      </c>
      <c r="AO387" s="6">
        <f t="shared" ca="1" si="131"/>
        <v>20343.75</v>
      </c>
      <c r="AP387" s="6">
        <f t="shared" ca="1" si="132"/>
        <v>0</v>
      </c>
      <c r="AQ387" s="6">
        <f t="shared" ca="1" si="133"/>
        <v>64517.200000000004</v>
      </c>
      <c r="AR387" s="6">
        <f t="shared" ca="1" si="134"/>
        <v>35337.4</v>
      </c>
      <c r="AS387" s="6">
        <f t="shared" ca="1" si="135"/>
        <v>61985</v>
      </c>
      <c r="AT387" s="6">
        <f t="shared" ca="1" si="136"/>
        <v>53418.000000000007</v>
      </c>
      <c r="AU387" s="6">
        <f t="shared" ca="1" si="137"/>
        <v>49277.47</v>
      </c>
      <c r="AV387" s="6">
        <f t="shared" ca="1" si="138"/>
        <v>64864.15</v>
      </c>
      <c r="AW387" s="6">
        <f t="shared" ca="1" si="139"/>
        <v>0</v>
      </c>
      <c r="AX387" s="6">
        <f t="shared" ca="1" si="140"/>
        <v>0</v>
      </c>
      <c r="AY387" s="6">
        <f t="shared" ca="1" si="141"/>
        <v>0</v>
      </c>
      <c r="AZ387" s="6">
        <f t="shared" ca="1" si="142"/>
        <v>0</v>
      </c>
      <c r="BA387" s="6">
        <f t="shared" ca="1" si="143"/>
        <v>0</v>
      </c>
      <c r="BB387" s="6"/>
      <c r="BD387" s="4">
        <f t="shared" ca="1" si="144"/>
        <v>398490.47000000009</v>
      </c>
      <c r="BF387" s="3">
        <f t="shared" si="145"/>
        <v>42460</v>
      </c>
      <c r="BG387" s="6">
        <f>BG386+SUMIFS('Transactions (Dated)'!H:H,'Transactions (Dated)'!D:D,'Share Values'!AM387)</f>
        <v>633797.67999999993</v>
      </c>
      <c r="BH387" s="6">
        <f ca="1">BH386+SUMIFS('Transactions (Dated)'!$F:$F,'Transactions (Dated)'!$D:$D,$BF387,'Transactions (Dated)'!$B:$B,BH$11,'Transactions (Dated)'!$C:$C,"Dividend (paid to cash)")*W387</f>
        <v>0</v>
      </c>
      <c r="BI387" s="6">
        <f ca="1">BI386+SUMIFS('Transactions (Dated)'!$F:$F,'Transactions (Dated)'!$D:$D,$BF387,'Transactions (Dated)'!$B:$B,BI$11,'Transactions (Dated)'!$C:$C,"Dividend (paid to cash)")*X387</f>
        <v>2421.875</v>
      </c>
      <c r="BJ387" s="6">
        <f ca="1">BJ386+SUMIFS('Transactions (Dated)'!$F:$F,'Transactions (Dated)'!$D:$D,$BF387,'Transactions (Dated)'!$B:$B,BJ$11,'Transactions (Dated)'!$C:$C,"Dividend (paid to cash)")*Y387</f>
        <v>0</v>
      </c>
      <c r="BK387" s="6">
        <f ca="1">BK386+SUMIFS('Transactions (Dated)'!$F:$F,'Transactions (Dated)'!$D:$D,$BF387,'Transactions (Dated)'!$B:$B,BK$11,'Transactions (Dated)'!$C:$C,"Dividend (paid to cash)")*Z387</f>
        <v>312.18000000000006</v>
      </c>
      <c r="BL387" s="6">
        <f ca="1">BL386+SUMIFS('Transactions (Dated)'!$F:$F,'Transactions (Dated)'!$D:$D,$BF387,'Transactions (Dated)'!$B:$B,BL$11,'Transactions (Dated)'!$C:$C,"Dividend (paid to cash)")*AA387</f>
        <v>0</v>
      </c>
      <c r="BM387" s="6">
        <f ca="1">BM386+SUMIFS('Transactions (Dated)'!$F:$F,'Transactions (Dated)'!$D:$D,$BF387,'Transactions (Dated)'!$B:$B,BM$11,'Transactions (Dated)'!$C:$C,"Dividend (paid to cash)")*AB387</f>
        <v>718.63400000000001</v>
      </c>
      <c r="BN387" s="6">
        <f ca="1">BN386+SUMIFS('Transactions (Dated)'!$F:$F,'Transactions (Dated)'!$D:$D,$BF387,'Transactions (Dated)'!$B:$B,BN$11,'Transactions (Dated)'!$C:$C,"Dividend (paid to cash)")*AC387</f>
        <v>1014.9999999999999</v>
      </c>
      <c r="BO387" s="6">
        <f ca="1">BO386+SUMIFS('Transactions (Dated)'!$F:$F,'Transactions (Dated)'!$D:$D,$BF387,'Transactions (Dated)'!$B:$B,BO$11,'Transactions (Dated)'!$C:$C,"Dividend (paid to cash)")*AD387</f>
        <v>0</v>
      </c>
      <c r="BP387" s="6">
        <f ca="1">BP386+SUMIFS('Transactions (Dated)'!$F:$F,'Transactions (Dated)'!$D:$D,$BF387,'Transactions (Dated)'!$B:$B,BP$11,'Transactions (Dated)'!$C:$C,"Dividend (paid to cash)")*AE387</f>
        <v>0</v>
      </c>
      <c r="BQ387" s="6">
        <f ca="1">BQ386+SUMIFS('Transactions (Dated)'!$F:$F,'Transactions (Dated)'!$D:$D,$BF387,'Transactions (Dated)'!$B:$B,BQ$11,'Transactions (Dated)'!$C:$C,"Dividend (paid to cash)")*AF387</f>
        <v>0</v>
      </c>
      <c r="BR387" s="6">
        <f ca="1">BR386+SUMIFS('Transactions (Dated)'!$F:$F,'Transactions (Dated)'!$D:$D,$BF387,'Transactions (Dated)'!$B:$B,BR$11,'Transactions (Dated)'!$C:$C,"Dividend (paid to cash)")*AG387</f>
        <v>0</v>
      </c>
      <c r="BS387" s="6">
        <f ca="1">BS386+SUMIFS('Transactions (Dated)'!$F:$F,'Transactions (Dated)'!$D:$D,$BF387,'Transactions (Dated)'!$B:$B,BS$11,'Transactions (Dated)'!$C:$C,"Dividend (paid to cash)")*AH387</f>
        <v>0</v>
      </c>
      <c r="BT387" s="6">
        <f ca="1">BT386+SUMIFS('Transactions (Dated)'!$F:$F,'Transactions (Dated)'!$D:$D,$BF387,'Transactions (Dated)'!$B:$B,BT$11,'Transactions (Dated)'!$C:$C,"Dividend (paid to cash)")*AI387</f>
        <v>0</v>
      </c>
      <c r="BU387" s="6">
        <f ca="1">BU386+SUMIFS('Transactions (Dated)'!$F:$F,'Transactions (Dated)'!$D:$D,$BF387,'Transactions (Dated)'!$B:$B,BU$11,'Transactions (Dated)'!$C:$C,"Dividend (paid to cash)")*AJ387</f>
        <v>0</v>
      </c>
      <c r="BV387" s="6"/>
      <c r="BX387" s="6">
        <f t="shared" ca="1" si="150"/>
        <v>638265.36899999995</v>
      </c>
      <c r="BZ387" s="3">
        <f t="shared" si="151"/>
        <v>42460</v>
      </c>
      <c r="CA387" s="4">
        <f t="shared" ca="1" si="146"/>
        <v>398490.47000000009</v>
      </c>
      <c r="CB387" s="4">
        <f t="shared" ca="1" si="147"/>
        <v>638265.36899999995</v>
      </c>
      <c r="CD387" s="4">
        <f t="shared" ca="1" si="148"/>
        <v>1036755.839</v>
      </c>
    </row>
    <row r="388" spans="2:82">
      <c r="B388" s="3">
        <f t="shared" si="149"/>
        <v>42461</v>
      </c>
      <c r="C388" s="2">
        <v>13440.4</v>
      </c>
      <c r="E388" s="70">
        <v>42461</v>
      </c>
      <c r="F388" s="69">
        <v>9.74</v>
      </c>
      <c r="G388" s="69">
        <v>2.2000000000000002</v>
      </c>
      <c r="H388" s="69">
        <v>18.11</v>
      </c>
      <c r="I388" s="69">
        <v>33.93</v>
      </c>
      <c r="J388" s="69">
        <v>15.11</v>
      </c>
      <c r="K388" s="69">
        <v>12.7</v>
      </c>
      <c r="L388" s="69">
        <v>18.41</v>
      </c>
      <c r="M388" s="69">
        <v>3.47</v>
      </c>
      <c r="N388" s="69">
        <v>9.4</v>
      </c>
      <c r="O388" s="69">
        <v>9.73</v>
      </c>
      <c r="P388" s="69">
        <v>27.89</v>
      </c>
      <c r="Q388" s="69">
        <v>0.98</v>
      </c>
      <c r="R388" s="69">
        <v>4.68</v>
      </c>
      <c r="S388" s="69">
        <v>40.770000000000003</v>
      </c>
      <c r="T388" s="4"/>
      <c r="V388" s="3">
        <f t="shared" si="128"/>
        <v>42461</v>
      </c>
      <c r="W388" s="40">
        <f ca="1">W387+SUMIFS('Transactions (Dated)'!$E$2:$E$53,'Transactions (Dated)'!$D$2:$D$53,'Share Values'!$V388,'Transactions (Dated)'!$B$2:$B$53,'Share Values'!W$11,'Transactions (Dated)'!$C$2:$C$53,"Buy")-SUMIFS('Transactions (Dated)'!$E$2:$E$53,'Transactions (Dated)'!$D$2:$D$53,'Share Values'!$V388,'Transactions (Dated)'!$B$2:$B$53,'Share Values'!W$11,'Transactions (Dated)'!$C$2:$C$53,"Sell")</f>
        <v>4625</v>
      </c>
      <c r="X388" s="40">
        <f ca="1">X387+SUMIFS('Transactions (Dated)'!$E$2:$E$53,'Transactions (Dated)'!$D$2:$D$53,'Share Values'!$V388,'Transactions (Dated)'!$B$2:$B$53,'Share Values'!X$11,'Transactions (Dated)'!$C$2:$C$53,"Buy")-SUMIFS('Transactions (Dated)'!$E$2:$E$53,'Transactions (Dated)'!$D$2:$D$53,'Share Values'!$V388,'Transactions (Dated)'!$B$2:$B$53,'Share Values'!X$11,'Transactions (Dated)'!$C$2:$C$53,"Sell")</f>
        <v>9375</v>
      </c>
      <c r="Y388" s="40">
        <f ca="1">Y387+SUMIFS('Transactions (Dated)'!$E$2:$E$53,'Transactions (Dated)'!$D$2:$D$53,'Share Values'!$V388,'Transactions (Dated)'!$B$2:$B$53,'Share Values'!Y$11,'Transactions (Dated)'!$C$2:$C$53,"Buy")-SUMIFS('Transactions (Dated)'!$E$2:$E$53,'Transactions (Dated)'!$D$2:$D$53,'Share Values'!$V388,'Transactions (Dated)'!$B$2:$B$53,'Share Values'!Y$11,'Transactions (Dated)'!$C$2:$C$53,"Sell")</f>
        <v>0</v>
      </c>
      <c r="Z388" s="40">
        <f ca="1">Z387+SUMIFS('Transactions (Dated)'!$E$2:$E$53,'Transactions (Dated)'!$D$2:$D$53,'Share Values'!$V388,'Transactions (Dated)'!$B$2:$B$53,'Share Values'!Z$11,'Transactions (Dated)'!$C$2:$C$53,"Buy")-SUMIFS('Transactions (Dated)'!$E$2:$E$53,'Transactions (Dated)'!$D$2:$D$53,'Share Values'!$V388,'Transactions (Dated)'!$B$2:$B$53,'Share Values'!Z$11,'Transactions (Dated)'!$C$2:$C$53,"Sell")</f>
        <v>1892</v>
      </c>
      <c r="AA388" s="40">
        <f ca="1">AA387+SUMIFS('Transactions (Dated)'!$E$2:$E$53,'Transactions (Dated)'!$D$2:$D$53,'Share Values'!$V388,'Transactions (Dated)'!$B$2:$B$53,'Share Values'!AA$11,'Transactions (Dated)'!$C$2:$C$53,"Buy")-SUMIFS('Transactions (Dated)'!$E$2:$E$53,'Transactions (Dated)'!$D$2:$D$53,'Share Values'!$V388,'Transactions (Dated)'!$B$2:$B$53,'Share Values'!AA$11,'Transactions (Dated)'!$C$2:$C$53,"Sell")</f>
        <v>2348</v>
      </c>
      <c r="AB388" s="40">
        <f ca="1">AB387+SUMIFS('Transactions (Dated)'!$E$2:$E$53,'Transactions (Dated)'!$D$2:$D$53,'Share Values'!$V388,'Transactions (Dated)'!$B$2:$B$53,'Share Values'!AB$11,'Transactions (Dated)'!$C$2:$C$53,"Buy")-SUMIFS('Transactions (Dated)'!$E$2:$E$53,'Transactions (Dated)'!$D$2:$D$53,'Share Values'!$V388,'Transactions (Dated)'!$B$2:$B$53,'Share Values'!AB$11,'Transactions (Dated)'!$C$2:$C$53,"Sell")</f>
        <v>4900</v>
      </c>
      <c r="AC388" s="40">
        <f ca="1">AC387+SUMIFS('Transactions (Dated)'!$E$2:$E$53,'Transactions (Dated)'!$D$2:$D$53,'Share Values'!$V388,'Transactions (Dated)'!$B$2:$B$53,'Share Values'!AC$11,'Transactions (Dated)'!$C$2:$C$53,"Buy")-SUMIFS('Transactions (Dated)'!$E$2:$E$53,'Transactions (Dated)'!$D$2:$D$53,'Share Values'!$V388,'Transactions (Dated)'!$B$2:$B$53,'Share Values'!AC$11,'Transactions (Dated)'!$C$2:$C$53,"Sell")</f>
        <v>2900</v>
      </c>
      <c r="AD388" s="40">
        <f ca="1">AD387+SUMIFS('Transactions (Dated)'!$E$2:$E$53,'Transactions (Dated)'!$D$2:$D$53,'Share Values'!$V388,'Transactions (Dated)'!$B$2:$B$53,'Share Values'!AD$11,'Transactions (Dated)'!$C$2:$C$53,"Buy")-SUMIFS('Transactions (Dated)'!$E$2:$E$53,'Transactions (Dated)'!$D$2:$D$53,'Share Values'!$V388,'Transactions (Dated)'!$B$2:$B$53,'Share Values'!AD$11,'Transactions (Dated)'!$C$2:$C$53,"Sell")</f>
        <v>14201</v>
      </c>
      <c r="AE388" s="40">
        <f ca="1">AE387+SUMIFS('Transactions (Dated)'!$E$2:$E$53,'Transactions (Dated)'!$D$2:$D$53,'Share Values'!$V388,'Transactions (Dated)'!$B$2:$B$53,'Share Values'!AE$11,'Transactions (Dated)'!$C$2:$C$53,"Buy")-SUMIFS('Transactions (Dated)'!$E$2:$E$53,'Transactions (Dated)'!$D$2:$D$53,'Share Values'!$V388,'Transactions (Dated)'!$B$2:$B$53,'Share Values'!AE$11,'Transactions (Dated)'!$C$2:$C$53,"Sell")</f>
        <v>6835</v>
      </c>
      <c r="AF388" s="40">
        <f ca="1">AF387+SUMIFS('Transactions (Dated)'!$E$2:$E$53,'Transactions (Dated)'!$D$2:$D$53,'Share Values'!$V388,'Transactions (Dated)'!$B$2:$B$53,'Share Values'!AF$11,'Transactions (Dated)'!$C$2:$C$53,"Buy")-SUMIFS('Transactions (Dated)'!$E$2:$E$53,'Transactions (Dated)'!$D$2:$D$53,'Share Values'!$V388,'Transactions (Dated)'!$B$2:$B$53,'Share Values'!AF$11,'Transactions (Dated)'!$C$2:$C$53,"Sell")</f>
        <v>0</v>
      </c>
      <c r="AG388" s="40">
        <f ca="1">AG387+SUMIFS('Transactions (Dated)'!$E$2:$E$53,'Transactions (Dated)'!$D$2:$D$53,'Share Values'!$V388,'Transactions (Dated)'!$B$2:$B$53,'Share Values'!AG$11,'Transactions (Dated)'!$C$2:$C$53,"Buy")-SUMIFS('Transactions (Dated)'!$E$2:$E$53,'Transactions (Dated)'!$D$2:$D$53,'Share Values'!$V388,'Transactions (Dated)'!$B$2:$B$53,'Share Values'!AG$11,'Transactions (Dated)'!$C$2:$C$53,"Sell")</f>
        <v>0</v>
      </c>
      <c r="AH388" s="40">
        <f ca="1">AH387+SUMIFS('Transactions (Dated)'!$E$2:$E$53,'Transactions (Dated)'!$D$2:$D$53,'Share Values'!$V388,'Transactions (Dated)'!$B$2:$B$53,'Share Values'!AH$11,'Transactions (Dated)'!$C$2:$C$53,"Buy")-SUMIFS('Transactions (Dated)'!$E$2:$E$53,'Transactions (Dated)'!$D$2:$D$53,'Share Values'!$V388,'Transactions (Dated)'!$B$2:$B$53,'Share Values'!AH$11,'Transactions (Dated)'!$C$2:$C$53,"Sell")</f>
        <v>0</v>
      </c>
      <c r="AI388" s="40">
        <f ca="1">AI387+SUMIFS('Transactions (Dated)'!$E$2:$E$53,'Transactions (Dated)'!$D$2:$D$53,'Share Values'!$V388,'Transactions (Dated)'!$B$2:$B$53,'Share Values'!AI$11,'Transactions (Dated)'!$C$2:$C$53,"Buy")-SUMIFS('Transactions (Dated)'!$E$2:$E$53,'Transactions (Dated)'!$D$2:$D$53,'Share Values'!$V388,'Transactions (Dated)'!$B$2:$B$53,'Share Values'!AI$11,'Transactions (Dated)'!$C$2:$C$53,"Sell")</f>
        <v>0</v>
      </c>
      <c r="AJ388" s="40">
        <f ca="1">AJ387+SUMIFS('Transactions (Dated)'!$E$2:$E$53,'Transactions (Dated)'!$D$2:$D$53,'Share Values'!$V388,'Transactions (Dated)'!$B$2:$B$53,'Share Values'!AJ$11,'Transactions (Dated)'!$C$2:$C$53,"Buy")-SUMIFS('Transactions (Dated)'!$E$2:$E$53,'Transactions (Dated)'!$D$2:$D$53,'Share Values'!$V388,'Transactions (Dated)'!$B$2:$B$53,'Share Values'!AJ$11,'Transactions (Dated)'!$C$2:$C$53,"Sell")</f>
        <v>0</v>
      </c>
      <c r="AK388" s="40"/>
      <c r="AM388" s="3">
        <f t="shared" si="129"/>
        <v>42461</v>
      </c>
      <c r="AN388" s="6">
        <f t="shared" ca="1" si="130"/>
        <v>45047.5</v>
      </c>
      <c r="AO388" s="6">
        <f t="shared" ca="1" si="131"/>
        <v>20625</v>
      </c>
      <c r="AP388" s="6">
        <f t="shared" ca="1" si="132"/>
        <v>0</v>
      </c>
      <c r="AQ388" s="6">
        <f t="shared" ca="1" si="133"/>
        <v>64195.56</v>
      </c>
      <c r="AR388" s="6">
        <f t="shared" ca="1" si="134"/>
        <v>35478.28</v>
      </c>
      <c r="AS388" s="6">
        <f t="shared" ca="1" si="135"/>
        <v>62230</v>
      </c>
      <c r="AT388" s="6">
        <f t="shared" ca="1" si="136"/>
        <v>53389</v>
      </c>
      <c r="AU388" s="6">
        <f t="shared" ca="1" si="137"/>
        <v>49277.47</v>
      </c>
      <c r="AV388" s="6">
        <f t="shared" ca="1" si="138"/>
        <v>64249</v>
      </c>
      <c r="AW388" s="6">
        <f t="shared" ca="1" si="139"/>
        <v>0</v>
      </c>
      <c r="AX388" s="6">
        <f t="shared" ca="1" si="140"/>
        <v>0</v>
      </c>
      <c r="AY388" s="6">
        <f t="shared" ca="1" si="141"/>
        <v>0</v>
      </c>
      <c r="AZ388" s="6">
        <f t="shared" ca="1" si="142"/>
        <v>0</v>
      </c>
      <c r="BA388" s="6">
        <f t="shared" ca="1" si="143"/>
        <v>0</v>
      </c>
      <c r="BB388" s="6"/>
      <c r="BD388" s="4">
        <f t="shared" ca="1" si="144"/>
        <v>394491.80999999994</v>
      </c>
      <c r="BF388" s="3">
        <f t="shared" si="145"/>
        <v>42461</v>
      </c>
      <c r="BG388" s="6">
        <f>BG387+SUMIFS('Transactions (Dated)'!H:H,'Transactions (Dated)'!D:D,'Share Values'!AM388)</f>
        <v>633797.67999999993</v>
      </c>
      <c r="BH388" s="6">
        <f ca="1">BH387+SUMIFS('Transactions (Dated)'!$F:$F,'Transactions (Dated)'!$D:$D,$BF388,'Transactions (Dated)'!$B:$B,BH$11,'Transactions (Dated)'!$C:$C,"Dividend (paid to cash)")*W388</f>
        <v>0</v>
      </c>
      <c r="BI388" s="6">
        <f ca="1">BI387+SUMIFS('Transactions (Dated)'!$F:$F,'Transactions (Dated)'!$D:$D,$BF388,'Transactions (Dated)'!$B:$B,BI$11,'Transactions (Dated)'!$C:$C,"Dividend (paid to cash)")*X388</f>
        <v>2421.875</v>
      </c>
      <c r="BJ388" s="6">
        <f ca="1">BJ387+SUMIFS('Transactions (Dated)'!$F:$F,'Transactions (Dated)'!$D:$D,$BF388,'Transactions (Dated)'!$B:$B,BJ$11,'Transactions (Dated)'!$C:$C,"Dividend (paid to cash)")*Y388</f>
        <v>0</v>
      </c>
      <c r="BK388" s="6">
        <f ca="1">BK387+SUMIFS('Transactions (Dated)'!$F:$F,'Transactions (Dated)'!$D:$D,$BF388,'Transactions (Dated)'!$B:$B,BK$11,'Transactions (Dated)'!$C:$C,"Dividend (paid to cash)")*Z388</f>
        <v>312.18000000000006</v>
      </c>
      <c r="BL388" s="6">
        <f ca="1">BL387+SUMIFS('Transactions (Dated)'!$F:$F,'Transactions (Dated)'!$D:$D,$BF388,'Transactions (Dated)'!$B:$B,BL$11,'Transactions (Dated)'!$C:$C,"Dividend (paid to cash)")*AA388</f>
        <v>0</v>
      </c>
      <c r="BM388" s="6">
        <f ca="1">BM387+SUMIFS('Transactions (Dated)'!$F:$F,'Transactions (Dated)'!$D:$D,$BF388,'Transactions (Dated)'!$B:$B,BM$11,'Transactions (Dated)'!$C:$C,"Dividend (paid to cash)")*AB388</f>
        <v>718.63400000000001</v>
      </c>
      <c r="BN388" s="6">
        <f ca="1">BN387+SUMIFS('Transactions (Dated)'!$F:$F,'Transactions (Dated)'!$D:$D,$BF388,'Transactions (Dated)'!$B:$B,BN$11,'Transactions (Dated)'!$C:$C,"Dividend (paid to cash)")*AC388</f>
        <v>1014.9999999999999</v>
      </c>
      <c r="BO388" s="6">
        <f ca="1">BO387+SUMIFS('Transactions (Dated)'!$F:$F,'Transactions (Dated)'!$D:$D,$BF388,'Transactions (Dated)'!$B:$B,BO$11,'Transactions (Dated)'!$C:$C,"Dividend (paid to cash)")*AD388</f>
        <v>0</v>
      </c>
      <c r="BP388" s="6">
        <f ca="1">BP387+SUMIFS('Transactions (Dated)'!$F:$F,'Transactions (Dated)'!$D:$D,$BF388,'Transactions (Dated)'!$B:$B,BP$11,'Transactions (Dated)'!$C:$C,"Dividend (paid to cash)")*AE388</f>
        <v>0</v>
      </c>
      <c r="BQ388" s="6">
        <f ca="1">BQ387+SUMIFS('Transactions (Dated)'!$F:$F,'Transactions (Dated)'!$D:$D,$BF388,'Transactions (Dated)'!$B:$B,BQ$11,'Transactions (Dated)'!$C:$C,"Dividend (paid to cash)")*AF388</f>
        <v>0</v>
      </c>
      <c r="BR388" s="6">
        <f ca="1">BR387+SUMIFS('Transactions (Dated)'!$F:$F,'Transactions (Dated)'!$D:$D,$BF388,'Transactions (Dated)'!$B:$B,BR$11,'Transactions (Dated)'!$C:$C,"Dividend (paid to cash)")*AG388</f>
        <v>0</v>
      </c>
      <c r="BS388" s="6">
        <f ca="1">BS387+SUMIFS('Transactions (Dated)'!$F:$F,'Transactions (Dated)'!$D:$D,$BF388,'Transactions (Dated)'!$B:$B,BS$11,'Transactions (Dated)'!$C:$C,"Dividend (paid to cash)")*AH388</f>
        <v>0</v>
      </c>
      <c r="BT388" s="6">
        <f ca="1">BT387+SUMIFS('Transactions (Dated)'!$F:$F,'Transactions (Dated)'!$D:$D,$BF388,'Transactions (Dated)'!$B:$B,BT$11,'Transactions (Dated)'!$C:$C,"Dividend (paid to cash)")*AI388</f>
        <v>0</v>
      </c>
      <c r="BU388" s="6">
        <f ca="1">BU387+SUMIFS('Transactions (Dated)'!$F:$F,'Transactions (Dated)'!$D:$D,$BF388,'Transactions (Dated)'!$B:$B,BU$11,'Transactions (Dated)'!$C:$C,"Dividend (paid to cash)")*AJ388</f>
        <v>0</v>
      </c>
      <c r="BV388" s="6"/>
      <c r="BX388" s="6">
        <f t="shared" ca="1" si="150"/>
        <v>638265.36899999995</v>
      </c>
      <c r="BZ388" s="3">
        <f t="shared" si="151"/>
        <v>42461</v>
      </c>
      <c r="CA388" s="4">
        <f t="shared" ca="1" si="146"/>
        <v>394491.80999999994</v>
      </c>
      <c r="CB388" s="4">
        <f t="shared" ca="1" si="147"/>
        <v>638265.36899999995</v>
      </c>
      <c r="CD388" s="4">
        <f t="shared" ca="1" si="148"/>
        <v>1032757.1789999999</v>
      </c>
    </row>
    <row r="389" spans="2:82">
      <c r="B389" s="3">
        <f t="shared" si="149"/>
        <v>42464</v>
      </c>
      <c r="C389" s="2">
        <v>13336.2</v>
      </c>
      <c r="E389" s="70">
        <v>42464</v>
      </c>
      <c r="F389" s="69">
        <v>9.51</v>
      </c>
      <c r="G389" s="69">
        <v>2.17</v>
      </c>
      <c r="H389" s="69">
        <v>17.97</v>
      </c>
      <c r="I389" s="69">
        <v>33.97</v>
      </c>
      <c r="J389" s="69">
        <v>15</v>
      </c>
      <c r="K389" s="69">
        <v>12.53</v>
      </c>
      <c r="L389" s="69">
        <v>18.399999999999999</v>
      </c>
      <c r="M389" s="69">
        <v>3.46</v>
      </c>
      <c r="N389" s="69">
        <v>9.4</v>
      </c>
      <c r="O389" s="69">
        <v>9.6233000000000004</v>
      </c>
      <c r="P389" s="69">
        <v>28.25</v>
      </c>
      <c r="Q389" s="69">
        <v>0.96</v>
      </c>
      <c r="R389" s="69">
        <v>4.41</v>
      </c>
      <c r="S389" s="69">
        <v>40.82</v>
      </c>
      <c r="T389" s="4"/>
      <c r="V389" s="3">
        <f t="shared" si="128"/>
        <v>42464</v>
      </c>
      <c r="W389" s="40">
        <f ca="1">W388+SUMIFS('Transactions (Dated)'!$E$2:$E$53,'Transactions (Dated)'!$D$2:$D$53,'Share Values'!$V389,'Transactions (Dated)'!$B$2:$B$53,'Share Values'!W$11,'Transactions (Dated)'!$C$2:$C$53,"Buy")-SUMIFS('Transactions (Dated)'!$E$2:$E$53,'Transactions (Dated)'!$D$2:$D$53,'Share Values'!$V389,'Transactions (Dated)'!$B$2:$B$53,'Share Values'!W$11,'Transactions (Dated)'!$C$2:$C$53,"Sell")</f>
        <v>4625</v>
      </c>
      <c r="X389" s="40">
        <f ca="1">X388+SUMIFS('Transactions (Dated)'!$E$2:$E$53,'Transactions (Dated)'!$D$2:$D$53,'Share Values'!$V389,'Transactions (Dated)'!$B$2:$B$53,'Share Values'!X$11,'Transactions (Dated)'!$C$2:$C$53,"Buy")-SUMIFS('Transactions (Dated)'!$E$2:$E$53,'Transactions (Dated)'!$D$2:$D$53,'Share Values'!$V389,'Transactions (Dated)'!$B$2:$B$53,'Share Values'!X$11,'Transactions (Dated)'!$C$2:$C$53,"Sell")</f>
        <v>9375</v>
      </c>
      <c r="Y389" s="40">
        <f ca="1">Y388+SUMIFS('Transactions (Dated)'!$E$2:$E$53,'Transactions (Dated)'!$D$2:$D$53,'Share Values'!$V389,'Transactions (Dated)'!$B$2:$B$53,'Share Values'!Y$11,'Transactions (Dated)'!$C$2:$C$53,"Buy")-SUMIFS('Transactions (Dated)'!$E$2:$E$53,'Transactions (Dated)'!$D$2:$D$53,'Share Values'!$V389,'Transactions (Dated)'!$B$2:$B$53,'Share Values'!Y$11,'Transactions (Dated)'!$C$2:$C$53,"Sell")</f>
        <v>0</v>
      </c>
      <c r="Z389" s="40">
        <f ca="1">Z388+SUMIFS('Transactions (Dated)'!$E$2:$E$53,'Transactions (Dated)'!$D$2:$D$53,'Share Values'!$V389,'Transactions (Dated)'!$B$2:$B$53,'Share Values'!Z$11,'Transactions (Dated)'!$C$2:$C$53,"Buy")-SUMIFS('Transactions (Dated)'!$E$2:$E$53,'Transactions (Dated)'!$D$2:$D$53,'Share Values'!$V389,'Transactions (Dated)'!$B$2:$B$53,'Share Values'!Z$11,'Transactions (Dated)'!$C$2:$C$53,"Sell")</f>
        <v>1892</v>
      </c>
      <c r="AA389" s="40">
        <f ca="1">AA388+SUMIFS('Transactions (Dated)'!$E$2:$E$53,'Transactions (Dated)'!$D$2:$D$53,'Share Values'!$V389,'Transactions (Dated)'!$B$2:$B$53,'Share Values'!AA$11,'Transactions (Dated)'!$C$2:$C$53,"Buy")-SUMIFS('Transactions (Dated)'!$E$2:$E$53,'Transactions (Dated)'!$D$2:$D$53,'Share Values'!$V389,'Transactions (Dated)'!$B$2:$B$53,'Share Values'!AA$11,'Transactions (Dated)'!$C$2:$C$53,"Sell")</f>
        <v>2348</v>
      </c>
      <c r="AB389" s="40">
        <f ca="1">AB388+SUMIFS('Transactions (Dated)'!$E$2:$E$53,'Transactions (Dated)'!$D$2:$D$53,'Share Values'!$V389,'Transactions (Dated)'!$B$2:$B$53,'Share Values'!AB$11,'Transactions (Dated)'!$C$2:$C$53,"Buy")-SUMIFS('Transactions (Dated)'!$E$2:$E$53,'Transactions (Dated)'!$D$2:$D$53,'Share Values'!$V389,'Transactions (Dated)'!$B$2:$B$53,'Share Values'!AB$11,'Transactions (Dated)'!$C$2:$C$53,"Sell")</f>
        <v>4900</v>
      </c>
      <c r="AC389" s="40">
        <f ca="1">AC388+SUMIFS('Transactions (Dated)'!$E$2:$E$53,'Transactions (Dated)'!$D$2:$D$53,'Share Values'!$V389,'Transactions (Dated)'!$B$2:$B$53,'Share Values'!AC$11,'Transactions (Dated)'!$C$2:$C$53,"Buy")-SUMIFS('Transactions (Dated)'!$E$2:$E$53,'Transactions (Dated)'!$D$2:$D$53,'Share Values'!$V389,'Transactions (Dated)'!$B$2:$B$53,'Share Values'!AC$11,'Transactions (Dated)'!$C$2:$C$53,"Sell")</f>
        <v>2900</v>
      </c>
      <c r="AD389" s="40">
        <f ca="1">AD388+SUMIFS('Transactions (Dated)'!$E$2:$E$53,'Transactions (Dated)'!$D$2:$D$53,'Share Values'!$V389,'Transactions (Dated)'!$B$2:$B$53,'Share Values'!AD$11,'Transactions (Dated)'!$C$2:$C$53,"Buy")-SUMIFS('Transactions (Dated)'!$E$2:$E$53,'Transactions (Dated)'!$D$2:$D$53,'Share Values'!$V389,'Transactions (Dated)'!$B$2:$B$53,'Share Values'!AD$11,'Transactions (Dated)'!$C$2:$C$53,"Sell")</f>
        <v>14201</v>
      </c>
      <c r="AE389" s="40">
        <f ca="1">AE388+SUMIFS('Transactions (Dated)'!$E$2:$E$53,'Transactions (Dated)'!$D$2:$D$53,'Share Values'!$V389,'Transactions (Dated)'!$B$2:$B$53,'Share Values'!AE$11,'Transactions (Dated)'!$C$2:$C$53,"Buy")-SUMIFS('Transactions (Dated)'!$E$2:$E$53,'Transactions (Dated)'!$D$2:$D$53,'Share Values'!$V389,'Transactions (Dated)'!$B$2:$B$53,'Share Values'!AE$11,'Transactions (Dated)'!$C$2:$C$53,"Sell")</f>
        <v>6835</v>
      </c>
      <c r="AF389" s="40">
        <f ca="1">AF388+SUMIFS('Transactions (Dated)'!$E$2:$E$53,'Transactions (Dated)'!$D$2:$D$53,'Share Values'!$V389,'Transactions (Dated)'!$B$2:$B$53,'Share Values'!AF$11,'Transactions (Dated)'!$C$2:$C$53,"Buy")-SUMIFS('Transactions (Dated)'!$E$2:$E$53,'Transactions (Dated)'!$D$2:$D$53,'Share Values'!$V389,'Transactions (Dated)'!$B$2:$B$53,'Share Values'!AF$11,'Transactions (Dated)'!$C$2:$C$53,"Sell")</f>
        <v>0</v>
      </c>
      <c r="AG389" s="40">
        <f ca="1">AG388+SUMIFS('Transactions (Dated)'!$E$2:$E$53,'Transactions (Dated)'!$D$2:$D$53,'Share Values'!$V389,'Transactions (Dated)'!$B$2:$B$53,'Share Values'!AG$11,'Transactions (Dated)'!$C$2:$C$53,"Buy")-SUMIFS('Transactions (Dated)'!$E$2:$E$53,'Transactions (Dated)'!$D$2:$D$53,'Share Values'!$V389,'Transactions (Dated)'!$B$2:$B$53,'Share Values'!AG$11,'Transactions (Dated)'!$C$2:$C$53,"Sell")</f>
        <v>0</v>
      </c>
      <c r="AH389" s="40">
        <f ca="1">AH388+SUMIFS('Transactions (Dated)'!$E$2:$E$53,'Transactions (Dated)'!$D$2:$D$53,'Share Values'!$V389,'Transactions (Dated)'!$B$2:$B$53,'Share Values'!AH$11,'Transactions (Dated)'!$C$2:$C$53,"Buy")-SUMIFS('Transactions (Dated)'!$E$2:$E$53,'Transactions (Dated)'!$D$2:$D$53,'Share Values'!$V389,'Transactions (Dated)'!$B$2:$B$53,'Share Values'!AH$11,'Transactions (Dated)'!$C$2:$C$53,"Sell")</f>
        <v>0</v>
      </c>
      <c r="AI389" s="40">
        <f ca="1">AI388+SUMIFS('Transactions (Dated)'!$E$2:$E$53,'Transactions (Dated)'!$D$2:$D$53,'Share Values'!$V389,'Transactions (Dated)'!$B$2:$B$53,'Share Values'!AI$11,'Transactions (Dated)'!$C$2:$C$53,"Buy")-SUMIFS('Transactions (Dated)'!$E$2:$E$53,'Transactions (Dated)'!$D$2:$D$53,'Share Values'!$V389,'Transactions (Dated)'!$B$2:$B$53,'Share Values'!AI$11,'Transactions (Dated)'!$C$2:$C$53,"Sell")</f>
        <v>0</v>
      </c>
      <c r="AJ389" s="40">
        <f ca="1">AJ388+SUMIFS('Transactions (Dated)'!$E$2:$E$53,'Transactions (Dated)'!$D$2:$D$53,'Share Values'!$V389,'Transactions (Dated)'!$B$2:$B$53,'Share Values'!AJ$11,'Transactions (Dated)'!$C$2:$C$53,"Buy")-SUMIFS('Transactions (Dated)'!$E$2:$E$53,'Transactions (Dated)'!$D$2:$D$53,'Share Values'!$V389,'Transactions (Dated)'!$B$2:$B$53,'Share Values'!AJ$11,'Transactions (Dated)'!$C$2:$C$53,"Sell")</f>
        <v>0</v>
      </c>
      <c r="AK389" s="40"/>
      <c r="AM389" s="3">
        <f t="shared" si="129"/>
        <v>42464</v>
      </c>
      <c r="AN389" s="6">
        <f t="shared" ca="1" si="130"/>
        <v>43983.75</v>
      </c>
      <c r="AO389" s="6">
        <f t="shared" ca="1" si="131"/>
        <v>20343.75</v>
      </c>
      <c r="AP389" s="6">
        <f t="shared" ca="1" si="132"/>
        <v>0</v>
      </c>
      <c r="AQ389" s="6">
        <f t="shared" ca="1" si="133"/>
        <v>64271.24</v>
      </c>
      <c r="AR389" s="6">
        <f t="shared" ca="1" si="134"/>
        <v>35220</v>
      </c>
      <c r="AS389" s="6">
        <f t="shared" ca="1" si="135"/>
        <v>61397</v>
      </c>
      <c r="AT389" s="6">
        <f t="shared" ca="1" si="136"/>
        <v>53359.999999999993</v>
      </c>
      <c r="AU389" s="6">
        <f t="shared" ca="1" si="137"/>
        <v>49135.46</v>
      </c>
      <c r="AV389" s="6">
        <f t="shared" ca="1" si="138"/>
        <v>64249</v>
      </c>
      <c r="AW389" s="6">
        <f t="shared" ca="1" si="139"/>
        <v>0</v>
      </c>
      <c r="AX389" s="6">
        <f t="shared" ca="1" si="140"/>
        <v>0</v>
      </c>
      <c r="AY389" s="6">
        <f t="shared" ca="1" si="141"/>
        <v>0</v>
      </c>
      <c r="AZ389" s="6">
        <f t="shared" ca="1" si="142"/>
        <v>0</v>
      </c>
      <c r="BA389" s="6">
        <f t="shared" ca="1" si="143"/>
        <v>0</v>
      </c>
      <c r="BB389" s="6"/>
      <c r="BD389" s="4">
        <f t="shared" ca="1" si="144"/>
        <v>391960.2</v>
      </c>
      <c r="BF389" s="3">
        <f t="shared" si="145"/>
        <v>42464</v>
      </c>
      <c r="BG389" s="6">
        <f>BG388+SUMIFS('Transactions (Dated)'!H:H,'Transactions (Dated)'!D:D,'Share Values'!AM389)</f>
        <v>633797.67999999993</v>
      </c>
      <c r="BH389" s="6">
        <f ca="1">BH388+SUMIFS('Transactions (Dated)'!$F:$F,'Transactions (Dated)'!$D:$D,$BF389,'Transactions (Dated)'!$B:$B,BH$11,'Transactions (Dated)'!$C:$C,"Dividend (paid to cash)")*W389</f>
        <v>0</v>
      </c>
      <c r="BI389" s="6">
        <f ca="1">BI388+SUMIFS('Transactions (Dated)'!$F:$F,'Transactions (Dated)'!$D:$D,$BF389,'Transactions (Dated)'!$B:$B,BI$11,'Transactions (Dated)'!$C:$C,"Dividend (paid to cash)")*X389</f>
        <v>2421.875</v>
      </c>
      <c r="BJ389" s="6">
        <f ca="1">BJ388+SUMIFS('Transactions (Dated)'!$F:$F,'Transactions (Dated)'!$D:$D,$BF389,'Transactions (Dated)'!$B:$B,BJ$11,'Transactions (Dated)'!$C:$C,"Dividend (paid to cash)")*Y389</f>
        <v>0</v>
      </c>
      <c r="BK389" s="6">
        <f ca="1">BK388+SUMIFS('Transactions (Dated)'!$F:$F,'Transactions (Dated)'!$D:$D,$BF389,'Transactions (Dated)'!$B:$B,BK$11,'Transactions (Dated)'!$C:$C,"Dividend (paid to cash)")*Z389</f>
        <v>312.18000000000006</v>
      </c>
      <c r="BL389" s="6">
        <f ca="1">BL388+SUMIFS('Transactions (Dated)'!$F:$F,'Transactions (Dated)'!$D:$D,$BF389,'Transactions (Dated)'!$B:$B,BL$11,'Transactions (Dated)'!$C:$C,"Dividend (paid to cash)")*AA389</f>
        <v>0</v>
      </c>
      <c r="BM389" s="6">
        <f ca="1">BM388+SUMIFS('Transactions (Dated)'!$F:$F,'Transactions (Dated)'!$D:$D,$BF389,'Transactions (Dated)'!$B:$B,BM$11,'Transactions (Dated)'!$C:$C,"Dividend (paid to cash)")*AB389</f>
        <v>718.63400000000001</v>
      </c>
      <c r="BN389" s="6">
        <f ca="1">BN388+SUMIFS('Transactions (Dated)'!$F:$F,'Transactions (Dated)'!$D:$D,$BF389,'Transactions (Dated)'!$B:$B,BN$11,'Transactions (Dated)'!$C:$C,"Dividend (paid to cash)")*AC389</f>
        <v>1014.9999999999999</v>
      </c>
      <c r="BO389" s="6">
        <f ca="1">BO388+SUMIFS('Transactions (Dated)'!$F:$F,'Transactions (Dated)'!$D:$D,$BF389,'Transactions (Dated)'!$B:$B,BO$11,'Transactions (Dated)'!$C:$C,"Dividend (paid to cash)")*AD389</f>
        <v>0</v>
      </c>
      <c r="BP389" s="6">
        <f ca="1">BP388+SUMIFS('Transactions (Dated)'!$F:$F,'Transactions (Dated)'!$D:$D,$BF389,'Transactions (Dated)'!$B:$B,BP$11,'Transactions (Dated)'!$C:$C,"Dividend (paid to cash)")*AE389</f>
        <v>0</v>
      </c>
      <c r="BQ389" s="6">
        <f ca="1">BQ388+SUMIFS('Transactions (Dated)'!$F:$F,'Transactions (Dated)'!$D:$D,$BF389,'Transactions (Dated)'!$B:$B,BQ$11,'Transactions (Dated)'!$C:$C,"Dividend (paid to cash)")*AF389</f>
        <v>0</v>
      </c>
      <c r="BR389" s="6">
        <f ca="1">BR388+SUMIFS('Transactions (Dated)'!$F:$F,'Transactions (Dated)'!$D:$D,$BF389,'Transactions (Dated)'!$B:$B,BR$11,'Transactions (Dated)'!$C:$C,"Dividend (paid to cash)")*AG389</f>
        <v>0</v>
      </c>
      <c r="BS389" s="6">
        <f ca="1">BS388+SUMIFS('Transactions (Dated)'!$F:$F,'Transactions (Dated)'!$D:$D,$BF389,'Transactions (Dated)'!$B:$B,BS$11,'Transactions (Dated)'!$C:$C,"Dividend (paid to cash)")*AH389</f>
        <v>0</v>
      </c>
      <c r="BT389" s="6">
        <f ca="1">BT388+SUMIFS('Transactions (Dated)'!$F:$F,'Transactions (Dated)'!$D:$D,$BF389,'Transactions (Dated)'!$B:$B,BT$11,'Transactions (Dated)'!$C:$C,"Dividend (paid to cash)")*AI389</f>
        <v>0</v>
      </c>
      <c r="BU389" s="6">
        <f ca="1">BU388+SUMIFS('Transactions (Dated)'!$F:$F,'Transactions (Dated)'!$D:$D,$BF389,'Transactions (Dated)'!$B:$B,BU$11,'Transactions (Dated)'!$C:$C,"Dividend (paid to cash)")*AJ389</f>
        <v>0</v>
      </c>
      <c r="BV389" s="6"/>
      <c r="BX389" s="6">
        <f t="shared" ca="1" si="150"/>
        <v>638265.36899999995</v>
      </c>
      <c r="BZ389" s="3">
        <f t="shared" si="151"/>
        <v>42464</v>
      </c>
      <c r="CA389" s="4">
        <f t="shared" ca="1" si="146"/>
        <v>391960.2</v>
      </c>
      <c r="CB389" s="4">
        <f t="shared" ca="1" si="147"/>
        <v>638265.36899999995</v>
      </c>
      <c r="CD389" s="4">
        <f t="shared" ca="1" si="148"/>
        <v>1030225.5689999999</v>
      </c>
    </row>
    <row r="390" spans="2:82">
      <c r="B390" s="3">
        <f t="shared" si="149"/>
        <v>42465</v>
      </c>
      <c r="C390" s="2">
        <v>13304.7</v>
      </c>
      <c r="E390" s="70">
        <v>42465</v>
      </c>
      <c r="F390" s="69">
        <v>9.3699999999999992</v>
      </c>
      <c r="G390" s="69">
        <v>2.1349999999999998</v>
      </c>
      <c r="H390" s="69">
        <v>17.940000000000001</v>
      </c>
      <c r="I390" s="69">
        <v>33.58</v>
      </c>
      <c r="J390" s="69">
        <v>14.98</v>
      </c>
      <c r="K390" s="69">
        <v>12.67</v>
      </c>
      <c r="L390" s="69">
        <v>18.260000000000002</v>
      </c>
      <c r="M390" s="69">
        <v>3.75</v>
      </c>
      <c r="N390" s="69">
        <v>8.99</v>
      </c>
      <c r="O390" s="69">
        <v>9.6333000000000002</v>
      </c>
      <c r="P390" s="69">
        <v>28.67</v>
      </c>
      <c r="Q390" s="69">
        <v>0.97</v>
      </c>
      <c r="R390" s="69">
        <v>4.3499999999999996</v>
      </c>
      <c r="S390" s="69">
        <v>40.5</v>
      </c>
      <c r="T390" s="4"/>
      <c r="V390" s="3">
        <f t="shared" si="128"/>
        <v>42465</v>
      </c>
      <c r="W390" s="40">
        <f ca="1">W389+SUMIFS('Transactions (Dated)'!$E$2:$E$53,'Transactions (Dated)'!$D$2:$D$53,'Share Values'!$V390,'Transactions (Dated)'!$B$2:$B$53,'Share Values'!W$11,'Transactions (Dated)'!$C$2:$C$53,"Buy")-SUMIFS('Transactions (Dated)'!$E$2:$E$53,'Transactions (Dated)'!$D$2:$D$53,'Share Values'!$V390,'Transactions (Dated)'!$B$2:$B$53,'Share Values'!W$11,'Transactions (Dated)'!$C$2:$C$53,"Sell")</f>
        <v>4625</v>
      </c>
      <c r="X390" s="40">
        <f ca="1">X389+SUMIFS('Transactions (Dated)'!$E$2:$E$53,'Transactions (Dated)'!$D$2:$D$53,'Share Values'!$V390,'Transactions (Dated)'!$B$2:$B$53,'Share Values'!X$11,'Transactions (Dated)'!$C$2:$C$53,"Buy")-SUMIFS('Transactions (Dated)'!$E$2:$E$53,'Transactions (Dated)'!$D$2:$D$53,'Share Values'!$V390,'Transactions (Dated)'!$B$2:$B$53,'Share Values'!X$11,'Transactions (Dated)'!$C$2:$C$53,"Sell")</f>
        <v>9375</v>
      </c>
      <c r="Y390" s="40">
        <f ca="1">Y389+SUMIFS('Transactions (Dated)'!$E$2:$E$53,'Transactions (Dated)'!$D$2:$D$53,'Share Values'!$V390,'Transactions (Dated)'!$B$2:$B$53,'Share Values'!Y$11,'Transactions (Dated)'!$C$2:$C$53,"Buy")-SUMIFS('Transactions (Dated)'!$E$2:$E$53,'Transactions (Dated)'!$D$2:$D$53,'Share Values'!$V390,'Transactions (Dated)'!$B$2:$B$53,'Share Values'!Y$11,'Transactions (Dated)'!$C$2:$C$53,"Sell")</f>
        <v>0</v>
      </c>
      <c r="Z390" s="40">
        <f ca="1">Z389+SUMIFS('Transactions (Dated)'!$E$2:$E$53,'Transactions (Dated)'!$D$2:$D$53,'Share Values'!$V390,'Transactions (Dated)'!$B$2:$B$53,'Share Values'!Z$11,'Transactions (Dated)'!$C$2:$C$53,"Buy")-SUMIFS('Transactions (Dated)'!$E$2:$E$53,'Transactions (Dated)'!$D$2:$D$53,'Share Values'!$V390,'Transactions (Dated)'!$B$2:$B$53,'Share Values'!Z$11,'Transactions (Dated)'!$C$2:$C$53,"Sell")</f>
        <v>1892</v>
      </c>
      <c r="AA390" s="40">
        <f ca="1">AA389+SUMIFS('Transactions (Dated)'!$E$2:$E$53,'Transactions (Dated)'!$D$2:$D$53,'Share Values'!$V390,'Transactions (Dated)'!$B$2:$B$53,'Share Values'!AA$11,'Transactions (Dated)'!$C$2:$C$53,"Buy")-SUMIFS('Transactions (Dated)'!$E$2:$E$53,'Transactions (Dated)'!$D$2:$D$53,'Share Values'!$V390,'Transactions (Dated)'!$B$2:$B$53,'Share Values'!AA$11,'Transactions (Dated)'!$C$2:$C$53,"Sell")</f>
        <v>2348</v>
      </c>
      <c r="AB390" s="40">
        <f ca="1">AB389+SUMIFS('Transactions (Dated)'!$E$2:$E$53,'Transactions (Dated)'!$D$2:$D$53,'Share Values'!$V390,'Transactions (Dated)'!$B$2:$B$53,'Share Values'!AB$11,'Transactions (Dated)'!$C$2:$C$53,"Buy")-SUMIFS('Transactions (Dated)'!$E$2:$E$53,'Transactions (Dated)'!$D$2:$D$53,'Share Values'!$V390,'Transactions (Dated)'!$B$2:$B$53,'Share Values'!AB$11,'Transactions (Dated)'!$C$2:$C$53,"Sell")</f>
        <v>4900</v>
      </c>
      <c r="AC390" s="40">
        <f ca="1">AC389+SUMIFS('Transactions (Dated)'!$E$2:$E$53,'Transactions (Dated)'!$D$2:$D$53,'Share Values'!$V390,'Transactions (Dated)'!$B$2:$B$53,'Share Values'!AC$11,'Transactions (Dated)'!$C$2:$C$53,"Buy")-SUMIFS('Transactions (Dated)'!$E$2:$E$53,'Transactions (Dated)'!$D$2:$D$53,'Share Values'!$V390,'Transactions (Dated)'!$B$2:$B$53,'Share Values'!AC$11,'Transactions (Dated)'!$C$2:$C$53,"Sell")</f>
        <v>2900</v>
      </c>
      <c r="AD390" s="40">
        <f ca="1">AD389+SUMIFS('Transactions (Dated)'!$E$2:$E$53,'Transactions (Dated)'!$D$2:$D$53,'Share Values'!$V390,'Transactions (Dated)'!$B$2:$B$53,'Share Values'!AD$11,'Transactions (Dated)'!$C$2:$C$53,"Buy")-SUMIFS('Transactions (Dated)'!$E$2:$E$53,'Transactions (Dated)'!$D$2:$D$53,'Share Values'!$V390,'Transactions (Dated)'!$B$2:$B$53,'Share Values'!AD$11,'Transactions (Dated)'!$C$2:$C$53,"Sell")</f>
        <v>14201</v>
      </c>
      <c r="AE390" s="40">
        <f ca="1">AE389+SUMIFS('Transactions (Dated)'!$E$2:$E$53,'Transactions (Dated)'!$D$2:$D$53,'Share Values'!$V390,'Transactions (Dated)'!$B$2:$B$53,'Share Values'!AE$11,'Transactions (Dated)'!$C$2:$C$53,"Buy")-SUMIFS('Transactions (Dated)'!$E$2:$E$53,'Transactions (Dated)'!$D$2:$D$53,'Share Values'!$V390,'Transactions (Dated)'!$B$2:$B$53,'Share Values'!AE$11,'Transactions (Dated)'!$C$2:$C$53,"Sell")</f>
        <v>6835</v>
      </c>
      <c r="AF390" s="40">
        <f ca="1">AF389+SUMIFS('Transactions (Dated)'!$E$2:$E$53,'Transactions (Dated)'!$D$2:$D$53,'Share Values'!$V390,'Transactions (Dated)'!$B$2:$B$53,'Share Values'!AF$11,'Transactions (Dated)'!$C$2:$C$53,"Buy")-SUMIFS('Transactions (Dated)'!$E$2:$E$53,'Transactions (Dated)'!$D$2:$D$53,'Share Values'!$V390,'Transactions (Dated)'!$B$2:$B$53,'Share Values'!AF$11,'Transactions (Dated)'!$C$2:$C$53,"Sell")</f>
        <v>0</v>
      </c>
      <c r="AG390" s="40">
        <f ca="1">AG389+SUMIFS('Transactions (Dated)'!$E$2:$E$53,'Transactions (Dated)'!$D$2:$D$53,'Share Values'!$V390,'Transactions (Dated)'!$B$2:$B$53,'Share Values'!AG$11,'Transactions (Dated)'!$C$2:$C$53,"Buy")-SUMIFS('Transactions (Dated)'!$E$2:$E$53,'Transactions (Dated)'!$D$2:$D$53,'Share Values'!$V390,'Transactions (Dated)'!$B$2:$B$53,'Share Values'!AG$11,'Transactions (Dated)'!$C$2:$C$53,"Sell")</f>
        <v>0</v>
      </c>
      <c r="AH390" s="40">
        <f ca="1">AH389+SUMIFS('Transactions (Dated)'!$E$2:$E$53,'Transactions (Dated)'!$D$2:$D$53,'Share Values'!$V390,'Transactions (Dated)'!$B$2:$B$53,'Share Values'!AH$11,'Transactions (Dated)'!$C$2:$C$53,"Buy")-SUMIFS('Transactions (Dated)'!$E$2:$E$53,'Transactions (Dated)'!$D$2:$D$53,'Share Values'!$V390,'Transactions (Dated)'!$B$2:$B$53,'Share Values'!AH$11,'Transactions (Dated)'!$C$2:$C$53,"Sell")</f>
        <v>0</v>
      </c>
      <c r="AI390" s="40">
        <f ca="1">AI389+SUMIFS('Transactions (Dated)'!$E$2:$E$53,'Transactions (Dated)'!$D$2:$D$53,'Share Values'!$V390,'Transactions (Dated)'!$B$2:$B$53,'Share Values'!AI$11,'Transactions (Dated)'!$C$2:$C$53,"Buy")-SUMIFS('Transactions (Dated)'!$E$2:$E$53,'Transactions (Dated)'!$D$2:$D$53,'Share Values'!$V390,'Transactions (Dated)'!$B$2:$B$53,'Share Values'!AI$11,'Transactions (Dated)'!$C$2:$C$53,"Sell")</f>
        <v>0</v>
      </c>
      <c r="AJ390" s="40">
        <f ca="1">AJ389+SUMIFS('Transactions (Dated)'!$E$2:$E$53,'Transactions (Dated)'!$D$2:$D$53,'Share Values'!$V390,'Transactions (Dated)'!$B$2:$B$53,'Share Values'!AJ$11,'Transactions (Dated)'!$C$2:$C$53,"Buy")-SUMIFS('Transactions (Dated)'!$E$2:$E$53,'Transactions (Dated)'!$D$2:$D$53,'Share Values'!$V390,'Transactions (Dated)'!$B$2:$B$53,'Share Values'!AJ$11,'Transactions (Dated)'!$C$2:$C$53,"Sell")</f>
        <v>0</v>
      </c>
      <c r="AK390" s="40"/>
      <c r="AM390" s="3">
        <f t="shared" si="129"/>
        <v>42465</v>
      </c>
      <c r="AN390" s="6">
        <f t="shared" ca="1" si="130"/>
        <v>43336.25</v>
      </c>
      <c r="AO390" s="6">
        <f t="shared" ca="1" si="131"/>
        <v>20015.624999999996</v>
      </c>
      <c r="AP390" s="6">
        <f t="shared" ca="1" si="132"/>
        <v>0</v>
      </c>
      <c r="AQ390" s="6">
        <f t="shared" ca="1" si="133"/>
        <v>63533.359999999993</v>
      </c>
      <c r="AR390" s="6">
        <f t="shared" ca="1" si="134"/>
        <v>35173.040000000001</v>
      </c>
      <c r="AS390" s="6">
        <f t="shared" ca="1" si="135"/>
        <v>62083</v>
      </c>
      <c r="AT390" s="6">
        <f t="shared" ca="1" si="136"/>
        <v>52954.000000000007</v>
      </c>
      <c r="AU390" s="6">
        <f t="shared" ca="1" si="137"/>
        <v>53253.75</v>
      </c>
      <c r="AV390" s="6">
        <f t="shared" ca="1" si="138"/>
        <v>61446.65</v>
      </c>
      <c r="AW390" s="6">
        <f t="shared" ca="1" si="139"/>
        <v>0</v>
      </c>
      <c r="AX390" s="6">
        <f t="shared" ca="1" si="140"/>
        <v>0</v>
      </c>
      <c r="AY390" s="6">
        <f t="shared" ca="1" si="141"/>
        <v>0</v>
      </c>
      <c r="AZ390" s="6">
        <f t="shared" ca="1" si="142"/>
        <v>0</v>
      </c>
      <c r="BA390" s="6">
        <f t="shared" ca="1" si="143"/>
        <v>0</v>
      </c>
      <c r="BB390" s="6"/>
      <c r="BD390" s="4">
        <f t="shared" ca="1" si="144"/>
        <v>391795.67500000005</v>
      </c>
      <c r="BF390" s="3">
        <f t="shared" si="145"/>
        <v>42465</v>
      </c>
      <c r="BG390" s="6">
        <f>BG389+SUMIFS('Transactions (Dated)'!H:H,'Transactions (Dated)'!D:D,'Share Values'!AM390)</f>
        <v>633797.67999999993</v>
      </c>
      <c r="BH390" s="6">
        <f ca="1">BH389+SUMIFS('Transactions (Dated)'!$F:$F,'Transactions (Dated)'!$D:$D,$BF390,'Transactions (Dated)'!$B:$B,BH$11,'Transactions (Dated)'!$C:$C,"Dividend (paid to cash)")*W390</f>
        <v>0</v>
      </c>
      <c r="BI390" s="6">
        <f ca="1">BI389+SUMIFS('Transactions (Dated)'!$F:$F,'Transactions (Dated)'!$D:$D,$BF390,'Transactions (Dated)'!$B:$B,BI$11,'Transactions (Dated)'!$C:$C,"Dividend (paid to cash)")*X390</f>
        <v>2421.875</v>
      </c>
      <c r="BJ390" s="6">
        <f ca="1">BJ389+SUMIFS('Transactions (Dated)'!$F:$F,'Transactions (Dated)'!$D:$D,$BF390,'Transactions (Dated)'!$B:$B,BJ$11,'Transactions (Dated)'!$C:$C,"Dividend (paid to cash)")*Y390</f>
        <v>0</v>
      </c>
      <c r="BK390" s="6">
        <f ca="1">BK389+SUMIFS('Transactions (Dated)'!$F:$F,'Transactions (Dated)'!$D:$D,$BF390,'Transactions (Dated)'!$B:$B,BK$11,'Transactions (Dated)'!$C:$C,"Dividend (paid to cash)")*Z390</f>
        <v>312.18000000000006</v>
      </c>
      <c r="BL390" s="6">
        <f ca="1">BL389+SUMIFS('Transactions (Dated)'!$F:$F,'Transactions (Dated)'!$D:$D,$BF390,'Transactions (Dated)'!$B:$B,BL$11,'Transactions (Dated)'!$C:$C,"Dividend (paid to cash)")*AA390</f>
        <v>0</v>
      </c>
      <c r="BM390" s="6">
        <f ca="1">BM389+SUMIFS('Transactions (Dated)'!$F:$F,'Transactions (Dated)'!$D:$D,$BF390,'Transactions (Dated)'!$B:$B,BM$11,'Transactions (Dated)'!$C:$C,"Dividend (paid to cash)")*AB390</f>
        <v>718.63400000000001</v>
      </c>
      <c r="BN390" s="6">
        <f ca="1">BN389+SUMIFS('Transactions (Dated)'!$F:$F,'Transactions (Dated)'!$D:$D,$BF390,'Transactions (Dated)'!$B:$B,BN$11,'Transactions (Dated)'!$C:$C,"Dividend (paid to cash)")*AC390</f>
        <v>1014.9999999999999</v>
      </c>
      <c r="BO390" s="6">
        <f ca="1">BO389+SUMIFS('Transactions (Dated)'!$F:$F,'Transactions (Dated)'!$D:$D,$BF390,'Transactions (Dated)'!$B:$B,BO$11,'Transactions (Dated)'!$C:$C,"Dividend (paid to cash)")*AD390</f>
        <v>0</v>
      </c>
      <c r="BP390" s="6">
        <f ca="1">BP389+SUMIFS('Transactions (Dated)'!$F:$F,'Transactions (Dated)'!$D:$D,$BF390,'Transactions (Dated)'!$B:$B,BP$11,'Transactions (Dated)'!$C:$C,"Dividend (paid to cash)")*AE390</f>
        <v>0</v>
      </c>
      <c r="BQ390" s="6">
        <f ca="1">BQ389+SUMIFS('Transactions (Dated)'!$F:$F,'Transactions (Dated)'!$D:$D,$BF390,'Transactions (Dated)'!$B:$B,BQ$11,'Transactions (Dated)'!$C:$C,"Dividend (paid to cash)")*AF390</f>
        <v>0</v>
      </c>
      <c r="BR390" s="6">
        <f ca="1">BR389+SUMIFS('Transactions (Dated)'!$F:$F,'Transactions (Dated)'!$D:$D,$BF390,'Transactions (Dated)'!$B:$B,BR$11,'Transactions (Dated)'!$C:$C,"Dividend (paid to cash)")*AG390</f>
        <v>0</v>
      </c>
      <c r="BS390" s="6">
        <f ca="1">BS389+SUMIFS('Transactions (Dated)'!$F:$F,'Transactions (Dated)'!$D:$D,$BF390,'Transactions (Dated)'!$B:$B,BS$11,'Transactions (Dated)'!$C:$C,"Dividend (paid to cash)")*AH390</f>
        <v>0</v>
      </c>
      <c r="BT390" s="6">
        <f ca="1">BT389+SUMIFS('Transactions (Dated)'!$F:$F,'Transactions (Dated)'!$D:$D,$BF390,'Transactions (Dated)'!$B:$B,BT$11,'Transactions (Dated)'!$C:$C,"Dividend (paid to cash)")*AI390</f>
        <v>0</v>
      </c>
      <c r="BU390" s="6">
        <f ca="1">BU389+SUMIFS('Transactions (Dated)'!$F:$F,'Transactions (Dated)'!$D:$D,$BF390,'Transactions (Dated)'!$B:$B,BU$11,'Transactions (Dated)'!$C:$C,"Dividend (paid to cash)")*AJ390</f>
        <v>0</v>
      </c>
      <c r="BV390" s="6"/>
      <c r="BX390" s="6">
        <f t="shared" ca="1" si="150"/>
        <v>638265.36899999995</v>
      </c>
      <c r="BZ390" s="3">
        <f t="shared" si="151"/>
        <v>42465</v>
      </c>
      <c r="CA390" s="4">
        <f t="shared" ca="1" si="146"/>
        <v>391795.67500000005</v>
      </c>
      <c r="CB390" s="4">
        <f t="shared" ca="1" si="147"/>
        <v>638265.36899999995</v>
      </c>
      <c r="CD390" s="4">
        <f t="shared" ca="1" si="148"/>
        <v>1030061.044</v>
      </c>
    </row>
    <row r="391" spans="2:82">
      <c r="B391" s="3">
        <f t="shared" si="149"/>
        <v>42466</v>
      </c>
      <c r="C391" s="2">
        <v>13347.5</v>
      </c>
      <c r="E391" s="70">
        <v>42466</v>
      </c>
      <c r="F391" s="69">
        <v>9.27</v>
      </c>
      <c r="G391" s="69">
        <v>2.17</v>
      </c>
      <c r="H391" s="69">
        <v>18</v>
      </c>
      <c r="I391" s="69">
        <v>34</v>
      </c>
      <c r="J391" s="69">
        <v>15.27</v>
      </c>
      <c r="K391" s="69">
        <v>12.7</v>
      </c>
      <c r="L391" s="69">
        <v>18.03</v>
      </c>
      <c r="M391" s="69">
        <v>3.66</v>
      </c>
      <c r="N391" s="69">
        <v>8.9</v>
      </c>
      <c r="O391" s="69">
        <v>9.3733000000000004</v>
      </c>
      <c r="P391" s="69">
        <v>29.47</v>
      </c>
      <c r="Q391" s="69">
        <v>0.96</v>
      </c>
      <c r="R391" s="69">
        <v>4.42</v>
      </c>
      <c r="S391" s="69">
        <v>40.08</v>
      </c>
      <c r="T391" s="4"/>
      <c r="V391" s="3">
        <f t="shared" si="128"/>
        <v>42466</v>
      </c>
      <c r="W391" s="40">
        <f ca="1">W390+SUMIFS('Transactions (Dated)'!$E$2:$E$53,'Transactions (Dated)'!$D$2:$D$53,'Share Values'!$V391,'Transactions (Dated)'!$B$2:$B$53,'Share Values'!W$11,'Transactions (Dated)'!$C$2:$C$53,"Buy")-SUMIFS('Transactions (Dated)'!$E$2:$E$53,'Transactions (Dated)'!$D$2:$D$53,'Share Values'!$V391,'Transactions (Dated)'!$B$2:$B$53,'Share Values'!W$11,'Transactions (Dated)'!$C$2:$C$53,"Sell")</f>
        <v>4625</v>
      </c>
      <c r="X391" s="40">
        <f ca="1">X390+SUMIFS('Transactions (Dated)'!$E$2:$E$53,'Transactions (Dated)'!$D$2:$D$53,'Share Values'!$V391,'Transactions (Dated)'!$B$2:$B$53,'Share Values'!X$11,'Transactions (Dated)'!$C$2:$C$53,"Buy")-SUMIFS('Transactions (Dated)'!$E$2:$E$53,'Transactions (Dated)'!$D$2:$D$53,'Share Values'!$V391,'Transactions (Dated)'!$B$2:$B$53,'Share Values'!X$11,'Transactions (Dated)'!$C$2:$C$53,"Sell")</f>
        <v>9375</v>
      </c>
      <c r="Y391" s="40">
        <f ca="1">Y390+SUMIFS('Transactions (Dated)'!$E$2:$E$53,'Transactions (Dated)'!$D$2:$D$53,'Share Values'!$V391,'Transactions (Dated)'!$B$2:$B$53,'Share Values'!Y$11,'Transactions (Dated)'!$C$2:$C$53,"Buy")-SUMIFS('Transactions (Dated)'!$E$2:$E$53,'Transactions (Dated)'!$D$2:$D$53,'Share Values'!$V391,'Transactions (Dated)'!$B$2:$B$53,'Share Values'!Y$11,'Transactions (Dated)'!$C$2:$C$53,"Sell")</f>
        <v>0</v>
      </c>
      <c r="Z391" s="40">
        <f ca="1">Z390+SUMIFS('Transactions (Dated)'!$E$2:$E$53,'Transactions (Dated)'!$D$2:$D$53,'Share Values'!$V391,'Transactions (Dated)'!$B$2:$B$53,'Share Values'!Z$11,'Transactions (Dated)'!$C$2:$C$53,"Buy")-SUMIFS('Transactions (Dated)'!$E$2:$E$53,'Transactions (Dated)'!$D$2:$D$53,'Share Values'!$V391,'Transactions (Dated)'!$B$2:$B$53,'Share Values'!Z$11,'Transactions (Dated)'!$C$2:$C$53,"Sell")</f>
        <v>1892</v>
      </c>
      <c r="AA391" s="40">
        <f ca="1">AA390+SUMIFS('Transactions (Dated)'!$E$2:$E$53,'Transactions (Dated)'!$D$2:$D$53,'Share Values'!$V391,'Transactions (Dated)'!$B$2:$B$53,'Share Values'!AA$11,'Transactions (Dated)'!$C$2:$C$53,"Buy")-SUMIFS('Transactions (Dated)'!$E$2:$E$53,'Transactions (Dated)'!$D$2:$D$53,'Share Values'!$V391,'Transactions (Dated)'!$B$2:$B$53,'Share Values'!AA$11,'Transactions (Dated)'!$C$2:$C$53,"Sell")</f>
        <v>2348</v>
      </c>
      <c r="AB391" s="40">
        <f ca="1">AB390+SUMIFS('Transactions (Dated)'!$E$2:$E$53,'Transactions (Dated)'!$D$2:$D$53,'Share Values'!$V391,'Transactions (Dated)'!$B$2:$B$53,'Share Values'!AB$11,'Transactions (Dated)'!$C$2:$C$53,"Buy")-SUMIFS('Transactions (Dated)'!$E$2:$E$53,'Transactions (Dated)'!$D$2:$D$53,'Share Values'!$V391,'Transactions (Dated)'!$B$2:$B$53,'Share Values'!AB$11,'Transactions (Dated)'!$C$2:$C$53,"Sell")</f>
        <v>4900</v>
      </c>
      <c r="AC391" s="40">
        <f ca="1">AC390+SUMIFS('Transactions (Dated)'!$E$2:$E$53,'Transactions (Dated)'!$D$2:$D$53,'Share Values'!$V391,'Transactions (Dated)'!$B$2:$B$53,'Share Values'!AC$11,'Transactions (Dated)'!$C$2:$C$53,"Buy")-SUMIFS('Transactions (Dated)'!$E$2:$E$53,'Transactions (Dated)'!$D$2:$D$53,'Share Values'!$V391,'Transactions (Dated)'!$B$2:$B$53,'Share Values'!AC$11,'Transactions (Dated)'!$C$2:$C$53,"Sell")</f>
        <v>2900</v>
      </c>
      <c r="AD391" s="40">
        <f ca="1">AD390+SUMIFS('Transactions (Dated)'!$E$2:$E$53,'Transactions (Dated)'!$D$2:$D$53,'Share Values'!$V391,'Transactions (Dated)'!$B$2:$B$53,'Share Values'!AD$11,'Transactions (Dated)'!$C$2:$C$53,"Buy")-SUMIFS('Transactions (Dated)'!$E$2:$E$53,'Transactions (Dated)'!$D$2:$D$53,'Share Values'!$V391,'Transactions (Dated)'!$B$2:$B$53,'Share Values'!AD$11,'Transactions (Dated)'!$C$2:$C$53,"Sell")</f>
        <v>14201</v>
      </c>
      <c r="AE391" s="40">
        <f ca="1">AE390+SUMIFS('Transactions (Dated)'!$E$2:$E$53,'Transactions (Dated)'!$D$2:$D$53,'Share Values'!$V391,'Transactions (Dated)'!$B$2:$B$53,'Share Values'!AE$11,'Transactions (Dated)'!$C$2:$C$53,"Buy")-SUMIFS('Transactions (Dated)'!$E$2:$E$53,'Transactions (Dated)'!$D$2:$D$53,'Share Values'!$V391,'Transactions (Dated)'!$B$2:$B$53,'Share Values'!AE$11,'Transactions (Dated)'!$C$2:$C$53,"Sell")</f>
        <v>6835</v>
      </c>
      <c r="AF391" s="40">
        <f ca="1">AF390+SUMIFS('Transactions (Dated)'!$E$2:$E$53,'Transactions (Dated)'!$D$2:$D$53,'Share Values'!$V391,'Transactions (Dated)'!$B$2:$B$53,'Share Values'!AF$11,'Transactions (Dated)'!$C$2:$C$53,"Buy")-SUMIFS('Transactions (Dated)'!$E$2:$E$53,'Transactions (Dated)'!$D$2:$D$53,'Share Values'!$V391,'Transactions (Dated)'!$B$2:$B$53,'Share Values'!AF$11,'Transactions (Dated)'!$C$2:$C$53,"Sell")</f>
        <v>0</v>
      </c>
      <c r="AG391" s="40">
        <f ca="1">AG390+SUMIFS('Transactions (Dated)'!$E$2:$E$53,'Transactions (Dated)'!$D$2:$D$53,'Share Values'!$V391,'Transactions (Dated)'!$B$2:$B$53,'Share Values'!AG$11,'Transactions (Dated)'!$C$2:$C$53,"Buy")-SUMIFS('Transactions (Dated)'!$E$2:$E$53,'Transactions (Dated)'!$D$2:$D$53,'Share Values'!$V391,'Transactions (Dated)'!$B$2:$B$53,'Share Values'!AG$11,'Transactions (Dated)'!$C$2:$C$53,"Sell")</f>
        <v>0</v>
      </c>
      <c r="AH391" s="40">
        <f ca="1">AH390+SUMIFS('Transactions (Dated)'!$E$2:$E$53,'Transactions (Dated)'!$D$2:$D$53,'Share Values'!$V391,'Transactions (Dated)'!$B$2:$B$53,'Share Values'!AH$11,'Transactions (Dated)'!$C$2:$C$53,"Buy")-SUMIFS('Transactions (Dated)'!$E$2:$E$53,'Transactions (Dated)'!$D$2:$D$53,'Share Values'!$V391,'Transactions (Dated)'!$B$2:$B$53,'Share Values'!AH$11,'Transactions (Dated)'!$C$2:$C$53,"Sell")</f>
        <v>0</v>
      </c>
      <c r="AI391" s="40">
        <f ca="1">AI390+SUMIFS('Transactions (Dated)'!$E$2:$E$53,'Transactions (Dated)'!$D$2:$D$53,'Share Values'!$V391,'Transactions (Dated)'!$B$2:$B$53,'Share Values'!AI$11,'Transactions (Dated)'!$C$2:$C$53,"Buy")-SUMIFS('Transactions (Dated)'!$E$2:$E$53,'Transactions (Dated)'!$D$2:$D$53,'Share Values'!$V391,'Transactions (Dated)'!$B$2:$B$53,'Share Values'!AI$11,'Transactions (Dated)'!$C$2:$C$53,"Sell")</f>
        <v>0</v>
      </c>
      <c r="AJ391" s="40">
        <f ca="1">AJ390+SUMIFS('Transactions (Dated)'!$E$2:$E$53,'Transactions (Dated)'!$D$2:$D$53,'Share Values'!$V391,'Transactions (Dated)'!$B$2:$B$53,'Share Values'!AJ$11,'Transactions (Dated)'!$C$2:$C$53,"Buy")-SUMIFS('Transactions (Dated)'!$E$2:$E$53,'Transactions (Dated)'!$D$2:$D$53,'Share Values'!$V391,'Transactions (Dated)'!$B$2:$B$53,'Share Values'!AJ$11,'Transactions (Dated)'!$C$2:$C$53,"Sell")</f>
        <v>0</v>
      </c>
      <c r="AK391" s="40"/>
      <c r="AM391" s="3">
        <f t="shared" si="129"/>
        <v>42466</v>
      </c>
      <c r="AN391" s="6">
        <f t="shared" ca="1" si="130"/>
        <v>42873.75</v>
      </c>
      <c r="AO391" s="6">
        <f t="shared" ca="1" si="131"/>
        <v>20343.75</v>
      </c>
      <c r="AP391" s="6">
        <f t="shared" ca="1" si="132"/>
        <v>0</v>
      </c>
      <c r="AQ391" s="6">
        <f t="shared" ca="1" si="133"/>
        <v>64328</v>
      </c>
      <c r="AR391" s="6">
        <f t="shared" ca="1" si="134"/>
        <v>35853.96</v>
      </c>
      <c r="AS391" s="6">
        <f t="shared" ca="1" si="135"/>
        <v>62230</v>
      </c>
      <c r="AT391" s="6">
        <f t="shared" ca="1" si="136"/>
        <v>52287</v>
      </c>
      <c r="AU391" s="6">
        <f t="shared" ca="1" si="137"/>
        <v>51975.66</v>
      </c>
      <c r="AV391" s="6">
        <f t="shared" ca="1" si="138"/>
        <v>60831.5</v>
      </c>
      <c r="AW391" s="6">
        <f t="shared" ca="1" si="139"/>
        <v>0</v>
      </c>
      <c r="AX391" s="6">
        <f t="shared" ca="1" si="140"/>
        <v>0</v>
      </c>
      <c r="AY391" s="6">
        <f t="shared" ca="1" si="141"/>
        <v>0</v>
      </c>
      <c r="AZ391" s="6">
        <f t="shared" ca="1" si="142"/>
        <v>0</v>
      </c>
      <c r="BA391" s="6">
        <f t="shared" ca="1" si="143"/>
        <v>0</v>
      </c>
      <c r="BB391" s="6"/>
      <c r="BD391" s="4">
        <f t="shared" ca="1" si="144"/>
        <v>390723.62</v>
      </c>
      <c r="BF391" s="3">
        <f t="shared" si="145"/>
        <v>42466</v>
      </c>
      <c r="BG391" s="6">
        <f>BG390+SUMIFS('Transactions (Dated)'!H:H,'Transactions (Dated)'!D:D,'Share Values'!AM391)</f>
        <v>633797.67999999993</v>
      </c>
      <c r="BH391" s="6">
        <f ca="1">BH390+SUMIFS('Transactions (Dated)'!$F:$F,'Transactions (Dated)'!$D:$D,$BF391,'Transactions (Dated)'!$B:$B,BH$11,'Transactions (Dated)'!$C:$C,"Dividend (paid to cash)")*W391</f>
        <v>0</v>
      </c>
      <c r="BI391" s="6">
        <f ca="1">BI390+SUMIFS('Transactions (Dated)'!$F:$F,'Transactions (Dated)'!$D:$D,$BF391,'Transactions (Dated)'!$B:$B,BI$11,'Transactions (Dated)'!$C:$C,"Dividend (paid to cash)")*X391</f>
        <v>2421.875</v>
      </c>
      <c r="BJ391" s="6">
        <f ca="1">BJ390+SUMIFS('Transactions (Dated)'!$F:$F,'Transactions (Dated)'!$D:$D,$BF391,'Transactions (Dated)'!$B:$B,BJ$11,'Transactions (Dated)'!$C:$C,"Dividend (paid to cash)")*Y391</f>
        <v>0</v>
      </c>
      <c r="BK391" s="6">
        <f ca="1">BK390+SUMIFS('Transactions (Dated)'!$F:$F,'Transactions (Dated)'!$D:$D,$BF391,'Transactions (Dated)'!$B:$B,BK$11,'Transactions (Dated)'!$C:$C,"Dividend (paid to cash)")*Z391</f>
        <v>312.18000000000006</v>
      </c>
      <c r="BL391" s="6">
        <f ca="1">BL390+SUMIFS('Transactions (Dated)'!$F:$F,'Transactions (Dated)'!$D:$D,$BF391,'Transactions (Dated)'!$B:$B,BL$11,'Transactions (Dated)'!$C:$C,"Dividend (paid to cash)")*AA391</f>
        <v>0</v>
      </c>
      <c r="BM391" s="6">
        <f ca="1">BM390+SUMIFS('Transactions (Dated)'!$F:$F,'Transactions (Dated)'!$D:$D,$BF391,'Transactions (Dated)'!$B:$B,BM$11,'Transactions (Dated)'!$C:$C,"Dividend (paid to cash)")*AB391</f>
        <v>718.63400000000001</v>
      </c>
      <c r="BN391" s="6">
        <f ca="1">BN390+SUMIFS('Transactions (Dated)'!$F:$F,'Transactions (Dated)'!$D:$D,$BF391,'Transactions (Dated)'!$B:$B,BN$11,'Transactions (Dated)'!$C:$C,"Dividend (paid to cash)")*AC391</f>
        <v>1014.9999999999999</v>
      </c>
      <c r="BO391" s="6">
        <f ca="1">BO390+SUMIFS('Transactions (Dated)'!$F:$F,'Transactions (Dated)'!$D:$D,$BF391,'Transactions (Dated)'!$B:$B,BO$11,'Transactions (Dated)'!$C:$C,"Dividend (paid to cash)")*AD391</f>
        <v>0</v>
      </c>
      <c r="BP391" s="6">
        <f ca="1">BP390+SUMIFS('Transactions (Dated)'!$F:$F,'Transactions (Dated)'!$D:$D,$BF391,'Transactions (Dated)'!$B:$B,BP$11,'Transactions (Dated)'!$C:$C,"Dividend (paid to cash)")*AE391</f>
        <v>0</v>
      </c>
      <c r="BQ391" s="6">
        <f ca="1">BQ390+SUMIFS('Transactions (Dated)'!$F:$F,'Transactions (Dated)'!$D:$D,$BF391,'Transactions (Dated)'!$B:$B,BQ$11,'Transactions (Dated)'!$C:$C,"Dividend (paid to cash)")*AF391</f>
        <v>0</v>
      </c>
      <c r="BR391" s="6">
        <f ca="1">BR390+SUMIFS('Transactions (Dated)'!$F:$F,'Transactions (Dated)'!$D:$D,$BF391,'Transactions (Dated)'!$B:$B,BR$11,'Transactions (Dated)'!$C:$C,"Dividend (paid to cash)")*AG391</f>
        <v>0</v>
      </c>
      <c r="BS391" s="6">
        <f ca="1">BS390+SUMIFS('Transactions (Dated)'!$F:$F,'Transactions (Dated)'!$D:$D,$BF391,'Transactions (Dated)'!$B:$B,BS$11,'Transactions (Dated)'!$C:$C,"Dividend (paid to cash)")*AH391</f>
        <v>0</v>
      </c>
      <c r="BT391" s="6">
        <f ca="1">BT390+SUMIFS('Transactions (Dated)'!$F:$F,'Transactions (Dated)'!$D:$D,$BF391,'Transactions (Dated)'!$B:$B,BT$11,'Transactions (Dated)'!$C:$C,"Dividend (paid to cash)")*AI391</f>
        <v>0</v>
      </c>
      <c r="BU391" s="6">
        <f ca="1">BU390+SUMIFS('Transactions (Dated)'!$F:$F,'Transactions (Dated)'!$D:$D,$BF391,'Transactions (Dated)'!$B:$B,BU$11,'Transactions (Dated)'!$C:$C,"Dividend (paid to cash)")*AJ391</f>
        <v>0</v>
      </c>
      <c r="BV391" s="6"/>
      <c r="BX391" s="6">
        <f t="shared" ca="1" si="150"/>
        <v>638265.36899999995</v>
      </c>
      <c r="BZ391" s="3">
        <f t="shared" si="151"/>
        <v>42466</v>
      </c>
      <c r="CA391" s="4">
        <f t="shared" ca="1" si="146"/>
        <v>390723.62</v>
      </c>
      <c r="CB391" s="4">
        <f t="shared" ca="1" si="147"/>
        <v>638265.36899999995</v>
      </c>
      <c r="CD391" s="4">
        <f t="shared" ca="1" si="148"/>
        <v>1028988.9889999999</v>
      </c>
    </row>
    <row r="392" spans="2:82">
      <c r="B392" s="3">
        <f t="shared" si="149"/>
        <v>42467</v>
      </c>
      <c r="C392" s="2">
        <v>13266.4</v>
      </c>
      <c r="E392" s="70">
        <v>42467</v>
      </c>
      <c r="F392" s="69">
        <v>9.19</v>
      </c>
      <c r="G392" s="69">
        <v>2.2000000000000002</v>
      </c>
      <c r="H392" s="69">
        <v>17.89</v>
      </c>
      <c r="I392" s="69">
        <v>34</v>
      </c>
      <c r="J392" s="69">
        <v>15.22</v>
      </c>
      <c r="K392" s="69">
        <v>12.63</v>
      </c>
      <c r="L392" s="69">
        <v>18.13</v>
      </c>
      <c r="M392" s="69">
        <v>3.81</v>
      </c>
      <c r="N392" s="69">
        <v>8.59</v>
      </c>
      <c r="O392" s="69">
        <v>9.3232999999999997</v>
      </c>
      <c r="P392" s="69">
        <v>29.49</v>
      </c>
      <c r="Q392" s="69">
        <v>0.96</v>
      </c>
      <c r="R392" s="69">
        <v>3.94</v>
      </c>
      <c r="S392" s="69">
        <v>39.71</v>
      </c>
      <c r="T392" s="4"/>
      <c r="V392" s="3">
        <f t="shared" si="128"/>
        <v>42467</v>
      </c>
      <c r="W392" s="40">
        <f ca="1">W391+SUMIFS('Transactions (Dated)'!$E$2:$E$53,'Transactions (Dated)'!$D$2:$D$53,'Share Values'!$V392,'Transactions (Dated)'!$B$2:$B$53,'Share Values'!W$11,'Transactions (Dated)'!$C$2:$C$53,"Buy")-SUMIFS('Transactions (Dated)'!$E$2:$E$53,'Transactions (Dated)'!$D$2:$D$53,'Share Values'!$V392,'Transactions (Dated)'!$B$2:$B$53,'Share Values'!W$11,'Transactions (Dated)'!$C$2:$C$53,"Sell")</f>
        <v>4625</v>
      </c>
      <c r="X392" s="40">
        <f ca="1">X391+SUMIFS('Transactions (Dated)'!$E$2:$E$53,'Transactions (Dated)'!$D$2:$D$53,'Share Values'!$V392,'Transactions (Dated)'!$B$2:$B$53,'Share Values'!X$11,'Transactions (Dated)'!$C$2:$C$53,"Buy")-SUMIFS('Transactions (Dated)'!$E$2:$E$53,'Transactions (Dated)'!$D$2:$D$53,'Share Values'!$V392,'Transactions (Dated)'!$B$2:$B$53,'Share Values'!X$11,'Transactions (Dated)'!$C$2:$C$53,"Sell")</f>
        <v>9375</v>
      </c>
      <c r="Y392" s="40">
        <f ca="1">Y391+SUMIFS('Transactions (Dated)'!$E$2:$E$53,'Transactions (Dated)'!$D$2:$D$53,'Share Values'!$V392,'Transactions (Dated)'!$B$2:$B$53,'Share Values'!Y$11,'Transactions (Dated)'!$C$2:$C$53,"Buy")-SUMIFS('Transactions (Dated)'!$E$2:$E$53,'Transactions (Dated)'!$D$2:$D$53,'Share Values'!$V392,'Transactions (Dated)'!$B$2:$B$53,'Share Values'!Y$11,'Transactions (Dated)'!$C$2:$C$53,"Sell")</f>
        <v>0</v>
      </c>
      <c r="Z392" s="40">
        <f ca="1">Z391+SUMIFS('Transactions (Dated)'!$E$2:$E$53,'Transactions (Dated)'!$D$2:$D$53,'Share Values'!$V392,'Transactions (Dated)'!$B$2:$B$53,'Share Values'!Z$11,'Transactions (Dated)'!$C$2:$C$53,"Buy")-SUMIFS('Transactions (Dated)'!$E$2:$E$53,'Transactions (Dated)'!$D$2:$D$53,'Share Values'!$V392,'Transactions (Dated)'!$B$2:$B$53,'Share Values'!Z$11,'Transactions (Dated)'!$C$2:$C$53,"Sell")</f>
        <v>1892</v>
      </c>
      <c r="AA392" s="40">
        <f ca="1">AA391+SUMIFS('Transactions (Dated)'!$E$2:$E$53,'Transactions (Dated)'!$D$2:$D$53,'Share Values'!$V392,'Transactions (Dated)'!$B$2:$B$53,'Share Values'!AA$11,'Transactions (Dated)'!$C$2:$C$53,"Buy")-SUMIFS('Transactions (Dated)'!$E$2:$E$53,'Transactions (Dated)'!$D$2:$D$53,'Share Values'!$V392,'Transactions (Dated)'!$B$2:$B$53,'Share Values'!AA$11,'Transactions (Dated)'!$C$2:$C$53,"Sell")</f>
        <v>2348</v>
      </c>
      <c r="AB392" s="40">
        <f ca="1">AB391+SUMIFS('Transactions (Dated)'!$E$2:$E$53,'Transactions (Dated)'!$D$2:$D$53,'Share Values'!$V392,'Transactions (Dated)'!$B$2:$B$53,'Share Values'!AB$11,'Transactions (Dated)'!$C$2:$C$53,"Buy")-SUMIFS('Transactions (Dated)'!$E$2:$E$53,'Transactions (Dated)'!$D$2:$D$53,'Share Values'!$V392,'Transactions (Dated)'!$B$2:$B$53,'Share Values'!AB$11,'Transactions (Dated)'!$C$2:$C$53,"Sell")</f>
        <v>4900</v>
      </c>
      <c r="AC392" s="40">
        <f ca="1">AC391+SUMIFS('Transactions (Dated)'!$E$2:$E$53,'Transactions (Dated)'!$D$2:$D$53,'Share Values'!$V392,'Transactions (Dated)'!$B$2:$B$53,'Share Values'!AC$11,'Transactions (Dated)'!$C$2:$C$53,"Buy")-SUMIFS('Transactions (Dated)'!$E$2:$E$53,'Transactions (Dated)'!$D$2:$D$53,'Share Values'!$V392,'Transactions (Dated)'!$B$2:$B$53,'Share Values'!AC$11,'Transactions (Dated)'!$C$2:$C$53,"Sell")</f>
        <v>2900</v>
      </c>
      <c r="AD392" s="40">
        <f ca="1">AD391+SUMIFS('Transactions (Dated)'!$E$2:$E$53,'Transactions (Dated)'!$D$2:$D$53,'Share Values'!$V392,'Transactions (Dated)'!$B$2:$B$53,'Share Values'!AD$11,'Transactions (Dated)'!$C$2:$C$53,"Buy")-SUMIFS('Transactions (Dated)'!$E$2:$E$53,'Transactions (Dated)'!$D$2:$D$53,'Share Values'!$V392,'Transactions (Dated)'!$B$2:$B$53,'Share Values'!AD$11,'Transactions (Dated)'!$C$2:$C$53,"Sell")</f>
        <v>14201</v>
      </c>
      <c r="AE392" s="40">
        <f ca="1">AE391+SUMIFS('Transactions (Dated)'!$E$2:$E$53,'Transactions (Dated)'!$D$2:$D$53,'Share Values'!$V392,'Transactions (Dated)'!$B$2:$B$53,'Share Values'!AE$11,'Transactions (Dated)'!$C$2:$C$53,"Buy")-SUMIFS('Transactions (Dated)'!$E$2:$E$53,'Transactions (Dated)'!$D$2:$D$53,'Share Values'!$V392,'Transactions (Dated)'!$B$2:$B$53,'Share Values'!AE$11,'Transactions (Dated)'!$C$2:$C$53,"Sell")</f>
        <v>6835</v>
      </c>
      <c r="AF392" s="40">
        <f ca="1">AF391+SUMIFS('Transactions (Dated)'!$E$2:$E$53,'Transactions (Dated)'!$D$2:$D$53,'Share Values'!$V392,'Transactions (Dated)'!$B$2:$B$53,'Share Values'!AF$11,'Transactions (Dated)'!$C$2:$C$53,"Buy")-SUMIFS('Transactions (Dated)'!$E$2:$E$53,'Transactions (Dated)'!$D$2:$D$53,'Share Values'!$V392,'Transactions (Dated)'!$B$2:$B$53,'Share Values'!AF$11,'Transactions (Dated)'!$C$2:$C$53,"Sell")</f>
        <v>0</v>
      </c>
      <c r="AG392" s="40">
        <f ca="1">AG391+SUMIFS('Transactions (Dated)'!$E$2:$E$53,'Transactions (Dated)'!$D$2:$D$53,'Share Values'!$V392,'Transactions (Dated)'!$B$2:$B$53,'Share Values'!AG$11,'Transactions (Dated)'!$C$2:$C$53,"Buy")-SUMIFS('Transactions (Dated)'!$E$2:$E$53,'Transactions (Dated)'!$D$2:$D$53,'Share Values'!$V392,'Transactions (Dated)'!$B$2:$B$53,'Share Values'!AG$11,'Transactions (Dated)'!$C$2:$C$53,"Sell")</f>
        <v>0</v>
      </c>
      <c r="AH392" s="40">
        <f ca="1">AH391+SUMIFS('Transactions (Dated)'!$E$2:$E$53,'Transactions (Dated)'!$D$2:$D$53,'Share Values'!$V392,'Transactions (Dated)'!$B$2:$B$53,'Share Values'!AH$11,'Transactions (Dated)'!$C$2:$C$53,"Buy")-SUMIFS('Transactions (Dated)'!$E$2:$E$53,'Transactions (Dated)'!$D$2:$D$53,'Share Values'!$V392,'Transactions (Dated)'!$B$2:$B$53,'Share Values'!AH$11,'Transactions (Dated)'!$C$2:$C$53,"Sell")</f>
        <v>0</v>
      </c>
      <c r="AI392" s="40">
        <f ca="1">AI391+SUMIFS('Transactions (Dated)'!$E$2:$E$53,'Transactions (Dated)'!$D$2:$D$53,'Share Values'!$V392,'Transactions (Dated)'!$B$2:$B$53,'Share Values'!AI$11,'Transactions (Dated)'!$C$2:$C$53,"Buy")-SUMIFS('Transactions (Dated)'!$E$2:$E$53,'Transactions (Dated)'!$D$2:$D$53,'Share Values'!$V392,'Transactions (Dated)'!$B$2:$B$53,'Share Values'!AI$11,'Transactions (Dated)'!$C$2:$C$53,"Sell")</f>
        <v>0</v>
      </c>
      <c r="AJ392" s="40">
        <f ca="1">AJ391+SUMIFS('Transactions (Dated)'!$E$2:$E$53,'Transactions (Dated)'!$D$2:$D$53,'Share Values'!$V392,'Transactions (Dated)'!$B$2:$B$53,'Share Values'!AJ$11,'Transactions (Dated)'!$C$2:$C$53,"Buy")-SUMIFS('Transactions (Dated)'!$E$2:$E$53,'Transactions (Dated)'!$D$2:$D$53,'Share Values'!$V392,'Transactions (Dated)'!$B$2:$B$53,'Share Values'!AJ$11,'Transactions (Dated)'!$C$2:$C$53,"Sell")</f>
        <v>0</v>
      </c>
      <c r="AK392" s="40"/>
      <c r="AM392" s="3">
        <f t="shared" si="129"/>
        <v>42467</v>
      </c>
      <c r="AN392" s="6">
        <f t="shared" ca="1" si="130"/>
        <v>42503.75</v>
      </c>
      <c r="AO392" s="6">
        <f t="shared" ca="1" si="131"/>
        <v>20625</v>
      </c>
      <c r="AP392" s="6">
        <f t="shared" ca="1" si="132"/>
        <v>0</v>
      </c>
      <c r="AQ392" s="6">
        <f t="shared" ca="1" si="133"/>
        <v>64328</v>
      </c>
      <c r="AR392" s="6">
        <f t="shared" ca="1" si="134"/>
        <v>35736.560000000005</v>
      </c>
      <c r="AS392" s="6">
        <f t="shared" ca="1" si="135"/>
        <v>61887.000000000007</v>
      </c>
      <c r="AT392" s="6">
        <f t="shared" ca="1" si="136"/>
        <v>52577</v>
      </c>
      <c r="AU392" s="6">
        <f t="shared" ca="1" si="137"/>
        <v>54105.81</v>
      </c>
      <c r="AV392" s="6">
        <f t="shared" ca="1" si="138"/>
        <v>58712.65</v>
      </c>
      <c r="AW392" s="6">
        <f t="shared" ca="1" si="139"/>
        <v>0</v>
      </c>
      <c r="AX392" s="6">
        <f t="shared" ca="1" si="140"/>
        <v>0</v>
      </c>
      <c r="AY392" s="6">
        <f t="shared" ca="1" si="141"/>
        <v>0</v>
      </c>
      <c r="AZ392" s="6">
        <f t="shared" ca="1" si="142"/>
        <v>0</v>
      </c>
      <c r="BA392" s="6">
        <f t="shared" ca="1" si="143"/>
        <v>0</v>
      </c>
      <c r="BB392" s="6"/>
      <c r="BD392" s="4">
        <f t="shared" ca="1" si="144"/>
        <v>390475.77</v>
      </c>
      <c r="BF392" s="3">
        <f t="shared" si="145"/>
        <v>42467</v>
      </c>
      <c r="BG392" s="6">
        <f>BG391+SUMIFS('Transactions (Dated)'!H:H,'Transactions (Dated)'!D:D,'Share Values'!AM392)</f>
        <v>633797.67999999993</v>
      </c>
      <c r="BH392" s="6">
        <f ca="1">BH391+SUMIFS('Transactions (Dated)'!$F:$F,'Transactions (Dated)'!$D:$D,$BF392,'Transactions (Dated)'!$B:$B,BH$11,'Transactions (Dated)'!$C:$C,"Dividend (paid to cash)")*W392</f>
        <v>0</v>
      </c>
      <c r="BI392" s="6">
        <f ca="1">BI391+SUMIFS('Transactions (Dated)'!$F:$F,'Transactions (Dated)'!$D:$D,$BF392,'Transactions (Dated)'!$B:$B,BI$11,'Transactions (Dated)'!$C:$C,"Dividend (paid to cash)")*X392</f>
        <v>2421.875</v>
      </c>
      <c r="BJ392" s="6">
        <f ca="1">BJ391+SUMIFS('Transactions (Dated)'!$F:$F,'Transactions (Dated)'!$D:$D,$BF392,'Transactions (Dated)'!$B:$B,BJ$11,'Transactions (Dated)'!$C:$C,"Dividend (paid to cash)")*Y392</f>
        <v>0</v>
      </c>
      <c r="BK392" s="6">
        <f ca="1">BK391+SUMIFS('Transactions (Dated)'!$F:$F,'Transactions (Dated)'!$D:$D,$BF392,'Transactions (Dated)'!$B:$B,BK$11,'Transactions (Dated)'!$C:$C,"Dividend (paid to cash)")*Z392</f>
        <v>312.18000000000006</v>
      </c>
      <c r="BL392" s="6">
        <f ca="1">BL391+SUMIFS('Transactions (Dated)'!$F:$F,'Transactions (Dated)'!$D:$D,$BF392,'Transactions (Dated)'!$B:$B,BL$11,'Transactions (Dated)'!$C:$C,"Dividend (paid to cash)")*AA392</f>
        <v>0</v>
      </c>
      <c r="BM392" s="6">
        <f ca="1">BM391+SUMIFS('Transactions (Dated)'!$F:$F,'Transactions (Dated)'!$D:$D,$BF392,'Transactions (Dated)'!$B:$B,BM$11,'Transactions (Dated)'!$C:$C,"Dividend (paid to cash)")*AB392</f>
        <v>718.63400000000001</v>
      </c>
      <c r="BN392" s="6">
        <f ca="1">BN391+SUMIFS('Transactions (Dated)'!$F:$F,'Transactions (Dated)'!$D:$D,$BF392,'Transactions (Dated)'!$B:$B,BN$11,'Transactions (Dated)'!$C:$C,"Dividend (paid to cash)")*AC392</f>
        <v>1014.9999999999999</v>
      </c>
      <c r="BO392" s="6">
        <f ca="1">BO391+SUMIFS('Transactions (Dated)'!$F:$F,'Transactions (Dated)'!$D:$D,$BF392,'Transactions (Dated)'!$B:$B,BO$11,'Transactions (Dated)'!$C:$C,"Dividend (paid to cash)")*AD392</f>
        <v>0</v>
      </c>
      <c r="BP392" s="6">
        <f ca="1">BP391+SUMIFS('Transactions (Dated)'!$F:$F,'Transactions (Dated)'!$D:$D,$BF392,'Transactions (Dated)'!$B:$B,BP$11,'Transactions (Dated)'!$C:$C,"Dividend (paid to cash)")*AE392</f>
        <v>0</v>
      </c>
      <c r="BQ392" s="6">
        <f ca="1">BQ391+SUMIFS('Transactions (Dated)'!$F:$F,'Transactions (Dated)'!$D:$D,$BF392,'Transactions (Dated)'!$B:$B,BQ$11,'Transactions (Dated)'!$C:$C,"Dividend (paid to cash)")*AF392</f>
        <v>0</v>
      </c>
      <c r="BR392" s="6">
        <f ca="1">BR391+SUMIFS('Transactions (Dated)'!$F:$F,'Transactions (Dated)'!$D:$D,$BF392,'Transactions (Dated)'!$B:$B,BR$11,'Transactions (Dated)'!$C:$C,"Dividend (paid to cash)")*AG392</f>
        <v>0</v>
      </c>
      <c r="BS392" s="6">
        <f ca="1">BS391+SUMIFS('Transactions (Dated)'!$F:$F,'Transactions (Dated)'!$D:$D,$BF392,'Transactions (Dated)'!$B:$B,BS$11,'Transactions (Dated)'!$C:$C,"Dividend (paid to cash)")*AH392</f>
        <v>0</v>
      </c>
      <c r="BT392" s="6">
        <f ca="1">BT391+SUMIFS('Transactions (Dated)'!$F:$F,'Transactions (Dated)'!$D:$D,$BF392,'Transactions (Dated)'!$B:$B,BT$11,'Transactions (Dated)'!$C:$C,"Dividend (paid to cash)")*AI392</f>
        <v>0</v>
      </c>
      <c r="BU392" s="6">
        <f ca="1">BU391+SUMIFS('Transactions (Dated)'!$F:$F,'Transactions (Dated)'!$D:$D,$BF392,'Transactions (Dated)'!$B:$B,BU$11,'Transactions (Dated)'!$C:$C,"Dividend (paid to cash)")*AJ392</f>
        <v>0</v>
      </c>
      <c r="BV392" s="6"/>
      <c r="BX392" s="6">
        <f t="shared" ca="1" si="150"/>
        <v>638265.36899999995</v>
      </c>
      <c r="BZ392" s="3">
        <f t="shared" si="151"/>
        <v>42467</v>
      </c>
      <c r="CA392" s="4">
        <f t="shared" ca="1" si="146"/>
        <v>390475.77</v>
      </c>
      <c r="CB392" s="4">
        <f t="shared" ca="1" si="147"/>
        <v>638265.36899999995</v>
      </c>
      <c r="CD392" s="4">
        <f t="shared" ca="1" si="148"/>
        <v>1028741.139</v>
      </c>
    </row>
    <row r="393" spans="2:82">
      <c r="B393" s="3">
        <f t="shared" si="149"/>
        <v>42468</v>
      </c>
      <c r="C393" s="2">
        <v>13396.7</v>
      </c>
      <c r="E393" s="70">
        <v>42468</v>
      </c>
      <c r="F393" s="69">
        <v>9.1999999999999993</v>
      </c>
      <c r="G393" s="69">
        <v>2.25</v>
      </c>
      <c r="H393" s="69">
        <v>18.07</v>
      </c>
      <c r="I393" s="69">
        <v>33.770000000000003</v>
      </c>
      <c r="J393" s="69">
        <v>15.21</v>
      </c>
      <c r="K393" s="69">
        <v>12.77</v>
      </c>
      <c r="L393" s="69">
        <v>17</v>
      </c>
      <c r="M393" s="69">
        <v>3.92</v>
      </c>
      <c r="N393" s="69">
        <v>8.65</v>
      </c>
      <c r="O393" s="69">
        <v>9.4967000000000006</v>
      </c>
      <c r="P393" s="69">
        <v>29.57</v>
      </c>
      <c r="Q393" s="69">
        <v>0.95</v>
      </c>
      <c r="R393" s="69">
        <v>4.01</v>
      </c>
      <c r="S393" s="69">
        <v>39.86</v>
      </c>
      <c r="T393" s="4"/>
      <c r="V393" s="3">
        <f t="shared" si="128"/>
        <v>42468</v>
      </c>
      <c r="W393" s="40">
        <f ca="1">W392+SUMIFS('Transactions (Dated)'!$E$2:$E$53,'Transactions (Dated)'!$D$2:$D$53,'Share Values'!$V393,'Transactions (Dated)'!$B$2:$B$53,'Share Values'!W$11,'Transactions (Dated)'!$C$2:$C$53,"Buy")-SUMIFS('Transactions (Dated)'!$E$2:$E$53,'Transactions (Dated)'!$D$2:$D$53,'Share Values'!$V393,'Transactions (Dated)'!$B$2:$B$53,'Share Values'!W$11,'Transactions (Dated)'!$C$2:$C$53,"Sell")</f>
        <v>4625</v>
      </c>
      <c r="X393" s="40">
        <f ca="1">X392+SUMIFS('Transactions (Dated)'!$E$2:$E$53,'Transactions (Dated)'!$D$2:$D$53,'Share Values'!$V393,'Transactions (Dated)'!$B$2:$B$53,'Share Values'!X$11,'Transactions (Dated)'!$C$2:$C$53,"Buy")-SUMIFS('Transactions (Dated)'!$E$2:$E$53,'Transactions (Dated)'!$D$2:$D$53,'Share Values'!$V393,'Transactions (Dated)'!$B$2:$B$53,'Share Values'!X$11,'Transactions (Dated)'!$C$2:$C$53,"Sell")</f>
        <v>9375</v>
      </c>
      <c r="Y393" s="40">
        <f ca="1">Y392+SUMIFS('Transactions (Dated)'!$E$2:$E$53,'Transactions (Dated)'!$D$2:$D$53,'Share Values'!$V393,'Transactions (Dated)'!$B$2:$B$53,'Share Values'!Y$11,'Transactions (Dated)'!$C$2:$C$53,"Buy")-SUMIFS('Transactions (Dated)'!$E$2:$E$53,'Transactions (Dated)'!$D$2:$D$53,'Share Values'!$V393,'Transactions (Dated)'!$B$2:$B$53,'Share Values'!Y$11,'Transactions (Dated)'!$C$2:$C$53,"Sell")</f>
        <v>0</v>
      </c>
      <c r="Z393" s="40">
        <f ca="1">Z392+SUMIFS('Transactions (Dated)'!$E$2:$E$53,'Transactions (Dated)'!$D$2:$D$53,'Share Values'!$V393,'Transactions (Dated)'!$B$2:$B$53,'Share Values'!Z$11,'Transactions (Dated)'!$C$2:$C$53,"Buy")-SUMIFS('Transactions (Dated)'!$E$2:$E$53,'Transactions (Dated)'!$D$2:$D$53,'Share Values'!$V393,'Transactions (Dated)'!$B$2:$B$53,'Share Values'!Z$11,'Transactions (Dated)'!$C$2:$C$53,"Sell")</f>
        <v>1892</v>
      </c>
      <c r="AA393" s="40">
        <f ca="1">AA392+SUMIFS('Transactions (Dated)'!$E$2:$E$53,'Transactions (Dated)'!$D$2:$D$53,'Share Values'!$V393,'Transactions (Dated)'!$B$2:$B$53,'Share Values'!AA$11,'Transactions (Dated)'!$C$2:$C$53,"Buy")-SUMIFS('Transactions (Dated)'!$E$2:$E$53,'Transactions (Dated)'!$D$2:$D$53,'Share Values'!$V393,'Transactions (Dated)'!$B$2:$B$53,'Share Values'!AA$11,'Transactions (Dated)'!$C$2:$C$53,"Sell")</f>
        <v>2348</v>
      </c>
      <c r="AB393" s="40">
        <f ca="1">AB392+SUMIFS('Transactions (Dated)'!$E$2:$E$53,'Transactions (Dated)'!$D$2:$D$53,'Share Values'!$V393,'Transactions (Dated)'!$B$2:$B$53,'Share Values'!AB$11,'Transactions (Dated)'!$C$2:$C$53,"Buy")-SUMIFS('Transactions (Dated)'!$E$2:$E$53,'Transactions (Dated)'!$D$2:$D$53,'Share Values'!$V393,'Transactions (Dated)'!$B$2:$B$53,'Share Values'!AB$11,'Transactions (Dated)'!$C$2:$C$53,"Sell")</f>
        <v>4900</v>
      </c>
      <c r="AC393" s="40">
        <f ca="1">AC392+SUMIFS('Transactions (Dated)'!$E$2:$E$53,'Transactions (Dated)'!$D$2:$D$53,'Share Values'!$V393,'Transactions (Dated)'!$B$2:$B$53,'Share Values'!AC$11,'Transactions (Dated)'!$C$2:$C$53,"Buy")-SUMIFS('Transactions (Dated)'!$E$2:$E$53,'Transactions (Dated)'!$D$2:$D$53,'Share Values'!$V393,'Transactions (Dated)'!$B$2:$B$53,'Share Values'!AC$11,'Transactions (Dated)'!$C$2:$C$53,"Sell")</f>
        <v>2900</v>
      </c>
      <c r="AD393" s="40">
        <f ca="1">AD392+SUMIFS('Transactions (Dated)'!$E$2:$E$53,'Transactions (Dated)'!$D$2:$D$53,'Share Values'!$V393,'Transactions (Dated)'!$B$2:$B$53,'Share Values'!AD$11,'Transactions (Dated)'!$C$2:$C$53,"Buy")-SUMIFS('Transactions (Dated)'!$E$2:$E$53,'Transactions (Dated)'!$D$2:$D$53,'Share Values'!$V393,'Transactions (Dated)'!$B$2:$B$53,'Share Values'!AD$11,'Transactions (Dated)'!$C$2:$C$53,"Sell")</f>
        <v>14201</v>
      </c>
      <c r="AE393" s="40">
        <f ca="1">AE392+SUMIFS('Transactions (Dated)'!$E$2:$E$53,'Transactions (Dated)'!$D$2:$D$53,'Share Values'!$V393,'Transactions (Dated)'!$B$2:$B$53,'Share Values'!AE$11,'Transactions (Dated)'!$C$2:$C$53,"Buy")-SUMIFS('Transactions (Dated)'!$E$2:$E$53,'Transactions (Dated)'!$D$2:$D$53,'Share Values'!$V393,'Transactions (Dated)'!$B$2:$B$53,'Share Values'!AE$11,'Transactions (Dated)'!$C$2:$C$53,"Sell")</f>
        <v>6835</v>
      </c>
      <c r="AF393" s="40">
        <f ca="1">AF392+SUMIFS('Transactions (Dated)'!$E$2:$E$53,'Transactions (Dated)'!$D$2:$D$53,'Share Values'!$V393,'Transactions (Dated)'!$B$2:$B$53,'Share Values'!AF$11,'Transactions (Dated)'!$C$2:$C$53,"Buy")-SUMIFS('Transactions (Dated)'!$E$2:$E$53,'Transactions (Dated)'!$D$2:$D$53,'Share Values'!$V393,'Transactions (Dated)'!$B$2:$B$53,'Share Values'!AF$11,'Transactions (Dated)'!$C$2:$C$53,"Sell")</f>
        <v>0</v>
      </c>
      <c r="AG393" s="40">
        <f ca="1">AG392+SUMIFS('Transactions (Dated)'!$E$2:$E$53,'Transactions (Dated)'!$D$2:$D$53,'Share Values'!$V393,'Transactions (Dated)'!$B$2:$B$53,'Share Values'!AG$11,'Transactions (Dated)'!$C$2:$C$53,"Buy")-SUMIFS('Transactions (Dated)'!$E$2:$E$53,'Transactions (Dated)'!$D$2:$D$53,'Share Values'!$V393,'Transactions (Dated)'!$B$2:$B$53,'Share Values'!AG$11,'Transactions (Dated)'!$C$2:$C$53,"Sell")</f>
        <v>0</v>
      </c>
      <c r="AH393" s="40">
        <f ca="1">AH392+SUMIFS('Transactions (Dated)'!$E$2:$E$53,'Transactions (Dated)'!$D$2:$D$53,'Share Values'!$V393,'Transactions (Dated)'!$B$2:$B$53,'Share Values'!AH$11,'Transactions (Dated)'!$C$2:$C$53,"Buy")-SUMIFS('Transactions (Dated)'!$E$2:$E$53,'Transactions (Dated)'!$D$2:$D$53,'Share Values'!$V393,'Transactions (Dated)'!$B$2:$B$53,'Share Values'!AH$11,'Transactions (Dated)'!$C$2:$C$53,"Sell")</f>
        <v>0</v>
      </c>
      <c r="AI393" s="40">
        <f ca="1">AI392+SUMIFS('Transactions (Dated)'!$E$2:$E$53,'Transactions (Dated)'!$D$2:$D$53,'Share Values'!$V393,'Transactions (Dated)'!$B$2:$B$53,'Share Values'!AI$11,'Transactions (Dated)'!$C$2:$C$53,"Buy")-SUMIFS('Transactions (Dated)'!$E$2:$E$53,'Transactions (Dated)'!$D$2:$D$53,'Share Values'!$V393,'Transactions (Dated)'!$B$2:$B$53,'Share Values'!AI$11,'Transactions (Dated)'!$C$2:$C$53,"Sell")</f>
        <v>0</v>
      </c>
      <c r="AJ393" s="40">
        <f ca="1">AJ392+SUMIFS('Transactions (Dated)'!$E$2:$E$53,'Transactions (Dated)'!$D$2:$D$53,'Share Values'!$V393,'Transactions (Dated)'!$B$2:$B$53,'Share Values'!AJ$11,'Transactions (Dated)'!$C$2:$C$53,"Buy")-SUMIFS('Transactions (Dated)'!$E$2:$E$53,'Transactions (Dated)'!$D$2:$D$53,'Share Values'!$V393,'Transactions (Dated)'!$B$2:$B$53,'Share Values'!AJ$11,'Transactions (Dated)'!$C$2:$C$53,"Sell")</f>
        <v>0</v>
      </c>
      <c r="AK393" s="40"/>
      <c r="AM393" s="3">
        <f t="shared" si="129"/>
        <v>42468</v>
      </c>
      <c r="AN393" s="6">
        <f t="shared" ca="1" si="130"/>
        <v>42550</v>
      </c>
      <c r="AO393" s="6">
        <f t="shared" ca="1" si="131"/>
        <v>21093.75</v>
      </c>
      <c r="AP393" s="6">
        <f t="shared" ca="1" si="132"/>
        <v>0</v>
      </c>
      <c r="AQ393" s="6">
        <f t="shared" ca="1" si="133"/>
        <v>63892.840000000004</v>
      </c>
      <c r="AR393" s="6">
        <f t="shared" ca="1" si="134"/>
        <v>35713.08</v>
      </c>
      <c r="AS393" s="6">
        <f t="shared" ca="1" si="135"/>
        <v>62573</v>
      </c>
      <c r="AT393" s="6">
        <f t="shared" ca="1" si="136"/>
        <v>49300</v>
      </c>
      <c r="AU393" s="6">
        <f t="shared" ca="1" si="137"/>
        <v>55667.92</v>
      </c>
      <c r="AV393" s="6">
        <f t="shared" ca="1" si="138"/>
        <v>59122.75</v>
      </c>
      <c r="AW393" s="6">
        <f t="shared" ca="1" si="139"/>
        <v>0</v>
      </c>
      <c r="AX393" s="6">
        <f t="shared" ca="1" si="140"/>
        <v>0</v>
      </c>
      <c r="AY393" s="6">
        <f t="shared" ca="1" si="141"/>
        <v>0</v>
      </c>
      <c r="AZ393" s="6">
        <f t="shared" ca="1" si="142"/>
        <v>0</v>
      </c>
      <c r="BA393" s="6">
        <f t="shared" ca="1" si="143"/>
        <v>0</v>
      </c>
      <c r="BB393" s="6"/>
      <c r="BD393" s="4">
        <f t="shared" ca="1" si="144"/>
        <v>389913.33999999997</v>
      </c>
      <c r="BF393" s="3">
        <f t="shared" si="145"/>
        <v>42468</v>
      </c>
      <c r="BG393" s="6">
        <f>BG392+SUMIFS('Transactions (Dated)'!H:H,'Transactions (Dated)'!D:D,'Share Values'!AM393)</f>
        <v>633797.67999999993</v>
      </c>
      <c r="BH393" s="6">
        <f ca="1">BH392+SUMIFS('Transactions (Dated)'!$F:$F,'Transactions (Dated)'!$D:$D,$BF393,'Transactions (Dated)'!$B:$B,BH$11,'Transactions (Dated)'!$C:$C,"Dividend (paid to cash)")*W393</f>
        <v>0</v>
      </c>
      <c r="BI393" s="6">
        <f ca="1">BI392+SUMIFS('Transactions (Dated)'!$F:$F,'Transactions (Dated)'!$D:$D,$BF393,'Transactions (Dated)'!$B:$B,BI$11,'Transactions (Dated)'!$C:$C,"Dividend (paid to cash)")*X393</f>
        <v>2421.875</v>
      </c>
      <c r="BJ393" s="6">
        <f ca="1">BJ392+SUMIFS('Transactions (Dated)'!$F:$F,'Transactions (Dated)'!$D:$D,$BF393,'Transactions (Dated)'!$B:$B,BJ$11,'Transactions (Dated)'!$C:$C,"Dividend (paid to cash)")*Y393</f>
        <v>0</v>
      </c>
      <c r="BK393" s="6">
        <f ca="1">BK392+SUMIFS('Transactions (Dated)'!$F:$F,'Transactions (Dated)'!$D:$D,$BF393,'Transactions (Dated)'!$B:$B,BK$11,'Transactions (Dated)'!$C:$C,"Dividend (paid to cash)")*Z393</f>
        <v>312.18000000000006</v>
      </c>
      <c r="BL393" s="6">
        <f ca="1">BL392+SUMIFS('Transactions (Dated)'!$F:$F,'Transactions (Dated)'!$D:$D,$BF393,'Transactions (Dated)'!$B:$B,BL$11,'Transactions (Dated)'!$C:$C,"Dividend (paid to cash)")*AA393</f>
        <v>0</v>
      </c>
      <c r="BM393" s="6">
        <f ca="1">BM392+SUMIFS('Transactions (Dated)'!$F:$F,'Transactions (Dated)'!$D:$D,$BF393,'Transactions (Dated)'!$B:$B,BM$11,'Transactions (Dated)'!$C:$C,"Dividend (paid to cash)")*AB393</f>
        <v>718.63400000000001</v>
      </c>
      <c r="BN393" s="6">
        <f ca="1">BN392+SUMIFS('Transactions (Dated)'!$F:$F,'Transactions (Dated)'!$D:$D,$BF393,'Transactions (Dated)'!$B:$B,BN$11,'Transactions (Dated)'!$C:$C,"Dividend (paid to cash)")*AC393</f>
        <v>1014.9999999999999</v>
      </c>
      <c r="BO393" s="6">
        <f ca="1">BO392+SUMIFS('Transactions (Dated)'!$F:$F,'Transactions (Dated)'!$D:$D,$BF393,'Transactions (Dated)'!$B:$B,BO$11,'Transactions (Dated)'!$C:$C,"Dividend (paid to cash)")*AD393</f>
        <v>0</v>
      </c>
      <c r="BP393" s="6">
        <f ca="1">BP392+SUMIFS('Transactions (Dated)'!$F:$F,'Transactions (Dated)'!$D:$D,$BF393,'Transactions (Dated)'!$B:$B,BP$11,'Transactions (Dated)'!$C:$C,"Dividend (paid to cash)")*AE393</f>
        <v>0</v>
      </c>
      <c r="BQ393" s="6">
        <f ca="1">BQ392+SUMIFS('Transactions (Dated)'!$F:$F,'Transactions (Dated)'!$D:$D,$BF393,'Transactions (Dated)'!$B:$B,BQ$11,'Transactions (Dated)'!$C:$C,"Dividend (paid to cash)")*AF393</f>
        <v>0</v>
      </c>
      <c r="BR393" s="6">
        <f ca="1">BR392+SUMIFS('Transactions (Dated)'!$F:$F,'Transactions (Dated)'!$D:$D,$BF393,'Transactions (Dated)'!$B:$B,BR$11,'Transactions (Dated)'!$C:$C,"Dividend (paid to cash)")*AG393</f>
        <v>0</v>
      </c>
      <c r="BS393" s="6">
        <f ca="1">BS392+SUMIFS('Transactions (Dated)'!$F:$F,'Transactions (Dated)'!$D:$D,$BF393,'Transactions (Dated)'!$B:$B,BS$11,'Transactions (Dated)'!$C:$C,"Dividend (paid to cash)")*AH393</f>
        <v>0</v>
      </c>
      <c r="BT393" s="6">
        <f ca="1">BT392+SUMIFS('Transactions (Dated)'!$F:$F,'Transactions (Dated)'!$D:$D,$BF393,'Transactions (Dated)'!$B:$B,BT$11,'Transactions (Dated)'!$C:$C,"Dividend (paid to cash)")*AI393</f>
        <v>0</v>
      </c>
      <c r="BU393" s="6">
        <f ca="1">BU392+SUMIFS('Transactions (Dated)'!$F:$F,'Transactions (Dated)'!$D:$D,$BF393,'Transactions (Dated)'!$B:$B,BU$11,'Transactions (Dated)'!$C:$C,"Dividend (paid to cash)")*AJ393</f>
        <v>0</v>
      </c>
      <c r="BV393" s="6"/>
      <c r="BX393" s="6">
        <f t="shared" ca="1" si="150"/>
        <v>638265.36899999995</v>
      </c>
      <c r="BZ393" s="3">
        <f t="shared" si="151"/>
        <v>42468</v>
      </c>
      <c r="CA393" s="4">
        <f t="shared" ca="1" si="146"/>
        <v>389913.33999999997</v>
      </c>
      <c r="CB393" s="4">
        <f t="shared" ca="1" si="147"/>
        <v>638265.36899999995</v>
      </c>
      <c r="CD393" s="4">
        <f t="shared" ca="1" si="148"/>
        <v>1028178.7089999999</v>
      </c>
    </row>
    <row r="394" spans="2:82">
      <c r="B394" s="3">
        <f t="shared" si="149"/>
        <v>42471</v>
      </c>
      <c r="C394" s="2">
        <v>13422.8</v>
      </c>
      <c r="E394" s="70">
        <v>42471</v>
      </c>
      <c r="F394" s="69">
        <v>9.1</v>
      </c>
      <c r="G394" s="69">
        <v>2.2200000000000002</v>
      </c>
      <c r="H394" s="69">
        <v>18.12</v>
      </c>
      <c r="I394" s="69">
        <v>32.99</v>
      </c>
      <c r="J394" s="69">
        <v>15.61</v>
      </c>
      <c r="K394" s="69">
        <v>12.75</v>
      </c>
      <c r="L394" s="69">
        <v>16.399999999999999</v>
      </c>
      <c r="M394" s="69">
        <v>4.09</v>
      </c>
      <c r="N394" s="69">
        <v>8.6</v>
      </c>
      <c r="O394" s="69">
        <v>9.5767000000000007</v>
      </c>
      <c r="P394" s="69">
        <v>29.23</v>
      </c>
      <c r="Q394" s="69">
        <v>0.98</v>
      </c>
      <c r="R394" s="69">
        <v>4.0999999999999996</v>
      </c>
      <c r="S394" s="69">
        <v>39.65</v>
      </c>
      <c r="T394" s="4"/>
      <c r="V394" s="3">
        <f t="shared" si="128"/>
        <v>42471</v>
      </c>
      <c r="W394" s="40">
        <f ca="1">W393+SUMIFS('Transactions (Dated)'!$E$2:$E$53,'Transactions (Dated)'!$D$2:$D$53,'Share Values'!$V394,'Transactions (Dated)'!$B$2:$B$53,'Share Values'!W$11,'Transactions (Dated)'!$C$2:$C$53,"Buy")-SUMIFS('Transactions (Dated)'!$E$2:$E$53,'Transactions (Dated)'!$D$2:$D$53,'Share Values'!$V394,'Transactions (Dated)'!$B$2:$B$53,'Share Values'!W$11,'Transactions (Dated)'!$C$2:$C$53,"Sell")</f>
        <v>4625</v>
      </c>
      <c r="X394" s="40">
        <f ca="1">X393+SUMIFS('Transactions (Dated)'!$E$2:$E$53,'Transactions (Dated)'!$D$2:$D$53,'Share Values'!$V394,'Transactions (Dated)'!$B$2:$B$53,'Share Values'!X$11,'Transactions (Dated)'!$C$2:$C$53,"Buy")-SUMIFS('Transactions (Dated)'!$E$2:$E$53,'Transactions (Dated)'!$D$2:$D$53,'Share Values'!$V394,'Transactions (Dated)'!$B$2:$B$53,'Share Values'!X$11,'Transactions (Dated)'!$C$2:$C$53,"Sell")</f>
        <v>9375</v>
      </c>
      <c r="Y394" s="40">
        <f ca="1">Y393+SUMIFS('Transactions (Dated)'!$E$2:$E$53,'Transactions (Dated)'!$D$2:$D$53,'Share Values'!$V394,'Transactions (Dated)'!$B$2:$B$53,'Share Values'!Y$11,'Transactions (Dated)'!$C$2:$C$53,"Buy")-SUMIFS('Transactions (Dated)'!$E$2:$E$53,'Transactions (Dated)'!$D$2:$D$53,'Share Values'!$V394,'Transactions (Dated)'!$B$2:$B$53,'Share Values'!Y$11,'Transactions (Dated)'!$C$2:$C$53,"Sell")</f>
        <v>0</v>
      </c>
      <c r="Z394" s="40">
        <f ca="1">Z393+SUMIFS('Transactions (Dated)'!$E$2:$E$53,'Transactions (Dated)'!$D$2:$D$53,'Share Values'!$V394,'Transactions (Dated)'!$B$2:$B$53,'Share Values'!Z$11,'Transactions (Dated)'!$C$2:$C$53,"Buy")-SUMIFS('Transactions (Dated)'!$E$2:$E$53,'Transactions (Dated)'!$D$2:$D$53,'Share Values'!$V394,'Transactions (Dated)'!$B$2:$B$53,'Share Values'!Z$11,'Transactions (Dated)'!$C$2:$C$53,"Sell")</f>
        <v>1892</v>
      </c>
      <c r="AA394" s="40">
        <f ca="1">AA393+SUMIFS('Transactions (Dated)'!$E$2:$E$53,'Transactions (Dated)'!$D$2:$D$53,'Share Values'!$V394,'Transactions (Dated)'!$B$2:$B$53,'Share Values'!AA$11,'Transactions (Dated)'!$C$2:$C$53,"Buy")-SUMIFS('Transactions (Dated)'!$E$2:$E$53,'Transactions (Dated)'!$D$2:$D$53,'Share Values'!$V394,'Transactions (Dated)'!$B$2:$B$53,'Share Values'!AA$11,'Transactions (Dated)'!$C$2:$C$53,"Sell")</f>
        <v>2348</v>
      </c>
      <c r="AB394" s="40">
        <f ca="1">AB393+SUMIFS('Transactions (Dated)'!$E$2:$E$53,'Transactions (Dated)'!$D$2:$D$53,'Share Values'!$V394,'Transactions (Dated)'!$B$2:$B$53,'Share Values'!AB$11,'Transactions (Dated)'!$C$2:$C$53,"Buy")-SUMIFS('Transactions (Dated)'!$E$2:$E$53,'Transactions (Dated)'!$D$2:$D$53,'Share Values'!$V394,'Transactions (Dated)'!$B$2:$B$53,'Share Values'!AB$11,'Transactions (Dated)'!$C$2:$C$53,"Sell")</f>
        <v>4900</v>
      </c>
      <c r="AC394" s="40">
        <f ca="1">AC393+SUMIFS('Transactions (Dated)'!$E$2:$E$53,'Transactions (Dated)'!$D$2:$D$53,'Share Values'!$V394,'Transactions (Dated)'!$B$2:$B$53,'Share Values'!AC$11,'Transactions (Dated)'!$C$2:$C$53,"Buy")-SUMIFS('Transactions (Dated)'!$E$2:$E$53,'Transactions (Dated)'!$D$2:$D$53,'Share Values'!$V394,'Transactions (Dated)'!$B$2:$B$53,'Share Values'!AC$11,'Transactions (Dated)'!$C$2:$C$53,"Sell")</f>
        <v>2900</v>
      </c>
      <c r="AD394" s="40">
        <f ca="1">AD393+SUMIFS('Transactions (Dated)'!$E$2:$E$53,'Transactions (Dated)'!$D$2:$D$53,'Share Values'!$V394,'Transactions (Dated)'!$B$2:$B$53,'Share Values'!AD$11,'Transactions (Dated)'!$C$2:$C$53,"Buy")-SUMIFS('Transactions (Dated)'!$E$2:$E$53,'Transactions (Dated)'!$D$2:$D$53,'Share Values'!$V394,'Transactions (Dated)'!$B$2:$B$53,'Share Values'!AD$11,'Transactions (Dated)'!$C$2:$C$53,"Sell")</f>
        <v>14201</v>
      </c>
      <c r="AE394" s="40">
        <f ca="1">AE393+SUMIFS('Transactions (Dated)'!$E$2:$E$53,'Transactions (Dated)'!$D$2:$D$53,'Share Values'!$V394,'Transactions (Dated)'!$B$2:$B$53,'Share Values'!AE$11,'Transactions (Dated)'!$C$2:$C$53,"Buy")-SUMIFS('Transactions (Dated)'!$E$2:$E$53,'Transactions (Dated)'!$D$2:$D$53,'Share Values'!$V394,'Transactions (Dated)'!$B$2:$B$53,'Share Values'!AE$11,'Transactions (Dated)'!$C$2:$C$53,"Sell")</f>
        <v>6835</v>
      </c>
      <c r="AF394" s="40">
        <f ca="1">AF393+SUMIFS('Transactions (Dated)'!$E$2:$E$53,'Transactions (Dated)'!$D$2:$D$53,'Share Values'!$V394,'Transactions (Dated)'!$B$2:$B$53,'Share Values'!AF$11,'Transactions (Dated)'!$C$2:$C$53,"Buy")-SUMIFS('Transactions (Dated)'!$E$2:$E$53,'Transactions (Dated)'!$D$2:$D$53,'Share Values'!$V394,'Transactions (Dated)'!$B$2:$B$53,'Share Values'!AF$11,'Transactions (Dated)'!$C$2:$C$53,"Sell")</f>
        <v>0</v>
      </c>
      <c r="AG394" s="40">
        <f ca="1">AG393+SUMIFS('Transactions (Dated)'!$E$2:$E$53,'Transactions (Dated)'!$D$2:$D$53,'Share Values'!$V394,'Transactions (Dated)'!$B$2:$B$53,'Share Values'!AG$11,'Transactions (Dated)'!$C$2:$C$53,"Buy")-SUMIFS('Transactions (Dated)'!$E$2:$E$53,'Transactions (Dated)'!$D$2:$D$53,'Share Values'!$V394,'Transactions (Dated)'!$B$2:$B$53,'Share Values'!AG$11,'Transactions (Dated)'!$C$2:$C$53,"Sell")</f>
        <v>0</v>
      </c>
      <c r="AH394" s="40">
        <f ca="1">AH393+SUMIFS('Transactions (Dated)'!$E$2:$E$53,'Transactions (Dated)'!$D$2:$D$53,'Share Values'!$V394,'Transactions (Dated)'!$B$2:$B$53,'Share Values'!AH$11,'Transactions (Dated)'!$C$2:$C$53,"Buy")-SUMIFS('Transactions (Dated)'!$E$2:$E$53,'Transactions (Dated)'!$D$2:$D$53,'Share Values'!$V394,'Transactions (Dated)'!$B$2:$B$53,'Share Values'!AH$11,'Transactions (Dated)'!$C$2:$C$53,"Sell")</f>
        <v>0</v>
      </c>
      <c r="AI394" s="40">
        <f ca="1">AI393+SUMIFS('Transactions (Dated)'!$E$2:$E$53,'Transactions (Dated)'!$D$2:$D$53,'Share Values'!$V394,'Transactions (Dated)'!$B$2:$B$53,'Share Values'!AI$11,'Transactions (Dated)'!$C$2:$C$53,"Buy")-SUMIFS('Transactions (Dated)'!$E$2:$E$53,'Transactions (Dated)'!$D$2:$D$53,'Share Values'!$V394,'Transactions (Dated)'!$B$2:$B$53,'Share Values'!AI$11,'Transactions (Dated)'!$C$2:$C$53,"Sell")</f>
        <v>0</v>
      </c>
      <c r="AJ394" s="40">
        <f ca="1">AJ393+SUMIFS('Transactions (Dated)'!$E$2:$E$53,'Transactions (Dated)'!$D$2:$D$53,'Share Values'!$V394,'Transactions (Dated)'!$B$2:$B$53,'Share Values'!AJ$11,'Transactions (Dated)'!$C$2:$C$53,"Buy")-SUMIFS('Transactions (Dated)'!$E$2:$E$53,'Transactions (Dated)'!$D$2:$D$53,'Share Values'!$V394,'Transactions (Dated)'!$B$2:$B$53,'Share Values'!AJ$11,'Transactions (Dated)'!$C$2:$C$53,"Sell")</f>
        <v>0</v>
      </c>
      <c r="AK394" s="40"/>
      <c r="AM394" s="3">
        <f t="shared" si="129"/>
        <v>42471</v>
      </c>
      <c r="AN394" s="6">
        <f t="shared" ca="1" si="130"/>
        <v>42087.5</v>
      </c>
      <c r="AO394" s="6">
        <f t="shared" ca="1" si="131"/>
        <v>20812.500000000004</v>
      </c>
      <c r="AP394" s="6">
        <f t="shared" ca="1" si="132"/>
        <v>0</v>
      </c>
      <c r="AQ394" s="6">
        <f t="shared" ca="1" si="133"/>
        <v>62417.08</v>
      </c>
      <c r="AR394" s="6">
        <f t="shared" ca="1" si="134"/>
        <v>36652.28</v>
      </c>
      <c r="AS394" s="6">
        <f t="shared" ca="1" si="135"/>
        <v>62475</v>
      </c>
      <c r="AT394" s="6">
        <f t="shared" ca="1" si="136"/>
        <v>47559.999999999993</v>
      </c>
      <c r="AU394" s="6">
        <f t="shared" ca="1" si="137"/>
        <v>58082.09</v>
      </c>
      <c r="AV394" s="6">
        <f t="shared" ca="1" si="138"/>
        <v>58781</v>
      </c>
      <c r="AW394" s="6">
        <f t="shared" ca="1" si="139"/>
        <v>0</v>
      </c>
      <c r="AX394" s="6">
        <f t="shared" ca="1" si="140"/>
        <v>0</v>
      </c>
      <c r="AY394" s="6">
        <f t="shared" ca="1" si="141"/>
        <v>0</v>
      </c>
      <c r="AZ394" s="6">
        <f t="shared" ca="1" si="142"/>
        <v>0</v>
      </c>
      <c r="BA394" s="6">
        <f t="shared" ca="1" si="143"/>
        <v>0</v>
      </c>
      <c r="BB394" s="6"/>
      <c r="BD394" s="4">
        <f t="shared" ca="1" si="144"/>
        <v>388867.44999999995</v>
      </c>
      <c r="BF394" s="3">
        <f t="shared" si="145"/>
        <v>42471</v>
      </c>
      <c r="BG394" s="6">
        <f>BG393+SUMIFS('Transactions (Dated)'!H:H,'Transactions (Dated)'!D:D,'Share Values'!AM394)</f>
        <v>633797.67999999993</v>
      </c>
      <c r="BH394" s="6">
        <f ca="1">BH393+SUMIFS('Transactions (Dated)'!$F:$F,'Transactions (Dated)'!$D:$D,$BF394,'Transactions (Dated)'!$B:$B,BH$11,'Transactions (Dated)'!$C:$C,"Dividend (paid to cash)")*W394</f>
        <v>0</v>
      </c>
      <c r="BI394" s="6">
        <f ca="1">BI393+SUMIFS('Transactions (Dated)'!$F:$F,'Transactions (Dated)'!$D:$D,$BF394,'Transactions (Dated)'!$B:$B,BI$11,'Transactions (Dated)'!$C:$C,"Dividend (paid to cash)")*X394</f>
        <v>2421.875</v>
      </c>
      <c r="BJ394" s="6">
        <f ca="1">BJ393+SUMIFS('Transactions (Dated)'!$F:$F,'Transactions (Dated)'!$D:$D,$BF394,'Transactions (Dated)'!$B:$B,BJ$11,'Transactions (Dated)'!$C:$C,"Dividend (paid to cash)")*Y394</f>
        <v>0</v>
      </c>
      <c r="BK394" s="6">
        <f ca="1">BK393+SUMIFS('Transactions (Dated)'!$F:$F,'Transactions (Dated)'!$D:$D,$BF394,'Transactions (Dated)'!$B:$B,BK$11,'Transactions (Dated)'!$C:$C,"Dividend (paid to cash)")*Z394</f>
        <v>312.18000000000006</v>
      </c>
      <c r="BL394" s="6">
        <f ca="1">BL393+SUMIFS('Transactions (Dated)'!$F:$F,'Transactions (Dated)'!$D:$D,$BF394,'Transactions (Dated)'!$B:$B,BL$11,'Transactions (Dated)'!$C:$C,"Dividend (paid to cash)")*AA394</f>
        <v>0</v>
      </c>
      <c r="BM394" s="6">
        <f ca="1">BM393+SUMIFS('Transactions (Dated)'!$F:$F,'Transactions (Dated)'!$D:$D,$BF394,'Transactions (Dated)'!$B:$B,BM$11,'Transactions (Dated)'!$C:$C,"Dividend (paid to cash)")*AB394</f>
        <v>718.63400000000001</v>
      </c>
      <c r="BN394" s="6">
        <f ca="1">BN393+SUMIFS('Transactions (Dated)'!$F:$F,'Transactions (Dated)'!$D:$D,$BF394,'Transactions (Dated)'!$B:$B,BN$11,'Transactions (Dated)'!$C:$C,"Dividend (paid to cash)")*AC394</f>
        <v>1014.9999999999999</v>
      </c>
      <c r="BO394" s="6">
        <f ca="1">BO393+SUMIFS('Transactions (Dated)'!$F:$F,'Transactions (Dated)'!$D:$D,$BF394,'Transactions (Dated)'!$B:$B,BO$11,'Transactions (Dated)'!$C:$C,"Dividend (paid to cash)")*AD394</f>
        <v>0</v>
      </c>
      <c r="BP394" s="6">
        <f ca="1">BP393+SUMIFS('Transactions (Dated)'!$F:$F,'Transactions (Dated)'!$D:$D,$BF394,'Transactions (Dated)'!$B:$B,BP$11,'Transactions (Dated)'!$C:$C,"Dividend (paid to cash)")*AE394</f>
        <v>0</v>
      </c>
      <c r="BQ394" s="6">
        <f ca="1">BQ393+SUMIFS('Transactions (Dated)'!$F:$F,'Transactions (Dated)'!$D:$D,$BF394,'Transactions (Dated)'!$B:$B,BQ$11,'Transactions (Dated)'!$C:$C,"Dividend (paid to cash)")*AF394</f>
        <v>0</v>
      </c>
      <c r="BR394" s="6">
        <f ca="1">BR393+SUMIFS('Transactions (Dated)'!$F:$F,'Transactions (Dated)'!$D:$D,$BF394,'Transactions (Dated)'!$B:$B,BR$11,'Transactions (Dated)'!$C:$C,"Dividend (paid to cash)")*AG394</f>
        <v>0</v>
      </c>
      <c r="BS394" s="6">
        <f ca="1">BS393+SUMIFS('Transactions (Dated)'!$F:$F,'Transactions (Dated)'!$D:$D,$BF394,'Transactions (Dated)'!$B:$B,BS$11,'Transactions (Dated)'!$C:$C,"Dividend (paid to cash)")*AH394</f>
        <v>0</v>
      </c>
      <c r="BT394" s="6">
        <f ca="1">BT393+SUMIFS('Transactions (Dated)'!$F:$F,'Transactions (Dated)'!$D:$D,$BF394,'Transactions (Dated)'!$B:$B,BT$11,'Transactions (Dated)'!$C:$C,"Dividend (paid to cash)")*AI394</f>
        <v>0</v>
      </c>
      <c r="BU394" s="6">
        <f ca="1">BU393+SUMIFS('Transactions (Dated)'!$F:$F,'Transactions (Dated)'!$D:$D,$BF394,'Transactions (Dated)'!$B:$B,BU$11,'Transactions (Dated)'!$C:$C,"Dividend (paid to cash)")*AJ394</f>
        <v>0</v>
      </c>
      <c r="BV394" s="6"/>
      <c r="BX394" s="6">
        <f t="shared" ca="1" si="150"/>
        <v>638265.36899999995</v>
      </c>
      <c r="BZ394" s="3">
        <f t="shared" si="151"/>
        <v>42471</v>
      </c>
      <c r="CA394" s="4">
        <f t="shared" ca="1" si="146"/>
        <v>388867.44999999995</v>
      </c>
      <c r="CB394" s="4">
        <f t="shared" ca="1" si="147"/>
        <v>638265.36899999995</v>
      </c>
      <c r="CD394" s="4">
        <f t="shared" ca="1" si="148"/>
        <v>1027132.8189999999</v>
      </c>
    </row>
    <row r="395" spans="2:82">
      <c r="B395" s="3">
        <f t="shared" si="149"/>
        <v>42472</v>
      </c>
      <c r="C395" s="2">
        <v>13581.4</v>
      </c>
      <c r="E395" s="70">
        <v>42472</v>
      </c>
      <c r="F395" s="69">
        <v>9.06</v>
      </c>
      <c r="G395" s="69">
        <v>2.29</v>
      </c>
      <c r="H395" s="69">
        <v>18.329999999999998</v>
      </c>
      <c r="I395" s="69">
        <v>32.39</v>
      </c>
      <c r="J395" s="69">
        <v>16.18</v>
      </c>
      <c r="K395" s="69">
        <v>12.46</v>
      </c>
      <c r="L395" s="69">
        <v>16.87</v>
      </c>
      <c r="M395" s="69">
        <v>3.96</v>
      </c>
      <c r="N395" s="69">
        <v>8.65</v>
      </c>
      <c r="O395" s="69">
        <v>9.4967000000000006</v>
      </c>
      <c r="P395" s="69">
        <v>30.18</v>
      </c>
      <c r="Q395" s="69">
        <v>1.01</v>
      </c>
      <c r="R395" s="69">
        <v>4.38</v>
      </c>
      <c r="S395" s="69">
        <v>39.479999999999997</v>
      </c>
      <c r="T395" s="4"/>
      <c r="V395" s="3">
        <f t="shared" si="128"/>
        <v>42472</v>
      </c>
      <c r="W395" s="40">
        <f ca="1">W394+SUMIFS('Transactions (Dated)'!$E$2:$E$53,'Transactions (Dated)'!$D$2:$D$53,'Share Values'!$V395,'Transactions (Dated)'!$B$2:$B$53,'Share Values'!W$11,'Transactions (Dated)'!$C$2:$C$53,"Buy")-SUMIFS('Transactions (Dated)'!$E$2:$E$53,'Transactions (Dated)'!$D$2:$D$53,'Share Values'!$V395,'Transactions (Dated)'!$B$2:$B$53,'Share Values'!W$11,'Transactions (Dated)'!$C$2:$C$53,"Sell")</f>
        <v>4625</v>
      </c>
      <c r="X395" s="40">
        <f ca="1">X394+SUMIFS('Transactions (Dated)'!$E$2:$E$53,'Transactions (Dated)'!$D$2:$D$53,'Share Values'!$V395,'Transactions (Dated)'!$B$2:$B$53,'Share Values'!X$11,'Transactions (Dated)'!$C$2:$C$53,"Buy")-SUMIFS('Transactions (Dated)'!$E$2:$E$53,'Transactions (Dated)'!$D$2:$D$53,'Share Values'!$V395,'Transactions (Dated)'!$B$2:$B$53,'Share Values'!X$11,'Transactions (Dated)'!$C$2:$C$53,"Sell")</f>
        <v>9375</v>
      </c>
      <c r="Y395" s="40">
        <f ca="1">Y394+SUMIFS('Transactions (Dated)'!$E$2:$E$53,'Transactions (Dated)'!$D$2:$D$53,'Share Values'!$V395,'Transactions (Dated)'!$B$2:$B$53,'Share Values'!Y$11,'Transactions (Dated)'!$C$2:$C$53,"Buy")-SUMIFS('Transactions (Dated)'!$E$2:$E$53,'Transactions (Dated)'!$D$2:$D$53,'Share Values'!$V395,'Transactions (Dated)'!$B$2:$B$53,'Share Values'!Y$11,'Transactions (Dated)'!$C$2:$C$53,"Sell")</f>
        <v>0</v>
      </c>
      <c r="Z395" s="40">
        <f ca="1">Z394+SUMIFS('Transactions (Dated)'!$E$2:$E$53,'Transactions (Dated)'!$D$2:$D$53,'Share Values'!$V395,'Transactions (Dated)'!$B$2:$B$53,'Share Values'!Z$11,'Transactions (Dated)'!$C$2:$C$53,"Buy")-SUMIFS('Transactions (Dated)'!$E$2:$E$53,'Transactions (Dated)'!$D$2:$D$53,'Share Values'!$V395,'Transactions (Dated)'!$B$2:$B$53,'Share Values'!Z$11,'Transactions (Dated)'!$C$2:$C$53,"Sell")</f>
        <v>1892</v>
      </c>
      <c r="AA395" s="40">
        <f ca="1">AA394+SUMIFS('Transactions (Dated)'!$E$2:$E$53,'Transactions (Dated)'!$D$2:$D$53,'Share Values'!$V395,'Transactions (Dated)'!$B$2:$B$53,'Share Values'!AA$11,'Transactions (Dated)'!$C$2:$C$53,"Buy")-SUMIFS('Transactions (Dated)'!$E$2:$E$53,'Transactions (Dated)'!$D$2:$D$53,'Share Values'!$V395,'Transactions (Dated)'!$B$2:$B$53,'Share Values'!AA$11,'Transactions (Dated)'!$C$2:$C$53,"Sell")</f>
        <v>2348</v>
      </c>
      <c r="AB395" s="40">
        <f ca="1">AB394+SUMIFS('Transactions (Dated)'!$E$2:$E$53,'Transactions (Dated)'!$D$2:$D$53,'Share Values'!$V395,'Transactions (Dated)'!$B$2:$B$53,'Share Values'!AB$11,'Transactions (Dated)'!$C$2:$C$53,"Buy")-SUMIFS('Transactions (Dated)'!$E$2:$E$53,'Transactions (Dated)'!$D$2:$D$53,'Share Values'!$V395,'Transactions (Dated)'!$B$2:$B$53,'Share Values'!AB$11,'Transactions (Dated)'!$C$2:$C$53,"Sell")</f>
        <v>4900</v>
      </c>
      <c r="AC395" s="40">
        <f ca="1">AC394+SUMIFS('Transactions (Dated)'!$E$2:$E$53,'Transactions (Dated)'!$D$2:$D$53,'Share Values'!$V395,'Transactions (Dated)'!$B$2:$B$53,'Share Values'!AC$11,'Transactions (Dated)'!$C$2:$C$53,"Buy")-SUMIFS('Transactions (Dated)'!$E$2:$E$53,'Transactions (Dated)'!$D$2:$D$53,'Share Values'!$V395,'Transactions (Dated)'!$B$2:$B$53,'Share Values'!AC$11,'Transactions (Dated)'!$C$2:$C$53,"Sell")</f>
        <v>2900</v>
      </c>
      <c r="AD395" s="40">
        <f ca="1">AD394+SUMIFS('Transactions (Dated)'!$E$2:$E$53,'Transactions (Dated)'!$D$2:$D$53,'Share Values'!$V395,'Transactions (Dated)'!$B$2:$B$53,'Share Values'!AD$11,'Transactions (Dated)'!$C$2:$C$53,"Buy")-SUMIFS('Transactions (Dated)'!$E$2:$E$53,'Transactions (Dated)'!$D$2:$D$53,'Share Values'!$V395,'Transactions (Dated)'!$B$2:$B$53,'Share Values'!AD$11,'Transactions (Dated)'!$C$2:$C$53,"Sell")</f>
        <v>14201</v>
      </c>
      <c r="AE395" s="40">
        <f ca="1">AE394+SUMIFS('Transactions (Dated)'!$E$2:$E$53,'Transactions (Dated)'!$D$2:$D$53,'Share Values'!$V395,'Transactions (Dated)'!$B$2:$B$53,'Share Values'!AE$11,'Transactions (Dated)'!$C$2:$C$53,"Buy")-SUMIFS('Transactions (Dated)'!$E$2:$E$53,'Transactions (Dated)'!$D$2:$D$53,'Share Values'!$V395,'Transactions (Dated)'!$B$2:$B$53,'Share Values'!AE$11,'Transactions (Dated)'!$C$2:$C$53,"Sell")</f>
        <v>6835</v>
      </c>
      <c r="AF395" s="40">
        <f ca="1">AF394+SUMIFS('Transactions (Dated)'!$E$2:$E$53,'Transactions (Dated)'!$D$2:$D$53,'Share Values'!$V395,'Transactions (Dated)'!$B$2:$B$53,'Share Values'!AF$11,'Transactions (Dated)'!$C$2:$C$53,"Buy")-SUMIFS('Transactions (Dated)'!$E$2:$E$53,'Transactions (Dated)'!$D$2:$D$53,'Share Values'!$V395,'Transactions (Dated)'!$B$2:$B$53,'Share Values'!AF$11,'Transactions (Dated)'!$C$2:$C$53,"Sell")</f>
        <v>0</v>
      </c>
      <c r="AG395" s="40">
        <f ca="1">AG394+SUMIFS('Transactions (Dated)'!$E$2:$E$53,'Transactions (Dated)'!$D$2:$D$53,'Share Values'!$V395,'Transactions (Dated)'!$B$2:$B$53,'Share Values'!AG$11,'Transactions (Dated)'!$C$2:$C$53,"Buy")-SUMIFS('Transactions (Dated)'!$E$2:$E$53,'Transactions (Dated)'!$D$2:$D$53,'Share Values'!$V395,'Transactions (Dated)'!$B$2:$B$53,'Share Values'!AG$11,'Transactions (Dated)'!$C$2:$C$53,"Sell")</f>
        <v>0</v>
      </c>
      <c r="AH395" s="40">
        <f ca="1">AH394+SUMIFS('Transactions (Dated)'!$E$2:$E$53,'Transactions (Dated)'!$D$2:$D$53,'Share Values'!$V395,'Transactions (Dated)'!$B$2:$B$53,'Share Values'!AH$11,'Transactions (Dated)'!$C$2:$C$53,"Buy")-SUMIFS('Transactions (Dated)'!$E$2:$E$53,'Transactions (Dated)'!$D$2:$D$53,'Share Values'!$V395,'Transactions (Dated)'!$B$2:$B$53,'Share Values'!AH$11,'Transactions (Dated)'!$C$2:$C$53,"Sell")</f>
        <v>0</v>
      </c>
      <c r="AI395" s="40">
        <f ca="1">AI394+SUMIFS('Transactions (Dated)'!$E$2:$E$53,'Transactions (Dated)'!$D$2:$D$53,'Share Values'!$V395,'Transactions (Dated)'!$B$2:$B$53,'Share Values'!AI$11,'Transactions (Dated)'!$C$2:$C$53,"Buy")-SUMIFS('Transactions (Dated)'!$E$2:$E$53,'Transactions (Dated)'!$D$2:$D$53,'Share Values'!$V395,'Transactions (Dated)'!$B$2:$B$53,'Share Values'!AI$11,'Transactions (Dated)'!$C$2:$C$53,"Sell")</f>
        <v>0</v>
      </c>
      <c r="AJ395" s="40">
        <f ca="1">AJ394+SUMIFS('Transactions (Dated)'!$E$2:$E$53,'Transactions (Dated)'!$D$2:$D$53,'Share Values'!$V395,'Transactions (Dated)'!$B$2:$B$53,'Share Values'!AJ$11,'Transactions (Dated)'!$C$2:$C$53,"Buy")-SUMIFS('Transactions (Dated)'!$E$2:$E$53,'Transactions (Dated)'!$D$2:$D$53,'Share Values'!$V395,'Transactions (Dated)'!$B$2:$B$53,'Share Values'!AJ$11,'Transactions (Dated)'!$C$2:$C$53,"Sell")</f>
        <v>0</v>
      </c>
      <c r="AK395" s="40"/>
      <c r="AM395" s="3">
        <f t="shared" si="129"/>
        <v>42472</v>
      </c>
      <c r="AN395" s="6">
        <f t="shared" ca="1" si="130"/>
        <v>41902.5</v>
      </c>
      <c r="AO395" s="6">
        <f t="shared" ca="1" si="131"/>
        <v>21468.75</v>
      </c>
      <c r="AP395" s="6">
        <f t="shared" ca="1" si="132"/>
        <v>0</v>
      </c>
      <c r="AQ395" s="6">
        <f t="shared" ca="1" si="133"/>
        <v>61281.880000000005</v>
      </c>
      <c r="AR395" s="6">
        <f t="shared" ca="1" si="134"/>
        <v>37990.639999999999</v>
      </c>
      <c r="AS395" s="6">
        <f t="shared" ca="1" si="135"/>
        <v>61054.000000000007</v>
      </c>
      <c r="AT395" s="6">
        <f t="shared" ca="1" si="136"/>
        <v>48923</v>
      </c>
      <c r="AU395" s="6">
        <f t="shared" ca="1" si="137"/>
        <v>56235.96</v>
      </c>
      <c r="AV395" s="6">
        <f t="shared" ca="1" si="138"/>
        <v>59122.75</v>
      </c>
      <c r="AW395" s="6">
        <f t="shared" ca="1" si="139"/>
        <v>0</v>
      </c>
      <c r="AX395" s="6">
        <f t="shared" ca="1" si="140"/>
        <v>0</v>
      </c>
      <c r="AY395" s="6">
        <f t="shared" ca="1" si="141"/>
        <v>0</v>
      </c>
      <c r="AZ395" s="6">
        <f t="shared" ca="1" si="142"/>
        <v>0</v>
      </c>
      <c r="BA395" s="6">
        <f t="shared" ca="1" si="143"/>
        <v>0</v>
      </c>
      <c r="BB395" s="6"/>
      <c r="BD395" s="4">
        <f t="shared" ca="1" si="144"/>
        <v>387979.48000000004</v>
      </c>
      <c r="BF395" s="3">
        <f t="shared" si="145"/>
        <v>42472</v>
      </c>
      <c r="BG395" s="6">
        <f>BG394+SUMIFS('Transactions (Dated)'!H:H,'Transactions (Dated)'!D:D,'Share Values'!AM395)</f>
        <v>633797.67999999993</v>
      </c>
      <c r="BH395" s="6">
        <f ca="1">BH394+SUMIFS('Transactions (Dated)'!$F:$F,'Transactions (Dated)'!$D:$D,$BF395,'Transactions (Dated)'!$B:$B,BH$11,'Transactions (Dated)'!$C:$C,"Dividend (paid to cash)")*W395</f>
        <v>0</v>
      </c>
      <c r="BI395" s="6">
        <f ca="1">BI394+SUMIFS('Transactions (Dated)'!$F:$F,'Transactions (Dated)'!$D:$D,$BF395,'Transactions (Dated)'!$B:$B,BI$11,'Transactions (Dated)'!$C:$C,"Dividend (paid to cash)")*X395</f>
        <v>2421.875</v>
      </c>
      <c r="BJ395" s="6">
        <f ca="1">BJ394+SUMIFS('Transactions (Dated)'!$F:$F,'Transactions (Dated)'!$D:$D,$BF395,'Transactions (Dated)'!$B:$B,BJ$11,'Transactions (Dated)'!$C:$C,"Dividend (paid to cash)")*Y395</f>
        <v>0</v>
      </c>
      <c r="BK395" s="6">
        <f ca="1">BK394+SUMIFS('Transactions (Dated)'!$F:$F,'Transactions (Dated)'!$D:$D,$BF395,'Transactions (Dated)'!$B:$B,BK$11,'Transactions (Dated)'!$C:$C,"Dividend (paid to cash)")*Z395</f>
        <v>312.18000000000006</v>
      </c>
      <c r="BL395" s="6">
        <f ca="1">BL394+SUMIFS('Transactions (Dated)'!$F:$F,'Transactions (Dated)'!$D:$D,$BF395,'Transactions (Dated)'!$B:$B,BL$11,'Transactions (Dated)'!$C:$C,"Dividend (paid to cash)")*AA395</f>
        <v>0</v>
      </c>
      <c r="BM395" s="6">
        <f ca="1">BM394+SUMIFS('Transactions (Dated)'!$F:$F,'Transactions (Dated)'!$D:$D,$BF395,'Transactions (Dated)'!$B:$B,BM$11,'Transactions (Dated)'!$C:$C,"Dividend (paid to cash)")*AB395</f>
        <v>718.63400000000001</v>
      </c>
      <c r="BN395" s="6">
        <f ca="1">BN394+SUMIFS('Transactions (Dated)'!$F:$F,'Transactions (Dated)'!$D:$D,$BF395,'Transactions (Dated)'!$B:$B,BN$11,'Transactions (Dated)'!$C:$C,"Dividend (paid to cash)")*AC395</f>
        <v>1014.9999999999999</v>
      </c>
      <c r="BO395" s="6">
        <f ca="1">BO394+SUMIFS('Transactions (Dated)'!$F:$F,'Transactions (Dated)'!$D:$D,$BF395,'Transactions (Dated)'!$B:$B,BO$11,'Transactions (Dated)'!$C:$C,"Dividend (paid to cash)")*AD395</f>
        <v>0</v>
      </c>
      <c r="BP395" s="6">
        <f ca="1">BP394+SUMIFS('Transactions (Dated)'!$F:$F,'Transactions (Dated)'!$D:$D,$BF395,'Transactions (Dated)'!$B:$B,BP$11,'Transactions (Dated)'!$C:$C,"Dividend (paid to cash)")*AE395</f>
        <v>0</v>
      </c>
      <c r="BQ395" s="6">
        <f ca="1">BQ394+SUMIFS('Transactions (Dated)'!$F:$F,'Transactions (Dated)'!$D:$D,$BF395,'Transactions (Dated)'!$B:$B,BQ$11,'Transactions (Dated)'!$C:$C,"Dividend (paid to cash)")*AF395</f>
        <v>0</v>
      </c>
      <c r="BR395" s="6">
        <f ca="1">BR394+SUMIFS('Transactions (Dated)'!$F:$F,'Transactions (Dated)'!$D:$D,$BF395,'Transactions (Dated)'!$B:$B,BR$11,'Transactions (Dated)'!$C:$C,"Dividend (paid to cash)")*AG395</f>
        <v>0</v>
      </c>
      <c r="BS395" s="6">
        <f ca="1">BS394+SUMIFS('Transactions (Dated)'!$F:$F,'Transactions (Dated)'!$D:$D,$BF395,'Transactions (Dated)'!$B:$B,BS$11,'Transactions (Dated)'!$C:$C,"Dividend (paid to cash)")*AH395</f>
        <v>0</v>
      </c>
      <c r="BT395" s="6">
        <f ca="1">BT394+SUMIFS('Transactions (Dated)'!$F:$F,'Transactions (Dated)'!$D:$D,$BF395,'Transactions (Dated)'!$B:$B,BT$11,'Transactions (Dated)'!$C:$C,"Dividend (paid to cash)")*AI395</f>
        <v>0</v>
      </c>
      <c r="BU395" s="6">
        <f ca="1">BU394+SUMIFS('Transactions (Dated)'!$F:$F,'Transactions (Dated)'!$D:$D,$BF395,'Transactions (Dated)'!$B:$B,BU$11,'Transactions (Dated)'!$C:$C,"Dividend (paid to cash)")*AJ395</f>
        <v>0</v>
      </c>
      <c r="BV395" s="6"/>
      <c r="BX395" s="6">
        <f t="shared" ca="1" si="150"/>
        <v>638265.36899999995</v>
      </c>
      <c r="BZ395" s="3">
        <f t="shared" si="151"/>
        <v>42472</v>
      </c>
      <c r="CA395" s="4">
        <f t="shared" ca="1" si="146"/>
        <v>387979.48000000004</v>
      </c>
      <c r="CB395" s="4">
        <f t="shared" ca="1" si="147"/>
        <v>638265.36899999995</v>
      </c>
      <c r="CD395" s="4">
        <f t="shared" ca="1" si="148"/>
        <v>1026244.8489999999</v>
      </c>
    </row>
    <row r="396" spans="2:82">
      <c r="B396" s="3">
        <f t="shared" si="149"/>
        <v>42473</v>
      </c>
      <c r="C396" s="2">
        <v>13671.4</v>
      </c>
      <c r="E396" s="70">
        <v>42473</v>
      </c>
      <c r="F396" s="69">
        <v>9.2100000000000009</v>
      </c>
      <c r="G396" s="69">
        <v>2.2599999999999998</v>
      </c>
      <c r="H396" s="69">
        <v>18.43</v>
      </c>
      <c r="I396" s="69">
        <v>32.1</v>
      </c>
      <c r="J396" s="69">
        <v>16.18</v>
      </c>
      <c r="K396" s="69">
        <v>12.52</v>
      </c>
      <c r="L396" s="69">
        <v>17.22</v>
      </c>
      <c r="M396" s="69">
        <v>3.93</v>
      </c>
      <c r="N396" s="69">
        <v>8.73</v>
      </c>
      <c r="O396" s="69">
        <v>9.3332999999999995</v>
      </c>
      <c r="P396" s="69">
        <v>30.7</v>
      </c>
      <c r="Q396" s="69">
        <v>1</v>
      </c>
      <c r="R396" s="69">
        <v>4.54</v>
      </c>
      <c r="S396" s="69">
        <v>39.53</v>
      </c>
      <c r="T396" s="4"/>
      <c r="V396" s="3">
        <f t="shared" ref="V396:V459" si="152">E396</f>
        <v>42473</v>
      </c>
      <c r="W396" s="40">
        <f ca="1">W395+SUMIFS('Transactions (Dated)'!$E$2:$E$53,'Transactions (Dated)'!$D$2:$D$53,'Share Values'!$V396,'Transactions (Dated)'!$B$2:$B$53,'Share Values'!W$11,'Transactions (Dated)'!$C$2:$C$53,"Buy")-SUMIFS('Transactions (Dated)'!$E$2:$E$53,'Transactions (Dated)'!$D$2:$D$53,'Share Values'!$V396,'Transactions (Dated)'!$B$2:$B$53,'Share Values'!W$11,'Transactions (Dated)'!$C$2:$C$53,"Sell")</f>
        <v>4625</v>
      </c>
      <c r="X396" s="40">
        <f ca="1">X395+SUMIFS('Transactions (Dated)'!$E$2:$E$53,'Transactions (Dated)'!$D$2:$D$53,'Share Values'!$V396,'Transactions (Dated)'!$B$2:$B$53,'Share Values'!X$11,'Transactions (Dated)'!$C$2:$C$53,"Buy")-SUMIFS('Transactions (Dated)'!$E$2:$E$53,'Transactions (Dated)'!$D$2:$D$53,'Share Values'!$V396,'Transactions (Dated)'!$B$2:$B$53,'Share Values'!X$11,'Transactions (Dated)'!$C$2:$C$53,"Sell")</f>
        <v>9375</v>
      </c>
      <c r="Y396" s="40">
        <f ca="1">Y395+SUMIFS('Transactions (Dated)'!$E$2:$E$53,'Transactions (Dated)'!$D$2:$D$53,'Share Values'!$V396,'Transactions (Dated)'!$B$2:$B$53,'Share Values'!Y$11,'Transactions (Dated)'!$C$2:$C$53,"Buy")-SUMIFS('Transactions (Dated)'!$E$2:$E$53,'Transactions (Dated)'!$D$2:$D$53,'Share Values'!$V396,'Transactions (Dated)'!$B$2:$B$53,'Share Values'!Y$11,'Transactions (Dated)'!$C$2:$C$53,"Sell")</f>
        <v>0</v>
      </c>
      <c r="Z396" s="40">
        <f ca="1">Z395+SUMIFS('Transactions (Dated)'!$E$2:$E$53,'Transactions (Dated)'!$D$2:$D$53,'Share Values'!$V396,'Transactions (Dated)'!$B$2:$B$53,'Share Values'!Z$11,'Transactions (Dated)'!$C$2:$C$53,"Buy")-SUMIFS('Transactions (Dated)'!$E$2:$E$53,'Transactions (Dated)'!$D$2:$D$53,'Share Values'!$V396,'Transactions (Dated)'!$B$2:$B$53,'Share Values'!Z$11,'Transactions (Dated)'!$C$2:$C$53,"Sell")</f>
        <v>1892</v>
      </c>
      <c r="AA396" s="40">
        <f ca="1">AA395+SUMIFS('Transactions (Dated)'!$E$2:$E$53,'Transactions (Dated)'!$D$2:$D$53,'Share Values'!$V396,'Transactions (Dated)'!$B$2:$B$53,'Share Values'!AA$11,'Transactions (Dated)'!$C$2:$C$53,"Buy")-SUMIFS('Transactions (Dated)'!$E$2:$E$53,'Transactions (Dated)'!$D$2:$D$53,'Share Values'!$V396,'Transactions (Dated)'!$B$2:$B$53,'Share Values'!AA$11,'Transactions (Dated)'!$C$2:$C$53,"Sell")</f>
        <v>2348</v>
      </c>
      <c r="AB396" s="40">
        <f ca="1">AB395+SUMIFS('Transactions (Dated)'!$E$2:$E$53,'Transactions (Dated)'!$D$2:$D$53,'Share Values'!$V396,'Transactions (Dated)'!$B$2:$B$53,'Share Values'!AB$11,'Transactions (Dated)'!$C$2:$C$53,"Buy")-SUMIFS('Transactions (Dated)'!$E$2:$E$53,'Transactions (Dated)'!$D$2:$D$53,'Share Values'!$V396,'Transactions (Dated)'!$B$2:$B$53,'Share Values'!AB$11,'Transactions (Dated)'!$C$2:$C$53,"Sell")</f>
        <v>4900</v>
      </c>
      <c r="AC396" s="40">
        <f ca="1">AC395+SUMIFS('Transactions (Dated)'!$E$2:$E$53,'Transactions (Dated)'!$D$2:$D$53,'Share Values'!$V396,'Transactions (Dated)'!$B$2:$B$53,'Share Values'!AC$11,'Transactions (Dated)'!$C$2:$C$53,"Buy")-SUMIFS('Transactions (Dated)'!$E$2:$E$53,'Transactions (Dated)'!$D$2:$D$53,'Share Values'!$V396,'Transactions (Dated)'!$B$2:$B$53,'Share Values'!AC$11,'Transactions (Dated)'!$C$2:$C$53,"Sell")</f>
        <v>2900</v>
      </c>
      <c r="AD396" s="40">
        <f ca="1">AD395+SUMIFS('Transactions (Dated)'!$E$2:$E$53,'Transactions (Dated)'!$D$2:$D$53,'Share Values'!$V396,'Transactions (Dated)'!$B$2:$B$53,'Share Values'!AD$11,'Transactions (Dated)'!$C$2:$C$53,"Buy")-SUMIFS('Transactions (Dated)'!$E$2:$E$53,'Transactions (Dated)'!$D$2:$D$53,'Share Values'!$V396,'Transactions (Dated)'!$B$2:$B$53,'Share Values'!AD$11,'Transactions (Dated)'!$C$2:$C$53,"Sell")</f>
        <v>14201</v>
      </c>
      <c r="AE396" s="40">
        <f ca="1">AE395+SUMIFS('Transactions (Dated)'!$E$2:$E$53,'Transactions (Dated)'!$D$2:$D$53,'Share Values'!$V396,'Transactions (Dated)'!$B$2:$B$53,'Share Values'!AE$11,'Transactions (Dated)'!$C$2:$C$53,"Buy")-SUMIFS('Transactions (Dated)'!$E$2:$E$53,'Transactions (Dated)'!$D$2:$D$53,'Share Values'!$V396,'Transactions (Dated)'!$B$2:$B$53,'Share Values'!AE$11,'Transactions (Dated)'!$C$2:$C$53,"Sell")</f>
        <v>6835</v>
      </c>
      <c r="AF396" s="40">
        <f ca="1">AF395+SUMIFS('Transactions (Dated)'!$E$2:$E$53,'Transactions (Dated)'!$D$2:$D$53,'Share Values'!$V396,'Transactions (Dated)'!$B$2:$B$53,'Share Values'!AF$11,'Transactions (Dated)'!$C$2:$C$53,"Buy")-SUMIFS('Transactions (Dated)'!$E$2:$E$53,'Transactions (Dated)'!$D$2:$D$53,'Share Values'!$V396,'Transactions (Dated)'!$B$2:$B$53,'Share Values'!AF$11,'Transactions (Dated)'!$C$2:$C$53,"Sell")</f>
        <v>0</v>
      </c>
      <c r="AG396" s="40">
        <f ca="1">AG395+SUMIFS('Transactions (Dated)'!$E$2:$E$53,'Transactions (Dated)'!$D$2:$D$53,'Share Values'!$V396,'Transactions (Dated)'!$B$2:$B$53,'Share Values'!AG$11,'Transactions (Dated)'!$C$2:$C$53,"Buy")-SUMIFS('Transactions (Dated)'!$E$2:$E$53,'Transactions (Dated)'!$D$2:$D$53,'Share Values'!$V396,'Transactions (Dated)'!$B$2:$B$53,'Share Values'!AG$11,'Transactions (Dated)'!$C$2:$C$53,"Sell")</f>
        <v>0</v>
      </c>
      <c r="AH396" s="40">
        <f ca="1">AH395+SUMIFS('Transactions (Dated)'!$E$2:$E$53,'Transactions (Dated)'!$D$2:$D$53,'Share Values'!$V396,'Transactions (Dated)'!$B$2:$B$53,'Share Values'!AH$11,'Transactions (Dated)'!$C$2:$C$53,"Buy")-SUMIFS('Transactions (Dated)'!$E$2:$E$53,'Transactions (Dated)'!$D$2:$D$53,'Share Values'!$V396,'Transactions (Dated)'!$B$2:$B$53,'Share Values'!AH$11,'Transactions (Dated)'!$C$2:$C$53,"Sell")</f>
        <v>0</v>
      </c>
      <c r="AI396" s="40">
        <f ca="1">AI395+SUMIFS('Transactions (Dated)'!$E$2:$E$53,'Transactions (Dated)'!$D$2:$D$53,'Share Values'!$V396,'Transactions (Dated)'!$B$2:$B$53,'Share Values'!AI$11,'Transactions (Dated)'!$C$2:$C$53,"Buy")-SUMIFS('Transactions (Dated)'!$E$2:$E$53,'Transactions (Dated)'!$D$2:$D$53,'Share Values'!$V396,'Transactions (Dated)'!$B$2:$B$53,'Share Values'!AI$11,'Transactions (Dated)'!$C$2:$C$53,"Sell")</f>
        <v>0</v>
      </c>
      <c r="AJ396" s="40">
        <f ca="1">AJ395+SUMIFS('Transactions (Dated)'!$E$2:$E$53,'Transactions (Dated)'!$D$2:$D$53,'Share Values'!$V396,'Transactions (Dated)'!$B$2:$B$53,'Share Values'!AJ$11,'Transactions (Dated)'!$C$2:$C$53,"Buy")-SUMIFS('Transactions (Dated)'!$E$2:$E$53,'Transactions (Dated)'!$D$2:$D$53,'Share Values'!$V396,'Transactions (Dated)'!$B$2:$B$53,'Share Values'!AJ$11,'Transactions (Dated)'!$C$2:$C$53,"Sell")</f>
        <v>0</v>
      </c>
      <c r="AK396" s="40"/>
      <c r="AM396" s="3">
        <f t="shared" ref="AM396:AM459" si="153">+V396</f>
        <v>42473</v>
      </c>
      <c r="AN396" s="6">
        <f t="shared" ref="AN396:AN459" ca="1" si="154">+W396*F396</f>
        <v>42596.250000000007</v>
      </c>
      <c r="AO396" s="6">
        <f t="shared" ref="AO396:AO459" ca="1" si="155">+X396*G396</f>
        <v>21187.499999999996</v>
      </c>
      <c r="AP396" s="6">
        <f t="shared" ref="AP396:AP459" ca="1" si="156">+Y396*H396</f>
        <v>0</v>
      </c>
      <c r="AQ396" s="6">
        <f t="shared" ref="AQ396:AQ459" ca="1" si="157">+Z396*I396</f>
        <v>60733.200000000004</v>
      </c>
      <c r="AR396" s="6">
        <f t="shared" ref="AR396:AR459" ca="1" si="158">+AA396*J396</f>
        <v>37990.639999999999</v>
      </c>
      <c r="AS396" s="6">
        <f t="shared" ref="AS396:AS459" ca="1" si="159">+AB396*K396</f>
        <v>61348</v>
      </c>
      <c r="AT396" s="6">
        <f t="shared" ref="AT396:AT459" ca="1" si="160">+AC396*L396</f>
        <v>49938</v>
      </c>
      <c r="AU396" s="6">
        <f t="shared" ref="AU396:AU459" ca="1" si="161">+AD396*M396</f>
        <v>55809.93</v>
      </c>
      <c r="AV396" s="6">
        <f t="shared" ref="AV396:AV459" ca="1" si="162">+AE396*N396</f>
        <v>59669.55</v>
      </c>
      <c r="AW396" s="6">
        <f t="shared" ref="AW396:AW459" ca="1" si="163">+AF396*O396</f>
        <v>0</v>
      </c>
      <c r="AX396" s="6">
        <f t="shared" ref="AX396:AX459" ca="1" si="164">+AG396*P396</f>
        <v>0</v>
      </c>
      <c r="AY396" s="6">
        <f t="shared" ref="AY396:AY459" ca="1" si="165">+AH396*Q396</f>
        <v>0</v>
      </c>
      <c r="AZ396" s="6">
        <f t="shared" ref="AZ396:AZ459" ca="1" si="166">+AI396*R396</f>
        <v>0</v>
      </c>
      <c r="BA396" s="6">
        <f t="shared" ref="BA396:BA459" ca="1" si="167">+AJ396*S396</f>
        <v>0</v>
      </c>
      <c r="BB396" s="6"/>
      <c r="BD396" s="4">
        <f t="shared" ref="BD396:BD459" ca="1" si="168">SUM(AN396:BC396)</f>
        <v>389273.07</v>
      </c>
      <c r="BF396" s="3">
        <f t="shared" ref="BF396:BF459" si="169">+V396</f>
        <v>42473</v>
      </c>
      <c r="BG396" s="6">
        <f>BG395+SUMIFS('Transactions (Dated)'!H:H,'Transactions (Dated)'!D:D,'Share Values'!AM396)</f>
        <v>633797.67999999993</v>
      </c>
      <c r="BH396" s="6">
        <f ca="1">BH395+SUMIFS('Transactions (Dated)'!$F:$F,'Transactions (Dated)'!$D:$D,$BF396,'Transactions (Dated)'!$B:$B,BH$11,'Transactions (Dated)'!$C:$C,"Dividend (paid to cash)")*W396</f>
        <v>0</v>
      </c>
      <c r="BI396" s="6">
        <f ca="1">BI395+SUMIFS('Transactions (Dated)'!$F:$F,'Transactions (Dated)'!$D:$D,$BF396,'Transactions (Dated)'!$B:$B,BI$11,'Transactions (Dated)'!$C:$C,"Dividend (paid to cash)")*X396</f>
        <v>2421.875</v>
      </c>
      <c r="BJ396" s="6">
        <f ca="1">BJ395+SUMIFS('Transactions (Dated)'!$F:$F,'Transactions (Dated)'!$D:$D,$BF396,'Transactions (Dated)'!$B:$B,BJ$11,'Transactions (Dated)'!$C:$C,"Dividend (paid to cash)")*Y396</f>
        <v>0</v>
      </c>
      <c r="BK396" s="6">
        <f ca="1">BK395+SUMIFS('Transactions (Dated)'!$F:$F,'Transactions (Dated)'!$D:$D,$BF396,'Transactions (Dated)'!$B:$B,BK$11,'Transactions (Dated)'!$C:$C,"Dividend (paid to cash)")*Z396</f>
        <v>312.18000000000006</v>
      </c>
      <c r="BL396" s="6">
        <f ca="1">BL395+SUMIFS('Transactions (Dated)'!$F:$F,'Transactions (Dated)'!$D:$D,$BF396,'Transactions (Dated)'!$B:$B,BL$11,'Transactions (Dated)'!$C:$C,"Dividend (paid to cash)")*AA396</f>
        <v>0</v>
      </c>
      <c r="BM396" s="6">
        <f ca="1">BM395+SUMIFS('Transactions (Dated)'!$F:$F,'Transactions (Dated)'!$D:$D,$BF396,'Transactions (Dated)'!$B:$B,BM$11,'Transactions (Dated)'!$C:$C,"Dividend (paid to cash)")*AB396</f>
        <v>718.63400000000001</v>
      </c>
      <c r="BN396" s="6">
        <f ca="1">BN395+SUMIFS('Transactions (Dated)'!$F:$F,'Transactions (Dated)'!$D:$D,$BF396,'Transactions (Dated)'!$B:$B,BN$11,'Transactions (Dated)'!$C:$C,"Dividend (paid to cash)")*AC396</f>
        <v>1014.9999999999999</v>
      </c>
      <c r="BO396" s="6">
        <f ca="1">BO395+SUMIFS('Transactions (Dated)'!$F:$F,'Transactions (Dated)'!$D:$D,$BF396,'Transactions (Dated)'!$B:$B,BO$11,'Transactions (Dated)'!$C:$C,"Dividend (paid to cash)")*AD396</f>
        <v>0</v>
      </c>
      <c r="BP396" s="6">
        <f ca="1">BP395+SUMIFS('Transactions (Dated)'!$F:$F,'Transactions (Dated)'!$D:$D,$BF396,'Transactions (Dated)'!$B:$B,BP$11,'Transactions (Dated)'!$C:$C,"Dividend (paid to cash)")*AE396</f>
        <v>0</v>
      </c>
      <c r="BQ396" s="6">
        <f ca="1">BQ395+SUMIFS('Transactions (Dated)'!$F:$F,'Transactions (Dated)'!$D:$D,$BF396,'Transactions (Dated)'!$B:$B,BQ$11,'Transactions (Dated)'!$C:$C,"Dividend (paid to cash)")*AF396</f>
        <v>0</v>
      </c>
      <c r="BR396" s="6">
        <f ca="1">BR395+SUMIFS('Transactions (Dated)'!$F:$F,'Transactions (Dated)'!$D:$D,$BF396,'Transactions (Dated)'!$B:$B,BR$11,'Transactions (Dated)'!$C:$C,"Dividend (paid to cash)")*AG396</f>
        <v>0</v>
      </c>
      <c r="BS396" s="6">
        <f ca="1">BS395+SUMIFS('Transactions (Dated)'!$F:$F,'Transactions (Dated)'!$D:$D,$BF396,'Transactions (Dated)'!$B:$B,BS$11,'Transactions (Dated)'!$C:$C,"Dividend (paid to cash)")*AH396</f>
        <v>0</v>
      </c>
      <c r="BT396" s="6">
        <f ca="1">BT395+SUMIFS('Transactions (Dated)'!$F:$F,'Transactions (Dated)'!$D:$D,$BF396,'Transactions (Dated)'!$B:$B,BT$11,'Transactions (Dated)'!$C:$C,"Dividend (paid to cash)")*AI396</f>
        <v>0</v>
      </c>
      <c r="BU396" s="6">
        <f ca="1">BU395+SUMIFS('Transactions (Dated)'!$F:$F,'Transactions (Dated)'!$D:$D,$BF396,'Transactions (Dated)'!$B:$B,BU$11,'Transactions (Dated)'!$C:$C,"Dividend (paid to cash)")*AJ396</f>
        <v>0</v>
      </c>
      <c r="BV396" s="6"/>
      <c r="BX396" s="6">
        <f t="shared" ca="1" si="150"/>
        <v>638265.36899999995</v>
      </c>
      <c r="BZ396" s="3">
        <f t="shared" si="151"/>
        <v>42473</v>
      </c>
      <c r="CA396" s="4">
        <f t="shared" ref="CA396:CA459" ca="1" si="170">SUM(AN396:BC396)</f>
        <v>389273.07</v>
      </c>
      <c r="CB396" s="4">
        <f t="shared" ref="CB396:CB459" ca="1" si="171">+BX396</f>
        <v>638265.36899999995</v>
      </c>
      <c r="CD396" s="4">
        <f t="shared" ref="CD396:CD459" ca="1" si="172">CA396+CB396</f>
        <v>1027538.439</v>
      </c>
    </row>
    <row r="397" spans="2:82">
      <c r="B397" s="3">
        <f t="shared" ref="B397:B460" si="173">+E397</f>
        <v>42474</v>
      </c>
      <c r="C397" s="2">
        <v>13668.3</v>
      </c>
      <c r="E397" s="70">
        <v>42474</v>
      </c>
      <c r="F397" s="69">
        <v>9.1</v>
      </c>
      <c r="G397" s="69">
        <v>2.25</v>
      </c>
      <c r="H397" s="69">
        <v>18.440000000000001</v>
      </c>
      <c r="I397" s="69">
        <v>32.090000000000003</v>
      </c>
      <c r="J397" s="69">
        <v>16.28</v>
      </c>
      <c r="K397" s="69">
        <v>12.5</v>
      </c>
      <c r="L397" s="69">
        <v>16.98</v>
      </c>
      <c r="M397" s="69">
        <v>3.84</v>
      </c>
      <c r="N397" s="69">
        <v>8.73</v>
      </c>
      <c r="O397" s="69">
        <v>9.1966999999999999</v>
      </c>
      <c r="P397" s="69">
        <v>30.4</v>
      </c>
      <c r="Q397" s="69">
        <v>1</v>
      </c>
      <c r="R397" s="69">
        <v>4.26</v>
      </c>
      <c r="S397" s="69">
        <v>39.53</v>
      </c>
      <c r="T397" s="4"/>
      <c r="V397" s="3">
        <f t="shared" si="152"/>
        <v>42474</v>
      </c>
      <c r="W397" s="40">
        <f ca="1">W396+SUMIFS('Transactions (Dated)'!$E$2:$E$53,'Transactions (Dated)'!$D$2:$D$53,'Share Values'!$V397,'Transactions (Dated)'!$B$2:$B$53,'Share Values'!W$11,'Transactions (Dated)'!$C$2:$C$53,"Buy")-SUMIFS('Transactions (Dated)'!$E$2:$E$53,'Transactions (Dated)'!$D$2:$D$53,'Share Values'!$V397,'Transactions (Dated)'!$B$2:$B$53,'Share Values'!W$11,'Transactions (Dated)'!$C$2:$C$53,"Sell")</f>
        <v>4625</v>
      </c>
      <c r="X397" s="40">
        <f ca="1">X396+SUMIFS('Transactions (Dated)'!$E$2:$E$53,'Transactions (Dated)'!$D$2:$D$53,'Share Values'!$V397,'Transactions (Dated)'!$B$2:$B$53,'Share Values'!X$11,'Transactions (Dated)'!$C$2:$C$53,"Buy")-SUMIFS('Transactions (Dated)'!$E$2:$E$53,'Transactions (Dated)'!$D$2:$D$53,'Share Values'!$V397,'Transactions (Dated)'!$B$2:$B$53,'Share Values'!X$11,'Transactions (Dated)'!$C$2:$C$53,"Sell")</f>
        <v>9375</v>
      </c>
      <c r="Y397" s="40">
        <f ca="1">Y396+SUMIFS('Transactions (Dated)'!$E$2:$E$53,'Transactions (Dated)'!$D$2:$D$53,'Share Values'!$V397,'Transactions (Dated)'!$B$2:$B$53,'Share Values'!Y$11,'Transactions (Dated)'!$C$2:$C$53,"Buy")-SUMIFS('Transactions (Dated)'!$E$2:$E$53,'Transactions (Dated)'!$D$2:$D$53,'Share Values'!$V397,'Transactions (Dated)'!$B$2:$B$53,'Share Values'!Y$11,'Transactions (Dated)'!$C$2:$C$53,"Sell")</f>
        <v>0</v>
      </c>
      <c r="Z397" s="40">
        <f ca="1">Z396+SUMIFS('Transactions (Dated)'!$E$2:$E$53,'Transactions (Dated)'!$D$2:$D$53,'Share Values'!$V397,'Transactions (Dated)'!$B$2:$B$53,'Share Values'!Z$11,'Transactions (Dated)'!$C$2:$C$53,"Buy")-SUMIFS('Transactions (Dated)'!$E$2:$E$53,'Transactions (Dated)'!$D$2:$D$53,'Share Values'!$V397,'Transactions (Dated)'!$B$2:$B$53,'Share Values'!Z$11,'Transactions (Dated)'!$C$2:$C$53,"Sell")</f>
        <v>1892</v>
      </c>
      <c r="AA397" s="40">
        <f ca="1">AA396+SUMIFS('Transactions (Dated)'!$E$2:$E$53,'Transactions (Dated)'!$D$2:$D$53,'Share Values'!$V397,'Transactions (Dated)'!$B$2:$B$53,'Share Values'!AA$11,'Transactions (Dated)'!$C$2:$C$53,"Buy")-SUMIFS('Transactions (Dated)'!$E$2:$E$53,'Transactions (Dated)'!$D$2:$D$53,'Share Values'!$V397,'Transactions (Dated)'!$B$2:$B$53,'Share Values'!AA$11,'Transactions (Dated)'!$C$2:$C$53,"Sell")</f>
        <v>2348</v>
      </c>
      <c r="AB397" s="40">
        <f ca="1">AB396+SUMIFS('Transactions (Dated)'!$E$2:$E$53,'Transactions (Dated)'!$D$2:$D$53,'Share Values'!$V397,'Transactions (Dated)'!$B$2:$B$53,'Share Values'!AB$11,'Transactions (Dated)'!$C$2:$C$53,"Buy")-SUMIFS('Transactions (Dated)'!$E$2:$E$53,'Transactions (Dated)'!$D$2:$D$53,'Share Values'!$V397,'Transactions (Dated)'!$B$2:$B$53,'Share Values'!AB$11,'Transactions (Dated)'!$C$2:$C$53,"Sell")</f>
        <v>4900</v>
      </c>
      <c r="AC397" s="40">
        <f ca="1">AC396+SUMIFS('Transactions (Dated)'!$E$2:$E$53,'Transactions (Dated)'!$D$2:$D$53,'Share Values'!$V397,'Transactions (Dated)'!$B$2:$B$53,'Share Values'!AC$11,'Transactions (Dated)'!$C$2:$C$53,"Buy")-SUMIFS('Transactions (Dated)'!$E$2:$E$53,'Transactions (Dated)'!$D$2:$D$53,'Share Values'!$V397,'Transactions (Dated)'!$B$2:$B$53,'Share Values'!AC$11,'Transactions (Dated)'!$C$2:$C$53,"Sell")</f>
        <v>2900</v>
      </c>
      <c r="AD397" s="40">
        <f ca="1">AD396+SUMIFS('Transactions (Dated)'!$E$2:$E$53,'Transactions (Dated)'!$D$2:$D$53,'Share Values'!$V397,'Transactions (Dated)'!$B$2:$B$53,'Share Values'!AD$11,'Transactions (Dated)'!$C$2:$C$53,"Buy")-SUMIFS('Transactions (Dated)'!$E$2:$E$53,'Transactions (Dated)'!$D$2:$D$53,'Share Values'!$V397,'Transactions (Dated)'!$B$2:$B$53,'Share Values'!AD$11,'Transactions (Dated)'!$C$2:$C$53,"Sell")</f>
        <v>14201</v>
      </c>
      <c r="AE397" s="40">
        <f ca="1">AE396+SUMIFS('Transactions (Dated)'!$E$2:$E$53,'Transactions (Dated)'!$D$2:$D$53,'Share Values'!$V397,'Transactions (Dated)'!$B$2:$B$53,'Share Values'!AE$11,'Transactions (Dated)'!$C$2:$C$53,"Buy")-SUMIFS('Transactions (Dated)'!$E$2:$E$53,'Transactions (Dated)'!$D$2:$D$53,'Share Values'!$V397,'Transactions (Dated)'!$B$2:$B$53,'Share Values'!AE$11,'Transactions (Dated)'!$C$2:$C$53,"Sell")</f>
        <v>6835</v>
      </c>
      <c r="AF397" s="40">
        <f ca="1">AF396+SUMIFS('Transactions (Dated)'!$E$2:$E$53,'Transactions (Dated)'!$D$2:$D$53,'Share Values'!$V397,'Transactions (Dated)'!$B$2:$B$53,'Share Values'!AF$11,'Transactions (Dated)'!$C$2:$C$53,"Buy")-SUMIFS('Transactions (Dated)'!$E$2:$E$53,'Transactions (Dated)'!$D$2:$D$53,'Share Values'!$V397,'Transactions (Dated)'!$B$2:$B$53,'Share Values'!AF$11,'Transactions (Dated)'!$C$2:$C$53,"Sell")</f>
        <v>0</v>
      </c>
      <c r="AG397" s="40">
        <f ca="1">AG396+SUMIFS('Transactions (Dated)'!$E$2:$E$53,'Transactions (Dated)'!$D$2:$D$53,'Share Values'!$V397,'Transactions (Dated)'!$B$2:$B$53,'Share Values'!AG$11,'Transactions (Dated)'!$C$2:$C$53,"Buy")-SUMIFS('Transactions (Dated)'!$E$2:$E$53,'Transactions (Dated)'!$D$2:$D$53,'Share Values'!$V397,'Transactions (Dated)'!$B$2:$B$53,'Share Values'!AG$11,'Transactions (Dated)'!$C$2:$C$53,"Sell")</f>
        <v>0</v>
      </c>
      <c r="AH397" s="40">
        <f ca="1">AH396+SUMIFS('Transactions (Dated)'!$E$2:$E$53,'Transactions (Dated)'!$D$2:$D$53,'Share Values'!$V397,'Transactions (Dated)'!$B$2:$B$53,'Share Values'!AH$11,'Transactions (Dated)'!$C$2:$C$53,"Buy")-SUMIFS('Transactions (Dated)'!$E$2:$E$53,'Transactions (Dated)'!$D$2:$D$53,'Share Values'!$V397,'Transactions (Dated)'!$B$2:$B$53,'Share Values'!AH$11,'Transactions (Dated)'!$C$2:$C$53,"Sell")</f>
        <v>0</v>
      </c>
      <c r="AI397" s="40">
        <f ca="1">AI396+SUMIFS('Transactions (Dated)'!$E$2:$E$53,'Transactions (Dated)'!$D$2:$D$53,'Share Values'!$V397,'Transactions (Dated)'!$B$2:$B$53,'Share Values'!AI$11,'Transactions (Dated)'!$C$2:$C$53,"Buy")-SUMIFS('Transactions (Dated)'!$E$2:$E$53,'Transactions (Dated)'!$D$2:$D$53,'Share Values'!$V397,'Transactions (Dated)'!$B$2:$B$53,'Share Values'!AI$11,'Transactions (Dated)'!$C$2:$C$53,"Sell")</f>
        <v>0</v>
      </c>
      <c r="AJ397" s="40">
        <f ca="1">AJ396+SUMIFS('Transactions (Dated)'!$E$2:$E$53,'Transactions (Dated)'!$D$2:$D$53,'Share Values'!$V397,'Transactions (Dated)'!$B$2:$B$53,'Share Values'!AJ$11,'Transactions (Dated)'!$C$2:$C$53,"Buy")-SUMIFS('Transactions (Dated)'!$E$2:$E$53,'Transactions (Dated)'!$D$2:$D$53,'Share Values'!$V397,'Transactions (Dated)'!$B$2:$B$53,'Share Values'!AJ$11,'Transactions (Dated)'!$C$2:$C$53,"Sell")</f>
        <v>0</v>
      </c>
      <c r="AK397" s="40"/>
      <c r="AM397" s="3">
        <f t="shared" si="153"/>
        <v>42474</v>
      </c>
      <c r="AN397" s="6">
        <f t="shared" ca="1" si="154"/>
        <v>42087.5</v>
      </c>
      <c r="AO397" s="6">
        <f t="shared" ca="1" si="155"/>
        <v>21093.75</v>
      </c>
      <c r="AP397" s="6">
        <f t="shared" ca="1" si="156"/>
        <v>0</v>
      </c>
      <c r="AQ397" s="6">
        <f t="shared" ca="1" si="157"/>
        <v>60714.280000000006</v>
      </c>
      <c r="AR397" s="6">
        <f t="shared" ca="1" si="158"/>
        <v>38225.440000000002</v>
      </c>
      <c r="AS397" s="6">
        <f t="shared" ca="1" si="159"/>
        <v>61250</v>
      </c>
      <c r="AT397" s="6">
        <f t="shared" ca="1" si="160"/>
        <v>49242</v>
      </c>
      <c r="AU397" s="6">
        <f t="shared" ca="1" si="161"/>
        <v>54531.839999999997</v>
      </c>
      <c r="AV397" s="6">
        <f t="shared" ca="1" si="162"/>
        <v>59669.55</v>
      </c>
      <c r="AW397" s="6">
        <f t="shared" ca="1" si="163"/>
        <v>0</v>
      </c>
      <c r="AX397" s="6">
        <f t="shared" ca="1" si="164"/>
        <v>0</v>
      </c>
      <c r="AY397" s="6">
        <f t="shared" ca="1" si="165"/>
        <v>0</v>
      </c>
      <c r="AZ397" s="6">
        <f t="shared" ca="1" si="166"/>
        <v>0</v>
      </c>
      <c r="BA397" s="6">
        <f t="shared" ca="1" si="167"/>
        <v>0</v>
      </c>
      <c r="BB397" s="6"/>
      <c r="BD397" s="4">
        <f t="shared" ca="1" si="168"/>
        <v>386814.35999999993</v>
      </c>
      <c r="BF397" s="3">
        <f t="shared" si="169"/>
        <v>42474</v>
      </c>
      <c r="BG397" s="6">
        <f>BG396+SUMIFS('Transactions (Dated)'!H:H,'Transactions (Dated)'!D:D,'Share Values'!AM397)</f>
        <v>633797.67999999993</v>
      </c>
      <c r="BH397" s="6">
        <f ca="1">BH396+SUMIFS('Transactions (Dated)'!$F:$F,'Transactions (Dated)'!$D:$D,$BF397,'Transactions (Dated)'!$B:$B,BH$11,'Transactions (Dated)'!$C:$C,"Dividend (paid to cash)")*W397</f>
        <v>0</v>
      </c>
      <c r="BI397" s="6">
        <f ca="1">BI396+SUMIFS('Transactions (Dated)'!$F:$F,'Transactions (Dated)'!$D:$D,$BF397,'Transactions (Dated)'!$B:$B,BI$11,'Transactions (Dated)'!$C:$C,"Dividend (paid to cash)")*X397</f>
        <v>2421.875</v>
      </c>
      <c r="BJ397" s="6">
        <f ca="1">BJ396+SUMIFS('Transactions (Dated)'!$F:$F,'Transactions (Dated)'!$D:$D,$BF397,'Transactions (Dated)'!$B:$B,BJ$11,'Transactions (Dated)'!$C:$C,"Dividend (paid to cash)")*Y397</f>
        <v>0</v>
      </c>
      <c r="BK397" s="6">
        <f ca="1">BK396+SUMIFS('Transactions (Dated)'!$F:$F,'Transactions (Dated)'!$D:$D,$BF397,'Transactions (Dated)'!$B:$B,BK$11,'Transactions (Dated)'!$C:$C,"Dividend (paid to cash)")*Z397</f>
        <v>312.18000000000006</v>
      </c>
      <c r="BL397" s="6">
        <f ca="1">BL396+SUMIFS('Transactions (Dated)'!$F:$F,'Transactions (Dated)'!$D:$D,$BF397,'Transactions (Dated)'!$B:$B,BL$11,'Transactions (Dated)'!$C:$C,"Dividend (paid to cash)")*AA397</f>
        <v>0</v>
      </c>
      <c r="BM397" s="6">
        <f ca="1">BM396+SUMIFS('Transactions (Dated)'!$F:$F,'Transactions (Dated)'!$D:$D,$BF397,'Transactions (Dated)'!$B:$B,BM$11,'Transactions (Dated)'!$C:$C,"Dividend (paid to cash)")*AB397</f>
        <v>718.63400000000001</v>
      </c>
      <c r="BN397" s="6">
        <f ca="1">BN396+SUMIFS('Transactions (Dated)'!$F:$F,'Transactions (Dated)'!$D:$D,$BF397,'Transactions (Dated)'!$B:$B,BN$11,'Transactions (Dated)'!$C:$C,"Dividend (paid to cash)")*AC397</f>
        <v>1014.9999999999999</v>
      </c>
      <c r="BO397" s="6">
        <f ca="1">BO396+SUMIFS('Transactions (Dated)'!$F:$F,'Transactions (Dated)'!$D:$D,$BF397,'Transactions (Dated)'!$B:$B,BO$11,'Transactions (Dated)'!$C:$C,"Dividend (paid to cash)")*AD397</f>
        <v>0</v>
      </c>
      <c r="BP397" s="6">
        <f ca="1">BP396+SUMIFS('Transactions (Dated)'!$F:$F,'Transactions (Dated)'!$D:$D,$BF397,'Transactions (Dated)'!$B:$B,BP$11,'Transactions (Dated)'!$C:$C,"Dividend (paid to cash)")*AE397</f>
        <v>0</v>
      </c>
      <c r="BQ397" s="6">
        <f ca="1">BQ396+SUMIFS('Transactions (Dated)'!$F:$F,'Transactions (Dated)'!$D:$D,$BF397,'Transactions (Dated)'!$B:$B,BQ$11,'Transactions (Dated)'!$C:$C,"Dividend (paid to cash)")*AF397</f>
        <v>0</v>
      </c>
      <c r="BR397" s="6">
        <f ca="1">BR396+SUMIFS('Transactions (Dated)'!$F:$F,'Transactions (Dated)'!$D:$D,$BF397,'Transactions (Dated)'!$B:$B,BR$11,'Transactions (Dated)'!$C:$C,"Dividend (paid to cash)")*AG397</f>
        <v>0</v>
      </c>
      <c r="BS397" s="6">
        <f ca="1">BS396+SUMIFS('Transactions (Dated)'!$F:$F,'Transactions (Dated)'!$D:$D,$BF397,'Transactions (Dated)'!$B:$B,BS$11,'Transactions (Dated)'!$C:$C,"Dividend (paid to cash)")*AH397</f>
        <v>0</v>
      </c>
      <c r="BT397" s="6">
        <f ca="1">BT396+SUMIFS('Transactions (Dated)'!$F:$F,'Transactions (Dated)'!$D:$D,$BF397,'Transactions (Dated)'!$B:$B,BT$11,'Transactions (Dated)'!$C:$C,"Dividend (paid to cash)")*AI397</f>
        <v>0</v>
      </c>
      <c r="BU397" s="6">
        <f ca="1">BU396+SUMIFS('Transactions (Dated)'!$F:$F,'Transactions (Dated)'!$D:$D,$BF397,'Transactions (Dated)'!$B:$B,BU$11,'Transactions (Dated)'!$C:$C,"Dividend (paid to cash)")*AJ397</f>
        <v>0</v>
      </c>
      <c r="BV397" s="6"/>
      <c r="BX397" s="6">
        <f t="shared" ref="BX397:BX460" ca="1" si="174">SUM(BG397:BW397)</f>
        <v>638265.36899999995</v>
      </c>
      <c r="BZ397" s="3">
        <f t="shared" ref="BZ397:BZ460" si="175">BF397</f>
        <v>42474</v>
      </c>
      <c r="CA397" s="4">
        <f t="shared" ca="1" si="170"/>
        <v>386814.35999999993</v>
      </c>
      <c r="CB397" s="4">
        <f t="shared" ca="1" si="171"/>
        <v>638265.36899999995</v>
      </c>
      <c r="CD397" s="4">
        <f t="shared" ca="1" si="172"/>
        <v>1025079.7289999998</v>
      </c>
    </row>
    <row r="398" spans="2:82">
      <c r="B398" s="3">
        <f t="shared" si="173"/>
        <v>42475</v>
      </c>
      <c r="C398" s="2">
        <v>13637.2</v>
      </c>
      <c r="E398" s="70">
        <v>42475</v>
      </c>
      <c r="F398" s="69">
        <v>9.07</v>
      </c>
      <c r="G398" s="69">
        <v>2.25</v>
      </c>
      <c r="H398" s="69">
        <v>18.399999999999999</v>
      </c>
      <c r="I398" s="69">
        <v>32.76</v>
      </c>
      <c r="J398" s="69">
        <v>16.309999999999999</v>
      </c>
      <c r="K398" s="69">
        <v>12.5</v>
      </c>
      <c r="L398" s="69">
        <v>17</v>
      </c>
      <c r="M398" s="69">
        <v>4.01</v>
      </c>
      <c r="N398" s="69">
        <v>8.89</v>
      </c>
      <c r="O398" s="69">
        <v>9.1333000000000002</v>
      </c>
      <c r="P398" s="69">
        <v>30.31</v>
      </c>
      <c r="Q398" s="69">
        <v>1</v>
      </c>
      <c r="R398" s="69">
        <v>4.26</v>
      </c>
      <c r="S398" s="69">
        <v>39.86</v>
      </c>
      <c r="T398" s="4"/>
      <c r="V398" s="3">
        <f t="shared" si="152"/>
        <v>42475</v>
      </c>
      <c r="W398" s="40">
        <f ca="1">W397+SUMIFS('Transactions (Dated)'!$E$2:$E$53,'Transactions (Dated)'!$D$2:$D$53,'Share Values'!$V398,'Transactions (Dated)'!$B$2:$B$53,'Share Values'!W$11,'Transactions (Dated)'!$C$2:$C$53,"Buy")-SUMIFS('Transactions (Dated)'!$E$2:$E$53,'Transactions (Dated)'!$D$2:$D$53,'Share Values'!$V398,'Transactions (Dated)'!$B$2:$B$53,'Share Values'!W$11,'Transactions (Dated)'!$C$2:$C$53,"Sell")</f>
        <v>4625</v>
      </c>
      <c r="X398" s="40">
        <f ca="1">X397+SUMIFS('Transactions (Dated)'!$E$2:$E$53,'Transactions (Dated)'!$D$2:$D$53,'Share Values'!$V398,'Transactions (Dated)'!$B$2:$B$53,'Share Values'!X$11,'Transactions (Dated)'!$C$2:$C$53,"Buy")-SUMIFS('Transactions (Dated)'!$E$2:$E$53,'Transactions (Dated)'!$D$2:$D$53,'Share Values'!$V398,'Transactions (Dated)'!$B$2:$B$53,'Share Values'!X$11,'Transactions (Dated)'!$C$2:$C$53,"Sell")</f>
        <v>9375</v>
      </c>
      <c r="Y398" s="40">
        <f ca="1">Y397+SUMIFS('Transactions (Dated)'!$E$2:$E$53,'Transactions (Dated)'!$D$2:$D$53,'Share Values'!$V398,'Transactions (Dated)'!$B$2:$B$53,'Share Values'!Y$11,'Transactions (Dated)'!$C$2:$C$53,"Buy")-SUMIFS('Transactions (Dated)'!$E$2:$E$53,'Transactions (Dated)'!$D$2:$D$53,'Share Values'!$V398,'Transactions (Dated)'!$B$2:$B$53,'Share Values'!Y$11,'Transactions (Dated)'!$C$2:$C$53,"Sell")</f>
        <v>0</v>
      </c>
      <c r="Z398" s="40">
        <f ca="1">Z397+SUMIFS('Transactions (Dated)'!$E$2:$E$53,'Transactions (Dated)'!$D$2:$D$53,'Share Values'!$V398,'Transactions (Dated)'!$B$2:$B$53,'Share Values'!Z$11,'Transactions (Dated)'!$C$2:$C$53,"Buy")-SUMIFS('Transactions (Dated)'!$E$2:$E$53,'Transactions (Dated)'!$D$2:$D$53,'Share Values'!$V398,'Transactions (Dated)'!$B$2:$B$53,'Share Values'!Z$11,'Transactions (Dated)'!$C$2:$C$53,"Sell")</f>
        <v>1892</v>
      </c>
      <c r="AA398" s="40">
        <f ca="1">AA397+SUMIFS('Transactions (Dated)'!$E$2:$E$53,'Transactions (Dated)'!$D$2:$D$53,'Share Values'!$V398,'Transactions (Dated)'!$B$2:$B$53,'Share Values'!AA$11,'Transactions (Dated)'!$C$2:$C$53,"Buy")-SUMIFS('Transactions (Dated)'!$E$2:$E$53,'Transactions (Dated)'!$D$2:$D$53,'Share Values'!$V398,'Transactions (Dated)'!$B$2:$B$53,'Share Values'!AA$11,'Transactions (Dated)'!$C$2:$C$53,"Sell")</f>
        <v>2348</v>
      </c>
      <c r="AB398" s="40">
        <f ca="1">AB397+SUMIFS('Transactions (Dated)'!$E$2:$E$53,'Transactions (Dated)'!$D$2:$D$53,'Share Values'!$V398,'Transactions (Dated)'!$B$2:$B$53,'Share Values'!AB$11,'Transactions (Dated)'!$C$2:$C$53,"Buy")-SUMIFS('Transactions (Dated)'!$E$2:$E$53,'Transactions (Dated)'!$D$2:$D$53,'Share Values'!$V398,'Transactions (Dated)'!$B$2:$B$53,'Share Values'!AB$11,'Transactions (Dated)'!$C$2:$C$53,"Sell")</f>
        <v>4900</v>
      </c>
      <c r="AC398" s="40">
        <f ca="1">AC397+SUMIFS('Transactions (Dated)'!$E$2:$E$53,'Transactions (Dated)'!$D$2:$D$53,'Share Values'!$V398,'Transactions (Dated)'!$B$2:$B$53,'Share Values'!AC$11,'Transactions (Dated)'!$C$2:$C$53,"Buy")-SUMIFS('Transactions (Dated)'!$E$2:$E$53,'Transactions (Dated)'!$D$2:$D$53,'Share Values'!$V398,'Transactions (Dated)'!$B$2:$B$53,'Share Values'!AC$11,'Transactions (Dated)'!$C$2:$C$53,"Sell")</f>
        <v>2900</v>
      </c>
      <c r="AD398" s="40">
        <f ca="1">AD397+SUMIFS('Transactions (Dated)'!$E$2:$E$53,'Transactions (Dated)'!$D$2:$D$53,'Share Values'!$V398,'Transactions (Dated)'!$B$2:$B$53,'Share Values'!AD$11,'Transactions (Dated)'!$C$2:$C$53,"Buy")-SUMIFS('Transactions (Dated)'!$E$2:$E$53,'Transactions (Dated)'!$D$2:$D$53,'Share Values'!$V398,'Transactions (Dated)'!$B$2:$B$53,'Share Values'!AD$11,'Transactions (Dated)'!$C$2:$C$53,"Sell")</f>
        <v>14201</v>
      </c>
      <c r="AE398" s="40">
        <f ca="1">AE397+SUMIFS('Transactions (Dated)'!$E$2:$E$53,'Transactions (Dated)'!$D$2:$D$53,'Share Values'!$V398,'Transactions (Dated)'!$B$2:$B$53,'Share Values'!AE$11,'Transactions (Dated)'!$C$2:$C$53,"Buy")-SUMIFS('Transactions (Dated)'!$E$2:$E$53,'Transactions (Dated)'!$D$2:$D$53,'Share Values'!$V398,'Transactions (Dated)'!$B$2:$B$53,'Share Values'!AE$11,'Transactions (Dated)'!$C$2:$C$53,"Sell")</f>
        <v>6835</v>
      </c>
      <c r="AF398" s="40">
        <f ca="1">AF397+SUMIFS('Transactions (Dated)'!$E$2:$E$53,'Transactions (Dated)'!$D$2:$D$53,'Share Values'!$V398,'Transactions (Dated)'!$B$2:$B$53,'Share Values'!AF$11,'Transactions (Dated)'!$C$2:$C$53,"Buy")-SUMIFS('Transactions (Dated)'!$E$2:$E$53,'Transactions (Dated)'!$D$2:$D$53,'Share Values'!$V398,'Transactions (Dated)'!$B$2:$B$53,'Share Values'!AF$11,'Transactions (Dated)'!$C$2:$C$53,"Sell")</f>
        <v>0</v>
      </c>
      <c r="AG398" s="40">
        <f ca="1">AG397+SUMIFS('Transactions (Dated)'!$E$2:$E$53,'Transactions (Dated)'!$D$2:$D$53,'Share Values'!$V398,'Transactions (Dated)'!$B$2:$B$53,'Share Values'!AG$11,'Transactions (Dated)'!$C$2:$C$53,"Buy")-SUMIFS('Transactions (Dated)'!$E$2:$E$53,'Transactions (Dated)'!$D$2:$D$53,'Share Values'!$V398,'Transactions (Dated)'!$B$2:$B$53,'Share Values'!AG$11,'Transactions (Dated)'!$C$2:$C$53,"Sell")</f>
        <v>0</v>
      </c>
      <c r="AH398" s="40">
        <f ca="1">AH397+SUMIFS('Transactions (Dated)'!$E$2:$E$53,'Transactions (Dated)'!$D$2:$D$53,'Share Values'!$V398,'Transactions (Dated)'!$B$2:$B$53,'Share Values'!AH$11,'Transactions (Dated)'!$C$2:$C$53,"Buy")-SUMIFS('Transactions (Dated)'!$E$2:$E$53,'Transactions (Dated)'!$D$2:$D$53,'Share Values'!$V398,'Transactions (Dated)'!$B$2:$B$53,'Share Values'!AH$11,'Transactions (Dated)'!$C$2:$C$53,"Sell")</f>
        <v>0</v>
      </c>
      <c r="AI398" s="40">
        <f ca="1">AI397+SUMIFS('Transactions (Dated)'!$E$2:$E$53,'Transactions (Dated)'!$D$2:$D$53,'Share Values'!$V398,'Transactions (Dated)'!$B$2:$B$53,'Share Values'!AI$11,'Transactions (Dated)'!$C$2:$C$53,"Buy")-SUMIFS('Transactions (Dated)'!$E$2:$E$53,'Transactions (Dated)'!$D$2:$D$53,'Share Values'!$V398,'Transactions (Dated)'!$B$2:$B$53,'Share Values'!AI$11,'Transactions (Dated)'!$C$2:$C$53,"Sell")</f>
        <v>0</v>
      </c>
      <c r="AJ398" s="40">
        <f ca="1">AJ397+SUMIFS('Transactions (Dated)'!$E$2:$E$53,'Transactions (Dated)'!$D$2:$D$53,'Share Values'!$V398,'Transactions (Dated)'!$B$2:$B$53,'Share Values'!AJ$11,'Transactions (Dated)'!$C$2:$C$53,"Buy")-SUMIFS('Transactions (Dated)'!$E$2:$E$53,'Transactions (Dated)'!$D$2:$D$53,'Share Values'!$V398,'Transactions (Dated)'!$B$2:$B$53,'Share Values'!AJ$11,'Transactions (Dated)'!$C$2:$C$53,"Sell")</f>
        <v>0</v>
      </c>
      <c r="AK398" s="40"/>
      <c r="AM398" s="3">
        <f t="shared" si="153"/>
        <v>42475</v>
      </c>
      <c r="AN398" s="6">
        <f t="shared" ca="1" si="154"/>
        <v>41948.75</v>
      </c>
      <c r="AO398" s="6">
        <f t="shared" ca="1" si="155"/>
        <v>21093.75</v>
      </c>
      <c r="AP398" s="6">
        <f t="shared" ca="1" si="156"/>
        <v>0</v>
      </c>
      <c r="AQ398" s="6">
        <f t="shared" ca="1" si="157"/>
        <v>61981.919999999998</v>
      </c>
      <c r="AR398" s="6">
        <f t="shared" ca="1" si="158"/>
        <v>38295.879999999997</v>
      </c>
      <c r="AS398" s="6">
        <f t="shared" ca="1" si="159"/>
        <v>61250</v>
      </c>
      <c r="AT398" s="6">
        <f t="shared" ca="1" si="160"/>
        <v>49300</v>
      </c>
      <c r="AU398" s="6">
        <f t="shared" ca="1" si="161"/>
        <v>56946.009999999995</v>
      </c>
      <c r="AV398" s="6">
        <f t="shared" ca="1" si="162"/>
        <v>60763.15</v>
      </c>
      <c r="AW398" s="6">
        <f t="shared" ca="1" si="163"/>
        <v>0</v>
      </c>
      <c r="AX398" s="6">
        <f t="shared" ca="1" si="164"/>
        <v>0</v>
      </c>
      <c r="AY398" s="6">
        <f t="shared" ca="1" si="165"/>
        <v>0</v>
      </c>
      <c r="AZ398" s="6">
        <f t="shared" ca="1" si="166"/>
        <v>0</v>
      </c>
      <c r="BA398" s="6">
        <f t="shared" ca="1" si="167"/>
        <v>0</v>
      </c>
      <c r="BB398" s="6"/>
      <c r="BD398" s="4">
        <f t="shared" ca="1" si="168"/>
        <v>391579.46</v>
      </c>
      <c r="BF398" s="3">
        <f t="shared" si="169"/>
        <v>42475</v>
      </c>
      <c r="BG398" s="6">
        <f>BG397+SUMIFS('Transactions (Dated)'!H:H,'Transactions (Dated)'!D:D,'Share Values'!AM398)</f>
        <v>633797.67999999993</v>
      </c>
      <c r="BH398" s="6">
        <f ca="1">BH397+SUMIFS('Transactions (Dated)'!$F:$F,'Transactions (Dated)'!$D:$D,$BF398,'Transactions (Dated)'!$B:$B,BH$11,'Transactions (Dated)'!$C:$C,"Dividend (paid to cash)")*W398</f>
        <v>0</v>
      </c>
      <c r="BI398" s="6">
        <f ca="1">BI397+SUMIFS('Transactions (Dated)'!$F:$F,'Transactions (Dated)'!$D:$D,$BF398,'Transactions (Dated)'!$B:$B,BI$11,'Transactions (Dated)'!$C:$C,"Dividend (paid to cash)")*X398</f>
        <v>2421.875</v>
      </c>
      <c r="BJ398" s="6">
        <f ca="1">BJ397+SUMIFS('Transactions (Dated)'!$F:$F,'Transactions (Dated)'!$D:$D,$BF398,'Transactions (Dated)'!$B:$B,BJ$11,'Transactions (Dated)'!$C:$C,"Dividend (paid to cash)")*Y398</f>
        <v>0</v>
      </c>
      <c r="BK398" s="6">
        <f ca="1">BK397+SUMIFS('Transactions (Dated)'!$F:$F,'Transactions (Dated)'!$D:$D,$BF398,'Transactions (Dated)'!$B:$B,BK$11,'Transactions (Dated)'!$C:$C,"Dividend (paid to cash)")*Z398</f>
        <v>312.18000000000006</v>
      </c>
      <c r="BL398" s="6">
        <f ca="1">BL397+SUMIFS('Transactions (Dated)'!$F:$F,'Transactions (Dated)'!$D:$D,$BF398,'Transactions (Dated)'!$B:$B,BL$11,'Transactions (Dated)'!$C:$C,"Dividend (paid to cash)")*AA398</f>
        <v>0</v>
      </c>
      <c r="BM398" s="6">
        <f ca="1">BM397+SUMIFS('Transactions (Dated)'!$F:$F,'Transactions (Dated)'!$D:$D,$BF398,'Transactions (Dated)'!$B:$B,BM$11,'Transactions (Dated)'!$C:$C,"Dividend (paid to cash)")*AB398</f>
        <v>718.63400000000001</v>
      </c>
      <c r="BN398" s="6">
        <f ca="1">BN397+SUMIFS('Transactions (Dated)'!$F:$F,'Transactions (Dated)'!$D:$D,$BF398,'Transactions (Dated)'!$B:$B,BN$11,'Transactions (Dated)'!$C:$C,"Dividend (paid to cash)")*AC398</f>
        <v>1014.9999999999999</v>
      </c>
      <c r="BO398" s="6">
        <f ca="1">BO397+SUMIFS('Transactions (Dated)'!$F:$F,'Transactions (Dated)'!$D:$D,$BF398,'Transactions (Dated)'!$B:$B,BO$11,'Transactions (Dated)'!$C:$C,"Dividend (paid to cash)")*AD398</f>
        <v>0</v>
      </c>
      <c r="BP398" s="6">
        <f ca="1">BP397+SUMIFS('Transactions (Dated)'!$F:$F,'Transactions (Dated)'!$D:$D,$BF398,'Transactions (Dated)'!$B:$B,BP$11,'Transactions (Dated)'!$C:$C,"Dividend (paid to cash)")*AE398</f>
        <v>0</v>
      </c>
      <c r="BQ398" s="6">
        <f ca="1">BQ397+SUMIFS('Transactions (Dated)'!$F:$F,'Transactions (Dated)'!$D:$D,$BF398,'Transactions (Dated)'!$B:$B,BQ$11,'Transactions (Dated)'!$C:$C,"Dividend (paid to cash)")*AF398</f>
        <v>0</v>
      </c>
      <c r="BR398" s="6">
        <f ca="1">BR397+SUMIFS('Transactions (Dated)'!$F:$F,'Transactions (Dated)'!$D:$D,$BF398,'Transactions (Dated)'!$B:$B,BR$11,'Transactions (Dated)'!$C:$C,"Dividend (paid to cash)")*AG398</f>
        <v>0</v>
      </c>
      <c r="BS398" s="6">
        <f ca="1">BS397+SUMIFS('Transactions (Dated)'!$F:$F,'Transactions (Dated)'!$D:$D,$BF398,'Transactions (Dated)'!$B:$B,BS$11,'Transactions (Dated)'!$C:$C,"Dividend (paid to cash)")*AH398</f>
        <v>0</v>
      </c>
      <c r="BT398" s="6">
        <f ca="1">BT397+SUMIFS('Transactions (Dated)'!$F:$F,'Transactions (Dated)'!$D:$D,$BF398,'Transactions (Dated)'!$B:$B,BT$11,'Transactions (Dated)'!$C:$C,"Dividend (paid to cash)")*AI398</f>
        <v>0</v>
      </c>
      <c r="BU398" s="6">
        <f ca="1">BU397+SUMIFS('Transactions (Dated)'!$F:$F,'Transactions (Dated)'!$D:$D,$BF398,'Transactions (Dated)'!$B:$B,BU$11,'Transactions (Dated)'!$C:$C,"Dividend (paid to cash)")*AJ398</f>
        <v>0</v>
      </c>
      <c r="BV398" s="6"/>
      <c r="BX398" s="6">
        <f t="shared" ca="1" si="174"/>
        <v>638265.36899999995</v>
      </c>
      <c r="BZ398" s="3">
        <f t="shared" si="175"/>
        <v>42475</v>
      </c>
      <c r="CA398" s="4">
        <f t="shared" ca="1" si="170"/>
        <v>391579.46</v>
      </c>
      <c r="CB398" s="4">
        <f t="shared" ca="1" si="171"/>
        <v>638265.36899999995</v>
      </c>
      <c r="CD398" s="4">
        <f t="shared" ca="1" si="172"/>
        <v>1029844.8289999999</v>
      </c>
    </row>
    <row r="399" spans="2:82">
      <c r="B399" s="3">
        <f t="shared" si="173"/>
        <v>42478</v>
      </c>
      <c r="C399" s="2">
        <v>13719.8</v>
      </c>
      <c r="E399" s="70">
        <v>42478</v>
      </c>
      <c r="F399" s="69">
        <v>9.09</v>
      </c>
      <c r="G399" s="69">
        <v>2.2999999999999998</v>
      </c>
      <c r="H399" s="69">
        <v>18.510000000000002</v>
      </c>
      <c r="I399" s="69">
        <v>33.65</v>
      </c>
      <c r="J399" s="69">
        <v>16.32</v>
      </c>
      <c r="K399" s="69">
        <v>12.52</v>
      </c>
      <c r="L399" s="69">
        <v>17.82</v>
      </c>
      <c r="M399" s="69">
        <v>4.0599999999999996</v>
      </c>
      <c r="N399" s="69">
        <v>8.85</v>
      </c>
      <c r="O399" s="69">
        <v>9.1266999999999996</v>
      </c>
      <c r="P399" s="69">
        <v>30.33</v>
      </c>
      <c r="Q399" s="69">
        <v>1</v>
      </c>
      <c r="R399" s="69">
        <v>4.67</v>
      </c>
      <c r="S399" s="69">
        <v>40.25</v>
      </c>
      <c r="T399" s="4"/>
      <c r="V399" s="3">
        <f t="shared" si="152"/>
        <v>42478</v>
      </c>
      <c r="W399" s="40">
        <f ca="1">W398+SUMIFS('Transactions (Dated)'!$E$2:$E$53,'Transactions (Dated)'!$D$2:$D$53,'Share Values'!$V399,'Transactions (Dated)'!$B$2:$B$53,'Share Values'!W$11,'Transactions (Dated)'!$C$2:$C$53,"Buy")-SUMIFS('Transactions (Dated)'!$E$2:$E$53,'Transactions (Dated)'!$D$2:$D$53,'Share Values'!$V399,'Transactions (Dated)'!$B$2:$B$53,'Share Values'!W$11,'Transactions (Dated)'!$C$2:$C$53,"Sell")</f>
        <v>4625</v>
      </c>
      <c r="X399" s="40">
        <f ca="1">X398+SUMIFS('Transactions (Dated)'!$E$2:$E$53,'Transactions (Dated)'!$D$2:$D$53,'Share Values'!$V399,'Transactions (Dated)'!$B$2:$B$53,'Share Values'!X$11,'Transactions (Dated)'!$C$2:$C$53,"Buy")-SUMIFS('Transactions (Dated)'!$E$2:$E$53,'Transactions (Dated)'!$D$2:$D$53,'Share Values'!$V399,'Transactions (Dated)'!$B$2:$B$53,'Share Values'!X$11,'Transactions (Dated)'!$C$2:$C$53,"Sell")</f>
        <v>9375</v>
      </c>
      <c r="Y399" s="40">
        <f ca="1">Y398+SUMIFS('Transactions (Dated)'!$E$2:$E$53,'Transactions (Dated)'!$D$2:$D$53,'Share Values'!$V399,'Transactions (Dated)'!$B$2:$B$53,'Share Values'!Y$11,'Transactions (Dated)'!$C$2:$C$53,"Buy")-SUMIFS('Transactions (Dated)'!$E$2:$E$53,'Transactions (Dated)'!$D$2:$D$53,'Share Values'!$V399,'Transactions (Dated)'!$B$2:$B$53,'Share Values'!Y$11,'Transactions (Dated)'!$C$2:$C$53,"Sell")</f>
        <v>0</v>
      </c>
      <c r="Z399" s="40">
        <f ca="1">Z398+SUMIFS('Transactions (Dated)'!$E$2:$E$53,'Transactions (Dated)'!$D$2:$D$53,'Share Values'!$V399,'Transactions (Dated)'!$B$2:$B$53,'Share Values'!Z$11,'Transactions (Dated)'!$C$2:$C$53,"Buy")-SUMIFS('Transactions (Dated)'!$E$2:$E$53,'Transactions (Dated)'!$D$2:$D$53,'Share Values'!$V399,'Transactions (Dated)'!$B$2:$B$53,'Share Values'!Z$11,'Transactions (Dated)'!$C$2:$C$53,"Sell")</f>
        <v>1892</v>
      </c>
      <c r="AA399" s="40">
        <f ca="1">AA398+SUMIFS('Transactions (Dated)'!$E$2:$E$53,'Transactions (Dated)'!$D$2:$D$53,'Share Values'!$V399,'Transactions (Dated)'!$B$2:$B$53,'Share Values'!AA$11,'Transactions (Dated)'!$C$2:$C$53,"Buy")-SUMIFS('Transactions (Dated)'!$E$2:$E$53,'Transactions (Dated)'!$D$2:$D$53,'Share Values'!$V399,'Transactions (Dated)'!$B$2:$B$53,'Share Values'!AA$11,'Transactions (Dated)'!$C$2:$C$53,"Sell")</f>
        <v>2348</v>
      </c>
      <c r="AB399" s="40">
        <f ca="1">AB398+SUMIFS('Transactions (Dated)'!$E$2:$E$53,'Transactions (Dated)'!$D$2:$D$53,'Share Values'!$V399,'Transactions (Dated)'!$B$2:$B$53,'Share Values'!AB$11,'Transactions (Dated)'!$C$2:$C$53,"Buy")-SUMIFS('Transactions (Dated)'!$E$2:$E$53,'Transactions (Dated)'!$D$2:$D$53,'Share Values'!$V399,'Transactions (Dated)'!$B$2:$B$53,'Share Values'!AB$11,'Transactions (Dated)'!$C$2:$C$53,"Sell")</f>
        <v>4900</v>
      </c>
      <c r="AC399" s="40">
        <f ca="1">AC398+SUMIFS('Transactions (Dated)'!$E$2:$E$53,'Transactions (Dated)'!$D$2:$D$53,'Share Values'!$V399,'Transactions (Dated)'!$B$2:$B$53,'Share Values'!AC$11,'Transactions (Dated)'!$C$2:$C$53,"Buy")-SUMIFS('Transactions (Dated)'!$E$2:$E$53,'Transactions (Dated)'!$D$2:$D$53,'Share Values'!$V399,'Transactions (Dated)'!$B$2:$B$53,'Share Values'!AC$11,'Transactions (Dated)'!$C$2:$C$53,"Sell")</f>
        <v>2900</v>
      </c>
      <c r="AD399" s="40">
        <f ca="1">AD398+SUMIFS('Transactions (Dated)'!$E$2:$E$53,'Transactions (Dated)'!$D$2:$D$53,'Share Values'!$V399,'Transactions (Dated)'!$B$2:$B$53,'Share Values'!AD$11,'Transactions (Dated)'!$C$2:$C$53,"Buy")-SUMIFS('Transactions (Dated)'!$E$2:$E$53,'Transactions (Dated)'!$D$2:$D$53,'Share Values'!$V399,'Transactions (Dated)'!$B$2:$B$53,'Share Values'!AD$11,'Transactions (Dated)'!$C$2:$C$53,"Sell")</f>
        <v>14201</v>
      </c>
      <c r="AE399" s="40">
        <f ca="1">AE398+SUMIFS('Transactions (Dated)'!$E$2:$E$53,'Transactions (Dated)'!$D$2:$D$53,'Share Values'!$V399,'Transactions (Dated)'!$B$2:$B$53,'Share Values'!AE$11,'Transactions (Dated)'!$C$2:$C$53,"Buy")-SUMIFS('Transactions (Dated)'!$E$2:$E$53,'Transactions (Dated)'!$D$2:$D$53,'Share Values'!$V399,'Transactions (Dated)'!$B$2:$B$53,'Share Values'!AE$11,'Transactions (Dated)'!$C$2:$C$53,"Sell")</f>
        <v>6835</v>
      </c>
      <c r="AF399" s="40">
        <f ca="1">AF398+SUMIFS('Transactions (Dated)'!$E$2:$E$53,'Transactions (Dated)'!$D$2:$D$53,'Share Values'!$V399,'Transactions (Dated)'!$B$2:$B$53,'Share Values'!AF$11,'Transactions (Dated)'!$C$2:$C$53,"Buy")-SUMIFS('Transactions (Dated)'!$E$2:$E$53,'Transactions (Dated)'!$D$2:$D$53,'Share Values'!$V399,'Transactions (Dated)'!$B$2:$B$53,'Share Values'!AF$11,'Transactions (Dated)'!$C$2:$C$53,"Sell")</f>
        <v>0</v>
      </c>
      <c r="AG399" s="40">
        <f ca="1">AG398+SUMIFS('Transactions (Dated)'!$E$2:$E$53,'Transactions (Dated)'!$D$2:$D$53,'Share Values'!$V399,'Transactions (Dated)'!$B$2:$B$53,'Share Values'!AG$11,'Transactions (Dated)'!$C$2:$C$53,"Buy")-SUMIFS('Transactions (Dated)'!$E$2:$E$53,'Transactions (Dated)'!$D$2:$D$53,'Share Values'!$V399,'Transactions (Dated)'!$B$2:$B$53,'Share Values'!AG$11,'Transactions (Dated)'!$C$2:$C$53,"Sell")</f>
        <v>0</v>
      </c>
      <c r="AH399" s="40">
        <f ca="1">AH398+SUMIFS('Transactions (Dated)'!$E$2:$E$53,'Transactions (Dated)'!$D$2:$D$53,'Share Values'!$V399,'Transactions (Dated)'!$B$2:$B$53,'Share Values'!AH$11,'Transactions (Dated)'!$C$2:$C$53,"Buy")-SUMIFS('Transactions (Dated)'!$E$2:$E$53,'Transactions (Dated)'!$D$2:$D$53,'Share Values'!$V399,'Transactions (Dated)'!$B$2:$B$53,'Share Values'!AH$11,'Transactions (Dated)'!$C$2:$C$53,"Sell")</f>
        <v>0</v>
      </c>
      <c r="AI399" s="40">
        <f ca="1">AI398+SUMIFS('Transactions (Dated)'!$E$2:$E$53,'Transactions (Dated)'!$D$2:$D$53,'Share Values'!$V399,'Transactions (Dated)'!$B$2:$B$53,'Share Values'!AI$11,'Transactions (Dated)'!$C$2:$C$53,"Buy")-SUMIFS('Transactions (Dated)'!$E$2:$E$53,'Transactions (Dated)'!$D$2:$D$53,'Share Values'!$V399,'Transactions (Dated)'!$B$2:$B$53,'Share Values'!AI$11,'Transactions (Dated)'!$C$2:$C$53,"Sell")</f>
        <v>0</v>
      </c>
      <c r="AJ399" s="40">
        <f ca="1">AJ398+SUMIFS('Transactions (Dated)'!$E$2:$E$53,'Transactions (Dated)'!$D$2:$D$53,'Share Values'!$V399,'Transactions (Dated)'!$B$2:$B$53,'Share Values'!AJ$11,'Transactions (Dated)'!$C$2:$C$53,"Buy")-SUMIFS('Transactions (Dated)'!$E$2:$E$53,'Transactions (Dated)'!$D$2:$D$53,'Share Values'!$V399,'Transactions (Dated)'!$B$2:$B$53,'Share Values'!AJ$11,'Transactions (Dated)'!$C$2:$C$53,"Sell")</f>
        <v>0</v>
      </c>
      <c r="AK399" s="40"/>
      <c r="AM399" s="3">
        <f t="shared" si="153"/>
        <v>42478</v>
      </c>
      <c r="AN399" s="6">
        <f t="shared" ca="1" si="154"/>
        <v>42041.25</v>
      </c>
      <c r="AO399" s="6">
        <f t="shared" ca="1" si="155"/>
        <v>21562.5</v>
      </c>
      <c r="AP399" s="6">
        <f t="shared" ca="1" si="156"/>
        <v>0</v>
      </c>
      <c r="AQ399" s="6">
        <f t="shared" ca="1" si="157"/>
        <v>63665.799999999996</v>
      </c>
      <c r="AR399" s="6">
        <f t="shared" ca="1" si="158"/>
        <v>38319.360000000001</v>
      </c>
      <c r="AS399" s="6">
        <f t="shared" ca="1" si="159"/>
        <v>61348</v>
      </c>
      <c r="AT399" s="6">
        <f t="shared" ca="1" si="160"/>
        <v>51678</v>
      </c>
      <c r="AU399" s="6">
        <f t="shared" ca="1" si="161"/>
        <v>57656.06</v>
      </c>
      <c r="AV399" s="6">
        <f t="shared" ca="1" si="162"/>
        <v>60489.75</v>
      </c>
      <c r="AW399" s="6">
        <f t="shared" ca="1" si="163"/>
        <v>0</v>
      </c>
      <c r="AX399" s="6">
        <f t="shared" ca="1" si="164"/>
        <v>0</v>
      </c>
      <c r="AY399" s="6">
        <f t="shared" ca="1" si="165"/>
        <v>0</v>
      </c>
      <c r="AZ399" s="6">
        <f t="shared" ca="1" si="166"/>
        <v>0</v>
      </c>
      <c r="BA399" s="6">
        <f t="shared" ca="1" si="167"/>
        <v>0</v>
      </c>
      <c r="BB399" s="6"/>
      <c r="BD399" s="4">
        <f t="shared" ca="1" si="168"/>
        <v>396760.72</v>
      </c>
      <c r="BF399" s="3">
        <f t="shared" si="169"/>
        <v>42478</v>
      </c>
      <c r="BG399" s="6">
        <f>BG398+SUMIFS('Transactions (Dated)'!H:H,'Transactions (Dated)'!D:D,'Share Values'!AM399)</f>
        <v>633797.67999999993</v>
      </c>
      <c r="BH399" s="6">
        <f ca="1">BH398+SUMIFS('Transactions (Dated)'!$F:$F,'Transactions (Dated)'!$D:$D,$BF399,'Transactions (Dated)'!$B:$B,BH$11,'Transactions (Dated)'!$C:$C,"Dividend (paid to cash)")*W399</f>
        <v>0</v>
      </c>
      <c r="BI399" s="6">
        <f ca="1">BI398+SUMIFS('Transactions (Dated)'!$F:$F,'Transactions (Dated)'!$D:$D,$BF399,'Transactions (Dated)'!$B:$B,BI$11,'Transactions (Dated)'!$C:$C,"Dividend (paid to cash)")*X399</f>
        <v>2421.875</v>
      </c>
      <c r="BJ399" s="6">
        <f ca="1">BJ398+SUMIFS('Transactions (Dated)'!$F:$F,'Transactions (Dated)'!$D:$D,$BF399,'Transactions (Dated)'!$B:$B,BJ$11,'Transactions (Dated)'!$C:$C,"Dividend (paid to cash)")*Y399</f>
        <v>0</v>
      </c>
      <c r="BK399" s="6">
        <f ca="1">BK398+SUMIFS('Transactions (Dated)'!$F:$F,'Transactions (Dated)'!$D:$D,$BF399,'Transactions (Dated)'!$B:$B,BK$11,'Transactions (Dated)'!$C:$C,"Dividend (paid to cash)")*Z399</f>
        <v>312.18000000000006</v>
      </c>
      <c r="BL399" s="6">
        <f ca="1">BL398+SUMIFS('Transactions (Dated)'!$F:$F,'Transactions (Dated)'!$D:$D,$BF399,'Transactions (Dated)'!$B:$B,BL$11,'Transactions (Dated)'!$C:$C,"Dividend (paid to cash)")*AA399</f>
        <v>0</v>
      </c>
      <c r="BM399" s="6">
        <f ca="1">BM398+SUMIFS('Transactions (Dated)'!$F:$F,'Transactions (Dated)'!$D:$D,$BF399,'Transactions (Dated)'!$B:$B,BM$11,'Transactions (Dated)'!$C:$C,"Dividend (paid to cash)")*AB399</f>
        <v>718.63400000000001</v>
      </c>
      <c r="BN399" s="6">
        <f ca="1">BN398+SUMIFS('Transactions (Dated)'!$F:$F,'Transactions (Dated)'!$D:$D,$BF399,'Transactions (Dated)'!$B:$B,BN$11,'Transactions (Dated)'!$C:$C,"Dividend (paid to cash)")*AC399</f>
        <v>1014.9999999999999</v>
      </c>
      <c r="BO399" s="6">
        <f ca="1">BO398+SUMIFS('Transactions (Dated)'!$F:$F,'Transactions (Dated)'!$D:$D,$BF399,'Transactions (Dated)'!$B:$B,BO$11,'Transactions (Dated)'!$C:$C,"Dividend (paid to cash)")*AD399</f>
        <v>0</v>
      </c>
      <c r="BP399" s="6">
        <f ca="1">BP398+SUMIFS('Transactions (Dated)'!$F:$F,'Transactions (Dated)'!$D:$D,$BF399,'Transactions (Dated)'!$B:$B,BP$11,'Transactions (Dated)'!$C:$C,"Dividend (paid to cash)")*AE399</f>
        <v>0</v>
      </c>
      <c r="BQ399" s="6">
        <f ca="1">BQ398+SUMIFS('Transactions (Dated)'!$F:$F,'Transactions (Dated)'!$D:$D,$BF399,'Transactions (Dated)'!$B:$B,BQ$11,'Transactions (Dated)'!$C:$C,"Dividend (paid to cash)")*AF399</f>
        <v>0</v>
      </c>
      <c r="BR399" s="6">
        <f ca="1">BR398+SUMIFS('Transactions (Dated)'!$F:$F,'Transactions (Dated)'!$D:$D,$BF399,'Transactions (Dated)'!$B:$B,BR$11,'Transactions (Dated)'!$C:$C,"Dividend (paid to cash)")*AG399</f>
        <v>0</v>
      </c>
      <c r="BS399" s="6">
        <f ca="1">BS398+SUMIFS('Transactions (Dated)'!$F:$F,'Transactions (Dated)'!$D:$D,$BF399,'Transactions (Dated)'!$B:$B,BS$11,'Transactions (Dated)'!$C:$C,"Dividend (paid to cash)")*AH399</f>
        <v>0</v>
      </c>
      <c r="BT399" s="6">
        <f ca="1">BT398+SUMIFS('Transactions (Dated)'!$F:$F,'Transactions (Dated)'!$D:$D,$BF399,'Transactions (Dated)'!$B:$B,BT$11,'Transactions (Dated)'!$C:$C,"Dividend (paid to cash)")*AI399</f>
        <v>0</v>
      </c>
      <c r="BU399" s="6">
        <f ca="1">BU398+SUMIFS('Transactions (Dated)'!$F:$F,'Transactions (Dated)'!$D:$D,$BF399,'Transactions (Dated)'!$B:$B,BU$11,'Transactions (Dated)'!$C:$C,"Dividend (paid to cash)")*AJ399</f>
        <v>0</v>
      </c>
      <c r="BV399" s="6"/>
      <c r="BX399" s="6">
        <f t="shared" ca="1" si="174"/>
        <v>638265.36899999995</v>
      </c>
      <c r="BZ399" s="3">
        <f t="shared" si="175"/>
        <v>42478</v>
      </c>
      <c r="CA399" s="4">
        <f t="shared" ca="1" si="170"/>
        <v>396760.72</v>
      </c>
      <c r="CB399" s="4">
        <f t="shared" ca="1" si="171"/>
        <v>638265.36899999995</v>
      </c>
      <c r="CD399" s="4">
        <f t="shared" ca="1" si="172"/>
        <v>1035026.0889999999</v>
      </c>
    </row>
    <row r="400" spans="2:82">
      <c r="B400" s="3">
        <f t="shared" si="173"/>
        <v>42479</v>
      </c>
      <c r="C400" s="2">
        <v>13867.3</v>
      </c>
      <c r="E400" s="70">
        <v>42479</v>
      </c>
      <c r="F400" s="69">
        <v>8.93</v>
      </c>
      <c r="G400" s="69">
        <v>2.41</v>
      </c>
      <c r="H400" s="69">
        <v>18.71</v>
      </c>
      <c r="I400" s="69">
        <v>33.159999999999997</v>
      </c>
      <c r="J400" s="69">
        <v>16.47</v>
      </c>
      <c r="K400" s="69">
        <v>12.61</v>
      </c>
      <c r="L400" s="69">
        <v>18.55</v>
      </c>
      <c r="M400" s="69">
        <v>4.24</v>
      </c>
      <c r="N400" s="69">
        <v>8.7899999999999991</v>
      </c>
      <c r="O400" s="69">
        <v>9.0767000000000007</v>
      </c>
      <c r="P400" s="69">
        <v>30.19</v>
      </c>
      <c r="Q400" s="69">
        <v>1</v>
      </c>
      <c r="R400" s="69">
        <v>5.35</v>
      </c>
      <c r="S400" s="69">
        <v>40.17</v>
      </c>
      <c r="T400" s="4"/>
      <c r="V400" s="3">
        <f t="shared" si="152"/>
        <v>42479</v>
      </c>
      <c r="W400" s="40">
        <f ca="1">W399+SUMIFS('Transactions (Dated)'!$E$2:$E$53,'Transactions (Dated)'!$D$2:$D$53,'Share Values'!$V400,'Transactions (Dated)'!$B$2:$B$53,'Share Values'!W$11,'Transactions (Dated)'!$C$2:$C$53,"Buy")-SUMIFS('Transactions (Dated)'!$E$2:$E$53,'Transactions (Dated)'!$D$2:$D$53,'Share Values'!$V400,'Transactions (Dated)'!$B$2:$B$53,'Share Values'!W$11,'Transactions (Dated)'!$C$2:$C$53,"Sell")</f>
        <v>4625</v>
      </c>
      <c r="X400" s="40">
        <f ca="1">X399+SUMIFS('Transactions (Dated)'!$E$2:$E$53,'Transactions (Dated)'!$D$2:$D$53,'Share Values'!$V400,'Transactions (Dated)'!$B$2:$B$53,'Share Values'!X$11,'Transactions (Dated)'!$C$2:$C$53,"Buy")-SUMIFS('Transactions (Dated)'!$E$2:$E$53,'Transactions (Dated)'!$D$2:$D$53,'Share Values'!$V400,'Transactions (Dated)'!$B$2:$B$53,'Share Values'!X$11,'Transactions (Dated)'!$C$2:$C$53,"Sell")</f>
        <v>9375</v>
      </c>
      <c r="Y400" s="40">
        <f ca="1">Y399+SUMIFS('Transactions (Dated)'!$E$2:$E$53,'Transactions (Dated)'!$D$2:$D$53,'Share Values'!$V400,'Transactions (Dated)'!$B$2:$B$53,'Share Values'!Y$11,'Transactions (Dated)'!$C$2:$C$53,"Buy")-SUMIFS('Transactions (Dated)'!$E$2:$E$53,'Transactions (Dated)'!$D$2:$D$53,'Share Values'!$V400,'Transactions (Dated)'!$B$2:$B$53,'Share Values'!Y$11,'Transactions (Dated)'!$C$2:$C$53,"Sell")</f>
        <v>0</v>
      </c>
      <c r="Z400" s="40">
        <f ca="1">Z399+SUMIFS('Transactions (Dated)'!$E$2:$E$53,'Transactions (Dated)'!$D$2:$D$53,'Share Values'!$V400,'Transactions (Dated)'!$B$2:$B$53,'Share Values'!Z$11,'Transactions (Dated)'!$C$2:$C$53,"Buy")-SUMIFS('Transactions (Dated)'!$E$2:$E$53,'Transactions (Dated)'!$D$2:$D$53,'Share Values'!$V400,'Transactions (Dated)'!$B$2:$B$53,'Share Values'!Z$11,'Transactions (Dated)'!$C$2:$C$53,"Sell")</f>
        <v>1892</v>
      </c>
      <c r="AA400" s="40">
        <f ca="1">AA399+SUMIFS('Transactions (Dated)'!$E$2:$E$53,'Transactions (Dated)'!$D$2:$D$53,'Share Values'!$V400,'Transactions (Dated)'!$B$2:$B$53,'Share Values'!AA$11,'Transactions (Dated)'!$C$2:$C$53,"Buy")-SUMIFS('Transactions (Dated)'!$E$2:$E$53,'Transactions (Dated)'!$D$2:$D$53,'Share Values'!$V400,'Transactions (Dated)'!$B$2:$B$53,'Share Values'!AA$11,'Transactions (Dated)'!$C$2:$C$53,"Sell")</f>
        <v>2348</v>
      </c>
      <c r="AB400" s="40">
        <f ca="1">AB399+SUMIFS('Transactions (Dated)'!$E$2:$E$53,'Transactions (Dated)'!$D$2:$D$53,'Share Values'!$V400,'Transactions (Dated)'!$B$2:$B$53,'Share Values'!AB$11,'Transactions (Dated)'!$C$2:$C$53,"Buy")-SUMIFS('Transactions (Dated)'!$E$2:$E$53,'Transactions (Dated)'!$D$2:$D$53,'Share Values'!$V400,'Transactions (Dated)'!$B$2:$B$53,'Share Values'!AB$11,'Transactions (Dated)'!$C$2:$C$53,"Sell")</f>
        <v>4900</v>
      </c>
      <c r="AC400" s="40">
        <f ca="1">AC399+SUMIFS('Transactions (Dated)'!$E$2:$E$53,'Transactions (Dated)'!$D$2:$D$53,'Share Values'!$V400,'Transactions (Dated)'!$B$2:$B$53,'Share Values'!AC$11,'Transactions (Dated)'!$C$2:$C$53,"Buy")-SUMIFS('Transactions (Dated)'!$E$2:$E$53,'Transactions (Dated)'!$D$2:$D$53,'Share Values'!$V400,'Transactions (Dated)'!$B$2:$B$53,'Share Values'!AC$11,'Transactions (Dated)'!$C$2:$C$53,"Sell")</f>
        <v>2900</v>
      </c>
      <c r="AD400" s="40">
        <f ca="1">AD399+SUMIFS('Transactions (Dated)'!$E$2:$E$53,'Transactions (Dated)'!$D$2:$D$53,'Share Values'!$V400,'Transactions (Dated)'!$B$2:$B$53,'Share Values'!AD$11,'Transactions (Dated)'!$C$2:$C$53,"Buy")-SUMIFS('Transactions (Dated)'!$E$2:$E$53,'Transactions (Dated)'!$D$2:$D$53,'Share Values'!$V400,'Transactions (Dated)'!$B$2:$B$53,'Share Values'!AD$11,'Transactions (Dated)'!$C$2:$C$53,"Sell")</f>
        <v>14201</v>
      </c>
      <c r="AE400" s="40">
        <f ca="1">AE399+SUMIFS('Transactions (Dated)'!$E$2:$E$53,'Transactions (Dated)'!$D$2:$D$53,'Share Values'!$V400,'Transactions (Dated)'!$B$2:$B$53,'Share Values'!AE$11,'Transactions (Dated)'!$C$2:$C$53,"Buy")-SUMIFS('Transactions (Dated)'!$E$2:$E$53,'Transactions (Dated)'!$D$2:$D$53,'Share Values'!$V400,'Transactions (Dated)'!$B$2:$B$53,'Share Values'!AE$11,'Transactions (Dated)'!$C$2:$C$53,"Sell")</f>
        <v>6835</v>
      </c>
      <c r="AF400" s="40">
        <f ca="1">AF399+SUMIFS('Transactions (Dated)'!$E$2:$E$53,'Transactions (Dated)'!$D$2:$D$53,'Share Values'!$V400,'Transactions (Dated)'!$B$2:$B$53,'Share Values'!AF$11,'Transactions (Dated)'!$C$2:$C$53,"Buy")-SUMIFS('Transactions (Dated)'!$E$2:$E$53,'Transactions (Dated)'!$D$2:$D$53,'Share Values'!$V400,'Transactions (Dated)'!$B$2:$B$53,'Share Values'!AF$11,'Transactions (Dated)'!$C$2:$C$53,"Sell")</f>
        <v>0</v>
      </c>
      <c r="AG400" s="40">
        <f ca="1">AG399+SUMIFS('Transactions (Dated)'!$E$2:$E$53,'Transactions (Dated)'!$D$2:$D$53,'Share Values'!$V400,'Transactions (Dated)'!$B$2:$B$53,'Share Values'!AG$11,'Transactions (Dated)'!$C$2:$C$53,"Buy")-SUMIFS('Transactions (Dated)'!$E$2:$E$53,'Transactions (Dated)'!$D$2:$D$53,'Share Values'!$V400,'Transactions (Dated)'!$B$2:$B$53,'Share Values'!AG$11,'Transactions (Dated)'!$C$2:$C$53,"Sell")</f>
        <v>0</v>
      </c>
      <c r="AH400" s="40">
        <f ca="1">AH399+SUMIFS('Transactions (Dated)'!$E$2:$E$53,'Transactions (Dated)'!$D$2:$D$53,'Share Values'!$V400,'Transactions (Dated)'!$B$2:$B$53,'Share Values'!AH$11,'Transactions (Dated)'!$C$2:$C$53,"Buy")-SUMIFS('Transactions (Dated)'!$E$2:$E$53,'Transactions (Dated)'!$D$2:$D$53,'Share Values'!$V400,'Transactions (Dated)'!$B$2:$B$53,'Share Values'!AH$11,'Transactions (Dated)'!$C$2:$C$53,"Sell")</f>
        <v>0</v>
      </c>
      <c r="AI400" s="40">
        <f ca="1">AI399+SUMIFS('Transactions (Dated)'!$E$2:$E$53,'Transactions (Dated)'!$D$2:$D$53,'Share Values'!$V400,'Transactions (Dated)'!$B$2:$B$53,'Share Values'!AI$11,'Transactions (Dated)'!$C$2:$C$53,"Buy")-SUMIFS('Transactions (Dated)'!$E$2:$E$53,'Transactions (Dated)'!$D$2:$D$53,'Share Values'!$V400,'Transactions (Dated)'!$B$2:$B$53,'Share Values'!AI$11,'Transactions (Dated)'!$C$2:$C$53,"Sell")</f>
        <v>0</v>
      </c>
      <c r="AJ400" s="40">
        <f ca="1">AJ399+SUMIFS('Transactions (Dated)'!$E$2:$E$53,'Transactions (Dated)'!$D$2:$D$53,'Share Values'!$V400,'Transactions (Dated)'!$B$2:$B$53,'Share Values'!AJ$11,'Transactions (Dated)'!$C$2:$C$53,"Buy")-SUMIFS('Transactions (Dated)'!$E$2:$E$53,'Transactions (Dated)'!$D$2:$D$53,'Share Values'!$V400,'Transactions (Dated)'!$B$2:$B$53,'Share Values'!AJ$11,'Transactions (Dated)'!$C$2:$C$53,"Sell")</f>
        <v>0</v>
      </c>
      <c r="AK400" s="40"/>
      <c r="AM400" s="3">
        <f t="shared" si="153"/>
        <v>42479</v>
      </c>
      <c r="AN400" s="6">
        <f t="shared" ca="1" si="154"/>
        <v>41301.25</v>
      </c>
      <c r="AO400" s="6">
        <f t="shared" ca="1" si="155"/>
        <v>22593.75</v>
      </c>
      <c r="AP400" s="6">
        <f t="shared" ca="1" si="156"/>
        <v>0</v>
      </c>
      <c r="AQ400" s="6">
        <f t="shared" ca="1" si="157"/>
        <v>62738.719999999994</v>
      </c>
      <c r="AR400" s="6">
        <f t="shared" ca="1" si="158"/>
        <v>38671.56</v>
      </c>
      <c r="AS400" s="6">
        <f t="shared" ca="1" si="159"/>
        <v>61789</v>
      </c>
      <c r="AT400" s="6">
        <f t="shared" ca="1" si="160"/>
        <v>53795</v>
      </c>
      <c r="AU400" s="6">
        <f t="shared" ca="1" si="161"/>
        <v>60212.240000000005</v>
      </c>
      <c r="AV400" s="6">
        <f t="shared" ca="1" si="162"/>
        <v>60079.649999999994</v>
      </c>
      <c r="AW400" s="6">
        <f t="shared" ca="1" si="163"/>
        <v>0</v>
      </c>
      <c r="AX400" s="6">
        <f t="shared" ca="1" si="164"/>
        <v>0</v>
      </c>
      <c r="AY400" s="6">
        <f t="shared" ca="1" si="165"/>
        <v>0</v>
      </c>
      <c r="AZ400" s="6">
        <f t="shared" ca="1" si="166"/>
        <v>0</v>
      </c>
      <c r="BA400" s="6">
        <f t="shared" ca="1" si="167"/>
        <v>0</v>
      </c>
      <c r="BB400" s="6"/>
      <c r="BD400" s="4">
        <f t="shared" ca="1" si="168"/>
        <v>401181.17000000004</v>
      </c>
      <c r="BF400" s="3">
        <f t="shared" si="169"/>
        <v>42479</v>
      </c>
      <c r="BG400" s="6">
        <f>BG399+SUMIFS('Transactions (Dated)'!H:H,'Transactions (Dated)'!D:D,'Share Values'!AM400)</f>
        <v>633797.67999999993</v>
      </c>
      <c r="BH400" s="6">
        <f ca="1">BH399+SUMIFS('Transactions (Dated)'!$F:$F,'Transactions (Dated)'!$D:$D,$BF400,'Transactions (Dated)'!$B:$B,BH$11,'Transactions (Dated)'!$C:$C,"Dividend (paid to cash)")*W400</f>
        <v>0</v>
      </c>
      <c r="BI400" s="6">
        <f ca="1">BI399+SUMIFS('Transactions (Dated)'!$F:$F,'Transactions (Dated)'!$D:$D,$BF400,'Transactions (Dated)'!$B:$B,BI$11,'Transactions (Dated)'!$C:$C,"Dividend (paid to cash)")*X400</f>
        <v>2421.875</v>
      </c>
      <c r="BJ400" s="6">
        <f ca="1">BJ399+SUMIFS('Transactions (Dated)'!$F:$F,'Transactions (Dated)'!$D:$D,$BF400,'Transactions (Dated)'!$B:$B,BJ$11,'Transactions (Dated)'!$C:$C,"Dividend (paid to cash)")*Y400</f>
        <v>0</v>
      </c>
      <c r="BK400" s="6">
        <f ca="1">BK399+SUMIFS('Transactions (Dated)'!$F:$F,'Transactions (Dated)'!$D:$D,$BF400,'Transactions (Dated)'!$B:$B,BK$11,'Transactions (Dated)'!$C:$C,"Dividend (paid to cash)")*Z400</f>
        <v>312.18000000000006</v>
      </c>
      <c r="BL400" s="6">
        <f ca="1">BL399+SUMIFS('Transactions (Dated)'!$F:$F,'Transactions (Dated)'!$D:$D,$BF400,'Transactions (Dated)'!$B:$B,BL$11,'Transactions (Dated)'!$C:$C,"Dividend (paid to cash)")*AA400</f>
        <v>0</v>
      </c>
      <c r="BM400" s="6">
        <f ca="1">BM399+SUMIFS('Transactions (Dated)'!$F:$F,'Transactions (Dated)'!$D:$D,$BF400,'Transactions (Dated)'!$B:$B,BM$11,'Transactions (Dated)'!$C:$C,"Dividend (paid to cash)")*AB400</f>
        <v>718.63400000000001</v>
      </c>
      <c r="BN400" s="6">
        <f ca="1">BN399+SUMIFS('Transactions (Dated)'!$F:$F,'Transactions (Dated)'!$D:$D,$BF400,'Transactions (Dated)'!$B:$B,BN$11,'Transactions (Dated)'!$C:$C,"Dividend (paid to cash)")*AC400</f>
        <v>1014.9999999999999</v>
      </c>
      <c r="BO400" s="6">
        <f ca="1">BO399+SUMIFS('Transactions (Dated)'!$F:$F,'Transactions (Dated)'!$D:$D,$BF400,'Transactions (Dated)'!$B:$B,BO$11,'Transactions (Dated)'!$C:$C,"Dividend (paid to cash)")*AD400</f>
        <v>0</v>
      </c>
      <c r="BP400" s="6">
        <f ca="1">BP399+SUMIFS('Transactions (Dated)'!$F:$F,'Transactions (Dated)'!$D:$D,$BF400,'Transactions (Dated)'!$B:$B,BP$11,'Transactions (Dated)'!$C:$C,"Dividend (paid to cash)")*AE400</f>
        <v>0</v>
      </c>
      <c r="BQ400" s="6">
        <f ca="1">BQ399+SUMIFS('Transactions (Dated)'!$F:$F,'Transactions (Dated)'!$D:$D,$BF400,'Transactions (Dated)'!$B:$B,BQ$11,'Transactions (Dated)'!$C:$C,"Dividend (paid to cash)")*AF400</f>
        <v>0</v>
      </c>
      <c r="BR400" s="6">
        <f ca="1">BR399+SUMIFS('Transactions (Dated)'!$F:$F,'Transactions (Dated)'!$D:$D,$BF400,'Transactions (Dated)'!$B:$B,BR$11,'Transactions (Dated)'!$C:$C,"Dividend (paid to cash)")*AG400</f>
        <v>0</v>
      </c>
      <c r="BS400" s="6">
        <f ca="1">BS399+SUMIFS('Transactions (Dated)'!$F:$F,'Transactions (Dated)'!$D:$D,$BF400,'Transactions (Dated)'!$B:$B,BS$11,'Transactions (Dated)'!$C:$C,"Dividend (paid to cash)")*AH400</f>
        <v>0</v>
      </c>
      <c r="BT400" s="6">
        <f ca="1">BT399+SUMIFS('Transactions (Dated)'!$F:$F,'Transactions (Dated)'!$D:$D,$BF400,'Transactions (Dated)'!$B:$B,BT$11,'Transactions (Dated)'!$C:$C,"Dividend (paid to cash)")*AI400</f>
        <v>0</v>
      </c>
      <c r="BU400" s="6">
        <f ca="1">BU399+SUMIFS('Transactions (Dated)'!$F:$F,'Transactions (Dated)'!$D:$D,$BF400,'Transactions (Dated)'!$B:$B,BU$11,'Transactions (Dated)'!$C:$C,"Dividend (paid to cash)")*AJ400</f>
        <v>0</v>
      </c>
      <c r="BV400" s="6"/>
      <c r="BX400" s="6">
        <f t="shared" ca="1" si="174"/>
        <v>638265.36899999995</v>
      </c>
      <c r="BZ400" s="3">
        <f t="shared" si="175"/>
        <v>42479</v>
      </c>
      <c r="CA400" s="4">
        <f t="shared" ca="1" si="170"/>
        <v>401181.17000000004</v>
      </c>
      <c r="CB400" s="4">
        <f t="shared" ca="1" si="171"/>
        <v>638265.36899999995</v>
      </c>
      <c r="CD400" s="4">
        <f t="shared" ca="1" si="172"/>
        <v>1039446.539</v>
      </c>
    </row>
    <row r="401" spans="2:82">
      <c r="B401" s="3">
        <f t="shared" si="173"/>
        <v>42480</v>
      </c>
      <c r="C401" s="2">
        <v>13911.3</v>
      </c>
      <c r="E401" s="70">
        <v>42480</v>
      </c>
      <c r="F401" s="69">
        <v>9.15</v>
      </c>
      <c r="G401" s="69">
        <v>2.46</v>
      </c>
      <c r="H401" s="69">
        <v>18.765000000000001</v>
      </c>
      <c r="I401" s="69">
        <v>32.72</v>
      </c>
      <c r="J401" s="69">
        <v>16.93</v>
      </c>
      <c r="K401" s="69">
        <v>12.29</v>
      </c>
      <c r="L401" s="69">
        <v>18.62</v>
      </c>
      <c r="M401" s="69">
        <v>4.41</v>
      </c>
      <c r="N401" s="69">
        <v>8.7899999999999991</v>
      </c>
      <c r="O401" s="69">
        <v>9.1732999999999993</v>
      </c>
      <c r="P401" s="69">
        <v>30.31</v>
      </c>
      <c r="Q401" s="69">
        <v>1</v>
      </c>
      <c r="R401" s="69">
        <v>5.48</v>
      </c>
      <c r="S401" s="69">
        <v>39.43</v>
      </c>
      <c r="T401" s="4"/>
      <c r="V401" s="3">
        <f t="shared" si="152"/>
        <v>42480</v>
      </c>
      <c r="W401" s="40">
        <f ca="1">W400+SUMIFS('Transactions (Dated)'!$E$2:$E$53,'Transactions (Dated)'!$D$2:$D$53,'Share Values'!$V401,'Transactions (Dated)'!$B$2:$B$53,'Share Values'!W$11,'Transactions (Dated)'!$C$2:$C$53,"Buy")-SUMIFS('Transactions (Dated)'!$E$2:$E$53,'Transactions (Dated)'!$D$2:$D$53,'Share Values'!$V401,'Transactions (Dated)'!$B$2:$B$53,'Share Values'!W$11,'Transactions (Dated)'!$C$2:$C$53,"Sell")</f>
        <v>4625</v>
      </c>
      <c r="X401" s="40">
        <f ca="1">X400+SUMIFS('Transactions (Dated)'!$E$2:$E$53,'Transactions (Dated)'!$D$2:$D$53,'Share Values'!$V401,'Transactions (Dated)'!$B$2:$B$53,'Share Values'!X$11,'Transactions (Dated)'!$C$2:$C$53,"Buy")-SUMIFS('Transactions (Dated)'!$E$2:$E$53,'Transactions (Dated)'!$D$2:$D$53,'Share Values'!$V401,'Transactions (Dated)'!$B$2:$B$53,'Share Values'!X$11,'Transactions (Dated)'!$C$2:$C$53,"Sell")</f>
        <v>9375</v>
      </c>
      <c r="Y401" s="40">
        <f ca="1">Y400+SUMIFS('Transactions (Dated)'!$E$2:$E$53,'Transactions (Dated)'!$D$2:$D$53,'Share Values'!$V401,'Transactions (Dated)'!$B$2:$B$53,'Share Values'!Y$11,'Transactions (Dated)'!$C$2:$C$53,"Buy")-SUMIFS('Transactions (Dated)'!$E$2:$E$53,'Transactions (Dated)'!$D$2:$D$53,'Share Values'!$V401,'Transactions (Dated)'!$B$2:$B$53,'Share Values'!Y$11,'Transactions (Dated)'!$C$2:$C$53,"Sell")</f>
        <v>0</v>
      </c>
      <c r="Z401" s="40">
        <f ca="1">Z400+SUMIFS('Transactions (Dated)'!$E$2:$E$53,'Transactions (Dated)'!$D$2:$D$53,'Share Values'!$V401,'Transactions (Dated)'!$B$2:$B$53,'Share Values'!Z$11,'Transactions (Dated)'!$C$2:$C$53,"Buy")-SUMIFS('Transactions (Dated)'!$E$2:$E$53,'Transactions (Dated)'!$D$2:$D$53,'Share Values'!$V401,'Transactions (Dated)'!$B$2:$B$53,'Share Values'!Z$11,'Transactions (Dated)'!$C$2:$C$53,"Sell")</f>
        <v>1892</v>
      </c>
      <c r="AA401" s="40">
        <f ca="1">AA400+SUMIFS('Transactions (Dated)'!$E$2:$E$53,'Transactions (Dated)'!$D$2:$D$53,'Share Values'!$V401,'Transactions (Dated)'!$B$2:$B$53,'Share Values'!AA$11,'Transactions (Dated)'!$C$2:$C$53,"Buy")-SUMIFS('Transactions (Dated)'!$E$2:$E$53,'Transactions (Dated)'!$D$2:$D$53,'Share Values'!$V401,'Transactions (Dated)'!$B$2:$B$53,'Share Values'!AA$11,'Transactions (Dated)'!$C$2:$C$53,"Sell")</f>
        <v>2348</v>
      </c>
      <c r="AB401" s="40">
        <f ca="1">AB400+SUMIFS('Transactions (Dated)'!$E$2:$E$53,'Transactions (Dated)'!$D$2:$D$53,'Share Values'!$V401,'Transactions (Dated)'!$B$2:$B$53,'Share Values'!AB$11,'Transactions (Dated)'!$C$2:$C$53,"Buy")-SUMIFS('Transactions (Dated)'!$E$2:$E$53,'Transactions (Dated)'!$D$2:$D$53,'Share Values'!$V401,'Transactions (Dated)'!$B$2:$B$53,'Share Values'!AB$11,'Transactions (Dated)'!$C$2:$C$53,"Sell")</f>
        <v>4900</v>
      </c>
      <c r="AC401" s="40">
        <f ca="1">AC400+SUMIFS('Transactions (Dated)'!$E$2:$E$53,'Transactions (Dated)'!$D$2:$D$53,'Share Values'!$V401,'Transactions (Dated)'!$B$2:$B$53,'Share Values'!AC$11,'Transactions (Dated)'!$C$2:$C$53,"Buy")-SUMIFS('Transactions (Dated)'!$E$2:$E$53,'Transactions (Dated)'!$D$2:$D$53,'Share Values'!$V401,'Transactions (Dated)'!$B$2:$B$53,'Share Values'!AC$11,'Transactions (Dated)'!$C$2:$C$53,"Sell")</f>
        <v>2900</v>
      </c>
      <c r="AD401" s="40">
        <f ca="1">AD400+SUMIFS('Transactions (Dated)'!$E$2:$E$53,'Transactions (Dated)'!$D$2:$D$53,'Share Values'!$V401,'Transactions (Dated)'!$B$2:$B$53,'Share Values'!AD$11,'Transactions (Dated)'!$C$2:$C$53,"Buy")-SUMIFS('Transactions (Dated)'!$E$2:$E$53,'Transactions (Dated)'!$D$2:$D$53,'Share Values'!$V401,'Transactions (Dated)'!$B$2:$B$53,'Share Values'!AD$11,'Transactions (Dated)'!$C$2:$C$53,"Sell")</f>
        <v>14201</v>
      </c>
      <c r="AE401" s="40">
        <f ca="1">AE400+SUMIFS('Transactions (Dated)'!$E$2:$E$53,'Transactions (Dated)'!$D$2:$D$53,'Share Values'!$V401,'Transactions (Dated)'!$B$2:$B$53,'Share Values'!AE$11,'Transactions (Dated)'!$C$2:$C$53,"Buy")-SUMIFS('Transactions (Dated)'!$E$2:$E$53,'Transactions (Dated)'!$D$2:$D$53,'Share Values'!$V401,'Transactions (Dated)'!$B$2:$B$53,'Share Values'!AE$11,'Transactions (Dated)'!$C$2:$C$53,"Sell")</f>
        <v>6835</v>
      </c>
      <c r="AF401" s="40">
        <f ca="1">AF400+SUMIFS('Transactions (Dated)'!$E$2:$E$53,'Transactions (Dated)'!$D$2:$D$53,'Share Values'!$V401,'Transactions (Dated)'!$B$2:$B$53,'Share Values'!AF$11,'Transactions (Dated)'!$C$2:$C$53,"Buy")-SUMIFS('Transactions (Dated)'!$E$2:$E$53,'Transactions (Dated)'!$D$2:$D$53,'Share Values'!$V401,'Transactions (Dated)'!$B$2:$B$53,'Share Values'!AF$11,'Transactions (Dated)'!$C$2:$C$53,"Sell")</f>
        <v>0</v>
      </c>
      <c r="AG401" s="40">
        <f ca="1">AG400+SUMIFS('Transactions (Dated)'!$E$2:$E$53,'Transactions (Dated)'!$D$2:$D$53,'Share Values'!$V401,'Transactions (Dated)'!$B$2:$B$53,'Share Values'!AG$11,'Transactions (Dated)'!$C$2:$C$53,"Buy")-SUMIFS('Transactions (Dated)'!$E$2:$E$53,'Transactions (Dated)'!$D$2:$D$53,'Share Values'!$V401,'Transactions (Dated)'!$B$2:$B$53,'Share Values'!AG$11,'Transactions (Dated)'!$C$2:$C$53,"Sell")</f>
        <v>0</v>
      </c>
      <c r="AH401" s="40">
        <f ca="1">AH400+SUMIFS('Transactions (Dated)'!$E$2:$E$53,'Transactions (Dated)'!$D$2:$D$53,'Share Values'!$V401,'Transactions (Dated)'!$B$2:$B$53,'Share Values'!AH$11,'Transactions (Dated)'!$C$2:$C$53,"Buy")-SUMIFS('Transactions (Dated)'!$E$2:$E$53,'Transactions (Dated)'!$D$2:$D$53,'Share Values'!$V401,'Transactions (Dated)'!$B$2:$B$53,'Share Values'!AH$11,'Transactions (Dated)'!$C$2:$C$53,"Sell")</f>
        <v>0</v>
      </c>
      <c r="AI401" s="40">
        <f ca="1">AI400+SUMIFS('Transactions (Dated)'!$E$2:$E$53,'Transactions (Dated)'!$D$2:$D$53,'Share Values'!$V401,'Transactions (Dated)'!$B$2:$B$53,'Share Values'!AI$11,'Transactions (Dated)'!$C$2:$C$53,"Buy")-SUMIFS('Transactions (Dated)'!$E$2:$E$53,'Transactions (Dated)'!$D$2:$D$53,'Share Values'!$V401,'Transactions (Dated)'!$B$2:$B$53,'Share Values'!AI$11,'Transactions (Dated)'!$C$2:$C$53,"Sell")</f>
        <v>0</v>
      </c>
      <c r="AJ401" s="40">
        <f ca="1">AJ400+SUMIFS('Transactions (Dated)'!$E$2:$E$53,'Transactions (Dated)'!$D$2:$D$53,'Share Values'!$V401,'Transactions (Dated)'!$B$2:$B$53,'Share Values'!AJ$11,'Transactions (Dated)'!$C$2:$C$53,"Buy")-SUMIFS('Transactions (Dated)'!$E$2:$E$53,'Transactions (Dated)'!$D$2:$D$53,'Share Values'!$V401,'Transactions (Dated)'!$B$2:$B$53,'Share Values'!AJ$11,'Transactions (Dated)'!$C$2:$C$53,"Sell")</f>
        <v>0</v>
      </c>
      <c r="AK401" s="40"/>
      <c r="AM401" s="3">
        <f t="shared" si="153"/>
        <v>42480</v>
      </c>
      <c r="AN401" s="6">
        <f t="shared" ca="1" si="154"/>
        <v>42318.75</v>
      </c>
      <c r="AO401" s="6">
        <f t="shared" ca="1" si="155"/>
        <v>23062.5</v>
      </c>
      <c r="AP401" s="6">
        <f t="shared" ca="1" si="156"/>
        <v>0</v>
      </c>
      <c r="AQ401" s="6">
        <f t="shared" ca="1" si="157"/>
        <v>61906.239999999998</v>
      </c>
      <c r="AR401" s="6">
        <f t="shared" ca="1" si="158"/>
        <v>39751.64</v>
      </c>
      <c r="AS401" s="6">
        <f t="shared" ca="1" si="159"/>
        <v>60220.999999999993</v>
      </c>
      <c r="AT401" s="6">
        <f t="shared" ca="1" si="160"/>
        <v>53998</v>
      </c>
      <c r="AU401" s="6">
        <f t="shared" ca="1" si="161"/>
        <v>62626.41</v>
      </c>
      <c r="AV401" s="6">
        <f t="shared" ca="1" si="162"/>
        <v>60079.649999999994</v>
      </c>
      <c r="AW401" s="6">
        <f t="shared" ca="1" si="163"/>
        <v>0</v>
      </c>
      <c r="AX401" s="6">
        <f t="shared" ca="1" si="164"/>
        <v>0</v>
      </c>
      <c r="AY401" s="6">
        <f t="shared" ca="1" si="165"/>
        <v>0</v>
      </c>
      <c r="AZ401" s="6">
        <f t="shared" ca="1" si="166"/>
        <v>0</v>
      </c>
      <c r="BA401" s="6">
        <f t="shared" ca="1" si="167"/>
        <v>0</v>
      </c>
      <c r="BB401" s="6"/>
      <c r="BD401" s="4">
        <f t="shared" ca="1" si="168"/>
        <v>403964.19000000006</v>
      </c>
      <c r="BF401" s="3">
        <f t="shared" si="169"/>
        <v>42480</v>
      </c>
      <c r="BG401" s="6">
        <f>BG400+SUMIFS('Transactions (Dated)'!H:H,'Transactions (Dated)'!D:D,'Share Values'!AM401)</f>
        <v>633797.67999999993</v>
      </c>
      <c r="BH401" s="6">
        <f ca="1">BH400+SUMIFS('Transactions (Dated)'!$F:$F,'Transactions (Dated)'!$D:$D,$BF401,'Transactions (Dated)'!$B:$B,BH$11,'Transactions (Dated)'!$C:$C,"Dividend (paid to cash)")*W401</f>
        <v>0</v>
      </c>
      <c r="BI401" s="6">
        <f ca="1">BI400+SUMIFS('Transactions (Dated)'!$F:$F,'Transactions (Dated)'!$D:$D,$BF401,'Transactions (Dated)'!$B:$B,BI$11,'Transactions (Dated)'!$C:$C,"Dividend (paid to cash)")*X401</f>
        <v>2421.875</v>
      </c>
      <c r="BJ401" s="6">
        <f ca="1">BJ400+SUMIFS('Transactions (Dated)'!$F:$F,'Transactions (Dated)'!$D:$D,$BF401,'Transactions (Dated)'!$B:$B,BJ$11,'Transactions (Dated)'!$C:$C,"Dividend (paid to cash)")*Y401</f>
        <v>0</v>
      </c>
      <c r="BK401" s="6">
        <f ca="1">BK400+SUMIFS('Transactions (Dated)'!$F:$F,'Transactions (Dated)'!$D:$D,$BF401,'Transactions (Dated)'!$B:$B,BK$11,'Transactions (Dated)'!$C:$C,"Dividend (paid to cash)")*Z401</f>
        <v>312.18000000000006</v>
      </c>
      <c r="BL401" s="6">
        <f ca="1">BL400+SUMIFS('Transactions (Dated)'!$F:$F,'Transactions (Dated)'!$D:$D,$BF401,'Transactions (Dated)'!$B:$B,BL$11,'Transactions (Dated)'!$C:$C,"Dividend (paid to cash)")*AA401</f>
        <v>0</v>
      </c>
      <c r="BM401" s="6">
        <f ca="1">BM400+SUMIFS('Transactions (Dated)'!$F:$F,'Transactions (Dated)'!$D:$D,$BF401,'Transactions (Dated)'!$B:$B,BM$11,'Transactions (Dated)'!$C:$C,"Dividend (paid to cash)")*AB401</f>
        <v>718.63400000000001</v>
      </c>
      <c r="BN401" s="6">
        <f ca="1">BN400+SUMIFS('Transactions (Dated)'!$F:$F,'Transactions (Dated)'!$D:$D,$BF401,'Transactions (Dated)'!$B:$B,BN$11,'Transactions (Dated)'!$C:$C,"Dividend (paid to cash)")*AC401</f>
        <v>1014.9999999999999</v>
      </c>
      <c r="BO401" s="6">
        <f ca="1">BO400+SUMIFS('Transactions (Dated)'!$F:$F,'Transactions (Dated)'!$D:$D,$BF401,'Transactions (Dated)'!$B:$B,BO$11,'Transactions (Dated)'!$C:$C,"Dividend (paid to cash)")*AD401</f>
        <v>0</v>
      </c>
      <c r="BP401" s="6">
        <f ca="1">BP400+SUMIFS('Transactions (Dated)'!$F:$F,'Transactions (Dated)'!$D:$D,$BF401,'Transactions (Dated)'!$B:$B,BP$11,'Transactions (Dated)'!$C:$C,"Dividend (paid to cash)")*AE401</f>
        <v>0</v>
      </c>
      <c r="BQ401" s="6">
        <f ca="1">BQ400+SUMIFS('Transactions (Dated)'!$F:$F,'Transactions (Dated)'!$D:$D,$BF401,'Transactions (Dated)'!$B:$B,BQ$11,'Transactions (Dated)'!$C:$C,"Dividend (paid to cash)")*AF401</f>
        <v>0</v>
      </c>
      <c r="BR401" s="6">
        <f ca="1">BR400+SUMIFS('Transactions (Dated)'!$F:$F,'Transactions (Dated)'!$D:$D,$BF401,'Transactions (Dated)'!$B:$B,BR$11,'Transactions (Dated)'!$C:$C,"Dividend (paid to cash)")*AG401</f>
        <v>0</v>
      </c>
      <c r="BS401" s="6">
        <f ca="1">BS400+SUMIFS('Transactions (Dated)'!$F:$F,'Transactions (Dated)'!$D:$D,$BF401,'Transactions (Dated)'!$B:$B,BS$11,'Transactions (Dated)'!$C:$C,"Dividend (paid to cash)")*AH401</f>
        <v>0</v>
      </c>
      <c r="BT401" s="6">
        <f ca="1">BT400+SUMIFS('Transactions (Dated)'!$F:$F,'Transactions (Dated)'!$D:$D,$BF401,'Transactions (Dated)'!$B:$B,BT$11,'Transactions (Dated)'!$C:$C,"Dividend (paid to cash)")*AI401</f>
        <v>0</v>
      </c>
      <c r="BU401" s="6">
        <f ca="1">BU400+SUMIFS('Transactions (Dated)'!$F:$F,'Transactions (Dated)'!$D:$D,$BF401,'Transactions (Dated)'!$B:$B,BU$11,'Transactions (Dated)'!$C:$C,"Dividend (paid to cash)")*AJ401</f>
        <v>0</v>
      </c>
      <c r="BV401" s="6"/>
      <c r="BX401" s="6">
        <f t="shared" ca="1" si="174"/>
        <v>638265.36899999995</v>
      </c>
      <c r="BZ401" s="3">
        <f t="shared" si="175"/>
        <v>42480</v>
      </c>
      <c r="CA401" s="4">
        <f t="shared" ca="1" si="170"/>
        <v>403964.19000000006</v>
      </c>
      <c r="CB401" s="4">
        <f t="shared" ca="1" si="171"/>
        <v>638265.36899999995</v>
      </c>
      <c r="CD401" s="4">
        <f t="shared" ca="1" si="172"/>
        <v>1042229.559</v>
      </c>
    </row>
    <row r="402" spans="2:82">
      <c r="B402" s="3">
        <f t="shared" si="173"/>
        <v>42481</v>
      </c>
      <c r="C402" s="2">
        <v>13881.2</v>
      </c>
      <c r="E402" s="70">
        <v>42481</v>
      </c>
      <c r="F402" s="69">
        <v>9.0399999999999991</v>
      </c>
      <c r="G402" s="69">
        <v>2.39</v>
      </c>
      <c r="H402" s="69">
        <v>18.72</v>
      </c>
      <c r="I402" s="69">
        <v>32.49</v>
      </c>
      <c r="J402" s="69">
        <v>16.72</v>
      </c>
      <c r="K402" s="69">
        <v>12.29</v>
      </c>
      <c r="L402" s="69">
        <v>18.68</v>
      </c>
      <c r="M402" s="69">
        <v>4.3899999999999997</v>
      </c>
      <c r="N402" s="69">
        <v>8.69</v>
      </c>
      <c r="O402" s="69">
        <v>9.08</v>
      </c>
      <c r="P402" s="69">
        <v>30.62</v>
      </c>
      <c r="Q402" s="69">
        <v>1</v>
      </c>
      <c r="R402" s="69">
        <v>5.09</v>
      </c>
      <c r="S402" s="69">
        <v>38.840000000000003</v>
      </c>
      <c r="T402" s="4"/>
      <c r="V402" s="3">
        <f t="shared" si="152"/>
        <v>42481</v>
      </c>
      <c r="W402" s="40">
        <f ca="1">W401+SUMIFS('Transactions (Dated)'!$E$2:$E$53,'Transactions (Dated)'!$D$2:$D$53,'Share Values'!$V402,'Transactions (Dated)'!$B$2:$B$53,'Share Values'!W$11,'Transactions (Dated)'!$C$2:$C$53,"Buy")-SUMIFS('Transactions (Dated)'!$E$2:$E$53,'Transactions (Dated)'!$D$2:$D$53,'Share Values'!$V402,'Transactions (Dated)'!$B$2:$B$53,'Share Values'!W$11,'Transactions (Dated)'!$C$2:$C$53,"Sell")</f>
        <v>4625</v>
      </c>
      <c r="X402" s="40">
        <f ca="1">X401+SUMIFS('Transactions (Dated)'!$E$2:$E$53,'Transactions (Dated)'!$D$2:$D$53,'Share Values'!$V402,'Transactions (Dated)'!$B$2:$B$53,'Share Values'!X$11,'Transactions (Dated)'!$C$2:$C$53,"Buy")-SUMIFS('Transactions (Dated)'!$E$2:$E$53,'Transactions (Dated)'!$D$2:$D$53,'Share Values'!$V402,'Transactions (Dated)'!$B$2:$B$53,'Share Values'!X$11,'Transactions (Dated)'!$C$2:$C$53,"Sell")</f>
        <v>9375</v>
      </c>
      <c r="Y402" s="40">
        <f ca="1">Y401+SUMIFS('Transactions (Dated)'!$E$2:$E$53,'Transactions (Dated)'!$D$2:$D$53,'Share Values'!$V402,'Transactions (Dated)'!$B$2:$B$53,'Share Values'!Y$11,'Transactions (Dated)'!$C$2:$C$53,"Buy")-SUMIFS('Transactions (Dated)'!$E$2:$E$53,'Transactions (Dated)'!$D$2:$D$53,'Share Values'!$V402,'Transactions (Dated)'!$B$2:$B$53,'Share Values'!Y$11,'Transactions (Dated)'!$C$2:$C$53,"Sell")</f>
        <v>0</v>
      </c>
      <c r="Z402" s="40">
        <f ca="1">Z401+SUMIFS('Transactions (Dated)'!$E$2:$E$53,'Transactions (Dated)'!$D$2:$D$53,'Share Values'!$V402,'Transactions (Dated)'!$B$2:$B$53,'Share Values'!Z$11,'Transactions (Dated)'!$C$2:$C$53,"Buy")-SUMIFS('Transactions (Dated)'!$E$2:$E$53,'Transactions (Dated)'!$D$2:$D$53,'Share Values'!$V402,'Transactions (Dated)'!$B$2:$B$53,'Share Values'!Z$11,'Transactions (Dated)'!$C$2:$C$53,"Sell")</f>
        <v>1892</v>
      </c>
      <c r="AA402" s="40">
        <f ca="1">AA401+SUMIFS('Transactions (Dated)'!$E$2:$E$53,'Transactions (Dated)'!$D$2:$D$53,'Share Values'!$V402,'Transactions (Dated)'!$B$2:$B$53,'Share Values'!AA$11,'Transactions (Dated)'!$C$2:$C$53,"Buy")-SUMIFS('Transactions (Dated)'!$E$2:$E$53,'Transactions (Dated)'!$D$2:$D$53,'Share Values'!$V402,'Transactions (Dated)'!$B$2:$B$53,'Share Values'!AA$11,'Transactions (Dated)'!$C$2:$C$53,"Sell")</f>
        <v>2348</v>
      </c>
      <c r="AB402" s="40">
        <f ca="1">AB401+SUMIFS('Transactions (Dated)'!$E$2:$E$53,'Transactions (Dated)'!$D$2:$D$53,'Share Values'!$V402,'Transactions (Dated)'!$B$2:$B$53,'Share Values'!AB$11,'Transactions (Dated)'!$C$2:$C$53,"Buy")-SUMIFS('Transactions (Dated)'!$E$2:$E$53,'Transactions (Dated)'!$D$2:$D$53,'Share Values'!$V402,'Transactions (Dated)'!$B$2:$B$53,'Share Values'!AB$11,'Transactions (Dated)'!$C$2:$C$53,"Sell")</f>
        <v>4900</v>
      </c>
      <c r="AC402" s="40">
        <f ca="1">AC401+SUMIFS('Transactions (Dated)'!$E$2:$E$53,'Transactions (Dated)'!$D$2:$D$53,'Share Values'!$V402,'Transactions (Dated)'!$B$2:$B$53,'Share Values'!AC$11,'Transactions (Dated)'!$C$2:$C$53,"Buy")-SUMIFS('Transactions (Dated)'!$E$2:$E$53,'Transactions (Dated)'!$D$2:$D$53,'Share Values'!$V402,'Transactions (Dated)'!$B$2:$B$53,'Share Values'!AC$11,'Transactions (Dated)'!$C$2:$C$53,"Sell")</f>
        <v>2900</v>
      </c>
      <c r="AD402" s="40">
        <f ca="1">AD401+SUMIFS('Transactions (Dated)'!$E$2:$E$53,'Transactions (Dated)'!$D$2:$D$53,'Share Values'!$V402,'Transactions (Dated)'!$B$2:$B$53,'Share Values'!AD$11,'Transactions (Dated)'!$C$2:$C$53,"Buy")-SUMIFS('Transactions (Dated)'!$E$2:$E$53,'Transactions (Dated)'!$D$2:$D$53,'Share Values'!$V402,'Transactions (Dated)'!$B$2:$B$53,'Share Values'!AD$11,'Transactions (Dated)'!$C$2:$C$53,"Sell")</f>
        <v>14201</v>
      </c>
      <c r="AE402" s="40">
        <f ca="1">AE401+SUMIFS('Transactions (Dated)'!$E$2:$E$53,'Transactions (Dated)'!$D$2:$D$53,'Share Values'!$V402,'Transactions (Dated)'!$B$2:$B$53,'Share Values'!AE$11,'Transactions (Dated)'!$C$2:$C$53,"Buy")-SUMIFS('Transactions (Dated)'!$E$2:$E$53,'Transactions (Dated)'!$D$2:$D$53,'Share Values'!$V402,'Transactions (Dated)'!$B$2:$B$53,'Share Values'!AE$11,'Transactions (Dated)'!$C$2:$C$53,"Sell")</f>
        <v>6835</v>
      </c>
      <c r="AF402" s="40">
        <f ca="1">AF401+SUMIFS('Transactions (Dated)'!$E$2:$E$53,'Transactions (Dated)'!$D$2:$D$53,'Share Values'!$V402,'Transactions (Dated)'!$B$2:$B$53,'Share Values'!AF$11,'Transactions (Dated)'!$C$2:$C$53,"Buy")-SUMIFS('Transactions (Dated)'!$E$2:$E$53,'Transactions (Dated)'!$D$2:$D$53,'Share Values'!$V402,'Transactions (Dated)'!$B$2:$B$53,'Share Values'!AF$11,'Transactions (Dated)'!$C$2:$C$53,"Sell")</f>
        <v>0</v>
      </c>
      <c r="AG402" s="40">
        <f ca="1">AG401+SUMIFS('Transactions (Dated)'!$E$2:$E$53,'Transactions (Dated)'!$D$2:$D$53,'Share Values'!$V402,'Transactions (Dated)'!$B$2:$B$53,'Share Values'!AG$11,'Transactions (Dated)'!$C$2:$C$53,"Buy")-SUMIFS('Transactions (Dated)'!$E$2:$E$53,'Transactions (Dated)'!$D$2:$D$53,'Share Values'!$V402,'Transactions (Dated)'!$B$2:$B$53,'Share Values'!AG$11,'Transactions (Dated)'!$C$2:$C$53,"Sell")</f>
        <v>0</v>
      </c>
      <c r="AH402" s="40">
        <f ca="1">AH401+SUMIFS('Transactions (Dated)'!$E$2:$E$53,'Transactions (Dated)'!$D$2:$D$53,'Share Values'!$V402,'Transactions (Dated)'!$B$2:$B$53,'Share Values'!AH$11,'Transactions (Dated)'!$C$2:$C$53,"Buy")-SUMIFS('Transactions (Dated)'!$E$2:$E$53,'Transactions (Dated)'!$D$2:$D$53,'Share Values'!$V402,'Transactions (Dated)'!$B$2:$B$53,'Share Values'!AH$11,'Transactions (Dated)'!$C$2:$C$53,"Sell")</f>
        <v>0</v>
      </c>
      <c r="AI402" s="40">
        <f ca="1">AI401+SUMIFS('Transactions (Dated)'!$E$2:$E$53,'Transactions (Dated)'!$D$2:$D$53,'Share Values'!$V402,'Transactions (Dated)'!$B$2:$B$53,'Share Values'!AI$11,'Transactions (Dated)'!$C$2:$C$53,"Buy")-SUMIFS('Transactions (Dated)'!$E$2:$E$53,'Transactions (Dated)'!$D$2:$D$53,'Share Values'!$V402,'Transactions (Dated)'!$B$2:$B$53,'Share Values'!AI$11,'Transactions (Dated)'!$C$2:$C$53,"Sell")</f>
        <v>0</v>
      </c>
      <c r="AJ402" s="40">
        <f ca="1">AJ401+SUMIFS('Transactions (Dated)'!$E$2:$E$53,'Transactions (Dated)'!$D$2:$D$53,'Share Values'!$V402,'Transactions (Dated)'!$B$2:$B$53,'Share Values'!AJ$11,'Transactions (Dated)'!$C$2:$C$53,"Buy")-SUMIFS('Transactions (Dated)'!$E$2:$E$53,'Transactions (Dated)'!$D$2:$D$53,'Share Values'!$V402,'Transactions (Dated)'!$B$2:$B$53,'Share Values'!AJ$11,'Transactions (Dated)'!$C$2:$C$53,"Sell")</f>
        <v>0</v>
      </c>
      <c r="AK402" s="40"/>
      <c r="AM402" s="3">
        <f t="shared" si="153"/>
        <v>42481</v>
      </c>
      <c r="AN402" s="6">
        <f t="shared" ca="1" si="154"/>
        <v>41809.999999999993</v>
      </c>
      <c r="AO402" s="6">
        <f t="shared" ca="1" si="155"/>
        <v>22406.25</v>
      </c>
      <c r="AP402" s="6">
        <f t="shared" ca="1" si="156"/>
        <v>0</v>
      </c>
      <c r="AQ402" s="6">
        <f t="shared" ca="1" si="157"/>
        <v>61471.08</v>
      </c>
      <c r="AR402" s="6">
        <f t="shared" ca="1" si="158"/>
        <v>39258.559999999998</v>
      </c>
      <c r="AS402" s="6">
        <f t="shared" ca="1" si="159"/>
        <v>60220.999999999993</v>
      </c>
      <c r="AT402" s="6">
        <f t="shared" ca="1" si="160"/>
        <v>54172</v>
      </c>
      <c r="AU402" s="6">
        <f t="shared" ca="1" si="161"/>
        <v>62342.389999999992</v>
      </c>
      <c r="AV402" s="6">
        <f t="shared" ca="1" si="162"/>
        <v>59396.149999999994</v>
      </c>
      <c r="AW402" s="6">
        <f t="shared" ca="1" si="163"/>
        <v>0</v>
      </c>
      <c r="AX402" s="6">
        <f t="shared" ca="1" si="164"/>
        <v>0</v>
      </c>
      <c r="AY402" s="6">
        <f t="shared" ca="1" si="165"/>
        <v>0</v>
      </c>
      <c r="AZ402" s="6">
        <f t="shared" ca="1" si="166"/>
        <v>0</v>
      </c>
      <c r="BA402" s="6">
        <f t="shared" ca="1" si="167"/>
        <v>0</v>
      </c>
      <c r="BB402" s="6"/>
      <c r="BD402" s="4">
        <f t="shared" ca="1" si="168"/>
        <v>401077.43000000005</v>
      </c>
      <c r="BF402" s="3">
        <f t="shared" si="169"/>
        <v>42481</v>
      </c>
      <c r="BG402" s="6">
        <f>BG401+SUMIFS('Transactions (Dated)'!H:H,'Transactions (Dated)'!D:D,'Share Values'!AM402)</f>
        <v>633797.67999999993</v>
      </c>
      <c r="BH402" s="6">
        <f ca="1">BH401+SUMIFS('Transactions (Dated)'!$F:$F,'Transactions (Dated)'!$D:$D,$BF402,'Transactions (Dated)'!$B:$B,BH$11,'Transactions (Dated)'!$C:$C,"Dividend (paid to cash)")*W402</f>
        <v>0</v>
      </c>
      <c r="BI402" s="6">
        <f ca="1">BI401+SUMIFS('Transactions (Dated)'!$F:$F,'Transactions (Dated)'!$D:$D,$BF402,'Transactions (Dated)'!$B:$B,BI$11,'Transactions (Dated)'!$C:$C,"Dividend (paid to cash)")*X402</f>
        <v>2421.875</v>
      </c>
      <c r="BJ402" s="6">
        <f ca="1">BJ401+SUMIFS('Transactions (Dated)'!$F:$F,'Transactions (Dated)'!$D:$D,$BF402,'Transactions (Dated)'!$B:$B,BJ$11,'Transactions (Dated)'!$C:$C,"Dividend (paid to cash)")*Y402</f>
        <v>0</v>
      </c>
      <c r="BK402" s="6">
        <f ca="1">BK401+SUMIFS('Transactions (Dated)'!$F:$F,'Transactions (Dated)'!$D:$D,$BF402,'Transactions (Dated)'!$B:$B,BK$11,'Transactions (Dated)'!$C:$C,"Dividend (paid to cash)")*Z402</f>
        <v>312.18000000000006</v>
      </c>
      <c r="BL402" s="6">
        <f ca="1">BL401+SUMIFS('Transactions (Dated)'!$F:$F,'Transactions (Dated)'!$D:$D,$BF402,'Transactions (Dated)'!$B:$B,BL$11,'Transactions (Dated)'!$C:$C,"Dividend (paid to cash)")*AA402</f>
        <v>0</v>
      </c>
      <c r="BM402" s="6">
        <f ca="1">BM401+SUMIFS('Transactions (Dated)'!$F:$F,'Transactions (Dated)'!$D:$D,$BF402,'Transactions (Dated)'!$B:$B,BM$11,'Transactions (Dated)'!$C:$C,"Dividend (paid to cash)")*AB402</f>
        <v>718.63400000000001</v>
      </c>
      <c r="BN402" s="6">
        <f ca="1">BN401+SUMIFS('Transactions (Dated)'!$F:$F,'Transactions (Dated)'!$D:$D,$BF402,'Transactions (Dated)'!$B:$B,BN$11,'Transactions (Dated)'!$C:$C,"Dividend (paid to cash)")*AC402</f>
        <v>1014.9999999999999</v>
      </c>
      <c r="BO402" s="6">
        <f ca="1">BO401+SUMIFS('Transactions (Dated)'!$F:$F,'Transactions (Dated)'!$D:$D,$BF402,'Transactions (Dated)'!$B:$B,BO$11,'Transactions (Dated)'!$C:$C,"Dividend (paid to cash)")*AD402</f>
        <v>0</v>
      </c>
      <c r="BP402" s="6">
        <f ca="1">BP401+SUMIFS('Transactions (Dated)'!$F:$F,'Transactions (Dated)'!$D:$D,$BF402,'Transactions (Dated)'!$B:$B,BP$11,'Transactions (Dated)'!$C:$C,"Dividend (paid to cash)")*AE402</f>
        <v>0</v>
      </c>
      <c r="BQ402" s="6">
        <f ca="1">BQ401+SUMIFS('Transactions (Dated)'!$F:$F,'Transactions (Dated)'!$D:$D,$BF402,'Transactions (Dated)'!$B:$B,BQ$11,'Transactions (Dated)'!$C:$C,"Dividend (paid to cash)")*AF402</f>
        <v>0</v>
      </c>
      <c r="BR402" s="6">
        <f ca="1">BR401+SUMIFS('Transactions (Dated)'!$F:$F,'Transactions (Dated)'!$D:$D,$BF402,'Transactions (Dated)'!$B:$B,BR$11,'Transactions (Dated)'!$C:$C,"Dividend (paid to cash)")*AG402</f>
        <v>0</v>
      </c>
      <c r="BS402" s="6">
        <f ca="1">BS401+SUMIFS('Transactions (Dated)'!$F:$F,'Transactions (Dated)'!$D:$D,$BF402,'Transactions (Dated)'!$B:$B,BS$11,'Transactions (Dated)'!$C:$C,"Dividend (paid to cash)")*AH402</f>
        <v>0</v>
      </c>
      <c r="BT402" s="6">
        <f ca="1">BT401+SUMIFS('Transactions (Dated)'!$F:$F,'Transactions (Dated)'!$D:$D,$BF402,'Transactions (Dated)'!$B:$B,BT$11,'Transactions (Dated)'!$C:$C,"Dividend (paid to cash)")*AI402</f>
        <v>0</v>
      </c>
      <c r="BU402" s="6">
        <f ca="1">BU401+SUMIFS('Transactions (Dated)'!$F:$F,'Transactions (Dated)'!$D:$D,$BF402,'Transactions (Dated)'!$B:$B,BU$11,'Transactions (Dated)'!$C:$C,"Dividend (paid to cash)")*AJ402</f>
        <v>0</v>
      </c>
      <c r="BV402" s="6"/>
      <c r="BX402" s="6">
        <f t="shared" ca="1" si="174"/>
        <v>638265.36899999995</v>
      </c>
      <c r="BZ402" s="3">
        <f t="shared" si="175"/>
        <v>42481</v>
      </c>
      <c r="CA402" s="4">
        <f t="shared" ca="1" si="170"/>
        <v>401077.43000000005</v>
      </c>
      <c r="CB402" s="4">
        <f t="shared" ca="1" si="171"/>
        <v>638265.36899999995</v>
      </c>
      <c r="CD402" s="4">
        <f t="shared" ca="1" si="172"/>
        <v>1039342.799</v>
      </c>
    </row>
    <row r="403" spans="2:82">
      <c r="B403" s="3">
        <f t="shared" si="173"/>
        <v>42482</v>
      </c>
      <c r="C403" s="2">
        <v>13874</v>
      </c>
      <c r="E403" s="70">
        <v>42482</v>
      </c>
      <c r="F403" s="69">
        <v>9.19</v>
      </c>
      <c r="G403" s="69">
        <v>2.44</v>
      </c>
      <c r="H403" s="69">
        <v>18.73</v>
      </c>
      <c r="I403" s="69">
        <v>33.29</v>
      </c>
      <c r="J403" s="69">
        <v>16.97</v>
      </c>
      <c r="K403" s="69">
        <v>12.32</v>
      </c>
      <c r="L403" s="69">
        <v>18.420000000000002</v>
      </c>
      <c r="M403" s="69">
        <v>4.38</v>
      </c>
      <c r="N403" s="69">
        <v>8.69</v>
      </c>
      <c r="O403" s="69">
        <v>9.15</v>
      </c>
      <c r="P403" s="69">
        <v>30.89</v>
      </c>
      <c r="Q403" s="69">
        <v>1.02</v>
      </c>
      <c r="R403" s="69">
        <v>5.43</v>
      </c>
      <c r="S403" s="69">
        <v>38.880000000000003</v>
      </c>
      <c r="T403" s="4"/>
      <c r="V403" s="3">
        <f t="shared" si="152"/>
        <v>42482</v>
      </c>
      <c r="W403" s="40">
        <f ca="1">W402+SUMIFS('Transactions (Dated)'!$E$2:$E$53,'Transactions (Dated)'!$D$2:$D$53,'Share Values'!$V403,'Transactions (Dated)'!$B$2:$B$53,'Share Values'!W$11,'Transactions (Dated)'!$C$2:$C$53,"Buy")-SUMIFS('Transactions (Dated)'!$E$2:$E$53,'Transactions (Dated)'!$D$2:$D$53,'Share Values'!$V403,'Transactions (Dated)'!$B$2:$B$53,'Share Values'!W$11,'Transactions (Dated)'!$C$2:$C$53,"Sell")</f>
        <v>4625</v>
      </c>
      <c r="X403" s="40">
        <f ca="1">X402+SUMIFS('Transactions (Dated)'!$E$2:$E$53,'Transactions (Dated)'!$D$2:$D$53,'Share Values'!$V403,'Transactions (Dated)'!$B$2:$B$53,'Share Values'!X$11,'Transactions (Dated)'!$C$2:$C$53,"Buy")-SUMIFS('Transactions (Dated)'!$E$2:$E$53,'Transactions (Dated)'!$D$2:$D$53,'Share Values'!$V403,'Transactions (Dated)'!$B$2:$B$53,'Share Values'!X$11,'Transactions (Dated)'!$C$2:$C$53,"Sell")</f>
        <v>9375</v>
      </c>
      <c r="Y403" s="40">
        <f ca="1">Y402+SUMIFS('Transactions (Dated)'!$E$2:$E$53,'Transactions (Dated)'!$D$2:$D$53,'Share Values'!$V403,'Transactions (Dated)'!$B$2:$B$53,'Share Values'!Y$11,'Transactions (Dated)'!$C$2:$C$53,"Buy")-SUMIFS('Transactions (Dated)'!$E$2:$E$53,'Transactions (Dated)'!$D$2:$D$53,'Share Values'!$V403,'Transactions (Dated)'!$B$2:$B$53,'Share Values'!Y$11,'Transactions (Dated)'!$C$2:$C$53,"Sell")</f>
        <v>0</v>
      </c>
      <c r="Z403" s="40">
        <f ca="1">Z402+SUMIFS('Transactions (Dated)'!$E$2:$E$53,'Transactions (Dated)'!$D$2:$D$53,'Share Values'!$V403,'Transactions (Dated)'!$B$2:$B$53,'Share Values'!Z$11,'Transactions (Dated)'!$C$2:$C$53,"Buy")-SUMIFS('Transactions (Dated)'!$E$2:$E$53,'Transactions (Dated)'!$D$2:$D$53,'Share Values'!$V403,'Transactions (Dated)'!$B$2:$B$53,'Share Values'!Z$11,'Transactions (Dated)'!$C$2:$C$53,"Sell")</f>
        <v>1892</v>
      </c>
      <c r="AA403" s="40">
        <f ca="1">AA402+SUMIFS('Transactions (Dated)'!$E$2:$E$53,'Transactions (Dated)'!$D$2:$D$53,'Share Values'!$V403,'Transactions (Dated)'!$B$2:$B$53,'Share Values'!AA$11,'Transactions (Dated)'!$C$2:$C$53,"Buy")-SUMIFS('Transactions (Dated)'!$E$2:$E$53,'Transactions (Dated)'!$D$2:$D$53,'Share Values'!$V403,'Transactions (Dated)'!$B$2:$B$53,'Share Values'!AA$11,'Transactions (Dated)'!$C$2:$C$53,"Sell")</f>
        <v>2348</v>
      </c>
      <c r="AB403" s="40">
        <f ca="1">AB402+SUMIFS('Transactions (Dated)'!$E$2:$E$53,'Transactions (Dated)'!$D$2:$D$53,'Share Values'!$V403,'Transactions (Dated)'!$B$2:$B$53,'Share Values'!AB$11,'Transactions (Dated)'!$C$2:$C$53,"Buy")-SUMIFS('Transactions (Dated)'!$E$2:$E$53,'Transactions (Dated)'!$D$2:$D$53,'Share Values'!$V403,'Transactions (Dated)'!$B$2:$B$53,'Share Values'!AB$11,'Transactions (Dated)'!$C$2:$C$53,"Sell")</f>
        <v>4900</v>
      </c>
      <c r="AC403" s="40">
        <f ca="1">AC402+SUMIFS('Transactions (Dated)'!$E$2:$E$53,'Transactions (Dated)'!$D$2:$D$53,'Share Values'!$V403,'Transactions (Dated)'!$B$2:$B$53,'Share Values'!AC$11,'Transactions (Dated)'!$C$2:$C$53,"Buy")-SUMIFS('Transactions (Dated)'!$E$2:$E$53,'Transactions (Dated)'!$D$2:$D$53,'Share Values'!$V403,'Transactions (Dated)'!$B$2:$B$53,'Share Values'!AC$11,'Transactions (Dated)'!$C$2:$C$53,"Sell")</f>
        <v>2900</v>
      </c>
      <c r="AD403" s="40">
        <f ca="1">AD402+SUMIFS('Transactions (Dated)'!$E$2:$E$53,'Transactions (Dated)'!$D$2:$D$53,'Share Values'!$V403,'Transactions (Dated)'!$B$2:$B$53,'Share Values'!AD$11,'Transactions (Dated)'!$C$2:$C$53,"Buy")-SUMIFS('Transactions (Dated)'!$E$2:$E$53,'Transactions (Dated)'!$D$2:$D$53,'Share Values'!$V403,'Transactions (Dated)'!$B$2:$B$53,'Share Values'!AD$11,'Transactions (Dated)'!$C$2:$C$53,"Sell")</f>
        <v>14201</v>
      </c>
      <c r="AE403" s="40">
        <f ca="1">AE402+SUMIFS('Transactions (Dated)'!$E$2:$E$53,'Transactions (Dated)'!$D$2:$D$53,'Share Values'!$V403,'Transactions (Dated)'!$B$2:$B$53,'Share Values'!AE$11,'Transactions (Dated)'!$C$2:$C$53,"Buy")-SUMIFS('Transactions (Dated)'!$E$2:$E$53,'Transactions (Dated)'!$D$2:$D$53,'Share Values'!$V403,'Transactions (Dated)'!$B$2:$B$53,'Share Values'!AE$11,'Transactions (Dated)'!$C$2:$C$53,"Sell")</f>
        <v>6835</v>
      </c>
      <c r="AF403" s="40">
        <f ca="1">AF402+SUMIFS('Transactions (Dated)'!$E$2:$E$53,'Transactions (Dated)'!$D$2:$D$53,'Share Values'!$V403,'Transactions (Dated)'!$B$2:$B$53,'Share Values'!AF$11,'Transactions (Dated)'!$C$2:$C$53,"Buy")-SUMIFS('Transactions (Dated)'!$E$2:$E$53,'Transactions (Dated)'!$D$2:$D$53,'Share Values'!$V403,'Transactions (Dated)'!$B$2:$B$53,'Share Values'!AF$11,'Transactions (Dated)'!$C$2:$C$53,"Sell")</f>
        <v>0</v>
      </c>
      <c r="AG403" s="40">
        <f ca="1">AG402+SUMIFS('Transactions (Dated)'!$E$2:$E$53,'Transactions (Dated)'!$D$2:$D$53,'Share Values'!$V403,'Transactions (Dated)'!$B$2:$B$53,'Share Values'!AG$11,'Transactions (Dated)'!$C$2:$C$53,"Buy")-SUMIFS('Transactions (Dated)'!$E$2:$E$53,'Transactions (Dated)'!$D$2:$D$53,'Share Values'!$V403,'Transactions (Dated)'!$B$2:$B$53,'Share Values'!AG$11,'Transactions (Dated)'!$C$2:$C$53,"Sell")</f>
        <v>0</v>
      </c>
      <c r="AH403" s="40">
        <f ca="1">AH402+SUMIFS('Transactions (Dated)'!$E$2:$E$53,'Transactions (Dated)'!$D$2:$D$53,'Share Values'!$V403,'Transactions (Dated)'!$B$2:$B$53,'Share Values'!AH$11,'Transactions (Dated)'!$C$2:$C$53,"Buy")-SUMIFS('Transactions (Dated)'!$E$2:$E$53,'Transactions (Dated)'!$D$2:$D$53,'Share Values'!$V403,'Transactions (Dated)'!$B$2:$B$53,'Share Values'!AH$11,'Transactions (Dated)'!$C$2:$C$53,"Sell")</f>
        <v>0</v>
      </c>
      <c r="AI403" s="40">
        <f ca="1">AI402+SUMIFS('Transactions (Dated)'!$E$2:$E$53,'Transactions (Dated)'!$D$2:$D$53,'Share Values'!$V403,'Transactions (Dated)'!$B$2:$B$53,'Share Values'!AI$11,'Transactions (Dated)'!$C$2:$C$53,"Buy")-SUMIFS('Transactions (Dated)'!$E$2:$E$53,'Transactions (Dated)'!$D$2:$D$53,'Share Values'!$V403,'Transactions (Dated)'!$B$2:$B$53,'Share Values'!AI$11,'Transactions (Dated)'!$C$2:$C$53,"Sell")</f>
        <v>0</v>
      </c>
      <c r="AJ403" s="40">
        <f ca="1">AJ402+SUMIFS('Transactions (Dated)'!$E$2:$E$53,'Transactions (Dated)'!$D$2:$D$53,'Share Values'!$V403,'Transactions (Dated)'!$B$2:$B$53,'Share Values'!AJ$11,'Transactions (Dated)'!$C$2:$C$53,"Buy")-SUMIFS('Transactions (Dated)'!$E$2:$E$53,'Transactions (Dated)'!$D$2:$D$53,'Share Values'!$V403,'Transactions (Dated)'!$B$2:$B$53,'Share Values'!AJ$11,'Transactions (Dated)'!$C$2:$C$53,"Sell")</f>
        <v>0</v>
      </c>
      <c r="AK403" s="40"/>
      <c r="AM403" s="3">
        <f t="shared" si="153"/>
        <v>42482</v>
      </c>
      <c r="AN403" s="6">
        <f t="shared" ca="1" si="154"/>
        <v>42503.75</v>
      </c>
      <c r="AO403" s="6">
        <f t="shared" ca="1" si="155"/>
        <v>22875</v>
      </c>
      <c r="AP403" s="6">
        <f t="shared" ca="1" si="156"/>
        <v>0</v>
      </c>
      <c r="AQ403" s="6">
        <f t="shared" ca="1" si="157"/>
        <v>62984.68</v>
      </c>
      <c r="AR403" s="6">
        <f t="shared" ca="1" si="158"/>
        <v>39845.56</v>
      </c>
      <c r="AS403" s="6">
        <f t="shared" ca="1" si="159"/>
        <v>60368</v>
      </c>
      <c r="AT403" s="6">
        <f t="shared" ca="1" si="160"/>
        <v>53418.000000000007</v>
      </c>
      <c r="AU403" s="6">
        <f t="shared" ca="1" si="161"/>
        <v>62200.38</v>
      </c>
      <c r="AV403" s="6">
        <f t="shared" ca="1" si="162"/>
        <v>59396.149999999994</v>
      </c>
      <c r="AW403" s="6">
        <f t="shared" ca="1" si="163"/>
        <v>0</v>
      </c>
      <c r="AX403" s="6">
        <f t="shared" ca="1" si="164"/>
        <v>0</v>
      </c>
      <c r="AY403" s="6">
        <f t="shared" ca="1" si="165"/>
        <v>0</v>
      </c>
      <c r="AZ403" s="6">
        <f t="shared" ca="1" si="166"/>
        <v>0</v>
      </c>
      <c r="BA403" s="6">
        <f t="shared" ca="1" si="167"/>
        <v>0</v>
      </c>
      <c r="BB403" s="6"/>
      <c r="BD403" s="4">
        <f t="shared" ca="1" si="168"/>
        <v>403591.52</v>
      </c>
      <c r="BF403" s="3">
        <f t="shared" si="169"/>
        <v>42482</v>
      </c>
      <c r="BG403" s="6">
        <f>BG402+SUMIFS('Transactions (Dated)'!H:H,'Transactions (Dated)'!D:D,'Share Values'!AM403)</f>
        <v>633797.67999999993</v>
      </c>
      <c r="BH403" s="6">
        <f ca="1">BH402+SUMIFS('Transactions (Dated)'!$F:$F,'Transactions (Dated)'!$D:$D,$BF403,'Transactions (Dated)'!$B:$B,BH$11,'Transactions (Dated)'!$C:$C,"Dividend (paid to cash)")*W403</f>
        <v>0</v>
      </c>
      <c r="BI403" s="6">
        <f ca="1">BI402+SUMIFS('Transactions (Dated)'!$F:$F,'Transactions (Dated)'!$D:$D,$BF403,'Transactions (Dated)'!$B:$B,BI$11,'Transactions (Dated)'!$C:$C,"Dividend (paid to cash)")*X403</f>
        <v>2421.875</v>
      </c>
      <c r="BJ403" s="6">
        <f ca="1">BJ402+SUMIFS('Transactions (Dated)'!$F:$F,'Transactions (Dated)'!$D:$D,$BF403,'Transactions (Dated)'!$B:$B,BJ$11,'Transactions (Dated)'!$C:$C,"Dividend (paid to cash)")*Y403</f>
        <v>0</v>
      </c>
      <c r="BK403" s="6">
        <f ca="1">BK402+SUMIFS('Transactions (Dated)'!$F:$F,'Transactions (Dated)'!$D:$D,$BF403,'Transactions (Dated)'!$B:$B,BK$11,'Transactions (Dated)'!$C:$C,"Dividend (paid to cash)")*Z403</f>
        <v>312.18000000000006</v>
      </c>
      <c r="BL403" s="6">
        <f ca="1">BL402+SUMIFS('Transactions (Dated)'!$F:$F,'Transactions (Dated)'!$D:$D,$BF403,'Transactions (Dated)'!$B:$B,BL$11,'Transactions (Dated)'!$C:$C,"Dividend (paid to cash)")*AA403</f>
        <v>0</v>
      </c>
      <c r="BM403" s="6">
        <f ca="1">BM402+SUMIFS('Transactions (Dated)'!$F:$F,'Transactions (Dated)'!$D:$D,$BF403,'Transactions (Dated)'!$B:$B,BM$11,'Transactions (Dated)'!$C:$C,"Dividend (paid to cash)")*AB403</f>
        <v>718.63400000000001</v>
      </c>
      <c r="BN403" s="6">
        <f ca="1">BN402+SUMIFS('Transactions (Dated)'!$F:$F,'Transactions (Dated)'!$D:$D,$BF403,'Transactions (Dated)'!$B:$B,BN$11,'Transactions (Dated)'!$C:$C,"Dividend (paid to cash)")*AC403</f>
        <v>1014.9999999999999</v>
      </c>
      <c r="BO403" s="6">
        <f ca="1">BO402+SUMIFS('Transactions (Dated)'!$F:$F,'Transactions (Dated)'!$D:$D,$BF403,'Transactions (Dated)'!$B:$B,BO$11,'Transactions (Dated)'!$C:$C,"Dividend (paid to cash)")*AD403</f>
        <v>0</v>
      </c>
      <c r="BP403" s="6">
        <f ca="1">BP402+SUMIFS('Transactions (Dated)'!$F:$F,'Transactions (Dated)'!$D:$D,$BF403,'Transactions (Dated)'!$B:$B,BP$11,'Transactions (Dated)'!$C:$C,"Dividend (paid to cash)")*AE403</f>
        <v>0</v>
      </c>
      <c r="BQ403" s="6">
        <f ca="1">BQ402+SUMIFS('Transactions (Dated)'!$F:$F,'Transactions (Dated)'!$D:$D,$BF403,'Transactions (Dated)'!$B:$B,BQ$11,'Transactions (Dated)'!$C:$C,"Dividend (paid to cash)")*AF403</f>
        <v>0</v>
      </c>
      <c r="BR403" s="6">
        <f ca="1">BR402+SUMIFS('Transactions (Dated)'!$F:$F,'Transactions (Dated)'!$D:$D,$BF403,'Transactions (Dated)'!$B:$B,BR$11,'Transactions (Dated)'!$C:$C,"Dividend (paid to cash)")*AG403</f>
        <v>0</v>
      </c>
      <c r="BS403" s="6">
        <f ca="1">BS402+SUMIFS('Transactions (Dated)'!$F:$F,'Transactions (Dated)'!$D:$D,$BF403,'Transactions (Dated)'!$B:$B,BS$11,'Transactions (Dated)'!$C:$C,"Dividend (paid to cash)")*AH403</f>
        <v>0</v>
      </c>
      <c r="BT403" s="6">
        <f ca="1">BT402+SUMIFS('Transactions (Dated)'!$F:$F,'Transactions (Dated)'!$D:$D,$BF403,'Transactions (Dated)'!$B:$B,BT$11,'Transactions (Dated)'!$C:$C,"Dividend (paid to cash)")*AI403</f>
        <v>0</v>
      </c>
      <c r="BU403" s="6">
        <f ca="1">BU402+SUMIFS('Transactions (Dated)'!$F:$F,'Transactions (Dated)'!$D:$D,$BF403,'Transactions (Dated)'!$B:$B,BU$11,'Transactions (Dated)'!$C:$C,"Dividend (paid to cash)")*AJ403</f>
        <v>0</v>
      </c>
      <c r="BV403" s="6"/>
      <c r="BX403" s="6">
        <f t="shared" ca="1" si="174"/>
        <v>638265.36899999995</v>
      </c>
      <c r="BZ403" s="3">
        <f t="shared" si="175"/>
        <v>42482</v>
      </c>
      <c r="CA403" s="4">
        <f t="shared" ca="1" si="170"/>
        <v>403591.52</v>
      </c>
      <c r="CB403" s="4">
        <f t="shared" ca="1" si="171"/>
        <v>638265.36899999995</v>
      </c>
      <c r="CD403" s="4">
        <f t="shared" ca="1" si="172"/>
        <v>1041856.889</v>
      </c>
    </row>
    <row r="404" spans="2:82">
      <c r="B404" s="3">
        <f t="shared" si="173"/>
        <v>42485</v>
      </c>
      <c r="C404" s="2">
        <v>13796</v>
      </c>
      <c r="E404" s="70">
        <v>42485</v>
      </c>
      <c r="F404" s="69">
        <v>9.2200000000000006</v>
      </c>
      <c r="G404" s="69">
        <v>2.4</v>
      </c>
      <c r="H404" s="69">
        <v>18.63</v>
      </c>
      <c r="I404" s="69">
        <v>33.590000000000003</v>
      </c>
      <c r="J404" s="69">
        <v>16.899999999999999</v>
      </c>
      <c r="K404" s="69">
        <v>12.41</v>
      </c>
      <c r="L404" s="69">
        <v>18.5</v>
      </c>
      <c r="M404" s="69">
        <v>4.28</v>
      </c>
      <c r="N404" s="69">
        <v>8.5</v>
      </c>
      <c r="O404" s="69">
        <v>9.2567000000000004</v>
      </c>
      <c r="P404" s="69">
        <v>30.99</v>
      </c>
      <c r="Q404" s="69">
        <v>1</v>
      </c>
      <c r="R404" s="69">
        <v>5.46</v>
      </c>
      <c r="S404" s="69">
        <v>39.090000000000003</v>
      </c>
      <c r="T404" s="4"/>
      <c r="V404" s="3">
        <f t="shared" si="152"/>
        <v>42485</v>
      </c>
      <c r="W404" s="40">
        <f ca="1">W403+SUMIFS('Transactions (Dated)'!$E$2:$E$53,'Transactions (Dated)'!$D$2:$D$53,'Share Values'!$V404,'Transactions (Dated)'!$B$2:$B$53,'Share Values'!W$11,'Transactions (Dated)'!$C$2:$C$53,"Buy")-SUMIFS('Transactions (Dated)'!$E$2:$E$53,'Transactions (Dated)'!$D$2:$D$53,'Share Values'!$V404,'Transactions (Dated)'!$B$2:$B$53,'Share Values'!W$11,'Transactions (Dated)'!$C$2:$C$53,"Sell")</f>
        <v>4625</v>
      </c>
      <c r="X404" s="40">
        <f ca="1">X403+SUMIFS('Transactions (Dated)'!$E$2:$E$53,'Transactions (Dated)'!$D$2:$D$53,'Share Values'!$V404,'Transactions (Dated)'!$B$2:$B$53,'Share Values'!X$11,'Transactions (Dated)'!$C$2:$C$53,"Buy")-SUMIFS('Transactions (Dated)'!$E$2:$E$53,'Transactions (Dated)'!$D$2:$D$53,'Share Values'!$V404,'Transactions (Dated)'!$B$2:$B$53,'Share Values'!X$11,'Transactions (Dated)'!$C$2:$C$53,"Sell")</f>
        <v>9375</v>
      </c>
      <c r="Y404" s="40">
        <f ca="1">Y403+SUMIFS('Transactions (Dated)'!$E$2:$E$53,'Transactions (Dated)'!$D$2:$D$53,'Share Values'!$V404,'Transactions (Dated)'!$B$2:$B$53,'Share Values'!Y$11,'Transactions (Dated)'!$C$2:$C$53,"Buy")-SUMIFS('Transactions (Dated)'!$E$2:$E$53,'Transactions (Dated)'!$D$2:$D$53,'Share Values'!$V404,'Transactions (Dated)'!$B$2:$B$53,'Share Values'!Y$11,'Transactions (Dated)'!$C$2:$C$53,"Sell")</f>
        <v>0</v>
      </c>
      <c r="Z404" s="40">
        <f ca="1">Z403+SUMIFS('Transactions (Dated)'!$E$2:$E$53,'Transactions (Dated)'!$D$2:$D$53,'Share Values'!$V404,'Transactions (Dated)'!$B$2:$B$53,'Share Values'!Z$11,'Transactions (Dated)'!$C$2:$C$53,"Buy")-SUMIFS('Transactions (Dated)'!$E$2:$E$53,'Transactions (Dated)'!$D$2:$D$53,'Share Values'!$V404,'Transactions (Dated)'!$B$2:$B$53,'Share Values'!Z$11,'Transactions (Dated)'!$C$2:$C$53,"Sell")</f>
        <v>1892</v>
      </c>
      <c r="AA404" s="40">
        <f ca="1">AA403+SUMIFS('Transactions (Dated)'!$E$2:$E$53,'Transactions (Dated)'!$D$2:$D$53,'Share Values'!$V404,'Transactions (Dated)'!$B$2:$B$53,'Share Values'!AA$11,'Transactions (Dated)'!$C$2:$C$53,"Buy")-SUMIFS('Transactions (Dated)'!$E$2:$E$53,'Transactions (Dated)'!$D$2:$D$53,'Share Values'!$V404,'Transactions (Dated)'!$B$2:$B$53,'Share Values'!AA$11,'Transactions (Dated)'!$C$2:$C$53,"Sell")</f>
        <v>2348</v>
      </c>
      <c r="AB404" s="40">
        <f ca="1">AB403+SUMIFS('Transactions (Dated)'!$E$2:$E$53,'Transactions (Dated)'!$D$2:$D$53,'Share Values'!$V404,'Transactions (Dated)'!$B$2:$B$53,'Share Values'!AB$11,'Transactions (Dated)'!$C$2:$C$53,"Buy")-SUMIFS('Transactions (Dated)'!$E$2:$E$53,'Transactions (Dated)'!$D$2:$D$53,'Share Values'!$V404,'Transactions (Dated)'!$B$2:$B$53,'Share Values'!AB$11,'Transactions (Dated)'!$C$2:$C$53,"Sell")</f>
        <v>4900</v>
      </c>
      <c r="AC404" s="40">
        <f ca="1">AC403+SUMIFS('Transactions (Dated)'!$E$2:$E$53,'Transactions (Dated)'!$D$2:$D$53,'Share Values'!$V404,'Transactions (Dated)'!$B$2:$B$53,'Share Values'!AC$11,'Transactions (Dated)'!$C$2:$C$53,"Buy")-SUMIFS('Transactions (Dated)'!$E$2:$E$53,'Transactions (Dated)'!$D$2:$D$53,'Share Values'!$V404,'Transactions (Dated)'!$B$2:$B$53,'Share Values'!AC$11,'Transactions (Dated)'!$C$2:$C$53,"Sell")</f>
        <v>2900</v>
      </c>
      <c r="AD404" s="40">
        <f ca="1">AD403+SUMIFS('Transactions (Dated)'!$E$2:$E$53,'Transactions (Dated)'!$D$2:$D$53,'Share Values'!$V404,'Transactions (Dated)'!$B$2:$B$53,'Share Values'!AD$11,'Transactions (Dated)'!$C$2:$C$53,"Buy")-SUMIFS('Transactions (Dated)'!$E$2:$E$53,'Transactions (Dated)'!$D$2:$D$53,'Share Values'!$V404,'Transactions (Dated)'!$B$2:$B$53,'Share Values'!AD$11,'Transactions (Dated)'!$C$2:$C$53,"Sell")</f>
        <v>14201</v>
      </c>
      <c r="AE404" s="40">
        <f ca="1">AE403+SUMIFS('Transactions (Dated)'!$E$2:$E$53,'Transactions (Dated)'!$D$2:$D$53,'Share Values'!$V404,'Transactions (Dated)'!$B$2:$B$53,'Share Values'!AE$11,'Transactions (Dated)'!$C$2:$C$53,"Buy")-SUMIFS('Transactions (Dated)'!$E$2:$E$53,'Transactions (Dated)'!$D$2:$D$53,'Share Values'!$V404,'Transactions (Dated)'!$B$2:$B$53,'Share Values'!AE$11,'Transactions (Dated)'!$C$2:$C$53,"Sell")</f>
        <v>6835</v>
      </c>
      <c r="AF404" s="40">
        <f ca="1">AF403+SUMIFS('Transactions (Dated)'!$E$2:$E$53,'Transactions (Dated)'!$D$2:$D$53,'Share Values'!$V404,'Transactions (Dated)'!$B$2:$B$53,'Share Values'!AF$11,'Transactions (Dated)'!$C$2:$C$53,"Buy")-SUMIFS('Transactions (Dated)'!$E$2:$E$53,'Transactions (Dated)'!$D$2:$D$53,'Share Values'!$V404,'Transactions (Dated)'!$B$2:$B$53,'Share Values'!AF$11,'Transactions (Dated)'!$C$2:$C$53,"Sell")</f>
        <v>0</v>
      </c>
      <c r="AG404" s="40">
        <f ca="1">AG403+SUMIFS('Transactions (Dated)'!$E$2:$E$53,'Transactions (Dated)'!$D$2:$D$53,'Share Values'!$V404,'Transactions (Dated)'!$B$2:$B$53,'Share Values'!AG$11,'Transactions (Dated)'!$C$2:$C$53,"Buy")-SUMIFS('Transactions (Dated)'!$E$2:$E$53,'Transactions (Dated)'!$D$2:$D$53,'Share Values'!$V404,'Transactions (Dated)'!$B$2:$B$53,'Share Values'!AG$11,'Transactions (Dated)'!$C$2:$C$53,"Sell")</f>
        <v>0</v>
      </c>
      <c r="AH404" s="40">
        <f ca="1">AH403+SUMIFS('Transactions (Dated)'!$E$2:$E$53,'Transactions (Dated)'!$D$2:$D$53,'Share Values'!$V404,'Transactions (Dated)'!$B$2:$B$53,'Share Values'!AH$11,'Transactions (Dated)'!$C$2:$C$53,"Buy")-SUMIFS('Transactions (Dated)'!$E$2:$E$53,'Transactions (Dated)'!$D$2:$D$53,'Share Values'!$V404,'Transactions (Dated)'!$B$2:$B$53,'Share Values'!AH$11,'Transactions (Dated)'!$C$2:$C$53,"Sell")</f>
        <v>0</v>
      </c>
      <c r="AI404" s="40">
        <f ca="1">AI403+SUMIFS('Transactions (Dated)'!$E$2:$E$53,'Transactions (Dated)'!$D$2:$D$53,'Share Values'!$V404,'Transactions (Dated)'!$B$2:$B$53,'Share Values'!AI$11,'Transactions (Dated)'!$C$2:$C$53,"Buy")-SUMIFS('Transactions (Dated)'!$E$2:$E$53,'Transactions (Dated)'!$D$2:$D$53,'Share Values'!$V404,'Transactions (Dated)'!$B$2:$B$53,'Share Values'!AI$11,'Transactions (Dated)'!$C$2:$C$53,"Sell")</f>
        <v>0</v>
      </c>
      <c r="AJ404" s="40">
        <f ca="1">AJ403+SUMIFS('Transactions (Dated)'!$E$2:$E$53,'Transactions (Dated)'!$D$2:$D$53,'Share Values'!$V404,'Transactions (Dated)'!$B$2:$B$53,'Share Values'!AJ$11,'Transactions (Dated)'!$C$2:$C$53,"Buy")-SUMIFS('Transactions (Dated)'!$E$2:$E$53,'Transactions (Dated)'!$D$2:$D$53,'Share Values'!$V404,'Transactions (Dated)'!$B$2:$B$53,'Share Values'!AJ$11,'Transactions (Dated)'!$C$2:$C$53,"Sell")</f>
        <v>0</v>
      </c>
      <c r="AK404" s="40"/>
      <c r="AM404" s="3">
        <f t="shared" si="153"/>
        <v>42485</v>
      </c>
      <c r="AN404" s="6">
        <f t="shared" ca="1" si="154"/>
        <v>42642.5</v>
      </c>
      <c r="AO404" s="6">
        <f t="shared" ca="1" si="155"/>
        <v>22500</v>
      </c>
      <c r="AP404" s="6">
        <f t="shared" ca="1" si="156"/>
        <v>0</v>
      </c>
      <c r="AQ404" s="6">
        <f t="shared" ca="1" si="157"/>
        <v>63552.280000000006</v>
      </c>
      <c r="AR404" s="6">
        <f t="shared" ca="1" si="158"/>
        <v>39681.199999999997</v>
      </c>
      <c r="AS404" s="6">
        <f t="shared" ca="1" si="159"/>
        <v>60809</v>
      </c>
      <c r="AT404" s="6">
        <f t="shared" ca="1" si="160"/>
        <v>53650</v>
      </c>
      <c r="AU404" s="6">
        <f t="shared" ca="1" si="161"/>
        <v>60780.280000000006</v>
      </c>
      <c r="AV404" s="6">
        <f t="shared" ca="1" si="162"/>
        <v>58097.5</v>
      </c>
      <c r="AW404" s="6">
        <f t="shared" ca="1" si="163"/>
        <v>0</v>
      </c>
      <c r="AX404" s="6">
        <f t="shared" ca="1" si="164"/>
        <v>0</v>
      </c>
      <c r="AY404" s="6">
        <f t="shared" ca="1" si="165"/>
        <v>0</v>
      </c>
      <c r="AZ404" s="6">
        <f t="shared" ca="1" si="166"/>
        <v>0</v>
      </c>
      <c r="BA404" s="6">
        <f t="shared" ca="1" si="167"/>
        <v>0</v>
      </c>
      <c r="BB404" s="6"/>
      <c r="BD404" s="4">
        <f t="shared" ca="1" si="168"/>
        <v>401712.76</v>
      </c>
      <c r="BF404" s="3">
        <f t="shared" si="169"/>
        <v>42485</v>
      </c>
      <c r="BG404" s="6">
        <f>BG403+SUMIFS('Transactions (Dated)'!H:H,'Transactions (Dated)'!D:D,'Share Values'!AM404)</f>
        <v>633797.67999999993</v>
      </c>
      <c r="BH404" s="6">
        <f ca="1">BH403+SUMIFS('Transactions (Dated)'!$F:$F,'Transactions (Dated)'!$D:$D,$BF404,'Transactions (Dated)'!$B:$B,BH$11,'Transactions (Dated)'!$C:$C,"Dividend (paid to cash)")*W404</f>
        <v>0</v>
      </c>
      <c r="BI404" s="6">
        <f ca="1">BI403+SUMIFS('Transactions (Dated)'!$F:$F,'Transactions (Dated)'!$D:$D,$BF404,'Transactions (Dated)'!$B:$B,BI$11,'Transactions (Dated)'!$C:$C,"Dividend (paid to cash)")*X404</f>
        <v>2421.875</v>
      </c>
      <c r="BJ404" s="6">
        <f ca="1">BJ403+SUMIFS('Transactions (Dated)'!$F:$F,'Transactions (Dated)'!$D:$D,$BF404,'Transactions (Dated)'!$B:$B,BJ$11,'Transactions (Dated)'!$C:$C,"Dividend (paid to cash)")*Y404</f>
        <v>0</v>
      </c>
      <c r="BK404" s="6">
        <f ca="1">BK403+SUMIFS('Transactions (Dated)'!$F:$F,'Transactions (Dated)'!$D:$D,$BF404,'Transactions (Dated)'!$B:$B,BK$11,'Transactions (Dated)'!$C:$C,"Dividend (paid to cash)")*Z404</f>
        <v>312.18000000000006</v>
      </c>
      <c r="BL404" s="6">
        <f ca="1">BL403+SUMIFS('Transactions (Dated)'!$F:$F,'Transactions (Dated)'!$D:$D,$BF404,'Transactions (Dated)'!$B:$B,BL$11,'Transactions (Dated)'!$C:$C,"Dividend (paid to cash)")*AA404</f>
        <v>0</v>
      </c>
      <c r="BM404" s="6">
        <f ca="1">BM403+SUMIFS('Transactions (Dated)'!$F:$F,'Transactions (Dated)'!$D:$D,$BF404,'Transactions (Dated)'!$B:$B,BM$11,'Transactions (Dated)'!$C:$C,"Dividend (paid to cash)")*AB404</f>
        <v>718.63400000000001</v>
      </c>
      <c r="BN404" s="6">
        <f ca="1">BN403+SUMIFS('Transactions (Dated)'!$F:$F,'Transactions (Dated)'!$D:$D,$BF404,'Transactions (Dated)'!$B:$B,BN$11,'Transactions (Dated)'!$C:$C,"Dividend (paid to cash)")*AC404</f>
        <v>1014.9999999999999</v>
      </c>
      <c r="BO404" s="6">
        <f ca="1">BO403+SUMIFS('Transactions (Dated)'!$F:$F,'Transactions (Dated)'!$D:$D,$BF404,'Transactions (Dated)'!$B:$B,BO$11,'Transactions (Dated)'!$C:$C,"Dividend (paid to cash)")*AD404</f>
        <v>0</v>
      </c>
      <c r="BP404" s="6">
        <f ca="1">BP403+SUMIFS('Transactions (Dated)'!$F:$F,'Transactions (Dated)'!$D:$D,$BF404,'Transactions (Dated)'!$B:$B,BP$11,'Transactions (Dated)'!$C:$C,"Dividend (paid to cash)")*AE404</f>
        <v>0</v>
      </c>
      <c r="BQ404" s="6">
        <f ca="1">BQ403+SUMIFS('Transactions (Dated)'!$F:$F,'Transactions (Dated)'!$D:$D,$BF404,'Transactions (Dated)'!$B:$B,BQ$11,'Transactions (Dated)'!$C:$C,"Dividend (paid to cash)")*AF404</f>
        <v>0</v>
      </c>
      <c r="BR404" s="6">
        <f ca="1">BR403+SUMIFS('Transactions (Dated)'!$F:$F,'Transactions (Dated)'!$D:$D,$BF404,'Transactions (Dated)'!$B:$B,BR$11,'Transactions (Dated)'!$C:$C,"Dividend (paid to cash)")*AG404</f>
        <v>0</v>
      </c>
      <c r="BS404" s="6">
        <f ca="1">BS403+SUMIFS('Transactions (Dated)'!$F:$F,'Transactions (Dated)'!$D:$D,$BF404,'Transactions (Dated)'!$B:$B,BS$11,'Transactions (Dated)'!$C:$C,"Dividend (paid to cash)")*AH404</f>
        <v>0</v>
      </c>
      <c r="BT404" s="6">
        <f ca="1">BT403+SUMIFS('Transactions (Dated)'!$F:$F,'Transactions (Dated)'!$D:$D,$BF404,'Transactions (Dated)'!$B:$B,BT$11,'Transactions (Dated)'!$C:$C,"Dividend (paid to cash)")*AI404</f>
        <v>0</v>
      </c>
      <c r="BU404" s="6">
        <f ca="1">BU403+SUMIFS('Transactions (Dated)'!$F:$F,'Transactions (Dated)'!$D:$D,$BF404,'Transactions (Dated)'!$B:$B,BU$11,'Transactions (Dated)'!$C:$C,"Dividend (paid to cash)")*AJ404</f>
        <v>0</v>
      </c>
      <c r="BV404" s="6"/>
      <c r="BX404" s="6">
        <f t="shared" ca="1" si="174"/>
        <v>638265.36899999995</v>
      </c>
      <c r="BZ404" s="3">
        <f t="shared" si="175"/>
        <v>42485</v>
      </c>
      <c r="CA404" s="4">
        <f t="shared" ca="1" si="170"/>
        <v>401712.76</v>
      </c>
      <c r="CB404" s="4">
        <f t="shared" ca="1" si="171"/>
        <v>638265.36899999995</v>
      </c>
      <c r="CD404" s="4">
        <f t="shared" ca="1" si="172"/>
        <v>1039978.129</v>
      </c>
    </row>
    <row r="405" spans="2:82">
      <c r="B405" s="3">
        <f t="shared" si="173"/>
        <v>42486</v>
      </c>
      <c r="C405" s="2">
        <v>13809.4</v>
      </c>
      <c r="E405" s="70">
        <v>42486</v>
      </c>
      <c r="F405" s="69">
        <v>9.08</v>
      </c>
      <c r="G405" s="69">
        <v>2.4900000000000002</v>
      </c>
      <c r="H405" s="69">
        <v>18.649999999999999</v>
      </c>
      <c r="I405" s="69">
        <v>33.64</v>
      </c>
      <c r="J405" s="69">
        <v>16.350000000000001</v>
      </c>
      <c r="K405" s="69">
        <v>12.29</v>
      </c>
      <c r="L405" s="69">
        <v>18.329999999999998</v>
      </c>
      <c r="M405" s="69">
        <v>4.34</v>
      </c>
      <c r="N405" s="69">
        <v>8.5</v>
      </c>
      <c r="O405" s="69">
        <v>9.5</v>
      </c>
      <c r="P405" s="69">
        <v>30.62</v>
      </c>
      <c r="Q405" s="69">
        <v>1</v>
      </c>
      <c r="R405" s="69">
        <v>5.6</v>
      </c>
      <c r="S405" s="69">
        <v>38.700000000000003</v>
      </c>
      <c r="T405" s="4"/>
      <c r="V405" s="3">
        <f t="shared" si="152"/>
        <v>42486</v>
      </c>
      <c r="W405" s="40">
        <f ca="1">W404+SUMIFS('Transactions (Dated)'!$E$2:$E$53,'Transactions (Dated)'!$D$2:$D$53,'Share Values'!$V405,'Transactions (Dated)'!$B$2:$B$53,'Share Values'!W$11,'Transactions (Dated)'!$C$2:$C$53,"Buy")-SUMIFS('Transactions (Dated)'!$E$2:$E$53,'Transactions (Dated)'!$D$2:$D$53,'Share Values'!$V405,'Transactions (Dated)'!$B$2:$B$53,'Share Values'!W$11,'Transactions (Dated)'!$C$2:$C$53,"Sell")</f>
        <v>4625</v>
      </c>
      <c r="X405" s="40">
        <f ca="1">X404+SUMIFS('Transactions (Dated)'!$E$2:$E$53,'Transactions (Dated)'!$D$2:$D$53,'Share Values'!$V405,'Transactions (Dated)'!$B$2:$B$53,'Share Values'!X$11,'Transactions (Dated)'!$C$2:$C$53,"Buy")-SUMIFS('Transactions (Dated)'!$E$2:$E$53,'Transactions (Dated)'!$D$2:$D$53,'Share Values'!$V405,'Transactions (Dated)'!$B$2:$B$53,'Share Values'!X$11,'Transactions (Dated)'!$C$2:$C$53,"Sell")</f>
        <v>9375</v>
      </c>
      <c r="Y405" s="40">
        <f ca="1">Y404+SUMIFS('Transactions (Dated)'!$E$2:$E$53,'Transactions (Dated)'!$D$2:$D$53,'Share Values'!$V405,'Transactions (Dated)'!$B$2:$B$53,'Share Values'!Y$11,'Transactions (Dated)'!$C$2:$C$53,"Buy")-SUMIFS('Transactions (Dated)'!$E$2:$E$53,'Transactions (Dated)'!$D$2:$D$53,'Share Values'!$V405,'Transactions (Dated)'!$B$2:$B$53,'Share Values'!Y$11,'Transactions (Dated)'!$C$2:$C$53,"Sell")</f>
        <v>0</v>
      </c>
      <c r="Z405" s="40">
        <f ca="1">Z404+SUMIFS('Transactions (Dated)'!$E$2:$E$53,'Transactions (Dated)'!$D$2:$D$53,'Share Values'!$V405,'Transactions (Dated)'!$B$2:$B$53,'Share Values'!Z$11,'Transactions (Dated)'!$C$2:$C$53,"Buy")-SUMIFS('Transactions (Dated)'!$E$2:$E$53,'Transactions (Dated)'!$D$2:$D$53,'Share Values'!$V405,'Transactions (Dated)'!$B$2:$B$53,'Share Values'!Z$11,'Transactions (Dated)'!$C$2:$C$53,"Sell")</f>
        <v>1892</v>
      </c>
      <c r="AA405" s="40">
        <f ca="1">AA404+SUMIFS('Transactions (Dated)'!$E$2:$E$53,'Transactions (Dated)'!$D$2:$D$53,'Share Values'!$V405,'Transactions (Dated)'!$B$2:$B$53,'Share Values'!AA$11,'Transactions (Dated)'!$C$2:$C$53,"Buy")-SUMIFS('Transactions (Dated)'!$E$2:$E$53,'Transactions (Dated)'!$D$2:$D$53,'Share Values'!$V405,'Transactions (Dated)'!$B$2:$B$53,'Share Values'!AA$11,'Transactions (Dated)'!$C$2:$C$53,"Sell")</f>
        <v>2348</v>
      </c>
      <c r="AB405" s="40">
        <f ca="1">AB404+SUMIFS('Transactions (Dated)'!$E$2:$E$53,'Transactions (Dated)'!$D$2:$D$53,'Share Values'!$V405,'Transactions (Dated)'!$B$2:$B$53,'Share Values'!AB$11,'Transactions (Dated)'!$C$2:$C$53,"Buy")-SUMIFS('Transactions (Dated)'!$E$2:$E$53,'Transactions (Dated)'!$D$2:$D$53,'Share Values'!$V405,'Transactions (Dated)'!$B$2:$B$53,'Share Values'!AB$11,'Transactions (Dated)'!$C$2:$C$53,"Sell")</f>
        <v>4900</v>
      </c>
      <c r="AC405" s="40">
        <f ca="1">AC404+SUMIFS('Transactions (Dated)'!$E$2:$E$53,'Transactions (Dated)'!$D$2:$D$53,'Share Values'!$V405,'Transactions (Dated)'!$B$2:$B$53,'Share Values'!AC$11,'Transactions (Dated)'!$C$2:$C$53,"Buy")-SUMIFS('Transactions (Dated)'!$E$2:$E$53,'Transactions (Dated)'!$D$2:$D$53,'Share Values'!$V405,'Transactions (Dated)'!$B$2:$B$53,'Share Values'!AC$11,'Transactions (Dated)'!$C$2:$C$53,"Sell")</f>
        <v>2900</v>
      </c>
      <c r="AD405" s="40">
        <f ca="1">AD404+SUMIFS('Transactions (Dated)'!$E$2:$E$53,'Transactions (Dated)'!$D$2:$D$53,'Share Values'!$V405,'Transactions (Dated)'!$B$2:$B$53,'Share Values'!AD$11,'Transactions (Dated)'!$C$2:$C$53,"Buy")-SUMIFS('Transactions (Dated)'!$E$2:$E$53,'Transactions (Dated)'!$D$2:$D$53,'Share Values'!$V405,'Transactions (Dated)'!$B$2:$B$53,'Share Values'!AD$11,'Transactions (Dated)'!$C$2:$C$53,"Sell")</f>
        <v>14201</v>
      </c>
      <c r="AE405" s="40">
        <f ca="1">AE404+SUMIFS('Transactions (Dated)'!$E$2:$E$53,'Transactions (Dated)'!$D$2:$D$53,'Share Values'!$V405,'Transactions (Dated)'!$B$2:$B$53,'Share Values'!AE$11,'Transactions (Dated)'!$C$2:$C$53,"Buy")-SUMIFS('Transactions (Dated)'!$E$2:$E$53,'Transactions (Dated)'!$D$2:$D$53,'Share Values'!$V405,'Transactions (Dated)'!$B$2:$B$53,'Share Values'!AE$11,'Transactions (Dated)'!$C$2:$C$53,"Sell")</f>
        <v>6835</v>
      </c>
      <c r="AF405" s="40">
        <f ca="1">AF404+SUMIFS('Transactions (Dated)'!$E$2:$E$53,'Transactions (Dated)'!$D$2:$D$53,'Share Values'!$V405,'Transactions (Dated)'!$B$2:$B$53,'Share Values'!AF$11,'Transactions (Dated)'!$C$2:$C$53,"Buy")-SUMIFS('Transactions (Dated)'!$E$2:$E$53,'Transactions (Dated)'!$D$2:$D$53,'Share Values'!$V405,'Transactions (Dated)'!$B$2:$B$53,'Share Values'!AF$11,'Transactions (Dated)'!$C$2:$C$53,"Sell")</f>
        <v>0</v>
      </c>
      <c r="AG405" s="40">
        <f ca="1">AG404+SUMIFS('Transactions (Dated)'!$E$2:$E$53,'Transactions (Dated)'!$D$2:$D$53,'Share Values'!$V405,'Transactions (Dated)'!$B$2:$B$53,'Share Values'!AG$11,'Transactions (Dated)'!$C$2:$C$53,"Buy")-SUMIFS('Transactions (Dated)'!$E$2:$E$53,'Transactions (Dated)'!$D$2:$D$53,'Share Values'!$V405,'Transactions (Dated)'!$B$2:$B$53,'Share Values'!AG$11,'Transactions (Dated)'!$C$2:$C$53,"Sell")</f>
        <v>0</v>
      </c>
      <c r="AH405" s="40">
        <f ca="1">AH404+SUMIFS('Transactions (Dated)'!$E$2:$E$53,'Transactions (Dated)'!$D$2:$D$53,'Share Values'!$V405,'Transactions (Dated)'!$B$2:$B$53,'Share Values'!AH$11,'Transactions (Dated)'!$C$2:$C$53,"Buy")-SUMIFS('Transactions (Dated)'!$E$2:$E$53,'Transactions (Dated)'!$D$2:$D$53,'Share Values'!$V405,'Transactions (Dated)'!$B$2:$B$53,'Share Values'!AH$11,'Transactions (Dated)'!$C$2:$C$53,"Sell")</f>
        <v>0</v>
      </c>
      <c r="AI405" s="40">
        <f ca="1">AI404+SUMIFS('Transactions (Dated)'!$E$2:$E$53,'Transactions (Dated)'!$D$2:$D$53,'Share Values'!$V405,'Transactions (Dated)'!$B$2:$B$53,'Share Values'!AI$11,'Transactions (Dated)'!$C$2:$C$53,"Buy")-SUMIFS('Transactions (Dated)'!$E$2:$E$53,'Transactions (Dated)'!$D$2:$D$53,'Share Values'!$V405,'Transactions (Dated)'!$B$2:$B$53,'Share Values'!AI$11,'Transactions (Dated)'!$C$2:$C$53,"Sell")</f>
        <v>0</v>
      </c>
      <c r="AJ405" s="40">
        <f ca="1">AJ404+SUMIFS('Transactions (Dated)'!$E$2:$E$53,'Transactions (Dated)'!$D$2:$D$53,'Share Values'!$V405,'Transactions (Dated)'!$B$2:$B$53,'Share Values'!AJ$11,'Transactions (Dated)'!$C$2:$C$53,"Buy")-SUMIFS('Transactions (Dated)'!$E$2:$E$53,'Transactions (Dated)'!$D$2:$D$53,'Share Values'!$V405,'Transactions (Dated)'!$B$2:$B$53,'Share Values'!AJ$11,'Transactions (Dated)'!$C$2:$C$53,"Sell")</f>
        <v>0</v>
      </c>
      <c r="AK405" s="40"/>
      <c r="AM405" s="3">
        <f t="shared" si="153"/>
        <v>42486</v>
      </c>
      <c r="AN405" s="6">
        <f t="shared" ca="1" si="154"/>
        <v>41995</v>
      </c>
      <c r="AO405" s="6">
        <f t="shared" ca="1" si="155"/>
        <v>23343.750000000004</v>
      </c>
      <c r="AP405" s="6">
        <f t="shared" ca="1" si="156"/>
        <v>0</v>
      </c>
      <c r="AQ405" s="6">
        <f t="shared" ca="1" si="157"/>
        <v>63646.880000000005</v>
      </c>
      <c r="AR405" s="6">
        <f t="shared" ca="1" si="158"/>
        <v>38389.800000000003</v>
      </c>
      <c r="AS405" s="6">
        <f t="shared" ca="1" si="159"/>
        <v>60220.999999999993</v>
      </c>
      <c r="AT405" s="6">
        <f t="shared" ca="1" si="160"/>
        <v>53156.999999999993</v>
      </c>
      <c r="AU405" s="6">
        <f t="shared" ca="1" si="161"/>
        <v>61632.34</v>
      </c>
      <c r="AV405" s="6">
        <f t="shared" ca="1" si="162"/>
        <v>58097.5</v>
      </c>
      <c r="AW405" s="6">
        <f t="shared" ca="1" si="163"/>
        <v>0</v>
      </c>
      <c r="AX405" s="6">
        <f t="shared" ca="1" si="164"/>
        <v>0</v>
      </c>
      <c r="AY405" s="6">
        <f t="shared" ca="1" si="165"/>
        <v>0</v>
      </c>
      <c r="AZ405" s="6">
        <f t="shared" ca="1" si="166"/>
        <v>0</v>
      </c>
      <c r="BA405" s="6">
        <f t="shared" ca="1" si="167"/>
        <v>0</v>
      </c>
      <c r="BB405" s="6"/>
      <c r="BD405" s="4">
        <f t="shared" ca="1" si="168"/>
        <v>400483.27</v>
      </c>
      <c r="BF405" s="3">
        <f t="shared" si="169"/>
        <v>42486</v>
      </c>
      <c r="BG405" s="6">
        <f>BG404+SUMIFS('Transactions (Dated)'!H:H,'Transactions (Dated)'!D:D,'Share Values'!AM405)</f>
        <v>633797.67999999993</v>
      </c>
      <c r="BH405" s="6">
        <f ca="1">BH404+SUMIFS('Transactions (Dated)'!$F:$F,'Transactions (Dated)'!$D:$D,$BF405,'Transactions (Dated)'!$B:$B,BH$11,'Transactions (Dated)'!$C:$C,"Dividend (paid to cash)")*W405</f>
        <v>0</v>
      </c>
      <c r="BI405" s="6">
        <f ca="1">BI404+SUMIFS('Transactions (Dated)'!$F:$F,'Transactions (Dated)'!$D:$D,$BF405,'Transactions (Dated)'!$B:$B,BI$11,'Transactions (Dated)'!$C:$C,"Dividend (paid to cash)")*X405</f>
        <v>2421.875</v>
      </c>
      <c r="BJ405" s="6">
        <f ca="1">BJ404+SUMIFS('Transactions (Dated)'!$F:$F,'Transactions (Dated)'!$D:$D,$BF405,'Transactions (Dated)'!$B:$B,BJ$11,'Transactions (Dated)'!$C:$C,"Dividend (paid to cash)")*Y405</f>
        <v>0</v>
      </c>
      <c r="BK405" s="6">
        <f ca="1">BK404+SUMIFS('Transactions (Dated)'!$F:$F,'Transactions (Dated)'!$D:$D,$BF405,'Transactions (Dated)'!$B:$B,BK$11,'Transactions (Dated)'!$C:$C,"Dividend (paid to cash)")*Z405</f>
        <v>312.18000000000006</v>
      </c>
      <c r="BL405" s="6">
        <f ca="1">BL404+SUMIFS('Transactions (Dated)'!$F:$F,'Transactions (Dated)'!$D:$D,$BF405,'Transactions (Dated)'!$B:$B,BL$11,'Transactions (Dated)'!$C:$C,"Dividend (paid to cash)")*AA405</f>
        <v>0</v>
      </c>
      <c r="BM405" s="6">
        <f ca="1">BM404+SUMIFS('Transactions (Dated)'!$F:$F,'Transactions (Dated)'!$D:$D,$BF405,'Transactions (Dated)'!$B:$B,BM$11,'Transactions (Dated)'!$C:$C,"Dividend (paid to cash)")*AB405</f>
        <v>718.63400000000001</v>
      </c>
      <c r="BN405" s="6">
        <f ca="1">BN404+SUMIFS('Transactions (Dated)'!$F:$F,'Transactions (Dated)'!$D:$D,$BF405,'Transactions (Dated)'!$B:$B,BN$11,'Transactions (Dated)'!$C:$C,"Dividend (paid to cash)")*AC405</f>
        <v>1014.9999999999999</v>
      </c>
      <c r="BO405" s="6">
        <f ca="1">BO404+SUMIFS('Transactions (Dated)'!$F:$F,'Transactions (Dated)'!$D:$D,$BF405,'Transactions (Dated)'!$B:$B,BO$11,'Transactions (Dated)'!$C:$C,"Dividend (paid to cash)")*AD405</f>
        <v>0</v>
      </c>
      <c r="BP405" s="6">
        <f ca="1">BP404+SUMIFS('Transactions (Dated)'!$F:$F,'Transactions (Dated)'!$D:$D,$BF405,'Transactions (Dated)'!$B:$B,BP$11,'Transactions (Dated)'!$C:$C,"Dividend (paid to cash)")*AE405</f>
        <v>0</v>
      </c>
      <c r="BQ405" s="6">
        <f ca="1">BQ404+SUMIFS('Transactions (Dated)'!$F:$F,'Transactions (Dated)'!$D:$D,$BF405,'Transactions (Dated)'!$B:$B,BQ$11,'Transactions (Dated)'!$C:$C,"Dividend (paid to cash)")*AF405</f>
        <v>0</v>
      </c>
      <c r="BR405" s="6">
        <f ca="1">BR404+SUMIFS('Transactions (Dated)'!$F:$F,'Transactions (Dated)'!$D:$D,$BF405,'Transactions (Dated)'!$B:$B,BR$11,'Transactions (Dated)'!$C:$C,"Dividend (paid to cash)")*AG405</f>
        <v>0</v>
      </c>
      <c r="BS405" s="6">
        <f ca="1">BS404+SUMIFS('Transactions (Dated)'!$F:$F,'Transactions (Dated)'!$D:$D,$BF405,'Transactions (Dated)'!$B:$B,BS$11,'Transactions (Dated)'!$C:$C,"Dividend (paid to cash)")*AH405</f>
        <v>0</v>
      </c>
      <c r="BT405" s="6">
        <f ca="1">BT404+SUMIFS('Transactions (Dated)'!$F:$F,'Transactions (Dated)'!$D:$D,$BF405,'Transactions (Dated)'!$B:$B,BT$11,'Transactions (Dated)'!$C:$C,"Dividend (paid to cash)")*AI405</f>
        <v>0</v>
      </c>
      <c r="BU405" s="6">
        <f ca="1">BU404+SUMIFS('Transactions (Dated)'!$F:$F,'Transactions (Dated)'!$D:$D,$BF405,'Transactions (Dated)'!$B:$B,BU$11,'Transactions (Dated)'!$C:$C,"Dividend (paid to cash)")*AJ405</f>
        <v>0</v>
      </c>
      <c r="BV405" s="6"/>
      <c r="BX405" s="6">
        <f t="shared" ca="1" si="174"/>
        <v>638265.36899999995</v>
      </c>
      <c r="BZ405" s="3">
        <f t="shared" si="175"/>
        <v>42486</v>
      </c>
      <c r="CA405" s="4">
        <f t="shared" ca="1" si="170"/>
        <v>400483.27</v>
      </c>
      <c r="CB405" s="4">
        <f t="shared" ca="1" si="171"/>
        <v>638265.36899999995</v>
      </c>
      <c r="CD405" s="4">
        <f t="shared" ca="1" si="172"/>
        <v>1038748.639</v>
      </c>
    </row>
    <row r="406" spans="2:82">
      <c r="B406" s="3">
        <f t="shared" si="173"/>
        <v>42487</v>
      </c>
      <c r="C406" s="2">
        <v>13887.7</v>
      </c>
      <c r="E406" s="70">
        <v>42487</v>
      </c>
      <c r="F406" s="69">
        <v>9.18</v>
      </c>
      <c r="G406" s="69">
        <v>2.5</v>
      </c>
      <c r="H406" s="69">
        <v>18.760000000000002</v>
      </c>
      <c r="I406" s="69">
        <v>33.75</v>
      </c>
      <c r="J406" s="69">
        <v>16.3</v>
      </c>
      <c r="K406" s="69">
        <v>12.76</v>
      </c>
      <c r="L406" s="69">
        <v>18.489999999999998</v>
      </c>
      <c r="M406" s="69">
        <v>4.32</v>
      </c>
      <c r="N406" s="69">
        <v>8.4499999999999993</v>
      </c>
      <c r="O406" s="69">
        <v>9.4533000000000005</v>
      </c>
      <c r="P406" s="69">
        <v>31.08</v>
      </c>
      <c r="Q406" s="69">
        <v>1</v>
      </c>
      <c r="R406" s="69">
        <v>5.8</v>
      </c>
      <c r="S406" s="69">
        <v>38.97</v>
      </c>
      <c r="T406" s="4"/>
      <c r="V406" s="3">
        <f t="shared" si="152"/>
        <v>42487</v>
      </c>
      <c r="W406" s="40">
        <f ca="1">W405+SUMIFS('Transactions (Dated)'!$E$2:$E$53,'Transactions (Dated)'!$D$2:$D$53,'Share Values'!$V406,'Transactions (Dated)'!$B$2:$B$53,'Share Values'!W$11,'Transactions (Dated)'!$C$2:$C$53,"Buy")-SUMIFS('Transactions (Dated)'!$E$2:$E$53,'Transactions (Dated)'!$D$2:$D$53,'Share Values'!$V406,'Transactions (Dated)'!$B$2:$B$53,'Share Values'!W$11,'Transactions (Dated)'!$C$2:$C$53,"Sell")</f>
        <v>4625</v>
      </c>
      <c r="X406" s="40">
        <f ca="1">X405+SUMIFS('Transactions (Dated)'!$E$2:$E$53,'Transactions (Dated)'!$D$2:$D$53,'Share Values'!$V406,'Transactions (Dated)'!$B$2:$B$53,'Share Values'!X$11,'Transactions (Dated)'!$C$2:$C$53,"Buy")-SUMIFS('Transactions (Dated)'!$E$2:$E$53,'Transactions (Dated)'!$D$2:$D$53,'Share Values'!$V406,'Transactions (Dated)'!$B$2:$B$53,'Share Values'!X$11,'Transactions (Dated)'!$C$2:$C$53,"Sell")</f>
        <v>9375</v>
      </c>
      <c r="Y406" s="40">
        <f ca="1">Y405+SUMIFS('Transactions (Dated)'!$E$2:$E$53,'Transactions (Dated)'!$D$2:$D$53,'Share Values'!$V406,'Transactions (Dated)'!$B$2:$B$53,'Share Values'!Y$11,'Transactions (Dated)'!$C$2:$C$53,"Buy")-SUMIFS('Transactions (Dated)'!$E$2:$E$53,'Transactions (Dated)'!$D$2:$D$53,'Share Values'!$V406,'Transactions (Dated)'!$B$2:$B$53,'Share Values'!Y$11,'Transactions (Dated)'!$C$2:$C$53,"Sell")</f>
        <v>0</v>
      </c>
      <c r="Z406" s="40">
        <f ca="1">Z405+SUMIFS('Transactions (Dated)'!$E$2:$E$53,'Transactions (Dated)'!$D$2:$D$53,'Share Values'!$V406,'Transactions (Dated)'!$B$2:$B$53,'Share Values'!Z$11,'Transactions (Dated)'!$C$2:$C$53,"Buy")-SUMIFS('Transactions (Dated)'!$E$2:$E$53,'Transactions (Dated)'!$D$2:$D$53,'Share Values'!$V406,'Transactions (Dated)'!$B$2:$B$53,'Share Values'!Z$11,'Transactions (Dated)'!$C$2:$C$53,"Sell")</f>
        <v>1892</v>
      </c>
      <c r="AA406" s="40">
        <f ca="1">AA405+SUMIFS('Transactions (Dated)'!$E$2:$E$53,'Transactions (Dated)'!$D$2:$D$53,'Share Values'!$V406,'Transactions (Dated)'!$B$2:$B$53,'Share Values'!AA$11,'Transactions (Dated)'!$C$2:$C$53,"Buy")-SUMIFS('Transactions (Dated)'!$E$2:$E$53,'Transactions (Dated)'!$D$2:$D$53,'Share Values'!$V406,'Transactions (Dated)'!$B$2:$B$53,'Share Values'!AA$11,'Transactions (Dated)'!$C$2:$C$53,"Sell")</f>
        <v>2348</v>
      </c>
      <c r="AB406" s="40">
        <f ca="1">AB405+SUMIFS('Transactions (Dated)'!$E$2:$E$53,'Transactions (Dated)'!$D$2:$D$53,'Share Values'!$V406,'Transactions (Dated)'!$B$2:$B$53,'Share Values'!AB$11,'Transactions (Dated)'!$C$2:$C$53,"Buy")-SUMIFS('Transactions (Dated)'!$E$2:$E$53,'Transactions (Dated)'!$D$2:$D$53,'Share Values'!$V406,'Transactions (Dated)'!$B$2:$B$53,'Share Values'!AB$11,'Transactions (Dated)'!$C$2:$C$53,"Sell")</f>
        <v>4900</v>
      </c>
      <c r="AC406" s="40">
        <f ca="1">AC405+SUMIFS('Transactions (Dated)'!$E$2:$E$53,'Transactions (Dated)'!$D$2:$D$53,'Share Values'!$V406,'Transactions (Dated)'!$B$2:$B$53,'Share Values'!AC$11,'Transactions (Dated)'!$C$2:$C$53,"Buy")-SUMIFS('Transactions (Dated)'!$E$2:$E$53,'Transactions (Dated)'!$D$2:$D$53,'Share Values'!$V406,'Transactions (Dated)'!$B$2:$B$53,'Share Values'!AC$11,'Transactions (Dated)'!$C$2:$C$53,"Sell")</f>
        <v>2900</v>
      </c>
      <c r="AD406" s="40">
        <f ca="1">AD405+SUMIFS('Transactions (Dated)'!$E$2:$E$53,'Transactions (Dated)'!$D$2:$D$53,'Share Values'!$V406,'Transactions (Dated)'!$B$2:$B$53,'Share Values'!AD$11,'Transactions (Dated)'!$C$2:$C$53,"Buy")-SUMIFS('Transactions (Dated)'!$E$2:$E$53,'Transactions (Dated)'!$D$2:$D$53,'Share Values'!$V406,'Transactions (Dated)'!$B$2:$B$53,'Share Values'!AD$11,'Transactions (Dated)'!$C$2:$C$53,"Sell")</f>
        <v>14201</v>
      </c>
      <c r="AE406" s="40">
        <f ca="1">AE405+SUMIFS('Transactions (Dated)'!$E$2:$E$53,'Transactions (Dated)'!$D$2:$D$53,'Share Values'!$V406,'Transactions (Dated)'!$B$2:$B$53,'Share Values'!AE$11,'Transactions (Dated)'!$C$2:$C$53,"Buy")-SUMIFS('Transactions (Dated)'!$E$2:$E$53,'Transactions (Dated)'!$D$2:$D$53,'Share Values'!$V406,'Transactions (Dated)'!$B$2:$B$53,'Share Values'!AE$11,'Transactions (Dated)'!$C$2:$C$53,"Sell")</f>
        <v>6835</v>
      </c>
      <c r="AF406" s="40">
        <f ca="1">AF405+SUMIFS('Transactions (Dated)'!$E$2:$E$53,'Transactions (Dated)'!$D$2:$D$53,'Share Values'!$V406,'Transactions (Dated)'!$B$2:$B$53,'Share Values'!AF$11,'Transactions (Dated)'!$C$2:$C$53,"Buy")-SUMIFS('Transactions (Dated)'!$E$2:$E$53,'Transactions (Dated)'!$D$2:$D$53,'Share Values'!$V406,'Transactions (Dated)'!$B$2:$B$53,'Share Values'!AF$11,'Transactions (Dated)'!$C$2:$C$53,"Sell")</f>
        <v>0</v>
      </c>
      <c r="AG406" s="40">
        <f ca="1">AG405+SUMIFS('Transactions (Dated)'!$E$2:$E$53,'Transactions (Dated)'!$D$2:$D$53,'Share Values'!$V406,'Transactions (Dated)'!$B$2:$B$53,'Share Values'!AG$11,'Transactions (Dated)'!$C$2:$C$53,"Buy")-SUMIFS('Transactions (Dated)'!$E$2:$E$53,'Transactions (Dated)'!$D$2:$D$53,'Share Values'!$V406,'Transactions (Dated)'!$B$2:$B$53,'Share Values'!AG$11,'Transactions (Dated)'!$C$2:$C$53,"Sell")</f>
        <v>0</v>
      </c>
      <c r="AH406" s="40">
        <f ca="1">AH405+SUMIFS('Transactions (Dated)'!$E$2:$E$53,'Transactions (Dated)'!$D$2:$D$53,'Share Values'!$V406,'Transactions (Dated)'!$B$2:$B$53,'Share Values'!AH$11,'Transactions (Dated)'!$C$2:$C$53,"Buy")-SUMIFS('Transactions (Dated)'!$E$2:$E$53,'Transactions (Dated)'!$D$2:$D$53,'Share Values'!$V406,'Transactions (Dated)'!$B$2:$B$53,'Share Values'!AH$11,'Transactions (Dated)'!$C$2:$C$53,"Sell")</f>
        <v>0</v>
      </c>
      <c r="AI406" s="40">
        <f ca="1">AI405+SUMIFS('Transactions (Dated)'!$E$2:$E$53,'Transactions (Dated)'!$D$2:$D$53,'Share Values'!$V406,'Transactions (Dated)'!$B$2:$B$53,'Share Values'!AI$11,'Transactions (Dated)'!$C$2:$C$53,"Buy")-SUMIFS('Transactions (Dated)'!$E$2:$E$53,'Transactions (Dated)'!$D$2:$D$53,'Share Values'!$V406,'Transactions (Dated)'!$B$2:$B$53,'Share Values'!AI$11,'Transactions (Dated)'!$C$2:$C$53,"Sell")</f>
        <v>0</v>
      </c>
      <c r="AJ406" s="40">
        <f ca="1">AJ405+SUMIFS('Transactions (Dated)'!$E$2:$E$53,'Transactions (Dated)'!$D$2:$D$53,'Share Values'!$V406,'Transactions (Dated)'!$B$2:$B$53,'Share Values'!AJ$11,'Transactions (Dated)'!$C$2:$C$53,"Buy")-SUMIFS('Transactions (Dated)'!$E$2:$E$53,'Transactions (Dated)'!$D$2:$D$53,'Share Values'!$V406,'Transactions (Dated)'!$B$2:$B$53,'Share Values'!AJ$11,'Transactions (Dated)'!$C$2:$C$53,"Sell")</f>
        <v>0</v>
      </c>
      <c r="AK406" s="40"/>
      <c r="AM406" s="3">
        <f t="shared" si="153"/>
        <v>42487</v>
      </c>
      <c r="AN406" s="6">
        <f t="shared" ca="1" si="154"/>
        <v>42457.5</v>
      </c>
      <c r="AO406" s="6">
        <f t="shared" ca="1" si="155"/>
        <v>23437.5</v>
      </c>
      <c r="AP406" s="6">
        <f t="shared" ca="1" si="156"/>
        <v>0</v>
      </c>
      <c r="AQ406" s="6">
        <f t="shared" ca="1" si="157"/>
        <v>63855</v>
      </c>
      <c r="AR406" s="6">
        <f t="shared" ca="1" si="158"/>
        <v>38272.400000000001</v>
      </c>
      <c r="AS406" s="6">
        <f t="shared" ca="1" si="159"/>
        <v>62524</v>
      </c>
      <c r="AT406" s="6">
        <f t="shared" ca="1" si="160"/>
        <v>53620.999999999993</v>
      </c>
      <c r="AU406" s="6">
        <f t="shared" ca="1" si="161"/>
        <v>61348.320000000007</v>
      </c>
      <c r="AV406" s="6">
        <f t="shared" ca="1" si="162"/>
        <v>57755.749999999993</v>
      </c>
      <c r="AW406" s="6">
        <f t="shared" ca="1" si="163"/>
        <v>0</v>
      </c>
      <c r="AX406" s="6">
        <f t="shared" ca="1" si="164"/>
        <v>0</v>
      </c>
      <c r="AY406" s="6">
        <f t="shared" ca="1" si="165"/>
        <v>0</v>
      </c>
      <c r="AZ406" s="6">
        <f t="shared" ca="1" si="166"/>
        <v>0</v>
      </c>
      <c r="BA406" s="6">
        <f t="shared" ca="1" si="167"/>
        <v>0</v>
      </c>
      <c r="BB406" s="6"/>
      <c r="BD406" s="4">
        <f t="shared" ca="1" si="168"/>
        <v>403271.47</v>
      </c>
      <c r="BF406" s="3">
        <f t="shared" si="169"/>
        <v>42487</v>
      </c>
      <c r="BG406" s="6">
        <f>BG405+SUMIFS('Transactions (Dated)'!H:H,'Transactions (Dated)'!D:D,'Share Values'!AM406)</f>
        <v>633797.67999999993</v>
      </c>
      <c r="BH406" s="6">
        <f ca="1">BH405+SUMIFS('Transactions (Dated)'!$F:$F,'Transactions (Dated)'!$D:$D,$BF406,'Transactions (Dated)'!$B:$B,BH$11,'Transactions (Dated)'!$C:$C,"Dividend (paid to cash)")*W406</f>
        <v>0</v>
      </c>
      <c r="BI406" s="6">
        <f ca="1">BI405+SUMIFS('Transactions (Dated)'!$F:$F,'Transactions (Dated)'!$D:$D,$BF406,'Transactions (Dated)'!$B:$B,BI$11,'Transactions (Dated)'!$C:$C,"Dividend (paid to cash)")*X406</f>
        <v>2421.875</v>
      </c>
      <c r="BJ406" s="6">
        <f ca="1">BJ405+SUMIFS('Transactions (Dated)'!$F:$F,'Transactions (Dated)'!$D:$D,$BF406,'Transactions (Dated)'!$B:$B,BJ$11,'Transactions (Dated)'!$C:$C,"Dividend (paid to cash)")*Y406</f>
        <v>0</v>
      </c>
      <c r="BK406" s="6">
        <f ca="1">BK405+SUMIFS('Transactions (Dated)'!$F:$F,'Transactions (Dated)'!$D:$D,$BF406,'Transactions (Dated)'!$B:$B,BK$11,'Transactions (Dated)'!$C:$C,"Dividend (paid to cash)")*Z406</f>
        <v>312.18000000000006</v>
      </c>
      <c r="BL406" s="6">
        <f ca="1">BL405+SUMIFS('Transactions (Dated)'!$F:$F,'Transactions (Dated)'!$D:$D,$BF406,'Transactions (Dated)'!$B:$B,BL$11,'Transactions (Dated)'!$C:$C,"Dividend (paid to cash)")*AA406</f>
        <v>0</v>
      </c>
      <c r="BM406" s="6">
        <f ca="1">BM405+SUMIFS('Transactions (Dated)'!$F:$F,'Transactions (Dated)'!$D:$D,$BF406,'Transactions (Dated)'!$B:$B,BM$11,'Transactions (Dated)'!$C:$C,"Dividend (paid to cash)")*AB406</f>
        <v>718.63400000000001</v>
      </c>
      <c r="BN406" s="6">
        <f ca="1">BN405+SUMIFS('Transactions (Dated)'!$F:$F,'Transactions (Dated)'!$D:$D,$BF406,'Transactions (Dated)'!$B:$B,BN$11,'Transactions (Dated)'!$C:$C,"Dividend (paid to cash)")*AC406</f>
        <v>1014.9999999999999</v>
      </c>
      <c r="BO406" s="6">
        <f ca="1">BO405+SUMIFS('Transactions (Dated)'!$F:$F,'Transactions (Dated)'!$D:$D,$BF406,'Transactions (Dated)'!$B:$B,BO$11,'Transactions (Dated)'!$C:$C,"Dividend (paid to cash)")*AD406</f>
        <v>0</v>
      </c>
      <c r="BP406" s="6">
        <f ca="1">BP405+SUMIFS('Transactions (Dated)'!$F:$F,'Transactions (Dated)'!$D:$D,$BF406,'Transactions (Dated)'!$B:$B,BP$11,'Transactions (Dated)'!$C:$C,"Dividend (paid to cash)")*AE406</f>
        <v>0</v>
      </c>
      <c r="BQ406" s="6">
        <f ca="1">BQ405+SUMIFS('Transactions (Dated)'!$F:$F,'Transactions (Dated)'!$D:$D,$BF406,'Transactions (Dated)'!$B:$B,BQ$11,'Transactions (Dated)'!$C:$C,"Dividend (paid to cash)")*AF406</f>
        <v>0</v>
      </c>
      <c r="BR406" s="6">
        <f ca="1">BR405+SUMIFS('Transactions (Dated)'!$F:$F,'Transactions (Dated)'!$D:$D,$BF406,'Transactions (Dated)'!$B:$B,BR$11,'Transactions (Dated)'!$C:$C,"Dividend (paid to cash)")*AG406</f>
        <v>0</v>
      </c>
      <c r="BS406" s="6">
        <f ca="1">BS405+SUMIFS('Transactions (Dated)'!$F:$F,'Transactions (Dated)'!$D:$D,$BF406,'Transactions (Dated)'!$B:$B,BS$11,'Transactions (Dated)'!$C:$C,"Dividend (paid to cash)")*AH406</f>
        <v>0</v>
      </c>
      <c r="BT406" s="6">
        <f ca="1">BT405+SUMIFS('Transactions (Dated)'!$F:$F,'Transactions (Dated)'!$D:$D,$BF406,'Transactions (Dated)'!$B:$B,BT$11,'Transactions (Dated)'!$C:$C,"Dividend (paid to cash)")*AI406</f>
        <v>0</v>
      </c>
      <c r="BU406" s="6">
        <f ca="1">BU405+SUMIFS('Transactions (Dated)'!$F:$F,'Transactions (Dated)'!$D:$D,$BF406,'Transactions (Dated)'!$B:$B,BU$11,'Transactions (Dated)'!$C:$C,"Dividend (paid to cash)")*AJ406</f>
        <v>0</v>
      </c>
      <c r="BV406" s="6"/>
      <c r="BX406" s="6">
        <f t="shared" ca="1" si="174"/>
        <v>638265.36899999995</v>
      </c>
      <c r="BZ406" s="3">
        <f t="shared" si="175"/>
        <v>42487</v>
      </c>
      <c r="CA406" s="4">
        <f t="shared" ca="1" si="170"/>
        <v>403271.47</v>
      </c>
      <c r="CB406" s="4">
        <f t="shared" ca="1" si="171"/>
        <v>638265.36899999995</v>
      </c>
      <c r="CD406" s="4">
        <f t="shared" ca="1" si="172"/>
        <v>1041536.8389999999</v>
      </c>
    </row>
    <row r="407" spans="2:82">
      <c r="B407" s="3">
        <f t="shared" si="173"/>
        <v>42488</v>
      </c>
      <c r="C407" s="2">
        <v>13886.4</v>
      </c>
      <c r="E407" s="70">
        <v>42488</v>
      </c>
      <c r="F407" s="69">
        <v>8.99</v>
      </c>
      <c r="G407" s="69">
        <v>2.5</v>
      </c>
      <c r="H407" s="69">
        <v>18.760000000000002</v>
      </c>
      <c r="I407" s="69">
        <v>33.28</v>
      </c>
      <c r="J407" s="69">
        <v>16.079999999999998</v>
      </c>
      <c r="K407" s="69">
        <v>12.52</v>
      </c>
      <c r="L407" s="69">
        <v>18.010000000000002</v>
      </c>
      <c r="M407" s="69">
        <v>4.4800000000000004</v>
      </c>
      <c r="N407" s="69">
        <v>8.42</v>
      </c>
      <c r="O407" s="69">
        <v>9.49</v>
      </c>
      <c r="P407" s="69">
        <v>30.41</v>
      </c>
      <c r="Q407" s="69">
        <v>1</v>
      </c>
      <c r="R407" s="69">
        <v>5.68</v>
      </c>
      <c r="S407" s="69">
        <v>39.880000000000003</v>
      </c>
      <c r="T407" s="4"/>
      <c r="V407" s="3">
        <f t="shared" si="152"/>
        <v>42488</v>
      </c>
      <c r="W407" s="40">
        <f ca="1">W406+SUMIFS('Transactions (Dated)'!$E$2:$E$53,'Transactions (Dated)'!$D$2:$D$53,'Share Values'!$V407,'Transactions (Dated)'!$B$2:$B$53,'Share Values'!W$11,'Transactions (Dated)'!$C$2:$C$53,"Buy")-SUMIFS('Transactions (Dated)'!$E$2:$E$53,'Transactions (Dated)'!$D$2:$D$53,'Share Values'!$V407,'Transactions (Dated)'!$B$2:$B$53,'Share Values'!W$11,'Transactions (Dated)'!$C$2:$C$53,"Sell")</f>
        <v>4625</v>
      </c>
      <c r="X407" s="40">
        <f ca="1">X406+SUMIFS('Transactions (Dated)'!$E$2:$E$53,'Transactions (Dated)'!$D$2:$D$53,'Share Values'!$V407,'Transactions (Dated)'!$B$2:$B$53,'Share Values'!X$11,'Transactions (Dated)'!$C$2:$C$53,"Buy")-SUMIFS('Transactions (Dated)'!$E$2:$E$53,'Transactions (Dated)'!$D$2:$D$53,'Share Values'!$V407,'Transactions (Dated)'!$B$2:$B$53,'Share Values'!X$11,'Transactions (Dated)'!$C$2:$C$53,"Sell")</f>
        <v>9375</v>
      </c>
      <c r="Y407" s="40">
        <f ca="1">Y406+SUMIFS('Transactions (Dated)'!$E$2:$E$53,'Transactions (Dated)'!$D$2:$D$53,'Share Values'!$V407,'Transactions (Dated)'!$B$2:$B$53,'Share Values'!Y$11,'Transactions (Dated)'!$C$2:$C$53,"Buy")-SUMIFS('Transactions (Dated)'!$E$2:$E$53,'Transactions (Dated)'!$D$2:$D$53,'Share Values'!$V407,'Transactions (Dated)'!$B$2:$B$53,'Share Values'!Y$11,'Transactions (Dated)'!$C$2:$C$53,"Sell")</f>
        <v>0</v>
      </c>
      <c r="Z407" s="40">
        <f ca="1">Z406+SUMIFS('Transactions (Dated)'!$E$2:$E$53,'Transactions (Dated)'!$D$2:$D$53,'Share Values'!$V407,'Transactions (Dated)'!$B$2:$B$53,'Share Values'!Z$11,'Transactions (Dated)'!$C$2:$C$53,"Buy")-SUMIFS('Transactions (Dated)'!$E$2:$E$53,'Transactions (Dated)'!$D$2:$D$53,'Share Values'!$V407,'Transactions (Dated)'!$B$2:$B$53,'Share Values'!Z$11,'Transactions (Dated)'!$C$2:$C$53,"Sell")</f>
        <v>1892</v>
      </c>
      <c r="AA407" s="40">
        <f ca="1">AA406+SUMIFS('Transactions (Dated)'!$E$2:$E$53,'Transactions (Dated)'!$D$2:$D$53,'Share Values'!$V407,'Transactions (Dated)'!$B$2:$B$53,'Share Values'!AA$11,'Transactions (Dated)'!$C$2:$C$53,"Buy")-SUMIFS('Transactions (Dated)'!$E$2:$E$53,'Transactions (Dated)'!$D$2:$D$53,'Share Values'!$V407,'Transactions (Dated)'!$B$2:$B$53,'Share Values'!AA$11,'Transactions (Dated)'!$C$2:$C$53,"Sell")</f>
        <v>2348</v>
      </c>
      <c r="AB407" s="40">
        <f ca="1">AB406+SUMIFS('Transactions (Dated)'!$E$2:$E$53,'Transactions (Dated)'!$D$2:$D$53,'Share Values'!$V407,'Transactions (Dated)'!$B$2:$B$53,'Share Values'!AB$11,'Transactions (Dated)'!$C$2:$C$53,"Buy")-SUMIFS('Transactions (Dated)'!$E$2:$E$53,'Transactions (Dated)'!$D$2:$D$53,'Share Values'!$V407,'Transactions (Dated)'!$B$2:$B$53,'Share Values'!AB$11,'Transactions (Dated)'!$C$2:$C$53,"Sell")</f>
        <v>4900</v>
      </c>
      <c r="AC407" s="40">
        <f ca="1">AC406+SUMIFS('Transactions (Dated)'!$E$2:$E$53,'Transactions (Dated)'!$D$2:$D$53,'Share Values'!$V407,'Transactions (Dated)'!$B$2:$B$53,'Share Values'!AC$11,'Transactions (Dated)'!$C$2:$C$53,"Buy")-SUMIFS('Transactions (Dated)'!$E$2:$E$53,'Transactions (Dated)'!$D$2:$D$53,'Share Values'!$V407,'Transactions (Dated)'!$B$2:$B$53,'Share Values'!AC$11,'Transactions (Dated)'!$C$2:$C$53,"Sell")</f>
        <v>2900</v>
      </c>
      <c r="AD407" s="40">
        <f ca="1">AD406+SUMIFS('Transactions (Dated)'!$E$2:$E$53,'Transactions (Dated)'!$D$2:$D$53,'Share Values'!$V407,'Transactions (Dated)'!$B$2:$B$53,'Share Values'!AD$11,'Transactions (Dated)'!$C$2:$C$53,"Buy")-SUMIFS('Transactions (Dated)'!$E$2:$E$53,'Transactions (Dated)'!$D$2:$D$53,'Share Values'!$V407,'Transactions (Dated)'!$B$2:$B$53,'Share Values'!AD$11,'Transactions (Dated)'!$C$2:$C$53,"Sell")</f>
        <v>14201</v>
      </c>
      <c r="AE407" s="40">
        <f ca="1">AE406+SUMIFS('Transactions (Dated)'!$E$2:$E$53,'Transactions (Dated)'!$D$2:$D$53,'Share Values'!$V407,'Transactions (Dated)'!$B$2:$B$53,'Share Values'!AE$11,'Transactions (Dated)'!$C$2:$C$53,"Buy")-SUMIFS('Transactions (Dated)'!$E$2:$E$53,'Transactions (Dated)'!$D$2:$D$53,'Share Values'!$V407,'Transactions (Dated)'!$B$2:$B$53,'Share Values'!AE$11,'Transactions (Dated)'!$C$2:$C$53,"Sell")</f>
        <v>6835</v>
      </c>
      <c r="AF407" s="40">
        <f ca="1">AF406+SUMIFS('Transactions (Dated)'!$E$2:$E$53,'Transactions (Dated)'!$D$2:$D$53,'Share Values'!$V407,'Transactions (Dated)'!$B$2:$B$53,'Share Values'!AF$11,'Transactions (Dated)'!$C$2:$C$53,"Buy")-SUMIFS('Transactions (Dated)'!$E$2:$E$53,'Transactions (Dated)'!$D$2:$D$53,'Share Values'!$V407,'Transactions (Dated)'!$B$2:$B$53,'Share Values'!AF$11,'Transactions (Dated)'!$C$2:$C$53,"Sell")</f>
        <v>0</v>
      </c>
      <c r="AG407" s="40">
        <f ca="1">AG406+SUMIFS('Transactions (Dated)'!$E$2:$E$53,'Transactions (Dated)'!$D$2:$D$53,'Share Values'!$V407,'Transactions (Dated)'!$B$2:$B$53,'Share Values'!AG$11,'Transactions (Dated)'!$C$2:$C$53,"Buy")-SUMIFS('Transactions (Dated)'!$E$2:$E$53,'Transactions (Dated)'!$D$2:$D$53,'Share Values'!$V407,'Transactions (Dated)'!$B$2:$B$53,'Share Values'!AG$11,'Transactions (Dated)'!$C$2:$C$53,"Sell")</f>
        <v>0</v>
      </c>
      <c r="AH407" s="40">
        <f ca="1">AH406+SUMIFS('Transactions (Dated)'!$E$2:$E$53,'Transactions (Dated)'!$D$2:$D$53,'Share Values'!$V407,'Transactions (Dated)'!$B$2:$B$53,'Share Values'!AH$11,'Transactions (Dated)'!$C$2:$C$53,"Buy")-SUMIFS('Transactions (Dated)'!$E$2:$E$53,'Transactions (Dated)'!$D$2:$D$53,'Share Values'!$V407,'Transactions (Dated)'!$B$2:$B$53,'Share Values'!AH$11,'Transactions (Dated)'!$C$2:$C$53,"Sell")</f>
        <v>0</v>
      </c>
      <c r="AI407" s="40">
        <f ca="1">AI406+SUMIFS('Transactions (Dated)'!$E$2:$E$53,'Transactions (Dated)'!$D$2:$D$53,'Share Values'!$V407,'Transactions (Dated)'!$B$2:$B$53,'Share Values'!AI$11,'Transactions (Dated)'!$C$2:$C$53,"Buy")-SUMIFS('Transactions (Dated)'!$E$2:$E$53,'Transactions (Dated)'!$D$2:$D$53,'Share Values'!$V407,'Transactions (Dated)'!$B$2:$B$53,'Share Values'!AI$11,'Transactions (Dated)'!$C$2:$C$53,"Sell")</f>
        <v>0</v>
      </c>
      <c r="AJ407" s="40">
        <f ca="1">AJ406+SUMIFS('Transactions (Dated)'!$E$2:$E$53,'Transactions (Dated)'!$D$2:$D$53,'Share Values'!$V407,'Transactions (Dated)'!$B$2:$B$53,'Share Values'!AJ$11,'Transactions (Dated)'!$C$2:$C$53,"Buy")-SUMIFS('Transactions (Dated)'!$E$2:$E$53,'Transactions (Dated)'!$D$2:$D$53,'Share Values'!$V407,'Transactions (Dated)'!$B$2:$B$53,'Share Values'!AJ$11,'Transactions (Dated)'!$C$2:$C$53,"Sell")</f>
        <v>0</v>
      </c>
      <c r="AK407" s="40"/>
      <c r="AM407" s="3">
        <f t="shared" si="153"/>
        <v>42488</v>
      </c>
      <c r="AN407" s="6">
        <f t="shared" ca="1" si="154"/>
        <v>41578.75</v>
      </c>
      <c r="AO407" s="6">
        <f t="shared" ca="1" si="155"/>
        <v>23437.5</v>
      </c>
      <c r="AP407" s="6">
        <f t="shared" ca="1" si="156"/>
        <v>0</v>
      </c>
      <c r="AQ407" s="6">
        <f t="shared" ca="1" si="157"/>
        <v>62965.760000000002</v>
      </c>
      <c r="AR407" s="6">
        <f t="shared" ca="1" si="158"/>
        <v>37755.839999999997</v>
      </c>
      <c r="AS407" s="6">
        <f t="shared" ca="1" si="159"/>
        <v>61348</v>
      </c>
      <c r="AT407" s="6">
        <f t="shared" ca="1" si="160"/>
        <v>52229.000000000007</v>
      </c>
      <c r="AU407" s="6">
        <f t="shared" ca="1" si="161"/>
        <v>63620.480000000003</v>
      </c>
      <c r="AV407" s="6">
        <f t="shared" ca="1" si="162"/>
        <v>57550.7</v>
      </c>
      <c r="AW407" s="6">
        <f t="shared" ca="1" si="163"/>
        <v>0</v>
      </c>
      <c r="AX407" s="6">
        <f t="shared" ca="1" si="164"/>
        <v>0</v>
      </c>
      <c r="AY407" s="6">
        <f t="shared" ca="1" si="165"/>
        <v>0</v>
      </c>
      <c r="AZ407" s="6">
        <f t="shared" ca="1" si="166"/>
        <v>0</v>
      </c>
      <c r="BA407" s="6">
        <f t="shared" ca="1" si="167"/>
        <v>0</v>
      </c>
      <c r="BB407" s="6"/>
      <c r="BD407" s="4">
        <f t="shared" ca="1" si="168"/>
        <v>400486.03</v>
      </c>
      <c r="BF407" s="3">
        <f t="shared" si="169"/>
        <v>42488</v>
      </c>
      <c r="BG407" s="6">
        <f>BG406+SUMIFS('Transactions (Dated)'!H:H,'Transactions (Dated)'!D:D,'Share Values'!AM407)</f>
        <v>633797.67999999993</v>
      </c>
      <c r="BH407" s="6">
        <f ca="1">BH406+SUMIFS('Transactions (Dated)'!$F:$F,'Transactions (Dated)'!$D:$D,$BF407,'Transactions (Dated)'!$B:$B,BH$11,'Transactions (Dated)'!$C:$C,"Dividend (paid to cash)")*W407</f>
        <v>0</v>
      </c>
      <c r="BI407" s="6">
        <f ca="1">BI406+SUMIFS('Transactions (Dated)'!$F:$F,'Transactions (Dated)'!$D:$D,$BF407,'Transactions (Dated)'!$B:$B,BI$11,'Transactions (Dated)'!$C:$C,"Dividend (paid to cash)")*X407</f>
        <v>2421.875</v>
      </c>
      <c r="BJ407" s="6">
        <f ca="1">BJ406+SUMIFS('Transactions (Dated)'!$F:$F,'Transactions (Dated)'!$D:$D,$BF407,'Transactions (Dated)'!$B:$B,BJ$11,'Transactions (Dated)'!$C:$C,"Dividend (paid to cash)")*Y407</f>
        <v>0</v>
      </c>
      <c r="BK407" s="6">
        <f ca="1">BK406+SUMIFS('Transactions (Dated)'!$F:$F,'Transactions (Dated)'!$D:$D,$BF407,'Transactions (Dated)'!$B:$B,BK$11,'Transactions (Dated)'!$C:$C,"Dividend (paid to cash)")*Z407</f>
        <v>312.18000000000006</v>
      </c>
      <c r="BL407" s="6">
        <f ca="1">BL406+SUMIFS('Transactions (Dated)'!$F:$F,'Transactions (Dated)'!$D:$D,$BF407,'Transactions (Dated)'!$B:$B,BL$11,'Transactions (Dated)'!$C:$C,"Dividend (paid to cash)")*AA407</f>
        <v>0</v>
      </c>
      <c r="BM407" s="6">
        <f ca="1">BM406+SUMIFS('Transactions (Dated)'!$F:$F,'Transactions (Dated)'!$D:$D,$BF407,'Transactions (Dated)'!$B:$B,BM$11,'Transactions (Dated)'!$C:$C,"Dividend (paid to cash)")*AB407</f>
        <v>1077.951</v>
      </c>
      <c r="BN407" s="6">
        <f ca="1">BN406+SUMIFS('Transactions (Dated)'!$F:$F,'Transactions (Dated)'!$D:$D,$BF407,'Transactions (Dated)'!$B:$B,BN$11,'Transactions (Dated)'!$C:$C,"Dividend (paid to cash)")*AC407</f>
        <v>1014.9999999999999</v>
      </c>
      <c r="BO407" s="6">
        <f ca="1">BO406+SUMIFS('Transactions (Dated)'!$F:$F,'Transactions (Dated)'!$D:$D,$BF407,'Transactions (Dated)'!$B:$B,BO$11,'Transactions (Dated)'!$C:$C,"Dividend (paid to cash)")*AD407</f>
        <v>0</v>
      </c>
      <c r="BP407" s="6">
        <f ca="1">BP406+SUMIFS('Transactions (Dated)'!$F:$F,'Transactions (Dated)'!$D:$D,$BF407,'Transactions (Dated)'!$B:$B,BP$11,'Transactions (Dated)'!$C:$C,"Dividend (paid to cash)")*AE407</f>
        <v>0</v>
      </c>
      <c r="BQ407" s="6">
        <f ca="1">BQ406+SUMIFS('Transactions (Dated)'!$F:$F,'Transactions (Dated)'!$D:$D,$BF407,'Transactions (Dated)'!$B:$B,BQ$11,'Transactions (Dated)'!$C:$C,"Dividend (paid to cash)")*AF407</f>
        <v>0</v>
      </c>
      <c r="BR407" s="6">
        <f ca="1">BR406+SUMIFS('Transactions (Dated)'!$F:$F,'Transactions (Dated)'!$D:$D,$BF407,'Transactions (Dated)'!$B:$B,BR$11,'Transactions (Dated)'!$C:$C,"Dividend (paid to cash)")*AG407</f>
        <v>0</v>
      </c>
      <c r="BS407" s="6">
        <f ca="1">BS406+SUMIFS('Transactions (Dated)'!$F:$F,'Transactions (Dated)'!$D:$D,$BF407,'Transactions (Dated)'!$B:$B,BS$11,'Transactions (Dated)'!$C:$C,"Dividend (paid to cash)")*AH407</f>
        <v>0</v>
      </c>
      <c r="BT407" s="6">
        <f ca="1">BT406+SUMIFS('Transactions (Dated)'!$F:$F,'Transactions (Dated)'!$D:$D,$BF407,'Transactions (Dated)'!$B:$B,BT$11,'Transactions (Dated)'!$C:$C,"Dividend (paid to cash)")*AI407</f>
        <v>0</v>
      </c>
      <c r="BU407" s="6">
        <f ca="1">BU406+SUMIFS('Transactions (Dated)'!$F:$F,'Transactions (Dated)'!$D:$D,$BF407,'Transactions (Dated)'!$B:$B,BU$11,'Transactions (Dated)'!$C:$C,"Dividend (paid to cash)")*AJ407</f>
        <v>0</v>
      </c>
      <c r="BV407" s="6"/>
      <c r="BX407" s="6">
        <f t="shared" ca="1" si="174"/>
        <v>638624.68599999999</v>
      </c>
      <c r="BZ407" s="3">
        <f t="shared" si="175"/>
        <v>42488</v>
      </c>
      <c r="CA407" s="4">
        <f t="shared" ca="1" si="170"/>
        <v>400486.03</v>
      </c>
      <c r="CB407" s="4">
        <f t="shared" ca="1" si="171"/>
        <v>638624.68599999999</v>
      </c>
      <c r="CD407" s="4">
        <f t="shared" ca="1" si="172"/>
        <v>1039110.716</v>
      </c>
    </row>
    <row r="408" spans="2:82">
      <c r="B408" s="3">
        <f t="shared" si="173"/>
        <v>42489</v>
      </c>
      <c r="C408" s="2">
        <v>13951.5</v>
      </c>
      <c r="E408" s="70">
        <v>42489</v>
      </c>
      <c r="F408" s="69">
        <v>8.86</v>
      </c>
      <c r="G408" s="69">
        <v>2.42</v>
      </c>
      <c r="H408" s="69">
        <v>18.850000000000001</v>
      </c>
      <c r="I408" s="69">
        <v>33.56</v>
      </c>
      <c r="J408" s="69">
        <v>16.12</v>
      </c>
      <c r="K408" s="69">
        <v>12.38</v>
      </c>
      <c r="L408" s="69">
        <v>17.86</v>
      </c>
      <c r="M408" s="69">
        <v>4.75</v>
      </c>
      <c r="N408" s="69">
        <v>8.42</v>
      </c>
      <c r="O408" s="69">
        <v>9.4466999999999999</v>
      </c>
      <c r="P408" s="69">
        <v>30.01</v>
      </c>
      <c r="Q408" s="69">
        <v>1.01</v>
      </c>
      <c r="R408" s="69">
        <v>6.26</v>
      </c>
      <c r="S408" s="69">
        <v>39.799999999999997</v>
      </c>
      <c r="T408" s="4"/>
      <c r="V408" s="3">
        <f t="shared" si="152"/>
        <v>42489</v>
      </c>
      <c r="W408" s="40">
        <f ca="1">W407+SUMIFS('Transactions (Dated)'!$E$2:$E$53,'Transactions (Dated)'!$D$2:$D$53,'Share Values'!$V408,'Transactions (Dated)'!$B$2:$B$53,'Share Values'!W$11,'Transactions (Dated)'!$C$2:$C$53,"Buy")-SUMIFS('Transactions (Dated)'!$E$2:$E$53,'Transactions (Dated)'!$D$2:$D$53,'Share Values'!$V408,'Transactions (Dated)'!$B$2:$B$53,'Share Values'!W$11,'Transactions (Dated)'!$C$2:$C$53,"Sell")</f>
        <v>4625</v>
      </c>
      <c r="X408" s="40">
        <f ca="1">X407+SUMIFS('Transactions (Dated)'!$E$2:$E$53,'Transactions (Dated)'!$D$2:$D$53,'Share Values'!$V408,'Transactions (Dated)'!$B$2:$B$53,'Share Values'!X$11,'Transactions (Dated)'!$C$2:$C$53,"Buy")-SUMIFS('Transactions (Dated)'!$E$2:$E$53,'Transactions (Dated)'!$D$2:$D$53,'Share Values'!$V408,'Transactions (Dated)'!$B$2:$B$53,'Share Values'!X$11,'Transactions (Dated)'!$C$2:$C$53,"Sell")</f>
        <v>9375</v>
      </c>
      <c r="Y408" s="40">
        <f ca="1">Y407+SUMIFS('Transactions (Dated)'!$E$2:$E$53,'Transactions (Dated)'!$D$2:$D$53,'Share Values'!$V408,'Transactions (Dated)'!$B$2:$B$53,'Share Values'!Y$11,'Transactions (Dated)'!$C$2:$C$53,"Buy")-SUMIFS('Transactions (Dated)'!$E$2:$E$53,'Transactions (Dated)'!$D$2:$D$53,'Share Values'!$V408,'Transactions (Dated)'!$B$2:$B$53,'Share Values'!Y$11,'Transactions (Dated)'!$C$2:$C$53,"Sell")</f>
        <v>0</v>
      </c>
      <c r="Z408" s="40">
        <f ca="1">Z407+SUMIFS('Transactions (Dated)'!$E$2:$E$53,'Transactions (Dated)'!$D$2:$D$53,'Share Values'!$V408,'Transactions (Dated)'!$B$2:$B$53,'Share Values'!Z$11,'Transactions (Dated)'!$C$2:$C$53,"Buy")-SUMIFS('Transactions (Dated)'!$E$2:$E$53,'Transactions (Dated)'!$D$2:$D$53,'Share Values'!$V408,'Transactions (Dated)'!$B$2:$B$53,'Share Values'!Z$11,'Transactions (Dated)'!$C$2:$C$53,"Sell")</f>
        <v>1892</v>
      </c>
      <c r="AA408" s="40">
        <f ca="1">AA407+SUMIFS('Transactions (Dated)'!$E$2:$E$53,'Transactions (Dated)'!$D$2:$D$53,'Share Values'!$V408,'Transactions (Dated)'!$B$2:$B$53,'Share Values'!AA$11,'Transactions (Dated)'!$C$2:$C$53,"Buy")-SUMIFS('Transactions (Dated)'!$E$2:$E$53,'Transactions (Dated)'!$D$2:$D$53,'Share Values'!$V408,'Transactions (Dated)'!$B$2:$B$53,'Share Values'!AA$11,'Transactions (Dated)'!$C$2:$C$53,"Sell")</f>
        <v>2348</v>
      </c>
      <c r="AB408" s="40">
        <f ca="1">AB407+SUMIFS('Transactions (Dated)'!$E$2:$E$53,'Transactions (Dated)'!$D$2:$D$53,'Share Values'!$V408,'Transactions (Dated)'!$B$2:$B$53,'Share Values'!AB$11,'Transactions (Dated)'!$C$2:$C$53,"Buy")-SUMIFS('Transactions (Dated)'!$E$2:$E$53,'Transactions (Dated)'!$D$2:$D$53,'Share Values'!$V408,'Transactions (Dated)'!$B$2:$B$53,'Share Values'!AB$11,'Transactions (Dated)'!$C$2:$C$53,"Sell")</f>
        <v>4900</v>
      </c>
      <c r="AC408" s="40">
        <f ca="1">AC407+SUMIFS('Transactions (Dated)'!$E$2:$E$53,'Transactions (Dated)'!$D$2:$D$53,'Share Values'!$V408,'Transactions (Dated)'!$B$2:$B$53,'Share Values'!AC$11,'Transactions (Dated)'!$C$2:$C$53,"Buy")-SUMIFS('Transactions (Dated)'!$E$2:$E$53,'Transactions (Dated)'!$D$2:$D$53,'Share Values'!$V408,'Transactions (Dated)'!$B$2:$B$53,'Share Values'!AC$11,'Transactions (Dated)'!$C$2:$C$53,"Sell")</f>
        <v>2900</v>
      </c>
      <c r="AD408" s="40">
        <f ca="1">AD407+SUMIFS('Transactions (Dated)'!$E$2:$E$53,'Transactions (Dated)'!$D$2:$D$53,'Share Values'!$V408,'Transactions (Dated)'!$B$2:$B$53,'Share Values'!AD$11,'Transactions (Dated)'!$C$2:$C$53,"Buy")-SUMIFS('Transactions (Dated)'!$E$2:$E$53,'Transactions (Dated)'!$D$2:$D$53,'Share Values'!$V408,'Transactions (Dated)'!$B$2:$B$53,'Share Values'!AD$11,'Transactions (Dated)'!$C$2:$C$53,"Sell")</f>
        <v>14201</v>
      </c>
      <c r="AE408" s="40">
        <f ca="1">AE407+SUMIFS('Transactions (Dated)'!$E$2:$E$53,'Transactions (Dated)'!$D$2:$D$53,'Share Values'!$V408,'Transactions (Dated)'!$B$2:$B$53,'Share Values'!AE$11,'Transactions (Dated)'!$C$2:$C$53,"Buy")-SUMIFS('Transactions (Dated)'!$E$2:$E$53,'Transactions (Dated)'!$D$2:$D$53,'Share Values'!$V408,'Transactions (Dated)'!$B$2:$B$53,'Share Values'!AE$11,'Transactions (Dated)'!$C$2:$C$53,"Sell")</f>
        <v>6835</v>
      </c>
      <c r="AF408" s="40">
        <f ca="1">AF407+SUMIFS('Transactions (Dated)'!$E$2:$E$53,'Transactions (Dated)'!$D$2:$D$53,'Share Values'!$V408,'Transactions (Dated)'!$B$2:$B$53,'Share Values'!AF$11,'Transactions (Dated)'!$C$2:$C$53,"Buy")-SUMIFS('Transactions (Dated)'!$E$2:$E$53,'Transactions (Dated)'!$D$2:$D$53,'Share Values'!$V408,'Transactions (Dated)'!$B$2:$B$53,'Share Values'!AF$11,'Transactions (Dated)'!$C$2:$C$53,"Sell")</f>
        <v>0</v>
      </c>
      <c r="AG408" s="40">
        <f ca="1">AG407+SUMIFS('Transactions (Dated)'!$E$2:$E$53,'Transactions (Dated)'!$D$2:$D$53,'Share Values'!$V408,'Transactions (Dated)'!$B$2:$B$53,'Share Values'!AG$11,'Transactions (Dated)'!$C$2:$C$53,"Buy")-SUMIFS('Transactions (Dated)'!$E$2:$E$53,'Transactions (Dated)'!$D$2:$D$53,'Share Values'!$V408,'Transactions (Dated)'!$B$2:$B$53,'Share Values'!AG$11,'Transactions (Dated)'!$C$2:$C$53,"Sell")</f>
        <v>0</v>
      </c>
      <c r="AH408" s="40">
        <f ca="1">AH407+SUMIFS('Transactions (Dated)'!$E$2:$E$53,'Transactions (Dated)'!$D$2:$D$53,'Share Values'!$V408,'Transactions (Dated)'!$B$2:$B$53,'Share Values'!AH$11,'Transactions (Dated)'!$C$2:$C$53,"Buy")-SUMIFS('Transactions (Dated)'!$E$2:$E$53,'Transactions (Dated)'!$D$2:$D$53,'Share Values'!$V408,'Transactions (Dated)'!$B$2:$B$53,'Share Values'!AH$11,'Transactions (Dated)'!$C$2:$C$53,"Sell")</f>
        <v>0</v>
      </c>
      <c r="AI408" s="40">
        <f ca="1">AI407+SUMIFS('Transactions (Dated)'!$E$2:$E$53,'Transactions (Dated)'!$D$2:$D$53,'Share Values'!$V408,'Transactions (Dated)'!$B$2:$B$53,'Share Values'!AI$11,'Transactions (Dated)'!$C$2:$C$53,"Buy")-SUMIFS('Transactions (Dated)'!$E$2:$E$53,'Transactions (Dated)'!$D$2:$D$53,'Share Values'!$V408,'Transactions (Dated)'!$B$2:$B$53,'Share Values'!AI$11,'Transactions (Dated)'!$C$2:$C$53,"Sell")</f>
        <v>0</v>
      </c>
      <c r="AJ408" s="40">
        <f ca="1">AJ407+SUMIFS('Transactions (Dated)'!$E$2:$E$53,'Transactions (Dated)'!$D$2:$D$53,'Share Values'!$V408,'Transactions (Dated)'!$B$2:$B$53,'Share Values'!AJ$11,'Transactions (Dated)'!$C$2:$C$53,"Buy")-SUMIFS('Transactions (Dated)'!$E$2:$E$53,'Transactions (Dated)'!$D$2:$D$53,'Share Values'!$V408,'Transactions (Dated)'!$B$2:$B$53,'Share Values'!AJ$11,'Transactions (Dated)'!$C$2:$C$53,"Sell")</f>
        <v>0</v>
      </c>
      <c r="AK408" s="40"/>
      <c r="AM408" s="3">
        <f t="shared" si="153"/>
        <v>42489</v>
      </c>
      <c r="AN408" s="6">
        <f t="shared" ca="1" si="154"/>
        <v>40977.5</v>
      </c>
      <c r="AO408" s="6">
        <f t="shared" ca="1" si="155"/>
        <v>22687.5</v>
      </c>
      <c r="AP408" s="6">
        <f t="shared" ca="1" si="156"/>
        <v>0</v>
      </c>
      <c r="AQ408" s="6">
        <f t="shared" ca="1" si="157"/>
        <v>63495.520000000004</v>
      </c>
      <c r="AR408" s="6">
        <f t="shared" ca="1" si="158"/>
        <v>37849.760000000002</v>
      </c>
      <c r="AS408" s="6">
        <f t="shared" ca="1" si="159"/>
        <v>60662.000000000007</v>
      </c>
      <c r="AT408" s="6">
        <f t="shared" ca="1" si="160"/>
        <v>51794</v>
      </c>
      <c r="AU408" s="6">
        <f t="shared" ca="1" si="161"/>
        <v>67454.75</v>
      </c>
      <c r="AV408" s="6">
        <f t="shared" ca="1" si="162"/>
        <v>57550.7</v>
      </c>
      <c r="AW408" s="6">
        <f t="shared" ca="1" si="163"/>
        <v>0</v>
      </c>
      <c r="AX408" s="6">
        <f t="shared" ca="1" si="164"/>
        <v>0</v>
      </c>
      <c r="AY408" s="6">
        <f t="shared" ca="1" si="165"/>
        <v>0</v>
      </c>
      <c r="AZ408" s="6">
        <f t="shared" ca="1" si="166"/>
        <v>0</v>
      </c>
      <c r="BA408" s="6">
        <f t="shared" ca="1" si="167"/>
        <v>0</v>
      </c>
      <c r="BB408" s="6"/>
      <c r="BD408" s="4">
        <f t="shared" ca="1" si="168"/>
        <v>402471.73000000004</v>
      </c>
      <c r="BF408" s="3">
        <f t="shared" si="169"/>
        <v>42489</v>
      </c>
      <c r="BG408" s="6">
        <f>BG407+SUMIFS('Transactions (Dated)'!H:H,'Transactions (Dated)'!D:D,'Share Values'!AM408)</f>
        <v>633797.67999999993</v>
      </c>
      <c r="BH408" s="6">
        <f ca="1">BH407+SUMIFS('Transactions (Dated)'!$F:$F,'Transactions (Dated)'!$D:$D,$BF408,'Transactions (Dated)'!$B:$B,BH$11,'Transactions (Dated)'!$C:$C,"Dividend (paid to cash)")*W408</f>
        <v>0</v>
      </c>
      <c r="BI408" s="6">
        <f ca="1">BI407+SUMIFS('Transactions (Dated)'!$F:$F,'Transactions (Dated)'!$D:$D,$BF408,'Transactions (Dated)'!$B:$B,BI$11,'Transactions (Dated)'!$C:$C,"Dividend (paid to cash)")*X408</f>
        <v>2421.875</v>
      </c>
      <c r="BJ408" s="6">
        <f ca="1">BJ407+SUMIFS('Transactions (Dated)'!$F:$F,'Transactions (Dated)'!$D:$D,$BF408,'Transactions (Dated)'!$B:$B,BJ$11,'Transactions (Dated)'!$C:$C,"Dividend (paid to cash)")*Y408</f>
        <v>0</v>
      </c>
      <c r="BK408" s="6">
        <f ca="1">BK407+SUMIFS('Transactions (Dated)'!$F:$F,'Transactions (Dated)'!$D:$D,$BF408,'Transactions (Dated)'!$B:$B,BK$11,'Transactions (Dated)'!$C:$C,"Dividend (paid to cash)")*Z408</f>
        <v>312.18000000000006</v>
      </c>
      <c r="BL408" s="6">
        <f ca="1">BL407+SUMIFS('Transactions (Dated)'!$F:$F,'Transactions (Dated)'!$D:$D,$BF408,'Transactions (Dated)'!$B:$B,BL$11,'Transactions (Dated)'!$C:$C,"Dividend (paid to cash)")*AA408</f>
        <v>0</v>
      </c>
      <c r="BM408" s="6">
        <f ca="1">BM407+SUMIFS('Transactions (Dated)'!$F:$F,'Transactions (Dated)'!$D:$D,$BF408,'Transactions (Dated)'!$B:$B,BM$11,'Transactions (Dated)'!$C:$C,"Dividend (paid to cash)")*AB408</f>
        <v>1077.951</v>
      </c>
      <c r="BN408" s="6">
        <f ca="1">BN407+SUMIFS('Transactions (Dated)'!$F:$F,'Transactions (Dated)'!$D:$D,$BF408,'Transactions (Dated)'!$B:$B,BN$11,'Transactions (Dated)'!$C:$C,"Dividend (paid to cash)")*AC408</f>
        <v>1014.9999999999999</v>
      </c>
      <c r="BO408" s="6">
        <f ca="1">BO407+SUMIFS('Transactions (Dated)'!$F:$F,'Transactions (Dated)'!$D:$D,$BF408,'Transactions (Dated)'!$B:$B,BO$11,'Transactions (Dated)'!$C:$C,"Dividend (paid to cash)")*AD408</f>
        <v>0</v>
      </c>
      <c r="BP408" s="6">
        <f ca="1">BP407+SUMIFS('Transactions (Dated)'!$F:$F,'Transactions (Dated)'!$D:$D,$BF408,'Transactions (Dated)'!$B:$B,BP$11,'Transactions (Dated)'!$C:$C,"Dividend (paid to cash)")*AE408</f>
        <v>0</v>
      </c>
      <c r="BQ408" s="6">
        <f ca="1">BQ407+SUMIFS('Transactions (Dated)'!$F:$F,'Transactions (Dated)'!$D:$D,$BF408,'Transactions (Dated)'!$B:$B,BQ$11,'Transactions (Dated)'!$C:$C,"Dividend (paid to cash)")*AF408</f>
        <v>0</v>
      </c>
      <c r="BR408" s="6">
        <f ca="1">BR407+SUMIFS('Transactions (Dated)'!$F:$F,'Transactions (Dated)'!$D:$D,$BF408,'Transactions (Dated)'!$B:$B,BR$11,'Transactions (Dated)'!$C:$C,"Dividend (paid to cash)")*AG408</f>
        <v>0</v>
      </c>
      <c r="BS408" s="6">
        <f ca="1">BS407+SUMIFS('Transactions (Dated)'!$F:$F,'Transactions (Dated)'!$D:$D,$BF408,'Transactions (Dated)'!$B:$B,BS$11,'Transactions (Dated)'!$C:$C,"Dividend (paid to cash)")*AH408</f>
        <v>0</v>
      </c>
      <c r="BT408" s="6">
        <f ca="1">BT407+SUMIFS('Transactions (Dated)'!$F:$F,'Transactions (Dated)'!$D:$D,$BF408,'Transactions (Dated)'!$B:$B,BT$11,'Transactions (Dated)'!$C:$C,"Dividend (paid to cash)")*AI408</f>
        <v>0</v>
      </c>
      <c r="BU408" s="6">
        <f ca="1">BU407+SUMIFS('Transactions (Dated)'!$F:$F,'Transactions (Dated)'!$D:$D,$BF408,'Transactions (Dated)'!$B:$B,BU$11,'Transactions (Dated)'!$C:$C,"Dividend (paid to cash)")*AJ408</f>
        <v>0</v>
      </c>
      <c r="BV408" s="6"/>
      <c r="BX408" s="6">
        <f t="shared" ca="1" si="174"/>
        <v>638624.68599999999</v>
      </c>
      <c r="BZ408" s="3">
        <f t="shared" si="175"/>
        <v>42489</v>
      </c>
      <c r="CA408" s="4">
        <f t="shared" ca="1" si="170"/>
        <v>402471.73000000004</v>
      </c>
      <c r="CB408" s="4">
        <f t="shared" ca="1" si="171"/>
        <v>638624.68599999999</v>
      </c>
      <c r="CD408" s="4">
        <f t="shared" ca="1" si="172"/>
        <v>1041096.416</v>
      </c>
    </row>
    <row r="409" spans="2:82">
      <c r="B409" s="3">
        <f t="shared" si="173"/>
        <v>42492</v>
      </c>
      <c r="C409" s="2">
        <v>13865.6</v>
      </c>
      <c r="E409" s="70">
        <v>42492</v>
      </c>
      <c r="F409" s="69">
        <v>8.84</v>
      </c>
      <c r="G409" s="69">
        <v>2.44</v>
      </c>
      <c r="H409" s="69">
        <v>18.739999999999998</v>
      </c>
      <c r="I409" s="69">
        <v>33.81</v>
      </c>
      <c r="J409" s="69">
        <v>16.059999999999999</v>
      </c>
      <c r="K409" s="69">
        <v>12.52</v>
      </c>
      <c r="L409" s="69">
        <v>17.72</v>
      </c>
      <c r="M409" s="69">
        <v>4.57</v>
      </c>
      <c r="N409" s="69">
        <v>8.3000000000000007</v>
      </c>
      <c r="O409" s="69">
        <v>9.4332999999999991</v>
      </c>
      <c r="P409" s="69">
        <v>29.93</v>
      </c>
      <c r="Q409" s="69">
        <v>1.01</v>
      </c>
      <c r="R409" s="69">
        <v>6.07</v>
      </c>
      <c r="S409" s="69">
        <v>40.47</v>
      </c>
      <c r="T409" s="4"/>
      <c r="V409" s="3">
        <f t="shared" si="152"/>
        <v>42492</v>
      </c>
      <c r="W409" s="40">
        <f ca="1">W408+SUMIFS('Transactions (Dated)'!$E$2:$E$53,'Transactions (Dated)'!$D$2:$D$53,'Share Values'!$V409,'Transactions (Dated)'!$B$2:$B$53,'Share Values'!W$11,'Transactions (Dated)'!$C$2:$C$53,"Buy")-SUMIFS('Transactions (Dated)'!$E$2:$E$53,'Transactions (Dated)'!$D$2:$D$53,'Share Values'!$V409,'Transactions (Dated)'!$B$2:$B$53,'Share Values'!W$11,'Transactions (Dated)'!$C$2:$C$53,"Sell")</f>
        <v>4625</v>
      </c>
      <c r="X409" s="40">
        <f ca="1">X408+SUMIFS('Transactions (Dated)'!$E$2:$E$53,'Transactions (Dated)'!$D$2:$D$53,'Share Values'!$V409,'Transactions (Dated)'!$B$2:$B$53,'Share Values'!X$11,'Transactions (Dated)'!$C$2:$C$53,"Buy")-SUMIFS('Transactions (Dated)'!$E$2:$E$53,'Transactions (Dated)'!$D$2:$D$53,'Share Values'!$V409,'Transactions (Dated)'!$B$2:$B$53,'Share Values'!X$11,'Transactions (Dated)'!$C$2:$C$53,"Sell")</f>
        <v>9375</v>
      </c>
      <c r="Y409" s="40">
        <f ca="1">Y408+SUMIFS('Transactions (Dated)'!$E$2:$E$53,'Transactions (Dated)'!$D$2:$D$53,'Share Values'!$V409,'Transactions (Dated)'!$B$2:$B$53,'Share Values'!Y$11,'Transactions (Dated)'!$C$2:$C$53,"Buy")-SUMIFS('Transactions (Dated)'!$E$2:$E$53,'Transactions (Dated)'!$D$2:$D$53,'Share Values'!$V409,'Transactions (Dated)'!$B$2:$B$53,'Share Values'!Y$11,'Transactions (Dated)'!$C$2:$C$53,"Sell")</f>
        <v>0</v>
      </c>
      <c r="Z409" s="40">
        <f ca="1">Z408+SUMIFS('Transactions (Dated)'!$E$2:$E$53,'Transactions (Dated)'!$D$2:$D$53,'Share Values'!$V409,'Transactions (Dated)'!$B$2:$B$53,'Share Values'!Z$11,'Transactions (Dated)'!$C$2:$C$53,"Buy")-SUMIFS('Transactions (Dated)'!$E$2:$E$53,'Transactions (Dated)'!$D$2:$D$53,'Share Values'!$V409,'Transactions (Dated)'!$B$2:$B$53,'Share Values'!Z$11,'Transactions (Dated)'!$C$2:$C$53,"Sell")</f>
        <v>1892</v>
      </c>
      <c r="AA409" s="40">
        <f ca="1">AA408+SUMIFS('Transactions (Dated)'!$E$2:$E$53,'Transactions (Dated)'!$D$2:$D$53,'Share Values'!$V409,'Transactions (Dated)'!$B$2:$B$53,'Share Values'!AA$11,'Transactions (Dated)'!$C$2:$C$53,"Buy")-SUMIFS('Transactions (Dated)'!$E$2:$E$53,'Transactions (Dated)'!$D$2:$D$53,'Share Values'!$V409,'Transactions (Dated)'!$B$2:$B$53,'Share Values'!AA$11,'Transactions (Dated)'!$C$2:$C$53,"Sell")</f>
        <v>2348</v>
      </c>
      <c r="AB409" s="40">
        <f ca="1">AB408+SUMIFS('Transactions (Dated)'!$E$2:$E$53,'Transactions (Dated)'!$D$2:$D$53,'Share Values'!$V409,'Transactions (Dated)'!$B$2:$B$53,'Share Values'!AB$11,'Transactions (Dated)'!$C$2:$C$53,"Buy")-SUMIFS('Transactions (Dated)'!$E$2:$E$53,'Transactions (Dated)'!$D$2:$D$53,'Share Values'!$V409,'Transactions (Dated)'!$B$2:$B$53,'Share Values'!AB$11,'Transactions (Dated)'!$C$2:$C$53,"Sell")</f>
        <v>4900</v>
      </c>
      <c r="AC409" s="40">
        <f ca="1">AC408+SUMIFS('Transactions (Dated)'!$E$2:$E$53,'Transactions (Dated)'!$D$2:$D$53,'Share Values'!$V409,'Transactions (Dated)'!$B$2:$B$53,'Share Values'!AC$11,'Transactions (Dated)'!$C$2:$C$53,"Buy")-SUMIFS('Transactions (Dated)'!$E$2:$E$53,'Transactions (Dated)'!$D$2:$D$53,'Share Values'!$V409,'Transactions (Dated)'!$B$2:$B$53,'Share Values'!AC$11,'Transactions (Dated)'!$C$2:$C$53,"Sell")</f>
        <v>2900</v>
      </c>
      <c r="AD409" s="40">
        <f ca="1">AD408+SUMIFS('Transactions (Dated)'!$E$2:$E$53,'Transactions (Dated)'!$D$2:$D$53,'Share Values'!$V409,'Transactions (Dated)'!$B$2:$B$53,'Share Values'!AD$11,'Transactions (Dated)'!$C$2:$C$53,"Buy")-SUMIFS('Transactions (Dated)'!$E$2:$E$53,'Transactions (Dated)'!$D$2:$D$53,'Share Values'!$V409,'Transactions (Dated)'!$B$2:$B$53,'Share Values'!AD$11,'Transactions (Dated)'!$C$2:$C$53,"Sell")</f>
        <v>14201</v>
      </c>
      <c r="AE409" s="40">
        <f ca="1">AE408+SUMIFS('Transactions (Dated)'!$E$2:$E$53,'Transactions (Dated)'!$D$2:$D$53,'Share Values'!$V409,'Transactions (Dated)'!$B$2:$B$53,'Share Values'!AE$11,'Transactions (Dated)'!$C$2:$C$53,"Buy")-SUMIFS('Transactions (Dated)'!$E$2:$E$53,'Transactions (Dated)'!$D$2:$D$53,'Share Values'!$V409,'Transactions (Dated)'!$B$2:$B$53,'Share Values'!AE$11,'Transactions (Dated)'!$C$2:$C$53,"Sell")</f>
        <v>6835</v>
      </c>
      <c r="AF409" s="40">
        <f ca="1">AF408+SUMIFS('Transactions (Dated)'!$E$2:$E$53,'Transactions (Dated)'!$D$2:$D$53,'Share Values'!$V409,'Transactions (Dated)'!$B$2:$B$53,'Share Values'!AF$11,'Transactions (Dated)'!$C$2:$C$53,"Buy")-SUMIFS('Transactions (Dated)'!$E$2:$E$53,'Transactions (Dated)'!$D$2:$D$53,'Share Values'!$V409,'Transactions (Dated)'!$B$2:$B$53,'Share Values'!AF$11,'Transactions (Dated)'!$C$2:$C$53,"Sell")</f>
        <v>0</v>
      </c>
      <c r="AG409" s="40">
        <f ca="1">AG408+SUMIFS('Transactions (Dated)'!$E$2:$E$53,'Transactions (Dated)'!$D$2:$D$53,'Share Values'!$V409,'Transactions (Dated)'!$B$2:$B$53,'Share Values'!AG$11,'Transactions (Dated)'!$C$2:$C$53,"Buy")-SUMIFS('Transactions (Dated)'!$E$2:$E$53,'Transactions (Dated)'!$D$2:$D$53,'Share Values'!$V409,'Transactions (Dated)'!$B$2:$B$53,'Share Values'!AG$11,'Transactions (Dated)'!$C$2:$C$53,"Sell")</f>
        <v>0</v>
      </c>
      <c r="AH409" s="40">
        <f ca="1">AH408+SUMIFS('Transactions (Dated)'!$E$2:$E$53,'Transactions (Dated)'!$D$2:$D$53,'Share Values'!$V409,'Transactions (Dated)'!$B$2:$B$53,'Share Values'!AH$11,'Transactions (Dated)'!$C$2:$C$53,"Buy")-SUMIFS('Transactions (Dated)'!$E$2:$E$53,'Transactions (Dated)'!$D$2:$D$53,'Share Values'!$V409,'Transactions (Dated)'!$B$2:$B$53,'Share Values'!AH$11,'Transactions (Dated)'!$C$2:$C$53,"Sell")</f>
        <v>0</v>
      </c>
      <c r="AI409" s="40">
        <f ca="1">AI408+SUMIFS('Transactions (Dated)'!$E$2:$E$53,'Transactions (Dated)'!$D$2:$D$53,'Share Values'!$V409,'Transactions (Dated)'!$B$2:$B$53,'Share Values'!AI$11,'Transactions (Dated)'!$C$2:$C$53,"Buy")-SUMIFS('Transactions (Dated)'!$E$2:$E$53,'Transactions (Dated)'!$D$2:$D$53,'Share Values'!$V409,'Transactions (Dated)'!$B$2:$B$53,'Share Values'!AI$11,'Transactions (Dated)'!$C$2:$C$53,"Sell")</f>
        <v>0</v>
      </c>
      <c r="AJ409" s="40">
        <f ca="1">AJ408+SUMIFS('Transactions (Dated)'!$E$2:$E$53,'Transactions (Dated)'!$D$2:$D$53,'Share Values'!$V409,'Transactions (Dated)'!$B$2:$B$53,'Share Values'!AJ$11,'Transactions (Dated)'!$C$2:$C$53,"Buy")-SUMIFS('Transactions (Dated)'!$E$2:$E$53,'Transactions (Dated)'!$D$2:$D$53,'Share Values'!$V409,'Transactions (Dated)'!$B$2:$B$53,'Share Values'!AJ$11,'Transactions (Dated)'!$C$2:$C$53,"Sell")</f>
        <v>0</v>
      </c>
      <c r="AK409" s="40"/>
      <c r="AM409" s="3">
        <f t="shared" si="153"/>
        <v>42492</v>
      </c>
      <c r="AN409" s="6">
        <f t="shared" ca="1" si="154"/>
        <v>40885</v>
      </c>
      <c r="AO409" s="6">
        <f t="shared" ca="1" si="155"/>
        <v>22875</v>
      </c>
      <c r="AP409" s="6">
        <f t="shared" ca="1" si="156"/>
        <v>0</v>
      </c>
      <c r="AQ409" s="6">
        <f t="shared" ca="1" si="157"/>
        <v>63968.520000000004</v>
      </c>
      <c r="AR409" s="6">
        <f t="shared" ca="1" si="158"/>
        <v>37708.879999999997</v>
      </c>
      <c r="AS409" s="6">
        <f t="shared" ca="1" si="159"/>
        <v>61348</v>
      </c>
      <c r="AT409" s="6">
        <f t="shared" ca="1" si="160"/>
        <v>51388</v>
      </c>
      <c r="AU409" s="6">
        <f t="shared" ca="1" si="161"/>
        <v>64898.570000000007</v>
      </c>
      <c r="AV409" s="6">
        <f t="shared" ca="1" si="162"/>
        <v>56730.500000000007</v>
      </c>
      <c r="AW409" s="6">
        <f t="shared" ca="1" si="163"/>
        <v>0</v>
      </c>
      <c r="AX409" s="6">
        <f t="shared" ca="1" si="164"/>
        <v>0</v>
      </c>
      <c r="AY409" s="6">
        <f t="shared" ca="1" si="165"/>
        <v>0</v>
      </c>
      <c r="AZ409" s="6">
        <f t="shared" ca="1" si="166"/>
        <v>0</v>
      </c>
      <c r="BA409" s="6">
        <f t="shared" ca="1" si="167"/>
        <v>0</v>
      </c>
      <c r="BB409" s="6"/>
      <c r="BD409" s="4">
        <f t="shared" ca="1" si="168"/>
        <v>399802.47000000003</v>
      </c>
      <c r="BF409" s="3">
        <f t="shared" si="169"/>
        <v>42492</v>
      </c>
      <c r="BG409" s="6">
        <f>BG408+SUMIFS('Transactions (Dated)'!H:H,'Transactions (Dated)'!D:D,'Share Values'!AM409)</f>
        <v>633797.67999999993</v>
      </c>
      <c r="BH409" s="6">
        <f ca="1">BH408+SUMIFS('Transactions (Dated)'!$F:$F,'Transactions (Dated)'!$D:$D,$BF409,'Transactions (Dated)'!$B:$B,BH$11,'Transactions (Dated)'!$C:$C,"Dividend (paid to cash)")*W409</f>
        <v>0</v>
      </c>
      <c r="BI409" s="6">
        <f ca="1">BI408+SUMIFS('Transactions (Dated)'!$F:$F,'Transactions (Dated)'!$D:$D,$BF409,'Transactions (Dated)'!$B:$B,BI$11,'Transactions (Dated)'!$C:$C,"Dividend (paid to cash)")*X409</f>
        <v>2421.875</v>
      </c>
      <c r="BJ409" s="6">
        <f ca="1">BJ408+SUMIFS('Transactions (Dated)'!$F:$F,'Transactions (Dated)'!$D:$D,$BF409,'Transactions (Dated)'!$B:$B,BJ$11,'Transactions (Dated)'!$C:$C,"Dividend (paid to cash)")*Y409</f>
        <v>0</v>
      </c>
      <c r="BK409" s="6">
        <f ca="1">BK408+SUMIFS('Transactions (Dated)'!$F:$F,'Transactions (Dated)'!$D:$D,$BF409,'Transactions (Dated)'!$B:$B,BK$11,'Transactions (Dated)'!$C:$C,"Dividend (paid to cash)")*Z409</f>
        <v>312.18000000000006</v>
      </c>
      <c r="BL409" s="6">
        <f ca="1">BL408+SUMIFS('Transactions (Dated)'!$F:$F,'Transactions (Dated)'!$D:$D,$BF409,'Transactions (Dated)'!$B:$B,BL$11,'Transactions (Dated)'!$C:$C,"Dividend (paid to cash)")*AA409</f>
        <v>0</v>
      </c>
      <c r="BM409" s="6">
        <f ca="1">BM408+SUMIFS('Transactions (Dated)'!$F:$F,'Transactions (Dated)'!$D:$D,$BF409,'Transactions (Dated)'!$B:$B,BM$11,'Transactions (Dated)'!$C:$C,"Dividend (paid to cash)")*AB409</f>
        <v>1077.951</v>
      </c>
      <c r="BN409" s="6">
        <f ca="1">BN408+SUMIFS('Transactions (Dated)'!$F:$F,'Transactions (Dated)'!$D:$D,$BF409,'Transactions (Dated)'!$B:$B,BN$11,'Transactions (Dated)'!$C:$C,"Dividend (paid to cash)")*AC409</f>
        <v>1014.9999999999999</v>
      </c>
      <c r="BO409" s="6">
        <f ca="1">BO408+SUMIFS('Transactions (Dated)'!$F:$F,'Transactions (Dated)'!$D:$D,$BF409,'Transactions (Dated)'!$B:$B,BO$11,'Transactions (Dated)'!$C:$C,"Dividend (paid to cash)")*AD409</f>
        <v>0</v>
      </c>
      <c r="BP409" s="6">
        <f ca="1">BP408+SUMIFS('Transactions (Dated)'!$F:$F,'Transactions (Dated)'!$D:$D,$BF409,'Transactions (Dated)'!$B:$B,BP$11,'Transactions (Dated)'!$C:$C,"Dividend (paid to cash)")*AE409</f>
        <v>0</v>
      </c>
      <c r="BQ409" s="6">
        <f ca="1">BQ408+SUMIFS('Transactions (Dated)'!$F:$F,'Transactions (Dated)'!$D:$D,$BF409,'Transactions (Dated)'!$B:$B,BQ$11,'Transactions (Dated)'!$C:$C,"Dividend (paid to cash)")*AF409</f>
        <v>0</v>
      </c>
      <c r="BR409" s="6">
        <f ca="1">BR408+SUMIFS('Transactions (Dated)'!$F:$F,'Transactions (Dated)'!$D:$D,$BF409,'Transactions (Dated)'!$B:$B,BR$11,'Transactions (Dated)'!$C:$C,"Dividend (paid to cash)")*AG409</f>
        <v>0</v>
      </c>
      <c r="BS409" s="6">
        <f ca="1">BS408+SUMIFS('Transactions (Dated)'!$F:$F,'Transactions (Dated)'!$D:$D,$BF409,'Transactions (Dated)'!$B:$B,BS$11,'Transactions (Dated)'!$C:$C,"Dividend (paid to cash)")*AH409</f>
        <v>0</v>
      </c>
      <c r="BT409" s="6">
        <f ca="1">BT408+SUMIFS('Transactions (Dated)'!$F:$F,'Transactions (Dated)'!$D:$D,$BF409,'Transactions (Dated)'!$B:$B,BT$11,'Transactions (Dated)'!$C:$C,"Dividend (paid to cash)")*AI409</f>
        <v>0</v>
      </c>
      <c r="BU409" s="6">
        <f ca="1">BU408+SUMIFS('Transactions (Dated)'!$F:$F,'Transactions (Dated)'!$D:$D,$BF409,'Transactions (Dated)'!$B:$B,BU$11,'Transactions (Dated)'!$C:$C,"Dividend (paid to cash)")*AJ409</f>
        <v>0</v>
      </c>
      <c r="BV409" s="6"/>
      <c r="BX409" s="6">
        <f t="shared" ca="1" si="174"/>
        <v>638624.68599999999</v>
      </c>
      <c r="BZ409" s="3">
        <f t="shared" si="175"/>
        <v>42492</v>
      </c>
      <c r="CA409" s="4">
        <f t="shared" ca="1" si="170"/>
        <v>399802.47000000003</v>
      </c>
      <c r="CB409" s="4">
        <f t="shared" ca="1" si="171"/>
        <v>638624.68599999999</v>
      </c>
      <c r="CD409" s="4">
        <f t="shared" ca="1" si="172"/>
        <v>1038427.156</v>
      </c>
    </row>
    <row r="410" spans="2:82">
      <c r="B410" s="3">
        <f t="shared" si="173"/>
        <v>42493</v>
      </c>
      <c r="C410" s="2">
        <v>13707.7</v>
      </c>
      <c r="E410" s="70">
        <v>42493</v>
      </c>
      <c r="F410" s="69">
        <v>8.73</v>
      </c>
      <c r="G410" s="69">
        <v>2.42</v>
      </c>
      <c r="H410" s="69">
        <v>18.52</v>
      </c>
      <c r="I410" s="69">
        <v>32.979999999999997</v>
      </c>
      <c r="J410" s="69">
        <v>15.65</v>
      </c>
      <c r="K410" s="69">
        <v>12.63</v>
      </c>
      <c r="L410" s="69">
        <v>17.36</v>
      </c>
      <c r="M410" s="69">
        <v>4.7</v>
      </c>
      <c r="N410" s="69">
        <v>8.2899999999999991</v>
      </c>
      <c r="O410" s="69">
        <v>9.44</v>
      </c>
      <c r="P410" s="69">
        <v>29.56</v>
      </c>
      <c r="Q410" s="69">
        <v>1</v>
      </c>
      <c r="R410" s="69">
        <v>5.58</v>
      </c>
      <c r="S410" s="69">
        <v>40.69</v>
      </c>
      <c r="T410" s="4"/>
      <c r="V410" s="3">
        <f t="shared" si="152"/>
        <v>42493</v>
      </c>
      <c r="W410" s="40">
        <f ca="1">W409+SUMIFS('Transactions (Dated)'!$E$2:$E$53,'Transactions (Dated)'!$D$2:$D$53,'Share Values'!$V410,'Transactions (Dated)'!$B$2:$B$53,'Share Values'!W$11,'Transactions (Dated)'!$C$2:$C$53,"Buy")-SUMIFS('Transactions (Dated)'!$E$2:$E$53,'Transactions (Dated)'!$D$2:$D$53,'Share Values'!$V410,'Transactions (Dated)'!$B$2:$B$53,'Share Values'!W$11,'Transactions (Dated)'!$C$2:$C$53,"Sell")</f>
        <v>4625</v>
      </c>
      <c r="X410" s="40">
        <f ca="1">X409+SUMIFS('Transactions (Dated)'!$E$2:$E$53,'Transactions (Dated)'!$D$2:$D$53,'Share Values'!$V410,'Transactions (Dated)'!$B$2:$B$53,'Share Values'!X$11,'Transactions (Dated)'!$C$2:$C$53,"Buy")-SUMIFS('Transactions (Dated)'!$E$2:$E$53,'Transactions (Dated)'!$D$2:$D$53,'Share Values'!$V410,'Transactions (Dated)'!$B$2:$B$53,'Share Values'!X$11,'Transactions (Dated)'!$C$2:$C$53,"Sell")</f>
        <v>9375</v>
      </c>
      <c r="Y410" s="40">
        <f ca="1">Y409+SUMIFS('Transactions (Dated)'!$E$2:$E$53,'Transactions (Dated)'!$D$2:$D$53,'Share Values'!$V410,'Transactions (Dated)'!$B$2:$B$53,'Share Values'!Y$11,'Transactions (Dated)'!$C$2:$C$53,"Buy")-SUMIFS('Transactions (Dated)'!$E$2:$E$53,'Transactions (Dated)'!$D$2:$D$53,'Share Values'!$V410,'Transactions (Dated)'!$B$2:$B$53,'Share Values'!Y$11,'Transactions (Dated)'!$C$2:$C$53,"Sell")</f>
        <v>0</v>
      </c>
      <c r="Z410" s="40">
        <f ca="1">Z409+SUMIFS('Transactions (Dated)'!$E$2:$E$53,'Transactions (Dated)'!$D$2:$D$53,'Share Values'!$V410,'Transactions (Dated)'!$B$2:$B$53,'Share Values'!Z$11,'Transactions (Dated)'!$C$2:$C$53,"Buy")-SUMIFS('Transactions (Dated)'!$E$2:$E$53,'Transactions (Dated)'!$D$2:$D$53,'Share Values'!$V410,'Transactions (Dated)'!$B$2:$B$53,'Share Values'!Z$11,'Transactions (Dated)'!$C$2:$C$53,"Sell")</f>
        <v>1892</v>
      </c>
      <c r="AA410" s="40">
        <f ca="1">AA409+SUMIFS('Transactions (Dated)'!$E$2:$E$53,'Transactions (Dated)'!$D$2:$D$53,'Share Values'!$V410,'Transactions (Dated)'!$B$2:$B$53,'Share Values'!AA$11,'Transactions (Dated)'!$C$2:$C$53,"Buy")-SUMIFS('Transactions (Dated)'!$E$2:$E$53,'Transactions (Dated)'!$D$2:$D$53,'Share Values'!$V410,'Transactions (Dated)'!$B$2:$B$53,'Share Values'!AA$11,'Transactions (Dated)'!$C$2:$C$53,"Sell")</f>
        <v>2348</v>
      </c>
      <c r="AB410" s="40">
        <f ca="1">AB409+SUMIFS('Transactions (Dated)'!$E$2:$E$53,'Transactions (Dated)'!$D$2:$D$53,'Share Values'!$V410,'Transactions (Dated)'!$B$2:$B$53,'Share Values'!AB$11,'Transactions (Dated)'!$C$2:$C$53,"Buy")-SUMIFS('Transactions (Dated)'!$E$2:$E$53,'Transactions (Dated)'!$D$2:$D$53,'Share Values'!$V410,'Transactions (Dated)'!$B$2:$B$53,'Share Values'!AB$11,'Transactions (Dated)'!$C$2:$C$53,"Sell")</f>
        <v>4900</v>
      </c>
      <c r="AC410" s="40">
        <f ca="1">AC409+SUMIFS('Transactions (Dated)'!$E$2:$E$53,'Transactions (Dated)'!$D$2:$D$53,'Share Values'!$V410,'Transactions (Dated)'!$B$2:$B$53,'Share Values'!AC$11,'Transactions (Dated)'!$C$2:$C$53,"Buy")-SUMIFS('Transactions (Dated)'!$E$2:$E$53,'Transactions (Dated)'!$D$2:$D$53,'Share Values'!$V410,'Transactions (Dated)'!$B$2:$B$53,'Share Values'!AC$11,'Transactions (Dated)'!$C$2:$C$53,"Sell")</f>
        <v>2900</v>
      </c>
      <c r="AD410" s="40">
        <f ca="1">AD409+SUMIFS('Transactions (Dated)'!$E$2:$E$53,'Transactions (Dated)'!$D$2:$D$53,'Share Values'!$V410,'Transactions (Dated)'!$B$2:$B$53,'Share Values'!AD$11,'Transactions (Dated)'!$C$2:$C$53,"Buy")-SUMIFS('Transactions (Dated)'!$E$2:$E$53,'Transactions (Dated)'!$D$2:$D$53,'Share Values'!$V410,'Transactions (Dated)'!$B$2:$B$53,'Share Values'!AD$11,'Transactions (Dated)'!$C$2:$C$53,"Sell")</f>
        <v>14201</v>
      </c>
      <c r="AE410" s="40">
        <f ca="1">AE409+SUMIFS('Transactions (Dated)'!$E$2:$E$53,'Transactions (Dated)'!$D$2:$D$53,'Share Values'!$V410,'Transactions (Dated)'!$B$2:$B$53,'Share Values'!AE$11,'Transactions (Dated)'!$C$2:$C$53,"Buy")-SUMIFS('Transactions (Dated)'!$E$2:$E$53,'Transactions (Dated)'!$D$2:$D$53,'Share Values'!$V410,'Transactions (Dated)'!$B$2:$B$53,'Share Values'!AE$11,'Transactions (Dated)'!$C$2:$C$53,"Sell")</f>
        <v>6835</v>
      </c>
      <c r="AF410" s="40">
        <f ca="1">AF409+SUMIFS('Transactions (Dated)'!$E$2:$E$53,'Transactions (Dated)'!$D$2:$D$53,'Share Values'!$V410,'Transactions (Dated)'!$B$2:$B$53,'Share Values'!AF$11,'Transactions (Dated)'!$C$2:$C$53,"Buy")-SUMIFS('Transactions (Dated)'!$E$2:$E$53,'Transactions (Dated)'!$D$2:$D$53,'Share Values'!$V410,'Transactions (Dated)'!$B$2:$B$53,'Share Values'!AF$11,'Transactions (Dated)'!$C$2:$C$53,"Sell")</f>
        <v>0</v>
      </c>
      <c r="AG410" s="40">
        <f ca="1">AG409+SUMIFS('Transactions (Dated)'!$E$2:$E$53,'Transactions (Dated)'!$D$2:$D$53,'Share Values'!$V410,'Transactions (Dated)'!$B$2:$B$53,'Share Values'!AG$11,'Transactions (Dated)'!$C$2:$C$53,"Buy")-SUMIFS('Transactions (Dated)'!$E$2:$E$53,'Transactions (Dated)'!$D$2:$D$53,'Share Values'!$V410,'Transactions (Dated)'!$B$2:$B$53,'Share Values'!AG$11,'Transactions (Dated)'!$C$2:$C$53,"Sell")</f>
        <v>0</v>
      </c>
      <c r="AH410" s="40">
        <f ca="1">AH409+SUMIFS('Transactions (Dated)'!$E$2:$E$53,'Transactions (Dated)'!$D$2:$D$53,'Share Values'!$V410,'Transactions (Dated)'!$B$2:$B$53,'Share Values'!AH$11,'Transactions (Dated)'!$C$2:$C$53,"Buy")-SUMIFS('Transactions (Dated)'!$E$2:$E$53,'Transactions (Dated)'!$D$2:$D$53,'Share Values'!$V410,'Transactions (Dated)'!$B$2:$B$53,'Share Values'!AH$11,'Transactions (Dated)'!$C$2:$C$53,"Sell")</f>
        <v>0</v>
      </c>
      <c r="AI410" s="40">
        <f ca="1">AI409+SUMIFS('Transactions (Dated)'!$E$2:$E$53,'Transactions (Dated)'!$D$2:$D$53,'Share Values'!$V410,'Transactions (Dated)'!$B$2:$B$53,'Share Values'!AI$11,'Transactions (Dated)'!$C$2:$C$53,"Buy")-SUMIFS('Transactions (Dated)'!$E$2:$E$53,'Transactions (Dated)'!$D$2:$D$53,'Share Values'!$V410,'Transactions (Dated)'!$B$2:$B$53,'Share Values'!AI$11,'Transactions (Dated)'!$C$2:$C$53,"Sell")</f>
        <v>0</v>
      </c>
      <c r="AJ410" s="40">
        <f ca="1">AJ409+SUMIFS('Transactions (Dated)'!$E$2:$E$53,'Transactions (Dated)'!$D$2:$D$53,'Share Values'!$V410,'Transactions (Dated)'!$B$2:$B$53,'Share Values'!AJ$11,'Transactions (Dated)'!$C$2:$C$53,"Buy")-SUMIFS('Transactions (Dated)'!$E$2:$E$53,'Transactions (Dated)'!$D$2:$D$53,'Share Values'!$V410,'Transactions (Dated)'!$B$2:$B$53,'Share Values'!AJ$11,'Transactions (Dated)'!$C$2:$C$53,"Sell")</f>
        <v>0</v>
      </c>
      <c r="AK410" s="40"/>
      <c r="AM410" s="3">
        <f t="shared" si="153"/>
        <v>42493</v>
      </c>
      <c r="AN410" s="6">
        <f t="shared" ca="1" si="154"/>
        <v>40376.25</v>
      </c>
      <c r="AO410" s="6">
        <f t="shared" ca="1" si="155"/>
        <v>22687.5</v>
      </c>
      <c r="AP410" s="6">
        <f t="shared" ca="1" si="156"/>
        <v>0</v>
      </c>
      <c r="AQ410" s="6">
        <f t="shared" ca="1" si="157"/>
        <v>62398.159999999996</v>
      </c>
      <c r="AR410" s="6">
        <f t="shared" ca="1" si="158"/>
        <v>36746.200000000004</v>
      </c>
      <c r="AS410" s="6">
        <f t="shared" ca="1" si="159"/>
        <v>61887.000000000007</v>
      </c>
      <c r="AT410" s="6">
        <f t="shared" ca="1" si="160"/>
        <v>50344</v>
      </c>
      <c r="AU410" s="6">
        <f t="shared" ca="1" si="161"/>
        <v>66744.7</v>
      </c>
      <c r="AV410" s="6">
        <f t="shared" ca="1" si="162"/>
        <v>56662.149999999994</v>
      </c>
      <c r="AW410" s="6">
        <f t="shared" ca="1" si="163"/>
        <v>0</v>
      </c>
      <c r="AX410" s="6">
        <f t="shared" ca="1" si="164"/>
        <v>0</v>
      </c>
      <c r="AY410" s="6">
        <f t="shared" ca="1" si="165"/>
        <v>0</v>
      </c>
      <c r="AZ410" s="6">
        <f t="shared" ca="1" si="166"/>
        <v>0</v>
      </c>
      <c r="BA410" s="6">
        <f t="shared" ca="1" si="167"/>
        <v>0</v>
      </c>
      <c r="BB410" s="6"/>
      <c r="BD410" s="4">
        <f t="shared" ca="1" si="168"/>
        <v>397845.95999999996</v>
      </c>
      <c r="BF410" s="3">
        <f t="shared" si="169"/>
        <v>42493</v>
      </c>
      <c r="BG410" s="6">
        <f>BG409+SUMIFS('Transactions (Dated)'!H:H,'Transactions (Dated)'!D:D,'Share Values'!AM410)</f>
        <v>633797.67999999993</v>
      </c>
      <c r="BH410" s="6">
        <f ca="1">BH409+SUMIFS('Transactions (Dated)'!$F:$F,'Transactions (Dated)'!$D:$D,$BF410,'Transactions (Dated)'!$B:$B,BH$11,'Transactions (Dated)'!$C:$C,"Dividend (paid to cash)")*W410</f>
        <v>0</v>
      </c>
      <c r="BI410" s="6">
        <f ca="1">BI409+SUMIFS('Transactions (Dated)'!$F:$F,'Transactions (Dated)'!$D:$D,$BF410,'Transactions (Dated)'!$B:$B,BI$11,'Transactions (Dated)'!$C:$C,"Dividend (paid to cash)")*X410</f>
        <v>2421.875</v>
      </c>
      <c r="BJ410" s="6">
        <f ca="1">BJ409+SUMIFS('Transactions (Dated)'!$F:$F,'Transactions (Dated)'!$D:$D,$BF410,'Transactions (Dated)'!$B:$B,BJ$11,'Transactions (Dated)'!$C:$C,"Dividend (paid to cash)")*Y410</f>
        <v>0</v>
      </c>
      <c r="BK410" s="6">
        <f ca="1">BK409+SUMIFS('Transactions (Dated)'!$F:$F,'Transactions (Dated)'!$D:$D,$BF410,'Transactions (Dated)'!$B:$B,BK$11,'Transactions (Dated)'!$C:$C,"Dividend (paid to cash)")*Z410</f>
        <v>312.18000000000006</v>
      </c>
      <c r="BL410" s="6">
        <f ca="1">BL409+SUMIFS('Transactions (Dated)'!$F:$F,'Transactions (Dated)'!$D:$D,$BF410,'Transactions (Dated)'!$B:$B,BL$11,'Transactions (Dated)'!$C:$C,"Dividend (paid to cash)")*AA410</f>
        <v>0</v>
      </c>
      <c r="BM410" s="6">
        <f ca="1">BM409+SUMIFS('Transactions (Dated)'!$F:$F,'Transactions (Dated)'!$D:$D,$BF410,'Transactions (Dated)'!$B:$B,BM$11,'Transactions (Dated)'!$C:$C,"Dividend (paid to cash)")*AB410</f>
        <v>1077.951</v>
      </c>
      <c r="BN410" s="6">
        <f ca="1">BN409+SUMIFS('Transactions (Dated)'!$F:$F,'Transactions (Dated)'!$D:$D,$BF410,'Transactions (Dated)'!$B:$B,BN$11,'Transactions (Dated)'!$C:$C,"Dividend (paid to cash)")*AC410</f>
        <v>1014.9999999999999</v>
      </c>
      <c r="BO410" s="6">
        <f ca="1">BO409+SUMIFS('Transactions (Dated)'!$F:$F,'Transactions (Dated)'!$D:$D,$BF410,'Transactions (Dated)'!$B:$B,BO$11,'Transactions (Dated)'!$C:$C,"Dividend (paid to cash)")*AD410</f>
        <v>0</v>
      </c>
      <c r="BP410" s="6">
        <f ca="1">BP409+SUMIFS('Transactions (Dated)'!$F:$F,'Transactions (Dated)'!$D:$D,$BF410,'Transactions (Dated)'!$B:$B,BP$11,'Transactions (Dated)'!$C:$C,"Dividend (paid to cash)")*AE410</f>
        <v>0</v>
      </c>
      <c r="BQ410" s="6">
        <f ca="1">BQ409+SUMIFS('Transactions (Dated)'!$F:$F,'Transactions (Dated)'!$D:$D,$BF410,'Transactions (Dated)'!$B:$B,BQ$11,'Transactions (Dated)'!$C:$C,"Dividend (paid to cash)")*AF410</f>
        <v>0</v>
      </c>
      <c r="BR410" s="6">
        <f ca="1">BR409+SUMIFS('Transactions (Dated)'!$F:$F,'Transactions (Dated)'!$D:$D,$BF410,'Transactions (Dated)'!$B:$B,BR$11,'Transactions (Dated)'!$C:$C,"Dividend (paid to cash)")*AG410</f>
        <v>0</v>
      </c>
      <c r="BS410" s="6">
        <f ca="1">BS409+SUMIFS('Transactions (Dated)'!$F:$F,'Transactions (Dated)'!$D:$D,$BF410,'Transactions (Dated)'!$B:$B,BS$11,'Transactions (Dated)'!$C:$C,"Dividend (paid to cash)")*AH410</f>
        <v>0</v>
      </c>
      <c r="BT410" s="6">
        <f ca="1">BT409+SUMIFS('Transactions (Dated)'!$F:$F,'Transactions (Dated)'!$D:$D,$BF410,'Transactions (Dated)'!$B:$B,BT$11,'Transactions (Dated)'!$C:$C,"Dividend (paid to cash)")*AI410</f>
        <v>0</v>
      </c>
      <c r="BU410" s="6">
        <f ca="1">BU409+SUMIFS('Transactions (Dated)'!$F:$F,'Transactions (Dated)'!$D:$D,$BF410,'Transactions (Dated)'!$B:$B,BU$11,'Transactions (Dated)'!$C:$C,"Dividend (paid to cash)")*AJ410</f>
        <v>0</v>
      </c>
      <c r="BV410" s="6"/>
      <c r="BX410" s="6">
        <f t="shared" ca="1" si="174"/>
        <v>638624.68599999999</v>
      </c>
      <c r="BZ410" s="3">
        <f t="shared" si="175"/>
        <v>42493</v>
      </c>
      <c r="CA410" s="4">
        <f t="shared" ca="1" si="170"/>
        <v>397845.95999999996</v>
      </c>
      <c r="CB410" s="4">
        <f t="shared" ca="1" si="171"/>
        <v>638624.68599999999</v>
      </c>
      <c r="CD410" s="4">
        <f t="shared" ca="1" si="172"/>
        <v>1036470.6459999999</v>
      </c>
    </row>
    <row r="411" spans="2:82">
      <c r="B411" s="3">
        <f t="shared" si="173"/>
        <v>42494</v>
      </c>
      <c r="C411" s="2">
        <v>13632</v>
      </c>
      <c r="E411" s="70">
        <v>42494</v>
      </c>
      <c r="F411" s="69">
        <v>8.69</v>
      </c>
      <c r="G411" s="69">
        <v>2.38</v>
      </c>
      <c r="H411" s="69">
        <v>18.41</v>
      </c>
      <c r="I411" s="69">
        <v>34.01</v>
      </c>
      <c r="J411" s="69">
        <v>15.72</v>
      </c>
      <c r="K411" s="69">
        <v>12.53</v>
      </c>
      <c r="L411" s="69">
        <v>17.329999999999998</v>
      </c>
      <c r="M411" s="69">
        <v>4.6399999999999997</v>
      </c>
      <c r="N411" s="69">
        <v>8.3000000000000007</v>
      </c>
      <c r="O411" s="69">
        <v>9.4167000000000005</v>
      </c>
      <c r="P411" s="69">
        <v>28.98</v>
      </c>
      <c r="Q411" s="69">
        <v>1.01</v>
      </c>
      <c r="R411" s="69">
        <v>5.2</v>
      </c>
      <c r="S411" s="69">
        <v>40.61</v>
      </c>
      <c r="T411" s="4"/>
      <c r="V411" s="3">
        <f t="shared" si="152"/>
        <v>42494</v>
      </c>
      <c r="W411" s="40">
        <f ca="1">W410+SUMIFS('Transactions (Dated)'!$E$2:$E$53,'Transactions (Dated)'!$D$2:$D$53,'Share Values'!$V411,'Transactions (Dated)'!$B$2:$B$53,'Share Values'!W$11,'Transactions (Dated)'!$C$2:$C$53,"Buy")-SUMIFS('Transactions (Dated)'!$E$2:$E$53,'Transactions (Dated)'!$D$2:$D$53,'Share Values'!$V411,'Transactions (Dated)'!$B$2:$B$53,'Share Values'!W$11,'Transactions (Dated)'!$C$2:$C$53,"Sell")</f>
        <v>4625</v>
      </c>
      <c r="X411" s="40">
        <f ca="1">X410+SUMIFS('Transactions (Dated)'!$E$2:$E$53,'Transactions (Dated)'!$D$2:$D$53,'Share Values'!$V411,'Transactions (Dated)'!$B$2:$B$53,'Share Values'!X$11,'Transactions (Dated)'!$C$2:$C$53,"Buy")-SUMIFS('Transactions (Dated)'!$E$2:$E$53,'Transactions (Dated)'!$D$2:$D$53,'Share Values'!$V411,'Transactions (Dated)'!$B$2:$B$53,'Share Values'!X$11,'Transactions (Dated)'!$C$2:$C$53,"Sell")</f>
        <v>9375</v>
      </c>
      <c r="Y411" s="40">
        <f ca="1">Y410+SUMIFS('Transactions (Dated)'!$E$2:$E$53,'Transactions (Dated)'!$D$2:$D$53,'Share Values'!$V411,'Transactions (Dated)'!$B$2:$B$53,'Share Values'!Y$11,'Transactions (Dated)'!$C$2:$C$53,"Buy")-SUMIFS('Transactions (Dated)'!$E$2:$E$53,'Transactions (Dated)'!$D$2:$D$53,'Share Values'!$V411,'Transactions (Dated)'!$B$2:$B$53,'Share Values'!Y$11,'Transactions (Dated)'!$C$2:$C$53,"Sell")</f>
        <v>0</v>
      </c>
      <c r="Z411" s="40">
        <f ca="1">Z410+SUMIFS('Transactions (Dated)'!$E$2:$E$53,'Transactions (Dated)'!$D$2:$D$53,'Share Values'!$V411,'Transactions (Dated)'!$B$2:$B$53,'Share Values'!Z$11,'Transactions (Dated)'!$C$2:$C$53,"Buy")-SUMIFS('Transactions (Dated)'!$E$2:$E$53,'Transactions (Dated)'!$D$2:$D$53,'Share Values'!$V411,'Transactions (Dated)'!$B$2:$B$53,'Share Values'!Z$11,'Transactions (Dated)'!$C$2:$C$53,"Sell")</f>
        <v>1892</v>
      </c>
      <c r="AA411" s="40">
        <f ca="1">AA410+SUMIFS('Transactions (Dated)'!$E$2:$E$53,'Transactions (Dated)'!$D$2:$D$53,'Share Values'!$V411,'Transactions (Dated)'!$B$2:$B$53,'Share Values'!AA$11,'Transactions (Dated)'!$C$2:$C$53,"Buy")-SUMIFS('Transactions (Dated)'!$E$2:$E$53,'Transactions (Dated)'!$D$2:$D$53,'Share Values'!$V411,'Transactions (Dated)'!$B$2:$B$53,'Share Values'!AA$11,'Transactions (Dated)'!$C$2:$C$53,"Sell")</f>
        <v>2348</v>
      </c>
      <c r="AB411" s="40">
        <f ca="1">AB410+SUMIFS('Transactions (Dated)'!$E$2:$E$53,'Transactions (Dated)'!$D$2:$D$53,'Share Values'!$V411,'Transactions (Dated)'!$B$2:$B$53,'Share Values'!AB$11,'Transactions (Dated)'!$C$2:$C$53,"Buy")-SUMIFS('Transactions (Dated)'!$E$2:$E$53,'Transactions (Dated)'!$D$2:$D$53,'Share Values'!$V411,'Transactions (Dated)'!$B$2:$B$53,'Share Values'!AB$11,'Transactions (Dated)'!$C$2:$C$53,"Sell")</f>
        <v>4900</v>
      </c>
      <c r="AC411" s="40">
        <f ca="1">AC410+SUMIFS('Transactions (Dated)'!$E$2:$E$53,'Transactions (Dated)'!$D$2:$D$53,'Share Values'!$V411,'Transactions (Dated)'!$B$2:$B$53,'Share Values'!AC$11,'Transactions (Dated)'!$C$2:$C$53,"Buy")-SUMIFS('Transactions (Dated)'!$E$2:$E$53,'Transactions (Dated)'!$D$2:$D$53,'Share Values'!$V411,'Transactions (Dated)'!$B$2:$B$53,'Share Values'!AC$11,'Transactions (Dated)'!$C$2:$C$53,"Sell")</f>
        <v>2900</v>
      </c>
      <c r="AD411" s="40">
        <f ca="1">AD410+SUMIFS('Transactions (Dated)'!$E$2:$E$53,'Transactions (Dated)'!$D$2:$D$53,'Share Values'!$V411,'Transactions (Dated)'!$B$2:$B$53,'Share Values'!AD$11,'Transactions (Dated)'!$C$2:$C$53,"Buy")-SUMIFS('Transactions (Dated)'!$E$2:$E$53,'Transactions (Dated)'!$D$2:$D$53,'Share Values'!$V411,'Transactions (Dated)'!$B$2:$B$53,'Share Values'!AD$11,'Transactions (Dated)'!$C$2:$C$53,"Sell")</f>
        <v>14201</v>
      </c>
      <c r="AE411" s="40">
        <f ca="1">AE410+SUMIFS('Transactions (Dated)'!$E$2:$E$53,'Transactions (Dated)'!$D$2:$D$53,'Share Values'!$V411,'Transactions (Dated)'!$B$2:$B$53,'Share Values'!AE$11,'Transactions (Dated)'!$C$2:$C$53,"Buy")-SUMIFS('Transactions (Dated)'!$E$2:$E$53,'Transactions (Dated)'!$D$2:$D$53,'Share Values'!$V411,'Transactions (Dated)'!$B$2:$B$53,'Share Values'!AE$11,'Transactions (Dated)'!$C$2:$C$53,"Sell")</f>
        <v>6835</v>
      </c>
      <c r="AF411" s="40">
        <f ca="1">AF410+SUMIFS('Transactions (Dated)'!$E$2:$E$53,'Transactions (Dated)'!$D$2:$D$53,'Share Values'!$V411,'Transactions (Dated)'!$B$2:$B$53,'Share Values'!AF$11,'Transactions (Dated)'!$C$2:$C$53,"Buy")-SUMIFS('Transactions (Dated)'!$E$2:$E$53,'Transactions (Dated)'!$D$2:$D$53,'Share Values'!$V411,'Transactions (Dated)'!$B$2:$B$53,'Share Values'!AF$11,'Transactions (Dated)'!$C$2:$C$53,"Sell")</f>
        <v>0</v>
      </c>
      <c r="AG411" s="40">
        <f ca="1">AG410+SUMIFS('Transactions (Dated)'!$E$2:$E$53,'Transactions (Dated)'!$D$2:$D$53,'Share Values'!$V411,'Transactions (Dated)'!$B$2:$B$53,'Share Values'!AG$11,'Transactions (Dated)'!$C$2:$C$53,"Buy")-SUMIFS('Transactions (Dated)'!$E$2:$E$53,'Transactions (Dated)'!$D$2:$D$53,'Share Values'!$V411,'Transactions (Dated)'!$B$2:$B$53,'Share Values'!AG$11,'Transactions (Dated)'!$C$2:$C$53,"Sell")</f>
        <v>0</v>
      </c>
      <c r="AH411" s="40">
        <f ca="1">AH410+SUMIFS('Transactions (Dated)'!$E$2:$E$53,'Transactions (Dated)'!$D$2:$D$53,'Share Values'!$V411,'Transactions (Dated)'!$B$2:$B$53,'Share Values'!AH$11,'Transactions (Dated)'!$C$2:$C$53,"Buy")-SUMIFS('Transactions (Dated)'!$E$2:$E$53,'Transactions (Dated)'!$D$2:$D$53,'Share Values'!$V411,'Transactions (Dated)'!$B$2:$B$53,'Share Values'!AH$11,'Transactions (Dated)'!$C$2:$C$53,"Sell")</f>
        <v>0</v>
      </c>
      <c r="AI411" s="40">
        <f ca="1">AI410+SUMIFS('Transactions (Dated)'!$E$2:$E$53,'Transactions (Dated)'!$D$2:$D$53,'Share Values'!$V411,'Transactions (Dated)'!$B$2:$B$53,'Share Values'!AI$11,'Transactions (Dated)'!$C$2:$C$53,"Buy")-SUMIFS('Transactions (Dated)'!$E$2:$E$53,'Transactions (Dated)'!$D$2:$D$53,'Share Values'!$V411,'Transactions (Dated)'!$B$2:$B$53,'Share Values'!AI$11,'Transactions (Dated)'!$C$2:$C$53,"Sell")</f>
        <v>0</v>
      </c>
      <c r="AJ411" s="40">
        <f ca="1">AJ410+SUMIFS('Transactions (Dated)'!$E$2:$E$53,'Transactions (Dated)'!$D$2:$D$53,'Share Values'!$V411,'Transactions (Dated)'!$B$2:$B$53,'Share Values'!AJ$11,'Transactions (Dated)'!$C$2:$C$53,"Buy")-SUMIFS('Transactions (Dated)'!$E$2:$E$53,'Transactions (Dated)'!$D$2:$D$53,'Share Values'!$V411,'Transactions (Dated)'!$B$2:$B$53,'Share Values'!AJ$11,'Transactions (Dated)'!$C$2:$C$53,"Sell")</f>
        <v>0</v>
      </c>
      <c r="AK411" s="40"/>
      <c r="AM411" s="3">
        <f t="shared" si="153"/>
        <v>42494</v>
      </c>
      <c r="AN411" s="6">
        <f t="shared" ca="1" si="154"/>
        <v>40191.25</v>
      </c>
      <c r="AO411" s="6">
        <f t="shared" ca="1" si="155"/>
        <v>22312.5</v>
      </c>
      <c r="AP411" s="6">
        <f t="shared" ca="1" si="156"/>
        <v>0</v>
      </c>
      <c r="AQ411" s="6">
        <f t="shared" ca="1" si="157"/>
        <v>64346.92</v>
      </c>
      <c r="AR411" s="6">
        <f t="shared" ca="1" si="158"/>
        <v>36910.560000000005</v>
      </c>
      <c r="AS411" s="6">
        <f t="shared" ca="1" si="159"/>
        <v>61397</v>
      </c>
      <c r="AT411" s="6">
        <f t="shared" ca="1" si="160"/>
        <v>50256.999999999993</v>
      </c>
      <c r="AU411" s="6">
        <f t="shared" ca="1" si="161"/>
        <v>65892.639999999999</v>
      </c>
      <c r="AV411" s="6">
        <f t="shared" ca="1" si="162"/>
        <v>56730.500000000007</v>
      </c>
      <c r="AW411" s="6">
        <f t="shared" ca="1" si="163"/>
        <v>0</v>
      </c>
      <c r="AX411" s="6">
        <f t="shared" ca="1" si="164"/>
        <v>0</v>
      </c>
      <c r="AY411" s="6">
        <f t="shared" ca="1" si="165"/>
        <v>0</v>
      </c>
      <c r="AZ411" s="6">
        <f t="shared" ca="1" si="166"/>
        <v>0</v>
      </c>
      <c r="BA411" s="6">
        <f t="shared" ca="1" si="167"/>
        <v>0</v>
      </c>
      <c r="BB411" s="6"/>
      <c r="BD411" s="4">
        <f t="shared" ca="1" si="168"/>
        <v>398038.37</v>
      </c>
      <c r="BF411" s="3">
        <f t="shared" si="169"/>
        <v>42494</v>
      </c>
      <c r="BG411" s="6">
        <f>BG410+SUMIFS('Transactions (Dated)'!H:H,'Transactions (Dated)'!D:D,'Share Values'!AM411)</f>
        <v>633797.67999999993</v>
      </c>
      <c r="BH411" s="6">
        <f ca="1">BH410+SUMIFS('Transactions (Dated)'!$F:$F,'Transactions (Dated)'!$D:$D,$BF411,'Transactions (Dated)'!$B:$B,BH$11,'Transactions (Dated)'!$C:$C,"Dividend (paid to cash)")*W411</f>
        <v>0</v>
      </c>
      <c r="BI411" s="6">
        <f ca="1">BI410+SUMIFS('Transactions (Dated)'!$F:$F,'Transactions (Dated)'!$D:$D,$BF411,'Transactions (Dated)'!$B:$B,BI$11,'Transactions (Dated)'!$C:$C,"Dividend (paid to cash)")*X411</f>
        <v>2421.875</v>
      </c>
      <c r="BJ411" s="6">
        <f ca="1">BJ410+SUMIFS('Transactions (Dated)'!$F:$F,'Transactions (Dated)'!$D:$D,$BF411,'Transactions (Dated)'!$B:$B,BJ$11,'Transactions (Dated)'!$C:$C,"Dividend (paid to cash)")*Y411</f>
        <v>0</v>
      </c>
      <c r="BK411" s="6">
        <f ca="1">BK410+SUMIFS('Transactions (Dated)'!$F:$F,'Transactions (Dated)'!$D:$D,$BF411,'Transactions (Dated)'!$B:$B,BK$11,'Transactions (Dated)'!$C:$C,"Dividend (paid to cash)")*Z411</f>
        <v>312.18000000000006</v>
      </c>
      <c r="BL411" s="6">
        <f ca="1">BL410+SUMIFS('Transactions (Dated)'!$F:$F,'Transactions (Dated)'!$D:$D,$BF411,'Transactions (Dated)'!$B:$B,BL$11,'Transactions (Dated)'!$C:$C,"Dividend (paid to cash)")*AA411</f>
        <v>0</v>
      </c>
      <c r="BM411" s="6">
        <f ca="1">BM410+SUMIFS('Transactions (Dated)'!$F:$F,'Transactions (Dated)'!$D:$D,$BF411,'Transactions (Dated)'!$B:$B,BM$11,'Transactions (Dated)'!$C:$C,"Dividend (paid to cash)")*AB411</f>
        <v>1077.951</v>
      </c>
      <c r="BN411" s="6">
        <f ca="1">BN410+SUMIFS('Transactions (Dated)'!$F:$F,'Transactions (Dated)'!$D:$D,$BF411,'Transactions (Dated)'!$B:$B,BN$11,'Transactions (Dated)'!$C:$C,"Dividend (paid to cash)")*AC411</f>
        <v>1014.9999999999999</v>
      </c>
      <c r="BO411" s="6">
        <f ca="1">BO410+SUMIFS('Transactions (Dated)'!$F:$F,'Transactions (Dated)'!$D:$D,$BF411,'Transactions (Dated)'!$B:$B,BO$11,'Transactions (Dated)'!$C:$C,"Dividend (paid to cash)")*AD411</f>
        <v>0</v>
      </c>
      <c r="BP411" s="6">
        <f ca="1">BP410+SUMIFS('Transactions (Dated)'!$F:$F,'Transactions (Dated)'!$D:$D,$BF411,'Transactions (Dated)'!$B:$B,BP$11,'Transactions (Dated)'!$C:$C,"Dividend (paid to cash)")*AE411</f>
        <v>0</v>
      </c>
      <c r="BQ411" s="6">
        <f ca="1">BQ410+SUMIFS('Transactions (Dated)'!$F:$F,'Transactions (Dated)'!$D:$D,$BF411,'Transactions (Dated)'!$B:$B,BQ$11,'Transactions (Dated)'!$C:$C,"Dividend (paid to cash)")*AF411</f>
        <v>0</v>
      </c>
      <c r="BR411" s="6">
        <f ca="1">BR410+SUMIFS('Transactions (Dated)'!$F:$F,'Transactions (Dated)'!$D:$D,$BF411,'Transactions (Dated)'!$B:$B,BR$11,'Transactions (Dated)'!$C:$C,"Dividend (paid to cash)")*AG411</f>
        <v>0</v>
      </c>
      <c r="BS411" s="6">
        <f ca="1">BS410+SUMIFS('Transactions (Dated)'!$F:$F,'Transactions (Dated)'!$D:$D,$BF411,'Transactions (Dated)'!$B:$B,BS$11,'Transactions (Dated)'!$C:$C,"Dividend (paid to cash)")*AH411</f>
        <v>0</v>
      </c>
      <c r="BT411" s="6">
        <f ca="1">BT410+SUMIFS('Transactions (Dated)'!$F:$F,'Transactions (Dated)'!$D:$D,$BF411,'Transactions (Dated)'!$B:$B,BT$11,'Transactions (Dated)'!$C:$C,"Dividend (paid to cash)")*AI411</f>
        <v>0</v>
      </c>
      <c r="BU411" s="6">
        <f ca="1">BU410+SUMIFS('Transactions (Dated)'!$F:$F,'Transactions (Dated)'!$D:$D,$BF411,'Transactions (Dated)'!$B:$B,BU$11,'Transactions (Dated)'!$C:$C,"Dividend (paid to cash)")*AJ411</f>
        <v>0</v>
      </c>
      <c r="BV411" s="6"/>
      <c r="BX411" s="6">
        <f t="shared" ca="1" si="174"/>
        <v>638624.68599999999</v>
      </c>
      <c r="BZ411" s="3">
        <f t="shared" si="175"/>
        <v>42494</v>
      </c>
      <c r="CA411" s="4">
        <f t="shared" ca="1" si="170"/>
        <v>398038.37</v>
      </c>
      <c r="CB411" s="4">
        <f t="shared" ca="1" si="171"/>
        <v>638624.68599999999</v>
      </c>
      <c r="CD411" s="4">
        <f t="shared" ca="1" si="172"/>
        <v>1036663.056</v>
      </c>
    </row>
    <row r="412" spans="2:82">
      <c r="B412" s="3">
        <f t="shared" si="173"/>
        <v>42495</v>
      </c>
      <c r="C412" s="2">
        <v>13632</v>
      </c>
      <c r="E412" s="70">
        <v>42495</v>
      </c>
      <c r="F412" s="69">
        <v>8.61</v>
      </c>
      <c r="G412" s="69">
        <v>2.37</v>
      </c>
      <c r="H412" s="69">
        <v>18.420000000000002</v>
      </c>
      <c r="I412" s="69">
        <v>33.36</v>
      </c>
      <c r="J412" s="69">
        <v>15.73</v>
      </c>
      <c r="K412" s="69">
        <v>12.57</v>
      </c>
      <c r="L412" s="69">
        <v>17.34</v>
      </c>
      <c r="M412" s="69">
        <v>4.58</v>
      </c>
      <c r="N412" s="69">
        <v>8.3000000000000007</v>
      </c>
      <c r="O412" s="69">
        <v>9.35</v>
      </c>
      <c r="P412" s="69">
        <v>28.85</v>
      </c>
      <c r="Q412" s="69">
        <v>1.01</v>
      </c>
      <c r="R412" s="69">
        <v>5.15</v>
      </c>
      <c r="S412" s="69">
        <v>40.67</v>
      </c>
      <c r="T412" s="4"/>
      <c r="V412" s="3">
        <f t="shared" si="152"/>
        <v>42495</v>
      </c>
      <c r="W412" s="40">
        <f ca="1">W411+SUMIFS('Transactions (Dated)'!$E$2:$E$53,'Transactions (Dated)'!$D$2:$D$53,'Share Values'!$V412,'Transactions (Dated)'!$B$2:$B$53,'Share Values'!W$11,'Transactions (Dated)'!$C$2:$C$53,"Buy")-SUMIFS('Transactions (Dated)'!$E$2:$E$53,'Transactions (Dated)'!$D$2:$D$53,'Share Values'!$V412,'Transactions (Dated)'!$B$2:$B$53,'Share Values'!W$11,'Transactions (Dated)'!$C$2:$C$53,"Sell")</f>
        <v>4625</v>
      </c>
      <c r="X412" s="40">
        <f ca="1">X411+SUMIFS('Transactions (Dated)'!$E$2:$E$53,'Transactions (Dated)'!$D$2:$D$53,'Share Values'!$V412,'Transactions (Dated)'!$B$2:$B$53,'Share Values'!X$11,'Transactions (Dated)'!$C$2:$C$53,"Buy")-SUMIFS('Transactions (Dated)'!$E$2:$E$53,'Transactions (Dated)'!$D$2:$D$53,'Share Values'!$V412,'Transactions (Dated)'!$B$2:$B$53,'Share Values'!X$11,'Transactions (Dated)'!$C$2:$C$53,"Sell")</f>
        <v>9375</v>
      </c>
      <c r="Y412" s="40">
        <f ca="1">Y411+SUMIFS('Transactions (Dated)'!$E$2:$E$53,'Transactions (Dated)'!$D$2:$D$53,'Share Values'!$V412,'Transactions (Dated)'!$B$2:$B$53,'Share Values'!Y$11,'Transactions (Dated)'!$C$2:$C$53,"Buy")-SUMIFS('Transactions (Dated)'!$E$2:$E$53,'Transactions (Dated)'!$D$2:$D$53,'Share Values'!$V412,'Transactions (Dated)'!$B$2:$B$53,'Share Values'!Y$11,'Transactions (Dated)'!$C$2:$C$53,"Sell")</f>
        <v>0</v>
      </c>
      <c r="Z412" s="40">
        <f ca="1">Z411+SUMIFS('Transactions (Dated)'!$E$2:$E$53,'Transactions (Dated)'!$D$2:$D$53,'Share Values'!$V412,'Transactions (Dated)'!$B$2:$B$53,'Share Values'!Z$11,'Transactions (Dated)'!$C$2:$C$53,"Buy")-SUMIFS('Transactions (Dated)'!$E$2:$E$53,'Transactions (Dated)'!$D$2:$D$53,'Share Values'!$V412,'Transactions (Dated)'!$B$2:$B$53,'Share Values'!Z$11,'Transactions (Dated)'!$C$2:$C$53,"Sell")</f>
        <v>1892</v>
      </c>
      <c r="AA412" s="40">
        <f ca="1">AA411+SUMIFS('Transactions (Dated)'!$E$2:$E$53,'Transactions (Dated)'!$D$2:$D$53,'Share Values'!$V412,'Transactions (Dated)'!$B$2:$B$53,'Share Values'!AA$11,'Transactions (Dated)'!$C$2:$C$53,"Buy")-SUMIFS('Transactions (Dated)'!$E$2:$E$53,'Transactions (Dated)'!$D$2:$D$53,'Share Values'!$V412,'Transactions (Dated)'!$B$2:$B$53,'Share Values'!AA$11,'Transactions (Dated)'!$C$2:$C$53,"Sell")</f>
        <v>2348</v>
      </c>
      <c r="AB412" s="40">
        <f ca="1">AB411+SUMIFS('Transactions (Dated)'!$E$2:$E$53,'Transactions (Dated)'!$D$2:$D$53,'Share Values'!$V412,'Transactions (Dated)'!$B$2:$B$53,'Share Values'!AB$11,'Transactions (Dated)'!$C$2:$C$53,"Buy")-SUMIFS('Transactions (Dated)'!$E$2:$E$53,'Transactions (Dated)'!$D$2:$D$53,'Share Values'!$V412,'Transactions (Dated)'!$B$2:$B$53,'Share Values'!AB$11,'Transactions (Dated)'!$C$2:$C$53,"Sell")</f>
        <v>4900</v>
      </c>
      <c r="AC412" s="40">
        <f ca="1">AC411+SUMIFS('Transactions (Dated)'!$E$2:$E$53,'Transactions (Dated)'!$D$2:$D$53,'Share Values'!$V412,'Transactions (Dated)'!$B$2:$B$53,'Share Values'!AC$11,'Transactions (Dated)'!$C$2:$C$53,"Buy")-SUMIFS('Transactions (Dated)'!$E$2:$E$53,'Transactions (Dated)'!$D$2:$D$53,'Share Values'!$V412,'Transactions (Dated)'!$B$2:$B$53,'Share Values'!AC$11,'Transactions (Dated)'!$C$2:$C$53,"Sell")</f>
        <v>2900</v>
      </c>
      <c r="AD412" s="40">
        <f ca="1">AD411+SUMIFS('Transactions (Dated)'!$E$2:$E$53,'Transactions (Dated)'!$D$2:$D$53,'Share Values'!$V412,'Transactions (Dated)'!$B$2:$B$53,'Share Values'!AD$11,'Transactions (Dated)'!$C$2:$C$53,"Buy")-SUMIFS('Transactions (Dated)'!$E$2:$E$53,'Transactions (Dated)'!$D$2:$D$53,'Share Values'!$V412,'Transactions (Dated)'!$B$2:$B$53,'Share Values'!AD$11,'Transactions (Dated)'!$C$2:$C$53,"Sell")</f>
        <v>14201</v>
      </c>
      <c r="AE412" s="40">
        <f ca="1">AE411+SUMIFS('Transactions (Dated)'!$E$2:$E$53,'Transactions (Dated)'!$D$2:$D$53,'Share Values'!$V412,'Transactions (Dated)'!$B$2:$B$53,'Share Values'!AE$11,'Transactions (Dated)'!$C$2:$C$53,"Buy")-SUMIFS('Transactions (Dated)'!$E$2:$E$53,'Transactions (Dated)'!$D$2:$D$53,'Share Values'!$V412,'Transactions (Dated)'!$B$2:$B$53,'Share Values'!AE$11,'Transactions (Dated)'!$C$2:$C$53,"Sell")</f>
        <v>6835</v>
      </c>
      <c r="AF412" s="40">
        <f ca="1">AF411+SUMIFS('Transactions (Dated)'!$E$2:$E$53,'Transactions (Dated)'!$D$2:$D$53,'Share Values'!$V412,'Transactions (Dated)'!$B$2:$B$53,'Share Values'!AF$11,'Transactions (Dated)'!$C$2:$C$53,"Buy")-SUMIFS('Transactions (Dated)'!$E$2:$E$53,'Transactions (Dated)'!$D$2:$D$53,'Share Values'!$V412,'Transactions (Dated)'!$B$2:$B$53,'Share Values'!AF$11,'Transactions (Dated)'!$C$2:$C$53,"Sell")</f>
        <v>0</v>
      </c>
      <c r="AG412" s="40">
        <f ca="1">AG411+SUMIFS('Transactions (Dated)'!$E$2:$E$53,'Transactions (Dated)'!$D$2:$D$53,'Share Values'!$V412,'Transactions (Dated)'!$B$2:$B$53,'Share Values'!AG$11,'Transactions (Dated)'!$C$2:$C$53,"Buy")-SUMIFS('Transactions (Dated)'!$E$2:$E$53,'Transactions (Dated)'!$D$2:$D$53,'Share Values'!$V412,'Transactions (Dated)'!$B$2:$B$53,'Share Values'!AG$11,'Transactions (Dated)'!$C$2:$C$53,"Sell")</f>
        <v>0</v>
      </c>
      <c r="AH412" s="40">
        <f ca="1">AH411+SUMIFS('Transactions (Dated)'!$E$2:$E$53,'Transactions (Dated)'!$D$2:$D$53,'Share Values'!$V412,'Transactions (Dated)'!$B$2:$B$53,'Share Values'!AH$11,'Transactions (Dated)'!$C$2:$C$53,"Buy")-SUMIFS('Transactions (Dated)'!$E$2:$E$53,'Transactions (Dated)'!$D$2:$D$53,'Share Values'!$V412,'Transactions (Dated)'!$B$2:$B$53,'Share Values'!AH$11,'Transactions (Dated)'!$C$2:$C$53,"Sell")</f>
        <v>0</v>
      </c>
      <c r="AI412" s="40">
        <f ca="1">AI411+SUMIFS('Transactions (Dated)'!$E$2:$E$53,'Transactions (Dated)'!$D$2:$D$53,'Share Values'!$V412,'Transactions (Dated)'!$B$2:$B$53,'Share Values'!AI$11,'Transactions (Dated)'!$C$2:$C$53,"Buy")-SUMIFS('Transactions (Dated)'!$E$2:$E$53,'Transactions (Dated)'!$D$2:$D$53,'Share Values'!$V412,'Transactions (Dated)'!$B$2:$B$53,'Share Values'!AI$11,'Transactions (Dated)'!$C$2:$C$53,"Sell")</f>
        <v>0</v>
      </c>
      <c r="AJ412" s="40">
        <f ca="1">AJ411+SUMIFS('Transactions (Dated)'!$E$2:$E$53,'Transactions (Dated)'!$D$2:$D$53,'Share Values'!$V412,'Transactions (Dated)'!$B$2:$B$53,'Share Values'!AJ$11,'Transactions (Dated)'!$C$2:$C$53,"Buy")-SUMIFS('Transactions (Dated)'!$E$2:$E$53,'Transactions (Dated)'!$D$2:$D$53,'Share Values'!$V412,'Transactions (Dated)'!$B$2:$B$53,'Share Values'!AJ$11,'Transactions (Dated)'!$C$2:$C$53,"Sell")</f>
        <v>0</v>
      </c>
      <c r="AK412" s="40"/>
      <c r="AM412" s="3">
        <f t="shared" si="153"/>
        <v>42495</v>
      </c>
      <c r="AN412" s="6">
        <f t="shared" ca="1" si="154"/>
        <v>39821.25</v>
      </c>
      <c r="AO412" s="6">
        <f t="shared" ca="1" si="155"/>
        <v>22218.75</v>
      </c>
      <c r="AP412" s="6">
        <f t="shared" ca="1" si="156"/>
        <v>0</v>
      </c>
      <c r="AQ412" s="6">
        <f t="shared" ca="1" si="157"/>
        <v>63117.119999999995</v>
      </c>
      <c r="AR412" s="6">
        <f t="shared" ca="1" si="158"/>
        <v>36934.04</v>
      </c>
      <c r="AS412" s="6">
        <f t="shared" ca="1" si="159"/>
        <v>61593</v>
      </c>
      <c r="AT412" s="6">
        <f t="shared" ca="1" si="160"/>
        <v>50286</v>
      </c>
      <c r="AU412" s="6">
        <f t="shared" ca="1" si="161"/>
        <v>65040.58</v>
      </c>
      <c r="AV412" s="6">
        <f t="shared" ca="1" si="162"/>
        <v>56730.500000000007</v>
      </c>
      <c r="AW412" s="6">
        <f t="shared" ca="1" si="163"/>
        <v>0</v>
      </c>
      <c r="AX412" s="6">
        <f t="shared" ca="1" si="164"/>
        <v>0</v>
      </c>
      <c r="AY412" s="6">
        <f t="shared" ca="1" si="165"/>
        <v>0</v>
      </c>
      <c r="AZ412" s="6">
        <f t="shared" ca="1" si="166"/>
        <v>0</v>
      </c>
      <c r="BA412" s="6">
        <f t="shared" ca="1" si="167"/>
        <v>0</v>
      </c>
      <c r="BB412" s="6"/>
      <c r="BD412" s="4">
        <f t="shared" ca="1" si="168"/>
        <v>395741.24000000005</v>
      </c>
      <c r="BF412" s="3">
        <f t="shared" si="169"/>
        <v>42495</v>
      </c>
      <c r="BG412" s="6">
        <f>BG411+SUMIFS('Transactions (Dated)'!H:H,'Transactions (Dated)'!D:D,'Share Values'!AM412)</f>
        <v>633797.67999999993</v>
      </c>
      <c r="BH412" s="6">
        <f ca="1">BH411+SUMIFS('Transactions (Dated)'!$F:$F,'Transactions (Dated)'!$D:$D,$BF412,'Transactions (Dated)'!$B:$B,BH$11,'Transactions (Dated)'!$C:$C,"Dividend (paid to cash)")*W412</f>
        <v>0</v>
      </c>
      <c r="BI412" s="6">
        <f ca="1">BI411+SUMIFS('Transactions (Dated)'!$F:$F,'Transactions (Dated)'!$D:$D,$BF412,'Transactions (Dated)'!$B:$B,BI$11,'Transactions (Dated)'!$C:$C,"Dividend (paid to cash)")*X412</f>
        <v>2421.875</v>
      </c>
      <c r="BJ412" s="6">
        <f ca="1">BJ411+SUMIFS('Transactions (Dated)'!$F:$F,'Transactions (Dated)'!$D:$D,$BF412,'Transactions (Dated)'!$B:$B,BJ$11,'Transactions (Dated)'!$C:$C,"Dividend (paid to cash)")*Y412</f>
        <v>0</v>
      </c>
      <c r="BK412" s="6">
        <f ca="1">BK411+SUMIFS('Transactions (Dated)'!$F:$F,'Transactions (Dated)'!$D:$D,$BF412,'Transactions (Dated)'!$B:$B,BK$11,'Transactions (Dated)'!$C:$C,"Dividend (paid to cash)")*Z412</f>
        <v>312.18000000000006</v>
      </c>
      <c r="BL412" s="6">
        <f ca="1">BL411+SUMIFS('Transactions (Dated)'!$F:$F,'Transactions (Dated)'!$D:$D,$BF412,'Transactions (Dated)'!$B:$B,BL$11,'Transactions (Dated)'!$C:$C,"Dividend (paid to cash)")*AA412</f>
        <v>0</v>
      </c>
      <c r="BM412" s="6">
        <f ca="1">BM411+SUMIFS('Transactions (Dated)'!$F:$F,'Transactions (Dated)'!$D:$D,$BF412,'Transactions (Dated)'!$B:$B,BM$11,'Transactions (Dated)'!$C:$C,"Dividend (paid to cash)")*AB412</f>
        <v>1077.951</v>
      </c>
      <c r="BN412" s="6">
        <f ca="1">BN411+SUMIFS('Transactions (Dated)'!$F:$F,'Transactions (Dated)'!$D:$D,$BF412,'Transactions (Dated)'!$B:$B,BN$11,'Transactions (Dated)'!$C:$C,"Dividend (paid to cash)")*AC412</f>
        <v>1014.9999999999999</v>
      </c>
      <c r="BO412" s="6">
        <f ca="1">BO411+SUMIFS('Transactions (Dated)'!$F:$F,'Transactions (Dated)'!$D:$D,$BF412,'Transactions (Dated)'!$B:$B,BO$11,'Transactions (Dated)'!$C:$C,"Dividend (paid to cash)")*AD412</f>
        <v>0</v>
      </c>
      <c r="BP412" s="6">
        <f ca="1">BP411+SUMIFS('Transactions (Dated)'!$F:$F,'Transactions (Dated)'!$D:$D,$BF412,'Transactions (Dated)'!$B:$B,BP$11,'Transactions (Dated)'!$C:$C,"Dividend (paid to cash)")*AE412</f>
        <v>0</v>
      </c>
      <c r="BQ412" s="6">
        <f ca="1">BQ411+SUMIFS('Transactions (Dated)'!$F:$F,'Transactions (Dated)'!$D:$D,$BF412,'Transactions (Dated)'!$B:$B,BQ$11,'Transactions (Dated)'!$C:$C,"Dividend (paid to cash)")*AF412</f>
        <v>0</v>
      </c>
      <c r="BR412" s="6">
        <f ca="1">BR411+SUMIFS('Transactions (Dated)'!$F:$F,'Transactions (Dated)'!$D:$D,$BF412,'Transactions (Dated)'!$B:$B,BR$11,'Transactions (Dated)'!$C:$C,"Dividend (paid to cash)")*AG412</f>
        <v>0</v>
      </c>
      <c r="BS412" s="6">
        <f ca="1">BS411+SUMIFS('Transactions (Dated)'!$F:$F,'Transactions (Dated)'!$D:$D,$BF412,'Transactions (Dated)'!$B:$B,BS$11,'Transactions (Dated)'!$C:$C,"Dividend (paid to cash)")*AH412</f>
        <v>0</v>
      </c>
      <c r="BT412" s="6">
        <f ca="1">BT411+SUMIFS('Transactions (Dated)'!$F:$F,'Transactions (Dated)'!$D:$D,$BF412,'Transactions (Dated)'!$B:$B,BT$11,'Transactions (Dated)'!$C:$C,"Dividend (paid to cash)")*AI412</f>
        <v>0</v>
      </c>
      <c r="BU412" s="6">
        <f ca="1">BU411+SUMIFS('Transactions (Dated)'!$F:$F,'Transactions (Dated)'!$D:$D,$BF412,'Transactions (Dated)'!$B:$B,BU$11,'Transactions (Dated)'!$C:$C,"Dividend (paid to cash)")*AJ412</f>
        <v>0</v>
      </c>
      <c r="BV412" s="6"/>
      <c r="BX412" s="6">
        <f t="shared" ca="1" si="174"/>
        <v>638624.68599999999</v>
      </c>
      <c r="BZ412" s="3">
        <f t="shared" si="175"/>
        <v>42495</v>
      </c>
      <c r="CA412" s="4">
        <f t="shared" ca="1" si="170"/>
        <v>395741.24000000005</v>
      </c>
      <c r="CB412" s="4">
        <f t="shared" ca="1" si="171"/>
        <v>638624.68599999999</v>
      </c>
      <c r="CD412" s="4">
        <f t="shared" ca="1" si="172"/>
        <v>1034365.926</v>
      </c>
    </row>
    <row r="413" spans="2:82">
      <c r="B413" s="3">
        <f t="shared" si="173"/>
        <v>42496</v>
      </c>
      <c r="C413" s="2">
        <v>13701.5</v>
      </c>
      <c r="E413" s="70">
        <v>42496</v>
      </c>
      <c r="F413" s="69">
        <v>8.6300000000000008</v>
      </c>
      <c r="G413" s="69">
        <v>2.4</v>
      </c>
      <c r="H413" s="69">
        <v>18.52</v>
      </c>
      <c r="I413" s="69">
        <v>33.26</v>
      </c>
      <c r="J413" s="69">
        <v>15.66</v>
      </c>
      <c r="K413" s="69">
        <v>12.79</v>
      </c>
      <c r="L413" s="69">
        <v>17.16</v>
      </c>
      <c r="M413" s="69">
        <v>4.7699999999999996</v>
      </c>
      <c r="N413" s="69">
        <v>8.65</v>
      </c>
      <c r="O413" s="69">
        <v>9.4032999999999998</v>
      </c>
      <c r="P413" s="69">
        <v>28.9</v>
      </c>
      <c r="Q413" s="69">
        <v>1.01</v>
      </c>
      <c r="R413" s="69">
        <v>5.29</v>
      </c>
      <c r="S413" s="69">
        <v>40.49</v>
      </c>
      <c r="T413" s="4"/>
      <c r="V413" s="3">
        <f t="shared" si="152"/>
        <v>42496</v>
      </c>
      <c r="W413" s="40">
        <f ca="1">W412+SUMIFS('Transactions (Dated)'!$E$2:$E$53,'Transactions (Dated)'!$D$2:$D$53,'Share Values'!$V413,'Transactions (Dated)'!$B$2:$B$53,'Share Values'!W$11,'Transactions (Dated)'!$C$2:$C$53,"Buy")-SUMIFS('Transactions (Dated)'!$E$2:$E$53,'Transactions (Dated)'!$D$2:$D$53,'Share Values'!$V413,'Transactions (Dated)'!$B$2:$B$53,'Share Values'!W$11,'Transactions (Dated)'!$C$2:$C$53,"Sell")</f>
        <v>4625</v>
      </c>
      <c r="X413" s="40">
        <f ca="1">X412+SUMIFS('Transactions (Dated)'!$E$2:$E$53,'Transactions (Dated)'!$D$2:$D$53,'Share Values'!$V413,'Transactions (Dated)'!$B$2:$B$53,'Share Values'!X$11,'Transactions (Dated)'!$C$2:$C$53,"Buy")-SUMIFS('Transactions (Dated)'!$E$2:$E$53,'Transactions (Dated)'!$D$2:$D$53,'Share Values'!$V413,'Transactions (Dated)'!$B$2:$B$53,'Share Values'!X$11,'Transactions (Dated)'!$C$2:$C$53,"Sell")</f>
        <v>9375</v>
      </c>
      <c r="Y413" s="40">
        <f ca="1">Y412+SUMIFS('Transactions (Dated)'!$E$2:$E$53,'Transactions (Dated)'!$D$2:$D$53,'Share Values'!$V413,'Transactions (Dated)'!$B$2:$B$53,'Share Values'!Y$11,'Transactions (Dated)'!$C$2:$C$53,"Buy")-SUMIFS('Transactions (Dated)'!$E$2:$E$53,'Transactions (Dated)'!$D$2:$D$53,'Share Values'!$V413,'Transactions (Dated)'!$B$2:$B$53,'Share Values'!Y$11,'Transactions (Dated)'!$C$2:$C$53,"Sell")</f>
        <v>0</v>
      </c>
      <c r="Z413" s="40">
        <f ca="1">Z412+SUMIFS('Transactions (Dated)'!$E$2:$E$53,'Transactions (Dated)'!$D$2:$D$53,'Share Values'!$V413,'Transactions (Dated)'!$B$2:$B$53,'Share Values'!Z$11,'Transactions (Dated)'!$C$2:$C$53,"Buy")-SUMIFS('Transactions (Dated)'!$E$2:$E$53,'Transactions (Dated)'!$D$2:$D$53,'Share Values'!$V413,'Transactions (Dated)'!$B$2:$B$53,'Share Values'!Z$11,'Transactions (Dated)'!$C$2:$C$53,"Sell")</f>
        <v>1892</v>
      </c>
      <c r="AA413" s="40">
        <f ca="1">AA412+SUMIFS('Transactions (Dated)'!$E$2:$E$53,'Transactions (Dated)'!$D$2:$D$53,'Share Values'!$V413,'Transactions (Dated)'!$B$2:$B$53,'Share Values'!AA$11,'Transactions (Dated)'!$C$2:$C$53,"Buy")-SUMIFS('Transactions (Dated)'!$E$2:$E$53,'Transactions (Dated)'!$D$2:$D$53,'Share Values'!$V413,'Transactions (Dated)'!$B$2:$B$53,'Share Values'!AA$11,'Transactions (Dated)'!$C$2:$C$53,"Sell")</f>
        <v>2348</v>
      </c>
      <c r="AB413" s="40">
        <f ca="1">AB412+SUMIFS('Transactions (Dated)'!$E$2:$E$53,'Transactions (Dated)'!$D$2:$D$53,'Share Values'!$V413,'Transactions (Dated)'!$B$2:$B$53,'Share Values'!AB$11,'Transactions (Dated)'!$C$2:$C$53,"Buy")-SUMIFS('Transactions (Dated)'!$E$2:$E$53,'Transactions (Dated)'!$D$2:$D$53,'Share Values'!$V413,'Transactions (Dated)'!$B$2:$B$53,'Share Values'!AB$11,'Transactions (Dated)'!$C$2:$C$53,"Sell")</f>
        <v>4900</v>
      </c>
      <c r="AC413" s="40">
        <f ca="1">AC412+SUMIFS('Transactions (Dated)'!$E$2:$E$53,'Transactions (Dated)'!$D$2:$D$53,'Share Values'!$V413,'Transactions (Dated)'!$B$2:$B$53,'Share Values'!AC$11,'Transactions (Dated)'!$C$2:$C$53,"Buy")-SUMIFS('Transactions (Dated)'!$E$2:$E$53,'Transactions (Dated)'!$D$2:$D$53,'Share Values'!$V413,'Transactions (Dated)'!$B$2:$B$53,'Share Values'!AC$11,'Transactions (Dated)'!$C$2:$C$53,"Sell")</f>
        <v>2900</v>
      </c>
      <c r="AD413" s="40">
        <f ca="1">AD412+SUMIFS('Transactions (Dated)'!$E$2:$E$53,'Transactions (Dated)'!$D$2:$D$53,'Share Values'!$V413,'Transactions (Dated)'!$B$2:$B$53,'Share Values'!AD$11,'Transactions (Dated)'!$C$2:$C$53,"Buy")-SUMIFS('Transactions (Dated)'!$E$2:$E$53,'Transactions (Dated)'!$D$2:$D$53,'Share Values'!$V413,'Transactions (Dated)'!$B$2:$B$53,'Share Values'!AD$11,'Transactions (Dated)'!$C$2:$C$53,"Sell")</f>
        <v>14201</v>
      </c>
      <c r="AE413" s="40">
        <f ca="1">AE412+SUMIFS('Transactions (Dated)'!$E$2:$E$53,'Transactions (Dated)'!$D$2:$D$53,'Share Values'!$V413,'Transactions (Dated)'!$B$2:$B$53,'Share Values'!AE$11,'Transactions (Dated)'!$C$2:$C$53,"Buy")-SUMIFS('Transactions (Dated)'!$E$2:$E$53,'Transactions (Dated)'!$D$2:$D$53,'Share Values'!$V413,'Transactions (Dated)'!$B$2:$B$53,'Share Values'!AE$11,'Transactions (Dated)'!$C$2:$C$53,"Sell")</f>
        <v>6835</v>
      </c>
      <c r="AF413" s="40">
        <f ca="1">AF412+SUMIFS('Transactions (Dated)'!$E$2:$E$53,'Transactions (Dated)'!$D$2:$D$53,'Share Values'!$V413,'Transactions (Dated)'!$B$2:$B$53,'Share Values'!AF$11,'Transactions (Dated)'!$C$2:$C$53,"Buy")-SUMIFS('Transactions (Dated)'!$E$2:$E$53,'Transactions (Dated)'!$D$2:$D$53,'Share Values'!$V413,'Transactions (Dated)'!$B$2:$B$53,'Share Values'!AF$11,'Transactions (Dated)'!$C$2:$C$53,"Sell")</f>
        <v>0</v>
      </c>
      <c r="AG413" s="40">
        <f ca="1">AG412+SUMIFS('Transactions (Dated)'!$E$2:$E$53,'Transactions (Dated)'!$D$2:$D$53,'Share Values'!$V413,'Transactions (Dated)'!$B$2:$B$53,'Share Values'!AG$11,'Transactions (Dated)'!$C$2:$C$53,"Buy")-SUMIFS('Transactions (Dated)'!$E$2:$E$53,'Transactions (Dated)'!$D$2:$D$53,'Share Values'!$V413,'Transactions (Dated)'!$B$2:$B$53,'Share Values'!AG$11,'Transactions (Dated)'!$C$2:$C$53,"Sell")</f>
        <v>0</v>
      </c>
      <c r="AH413" s="40">
        <f ca="1">AH412+SUMIFS('Transactions (Dated)'!$E$2:$E$53,'Transactions (Dated)'!$D$2:$D$53,'Share Values'!$V413,'Transactions (Dated)'!$B$2:$B$53,'Share Values'!AH$11,'Transactions (Dated)'!$C$2:$C$53,"Buy")-SUMIFS('Transactions (Dated)'!$E$2:$E$53,'Transactions (Dated)'!$D$2:$D$53,'Share Values'!$V413,'Transactions (Dated)'!$B$2:$B$53,'Share Values'!AH$11,'Transactions (Dated)'!$C$2:$C$53,"Sell")</f>
        <v>0</v>
      </c>
      <c r="AI413" s="40">
        <f ca="1">AI412+SUMIFS('Transactions (Dated)'!$E$2:$E$53,'Transactions (Dated)'!$D$2:$D$53,'Share Values'!$V413,'Transactions (Dated)'!$B$2:$B$53,'Share Values'!AI$11,'Transactions (Dated)'!$C$2:$C$53,"Buy")-SUMIFS('Transactions (Dated)'!$E$2:$E$53,'Transactions (Dated)'!$D$2:$D$53,'Share Values'!$V413,'Transactions (Dated)'!$B$2:$B$53,'Share Values'!AI$11,'Transactions (Dated)'!$C$2:$C$53,"Sell")</f>
        <v>0</v>
      </c>
      <c r="AJ413" s="40">
        <f ca="1">AJ412+SUMIFS('Transactions (Dated)'!$E$2:$E$53,'Transactions (Dated)'!$D$2:$D$53,'Share Values'!$V413,'Transactions (Dated)'!$B$2:$B$53,'Share Values'!AJ$11,'Transactions (Dated)'!$C$2:$C$53,"Buy")-SUMIFS('Transactions (Dated)'!$E$2:$E$53,'Transactions (Dated)'!$D$2:$D$53,'Share Values'!$V413,'Transactions (Dated)'!$B$2:$B$53,'Share Values'!AJ$11,'Transactions (Dated)'!$C$2:$C$53,"Sell")</f>
        <v>0</v>
      </c>
      <c r="AK413" s="40"/>
      <c r="AM413" s="3">
        <f t="shared" si="153"/>
        <v>42496</v>
      </c>
      <c r="AN413" s="6">
        <f t="shared" ca="1" si="154"/>
        <v>39913.75</v>
      </c>
      <c r="AO413" s="6">
        <f t="shared" ca="1" si="155"/>
        <v>22500</v>
      </c>
      <c r="AP413" s="6">
        <f t="shared" ca="1" si="156"/>
        <v>0</v>
      </c>
      <c r="AQ413" s="6">
        <f t="shared" ca="1" si="157"/>
        <v>62927.92</v>
      </c>
      <c r="AR413" s="6">
        <f t="shared" ca="1" si="158"/>
        <v>36769.68</v>
      </c>
      <c r="AS413" s="6">
        <f t="shared" ca="1" si="159"/>
        <v>62670.999999999993</v>
      </c>
      <c r="AT413" s="6">
        <f t="shared" ca="1" si="160"/>
        <v>49764</v>
      </c>
      <c r="AU413" s="6">
        <f t="shared" ca="1" si="161"/>
        <v>67738.76999999999</v>
      </c>
      <c r="AV413" s="6">
        <f t="shared" ca="1" si="162"/>
        <v>59122.75</v>
      </c>
      <c r="AW413" s="6">
        <f t="shared" ca="1" si="163"/>
        <v>0</v>
      </c>
      <c r="AX413" s="6">
        <f t="shared" ca="1" si="164"/>
        <v>0</v>
      </c>
      <c r="AY413" s="6">
        <f t="shared" ca="1" si="165"/>
        <v>0</v>
      </c>
      <c r="AZ413" s="6">
        <f t="shared" ca="1" si="166"/>
        <v>0</v>
      </c>
      <c r="BA413" s="6">
        <f t="shared" ca="1" si="167"/>
        <v>0</v>
      </c>
      <c r="BB413" s="6"/>
      <c r="BD413" s="4">
        <f t="shared" ca="1" si="168"/>
        <v>401407.87</v>
      </c>
      <c r="BF413" s="3">
        <f t="shared" si="169"/>
        <v>42496</v>
      </c>
      <c r="BG413" s="6">
        <f>BG412+SUMIFS('Transactions (Dated)'!H:H,'Transactions (Dated)'!D:D,'Share Values'!AM413)</f>
        <v>633797.67999999993</v>
      </c>
      <c r="BH413" s="6">
        <f ca="1">BH412+SUMIFS('Transactions (Dated)'!$F:$F,'Transactions (Dated)'!$D:$D,$BF413,'Transactions (Dated)'!$B:$B,BH$11,'Transactions (Dated)'!$C:$C,"Dividend (paid to cash)")*W413</f>
        <v>0</v>
      </c>
      <c r="BI413" s="6">
        <f ca="1">BI412+SUMIFS('Transactions (Dated)'!$F:$F,'Transactions (Dated)'!$D:$D,$BF413,'Transactions (Dated)'!$B:$B,BI$11,'Transactions (Dated)'!$C:$C,"Dividend (paid to cash)")*X413</f>
        <v>2421.875</v>
      </c>
      <c r="BJ413" s="6">
        <f ca="1">BJ412+SUMIFS('Transactions (Dated)'!$F:$F,'Transactions (Dated)'!$D:$D,$BF413,'Transactions (Dated)'!$B:$B,BJ$11,'Transactions (Dated)'!$C:$C,"Dividend (paid to cash)")*Y413</f>
        <v>0</v>
      </c>
      <c r="BK413" s="6">
        <f ca="1">BK412+SUMIFS('Transactions (Dated)'!$F:$F,'Transactions (Dated)'!$D:$D,$BF413,'Transactions (Dated)'!$B:$B,BK$11,'Transactions (Dated)'!$C:$C,"Dividend (paid to cash)")*Z413</f>
        <v>312.18000000000006</v>
      </c>
      <c r="BL413" s="6">
        <f ca="1">BL412+SUMIFS('Transactions (Dated)'!$F:$F,'Transactions (Dated)'!$D:$D,$BF413,'Transactions (Dated)'!$B:$B,BL$11,'Transactions (Dated)'!$C:$C,"Dividend (paid to cash)")*AA413</f>
        <v>0</v>
      </c>
      <c r="BM413" s="6">
        <f ca="1">BM412+SUMIFS('Transactions (Dated)'!$F:$F,'Transactions (Dated)'!$D:$D,$BF413,'Transactions (Dated)'!$B:$B,BM$11,'Transactions (Dated)'!$C:$C,"Dividend (paid to cash)")*AB413</f>
        <v>1077.951</v>
      </c>
      <c r="BN413" s="6">
        <f ca="1">BN412+SUMIFS('Transactions (Dated)'!$F:$F,'Transactions (Dated)'!$D:$D,$BF413,'Transactions (Dated)'!$B:$B,BN$11,'Transactions (Dated)'!$C:$C,"Dividend (paid to cash)")*AC413</f>
        <v>1014.9999999999999</v>
      </c>
      <c r="BO413" s="6">
        <f ca="1">BO412+SUMIFS('Transactions (Dated)'!$F:$F,'Transactions (Dated)'!$D:$D,$BF413,'Transactions (Dated)'!$B:$B,BO$11,'Transactions (Dated)'!$C:$C,"Dividend (paid to cash)")*AD413</f>
        <v>0</v>
      </c>
      <c r="BP413" s="6">
        <f ca="1">BP412+SUMIFS('Transactions (Dated)'!$F:$F,'Transactions (Dated)'!$D:$D,$BF413,'Transactions (Dated)'!$B:$B,BP$11,'Transactions (Dated)'!$C:$C,"Dividend (paid to cash)")*AE413</f>
        <v>0</v>
      </c>
      <c r="BQ413" s="6">
        <f ca="1">BQ412+SUMIFS('Transactions (Dated)'!$F:$F,'Transactions (Dated)'!$D:$D,$BF413,'Transactions (Dated)'!$B:$B,BQ$11,'Transactions (Dated)'!$C:$C,"Dividend (paid to cash)")*AF413</f>
        <v>0</v>
      </c>
      <c r="BR413" s="6">
        <f ca="1">BR412+SUMIFS('Transactions (Dated)'!$F:$F,'Transactions (Dated)'!$D:$D,$BF413,'Transactions (Dated)'!$B:$B,BR$11,'Transactions (Dated)'!$C:$C,"Dividend (paid to cash)")*AG413</f>
        <v>0</v>
      </c>
      <c r="BS413" s="6">
        <f ca="1">BS412+SUMIFS('Transactions (Dated)'!$F:$F,'Transactions (Dated)'!$D:$D,$BF413,'Transactions (Dated)'!$B:$B,BS$11,'Transactions (Dated)'!$C:$C,"Dividend (paid to cash)")*AH413</f>
        <v>0</v>
      </c>
      <c r="BT413" s="6">
        <f ca="1">BT412+SUMIFS('Transactions (Dated)'!$F:$F,'Transactions (Dated)'!$D:$D,$BF413,'Transactions (Dated)'!$B:$B,BT$11,'Transactions (Dated)'!$C:$C,"Dividend (paid to cash)")*AI413</f>
        <v>0</v>
      </c>
      <c r="BU413" s="6">
        <f ca="1">BU412+SUMIFS('Transactions (Dated)'!$F:$F,'Transactions (Dated)'!$D:$D,$BF413,'Transactions (Dated)'!$B:$B,BU$11,'Transactions (Dated)'!$C:$C,"Dividend (paid to cash)")*AJ413</f>
        <v>0</v>
      </c>
      <c r="BV413" s="6"/>
      <c r="BX413" s="6">
        <f t="shared" ca="1" si="174"/>
        <v>638624.68599999999</v>
      </c>
      <c r="BZ413" s="3">
        <f t="shared" si="175"/>
        <v>42496</v>
      </c>
      <c r="CA413" s="4">
        <f t="shared" ca="1" si="170"/>
        <v>401407.87</v>
      </c>
      <c r="CB413" s="4">
        <f t="shared" ca="1" si="171"/>
        <v>638624.68599999999</v>
      </c>
      <c r="CD413" s="4">
        <f t="shared" ca="1" si="172"/>
        <v>1040032.556</v>
      </c>
    </row>
    <row r="414" spans="2:82">
      <c r="B414" s="3">
        <f t="shared" si="173"/>
        <v>42499</v>
      </c>
      <c r="C414" s="2">
        <v>13563.8</v>
      </c>
      <c r="E414" s="70">
        <v>42499</v>
      </c>
      <c r="F414" s="69">
        <v>8.51</v>
      </c>
      <c r="G414" s="69">
        <v>2.38</v>
      </c>
      <c r="H414" s="69">
        <v>18.324999999999999</v>
      </c>
      <c r="I414" s="69">
        <v>33.57</v>
      </c>
      <c r="J414" s="69">
        <v>15.44</v>
      </c>
      <c r="K414" s="69">
        <v>12.78</v>
      </c>
      <c r="L414" s="69">
        <v>16.850000000000001</v>
      </c>
      <c r="M414" s="69">
        <v>4.46</v>
      </c>
      <c r="N414" s="69">
        <v>8.66</v>
      </c>
      <c r="O414" s="69">
        <v>9.4367000000000001</v>
      </c>
      <c r="P414" s="69">
        <v>29.15</v>
      </c>
      <c r="Q414" s="69">
        <v>1.02</v>
      </c>
      <c r="R414" s="69">
        <v>4.78</v>
      </c>
      <c r="S414" s="69">
        <v>40.07</v>
      </c>
      <c r="T414" s="4"/>
      <c r="V414" s="3">
        <f t="shared" si="152"/>
        <v>42499</v>
      </c>
      <c r="W414" s="40">
        <f ca="1">W413+SUMIFS('Transactions (Dated)'!$E$2:$E$53,'Transactions (Dated)'!$D$2:$D$53,'Share Values'!$V414,'Transactions (Dated)'!$B$2:$B$53,'Share Values'!W$11,'Transactions (Dated)'!$C$2:$C$53,"Buy")-SUMIFS('Transactions (Dated)'!$E$2:$E$53,'Transactions (Dated)'!$D$2:$D$53,'Share Values'!$V414,'Transactions (Dated)'!$B$2:$B$53,'Share Values'!W$11,'Transactions (Dated)'!$C$2:$C$53,"Sell")</f>
        <v>4625</v>
      </c>
      <c r="X414" s="40">
        <f ca="1">X413+SUMIFS('Transactions (Dated)'!$E$2:$E$53,'Transactions (Dated)'!$D$2:$D$53,'Share Values'!$V414,'Transactions (Dated)'!$B$2:$B$53,'Share Values'!X$11,'Transactions (Dated)'!$C$2:$C$53,"Buy")-SUMIFS('Transactions (Dated)'!$E$2:$E$53,'Transactions (Dated)'!$D$2:$D$53,'Share Values'!$V414,'Transactions (Dated)'!$B$2:$B$53,'Share Values'!X$11,'Transactions (Dated)'!$C$2:$C$53,"Sell")</f>
        <v>9375</v>
      </c>
      <c r="Y414" s="40">
        <f ca="1">Y413+SUMIFS('Transactions (Dated)'!$E$2:$E$53,'Transactions (Dated)'!$D$2:$D$53,'Share Values'!$V414,'Transactions (Dated)'!$B$2:$B$53,'Share Values'!Y$11,'Transactions (Dated)'!$C$2:$C$53,"Buy")-SUMIFS('Transactions (Dated)'!$E$2:$E$53,'Transactions (Dated)'!$D$2:$D$53,'Share Values'!$V414,'Transactions (Dated)'!$B$2:$B$53,'Share Values'!Y$11,'Transactions (Dated)'!$C$2:$C$53,"Sell")</f>
        <v>0</v>
      </c>
      <c r="Z414" s="40">
        <f ca="1">Z413+SUMIFS('Transactions (Dated)'!$E$2:$E$53,'Transactions (Dated)'!$D$2:$D$53,'Share Values'!$V414,'Transactions (Dated)'!$B$2:$B$53,'Share Values'!Z$11,'Transactions (Dated)'!$C$2:$C$53,"Buy")-SUMIFS('Transactions (Dated)'!$E$2:$E$53,'Transactions (Dated)'!$D$2:$D$53,'Share Values'!$V414,'Transactions (Dated)'!$B$2:$B$53,'Share Values'!Z$11,'Transactions (Dated)'!$C$2:$C$53,"Sell")</f>
        <v>1892</v>
      </c>
      <c r="AA414" s="40">
        <f ca="1">AA413+SUMIFS('Transactions (Dated)'!$E$2:$E$53,'Transactions (Dated)'!$D$2:$D$53,'Share Values'!$V414,'Transactions (Dated)'!$B$2:$B$53,'Share Values'!AA$11,'Transactions (Dated)'!$C$2:$C$53,"Buy")-SUMIFS('Transactions (Dated)'!$E$2:$E$53,'Transactions (Dated)'!$D$2:$D$53,'Share Values'!$V414,'Transactions (Dated)'!$B$2:$B$53,'Share Values'!AA$11,'Transactions (Dated)'!$C$2:$C$53,"Sell")</f>
        <v>2348</v>
      </c>
      <c r="AB414" s="40">
        <f ca="1">AB413+SUMIFS('Transactions (Dated)'!$E$2:$E$53,'Transactions (Dated)'!$D$2:$D$53,'Share Values'!$V414,'Transactions (Dated)'!$B$2:$B$53,'Share Values'!AB$11,'Transactions (Dated)'!$C$2:$C$53,"Buy")-SUMIFS('Transactions (Dated)'!$E$2:$E$53,'Transactions (Dated)'!$D$2:$D$53,'Share Values'!$V414,'Transactions (Dated)'!$B$2:$B$53,'Share Values'!AB$11,'Transactions (Dated)'!$C$2:$C$53,"Sell")</f>
        <v>4900</v>
      </c>
      <c r="AC414" s="40">
        <f ca="1">AC413+SUMIFS('Transactions (Dated)'!$E$2:$E$53,'Transactions (Dated)'!$D$2:$D$53,'Share Values'!$V414,'Transactions (Dated)'!$B$2:$B$53,'Share Values'!AC$11,'Transactions (Dated)'!$C$2:$C$53,"Buy")-SUMIFS('Transactions (Dated)'!$E$2:$E$53,'Transactions (Dated)'!$D$2:$D$53,'Share Values'!$V414,'Transactions (Dated)'!$B$2:$B$53,'Share Values'!AC$11,'Transactions (Dated)'!$C$2:$C$53,"Sell")</f>
        <v>2900</v>
      </c>
      <c r="AD414" s="40">
        <f ca="1">AD413+SUMIFS('Transactions (Dated)'!$E$2:$E$53,'Transactions (Dated)'!$D$2:$D$53,'Share Values'!$V414,'Transactions (Dated)'!$B$2:$B$53,'Share Values'!AD$11,'Transactions (Dated)'!$C$2:$C$53,"Buy")-SUMIFS('Transactions (Dated)'!$E$2:$E$53,'Transactions (Dated)'!$D$2:$D$53,'Share Values'!$V414,'Transactions (Dated)'!$B$2:$B$53,'Share Values'!AD$11,'Transactions (Dated)'!$C$2:$C$53,"Sell")</f>
        <v>14201</v>
      </c>
      <c r="AE414" s="40">
        <f ca="1">AE413+SUMIFS('Transactions (Dated)'!$E$2:$E$53,'Transactions (Dated)'!$D$2:$D$53,'Share Values'!$V414,'Transactions (Dated)'!$B$2:$B$53,'Share Values'!AE$11,'Transactions (Dated)'!$C$2:$C$53,"Buy")-SUMIFS('Transactions (Dated)'!$E$2:$E$53,'Transactions (Dated)'!$D$2:$D$53,'Share Values'!$V414,'Transactions (Dated)'!$B$2:$B$53,'Share Values'!AE$11,'Transactions (Dated)'!$C$2:$C$53,"Sell")</f>
        <v>6835</v>
      </c>
      <c r="AF414" s="40">
        <f ca="1">AF413+SUMIFS('Transactions (Dated)'!$E$2:$E$53,'Transactions (Dated)'!$D$2:$D$53,'Share Values'!$V414,'Transactions (Dated)'!$B$2:$B$53,'Share Values'!AF$11,'Transactions (Dated)'!$C$2:$C$53,"Buy")-SUMIFS('Transactions (Dated)'!$E$2:$E$53,'Transactions (Dated)'!$D$2:$D$53,'Share Values'!$V414,'Transactions (Dated)'!$B$2:$B$53,'Share Values'!AF$11,'Transactions (Dated)'!$C$2:$C$53,"Sell")</f>
        <v>0</v>
      </c>
      <c r="AG414" s="40">
        <f ca="1">AG413+SUMIFS('Transactions (Dated)'!$E$2:$E$53,'Transactions (Dated)'!$D$2:$D$53,'Share Values'!$V414,'Transactions (Dated)'!$B$2:$B$53,'Share Values'!AG$11,'Transactions (Dated)'!$C$2:$C$53,"Buy")-SUMIFS('Transactions (Dated)'!$E$2:$E$53,'Transactions (Dated)'!$D$2:$D$53,'Share Values'!$V414,'Transactions (Dated)'!$B$2:$B$53,'Share Values'!AG$11,'Transactions (Dated)'!$C$2:$C$53,"Sell")</f>
        <v>0</v>
      </c>
      <c r="AH414" s="40">
        <f ca="1">AH413+SUMIFS('Transactions (Dated)'!$E$2:$E$53,'Transactions (Dated)'!$D$2:$D$53,'Share Values'!$V414,'Transactions (Dated)'!$B$2:$B$53,'Share Values'!AH$11,'Transactions (Dated)'!$C$2:$C$53,"Buy")-SUMIFS('Transactions (Dated)'!$E$2:$E$53,'Transactions (Dated)'!$D$2:$D$53,'Share Values'!$V414,'Transactions (Dated)'!$B$2:$B$53,'Share Values'!AH$11,'Transactions (Dated)'!$C$2:$C$53,"Sell")</f>
        <v>0</v>
      </c>
      <c r="AI414" s="40">
        <f ca="1">AI413+SUMIFS('Transactions (Dated)'!$E$2:$E$53,'Transactions (Dated)'!$D$2:$D$53,'Share Values'!$V414,'Transactions (Dated)'!$B$2:$B$53,'Share Values'!AI$11,'Transactions (Dated)'!$C$2:$C$53,"Buy")-SUMIFS('Transactions (Dated)'!$E$2:$E$53,'Transactions (Dated)'!$D$2:$D$53,'Share Values'!$V414,'Transactions (Dated)'!$B$2:$B$53,'Share Values'!AI$11,'Transactions (Dated)'!$C$2:$C$53,"Sell")</f>
        <v>0</v>
      </c>
      <c r="AJ414" s="40">
        <f ca="1">AJ413+SUMIFS('Transactions (Dated)'!$E$2:$E$53,'Transactions (Dated)'!$D$2:$D$53,'Share Values'!$V414,'Transactions (Dated)'!$B$2:$B$53,'Share Values'!AJ$11,'Transactions (Dated)'!$C$2:$C$53,"Buy")-SUMIFS('Transactions (Dated)'!$E$2:$E$53,'Transactions (Dated)'!$D$2:$D$53,'Share Values'!$V414,'Transactions (Dated)'!$B$2:$B$53,'Share Values'!AJ$11,'Transactions (Dated)'!$C$2:$C$53,"Sell")</f>
        <v>0</v>
      </c>
      <c r="AK414" s="40"/>
      <c r="AM414" s="3">
        <f t="shared" si="153"/>
        <v>42499</v>
      </c>
      <c r="AN414" s="6">
        <f t="shared" ca="1" si="154"/>
        <v>39358.75</v>
      </c>
      <c r="AO414" s="6">
        <f t="shared" ca="1" si="155"/>
        <v>22312.5</v>
      </c>
      <c r="AP414" s="6">
        <f t="shared" ca="1" si="156"/>
        <v>0</v>
      </c>
      <c r="AQ414" s="6">
        <f t="shared" ca="1" si="157"/>
        <v>63514.44</v>
      </c>
      <c r="AR414" s="6">
        <f t="shared" ca="1" si="158"/>
        <v>36253.119999999995</v>
      </c>
      <c r="AS414" s="6">
        <f t="shared" ca="1" si="159"/>
        <v>62622</v>
      </c>
      <c r="AT414" s="6">
        <f t="shared" ca="1" si="160"/>
        <v>48865.000000000007</v>
      </c>
      <c r="AU414" s="6">
        <f t="shared" ca="1" si="161"/>
        <v>63336.46</v>
      </c>
      <c r="AV414" s="6">
        <f t="shared" ca="1" si="162"/>
        <v>59191.1</v>
      </c>
      <c r="AW414" s="6">
        <f t="shared" ca="1" si="163"/>
        <v>0</v>
      </c>
      <c r="AX414" s="6">
        <f t="shared" ca="1" si="164"/>
        <v>0</v>
      </c>
      <c r="AY414" s="6">
        <f t="shared" ca="1" si="165"/>
        <v>0</v>
      </c>
      <c r="AZ414" s="6">
        <f t="shared" ca="1" si="166"/>
        <v>0</v>
      </c>
      <c r="BA414" s="6">
        <f t="shared" ca="1" si="167"/>
        <v>0</v>
      </c>
      <c r="BB414" s="6"/>
      <c r="BD414" s="4">
        <f t="shared" ca="1" si="168"/>
        <v>395453.37</v>
      </c>
      <c r="BF414" s="3">
        <f t="shared" si="169"/>
        <v>42499</v>
      </c>
      <c r="BG414" s="6">
        <f>BG413+SUMIFS('Transactions (Dated)'!H:H,'Transactions (Dated)'!D:D,'Share Values'!AM414)</f>
        <v>633797.67999999993</v>
      </c>
      <c r="BH414" s="6">
        <f ca="1">BH413+SUMIFS('Transactions (Dated)'!$F:$F,'Transactions (Dated)'!$D:$D,$BF414,'Transactions (Dated)'!$B:$B,BH$11,'Transactions (Dated)'!$C:$C,"Dividend (paid to cash)")*W414</f>
        <v>0</v>
      </c>
      <c r="BI414" s="6">
        <f ca="1">BI413+SUMIFS('Transactions (Dated)'!$F:$F,'Transactions (Dated)'!$D:$D,$BF414,'Transactions (Dated)'!$B:$B,BI$11,'Transactions (Dated)'!$C:$C,"Dividend (paid to cash)")*X414</f>
        <v>2421.875</v>
      </c>
      <c r="BJ414" s="6">
        <f ca="1">BJ413+SUMIFS('Transactions (Dated)'!$F:$F,'Transactions (Dated)'!$D:$D,$BF414,'Transactions (Dated)'!$B:$B,BJ$11,'Transactions (Dated)'!$C:$C,"Dividend (paid to cash)")*Y414</f>
        <v>0</v>
      </c>
      <c r="BK414" s="6">
        <f ca="1">BK413+SUMIFS('Transactions (Dated)'!$F:$F,'Transactions (Dated)'!$D:$D,$BF414,'Transactions (Dated)'!$B:$B,BK$11,'Transactions (Dated)'!$C:$C,"Dividend (paid to cash)")*Z414</f>
        <v>312.18000000000006</v>
      </c>
      <c r="BL414" s="6">
        <f ca="1">BL413+SUMIFS('Transactions (Dated)'!$F:$F,'Transactions (Dated)'!$D:$D,$BF414,'Transactions (Dated)'!$B:$B,BL$11,'Transactions (Dated)'!$C:$C,"Dividend (paid to cash)")*AA414</f>
        <v>0</v>
      </c>
      <c r="BM414" s="6">
        <f ca="1">BM413+SUMIFS('Transactions (Dated)'!$F:$F,'Transactions (Dated)'!$D:$D,$BF414,'Transactions (Dated)'!$B:$B,BM$11,'Transactions (Dated)'!$C:$C,"Dividend (paid to cash)")*AB414</f>
        <v>1077.951</v>
      </c>
      <c r="BN414" s="6">
        <f ca="1">BN413+SUMIFS('Transactions (Dated)'!$F:$F,'Transactions (Dated)'!$D:$D,$BF414,'Transactions (Dated)'!$B:$B,BN$11,'Transactions (Dated)'!$C:$C,"Dividend (paid to cash)")*AC414</f>
        <v>1014.9999999999999</v>
      </c>
      <c r="BO414" s="6">
        <f ca="1">BO413+SUMIFS('Transactions (Dated)'!$F:$F,'Transactions (Dated)'!$D:$D,$BF414,'Transactions (Dated)'!$B:$B,BO$11,'Transactions (Dated)'!$C:$C,"Dividend (paid to cash)")*AD414</f>
        <v>0</v>
      </c>
      <c r="BP414" s="6">
        <f ca="1">BP413+SUMIFS('Transactions (Dated)'!$F:$F,'Transactions (Dated)'!$D:$D,$BF414,'Transactions (Dated)'!$B:$B,BP$11,'Transactions (Dated)'!$C:$C,"Dividend (paid to cash)")*AE414</f>
        <v>0</v>
      </c>
      <c r="BQ414" s="6">
        <f ca="1">BQ413+SUMIFS('Transactions (Dated)'!$F:$F,'Transactions (Dated)'!$D:$D,$BF414,'Transactions (Dated)'!$B:$B,BQ$11,'Transactions (Dated)'!$C:$C,"Dividend (paid to cash)")*AF414</f>
        <v>0</v>
      </c>
      <c r="BR414" s="6">
        <f ca="1">BR413+SUMIFS('Transactions (Dated)'!$F:$F,'Transactions (Dated)'!$D:$D,$BF414,'Transactions (Dated)'!$B:$B,BR$11,'Transactions (Dated)'!$C:$C,"Dividend (paid to cash)")*AG414</f>
        <v>0</v>
      </c>
      <c r="BS414" s="6">
        <f ca="1">BS413+SUMIFS('Transactions (Dated)'!$F:$F,'Transactions (Dated)'!$D:$D,$BF414,'Transactions (Dated)'!$B:$B,BS$11,'Transactions (Dated)'!$C:$C,"Dividend (paid to cash)")*AH414</f>
        <v>0</v>
      </c>
      <c r="BT414" s="6">
        <f ca="1">BT413+SUMIFS('Transactions (Dated)'!$F:$F,'Transactions (Dated)'!$D:$D,$BF414,'Transactions (Dated)'!$B:$B,BT$11,'Transactions (Dated)'!$C:$C,"Dividend (paid to cash)")*AI414</f>
        <v>0</v>
      </c>
      <c r="BU414" s="6">
        <f ca="1">BU413+SUMIFS('Transactions (Dated)'!$F:$F,'Transactions (Dated)'!$D:$D,$BF414,'Transactions (Dated)'!$B:$B,BU$11,'Transactions (Dated)'!$C:$C,"Dividend (paid to cash)")*AJ414</f>
        <v>0</v>
      </c>
      <c r="BV414" s="6"/>
      <c r="BX414" s="6">
        <f t="shared" ca="1" si="174"/>
        <v>638624.68599999999</v>
      </c>
      <c r="BZ414" s="3">
        <f t="shared" si="175"/>
        <v>42499</v>
      </c>
      <c r="CA414" s="4">
        <f t="shared" ca="1" si="170"/>
        <v>395453.37</v>
      </c>
      <c r="CB414" s="4">
        <f t="shared" ca="1" si="171"/>
        <v>638624.68599999999</v>
      </c>
      <c r="CD414" s="4">
        <f t="shared" ca="1" si="172"/>
        <v>1034078.056</v>
      </c>
    </row>
    <row r="415" spans="2:82">
      <c r="B415" s="3">
        <f t="shared" si="173"/>
        <v>42500</v>
      </c>
      <c r="C415" s="2">
        <v>13775.2</v>
      </c>
      <c r="E415" s="70">
        <v>42500</v>
      </c>
      <c r="F415" s="69">
        <v>8.68</v>
      </c>
      <c r="G415" s="69">
        <v>2.5</v>
      </c>
      <c r="H415" s="69">
        <v>18.61</v>
      </c>
      <c r="I415" s="69">
        <v>33.86</v>
      </c>
      <c r="J415" s="69">
        <v>15.43</v>
      </c>
      <c r="K415" s="69">
        <v>12.79</v>
      </c>
      <c r="L415" s="69">
        <v>17.04</v>
      </c>
      <c r="M415" s="69">
        <v>4.6500000000000004</v>
      </c>
      <c r="N415" s="69">
        <v>8.75</v>
      </c>
      <c r="O415" s="69">
        <v>9.6266999999999996</v>
      </c>
      <c r="P415" s="69">
        <v>29.39</v>
      </c>
      <c r="Q415" s="69">
        <v>1.0900000000000001</v>
      </c>
      <c r="R415" s="69">
        <v>4.91</v>
      </c>
      <c r="S415" s="69">
        <v>40.299999999999997</v>
      </c>
      <c r="T415" s="4"/>
      <c r="V415" s="3">
        <f t="shared" si="152"/>
        <v>42500</v>
      </c>
      <c r="W415" s="40">
        <f ca="1">W414+SUMIFS('Transactions (Dated)'!$E$2:$E$53,'Transactions (Dated)'!$D$2:$D$53,'Share Values'!$V415,'Transactions (Dated)'!$B$2:$B$53,'Share Values'!W$11,'Transactions (Dated)'!$C$2:$C$53,"Buy")-SUMIFS('Transactions (Dated)'!$E$2:$E$53,'Transactions (Dated)'!$D$2:$D$53,'Share Values'!$V415,'Transactions (Dated)'!$B$2:$B$53,'Share Values'!W$11,'Transactions (Dated)'!$C$2:$C$53,"Sell")</f>
        <v>4625</v>
      </c>
      <c r="X415" s="40">
        <f ca="1">X414+SUMIFS('Transactions (Dated)'!$E$2:$E$53,'Transactions (Dated)'!$D$2:$D$53,'Share Values'!$V415,'Transactions (Dated)'!$B$2:$B$53,'Share Values'!X$11,'Transactions (Dated)'!$C$2:$C$53,"Buy")-SUMIFS('Transactions (Dated)'!$E$2:$E$53,'Transactions (Dated)'!$D$2:$D$53,'Share Values'!$V415,'Transactions (Dated)'!$B$2:$B$53,'Share Values'!X$11,'Transactions (Dated)'!$C$2:$C$53,"Sell")</f>
        <v>9375</v>
      </c>
      <c r="Y415" s="40">
        <f ca="1">Y414+SUMIFS('Transactions (Dated)'!$E$2:$E$53,'Transactions (Dated)'!$D$2:$D$53,'Share Values'!$V415,'Transactions (Dated)'!$B$2:$B$53,'Share Values'!Y$11,'Transactions (Dated)'!$C$2:$C$53,"Buy")-SUMIFS('Transactions (Dated)'!$E$2:$E$53,'Transactions (Dated)'!$D$2:$D$53,'Share Values'!$V415,'Transactions (Dated)'!$B$2:$B$53,'Share Values'!Y$11,'Transactions (Dated)'!$C$2:$C$53,"Sell")</f>
        <v>0</v>
      </c>
      <c r="Z415" s="40">
        <f ca="1">Z414+SUMIFS('Transactions (Dated)'!$E$2:$E$53,'Transactions (Dated)'!$D$2:$D$53,'Share Values'!$V415,'Transactions (Dated)'!$B$2:$B$53,'Share Values'!Z$11,'Transactions (Dated)'!$C$2:$C$53,"Buy")-SUMIFS('Transactions (Dated)'!$E$2:$E$53,'Transactions (Dated)'!$D$2:$D$53,'Share Values'!$V415,'Transactions (Dated)'!$B$2:$B$53,'Share Values'!Z$11,'Transactions (Dated)'!$C$2:$C$53,"Sell")</f>
        <v>1892</v>
      </c>
      <c r="AA415" s="40">
        <f ca="1">AA414+SUMIFS('Transactions (Dated)'!$E$2:$E$53,'Transactions (Dated)'!$D$2:$D$53,'Share Values'!$V415,'Transactions (Dated)'!$B$2:$B$53,'Share Values'!AA$11,'Transactions (Dated)'!$C$2:$C$53,"Buy")-SUMIFS('Transactions (Dated)'!$E$2:$E$53,'Transactions (Dated)'!$D$2:$D$53,'Share Values'!$V415,'Transactions (Dated)'!$B$2:$B$53,'Share Values'!AA$11,'Transactions (Dated)'!$C$2:$C$53,"Sell")</f>
        <v>2348</v>
      </c>
      <c r="AB415" s="40">
        <f ca="1">AB414+SUMIFS('Transactions (Dated)'!$E$2:$E$53,'Transactions (Dated)'!$D$2:$D$53,'Share Values'!$V415,'Transactions (Dated)'!$B$2:$B$53,'Share Values'!AB$11,'Transactions (Dated)'!$C$2:$C$53,"Buy")-SUMIFS('Transactions (Dated)'!$E$2:$E$53,'Transactions (Dated)'!$D$2:$D$53,'Share Values'!$V415,'Transactions (Dated)'!$B$2:$B$53,'Share Values'!AB$11,'Transactions (Dated)'!$C$2:$C$53,"Sell")</f>
        <v>4900</v>
      </c>
      <c r="AC415" s="40">
        <f ca="1">AC414+SUMIFS('Transactions (Dated)'!$E$2:$E$53,'Transactions (Dated)'!$D$2:$D$53,'Share Values'!$V415,'Transactions (Dated)'!$B$2:$B$53,'Share Values'!AC$11,'Transactions (Dated)'!$C$2:$C$53,"Buy")-SUMIFS('Transactions (Dated)'!$E$2:$E$53,'Transactions (Dated)'!$D$2:$D$53,'Share Values'!$V415,'Transactions (Dated)'!$B$2:$B$53,'Share Values'!AC$11,'Transactions (Dated)'!$C$2:$C$53,"Sell")</f>
        <v>2900</v>
      </c>
      <c r="AD415" s="40">
        <f ca="1">AD414+SUMIFS('Transactions (Dated)'!$E$2:$E$53,'Transactions (Dated)'!$D$2:$D$53,'Share Values'!$V415,'Transactions (Dated)'!$B$2:$B$53,'Share Values'!AD$11,'Transactions (Dated)'!$C$2:$C$53,"Buy")-SUMIFS('Transactions (Dated)'!$E$2:$E$53,'Transactions (Dated)'!$D$2:$D$53,'Share Values'!$V415,'Transactions (Dated)'!$B$2:$B$53,'Share Values'!AD$11,'Transactions (Dated)'!$C$2:$C$53,"Sell")</f>
        <v>14201</v>
      </c>
      <c r="AE415" s="40">
        <f ca="1">AE414+SUMIFS('Transactions (Dated)'!$E$2:$E$53,'Transactions (Dated)'!$D$2:$D$53,'Share Values'!$V415,'Transactions (Dated)'!$B$2:$B$53,'Share Values'!AE$11,'Transactions (Dated)'!$C$2:$C$53,"Buy")-SUMIFS('Transactions (Dated)'!$E$2:$E$53,'Transactions (Dated)'!$D$2:$D$53,'Share Values'!$V415,'Transactions (Dated)'!$B$2:$B$53,'Share Values'!AE$11,'Transactions (Dated)'!$C$2:$C$53,"Sell")</f>
        <v>6835</v>
      </c>
      <c r="AF415" s="40">
        <f ca="1">AF414+SUMIFS('Transactions (Dated)'!$E$2:$E$53,'Transactions (Dated)'!$D$2:$D$53,'Share Values'!$V415,'Transactions (Dated)'!$B$2:$B$53,'Share Values'!AF$11,'Transactions (Dated)'!$C$2:$C$53,"Buy")-SUMIFS('Transactions (Dated)'!$E$2:$E$53,'Transactions (Dated)'!$D$2:$D$53,'Share Values'!$V415,'Transactions (Dated)'!$B$2:$B$53,'Share Values'!AF$11,'Transactions (Dated)'!$C$2:$C$53,"Sell")</f>
        <v>0</v>
      </c>
      <c r="AG415" s="40">
        <f ca="1">AG414+SUMIFS('Transactions (Dated)'!$E$2:$E$53,'Transactions (Dated)'!$D$2:$D$53,'Share Values'!$V415,'Transactions (Dated)'!$B$2:$B$53,'Share Values'!AG$11,'Transactions (Dated)'!$C$2:$C$53,"Buy")-SUMIFS('Transactions (Dated)'!$E$2:$E$53,'Transactions (Dated)'!$D$2:$D$53,'Share Values'!$V415,'Transactions (Dated)'!$B$2:$B$53,'Share Values'!AG$11,'Transactions (Dated)'!$C$2:$C$53,"Sell")</f>
        <v>0</v>
      </c>
      <c r="AH415" s="40">
        <f ca="1">AH414+SUMIFS('Transactions (Dated)'!$E$2:$E$53,'Transactions (Dated)'!$D$2:$D$53,'Share Values'!$V415,'Transactions (Dated)'!$B$2:$B$53,'Share Values'!AH$11,'Transactions (Dated)'!$C$2:$C$53,"Buy")-SUMIFS('Transactions (Dated)'!$E$2:$E$53,'Transactions (Dated)'!$D$2:$D$53,'Share Values'!$V415,'Transactions (Dated)'!$B$2:$B$53,'Share Values'!AH$11,'Transactions (Dated)'!$C$2:$C$53,"Sell")</f>
        <v>0</v>
      </c>
      <c r="AI415" s="40">
        <f ca="1">AI414+SUMIFS('Transactions (Dated)'!$E$2:$E$53,'Transactions (Dated)'!$D$2:$D$53,'Share Values'!$V415,'Transactions (Dated)'!$B$2:$B$53,'Share Values'!AI$11,'Transactions (Dated)'!$C$2:$C$53,"Buy")-SUMIFS('Transactions (Dated)'!$E$2:$E$53,'Transactions (Dated)'!$D$2:$D$53,'Share Values'!$V415,'Transactions (Dated)'!$B$2:$B$53,'Share Values'!AI$11,'Transactions (Dated)'!$C$2:$C$53,"Sell")</f>
        <v>0</v>
      </c>
      <c r="AJ415" s="40">
        <f ca="1">AJ414+SUMIFS('Transactions (Dated)'!$E$2:$E$53,'Transactions (Dated)'!$D$2:$D$53,'Share Values'!$V415,'Transactions (Dated)'!$B$2:$B$53,'Share Values'!AJ$11,'Transactions (Dated)'!$C$2:$C$53,"Buy")-SUMIFS('Transactions (Dated)'!$E$2:$E$53,'Transactions (Dated)'!$D$2:$D$53,'Share Values'!$V415,'Transactions (Dated)'!$B$2:$B$53,'Share Values'!AJ$11,'Transactions (Dated)'!$C$2:$C$53,"Sell")</f>
        <v>0</v>
      </c>
      <c r="AK415" s="40"/>
      <c r="AM415" s="3">
        <f t="shared" si="153"/>
        <v>42500</v>
      </c>
      <c r="AN415" s="6">
        <f t="shared" ca="1" si="154"/>
        <v>40145</v>
      </c>
      <c r="AO415" s="6">
        <f t="shared" ca="1" si="155"/>
        <v>23437.5</v>
      </c>
      <c r="AP415" s="6">
        <f t="shared" ca="1" si="156"/>
        <v>0</v>
      </c>
      <c r="AQ415" s="6">
        <f t="shared" ca="1" si="157"/>
        <v>64063.119999999995</v>
      </c>
      <c r="AR415" s="6">
        <f t="shared" ca="1" si="158"/>
        <v>36229.64</v>
      </c>
      <c r="AS415" s="6">
        <f t="shared" ca="1" si="159"/>
        <v>62670.999999999993</v>
      </c>
      <c r="AT415" s="6">
        <f t="shared" ca="1" si="160"/>
        <v>49416</v>
      </c>
      <c r="AU415" s="6">
        <f t="shared" ca="1" si="161"/>
        <v>66034.650000000009</v>
      </c>
      <c r="AV415" s="6">
        <f t="shared" ca="1" si="162"/>
        <v>59806.25</v>
      </c>
      <c r="AW415" s="6">
        <f t="shared" ca="1" si="163"/>
        <v>0</v>
      </c>
      <c r="AX415" s="6">
        <f t="shared" ca="1" si="164"/>
        <v>0</v>
      </c>
      <c r="AY415" s="6">
        <f t="shared" ca="1" si="165"/>
        <v>0</v>
      </c>
      <c r="AZ415" s="6">
        <f t="shared" ca="1" si="166"/>
        <v>0</v>
      </c>
      <c r="BA415" s="6">
        <f t="shared" ca="1" si="167"/>
        <v>0</v>
      </c>
      <c r="BB415" s="6"/>
      <c r="BD415" s="4">
        <f t="shared" ca="1" si="168"/>
        <v>401803.16000000003</v>
      </c>
      <c r="BF415" s="3">
        <f t="shared" si="169"/>
        <v>42500</v>
      </c>
      <c r="BG415" s="6">
        <f>BG414+SUMIFS('Transactions (Dated)'!H:H,'Transactions (Dated)'!D:D,'Share Values'!AM415)</f>
        <v>633797.67999999993</v>
      </c>
      <c r="BH415" s="6">
        <f ca="1">BH414+SUMIFS('Transactions (Dated)'!$F:$F,'Transactions (Dated)'!$D:$D,$BF415,'Transactions (Dated)'!$B:$B,BH$11,'Transactions (Dated)'!$C:$C,"Dividend (paid to cash)")*W415</f>
        <v>0</v>
      </c>
      <c r="BI415" s="6">
        <f ca="1">BI414+SUMIFS('Transactions (Dated)'!$F:$F,'Transactions (Dated)'!$D:$D,$BF415,'Transactions (Dated)'!$B:$B,BI$11,'Transactions (Dated)'!$C:$C,"Dividend (paid to cash)")*X415</f>
        <v>2421.875</v>
      </c>
      <c r="BJ415" s="6">
        <f ca="1">BJ414+SUMIFS('Transactions (Dated)'!$F:$F,'Transactions (Dated)'!$D:$D,$BF415,'Transactions (Dated)'!$B:$B,BJ$11,'Transactions (Dated)'!$C:$C,"Dividend (paid to cash)")*Y415</f>
        <v>0</v>
      </c>
      <c r="BK415" s="6">
        <f ca="1">BK414+SUMIFS('Transactions (Dated)'!$F:$F,'Transactions (Dated)'!$D:$D,$BF415,'Transactions (Dated)'!$B:$B,BK$11,'Transactions (Dated)'!$C:$C,"Dividend (paid to cash)")*Z415</f>
        <v>312.18000000000006</v>
      </c>
      <c r="BL415" s="6">
        <f ca="1">BL414+SUMIFS('Transactions (Dated)'!$F:$F,'Transactions (Dated)'!$D:$D,$BF415,'Transactions (Dated)'!$B:$B,BL$11,'Transactions (Dated)'!$C:$C,"Dividend (paid to cash)")*AA415</f>
        <v>0</v>
      </c>
      <c r="BM415" s="6">
        <f ca="1">BM414+SUMIFS('Transactions (Dated)'!$F:$F,'Transactions (Dated)'!$D:$D,$BF415,'Transactions (Dated)'!$B:$B,BM$11,'Transactions (Dated)'!$C:$C,"Dividend (paid to cash)")*AB415</f>
        <v>1077.951</v>
      </c>
      <c r="BN415" s="6">
        <f ca="1">BN414+SUMIFS('Transactions (Dated)'!$F:$F,'Transactions (Dated)'!$D:$D,$BF415,'Transactions (Dated)'!$B:$B,BN$11,'Transactions (Dated)'!$C:$C,"Dividend (paid to cash)")*AC415</f>
        <v>1014.9999999999999</v>
      </c>
      <c r="BO415" s="6">
        <f ca="1">BO414+SUMIFS('Transactions (Dated)'!$F:$F,'Transactions (Dated)'!$D:$D,$BF415,'Transactions (Dated)'!$B:$B,BO$11,'Transactions (Dated)'!$C:$C,"Dividend (paid to cash)")*AD415</f>
        <v>0</v>
      </c>
      <c r="BP415" s="6">
        <f ca="1">BP414+SUMIFS('Transactions (Dated)'!$F:$F,'Transactions (Dated)'!$D:$D,$BF415,'Transactions (Dated)'!$B:$B,BP$11,'Transactions (Dated)'!$C:$C,"Dividend (paid to cash)")*AE415</f>
        <v>0</v>
      </c>
      <c r="BQ415" s="6">
        <f ca="1">BQ414+SUMIFS('Transactions (Dated)'!$F:$F,'Transactions (Dated)'!$D:$D,$BF415,'Transactions (Dated)'!$B:$B,BQ$11,'Transactions (Dated)'!$C:$C,"Dividend (paid to cash)")*AF415</f>
        <v>0</v>
      </c>
      <c r="BR415" s="6">
        <f ca="1">BR414+SUMIFS('Transactions (Dated)'!$F:$F,'Transactions (Dated)'!$D:$D,$BF415,'Transactions (Dated)'!$B:$B,BR$11,'Transactions (Dated)'!$C:$C,"Dividend (paid to cash)")*AG415</f>
        <v>0</v>
      </c>
      <c r="BS415" s="6">
        <f ca="1">BS414+SUMIFS('Transactions (Dated)'!$F:$F,'Transactions (Dated)'!$D:$D,$BF415,'Transactions (Dated)'!$B:$B,BS$11,'Transactions (Dated)'!$C:$C,"Dividend (paid to cash)")*AH415</f>
        <v>0</v>
      </c>
      <c r="BT415" s="6">
        <f ca="1">BT414+SUMIFS('Transactions (Dated)'!$F:$F,'Transactions (Dated)'!$D:$D,$BF415,'Transactions (Dated)'!$B:$B,BT$11,'Transactions (Dated)'!$C:$C,"Dividend (paid to cash)")*AI415</f>
        <v>0</v>
      </c>
      <c r="BU415" s="6">
        <f ca="1">BU414+SUMIFS('Transactions (Dated)'!$F:$F,'Transactions (Dated)'!$D:$D,$BF415,'Transactions (Dated)'!$B:$B,BU$11,'Transactions (Dated)'!$C:$C,"Dividend (paid to cash)")*AJ415</f>
        <v>0</v>
      </c>
      <c r="BV415" s="6"/>
      <c r="BX415" s="6">
        <f t="shared" ca="1" si="174"/>
        <v>638624.68599999999</v>
      </c>
      <c r="BZ415" s="3">
        <f t="shared" si="175"/>
        <v>42500</v>
      </c>
      <c r="CA415" s="4">
        <f t="shared" ca="1" si="170"/>
        <v>401803.16000000003</v>
      </c>
      <c r="CB415" s="4">
        <f t="shared" ca="1" si="171"/>
        <v>638624.68599999999</v>
      </c>
      <c r="CD415" s="4">
        <f t="shared" ca="1" si="172"/>
        <v>1040427.846</v>
      </c>
    </row>
    <row r="416" spans="2:82">
      <c r="B416" s="3">
        <f t="shared" si="173"/>
        <v>42501</v>
      </c>
      <c r="C416" s="2">
        <v>13788.2</v>
      </c>
      <c r="E416" s="70">
        <v>42501</v>
      </c>
      <c r="F416" s="69">
        <v>8.61</v>
      </c>
      <c r="G416" s="69">
        <v>2.4900000000000002</v>
      </c>
      <c r="H416" s="69">
        <v>18.62</v>
      </c>
      <c r="I416" s="69">
        <v>34</v>
      </c>
      <c r="J416" s="69">
        <v>14.41</v>
      </c>
      <c r="K416" s="69">
        <v>12.94</v>
      </c>
      <c r="L416" s="69">
        <v>17.27</v>
      </c>
      <c r="M416" s="69">
        <v>4.6399999999999997</v>
      </c>
      <c r="N416" s="69">
        <v>8.82</v>
      </c>
      <c r="O416" s="69">
        <v>9.73</v>
      </c>
      <c r="P416" s="69">
        <v>29</v>
      </c>
      <c r="Q416" s="69">
        <v>1.05</v>
      </c>
      <c r="R416" s="69">
        <v>5.3</v>
      </c>
      <c r="S416" s="69">
        <v>40.64</v>
      </c>
      <c r="T416" s="4"/>
      <c r="V416" s="3">
        <f t="shared" si="152"/>
        <v>42501</v>
      </c>
      <c r="W416" s="40">
        <f ca="1">W415+SUMIFS('Transactions (Dated)'!$E$2:$E$53,'Transactions (Dated)'!$D$2:$D$53,'Share Values'!$V416,'Transactions (Dated)'!$B$2:$B$53,'Share Values'!W$11,'Transactions (Dated)'!$C$2:$C$53,"Buy")-SUMIFS('Transactions (Dated)'!$E$2:$E$53,'Transactions (Dated)'!$D$2:$D$53,'Share Values'!$V416,'Transactions (Dated)'!$B$2:$B$53,'Share Values'!W$11,'Transactions (Dated)'!$C$2:$C$53,"Sell")</f>
        <v>4625</v>
      </c>
      <c r="X416" s="40">
        <f ca="1">X415+SUMIFS('Transactions (Dated)'!$E$2:$E$53,'Transactions (Dated)'!$D$2:$D$53,'Share Values'!$V416,'Transactions (Dated)'!$B$2:$B$53,'Share Values'!X$11,'Transactions (Dated)'!$C$2:$C$53,"Buy")-SUMIFS('Transactions (Dated)'!$E$2:$E$53,'Transactions (Dated)'!$D$2:$D$53,'Share Values'!$V416,'Transactions (Dated)'!$B$2:$B$53,'Share Values'!X$11,'Transactions (Dated)'!$C$2:$C$53,"Sell")</f>
        <v>9375</v>
      </c>
      <c r="Y416" s="40">
        <f ca="1">Y415+SUMIFS('Transactions (Dated)'!$E$2:$E$53,'Transactions (Dated)'!$D$2:$D$53,'Share Values'!$V416,'Transactions (Dated)'!$B$2:$B$53,'Share Values'!Y$11,'Transactions (Dated)'!$C$2:$C$53,"Buy")-SUMIFS('Transactions (Dated)'!$E$2:$E$53,'Transactions (Dated)'!$D$2:$D$53,'Share Values'!$V416,'Transactions (Dated)'!$B$2:$B$53,'Share Values'!Y$11,'Transactions (Dated)'!$C$2:$C$53,"Sell")</f>
        <v>0</v>
      </c>
      <c r="Z416" s="40">
        <f ca="1">Z415+SUMIFS('Transactions (Dated)'!$E$2:$E$53,'Transactions (Dated)'!$D$2:$D$53,'Share Values'!$V416,'Transactions (Dated)'!$B$2:$B$53,'Share Values'!Z$11,'Transactions (Dated)'!$C$2:$C$53,"Buy")-SUMIFS('Transactions (Dated)'!$E$2:$E$53,'Transactions (Dated)'!$D$2:$D$53,'Share Values'!$V416,'Transactions (Dated)'!$B$2:$B$53,'Share Values'!Z$11,'Transactions (Dated)'!$C$2:$C$53,"Sell")</f>
        <v>1892</v>
      </c>
      <c r="AA416" s="40">
        <f ca="1">AA415+SUMIFS('Transactions (Dated)'!$E$2:$E$53,'Transactions (Dated)'!$D$2:$D$53,'Share Values'!$V416,'Transactions (Dated)'!$B$2:$B$53,'Share Values'!AA$11,'Transactions (Dated)'!$C$2:$C$53,"Buy")-SUMIFS('Transactions (Dated)'!$E$2:$E$53,'Transactions (Dated)'!$D$2:$D$53,'Share Values'!$V416,'Transactions (Dated)'!$B$2:$B$53,'Share Values'!AA$11,'Transactions (Dated)'!$C$2:$C$53,"Sell")</f>
        <v>2348</v>
      </c>
      <c r="AB416" s="40">
        <f ca="1">AB415+SUMIFS('Transactions (Dated)'!$E$2:$E$53,'Transactions (Dated)'!$D$2:$D$53,'Share Values'!$V416,'Transactions (Dated)'!$B$2:$B$53,'Share Values'!AB$11,'Transactions (Dated)'!$C$2:$C$53,"Buy")-SUMIFS('Transactions (Dated)'!$E$2:$E$53,'Transactions (Dated)'!$D$2:$D$53,'Share Values'!$V416,'Transactions (Dated)'!$B$2:$B$53,'Share Values'!AB$11,'Transactions (Dated)'!$C$2:$C$53,"Sell")</f>
        <v>4900</v>
      </c>
      <c r="AC416" s="40">
        <f ca="1">AC415+SUMIFS('Transactions (Dated)'!$E$2:$E$53,'Transactions (Dated)'!$D$2:$D$53,'Share Values'!$V416,'Transactions (Dated)'!$B$2:$B$53,'Share Values'!AC$11,'Transactions (Dated)'!$C$2:$C$53,"Buy")-SUMIFS('Transactions (Dated)'!$E$2:$E$53,'Transactions (Dated)'!$D$2:$D$53,'Share Values'!$V416,'Transactions (Dated)'!$B$2:$B$53,'Share Values'!AC$11,'Transactions (Dated)'!$C$2:$C$53,"Sell")</f>
        <v>2900</v>
      </c>
      <c r="AD416" s="40">
        <f ca="1">AD415+SUMIFS('Transactions (Dated)'!$E$2:$E$53,'Transactions (Dated)'!$D$2:$D$53,'Share Values'!$V416,'Transactions (Dated)'!$B$2:$B$53,'Share Values'!AD$11,'Transactions (Dated)'!$C$2:$C$53,"Buy")-SUMIFS('Transactions (Dated)'!$E$2:$E$53,'Transactions (Dated)'!$D$2:$D$53,'Share Values'!$V416,'Transactions (Dated)'!$B$2:$B$53,'Share Values'!AD$11,'Transactions (Dated)'!$C$2:$C$53,"Sell")</f>
        <v>14201</v>
      </c>
      <c r="AE416" s="40">
        <f ca="1">AE415+SUMIFS('Transactions (Dated)'!$E$2:$E$53,'Transactions (Dated)'!$D$2:$D$53,'Share Values'!$V416,'Transactions (Dated)'!$B$2:$B$53,'Share Values'!AE$11,'Transactions (Dated)'!$C$2:$C$53,"Buy")-SUMIFS('Transactions (Dated)'!$E$2:$E$53,'Transactions (Dated)'!$D$2:$D$53,'Share Values'!$V416,'Transactions (Dated)'!$B$2:$B$53,'Share Values'!AE$11,'Transactions (Dated)'!$C$2:$C$53,"Sell")</f>
        <v>6835</v>
      </c>
      <c r="AF416" s="40">
        <f ca="1">AF415+SUMIFS('Transactions (Dated)'!$E$2:$E$53,'Transactions (Dated)'!$D$2:$D$53,'Share Values'!$V416,'Transactions (Dated)'!$B$2:$B$53,'Share Values'!AF$11,'Transactions (Dated)'!$C$2:$C$53,"Buy")-SUMIFS('Transactions (Dated)'!$E$2:$E$53,'Transactions (Dated)'!$D$2:$D$53,'Share Values'!$V416,'Transactions (Dated)'!$B$2:$B$53,'Share Values'!AF$11,'Transactions (Dated)'!$C$2:$C$53,"Sell")</f>
        <v>0</v>
      </c>
      <c r="AG416" s="40">
        <f ca="1">AG415+SUMIFS('Transactions (Dated)'!$E$2:$E$53,'Transactions (Dated)'!$D$2:$D$53,'Share Values'!$V416,'Transactions (Dated)'!$B$2:$B$53,'Share Values'!AG$11,'Transactions (Dated)'!$C$2:$C$53,"Buy")-SUMIFS('Transactions (Dated)'!$E$2:$E$53,'Transactions (Dated)'!$D$2:$D$53,'Share Values'!$V416,'Transactions (Dated)'!$B$2:$B$53,'Share Values'!AG$11,'Transactions (Dated)'!$C$2:$C$53,"Sell")</f>
        <v>0</v>
      </c>
      <c r="AH416" s="40">
        <f ca="1">AH415+SUMIFS('Transactions (Dated)'!$E$2:$E$53,'Transactions (Dated)'!$D$2:$D$53,'Share Values'!$V416,'Transactions (Dated)'!$B$2:$B$53,'Share Values'!AH$11,'Transactions (Dated)'!$C$2:$C$53,"Buy")-SUMIFS('Transactions (Dated)'!$E$2:$E$53,'Transactions (Dated)'!$D$2:$D$53,'Share Values'!$V416,'Transactions (Dated)'!$B$2:$B$53,'Share Values'!AH$11,'Transactions (Dated)'!$C$2:$C$53,"Sell")</f>
        <v>0</v>
      </c>
      <c r="AI416" s="40">
        <f ca="1">AI415+SUMIFS('Transactions (Dated)'!$E$2:$E$53,'Transactions (Dated)'!$D$2:$D$53,'Share Values'!$V416,'Transactions (Dated)'!$B$2:$B$53,'Share Values'!AI$11,'Transactions (Dated)'!$C$2:$C$53,"Buy")-SUMIFS('Transactions (Dated)'!$E$2:$E$53,'Transactions (Dated)'!$D$2:$D$53,'Share Values'!$V416,'Transactions (Dated)'!$B$2:$B$53,'Share Values'!AI$11,'Transactions (Dated)'!$C$2:$C$53,"Sell")</f>
        <v>0</v>
      </c>
      <c r="AJ416" s="40">
        <f ca="1">AJ415+SUMIFS('Transactions (Dated)'!$E$2:$E$53,'Transactions (Dated)'!$D$2:$D$53,'Share Values'!$V416,'Transactions (Dated)'!$B$2:$B$53,'Share Values'!AJ$11,'Transactions (Dated)'!$C$2:$C$53,"Buy")-SUMIFS('Transactions (Dated)'!$E$2:$E$53,'Transactions (Dated)'!$D$2:$D$53,'Share Values'!$V416,'Transactions (Dated)'!$B$2:$B$53,'Share Values'!AJ$11,'Transactions (Dated)'!$C$2:$C$53,"Sell")</f>
        <v>0</v>
      </c>
      <c r="AK416" s="40"/>
      <c r="AM416" s="3">
        <f t="shared" si="153"/>
        <v>42501</v>
      </c>
      <c r="AN416" s="6">
        <f t="shared" ca="1" si="154"/>
        <v>39821.25</v>
      </c>
      <c r="AO416" s="6">
        <f t="shared" ca="1" si="155"/>
        <v>23343.750000000004</v>
      </c>
      <c r="AP416" s="6">
        <f t="shared" ca="1" si="156"/>
        <v>0</v>
      </c>
      <c r="AQ416" s="6">
        <f t="shared" ca="1" si="157"/>
        <v>64328</v>
      </c>
      <c r="AR416" s="6">
        <f t="shared" ca="1" si="158"/>
        <v>33834.68</v>
      </c>
      <c r="AS416" s="6">
        <f t="shared" ca="1" si="159"/>
        <v>63406</v>
      </c>
      <c r="AT416" s="6">
        <f t="shared" ca="1" si="160"/>
        <v>50083</v>
      </c>
      <c r="AU416" s="6">
        <f t="shared" ca="1" si="161"/>
        <v>65892.639999999999</v>
      </c>
      <c r="AV416" s="6">
        <f t="shared" ca="1" si="162"/>
        <v>60284.700000000004</v>
      </c>
      <c r="AW416" s="6">
        <f t="shared" ca="1" si="163"/>
        <v>0</v>
      </c>
      <c r="AX416" s="6">
        <f t="shared" ca="1" si="164"/>
        <v>0</v>
      </c>
      <c r="AY416" s="6">
        <f t="shared" ca="1" si="165"/>
        <v>0</v>
      </c>
      <c r="AZ416" s="6">
        <f t="shared" ca="1" si="166"/>
        <v>0</v>
      </c>
      <c r="BA416" s="6">
        <f t="shared" ca="1" si="167"/>
        <v>0</v>
      </c>
      <c r="BB416" s="6"/>
      <c r="BD416" s="4">
        <f t="shared" ca="1" si="168"/>
        <v>400994.02</v>
      </c>
      <c r="BF416" s="3">
        <f t="shared" si="169"/>
        <v>42501</v>
      </c>
      <c r="BG416" s="6">
        <f>BG415+SUMIFS('Transactions (Dated)'!H:H,'Transactions (Dated)'!D:D,'Share Values'!AM416)</f>
        <v>633797.67999999993</v>
      </c>
      <c r="BH416" s="6">
        <f ca="1">BH415+SUMIFS('Transactions (Dated)'!$F:$F,'Transactions (Dated)'!$D:$D,$BF416,'Transactions (Dated)'!$B:$B,BH$11,'Transactions (Dated)'!$C:$C,"Dividend (paid to cash)")*W416</f>
        <v>0</v>
      </c>
      <c r="BI416" s="6">
        <f ca="1">BI415+SUMIFS('Transactions (Dated)'!$F:$F,'Transactions (Dated)'!$D:$D,$BF416,'Transactions (Dated)'!$B:$B,BI$11,'Transactions (Dated)'!$C:$C,"Dividend (paid to cash)")*X416</f>
        <v>2421.875</v>
      </c>
      <c r="BJ416" s="6">
        <f ca="1">BJ415+SUMIFS('Transactions (Dated)'!$F:$F,'Transactions (Dated)'!$D:$D,$BF416,'Transactions (Dated)'!$B:$B,BJ$11,'Transactions (Dated)'!$C:$C,"Dividend (paid to cash)")*Y416</f>
        <v>0</v>
      </c>
      <c r="BK416" s="6">
        <f ca="1">BK415+SUMIFS('Transactions (Dated)'!$F:$F,'Transactions (Dated)'!$D:$D,$BF416,'Transactions (Dated)'!$B:$B,BK$11,'Transactions (Dated)'!$C:$C,"Dividend (paid to cash)")*Z416</f>
        <v>312.18000000000006</v>
      </c>
      <c r="BL416" s="6">
        <f ca="1">BL415+SUMIFS('Transactions (Dated)'!$F:$F,'Transactions (Dated)'!$D:$D,$BF416,'Transactions (Dated)'!$B:$B,BL$11,'Transactions (Dated)'!$C:$C,"Dividend (paid to cash)")*AA416</f>
        <v>0</v>
      </c>
      <c r="BM416" s="6">
        <f ca="1">BM415+SUMIFS('Transactions (Dated)'!$F:$F,'Transactions (Dated)'!$D:$D,$BF416,'Transactions (Dated)'!$B:$B,BM$11,'Transactions (Dated)'!$C:$C,"Dividend (paid to cash)")*AB416</f>
        <v>1077.951</v>
      </c>
      <c r="BN416" s="6">
        <f ca="1">BN415+SUMIFS('Transactions (Dated)'!$F:$F,'Transactions (Dated)'!$D:$D,$BF416,'Transactions (Dated)'!$B:$B,BN$11,'Transactions (Dated)'!$C:$C,"Dividend (paid to cash)")*AC416</f>
        <v>1014.9999999999999</v>
      </c>
      <c r="BO416" s="6">
        <f ca="1">BO415+SUMIFS('Transactions (Dated)'!$F:$F,'Transactions (Dated)'!$D:$D,$BF416,'Transactions (Dated)'!$B:$B,BO$11,'Transactions (Dated)'!$C:$C,"Dividend (paid to cash)")*AD416</f>
        <v>0</v>
      </c>
      <c r="BP416" s="6">
        <f ca="1">BP415+SUMIFS('Transactions (Dated)'!$F:$F,'Transactions (Dated)'!$D:$D,$BF416,'Transactions (Dated)'!$B:$B,BP$11,'Transactions (Dated)'!$C:$C,"Dividend (paid to cash)")*AE416</f>
        <v>0</v>
      </c>
      <c r="BQ416" s="6">
        <f ca="1">BQ415+SUMIFS('Transactions (Dated)'!$F:$F,'Transactions (Dated)'!$D:$D,$BF416,'Transactions (Dated)'!$B:$B,BQ$11,'Transactions (Dated)'!$C:$C,"Dividend (paid to cash)")*AF416</f>
        <v>0</v>
      </c>
      <c r="BR416" s="6">
        <f ca="1">BR415+SUMIFS('Transactions (Dated)'!$F:$F,'Transactions (Dated)'!$D:$D,$BF416,'Transactions (Dated)'!$B:$B,BR$11,'Transactions (Dated)'!$C:$C,"Dividend (paid to cash)")*AG416</f>
        <v>0</v>
      </c>
      <c r="BS416" s="6">
        <f ca="1">BS415+SUMIFS('Transactions (Dated)'!$F:$F,'Transactions (Dated)'!$D:$D,$BF416,'Transactions (Dated)'!$B:$B,BS$11,'Transactions (Dated)'!$C:$C,"Dividend (paid to cash)")*AH416</f>
        <v>0</v>
      </c>
      <c r="BT416" s="6">
        <f ca="1">BT415+SUMIFS('Transactions (Dated)'!$F:$F,'Transactions (Dated)'!$D:$D,$BF416,'Transactions (Dated)'!$B:$B,BT$11,'Transactions (Dated)'!$C:$C,"Dividend (paid to cash)")*AI416</f>
        <v>0</v>
      </c>
      <c r="BU416" s="6">
        <f ca="1">BU415+SUMIFS('Transactions (Dated)'!$F:$F,'Transactions (Dated)'!$D:$D,$BF416,'Transactions (Dated)'!$B:$B,BU$11,'Transactions (Dated)'!$C:$C,"Dividend (paid to cash)")*AJ416</f>
        <v>0</v>
      </c>
      <c r="BV416" s="6"/>
      <c r="BX416" s="6">
        <f t="shared" ca="1" si="174"/>
        <v>638624.68599999999</v>
      </c>
      <c r="BZ416" s="3">
        <f t="shared" si="175"/>
        <v>42501</v>
      </c>
      <c r="CA416" s="4">
        <f t="shared" ca="1" si="170"/>
        <v>400994.02</v>
      </c>
      <c r="CB416" s="4">
        <f t="shared" ca="1" si="171"/>
        <v>638624.68599999999</v>
      </c>
      <c r="CD416" s="4">
        <f t="shared" ca="1" si="172"/>
        <v>1039618.706</v>
      </c>
    </row>
    <row r="417" spans="2:82">
      <c r="B417" s="3">
        <f t="shared" si="173"/>
        <v>42502</v>
      </c>
      <c r="C417" s="2">
        <v>13787.8</v>
      </c>
      <c r="E417" s="70">
        <v>42502</v>
      </c>
      <c r="F417" s="69">
        <v>8.48</v>
      </c>
      <c r="G417" s="69">
        <v>2.52</v>
      </c>
      <c r="H417" s="69">
        <v>18.63</v>
      </c>
      <c r="I417" s="69">
        <v>36.11</v>
      </c>
      <c r="J417" s="69">
        <v>13.9</v>
      </c>
      <c r="K417" s="69">
        <v>12.97</v>
      </c>
      <c r="L417" s="69">
        <v>17.329999999999998</v>
      </c>
      <c r="M417" s="69">
        <v>4.59</v>
      </c>
      <c r="N417" s="69">
        <v>8.85</v>
      </c>
      <c r="O417" s="69">
        <v>9.7632999999999992</v>
      </c>
      <c r="P417" s="69">
        <v>28.72</v>
      </c>
      <c r="Q417" s="69">
        <v>1.04</v>
      </c>
      <c r="R417" s="69">
        <v>4.99</v>
      </c>
      <c r="S417" s="69">
        <v>41.02</v>
      </c>
      <c r="T417" s="4"/>
      <c r="V417" s="3">
        <f t="shared" si="152"/>
        <v>42502</v>
      </c>
      <c r="W417" s="40">
        <f ca="1">W416+SUMIFS('Transactions (Dated)'!$E$2:$E$53,'Transactions (Dated)'!$D$2:$D$53,'Share Values'!$V417,'Transactions (Dated)'!$B$2:$B$53,'Share Values'!W$11,'Transactions (Dated)'!$C$2:$C$53,"Buy")-SUMIFS('Transactions (Dated)'!$E$2:$E$53,'Transactions (Dated)'!$D$2:$D$53,'Share Values'!$V417,'Transactions (Dated)'!$B$2:$B$53,'Share Values'!W$11,'Transactions (Dated)'!$C$2:$C$53,"Sell")</f>
        <v>4625</v>
      </c>
      <c r="X417" s="40">
        <f ca="1">X416+SUMIFS('Transactions (Dated)'!$E$2:$E$53,'Transactions (Dated)'!$D$2:$D$53,'Share Values'!$V417,'Transactions (Dated)'!$B$2:$B$53,'Share Values'!X$11,'Transactions (Dated)'!$C$2:$C$53,"Buy")-SUMIFS('Transactions (Dated)'!$E$2:$E$53,'Transactions (Dated)'!$D$2:$D$53,'Share Values'!$V417,'Transactions (Dated)'!$B$2:$B$53,'Share Values'!X$11,'Transactions (Dated)'!$C$2:$C$53,"Sell")</f>
        <v>9375</v>
      </c>
      <c r="Y417" s="40">
        <f ca="1">Y416+SUMIFS('Transactions (Dated)'!$E$2:$E$53,'Transactions (Dated)'!$D$2:$D$53,'Share Values'!$V417,'Transactions (Dated)'!$B$2:$B$53,'Share Values'!Y$11,'Transactions (Dated)'!$C$2:$C$53,"Buy")-SUMIFS('Transactions (Dated)'!$E$2:$E$53,'Transactions (Dated)'!$D$2:$D$53,'Share Values'!$V417,'Transactions (Dated)'!$B$2:$B$53,'Share Values'!Y$11,'Transactions (Dated)'!$C$2:$C$53,"Sell")</f>
        <v>0</v>
      </c>
      <c r="Z417" s="40">
        <f ca="1">Z416+SUMIFS('Transactions (Dated)'!$E$2:$E$53,'Transactions (Dated)'!$D$2:$D$53,'Share Values'!$V417,'Transactions (Dated)'!$B$2:$B$53,'Share Values'!Z$11,'Transactions (Dated)'!$C$2:$C$53,"Buy")-SUMIFS('Transactions (Dated)'!$E$2:$E$53,'Transactions (Dated)'!$D$2:$D$53,'Share Values'!$V417,'Transactions (Dated)'!$B$2:$B$53,'Share Values'!Z$11,'Transactions (Dated)'!$C$2:$C$53,"Sell")</f>
        <v>1892</v>
      </c>
      <c r="AA417" s="40">
        <f ca="1">AA416+SUMIFS('Transactions (Dated)'!$E$2:$E$53,'Transactions (Dated)'!$D$2:$D$53,'Share Values'!$V417,'Transactions (Dated)'!$B$2:$B$53,'Share Values'!AA$11,'Transactions (Dated)'!$C$2:$C$53,"Buy")-SUMIFS('Transactions (Dated)'!$E$2:$E$53,'Transactions (Dated)'!$D$2:$D$53,'Share Values'!$V417,'Transactions (Dated)'!$B$2:$B$53,'Share Values'!AA$11,'Transactions (Dated)'!$C$2:$C$53,"Sell")</f>
        <v>2348</v>
      </c>
      <c r="AB417" s="40">
        <f ca="1">AB416+SUMIFS('Transactions (Dated)'!$E$2:$E$53,'Transactions (Dated)'!$D$2:$D$53,'Share Values'!$V417,'Transactions (Dated)'!$B$2:$B$53,'Share Values'!AB$11,'Transactions (Dated)'!$C$2:$C$53,"Buy")-SUMIFS('Transactions (Dated)'!$E$2:$E$53,'Transactions (Dated)'!$D$2:$D$53,'Share Values'!$V417,'Transactions (Dated)'!$B$2:$B$53,'Share Values'!AB$11,'Transactions (Dated)'!$C$2:$C$53,"Sell")</f>
        <v>4900</v>
      </c>
      <c r="AC417" s="40">
        <f ca="1">AC416+SUMIFS('Transactions (Dated)'!$E$2:$E$53,'Transactions (Dated)'!$D$2:$D$53,'Share Values'!$V417,'Transactions (Dated)'!$B$2:$B$53,'Share Values'!AC$11,'Transactions (Dated)'!$C$2:$C$53,"Buy")-SUMIFS('Transactions (Dated)'!$E$2:$E$53,'Transactions (Dated)'!$D$2:$D$53,'Share Values'!$V417,'Transactions (Dated)'!$B$2:$B$53,'Share Values'!AC$11,'Transactions (Dated)'!$C$2:$C$53,"Sell")</f>
        <v>2900</v>
      </c>
      <c r="AD417" s="40">
        <f ca="1">AD416+SUMIFS('Transactions (Dated)'!$E$2:$E$53,'Transactions (Dated)'!$D$2:$D$53,'Share Values'!$V417,'Transactions (Dated)'!$B$2:$B$53,'Share Values'!AD$11,'Transactions (Dated)'!$C$2:$C$53,"Buy")-SUMIFS('Transactions (Dated)'!$E$2:$E$53,'Transactions (Dated)'!$D$2:$D$53,'Share Values'!$V417,'Transactions (Dated)'!$B$2:$B$53,'Share Values'!AD$11,'Transactions (Dated)'!$C$2:$C$53,"Sell")</f>
        <v>14201</v>
      </c>
      <c r="AE417" s="40">
        <f ca="1">AE416+SUMIFS('Transactions (Dated)'!$E$2:$E$53,'Transactions (Dated)'!$D$2:$D$53,'Share Values'!$V417,'Transactions (Dated)'!$B$2:$B$53,'Share Values'!AE$11,'Transactions (Dated)'!$C$2:$C$53,"Buy")-SUMIFS('Transactions (Dated)'!$E$2:$E$53,'Transactions (Dated)'!$D$2:$D$53,'Share Values'!$V417,'Transactions (Dated)'!$B$2:$B$53,'Share Values'!AE$11,'Transactions (Dated)'!$C$2:$C$53,"Sell")</f>
        <v>6835</v>
      </c>
      <c r="AF417" s="40">
        <f ca="1">AF416+SUMIFS('Transactions (Dated)'!$E$2:$E$53,'Transactions (Dated)'!$D$2:$D$53,'Share Values'!$V417,'Transactions (Dated)'!$B$2:$B$53,'Share Values'!AF$11,'Transactions (Dated)'!$C$2:$C$53,"Buy")-SUMIFS('Transactions (Dated)'!$E$2:$E$53,'Transactions (Dated)'!$D$2:$D$53,'Share Values'!$V417,'Transactions (Dated)'!$B$2:$B$53,'Share Values'!AF$11,'Transactions (Dated)'!$C$2:$C$53,"Sell")</f>
        <v>0</v>
      </c>
      <c r="AG417" s="40">
        <f ca="1">AG416+SUMIFS('Transactions (Dated)'!$E$2:$E$53,'Transactions (Dated)'!$D$2:$D$53,'Share Values'!$V417,'Transactions (Dated)'!$B$2:$B$53,'Share Values'!AG$11,'Transactions (Dated)'!$C$2:$C$53,"Buy")-SUMIFS('Transactions (Dated)'!$E$2:$E$53,'Transactions (Dated)'!$D$2:$D$53,'Share Values'!$V417,'Transactions (Dated)'!$B$2:$B$53,'Share Values'!AG$11,'Transactions (Dated)'!$C$2:$C$53,"Sell")</f>
        <v>0</v>
      </c>
      <c r="AH417" s="40">
        <f ca="1">AH416+SUMIFS('Transactions (Dated)'!$E$2:$E$53,'Transactions (Dated)'!$D$2:$D$53,'Share Values'!$V417,'Transactions (Dated)'!$B$2:$B$53,'Share Values'!AH$11,'Transactions (Dated)'!$C$2:$C$53,"Buy")-SUMIFS('Transactions (Dated)'!$E$2:$E$53,'Transactions (Dated)'!$D$2:$D$53,'Share Values'!$V417,'Transactions (Dated)'!$B$2:$B$53,'Share Values'!AH$11,'Transactions (Dated)'!$C$2:$C$53,"Sell")</f>
        <v>0</v>
      </c>
      <c r="AI417" s="40">
        <f ca="1">AI416+SUMIFS('Transactions (Dated)'!$E$2:$E$53,'Transactions (Dated)'!$D$2:$D$53,'Share Values'!$V417,'Transactions (Dated)'!$B$2:$B$53,'Share Values'!AI$11,'Transactions (Dated)'!$C$2:$C$53,"Buy")-SUMIFS('Transactions (Dated)'!$E$2:$E$53,'Transactions (Dated)'!$D$2:$D$53,'Share Values'!$V417,'Transactions (Dated)'!$B$2:$B$53,'Share Values'!AI$11,'Transactions (Dated)'!$C$2:$C$53,"Sell")</f>
        <v>0</v>
      </c>
      <c r="AJ417" s="40">
        <f ca="1">AJ416+SUMIFS('Transactions (Dated)'!$E$2:$E$53,'Transactions (Dated)'!$D$2:$D$53,'Share Values'!$V417,'Transactions (Dated)'!$B$2:$B$53,'Share Values'!AJ$11,'Transactions (Dated)'!$C$2:$C$53,"Buy")-SUMIFS('Transactions (Dated)'!$E$2:$E$53,'Transactions (Dated)'!$D$2:$D$53,'Share Values'!$V417,'Transactions (Dated)'!$B$2:$B$53,'Share Values'!AJ$11,'Transactions (Dated)'!$C$2:$C$53,"Sell")</f>
        <v>0</v>
      </c>
      <c r="AK417" s="40"/>
      <c r="AM417" s="3">
        <f t="shared" si="153"/>
        <v>42502</v>
      </c>
      <c r="AN417" s="6">
        <f t="shared" ca="1" si="154"/>
        <v>39220</v>
      </c>
      <c r="AO417" s="6">
        <f t="shared" ca="1" si="155"/>
        <v>23625</v>
      </c>
      <c r="AP417" s="6">
        <f t="shared" ca="1" si="156"/>
        <v>0</v>
      </c>
      <c r="AQ417" s="6">
        <f t="shared" ca="1" si="157"/>
        <v>68320.12</v>
      </c>
      <c r="AR417" s="6">
        <f t="shared" ca="1" si="158"/>
        <v>32637.200000000001</v>
      </c>
      <c r="AS417" s="6">
        <f t="shared" ca="1" si="159"/>
        <v>63553</v>
      </c>
      <c r="AT417" s="6">
        <f t="shared" ca="1" si="160"/>
        <v>50256.999999999993</v>
      </c>
      <c r="AU417" s="6">
        <f t="shared" ca="1" si="161"/>
        <v>65182.59</v>
      </c>
      <c r="AV417" s="6">
        <f t="shared" ca="1" si="162"/>
        <v>60489.75</v>
      </c>
      <c r="AW417" s="6">
        <f t="shared" ca="1" si="163"/>
        <v>0</v>
      </c>
      <c r="AX417" s="6">
        <f t="shared" ca="1" si="164"/>
        <v>0</v>
      </c>
      <c r="AY417" s="6">
        <f t="shared" ca="1" si="165"/>
        <v>0</v>
      </c>
      <c r="AZ417" s="6">
        <f t="shared" ca="1" si="166"/>
        <v>0</v>
      </c>
      <c r="BA417" s="6">
        <f t="shared" ca="1" si="167"/>
        <v>0</v>
      </c>
      <c r="BB417" s="6"/>
      <c r="BD417" s="4">
        <f t="shared" ca="1" si="168"/>
        <v>403284.66000000003</v>
      </c>
      <c r="BF417" s="3">
        <f t="shared" si="169"/>
        <v>42502</v>
      </c>
      <c r="BG417" s="6">
        <f>BG416+SUMIFS('Transactions (Dated)'!H:H,'Transactions (Dated)'!D:D,'Share Values'!AM417)</f>
        <v>633797.67999999993</v>
      </c>
      <c r="BH417" s="6">
        <f ca="1">BH416+SUMIFS('Transactions (Dated)'!$F:$F,'Transactions (Dated)'!$D:$D,$BF417,'Transactions (Dated)'!$B:$B,BH$11,'Transactions (Dated)'!$C:$C,"Dividend (paid to cash)")*W417</f>
        <v>0</v>
      </c>
      <c r="BI417" s="6">
        <f ca="1">BI416+SUMIFS('Transactions (Dated)'!$F:$F,'Transactions (Dated)'!$D:$D,$BF417,'Transactions (Dated)'!$B:$B,BI$11,'Transactions (Dated)'!$C:$C,"Dividend (paid to cash)")*X417</f>
        <v>2421.875</v>
      </c>
      <c r="BJ417" s="6">
        <f ca="1">BJ416+SUMIFS('Transactions (Dated)'!$F:$F,'Transactions (Dated)'!$D:$D,$BF417,'Transactions (Dated)'!$B:$B,BJ$11,'Transactions (Dated)'!$C:$C,"Dividend (paid to cash)")*Y417</f>
        <v>0</v>
      </c>
      <c r="BK417" s="6">
        <f ca="1">BK416+SUMIFS('Transactions (Dated)'!$F:$F,'Transactions (Dated)'!$D:$D,$BF417,'Transactions (Dated)'!$B:$B,BK$11,'Transactions (Dated)'!$C:$C,"Dividend (paid to cash)")*Z417</f>
        <v>312.18000000000006</v>
      </c>
      <c r="BL417" s="6">
        <f ca="1">BL416+SUMIFS('Transactions (Dated)'!$F:$F,'Transactions (Dated)'!$D:$D,$BF417,'Transactions (Dated)'!$B:$B,BL$11,'Transactions (Dated)'!$C:$C,"Dividend (paid to cash)")*AA417</f>
        <v>0</v>
      </c>
      <c r="BM417" s="6">
        <f ca="1">BM416+SUMIFS('Transactions (Dated)'!$F:$F,'Transactions (Dated)'!$D:$D,$BF417,'Transactions (Dated)'!$B:$B,BM$11,'Transactions (Dated)'!$C:$C,"Dividend (paid to cash)")*AB417</f>
        <v>1077.951</v>
      </c>
      <c r="BN417" s="6">
        <f ca="1">BN416+SUMIFS('Transactions (Dated)'!$F:$F,'Transactions (Dated)'!$D:$D,$BF417,'Transactions (Dated)'!$B:$B,BN$11,'Transactions (Dated)'!$C:$C,"Dividend (paid to cash)")*AC417</f>
        <v>1014.9999999999999</v>
      </c>
      <c r="BO417" s="6">
        <f ca="1">BO416+SUMIFS('Transactions (Dated)'!$F:$F,'Transactions (Dated)'!$D:$D,$BF417,'Transactions (Dated)'!$B:$B,BO$11,'Transactions (Dated)'!$C:$C,"Dividend (paid to cash)")*AD417</f>
        <v>0</v>
      </c>
      <c r="BP417" s="6">
        <f ca="1">BP416+SUMIFS('Transactions (Dated)'!$F:$F,'Transactions (Dated)'!$D:$D,$BF417,'Transactions (Dated)'!$B:$B,BP$11,'Transactions (Dated)'!$C:$C,"Dividend (paid to cash)")*AE417</f>
        <v>0</v>
      </c>
      <c r="BQ417" s="6">
        <f ca="1">BQ416+SUMIFS('Transactions (Dated)'!$F:$F,'Transactions (Dated)'!$D:$D,$BF417,'Transactions (Dated)'!$B:$B,BQ$11,'Transactions (Dated)'!$C:$C,"Dividend (paid to cash)")*AF417</f>
        <v>0</v>
      </c>
      <c r="BR417" s="6">
        <f ca="1">BR416+SUMIFS('Transactions (Dated)'!$F:$F,'Transactions (Dated)'!$D:$D,$BF417,'Transactions (Dated)'!$B:$B,BR$11,'Transactions (Dated)'!$C:$C,"Dividend (paid to cash)")*AG417</f>
        <v>0</v>
      </c>
      <c r="BS417" s="6">
        <f ca="1">BS416+SUMIFS('Transactions (Dated)'!$F:$F,'Transactions (Dated)'!$D:$D,$BF417,'Transactions (Dated)'!$B:$B,BS$11,'Transactions (Dated)'!$C:$C,"Dividend (paid to cash)")*AH417</f>
        <v>0</v>
      </c>
      <c r="BT417" s="6">
        <f ca="1">BT416+SUMIFS('Transactions (Dated)'!$F:$F,'Transactions (Dated)'!$D:$D,$BF417,'Transactions (Dated)'!$B:$B,BT$11,'Transactions (Dated)'!$C:$C,"Dividend (paid to cash)")*AI417</f>
        <v>0</v>
      </c>
      <c r="BU417" s="6">
        <f ca="1">BU416+SUMIFS('Transactions (Dated)'!$F:$F,'Transactions (Dated)'!$D:$D,$BF417,'Transactions (Dated)'!$B:$B,BU$11,'Transactions (Dated)'!$C:$C,"Dividend (paid to cash)")*AJ417</f>
        <v>0</v>
      </c>
      <c r="BV417" s="6"/>
      <c r="BX417" s="6">
        <f t="shared" ca="1" si="174"/>
        <v>638624.68599999999</v>
      </c>
      <c r="BZ417" s="3">
        <f t="shared" si="175"/>
        <v>42502</v>
      </c>
      <c r="CA417" s="4">
        <f t="shared" ca="1" si="170"/>
        <v>403284.66000000003</v>
      </c>
      <c r="CB417" s="4">
        <f t="shared" ca="1" si="171"/>
        <v>638624.68599999999</v>
      </c>
      <c r="CD417" s="4">
        <f t="shared" ca="1" si="172"/>
        <v>1041909.346</v>
      </c>
    </row>
    <row r="418" spans="2:82">
      <c r="B418" s="3">
        <f t="shared" si="173"/>
        <v>42503</v>
      </c>
      <c r="C418" s="2">
        <v>13748.6</v>
      </c>
      <c r="E418" s="70">
        <v>42503</v>
      </c>
      <c r="F418" s="69">
        <v>8.4499999999999993</v>
      </c>
      <c r="G418" s="69">
        <v>2.4900000000000002</v>
      </c>
      <c r="H418" s="69">
        <v>18.59</v>
      </c>
      <c r="I418" s="69">
        <v>35.64</v>
      </c>
      <c r="J418" s="69">
        <v>13.57</v>
      </c>
      <c r="K418" s="69">
        <v>12.92</v>
      </c>
      <c r="L418" s="69">
        <v>16.62</v>
      </c>
      <c r="M418" s="69">
        <v>4.72</v>
      </c>
      <c r="N418" s="69">
        <v>8.85</v>
      </c>
      <c r="O418" s="69">
        <v>10.003299999999999</v>
      </c>
      <c r="P418" s="69">
        <v>28.93</v>
      </c>
      <c r="Q418" s="69">
        <v>1.05</v>
      </c>
      <c r="R418" s="69">
        <v>4.83</v>
      </c>
      <c r="S418" s="69">
        <v>40.630000000000003</v>
      </c>
      <c r="T418" s="4"/>
      <c r="V418" s="3">
        <f t="shared" si="152"/>
        <v>42503</v>
      </c>
      <c r="W418" s="40">
        <f ca="1">W417+SUMIFS('Transactions (Dated)'!$E$2:$E$53,'Transactions (Dated)'!$D$2:$D$53,'Share Values'!$V418,'Transactions (Dated)'!$B$2:$B$53,'Share Values'!W$11,'Transactions (Dated)'!$C$2:$C$53,"Buy")-SUMIFS('Transactions (Dated)'!$E$2:$E$53,'Transactions (Dated)'!$D$2:$D$53,'Share Values'!$V418,'Transactions (Dated)'!$B$2:$B$53,'Share Values'!W$11,'Transactions (Dated)'!$C$2:$C$53,"Sell")</f>
        <v>4625</v>
      </c>
      <c r="X418" s="40">
        <f ca="1">X417+SUMIFS('Transactions (Dated)'!$E$2:$E$53,'Transactions (Dated)'!$D$2:$D$53,'Share Values'!$V418,'Transactions (Dated)'!$B$2:$B$53,'Share Values'!X$11,'Transactions (Dated)'!$C$2:$C$53,"Buy")-SUMIFS('Transactions (Dated)'!$E$2:$E$53,'Transactions (Dated)'!$D$2:$D$53,'Share Values'!$V418,'Transactions (Dated)'!$B$2:$B$53,'Share Values'!X$11,'Transactions (Dated)'!$C$2:$C$53,"Sell")</f>
        <v>9375</v>
      </c>
      <c r="Y418" s="40">
        <f ca="1">Y417+SUMIFS('Transactions (Dated)'!$E$2:$E$53,'Transactions (Dated)'!$D$2:$D$53,'Share Values'!$V418,'Transactions (Dated)'!$B$2:$B$53,'Share Values'!Y$11,'Transactions (Dated)'!$C$2:$C$53,"Buy")-SUMIFS('Transactions (Dated)'!$E$2:$E$53,'Transactions (Dated)'!$D$2:$D$53,'Share Values'!$V418,'Transactions (Dated)'!$B$2:$B$53,'Share Values'!Y$11,'Transactions (Dated)'!$C$2:$C$53,"Sell")</f>
        <v>0</v>
      </c>
      <c r="Z418" s="40">
        <f ca="1">Z417+SUMIFS('Transactions (Dated)'!$E$2:$E$53,'Transactions (Dated)'!$D$2:$D$53,'Share Values'!$V418,'Transactions (Dated)'!$B$2:$B$53,'Share Values'!Z$11,'Transactions (Dated)'!$C$2:$C$53,"Buy")-SUMIFS('Transactions (Dated)'!$E$2:$E$53,'Transactions (Dated)'!$D$2:$D$53,'Share Values'!$V418,'Transactions (Dated)'!$B$2:$B$53,'Share Values'!Z$11,'Transactions (Dated)'!$C$2:$C$53,"Sell")</f>
        <v>1892</v>
      </c>
      <c r="AA418" s="40">
        <f ca="1">AA417+SUMIFS('Transactions (Dated)'!$E$2:$E$53,'Transactions (Dated)'!$D$2:$D$53,'Share Values'!$V418,'Transactions (Dated)'!$B$2:$B$53,'Share Values'!AA$11,'Transactions (Dated)'!$C$2:$C$53,"Buy")-SUMIFS('Transactions (Dated)'!$E$2:$E$53,'Transactions (Dated)'!$D$2:$D$53,'Share Values'!$V418,'Transactions (Dated)'!$B$2:$B$53,'Share Values'!AA$11,'Transactions (Dated)'!$C$2:$C$53,"Sell")</f>
        <v>2348</v>
      </c>
      <c r="AB418" s="40">
        <f ca="1">AB417+SUMIFS('Transactions (Dated)'!$E$2:$E$53,'Transactions (Dated)'!$D$2:$D$53,'Share Values'!$V418,'Transactions (Dated)'!$B$2:$B$53,'Share Values'!AB$11,'Transactions (Dated)'!$C$2:$C$53,"Buy")-SUMIFS('Transactions (Dated)'!$E$2:$E$53,'Transactions (Dated)'!$D$2:$D$53,'Share Values'!$V418,'Transactions (Dated)'!$B$2:$B$53,'Share Values'!AB$11,'Transactions (Dated)'!$C$2:$C$53,"Sell")</f>
        <v>4900</v>
      </c>
      <c r="AC418" s="40">
        <f ca="1">AC417+SUMIFS('Transactions (Dated)'!$E$2:$E$53,'Transactions (Dated)'!$D$2:$D$53,'Share Values'!$V418,'Transactions (Dated)'!$B$2:$B$53,'Share Values'!AC$11,'Transactions (Dated)'!$C$2:$C$53,"Buy")-SUMIFS('Transactions (Dated)'!$E$2:$E$53,'Transactions (Dated)'!$D$2:$D$53,'Share Values'!$V418,'Transactions (Dated)'!$B$2:$B$53,'Share Values'!AC$11,'Transactions (Dated)'!$C$2:$C$53,"Sell")</f>
        <v>2900</v>
      </c>
      <c r="AD418" s="40">
        <f ca="1">AD417+SUMIFS('Transactions (Dated)'!$E$2:$E$53,'Transactions (Dated)'!$D$2:$D$53,'Share Values'!$V418,'Transactions (Dated)'!$B$2:$B$53,'Share Values'!AD$11,'Transactions (Dated)'!$C$2:$C$53,"Buy")-SUMIFS('Transactions (Dated)'!$E$2:$E$53,'Transactions (Dated)'!$D$2:$D$53,'Share Values'!$V418,'Transactions (Dated)'!$B$2:$B$53,'Share Values'!AD$11,'Transactions (Dated)'!$C$2:$C$53,"Sell")</f>
        <v>14201</v>
      </c>
      <c r="AE418" s="40">
        <f ca="1">AE417+SUMIFS('Transactions (Dated)'!$E$2:$E$53,'Transactions (Dated)'!$D$2:$D$53,'Share Values'!$V418,'Transactions (Dated)'!$B$2:$B$53,'Share Values'!AE$11,'Transactions (Dated)'!$C$2:$C$53,"Buy")-SUMIFS('Transactions (Dated)'!$E$2:$E$53,'Transactions (Dated)'!$D$2:$D$53,'Share Values'!$V418,'Transactions (Dated)'!$B$2:$B$53,'Share Values'!AE$11,'Transactions (Dated)'!$C$2:$C$53,"Sell")</f>
        <v>6835</v>
      </c>
      <c r="AF418" s="40">
        <f ca="1">AF417+SUMIFS('Transactions (Dated)'!$E$2:$E$53,'Transactions (Dated)'!$D$2:$D$53,'Share Values'!$V418,'Transactions (Dated)'!$B$2:$B$53,'Share Values'!AF$11,'Transactions (Dated)'!$C$2:$C$53,"Buy")-SUMIFS('Transactions (Dated)'!$E$2:$E$53,'Transactions (Dated)'!$D$2:$D$53,'Share Values'!$V418,'Transactions (Dated)'!$B$2:$B$53,'Share Values'!AF$11,'Transactions (Dated)'!$C$2:$C$53,"Sell")</f>
        <v>0</v>
      </c>
      <c r="AG418" s="40">
        <f ca="1">AG417+SUMIFS('Transactions (Dated)'!$E$2:$E$53,'Transactions (Dated)'!$D$2:$D$53,'Share Values'!$V418,'Transactions (Dated)'!$B$2:$B$53,'Share Values'!AG$11,'Transactions (Dated)'!$C$2:$C$53,"Buy")-SUMIFS('Transactions (Dated)'!$E$2:$E$53,'Transactions (Dated)'!$D$2:$D$53,'Share Values'!$V418,'Transactions (Dated)'!$B$2:$B$53,'Share Values'!AG$11,'Transactions (Dated)'!$C$2:$C$53,"Sell")</f>
        <v>0</v>
      </c>
      <c r="AH418" s="40">
        <f ca="1">AH417+SUMIFS('Transactions (Dated)'!$E$2:$E$53,'Transactions (Dated)'!$D$2:$D$53,'Share Values'!$V418,'Transactions (Dated)'!$B$2:$B$53,'Share Values'!AH$11,'Transactions (Dated)'!$C$2:$C$53,"Buy")-SUMIFS('Transactions (Dated)'!$E$2:$E$53,'Transactions (Dated)'!$D$2:$D$53,'Share Values'!$V418,'Transactions (Dated)'!$B$2:$B$53,'Share Values'!AH$11,'Transactions (Dated)'!$C$2:$C$53,"Sell")</f>
        <v>0</v>
      </c>
      <c r="AI418" s="40">
        <f ca="1">AI417+SUMIFS('Transactions (Dated)'!$E$2:$E$53,'Transactions (Dated)'!$D$2:$D$53,'Share Values'!$V418,'Transactions (Dated)'!$B$2:$B$53,'Share Values'!AI$11,'Transactions (Dated)'!$C$2:$C$53,"Buy")-SUMIFS('Transactions (Dated)'!$E$2:$E$53,'Transactions (Dated)'!$D$2:$D$53,'Share Values'!$V418,'Transactions (Dated)'!$B$2:$B$53,'Share Values'!AI$11,'Transactions (Dated)'!$C$2:$C$53,"Sell")</f>
        <v>0</v>
      </c>
      <c r="AJ418" s="40">
        <f ca="1">AJ417+SUMIFS('Transactions (Dated)'!$E$2:$E$53,'Transactions (Dated)'!$D$2:$D$53,'Share Values'!$V418,'Transactions (Dated)'!$B$2:$B$53,'Share Values'!AJ$11,'Transactions (Dated)'!$C$2:$C$53,"Buy")-SUMIFS('Transactions (Dated)'!$E$2:$E$53,'Transactions (Dated)'!$D$2:$D$53,'Share Values'!$V418,'Transactions (Dated)'!$B$2:$B$53,'Share Values'!AJ$11,'Transactions (Dated)'!$C$2:$C$53,"Sell")</f>
        <v>0</v>
      </c>
      <c r="AK418" s="40"/>
      <c r="AM418" s="3">
        <f t="shared" si="153"/>
        <v>42503</v>
      </c>
      <c r="AN418" s="6">
        <f t="shared" ca="1" si="154"/>
        <v>39081.25</v>
      </c>
      <c r="AO418" s="6">
        <f t="shared" ca="1" si="155"/>
        <v>23343.750000000004</v>
      </c>
      <c r="AP418" s="6">
        <f t="shared" ca="1" si="156"/>
        <v>0</v>
      </c>
      <c r="AQ418" s="6">
        <f t="shared" ca="1" si="157"/>
        <v>67430.880000000005</v>
      </c>
      <c r="AR418" s="6">
        <f t="shared" ca="1" si="158"/>
        <v>31862.36</v>
      </c>
      <c r="AS418" s="6">
        <f t="shared" ca="1" si="159"/>
        <v>63308</v>
      </c>
      <c r="AT418" s="6">
        <f t="shared" ca="1" si="160"/>
        <v>48198</v>
      </c>
      <c r="AU418" s="6">
        <f t="shared" ca="1" si="161"/>
        <v>67028.72</v>
      </c>
      <c r="AV418" s="6">
        <f t="shared" ca="1" si="162"/>
        <v>60489.75</v>
      </c>
      <c r="AW418" s="6">
        <f t="shared" ca="1" si="163"/>
        <v>0</v>
      </c>
      <c r="AX418" s="6">
        <f t="shared" ca="1" si="164"/>
        <v>0</v>
      </c>
      <c r="AY418" s="6">
        <f t="shared" ca="1" si="165"/>
        <v>0</v>
      </c>
      <c r="AZ418" s="6">
        <f t="shared" ca="1" si="166"/>
        <v>0</v>
      </c>
      <c r="BA418" s="6">
        <f t="shared" ca="1" si="167"/>
        <v>0</v>
      </c>
      <c r="BB418" s="6"/>
      <c r="BD418" s="4">
        <f t="shared" ca="1" si="168"/>
        <v>400742.70999999996</v>
      </c>
      <c r="BF418" s="3">
        <f t="shared" si="169"/>
        <v>42503</v>
      </c>
      <c r="BG418" s="6">
        <f>BG417+SUMIFS('Transactions (Dated)'!H:H,'Transactions (Dated)'!D:D,'Share Values'!AM418)</f>
        <v>633797.67999999993</v>
      </c>
      <c r="BH418" s="6">
        <f ca="1">BH417+SUMIFS('Transactions (Dated)'!$F:$F,'Transactions (Dated)'!$D:$D,$BF418,'Transactions (Dated)'!$B:$B,BH$11,'Transactions (Dated)'!$C:$C,"Dividend (paid to cash)")*W418</f>
        <v>0</v>
      </c>
      <c r="BI418" s="6">
        <f ca="1">BI417+SUMIFS('Transactions (Dated)'!$F:$F,'Transactions (Dated)'!$D:$D,$BF418,'Transactions (Dated)'!$B:$B,BI$11,'Transactions (Dated)'!$C:$C,"Dividend (paid to cash)")*X418</f>
        <v>2421.875</v>
      </c>
      <c r="BJ418" s="6">
        <f ca="1">BJ417+SUMIFS('Transactions (Dated)'!$F:$F,'Transactions (Dated)'!$D:$D,$BF418,'Transactions (Dated)'!$B:$B,BJ$11,'Transactions (Dated)'!$C:$C,"Dividend (paid to cash)")*Y418</f>
        <v>0</v>
      </c>
      <c r="BK418" s="6">
        <f ca="1">BK417+SUMIFS('Transactions (Dated)'!$F:$F,'Transactions (Dated)'!$D:$D,$BF418,'Transactions (Dated)'!$B:$B,BK$11,'Transactions (Dated)'!$C:$C,"Dividend (paid to cash)")*Z418</f>
        <v>312.18000000000006</v>
      </c>
      <c r="BL418" s="6">
        <f ca="1">BL417+SUMIFS('Transactions (Dated)'!$F:$F,'Transactions (Dated)'!$D:$D,$BF418,'Transactions (Dated)'!$B:$B,BL$11,'Transactions (Dated)'!$C:$C,"Dividend (paid to cash)")*AA418</f>
        <v>0</v>
      </c>
      <c r="BM418" s="6">
        <f ca="1">BM417+SUMIFS('Transactions (Dated)'!$F:$F,'Transactions (Dated)'!$D:$D,$BF418,'Transactions (Dated)'!$B:$B,BM$11,'Transactions (Dated)'!$C:$C,"Dividend (paid to cash)")*AB418</f>
        <v>1077.951</v>
      </c>
      <c r="BN418" s="6">
        <f ca="1">BN417+SUMIFS('Transactions (Dated)'!$F:$F,'Transactions (Dated)'!$D:$D,$BF418,'Transactions (Dated)'!$B:$B,BN$11,'Transactions (Dated)'!$C:$C,"Dividend (paid to cash)")*AC418</f>
        <v>1014.9999999999999</v>
      </c>
      <c r="BO418" s="6">
        <f ca="1">BO417+SUMIFS('Transactions (Dated)'!$F:$F,'Transactions (Dated)'!$D:$D,$BF418,'Transactions (Dated)'!$B:$B,BO$11,'Transactions (Dated)'!$C:$C,"Dividend (paid to cash)")*AD418</f>
        <v>0</v>
      </c>
      <c r="BP418" s="6">
        <f ca="1">BP417+SUMIFS('Transactions (Dated)'!$F:$F,'Transactions (Dated)'!$D:$D,$BF418,'Transactions (Dated)'!$B:$B,BP$11,'Transactions (Dated)'!$C:$C,"Dividend (paid to cash)")*AE418</f>
        <v>0</v>
      </c>
      <c r="BQ418" s="6">
        <f ca="1">BQ417+SUMIFS('Transactions (Dated)'!$F:$F,'Transactions (Dated)'!$D:$D,$BF418,'Transactions (Dated)'!$B:$B,BQ$11,'Transactions (Dated)'!$C:$C,"Dividend (paid to cash)")*AF418</f>
        <v>0</v>
      </c>
      <c r="BR418" s="6">
        <f ca="1">BR417+SUMIFS('Transactions (Dated)'!$F:$F,'Transactions (Dated)'!$D:$D,$BF418,'Transactions (Dated)'!$B:$B,BR$11,'Transactions (Dated)'!$C:$C,"Dividend (paid to cash)")*AG418</f>
        <v>0</v>
      </c>
      <c r="BS418" s="6">
        <f ca="1">BS417+SUMIFS('Transactions (Dated)'!$F:$F,'Transactions (Dated)'!$D:$D,$BF418,'Transactions (Dated)'!$B:$B,BS$11,'Transactions (Dated)'!$C:$C,"Dividend (paid to cash)")*AH418</f>
        <v>0</v>
      </c>
      <c r="BT418" s="6">
        <f ca="1">BT417+SUMIFS('Transactions (Dated)'!$F:$F,'Transactions (Dated)'!$D:$D,$BF418,'Transactions (Dated)'!$B:$B,BT$11,'Transactions (Dated)'!$C:$C,"Dividend (paid to cash)")*AI418</f>
        <v>0</v>
      </c>
      <c r="BU418" s="6">
        <f ca="1">BU417+SUMIFS('Transactions (Dated)'!$F:$F,'Transactions (Dated)'!$D:$D,$BF418,'Transactions (Dated)'!$B:$B,BU$11,'Transactions (Dated)'!$C:$C,"Dividend (paid to cash)")*AJ418</f>
        <v>0</v>
      </c>
      <c r="BV418" s="6"/>
      <c r="BX418" s="6">
        <f t="shared" ca="1" si="174"/>
        <v>638624.68599999999</v>
      </c>
      <c r="BZ418" s="3">
        <f t="shared" si="175"/>
        <v>42503</v>
      </c>
      <c r="CA418" s="4">
        <f t="shared" ca="1" si="170"/>
        <v>400742.70999999996</v>
      </c>
      <c r="CB418" s="4">
        <f t="shared" ca="1" si="171"/>
        <v>638624.68599999999</v>
      </c>
      <c r="CD418" s="4">
        <f t="shared" ca="1" si="172"/>
        <v>1039367.3959999999</v>
      </c>
    </row>
    <row r="419" spans="2:82">
      <c r="B419" s="3">
        <f t="shared" si="173"/>
        <v>42506</v>
      </c>
      <c r="C419" s="2">
        <v>13893.5</v>
      </c>
      <c r="E419" s="70">
        <v>42506</v>
      </c>
      <c r="F419" s="69">
        <v>8.64</v>
      </c>
      <c r="G419" s="69">
        <v>2.48</v>
      </c>
      <c r="H419" s="69">
        <v>18.8</v>
      </c>
      <c r="I419" s="69">
        <v>36.85</v>
      </c>
      <c r="J419" s="69">
        <v>13.72</v>
      </c>
      <c r="K419" s="69">
        <v>12.94</v>
      </c>
      <c r="L419" s="69">
        <v>16.68</v>
      </c>
      <c r="M419" s="69">
        <v>4.7</v>
      </c>
      <c r="N419" s="69">
        <v>8.8800000000000008</v>
      </c>
      <c r="O419" s="69">
        <v>10.246700000000001</v>
      </c>
      <c r="P419" s="69">
        <v>29.16</v>
      </c>
      <c r="Q419" s="69">
        <v>1.02</v>
      </c>
      <c r="R419" s="69">
        <v>5.0999999999999996</v>
      </c>
      <c r="S419" s="69">
        <v>40.35</v>
      </c>
      <c r="T419" s="4"/>
      <c r="V419" s="3">
        <f t="shared" si="152"/>
        <v>42506</v>
      </c>
      <c r="W419" s="40">
        <f ca="1">W418+SUMIFS('Transactions (Dated)'!$E$2:$E$53,'Transactions (Dated)'!$D$2:$D$53,'Share Values'!$V419,'Transactions (Dated)'!$B$2:$B$53,'Share Values'!W$11,'Transactions (Dated)'!$C$2:$C$53,"Buy")-SUMIFS('Transactions (Dated)'!$E$2:$E$53,'Transactions (Dated)'!$D$2:$D$53,'Share Values'!$V419,'Transactions (Dated)'!$B$2:$B$53,'Share Values'!W$11,'Transactions (Dated)'!$C$2:$C$53,"Sell")</f>
        <v>4625</v>
      </c>
      <c r="X419" s="40">
        <f ca="1">X418+SUMIFS('Transactions (Dated)'!$E$2:$E$53,'Transactions (Dated)'!$D$2:$D$53,'Share Values'!$V419,'Transactions (Dated)'!$B$2:$B$53,'Share Values'!X$11,'Transactions (Dated)'!$C$2:$C$53,"Buy")-SUMIFS('Transactions (Dated)'!$E$2:$E$53,'Transactions (Dated)'!$D$2:$D$53,'Share Values'!$V419,'Transactions (Dated)'!$B$2:$B$53,'Share Values'!X$11,'Transactions (Dated)'!$C$2:$C$53,"Sell")</f>
        <v>9375</v>
      </c>
      <c r="Y419" s="40">
        <f ca="1">Y418+SUMIFS('Transactions (Dated)'!$E$2:$E$53,'Transactions (Dated)'!$D$2:$D$53,'Share Values'!$V419,'Transactions (Dated)'!$B$2:$B$53,'Share Values'!Y$11,'Transactions (Dated)'!$C$2:$C$53,"Buy")-SUMIFS('Transactions (Dated)'!$E$2:$E$53,'Transactions (Dated)'!$D$2:$D$53,'Share Values'!$V419,'Transactions (Dated)'!$B$2:$B$53,'Share Values'!Y$11,'Transactions (Dated)'!$C$2:$C$53,"Sell")</f>
        <v>0</v>
      </c>
      <c r="Z419" s="40">
        <f ca="1">Z418+SUMIFS('Transactions (Dated)'!$E$2:$E$53,'Transactions (Dated)'!$D$2:$D$53,'Share Values'!$V419,'Transactions (Dated)'!$B$2:$B$53,'Share Values'!Z$11,'Transactions (Dated)'!$C$2:$C$53,"Buy")-SUMIFS('Transactions (Dated)'!$E$2:$E$53,'Transactions (Dated)'!$D$2:$D$53,'Share Values'!$V419,'Transactions (Dated)'!$B$2:$B$53,'Share Values'!Z$11,'Transactions (Dated)'!$C$2:$C$53,"Sell")</f>
        <v>1892</v>
      </c>
      <c r="AA419" s="40">
        <f ca="1">AA418+SUMIFS('Transactions (Dated)'!$E$2:$E$53,'Transactions (Dated)'!$D$2:$D$53,'Share Values'!$V419,'Transactions (Dated)'!$B$2:$B$53,'Share Values'!AA$11,'Transactions (Dated)'!$C$2:$C$53,"Buy")-SUMIFS('Transactions (Dated)'!$E$2:$E$53,'Transactions (Dated)'!$D$2:$D$53,'Share Values'!$V419,'Transactions (Dated)'!$B$2:$B$53,'Share Values'!AA$11,'Transactions (Dated)'!$C$2:$C$53,"Sell")</f>
        <v>2348</v>
      </c>
      <c r="AB419" s="40">
        <f ca="1">AB418+SUMIFS('Transactions (Dated)'!$E$2:$E$53,'Transactions (Dated)'!$D$2:$D$53,'Share Values'!$V419,'Transactions (Dated)'!$B$2:$B$53,'Share Values'!AB$11,'Transactions (Dated)'!$C$2:$C$53,"Buy")-SUMIFS('Transactions (Dated)'!$E$2:$E$53,'Transactions (Dated)'!$D$2:$D$53,'Share Values'!$V419,'Transactions (Dated)'!$B$2:$B$53,'Share Values'!AB$11,'Transactions (Dated)'!$C$2:$C$53,"Sell")</f>
        <v>4900</v>
      </c>
      <c r="AC419" s="40">
        <f ca="1">AC418+SUMIFS('Transactions (Dated)'!$E$2:$E$53,'Transactions (Dated)'!$D$2:$D$53,'Share Values'!$V419,'Transactions (Dated)'!$B$2:$B$53,'Share Values'!AC$11,'Transactions (Dated)'!$C$2:$C$53,"Buy")-SUMIFS('Transactions (Dated)'!$E$2:$E$53,'Transactions (Dated)'!$D$2:$D$53,'Share Values'!$V419,'Transactions (Dated)'!$B$2:$B$53,'Share Values'!AC$11,'Transactions (Dated)'!$C$2:$C$53,"Sell")</f>
        <v>2900</v>
      </c>
      <c r="AD419" s="40">
        <f ca="1">AD418+SUMIFS('Transactions (Dated)'!$E$2:$E$53,'Transactions (Dated)'!$D$2:$D$53,'Share Values'!$V419,'Transactions (Dated)'!$B$2:$B$53,'Share Values'!AD$11,'Transactions (Dated)'!$C$2:$C$53,"Buy")-SUMIFS('Transactions (Dated)'!$E$2:$E$53,'Transactions (Dated)'!$D$2:$D$53,'Share Values'!$V419,'Transactions (Dated)'!$B$2:$B$53,'Share Values'!AD$11,'Transactions (Dated)'!$C$2:$C$53,"Sell")</f>
        <v>14201</v>
      </c>
      <c r="AE419" s="40">
        <f ca="1">AE418+SUMIFS('Transactions (Dated)'!$E$2:$E$53,'Transactions (Dated)'!$D$2:$D$53,'Share Values'!$V419,'Transactions (Dated)'!$B$2:$B$53,'Share Values'!AE$11,'Transactions (Dated)'!$C$2:$C$53,"Buy")-SUMIFS('Transactions (Dated)'!$E$2:$E$53,'Transactions (Dated)'!$D$2:$D$53,'Share Values'!$V419,'Transactions (Dated)'!$B$2:$B$53,'Share Values'!AE$11,'Transactions (Dated)'!$C$2:$C$53,"Sell")</f>
        <v>6835</v>
      </c>
      <c r="AF419" s="40">
        <f ca="1">AF418+SUMIFS('Transactions (Dated)'!$E$2:$E$53,'Transactions (Dated)'!$D$2:$D$53,'Share Values'!$V419,'Transactions (Dated)'!$B$2:$B$53,'Share Values'!AF$11,'Transactions (Dated)'!$C$2:$C$53,"Buy")-SUMIFS('Transactions (Dated)'!$E$2:$E$53,'Transactions (Dated)'!$D$2:$D$53,'Share Values'!$V419,'Transactions (Dated)'!$B$2:$B$53,'Share Values'!AF$11,'Transactions (Dated)'!$C$2:$C$53,"Sell")</f>
        <v>0</v>
      </c>
      <c r="AG419" s="40">
        <f ca="1">AG418+SUMIFS('Transactions (Dated)'!$E$2:$E$53,'Transactions (Dated)'!$D$2:$D$53,'Share Values'!$V419,'Transactions (Dated)'!$B$2:$B$53,'Share Values'!AG$11,'Transactions (Dated)'!$C$2:$C$53,"Buy")-SUMIFS('Transactions (Dated)'!$E$2:$E$53,'Transactions (Dated)'!$D$2:$D$53,'Share Values'!$V419,'Transactions (Dated)'!$B$2:$B$53,'Share Values'!AG$11,'Transactions (Dated)'!$C$2:$C$53,"Sell")</f>
        <v>0</v>
      </c>
      <c r="AH419" s="40">
        <f ca="1">AH418+SUMIFS('Transactions (Dated)'!$E$2:$E$53,'Transactions (Dated)'!$D$2:$D$53,'Share Values'!$V419,'Transactions (Dated)'!$B$2:$B$53,'Share Values'!AH$11,'Transactions (Dated)'!$C$2:$C$53,"Buy")-SUMIFS('Transactions (Dated)'!$E$2:$E$53,'Transactions (Dated)'!$D$2:$D$53,'Share Values'!$V419,'Transactions (Dated)'!$B$2:$B$53,'Share Values'!AH$11,'Transactions (Dated)'!$C$2:$C$53,"Sell")</f>
        <v>0</v>
      </c>
      <c r="AI419" s="40">
        <f ca="1">AI418+SUMIFS('Transactions (Dated)'!$E$2:$E$53,'Transactions (Dated)'!$D$2:$D$53,'Share Values'!$V419,'Transactions (Dated)'!$B$2:$B$53,'Share Values'!AI$11,'Transactions (Dated)'!$C$2:$C$53,"Buy")-SUMIFS('Transactions (Dated)'!$E$2:$E$53,'Transactions (Dated)'!$D$2:$D$53,'Share Values'!$V419,'Transactions (Dated)'!$B$2:$B$53,'Share Values'!AI$11,'Transactions (Dated)'!$C$2:$C$53,"Sell")</f>
        <v>0</v>
      </c>
      <c r="AJ419" s="40">
        <f ca="1">AJ418+SUMIFS('Transactions (Dated)'!$E$2:$E$53,'Transactions (Dated)'!$D$2:$D$53,'Share Values'!$V419,'Transactions (Dated)'!$B$2:$B$53,'Share Values'!AJ$11,'Transactions (Dated)'!$C$2:$C$53,"Buy")-SUMIFS('Transactions (Dated)'!$E$2:$E$53,'Transactions (Dated)'!$D$2:$D$53,'Share Values'!$V419,'Transactions (Dated)'!$B$2:$B$53,'Share Values'!AJ$11,'Transactions (Dated)'!$C$2:$C$53,"Sell")</f>
        <v>0</v>
      </c>
      <c r="AK419" s="40"/>
      <c r="AM419" s="3">
        <f t="shared" si="153"/>
        <v>42506</v>
      </c>
      <c r="AN419" s="6">
        <f t="shared" ca="1" si="154"/>
        <v>39960</v>
      </c>
      <c r="AO419" s="6">
        <f t="shared" ca="1" si="155"/>
        <v>23250</v>
      </c>
      <c r="AP419" s="6">
        <f t="shared" ca="1" si="156"/>
        <v>0</v>
      </c>
      <c r="AQ419" s="6">
        <f t="shared" ca="1" si="157"/>
        <v>69720.2</v>
      </c>
      <c r="AR419" s="6">
        <f t="shared" ca="1" si="158"/>
        <v>32214.560000000001</v>
      </c>
      <c r="AS419" s="6">
        <f t="shared" ca="1" si="159"/>
        <v>63406</v>
      </c>
      <c r="AT419" s="6">
        <f t="shared" ca="1" si="160"/>
        <v>48372</v>
      </c>
      <c r="AU419" s="6">
        <f t="shared" ca="1" si="161"/>
        <v>66744.7</v>
      </c>
      <c r="AV419" s="6">
        <f t="shared" ca="1" si="162"/>
        <v>60694.8</v>
      </c>
      <c r="AW419" s="6">
        <f t="shared" ca="1" si="163"/>
        <v>0</v>
      </c>
      <c r="AX419" s="6">
        <f t="shared" ca="1" si="164"/>
        <v>0</v>
      </c>
      <c r="AY419" s="6">
        <f t="shared" ca="1" si="165"/>
        <v>0</v>
      </c>
      <c r="AZ419" s="6">
        <f t="shared" ca="1" si="166"/>
        <v>0</v>
      </c>
      <c r="BA419" s="6">
        <f t="shared" ca="1" si="167"/>
        <v>0</v>
      </c>
      <c r="BB419" s="6"/>
      <c r="BD419" s="4">
        <f t="shared" ca="1" si="168"/>
        <v>404362.26</v>
      </c>
      <c r="BF419" s="3">
        <f t="shared" si="169"/>
        <v>42506</v>
      </c>
      <c r="BG419" s="6">
        <f>BG418+SUMIFS('Transactions (Dated)'!H:H,'Transactions (Dated)'!D:D,'Share Values'!AM419)</f>
        <v>633797.67999999993</v>
      </c>
      <c r="BH419" s="6">
        <f ca="1">BH418+SUMIFS('Transactions (Dated)'!$F:$F,'Transactions (Dated)'!$D:$D,$BF419,'Transactions (Dated)'!$B:$B,BH$11,'Transactions (Dated)'!$C:$C,"Dividend (paid to cash)")*W419</f>
        <v>0</v>
      </c>
      <c r="BI419" s="6">
        <f ca="1">BI418+SUMIFS('Transactions (Dated)'!$F:$F,'Transactions (Dated)'!$D:$D,$BF419,'Transactions (Dated)'!$B:$B,BI$11,'Transactions (Dated)'!$C:$C,"Dividend (paid to cash)")*X419</f>
        <v>2421.875</v>
      </c>
      <c r="BJ419" s="6">
        <f ca="1">BJ418+SUMIFS('Transactions (Dated)'!$F:$F,'Transactions (Dated)'!$D:$D,$BF419,'Transactions (Dated)'!$B:$B,BJ$11,'Transactions (Dated)'!$C:$C,"Dividend (paid to cash)")*Y419</f>
        <v>0</v>
      </c>
      <c r="BK419" s="6">
        <f ca="1">BK418+SUMIFS('Transactions (Dated)'!$F:$F,'Transactions (Dated)'!$D:$D,$BF419,'Transactions (Dated)'!$B:$B,BK$11,'Transactions (Dated)'!$C:$C,"Dividend (paid to cash)")*Z419</f>
        <v>312.18000000000006</v>
      </c>
      <c r="BL419" s="6">
        <f ca="1">BL418+SUMIFS('Transactions (Dated)'!$F:$F,'Transactions (Dated)'!$D:$D,$BF419,'Transactions (Dated)'!$B:$B,BL$11,'Transactions (Dated)'!$C:$C,"Dividend (paid to cash)")*AA419</f>
        <v>0</v>
      </c>
      <c r="BM419" s="6">
        <f ca="1">BM418+SUMIFS('Transactions (Dated)'!$F:$F,'Transactions (Dated)'!$D:$D,$BF419,'Transactions (Dated)'!$B:$B,BM$11,'Transactions (Dated)'!$C:$C,"Dividend (paid to cash)")*AB419</f>
        <v>1077.951</v>
      </c>
      <c r="BN419" s="6">
        <f ca="1">BN418+SUMIFS('Transactions (Dated)'!$F:$F,'Transactions (Dated)'!$D:$D,$BF419,'Transactions (Dated)'!$B:$B,BN$11,'Transactions (Dated)'!$C:$C,"Dividend (paid to cash)")*AC419</f>
        <v>1014.9999999999999</v>
      </c>
      <c r="BO419" s="6">
        <f ca="1">BO418+SUMIFS('Transactions (Dated)'!$F:$F,'Transactions (Dated)'!$D:$D,$BF419,'Transactions (Dated)'!$B:$B,BO$11,'Transactions (Dated)'!$C:$C,"Dividend (paid to cash)")*AD419</f>
        <v>0</v>
      </c>
      <c r="BP419" s="6">
        <f ca="1">BP418+SUMIFS('Transactions (Dated)'!$F:$F,'Transactions (Dated)'!$D:$D,$BF419,'Transactions (Dated)'!$B:$B,BP$11,'Transactions (Dated)'!$C:$C,"Dividend (paid to cash)")*AE419</f>
        <v>0</v>
      </c>
      <c r="BQ419" s="6">
        <f ca="1">BQ418+SUMIFS('Transactions (Dated)'!$F:$F,'Transactions (Dated)'!$D:$D,$BF419,'Transactions (Dated)'!$B:$B,BQ$11,'Transactions (Dated)'!$C:$C,"Dividend (paid to cash)")*AF419</f>
        <v>0</v>
      </c>
      <c r="BR419" s="6">
        <f ca="1">BR418+SUMIFS('Transactions (Dated)'!$F:$F,'Transactions (Dated)'!$D:$D,$BF419,'Transactions (Dated)'!$B:$B,BR$11,'Transactions (Dated)'!$C:$C,"Dividend (paid to cash)")*AG419</f>
        <v>0</v>
      </c>
      <c r="BS419" s="6">
        <f ca="1">BS418+SUMIFS('Transactions (Dated)'!$F:$F,'Transactions (Dated)'!$D:$D,$BF419,'Transactions (Dated)'!$B:$B,BS$11,'Transactions (Dated)'!$C:$C,"Dividend (paid to cash)")*AH419</f>
        <v>0</v>
      </c>
      <c r="BT419" s="6">
        <f ca="1">BT418+SUMIFS('Transactions (Dated)'!$F:$F,'Transactions (Dated)'!$D:$D,$BF419,'Transactions (Dated)'!$B:$B,BT$11,'Transactions (Dated)'!$C:$C,"Dividend (paid to cash)")*AI419</f>
        <v>0</v>
      </c>
      <c r="BU419" s="6">
        <f ca="1">BU418+SUMIFS('Transactions (Dated)'!$F:$F,'Transactions (Dated)'!$D:$D,$BF419,'Transactions (Dated)'!$B:$B,BU$11,'Transactions (Dated)'!$C:$C,"Dividend (paid to cash)")*AJ419</f>
        <v>0</v>
      </c>
      <c r="BV419" s="6"/>
      <c r="BX419" s="6">
        <f t="shared" ca="1" si="174"/>
        <v>638624.68599999999</v>
      </c>
      <c r="BZ419" s="3">
        <f t="shared" si="175"/>
        <v>42506</v>
      </c>
      <c r="CA419" s="4">
        <f t="shared" ca="1" si="170"/>
        <v>404362.26</v>
      </c>
      <c r="CB419" s="4">
        <f t="shared" ca="1" si="171"/>
        <v>638624.68599999999</v>
      </c>
      <c r="CD419" s="4">
        <f t="shared" ca="1" si="172"/>
        <v>1042986.946</v>
      </c>
    </row>
    <row r="420" spans="2:82">
      <c r="B420" s="3">
        <f t="shared" si="173"/>
        <v>42507</v>
      </c>
      <c r="C420" s="2">
        <v>13917.1</v>
      </c>
      <c r="E420" s="70">
        <v>42507</v>
      </c>
      <c r="F420" s="69">
        <v>8.61</v>
      </c>
      <c r="G420" s="69">
        <v>2.5099999999999998</v>
      </c>
      <c r="H420" s="69">
        <v>18.809999999999999</v>
      </c>
      <c r="I420" s="69">
        <v>36.619999999999997</v>
      </c>
      <c r="J420" s="69">
        <v>14.04</v>
      </c>
      <c r="K420" s="69">
        <v>12.83</v>
      </c>
      <c r="L420" s="69">
        <v>16.71</v>
      </c>
      <c r="M420" s="69">
        <v>4.68</v>
      </c>
      <c r="N420" s="69">
        <v>9.1</v>
      </c>
      <c r="O420" s="69">
        <v>10.083299999999999</v>
      </c>
      <c r="P420" s="69">
        <v>29.26</v>
      </c>
      <c r="Q420" s="69">
        <v>1.02</v>
      </c>
      <c r="R420" s="69">
        <v>5.41</v>
      </c>
      <c r="S420" s="69">
        <v>40.04</v>
      </c>
      <c r="T420" s="4"/>
      <c r="V420" s="3">
        <f t="shared" si="152"/>
        <v>42507</v>
      </c>
      <c r="W420" s="40">
        <f ca="1">W419+SUMIFS('Transactions (Dated)'!$E$2:$E$53,'Transactions (Dated)'!$D$2:$D$53,'Share Values'!$V420,'Transactions (Dated)'!$B$2:$B$53,'Share Values'!W$11,'Transactions (Dated)'!$C$2:$C$53,"Buy")-SUMIFS('Transactions (Dated)'!$E$2:$E$53,'Transactions (Dated)'!$D$2:$D$53,'Share Values'!$V420,'Transactions (Dated)'!$B$2:$B$53,'Share Values'!W$11,'Transactions (Dated)'!$C$2:$C$53,"Sell")</f>
        <v>4625</v>
      </c>
      <c r="X420" s="40">
        <f ca="1">X419+SUMIFS('Transactions (Dated)'!$E$2:$E$53,'Transactions (Dated)'!$D$2:$D$53,'Share Values'!$V420,'Transactions (Dated)'!$B$2:$B$53,'Share Values'!X$11,'Transactions (Dated)'!$C$2:$C$53,"Buy")-SUMIFS('Transactions (Dated)'!$E$2:$E$53,'Transactions (Dated)'!$D$2:$D$53,'Share Values'!$V420,'Transactions (Dated)'!$B$2:$B$53,'Share Values'!X$11,'Transactions (Dated)'!$C$2:$C$53,"Sell")</f>
        <v>9375</v>
      </c>
      <c r="Y420" s="40">
        <f ca="1">Y419+SUMIFS('Transactions (Dated)'!$E$2:$E$53,'Transactions (Dated)'!$D$2:$D$53,'Share Values'!$V420,'Transactions (Dated)'!$B$2:$B$53,'Share Values'!Y$11,'Transactions (Dated)'!$C$2:$C$53,"Buy")-SUMIFS('Transactions (Dated)'!$E$2:$E$53,'Transactions (Dated)'!$D$2:$D$53,'Share Values'!$V420,'Transactions (Dated)'!$B$2:$B$53,'Share Values'!Y$11,'Transactions (Dated)'!$C$2:$C$53,"Sell")</f>
        <v>0</v>
      </c>
      <c r="Z420" s="40">
        <f ca="1">Z419+SUMIFS('Transactions (Dated)'!$E$2:$E$53,'Transactions (Dated)'!$D$2:$D$53,'Share Values'!$V420,'Transactions (Dated)'!$B$2:$B$53,'Share Values'!Z$11,'Transactions (Dated)'!$C$2:$C$53,"Buy")-SUMIFS('Transactions (Dated)'!$E$2:$E$53,'Transactions (Dated)'!$D$2:$D$53,'Share Values'!$V420,'Transactions (Dated)'!$B$2:$B$53,'Share Values'!Z$11,'Transactions (Dated)'!$C$2:$C$53,"Sell")</f>
        <v>1892</v>
      </c>
      <c r="AA420" s="40">
        <f ca="1">AA419+SUMIFS('Transactions (Dated)'!$E$2:$E$53,'Transactions (Dated)'!$D$2:$D$53,'Share Values'!$V420,'Transactions (Dated)'!$B$2:$B$53,'Share Values'!AA$11,'Transactions (Dated)'!$C$2:$C$53,"Buy")-SUMIFS('Transactions (Dated)'!$E$2:$E$53,'Transactions (Dated)'!$D$2:$D$53,'Share Values'!$V420,'Transactions (Dated)'!$B$2:$B$53,'Share Values'!AA$11,'Transactions (Dated)'!$C$2:$C$53,"Sell")</f>
        <v>2348</v>
      </c>
      <c r="AB420" s="40">
        <f ca="1">AB419+SUMIFS('Transactions (Dated)'!$E$2:$E$53,'Transactions (Dated)'!$D$2:$D$53,'Share Values'!$V420,'Transactions (Dated)'!$B$2:$B$53,'Share Values'!AB$11,'Transactions (Dated)'!$C$2:$C$53,"Buy")-SUMIFS('Transactions (Dated)'!$E$2:$E$53,'Transactions (Dated)'!$D$2:$D$53,'Share Values'!$V420,'Transactions (Dated)'!$B$2:$B$53,'Share Values'!AB$11,'Transactions (Dated)'!$C$2:$C$53,"Sell")</f>
        <v>4900</v>
      </c>
      <c r="AC420" s="40">
        <f ca="1">AC419+SUMIFS('Transactions (Dated)'!$E$2:$E$53,'Transactions (Dated)'!$D$2:$D$53,'Share Values'!$V420,'Transactions (Dated)'!$B$2:$B$53,'Share Values'!AC$11,'Transactions (Dated)'!$C$2:$C$53,"Buy")-SUMIFS('Transactions (Dated)'!$E$2:$E$53,'Transactions (Dated)'!$D$2:$D$53,'Share Values'!$V420,'Transactions (Dated)'!$B$2:$B$53,'Share Values'!AC$11,'Transactions (Dated)'!$C$2:$C$53,"Sell")</f>
        <v>2900</v>
      </c>
      <c r="AD420" s="40">
        <f ca="1">AD419+SUMIFS('Transactions (Dated)'!$E$2:$E$53,'Transactions (Dated)'!$D$2:$D$53,'Share Values'!$V420,'Transactions (Dated)'!$B$2:$B$53,'Share Values'!AD$11,'Transactions (Dated)'!$C$2:$C$53,"Buy")-SUMIFS('Transactions (Dated)'!$E$2:$E$53,'Transactions (Dated)'!$D$2:$D$53,'Share Values'!$V420,'Transactions (Dated)'!$B$2:$B$53,'Share Values'!AD$11,'Transactions (Dated)'!$C$2:$C$53,"Sell")</f>
        <v>14201</v>
      </c>
      <c r="AE420" s="40">
        <f ca="1">AE419+SUMIFS('Transactions (Dated)'!$E$2:$E$53,'Transactions (Dated)'!$D$2:$D$53,'Share Values'!$V420,'Transactions (Dated)'!$B$2:$B$53,'Share Values'!AE$11,'Transactions (Dated)'!$C$2:$C$53,"Buy")-SUMIFS('Transactions (Dated)'!$E$2:$E$53,'Transactions (Dated)'!$D$2:$D$53,'Share Values'!$V420,'Transactions (Dated)'!$B$2:$B$53,'Share Values'!AE$11,'Transactions (Dated)'!$C$2:$C$53,"Sell")</f>
        <v>6835</v>
      </c>
      <c r="AF420" s="40">
        <f ca="1">AF419+SUMIFS('Transactions (Dated)'!$E$2:$E$53,'Transactions (Dated)'!$D$2:$D$53,'Share Values'!$V420,'Transactions (Dated)'!$B$2:$B$53,'Share Values'!AF$11,'Transactions (Dated)'!$C$2:$C$53,"Buy")-SUMIFS('Transactions (Dated)'!$E$2:$E$53,'Transactions (Dated)'!$D$2:$D$53,'Share Values'!$V420,'Transactions (Dated)'!$B$2:$B$53,'Share Values'!AF$11,'Transactions (Dated)'!$C$2:$C$53,"Sell")</f>
        <v>0</v>
      </c>
      <c r="AG420" s="40">
        <f ca="1">AG419+SUMIFS('Transactions (Dated)'!$E$2:$E$53,'Transactions (Dated)'!$D$2:$D$53,'Share Values'!$V420,'Transactions (Dated)'!$B$2:$B$53,'Share Values'!AG$11,'Transactions (Dated)'!$C$2:$C$53,"Buy")-SUMIFS('Transactions (Dated)'!$E$2:$E$53,'Transactions (Dated)'!$D$2:$D$53,'Share Values'!$V420,'Transactions (Dated)'!$B$2:$B$53,'Share Values'!AG$11,'Transactions (Dated)'!$C$2:$C$53,"Sell")</f>
        <v>0</v>
      </c>
      <c r="AH420" s="40">
        <f ca="1">AH419+SUMIFS('Transactions (Dated)'!$E$2:$E$53,'Transactions (Dated)'!$D$2:$D$53,'Share Values'!$V420,'Transactions (Dated)'!$B$2:$B$53,'Share Values'!AH$11,'Transactions (Dated)'!$C$2:$C$53,"Buy")-SUMIFS('Transactions (Dated)'!$E$2:$E$53,'Transactions (Dated)'!$D$2:$D$53,'Share Values'!$V420,'Transactions (Dated)'!$B$2:$B$53,'Share Values'!AH$11,'Transactions (Dated)'!$C$2:$C$53,"Sell")</f>
        <v>0</v>
      </c>
      <c r="AI420" s="40">
        <f ca="1">AI419+SUMIFS('Transactions (Dated)'!$E$2:$E$53,'Transactions (Dated)'!$D$2:$D$53,'Share Values'!$V420,'Transactions (Dated)'!$B$2:$B$53,'Share Values'!AI$11,'Transactions (Dated)'!$C$2:$C$53,"Buy")-SUMIFS('Transactions (Dated)'!$E$2:$E$53,'Transactions (Dated)'!$D$2:$D$53,'Share Values'!$V420,'Transactions (Dated)'!$B$2:$B$53,'Share Values'!AI$11,'Transactions (Dated)'!$C$2:$C$53,"Sell")</f>
        <v>0</v>
      </c>
      <c r="AJ420" s="40">
        <f ca="1">AJ419+SUMIFS('Transactions (Dated)'!$E$2:$E$53,'Transactions (Dated)'!$D$2:$D$53,'Share Values'!$V420,'Transactions (Dated)'!$B$2:$B$53,'Share Values'!AJ$11,'Transactions (Dated)'!$C$2:$C$53,"Buy")-SUMIFS('Transactions (Dated)'!$E$2:$E$53,'Transactions (Dated)'!$D$2:$D$53,'Share Values'!$V420,'Transactions (Dated)'!$B$2:$B$53,'Share Values'!AJ$11,'Transactions (Dated)'!$C$2:$C$53,"Sell")</f>
        <v>0</v>
      </c>
      <c r="AK420" s="40"/>
      <c r="AM420" s="3">
        <f t="shared" si="153"/>
        <v>42507</v>
      </c>
      <c r="AN420" s="6">
        <f t="shared" ca="1" si="154"/>
        <v>39821.25</v>
      </c>
      <c r="AO420" s="6">
        <f t="shared" ca="1" si="155"/>
        <v>23531.249999999996</v>
      </c>
      <c r="AP420" s="6">
        <f t="shared" ca="1" si="156"/>
        <v>0</v>
      </c>
      <c r="AQ420" s="6">
        <f t="shared" ca="1" si="157"/>
        <v>69285.039999999994</v>
      </c>
      <c r="AR420" s="6">
        <f t="shared" ca="1" si="158"/>
        <v>32965.919999999998</v>
      </c>
      <c r="AS420" s="6">
        <f t="shared" ca="1" si="159"/>
        <v>62867</v>
      </c>
      <c r="AT420" s="6">
        <f t="shared" ca="1" si="160"/>
        <v>48459</v>
      </c>
      <c r="AU420" s="6">
        <f t="shared" ca="1" si="161"/>
        <v>66460.679999999993</v>
      </c>
      <c r="AV420" s="6">
        <f t="shared" ca="1" si="162"/>
        <v>62198.5</v>
      </c>
      <c r="AW420" s="6">
        <f t="shared" ca="1" si="163"/>
        <v>0</v>
      </c>
      <c r="AX420" s="6">
        <f t="shared" ca="1" si="164"/>
        <v>0</v>
      </c>
      <c r="AY420" s="6">
        <f t="shared" ca="1" si="165"/>
        <v>0</v>
      </c>
      <c r="AZ420" s="6">
        <f t="shared" ca="1" si="166"/>
        <v>0</v>
      </c>
      <c r="BA420" s="6">
        <f t="shared" ca="1" si="167"/>
        <v>0</v>
      </c>
      <c r="BB420" s="6"/>
      <c r="BD420" s="4">
        <f t="shared" ca="1" si="168"/>
        <v>405588.63999999996</v>
      </c>
      <c r="BF420" s="3">
        <f t="shared" si="169"/>
        <v>42507</v>
      </c>
      <c r="BG420" s="6">
        <f>BG419+SUMIFS('Transactions (Dated)'!H:H,'Transactions (Dated)'!D:D,'Share Values'!AM420)</f>
        <v>633797.67999999993</v>
      </c>
      <c r="BH420" s="6">
        <f ca="1">BH419+SUMIFS('Transactions (Dated)'!$F:$F,'Transactions (Dated)'!$D:$D,$BF420,'Transactions (Dated)'!$B:$B,BH$11,'Transactions (Dated)'!$C:$C,"Dividend (paid to cash)")*W420</f>
        <v>0</v>
      </c>
      <c r="BI420" s="6">
        <f ca="1">BI419+SUMIFS('Transactions (Dated)'!$F:$F,'Transactions (Dated)'!$D:$D,$BF420,'Transactions (Dated)'!$B:$B,BI$11,'Transactions (Dated)'!$C:$C,"Dividend (paid to cash)")*X420</f>
        <v>2421.875</v>
      </c>
      <c r="BJ420" s="6">
        <f ca="1">BJ419+SUMIFS('Transactions (Dated)'!$F:$F,'Transactions (Dated)'!$D:$D,$BF420,'Transactions (Dated)'!$B:$B,BJ$11,'Transactions (Dated)'!$C:$C,"Dividend (paid to cash)")*Y420</f>
        <v>0</v>
      </c>
      <c r="BK420" s="6">
        <f ca="1">BK419+SUMIFS('Transactions (Dated)'!$F:$F,'Transactions (Dated)'!$D:$D,$BF420,'Transactions (Dated)'!$B:$B,BK$11,'Transactions (Dated)'!$C:$C,"Dividend (paid to cash)")*Z420</f>
        <v>312.18000000000006</v>
      </c>
      <c r="BL420" s="6">
        <f ca="1">BL419+SUMIFS('Transactions (Dated)'!$F:$F,'Transactions (Dated)'!$D:$D,$BF420,'Transactions (Dated)'!$B:$B,BL$11,'Transactions (Dated)'!$C:$C,"Dividend (paid to cash)")*AA420</f>
        <v>0</v>
      </c>
      <c r="BM420" s="6">
        <f ca="1">BM419+SUMIFS('Transactions (Dated)'!$F:$F,'Transactions (Dated)'!$D:$D,$BF420,'Transactions (Dated)'!$B:$B,BM$11,'Transactions (Dated)'!$C:$C,"Dividend (paid to cash)")*AB420</f>
        <v>1077.951</v>
      </c>
      <c r="BN420" s="6">
        <f ca="1">BN419+SUMIFS('Transactions (Dated)'!$F:$F,'Transactions (Dated)'!$D:$D,$BF420,'Transactions (Dated)'!$B:$B,BN$11,'Transactions (Dated)'!$C:$C,"Dividend (paid to cash)")*AC420</f>
        <v>1014.9999999999999</v>
      </c>
      <c r="BO420" s="6">
        <f ca="1">BO419+SUMIFS('Transactions (Dated)'!$F:$F,'Transactions (Dated)'!$D:$D,$BF420,'Transactions (Dated)'!$B:$B,BO$11,'Transactions (Dated)'!$C:$C,"Dividend (paid to cash)")*AD420</f>
        <v>0</v>
      </c>
      <c r="BP420" s="6">
        <f ca="1">BP419+SUMIFS('Transactions (Dated)'!$F:$F,'Transactions (Dated)'!$D:$D,$BF420,'Transactions (Dated)'!$B:$B,BP$11,'Transactions (Dated)'!$C:$C,"Dividend (paid to cash)")*AE420</f>
        <v>0</v>
      </c>
      <c r="BQ420" s="6">
        <f ca="1">BQ419+SUMIFS('Transactions (Dated)'!$F:$F,'Transactions (Dated)'!$D:$D,$BF420,'Transactions (Dated)'!$B:$B,BQ$11,'Transactions (Dated)'!$C:$C,"Dividend (paid to cash)")*AF420</f>
        <v>0</v>
      </c>
      <c r="BR420" s="6">
        <f ca="1">BR419+SUMIFS('Transactions (Dated)'!$F:$F,'Transactions (Dated)'!$D:$D,$BF420,'Transactions (Dated)'!$B:$B,BR$11,'Transactions (Dated)'!$C:$C,"Dividend (paid to cash)")*AG420</f>
        <v>0</v>
      </c>
      <c r="BS420" s="6">
        <f ca="1">BS419+SUMIFS('Transactions (Dated)'!$F:$F,'Transactions (Dated)'!$D:$D,$BF420,'Transactions (Dated)'!$B:$B,BS$11,'Transactions (Dated)'!$C:$C,"Dividend (paid to cash)")*AH420</f>
        <v>0</v>
      </c>
      <c r="BT420" s="6">
        <f ca="1">BT419+SUMIFS('Transactions (Dated)'!$F:$F,'Transactions (Dated)'!$D:$D,$BF420,'Transactions (Dated)'!$B:$B,BT$11,'Transactions (Dated)'!$C:$C,"Dividend (paid to cash)")*AI420</f>
        <v>0</v>
      </c>
      <c r="BU420" s="6">
        <f ca="1">BU419+SUMIFS('Transactions (Dated)'!$F:$F,'Transactions (Dated)'!$D:$D,$BF420,'Transactions (Dated)'!$B:$B,BU$11,'Transactions (Dated)'!$C:$C,"Dividend (paid to cash)")*AJ420</f>
        <v>0</v>
      </c>
      <c r="BV420" s="6"/>
      <c r="BX420" s="6">
        <f t="shared" ca="1" si="174"/>
        <v>638624.68599999999</v>
      </c>
      <c r="BZ420" s="3">
        <f t="shared" si="175"/>
        <v>42507</v>
      </c>
      <c r="CA420" s="4">
        <f t="shared" ca="1" si="170"/>
        <v>405588.63999999996</v>
      </c>
      <c r="CB420" s="4">
        <f t="shared" ca="1" si="171"/>
        <v>638624.68599999999</v>
      </c>
      <c r="CD420" s="4">
        <f t="shared" ca="1" si="172"/>
        <v>1044213.3259999999</v>
      </c>
    </row>
    <row r="421" spans="2:82">
      <c r="B421" s="3">
        <f t="shared" si="173"/>
        <v>42508</v>
      </c>
      <c r="C421" s="2">
        <v>13826</v>
      </c>
      <c r="E421" s="70">
        <v>42508</v>
      </c>
      <c r="F421" s="69">
        <v>8.66</v>
      </c>
      <c r="G421" s="69">
        <v>2.4</v>
      </c>
      <c r="H421" s="69">
        <v>18.7</v>
      </c>
      <c r="I421" s="69">
        <v>36.65</v>
      </c>
      <c r="J421" s="69">
        <v>14.26</v>
      </c>
      <c r="K421" s="69">
        <v>12.75</v>
      </c>
      <c r="L421" s="69">
        <v>16.489999999999998</v>
      </c>
      <c r="M421" s="69">
        <v>4.42</v>
      </c>
      <c r="N421" s="69">
        <v>9.1</v>
      </c>
      <c r="O421" s="69">
        <v>10.050000000000001</v>
      </c>
      <c r="P421" s="69">
        <v>28.86</v>
      </c>
      <c r="Q421" s="69">
        <v>1.01</v>
      </c>
      <c r="R421" s="69">
        <v>5.12</v>
      </c>
      <c r="S421" s="69">
        <v>39.950000000000003</v>
      </c>
      <c r="T421" s="4"/>
      <c r="V421" s="3">
        <f t="shared" si="152"/>
        <v>42508</v>
      </c>
      <c r="W421" s="40">
        <f ca="1">W420+SUMIFS('Transactions (Dated)'!$E$2:$E$53,'Transactions (Dated)'!$D$2:$D$53,'Share Values'!$V421,'Transactions (Dated)'!$B$2:$B$53,'Share Values'!W$11,'Transactions (Dated)'!$C$2:$C$53,"Buy")-SUMIFS('Transactions (Dated)'!$E$2:$E$53,'Transactions (Dated)'!$D$2:$D$53,'Share Values'!$V421,'Transactions (Dated)'!$B$2:$B$53,'Share Values'!W$11,'Transactions (Dated)'!$C$2:$C$53,"Sell")</f>
        <v>4625</v>
      </c>
      <c r="X421" s="40">
        <f ca="1">X420+SUMIFS('Transactions (Dated)'!$E$2:$E$53,'Transactions (Dated)'!$D$2:$D$53,'Share Values'!$V421,'Transactions (Dated)'!$B$2:$B$53,'Share Values'!X$11,'Transactions (Dated)'!$C$2:$C$53,"Buy")-SUMIFS('Transactions (Dated)'!$E$2:$E$53,'Transactions (Dated)'!$D$2:$D$53,'Share Values'!$V421,'Transactions (Dated)'!$B$2:$B$53,'Share Values'!X$11,'Transactions (Dated)'!$C$2:$C$53,"Sell")</f>
        <v>9375</v>
      </c>
      <c r="Y421" s="40">
        <f ca="1">Y420+SUMIFS('Transactions (Dated)'!$E$2:$E$53,'Transactions (Dated)'!$D$2:$D$53,'Share Values'!$V421,'Transactions (Dated)'!$B$2:$B$53,'Share Values'!Y$11,'Transactions (Dated)'!$C$2:$C$53,"Buy")-SUMIFS('Transactions (Dated)'!$E$2:$E$53,'Transactions (Dated)'!$D$2:$D$53,'Share Values'!$V421,'Transactions (Dated)'!$B$2:$B$53,'Share Values'!Y$11,'Transactions (Dated)'!$C$2:$C$53,"Sell")</f>
        <v>0</v>
      </c>
      <c r="Z421" s="40">
        <f ca="1">Z420+SUMIFS('Transactions (Dated)'!$E$2:$E$53,'Transactions (Dated)'!$D$2:$D$53,'Share Values'!$V421,'Transactions (Dated)'!$B$2:$B$53,'Share Values'!Z$11,'Transactions (Dated)'!$C$2:$C$53,"Buy")-SUMIFS('Transactions (Dated)'!$E$2:$E$53,'Transactions (Dated)'!$D$2:$D$53,'Share Values'!$V421,'Transactions (Dated)'!$B$2:$B$53,'Share Values'!Z$11,'Transactions (Dated)'!$C$2:$C$53,"Sell")</f>
        <v>1892</v>
      </c>
      <c r="AA421" s="40">
        <f ca="1">AA420+SUMIFS('Transactions (Dated)'!$E$2:$E$53,'Transactions (Dated)'!$D$2:$D$53,'Share Values'!$V421,'Transactions (Dated)'!$B$2:$B$53,'Share Values'!AA$11,'Transactions (Dated)'!$C$2:$C$53,"Buy")-SUMIFS('Transactions (Dated)'!$E$2:$E$53,'Transactions (Dated)'!$D$2:$D$53,'Share Values'!$V421,'Transactions (Dated)'!$B$2:$B$53,'Share Values'!AA$11,'Transactions (Dated)'!$C$2:$C$53,"Sell")</f>
        <v>2348</v>
      </c>
      <c r="AB421" s="40">
        <f ca="1">AB420+SUMIFS('Transactions (Dated)'!$E$2:$E$53,'Transactions (Dated)'!$D$2:$D$53,'Share Values'!$V421,'Transactions (Dated)'!$B$2:$B$53,'Share Values'!AB$11,'Transactions (Dated)'!$C$2:$C$53,"Buy")-SUMIFS('Transactions (Dated)'!$E$2:$E$53,'Transactions (Dated)'!$D$2:$D$53,'Share Values'!$V421,'Transactions (Dated)'!$B$2:$B$53,'Share Values'!AB$11,'Transactions (Dated)'!$C$2:$C$53,"Sell")</f>
        <v>4900</v>
      </c>
      <c r="AC421" s="40">
        <f ca="1">AC420+SUMIFS('Transactions (Dated)'!$E$2:$E$53,'Transactions (Dated)'!$D$2:$D$53,'Share Values'!$V421,'Transactions (Dated)'!$B$2:$B$53,'Share Values'!AC$11,'Transactions (Dated)'!$C$2:$C$53,"Buy")-SUMIFS('Transactions (Dated)'!$E$2:$E$53,'Transactions (Dated)'!$D$2:$D$53,'Share Values'!$V421,'Transactions (Dated)'!$B$2:$B$53,'Share Values'!AC$11,'Transactions (Dated)'!$C$2:$C$53,"Sell")</f>
        <v>2900</v>
      </c>
      <c r="AD421" s="40">
        <f ca="1">AD420+SUMIFS('Transactions (Dated)'!$E$2:$E$53,'Transactions (Dated)'!$D$2:$D$53,'Share Values'!$V421,'Transactions (Dated)'!$B$2:$B$53,'Share Values'!AD$11,'Transactions (Dated)'!$C$2:$C$53,"Buy")-SUMIFS('Transactions (Dated)'!$E$2:$E$53,'Transactions (Dated)'!$D$2:$D$53,'Share Values'!$V421,'Transactions (Dated)'!$B$2:$B$53,'Share Values'!AD$11,'Transactions (Dated)'!$C$2:$C$53,"Sell")</f>
        <v>14201</v>
      </c>
      <c r="AE421" s="40">
        <f ca="1">AE420+SUMIFS('Transactions (Dated)'!$E$2:$E$53,'Transactions (Dated)'!$D$2:$D$53,'Share Values'!$V421,'Transactions (Dated)'!$B$2:$B$53,'Share Values'!AE$11,'Transactions (Dated)'!$C$2:$C$53,"Buy")-SUMIFS('Transactions (Dated)'!$E$2:$E$53,'Transactions (Dated)'!$D$2:$D$53,'Share Values'!$V421,'Transactions (Dated)'!$B$2:$B$53,'Share Values'!AE$11,'Transactions (Dated)'!$C$2:$C$53,"Sell")</f>
        <v>6835</v>
      </c>
      <c r="AF421" s="40">
        <f ca="1">AF420+SUMIFS('Transactions (Dated)'!$E$2:$E$53,'Transactions (Dated)'!$D$2:$D$53,'Share Values'!$V421,'Transactions (Dated)'!$B$2:$B$53,'Share Values'!AF$11,'Transactions (Dated)'!$C$2:$C$53,"Buy")-SUMIFS('Transactions (Dated)'!$E$2:$E$53,'Transactions (Dated)'!$D$2:$D$53,'Share Values'!$V421,'Transactions (Dated)'!$B$2:$B$53,'Share Values'!AF$11,'Transactions (Dated)'!$C$2:$C$53,"Sell")</f>
        <v>0</v>
      </c>
      <c r="AG421" s="40">
        <f ca="1">AG420+SUMIFS('Transactions (Dated)'!$E$2:$E$53,'Transactions (Dated)'!$D$2:$D$53,'Share Values'!$V421,'Transactions (Dated)'!$B$2:$B$53,'Share Values'!AG$11,'Transactions (Dated)'!$C$2:$C$53,"Buy")-SUMIFS('Transactions (Dated)'!$E$2:$E$53,'Transactions (Dated)'!$D$2:$D$53,'Share Values'!$V421,'Transactions (Dated)'!$B$2:$B$53,'Share Values'!AG$11,'Transactions (Dated)'!$C$2:$C$53,"Sell")</f>
        <v>0</v>
      </c>
      <c r="AH421" s="40">
        <f ca="1">AH420+SUMIFS('Transactions (Dated)'!$E$2:$E$53,'Transactions (Dated)'!$D$2:$D$53,'Share Values'!$V421,'Transactions (Dated)'!$B$2:$B$53,'Share Values'!AH$11,'Transactions (Dated)'!$C$2:$C$53,"Buy")-SUMIFS('Transactions (Dated)'!$E$2:$E$53,'Transactions (Dated)'!$D$2:$D$53,'Share Values'!$V421,'Transactions (Dated)'!$B$2:$B$53,'Share Values'!AH$11,'Transactions (Dated)'!$C$2:$C$53,"Sell")</f>
        <v>0</v>
      </c>
      <c r="AI421" s="40">
        <f ca="1">AI420+SUMIFS('Transactions (Dated)'!$E$2:$E$53,'Transactions (Dated)'!$D$2:$D$53,'Share Values'!$V421,'Transactions (Dated)'!$B$2:$B$53,'Share Values'!AI$11,'Transactions (Dated)'!$C$2:$C$53,"Buy")-SUMIFS('Transactions (Dated)'!$E$2:$E$53,'Transactions (Dated)'!$D$2:$D$53,'Share Values'!$V421,'Transactions (Dated)'!$B$2:$B$53,'Share Values'!AI$11,'Transactions (Dated)'!$C$2:$C$53,"Sell")</f>
        <v>0</v>
      </c>
      <c r="AJ421" s="40">
        <f ca="1">AJ420+SUMIFS('Transactions (Dated)'!$E$2:$E$53,'Transactions (Dated)'!$D$2:$D$53,'Share Values'!$V421,'Transactions (Dated)'!$B$2:$B$53,'Share Values'!AJ$11,'Transactions (Dated)'!$C$2:$C$53,"Buy")-SUMIFS('Transactions (Dated)'!$E$2:$E$53,'Transactions (Dated)'!$D$2:$D$53,'Share Values'!$V421,'Transactions (Dated)'!$B$2:$B$53,'Share Values'!AJ$11,'Transactions (Dated)'!$C$2:$C$53,"Sell")</f>
        <v>0</v>
      </c>
      <c r="AK421" s="40"/>
      <c r="AM421" s="3">
        <f t="shared" si="153"/>
        <v>42508</v>
      </c>
      <c r="AN421" s="6">
        <f t="shared" ca="1" si="154"/>
        <v>40052.5</v>
      </c>
      <c r="AO421" s="6">
        <f t="shared" ca="1" si="155"/>
        <v>22500</v>
      </c>
      <c r="AP421" s="6">
        <f t="shared" ca="1" si="156"/>
        <v>0</v>
      </c>
      <c r="AQ421" s="6">
        <f t="shared" ca="1" si="157"/>
        <v>69341.8</v>
      </c>
      <c r="AR421" s="6">
        <f t="shared" ca="1" si="158"/>
        <v>33482.479999999996</v>
      </c>
      <c r="AS421" s="6">
        <f t="shared" ca="1" si="159"/>
        <v>62475</v>
      </c>
      <c r="AT421" s="6">
        <f t="shared" ca="1" si="160"/>
        <v>47820.999999999993</v>
      </c>
      <c r="AU421" s="6">
        <f t="shared" ca="1" si="161"/>
        <v>62768.42</v>
      </c>
      <c r="AV421" s="6">
        <f t="shared" ca="1" si="162"/>
        <v>62198.5</v>
      </c>
      <c r="AW421" s="6">
        <f t="shared" ca="1" si="163"/>
        <v>0</v>
      </c>
      <c r="AX421" s="6">
        <f t="shared" ca="1" si="164"/>
        <v>0</v>
      </c>
      <c r="AY421" s="6">
        <f t="shared" ca="1" si="165"/>
        <v>0</v>
      </c>
      <c r="AZ421" s="6">
        <f t="shared" ca="1" si="166"/>
        <v>0</v>
      </c>
      <c r="BA421" s="6">
        <f t="shared" ca="1" si="167"/>
        <v>0</v>
      </c>
      <c r="BB421" s="6"/>
      <c r="BD421" s="4">
        <f t="shared" ca="1" si="168"/>
        <v>400639.69999999995</v>
      </c>
      <c r="BF421" s="3">
        <f t="shared" si="169"/>
        <v>42508</v>
      </c>
      <c r="BG421" s="6">
        <f>BG420+SUMIFS('Transactions (Dated)'!H:H,'Transactions (Dated)'!D:D,'Share Values'!AM421)</f>
        <v>633797.67999999993</v>
      </c>
      <c r="BH421" s="6">
        <f ca="1">BH420+SUMIFS('Transactions (Dated)'!$F:$F,'Transactions (Dated)'!$D:$D,$BF421,'Transactions (Dated)'!$B:$B,BH$11,'Transactions (Dated)'!$C:$C,"Dividend (paid to cash)")*W421</f>
        <v>0</v>
      </c>
      <c r="BI421" s="6">
        <f ca="1">BI420+SUMIFS('Transactions (Dated)'!$F:$F,'Transactions (Dated)'!$D:$D,$BF421,'Transactions (Dated)'!$B:$B,BI$11,'Transactions (Dated)'!$C:$C,"Dividend (paid to cash)")*X421</f>
        <v>2421.875</v>
      </c>
      <c r="BJ421" s="6">
        <f ca="1">BJ420+SUMIFS('Transactions (Dated)'!$F:$F,'Transactions (Dated)'!$D:$D,$BF421,'Transactions (Dated)'!$B:$B,BJ$11,'Transactions (Dated)'!$C:$C,"Dividend (paid to cash)")*Y421</f>
        <v>0</v>
      </c>
      <c r="BK421" s="6">
        <f ca="1">BK420+SUMIFS('Transactions (Dated)'!$F:$F,'Transactions (Dated)'!$D:$D,$BF421,'Transactions (Dated)'!$B:$B,BK$11,'Transactions (Dated)'!$C:$C,"Dividend (paid to cash)")*Z421</f>
        <v>312.18000000000006</v>
      </c>
      <c r="BL421" s="6">
        <f ca="1">BL420+SUMIFS('Transactions (Dated)'!$F:$F,'Transactions (Dated)'!$D:$D,$BF421,'Transactions (Dated)'!$B:$B,BL$11,'Transactions (Dated)'!$C:$C,"Dividend (paid to cash)")*AA421</f>
        <v>0</v>
      </c>
      <c r="BM421" s="6">
        <f ca="1">BM420+SUMIFS('Transactions (Dated)'!$F:$F,'Transactions (Dated)'!$D:$D,$BF421,'Transactions (Dated)'!$B:$B,BM$11,'Transactions (Dated)'!$C:$C,"Dividend (paid to cash)")*AB421</f>
        <v>1077.951</v>
      </c>
      <c r="BN421" s="6">
        <f ca="1">BN420+SUMIFS('Transactions (Dated)'!$F:$F,'Transactions (Dated)'!$D:$D,$BF421,'Transactions (Dated)'!$B:$B,BN$11,'Transactions (Dated)'!$C:$C,"Dividend (paid to cash)")*AC421</f>
        <v>1014.9999999999999</v>
      </c>
      <c r="BO421" s="6">
        <f ca="1">BO420+SUMIFS('Transactions (Dated)'!$F:$F,'Transactions (Dated)'!$D:$D,$BF421,'Transactions (Dated)'!$B:$B,BO$11,'Transactions (Dated)'!$C:$C,"Dividend (paid to cash)")*AD421</f>
        <v>0</v>
      </c>
      <c r="BP421" s="6">
        <f ca="1">BP420+SUMIFS('Transactions (Dated)'!$F:$F,'Transactions (Dated)'!$D:$D,$BF421,'Transactions (Dated)'!$B:$B,BP$11,'Transactions (Dated)'!$C:$C,"Dividend (paid to cash)")*AE421</f>
        <v>0</v>
      </c>
      <c r="BQ421" s="6">
        <f ca="1">BQ420+SUMIFS('Transactions (Dated)'!$F:$F,'Transactions (Dated)'!$D:$D,$BF421,'Transactions (Dated)'!$B:$B,BQ$11,'Transactions (Dated)'!$C:$C,"Dividend (paid to cash)")*AF421</f>
        <v>0</v>
      </c>
      <c r="BR421" s="6">
        <f ca="1">BR420+SUMIFS('Transactions (Dated)'!$F:$F,'Transactions (Dated)'!$D:$D,$BF421,'Transactions (Dated)'!$B:$B,BR$11,'Transactions (Dated)'!$C:$C,"Dividend (paid to cash)")*AG421</f>
        <v>0</v>
      </c>
      <c r="BS421" s="6">
        <f ca="1">BS420+SUMIFS('Transactions (Dated)'!$F:$F,'Transactions (Dated)'!$D:$D,$BF421,'Transactions (Dated)'!$B:$B,BS$11,'Transactions (Dated)'!$C:$C,"Dividend (paid to cash)")*AH421</f>
        <v>0</v>
      </c>
      <c r="BT421" s="6">
        <f ca="1">BT420+SUMIFS('Transactions (Dated)'!$F:$F,'Transactions (Dated)'!$D:$D,$BF421,'Transactions (Dated)'!$B:$B,BT$11,'Transactions (Dated)'!$C:$C,"Dividend (paid to cash)")*AI421</f>
        <v>0</v>
      </c>
      <c r="BU421" s="6">
        <f ca="1">BU420+SUMIFS('Transactions (Dated)'!$F:$F,'Transactions (Dated)'!$D:$D,$BF421,'Transactions (Dated)'!$B:$B,BU$11,'Transactions (Dated)'!$C:$C,"Dividend (paid to cash)")*AJ421</f>
        <v>0</v>
      </c>
      <c r="BV421" s="6"/>
      <c r="BX421" s="6">
        <f t="shared" ca="1" si="174"/>
        <v>638624.68599999999</v>
      </c>
      <c r="BZ421" s="3">
        <f t="shared" si="175"/>
        <v>42508</v>
      </c>
      <c r="CA421" s="4">
        <f t="shared" ca="1" si="170"/>
        <v>400639.69999999995</v>
      </c>
      <c r="CB421" s="4">
        <f t="shared" ca="1" si="171"/>
        <v>638624.68599999999</v>
      </c>
      <c r="CD421" s="4">
        <f t="shared" ca="1" si="172"/>
        <v>1039264.3859999999</v>
      </c>
    </row>
    <row r="422" spans="2:82">
      <c r="B422" s="3">
        <f t="shared" si="173"/>
        <v>42509</v>
      </c>
      <c r="C422" s="2">
        <v>13817.3</v>
      </c>
      <c r="E422" s="70">
        <v>42509</v>
      </c>
      <c r="F422" s="69">
        <v>8.7799999999999994</v>
      </c>
      <c r="G422" s="69">
        <v>2.35</v>
      </c>
      <c r="H422" s="69">
        <v>18.690000000000001</v>
      </c>
      <c r="I422" s="69">
        <v>36.6</v>
      </c>
      <c r="J422" s="69">
        <v>14.1</v>
      </c>
      <c r="K422" s="69">
        <v>12.8</v>
      </c>
      <c r="L422" s="69">
        <v>15.97</v>
      </c>
      <c r="M422" s="69">
        <v>4.54</v>
      </c>
      <c r="N422" s="69">
        <v>9</v>
      </c>
      <c r="O422" s="69">
        <v>9.9600000000000009</v>
      </c>
      <c r="P422" s="69">
        <v>29.01</v>
      </c>
      <c r="Q422" s="69">
        <v>1.01</v>
      </c>
      <c r="R422" s="69">
        <v>5.07</v>
      </c>
      <c r="S422" s="69">
        <v>39.96</v>
      </c>
      <c r="T422" s="4"/>
      <c r="V422" s="3">
        <f t="shared" si="152"/>
        <v>42509</v>
      </c>
      <c r="W422" s="40">
        <f ca="1">W421+SUMIFS('Transactions (Dated)'!$E$2:$E$53,'Transactions (Dated)'!$D$2:$D$53,'Share Values'!$V422,'Transactions (Dated)'!$B$2:$B$53,'Share Values'!W$11,'Transactions (Dated)'!$C$2:$C$53,"Buy")-SUMIFS('Transactions (Dated)'!$E$2:$E$53,'Transactions (Dated)'!$D$2:$D$53,'Share Values'!$V422,'Transactions (Dated)'!$B$2:$B$53,'Share Values'!W$11,'Transactions (Dated)'!$C$2:$C$53,"Sell")</f>
        <v>4625</v>
      </c>
      <c r="X422" s="40">
        <f ca="1">X421+SUMIFS('Transactions (Dated)'!$E$2:$E$53,'Transactions (Dated)'!$D$2:$D$53,'Share Values'!$V422,'Transactions (Dated)'!$B$2:$B$53,'Share Values'!X$11,'Transactions (Dated)'!$C$2:$C$53,"Buy")-SUMIFS('Transactions (Dated)'!$E$2:$E$53,'Transactions (Dated)'!$D$2:$D$53,'Share Values'!$V422,'Transactions (Dated)'!$B$2:$B$53,'Share Values'!X$11,'Transactions (Dated)'!$C$2:$C$53,"Sell")</f>
        <v>9375</v>
      </c>
      <c r="Y422" s="40">
        <f ca="1">Y421+SUMIFS('Transactions (Dated)'!$E$2:$E$53,'Transactions (Dated)'!$D$2:$D$53,'Share Values'!$V422,'Transactions (Dated)'!$B$2:$B$53,'Share Values'!Y$11,'Transactions (Dated)'!$C$2:$C$53,"Buy")-SUMIFS('Transactions (Dated)'!$E$2:$E$53,'Transactions (Dated)'!$D$2:$D$53,'Share Values'!$V422,'Transactions (Dated)'!$B$2:$B$53,'Share Values'!Y$11,'Transactions (Dated)'!$C$2:$C$53,"Sell")</f>
        <v>0</v>
      </c>
      <c r="Z422" s="40">
        <f ca="1">Z421+SUMIFS('Transactions (Dated)'!$E$2:$E$53,'Transactions (Dated)'!$D$2:$D$53,'Share Values'!$V422,'Transactions (Dated)'!$B$2:$B$53,'Share Values'!Z$11,'Transactions (Dated)'!$C$2:$C$53,"Buy")-SUMIFS('Transactions (Dated)'!$E$2:$E$53,'Transactions (Dated)'!$D$2:$D$53,'Share Values'!$V422,'Transactions (Dated)'!$B$2:$B$53,'Share Values'!Z$11,'Transactions (Dated)'!$C$2:$C$53,"Sell")</f>
        <v>1892</v>
      </c>
      <c r="AA422" s="40">
        <f ca="1">AA421+SUMIFS('Transactions (Dated)'!$E$2:$E$53,'Transactions (Dated)'!$D$2:$D$53,'Share Values'!$V422,'Transactions (Dated)'!$B$2:$B$53,'Share Values'!AA$11,'Transactions (Dated)'!$C$2:$C$53,"Buy")-SUMIFS('Transactions (Dated)'!$E$2:$E$53,'Transactions (Dated)'!$D$2:$D$53,'Share Values'!$V422,'Transactions (Dated)'!$B$2:$B$53,'Share Values'!AA$11,'Transactions (Dated)'!$C$2:$C$53,"Sell")</f>
        <v>2348</v>
      </c>
      <c r="AB422" s="40">
        <f ca="1">AB421+SUMIFS('Transactions (Dated)'!$E$2:$E$53,'Transactions (Dated)'!$D$2:$D$53,'Share Values'!$V422,'Transactions (Dated)'!$B$2:$B$53,'Share Values'!AB$11,'Transactions (Dated)'!$C$2:$C$53,"Buy")-SUMIFS('Transactions (Dated)'!$E$2:$E$53,'Transactions (Dated)'!$D$2:$D$53,'Share Values'!$V422,'Transactions (Dated)'!$B$2:$B$53,'Share Values'!AB$11,'Transactions (Dated)'!$C$2:$C$53,"Sell")</f>
        <v>4900</v>
      </c>
      <c r="AC422" s="40">
        <f ca="1">AC421+SUMIFS('Transactions (Dated)'!$E$2:$E$53,'Transactions (Dated)'!$D$2:$D$53,'Share Values'!$V422,'Transactions (Dated)'!$B$2:$B$53,'Share Values'!AC$11,'Transactions (Dated)'!$C$2:$C$53,"Buy")-SUMIFS('Transactions (Dated)'!$E$2:$E$53,'Transactions (Dated)'!$D$2:$D$53,'Share Values'!$V422,'Transactions (Dated)'!$B$2:$B$53,'Share Values'!AC$11,'Transactions (Dated)'!$C$2:$C$53,"Sell")</f>
        <v>2900</v>
      </c>
      <c r="AD422" s="40">
        <f ca="1">AD421+SUMIFS('Transactions (Dated)'!$E$2:$E$53,'Transactions (Dated)'!$D$2:$D$53,'Share Values'!$V422,'Transactions (Dated)'!$B$2:$B$53,'Share Values'!AD$11,'Transactions (Dated)'!$C$2:$C$53,"Buy")-SUMIFS('Transactions (Dated)'!$E$2:$E$53,'Transactions (Dated)'!$D$2:$D$53,'Share Values'!$V422,'Transactions (Dated)'!$B$2:$B$53,'Share Values'!AD$11,'Transactions (Dated)'!$C$2:$C$53,"Sell")</f>
        <v>14201</v>
      </c>
      <c r="AE422" s="40">
        <f ca="1">AE421+SUMIFS('Transactions (Dated)'!$E$2:$E$53,'Transactions (Dated)'!$D$2:$D$53,'Share Values'!$V422,'Transactions (Dated)'!$B$2:$B$53,'Share Values'!AE$11,'Transactions (Dated)'!$C$2:$C$53,"Buy")-SUMIFS('Transactions (Dated)'!$E$2:$E$53,'Transactions (Dated)'!$D$2:$D$53,'Share Values'!$V422,'Transactions (Dated)'!$B$2:$B$53,'Share Values'!AE$11,'Transactions (Dated)'!$C$2:$C$53,"Sell")</f>
        <v>6835</v>
      </c>
      <c r="AF422" s="40">
        <f ca="1">AF421+SUMIFS('Transactions (Dated)'!$E$2:$E$53,'Transactions (Dated)'!$D$2:$D$53,'Share Values'!$V422,'Transactions (Dated)'!$B$2:$B$53,'Share Values'!AF$11,'Transactions (Dated)'!$C$2:$C$53,"Buy")-SUMIFS('Transactions (Dated)'!$E$2:$E$53,'Transactions (Dated)'!$D$2:$D$53,'Share Values'!$V422,'Transactions (Dated)'!$B$2:$B$53,'Share Values'!AF$11,'Transactions (Dated)'!$C$2:$C$53,"Sell")</f>
        <v>0</v>
      </c>
      <c r="AG422" s="40">
        <f ca="1">AG421+SUMIFS('Transactions (Dated)'!$E$2:$E$53,'Transactions (Dated)'!$D$2:$D$53,'Share Values'!$V422,'Transactions (Dated)'!$B$2:$B$53,'Share Values'!AG$11,'Transactions (Dated)'!$C$2:$C$53,"Buy")-SUMIFS('Transactions (Dated)'!$E$2:$E$53,'Transactions (Dated)'!$D$2:$D$53,'Share Values'!$V422,'Transactions (Dated)'!$B$2:$B$53,'Share Values'!AG$11,'Transactions (Dated)'!$C$2:$C$53,"Sell")</f>
        <v>0</v>
      </c>
      <c r="AH422" s="40">
        <f ca="1">AH421+SUMIFS('Transactions (Dated)'!$E$2:$E$53,'Transactions (Dated)'!$D$2:$D$53,'Share Values'!$V422,'Transactions (Dated)'!$B$2:$B$53,'Share Values'!AH$11,'Transactions (Dated)'!$C$2:$C$53,"Buy")-SUMIFS('Transactions (Dated)'!$E$2:$E$53,'Transactions (Dated)'!$D$2:$D$53,'Share Values'!$V422,'Transactions (Dated)'!$B$2:$B$53,'Share Values'!AH$11,'Transactions (Dated)'!$C$2:$C$53,"Sell")</f>
        <v>0</v>
      </c>
      <c r="AI422" s="40">
        <f ca="1">AI421+SUMIFS('Transactions (Dated)'!$E$2:$E$53,'Transactions (Dated)'!$D$2:$D$53,'Share Values'!$V422,'Transactions (Dated)'!$B$2:$B$53,'Share Values'!AI$11,'Transactions (Dated)'!$C$2:$C$53,"Buy")-SUMIFS('Transactions (Dated)'!$E$2:$E$53,'Transactions (Dated)'!$D$2:$D$53,'Share Values'!$V422,'Transactions (Dated)'!$B$2:$B$53,'Share Values'!AI$11,'Transactions (Dated)'!$C$2:$C$53,"Sell")</f>
        <v>0</v>
      </c>
      <c r="AJ422" s="40">
        <f ca="1">AJ421+SUMIFS('Transactions (Dated)'!$E$2:$E$53,'Transactions (Dated)'!$D$2:$D$53,'Share Values'!$V422,'Transactions (Dated)'!$B$2:$B$53,'Share Values'!AJ$11,'Transactions (Dated)'!$C$2:$C$53,"Buy")-SUMIFS('Transactions (Dated)'!$E$2:$E$53,'Transactions (Dated)'!$D$2:$D$53,'Share Values'!$V422,'Transactions (Dated)'!$B$2:$B$53,'Share Values'!AJ$11,'Transactions (Dated)'!$C$2:$C$53,"Sell")</f>
        <v>0</v>
      </c>
      <c r="AK422" s="40"/>
      <c r="AM422" s="3">
        <f t="shared" si="153"/>
        <v>42509</v>
      </c>
      <c r="AN422" s="6">
        <f t="shared" ca="1" si="154"/>
        <v>40607.5</v>
      </c>
      <c r="AO422" s="6">
        <f t="shared" ca="1" si="155"/>
        <v>22031.25</v>
      </c>
      <c r="AP422" s="6">
        <f t="shared" ca="1" si="156"/>
        <v>0</v>
      </c>
      <c r="AQ422" s="6">
        <f t="shared" ca="1" si="157"/>
        <v>69247.199999999997</v>
      </c>
      <c r="AR422" s="6">
        <f t="shared" ca="1" si="158"/>
        <v>33106.799999999996</v>
      </c>
      <c r="AS422" s="6">
        <f t="shared" ca="1" si="159"/>
        <v>62720</v>
      </c>
      <c r="AT422" s="6">
        <f t="shared" ca="1" si="160"/>
        <v>46313</v>
      </c>
      <c r="AU422" s="6">
        <f t="shared" ca="1" si="161"/>
        <v>64472.54</v>
      </c>
      <c r="AV422" s="6">
        <f t="shared" ca="1" si="162"/>
        <v>61515</v>
      </c>
      <c r="AW422" s="6">
        <f t="shared" ca="1" si="163"/>
        <v>0</v>
      </c>
      <c r="AX422" s="6">
        <f t="shared" ca="1" si="164"/>
        <v>0</v>
      </c>
      <c r="AY422" s="6">
        <f t="shared" ca="1" si="165"/>
        <v>0</v>
      </c>
      <c r="AZ422" s="6">
        <f t="shared" ca="1" si="166"/>
        <v>0</v>
      </c>
      <c r="BA422" s="6">
        <f t="shared" ca="1" si="167"/>
        <v>0</v>
      </c>
      <c r="BB422" s="6"/>
      <c r="BD422" s="4">
        <f t="shared" ca="1" si="168"/>
        <v>400013.29</v>
      </c>
      <c r="BF422" s="3">
        <f t="shared" si="169"/>
        <v>42509</v>
      </c>
      <c r="BG422" s="6">
        <f>BG421+SUMIFS('Transactions (Dated)'!H:H,'Transactions (Dated)'!D:D,'Share Values'!AM422)</f>
        <v>633797.67999999993</v>
      </c>
      <c r="BH422" s="6">
        <f ca="1">BH421+SUMIFS('Transactions (Dated)'!$F:$F,'Transactions (Dated)'!$D:$D,$BF422,'Transactions (Dated)'!$B:$B,BH$11,'Transactions (Dated)'!$C:$C,"Dividend (paid to cash)")*W422</f>
        <v>0</v>
      </c>
      <c r="BI422" s="6">
        <f ca="1">BI421+SUMIFS('Transactions (Dated)'!$F:$F,'Transactions (Dated)'!$D:$D,$BF422,'Transactions (Dated)'!$B:$B,BI$11,'Transactions (Dated)'!$C:$C,"Dividend (paid to cash)")*X422</f>
        <v>2421.875</v>
      </c>
      <c r="BJ422" s="6">
        <f ca="1">BJ421+SUMIFS('Transactions (Dated)'!$F:$F,'Transactions (Dated)'!$D:$D,$BF422,'Transactions (Dated)'!$B:$B,BJ$11,'Transactions (Dated)'!$C:$C,"Dividend (paid to cash)")*Y422</f>
        <v>0</v>
      </c>
      <c r="BK422" s="6">
        <f ca="1">BK421+SUMIFS('Transactions (Dated)'!$F:$F,'Transactions (Dated)'!$D:$D,$BF422,'Transactions (Dated)'!$B:$B,BK$11,'Transactions (Dated)'!$C:$C,"Dividend (paid to cash)")*Z422</f>
        <v>312.18000000000006</v>
      </c>
      <c r="BL422" s="6">
        <f ca="1">BL421+SUMIFS('Transactions (Dated)'!$F:$F,'Transactions (Dated)'!$D:$D,$BF422,'Transactions (Dated)'!$B:$B,BL$11,'Transactions (Dated)'!$C:$C,"Dividend (paid to cash)")*AA422</f>
        <v>0</v>
      </c>
      <c r="BM422" s="6">
        <f ca="1">BM421+SUMIFS('Transactions (Dated)'!$F:$F,'Transactions (Dated)'!$D:$D,$BF422,'Transactions (Dated)'!$B:$B,BM$11,'Transactions (Dated)'!$C:$C,"Dividend (paid to cash)")*AB422</f>
        <v>1077.951</v>
      </c>
      <c r="BN422" s="6">
        <f ca="1">BN421+SUMIFS('Transactions (Dated)'!$F:$F,'Transactions (Dated)'!$D:$D,$BF422,'Transactions (Dated)'!$B:$B,BN$11,'Transactions (Dated)'!$C:$C,"Dividend (paid to cash)")*AC422</f>
        <v>1740</v>
      </c>
      <c r="BO422" s="6">
        <f ca="1">BO421+SUMIFS('Transactions (Dated)'!$F:$F,'Transactions (Dated)'!$D:$D,$BF422,'Transactions (Dated)'!$B:$B,BO$11,'Transactions (Dated)'!$C:$C,"Dividend (paid to cash)")*AD422</f>
        <v>0</v>
      </c>
      <c r="BP422" s="6">
        <f ca="1">BP421+SUMIFS('Transactions (Dated)'!$F:$F,'Transactions (Dated)'!$D:$D,$BF422,'Transactions (Dated)'!$B:$B,BP$11,'Transactions (Dated)'!$C:$C,"Dividend (paid to cash)")*AE422</f>
        <v>0</v>
      </c>
      <c r="BQ422" s="6">
        <f ca="1">BQ421+SUMIFS('Transactions (Dated)'!$F:$F,'Transactions (Dated)'!$D:$D,$BF422,'Transactions (Dated)'!$B:$B,BQ$11,'Transactions (Dated)'!$C:$C,"Dividend (paid to cash)")*AF422</f>
        <v>0</v>
      </c>
      <c r="BR422" s="6">
        <f ca="1">BR421+SUMIFS('Transactions (Dated)'!$F:$F,'Transactions (Dated)'!$D:$D,$BF422,'Transactions (Dated)'!$B:$B,BR$11,'Transactions (Dated)'!$C:$C,"Dividend (paid to cash)")*AG422</f>
        <v>0</v>
      </c>
      <c r="BS422" s="6">
        <f ca="1">BS421+SUMIFS('Transactions (Dated)'!$F:$F,'Transactions (Dated)'!$D:$D,$BF422,'Transactions (Dated)'!$B:$B,BS$11,'Transactions (Dated)'!$C:$C,"Dividend (paid to cash)")*AH422</f>
        <v>0</v>
      </c>
      <c r="BT422" s="6">
        <f ca="1">BT421+SUMIFS('Transactions (Dated)'!$F:$F,'Transactions (Dated)'!$D:$D,$BF422,'Transactions (Dated)'!$B:$B,BT$11,'Transactions (Dated)'!$C:$C,"Dividend (paid to cash)")*AI422</f>
        <v>0</v>
      </c>
      <c r="BU422" s="6">
        <f ca="1">BU421+SUMIFS('Transactions (Dated)'!$F:$F,'Transactions (Dated)'!$D:$D,$BF422,'Transactions (Dated)'!$B:$B,BU$11,'Transactions (Dated)'!$C:$C,"Dividend (paid to cash)")*AJ422</f>
        <v>0</v>
      </c>
      <c r="BV422" s="6"/>
      <c r="BX422" s="6">
        <f t="shared" ca="1" si="174"/>
        <v>639349.68599999999</v>
      </c>
      <c r="BZ422" s="3">
        <f t="shared" si="175"/>
        <v>42509</v>
      </c>
      <c r="CA422" s="4">
        <f t="shared" ca="1" si="170"/>
        <v>400013.29</v>
      </c>
      <c r="CB422" s="4">
        <f t="shared" ca="1" si="171"/>
        <v>639349.68599999999</v>
      </c>
      <c r="CD422" s="4">
        <f t="shared" ca="1" si="172"/>
        <v>1039362.976</v>
      </c>
    </row>
    <row r="423" spans="2:82">
      <c r="B423" s="3">
        <f t="shared" si="173"/>
        <v>42510</v>
      </c>
      <c r="C423" s="2">
        <v>13919.6</v>
      </c>
      <c r="E423" s="70">
        <v>42510</v>
      </c>
      <c r="F423" s="69">
        <v>8.94</v>
      </c>
      <c r="G423" s="69">
        <v>2.29</v>
      </c>
      <c r="H423" s="69">
        <v>18.82</v>
      </c>
      <c r="I423" s="69">
        <v>36.93</v>
      </c>
      <c r="J423" s="69">
        <v>14.39</v>
      </c>
      <c r="K423" s="69">
        <v>12.81</v>
      </c>
      <c r="L423" s="69">
        <v>15.95</v>
      </c>
      <c r="M423" s="69">
        <v>4.55</v>
      </c>
      <c r="N423" s="69">
        <v>9</v>
      </c>
      <c r="O423" s="69">
        <v>9.9</v>
      </c>
      <c r="P423" s="69">
        <v>28.95</v>
      </c>
      <c r="Q423" s="69">
        <v>1.02</v>
      </c>
      <c r="R423" s="69">
        <v>5.05</v>
      </c>
      <c r="S423" s="69">
        <v>40.409999999999997</v>
      </c>
      <c r="T423" s="4"/>
      <c r="V423" s="3">
        <f t="shared" si="152"/>
        <v>42510</v>
      </c>
      <c r="W423" s="40">
        <f ca="1">W422+SUMIFS('Transactions (Dated)'!$E$2:$E$53,'Transactions (Dated)'!$D$2:$D$53,'Share Values'!$V423,'Transactions (Dated)'!$B$2:$B$53,'Share Values'!W$11,'Transactions (Dated)'!$C$2:$C$53,"Buy")-SUMIFS('Transactions (Dated)'!$E$2:$E$53,'Transactions (Dated)'!$D$2:$D$53,'Share Values'!$V423,'Transactions (Dated)'!$B$2:$B$53,'Share Values'!W$11,'Transactions (Dated)'!$C$2:$C$53,"Sell")</f>
        <v>4625</v>
      </c>
      <c r="X423" s="40">
        <f ca="1">X422+SUMIFS('Transactions (Dated)'!$E$2:$E$53,'Transactions (Dated)'!$D$2:$D$53,'Share Values'!$V423,'Transactions (Dated)'!$B$2:$B$53,'Share Values'!X$11,'Transactions (Dated)'!$C$2:$C$53,"Buy")-SUMIFS('Transactions (Dated)'!$E$2:$E$53,'Transactions (Dated)'!$D$2:$D$53,'Share Values'!$V423,'Transactions (Dated)'!$B$2:$B$53,'Share Values'!X$11,'Transactions (Dated)'!$C$2:$C$53,"Sell")</f>
        <v>9375</v>
      </c>
      <c r="Y423" s="40">
        <f ca="1">Y422+SUMIFS('Transactions (Dated)'!$E$2:$E$53,'Transactions (Dated)'!$D$2:$D$53,'Share Values'!$V423,'Transactions (Dated)'!$B$2:$B$53,'Share Values'!Y$11,'Transactions (Dated)'!$C$2:$C$53,"Buy")-SUMIFS('Transactions (Dated)'!$E$2:$E$53,'Transactions (Dated)'!$D$2:$D$53,'Share Values'!$V423,'Transactions (Dated)'!$B$2:$B$53,'Share Values'!Y$11,'Transactions (Dated)'!$C$2:$C$53,"Sell")</f>
        <v>0</v>
      </c>
      <c r="Z423" s="40">
        <f ca="1">Z422+SUMIFS('Transactions (Dated)'!$E$2:$E$53,'Transactions (Dated)'!$D$2:$D$53,'Share Values'!$V423,'Transactions (Dated)'!$B$2:$B$53,'Share Values'!Z$11,'Transactions (Dated)'!$C$2:$C$53,"Buy")-SUMIFS('Transactions (Dated)'!$E$2:$E$53,'Transactions (Dated)'!$D$2:$D$53,'Share Values'!$V423,'Transactions (Dated)'!$B$2:$B$53,'Share Values'!Z$11,'Transactions (Dated)'!$C$2:$C$53,"Sell")</f>
        <v>1892</v>
      </c>
      <c r="AA423" s="40">
        <f ca="1">AA422+SUMIFS('Transactions (Dated)'!$E$2:$E$53,'Transactions (Dated)'!$D$2:$D$53,'Share Values'!$V423,'Transactions (Dated)'!$B$2:$B$53,'Share Values'!AA$11,'Transactions (Dated)'!$C$2:$C$53,"Buy")-SUMIFS('Transactions (Dated)'!$E$2:$E$53,'Transactions (Dated)'!$D$2:$D$53,'Share Values'!$V423,'Transactions (Dated)'!$B$2:$B$53,'Share Values'!AA$11,'Transactions (Dated)'!$C$2:$C$53,"Sell")</f>
        <v>2348</v>
      </c>
      <c r="AB423" s="40">
        <f ca="1">AB422+SUMIFS('Transactions (Dated)'!$E$2:$E$53,'Transactions (Dated)'!$D$2:$D$53,'Share Values'!$V423,'Transactions (Dated)'!$B$2:$B$53,'Share Values'!AB$11,'Transactions (Dated)'!$C$2:$C$53,"Buy")-SUMIFS('Transactions (Dated)'!$E$2:$E$53,'Transactions (Dated)'!$D$2:$D$53,'Share Values'!$V423,'Transactions (Dated)'!$B$2:$B$53,'Share Values'!AB$11,'Transactions (Dated)'!$C$2:$C$53,"Sell")</f>
        <v>4900</v>
      </c>
      <c r="AC423" s="40">
        <f ca="1">AC422+SUMIFS('Transactions (Dated)'!$E$2:$E$53,'Transactions (Dated)'!$D$2:$D$53,'Share Values'!$V423,'Transactions (Dated)'!$B$2:$B$53,'Share Values'!AC$11,'Transactions (Dated)'!$C$2:$C$53,"Buy")-SUMIFS('Transactions (Dated)'!$E$2:$E$53,'Transactions (Dated)'!$D$2:$D$53,'Share Values'!$V423,'Transactions (Dated)'!$B$2:$B$53,'Share Values'!AC$11,'Transactions (Dated)'!$C$2:$C$53,"Sell")</f>
        <v>2900</v>
      </c>
      <c r="AD423" s="40">
        <f ca="1">AD422+SUMIFS('Transactions (Dated)'!$E$2:$E$53,'Transactions (Dated)'!$D$2:$D$53,'Share Values'!$V423,'Transactions (Dated)'!$B$2:$B$53,'Share Values'!AD$11,'Transactions (Dated)'!$C$2:$C$53,"Buy")-SUMIFS('Transactions (Dated)'!$E$2:$E$53,'Transactions (Dated)'!$D$2:$D$53,'Share Values'!$V423,'Transactions (Dated)'!$B$2:$B$53,'Share Values'!AD$11,'Transactions (Dated)'!$C$2:$C$53,"Sell")</f>
        <v>14201</v>
      </c>
      <c r="AE423" s="40">
        <f ca="1">AE422+SUMIFS('Transactions (Dated)'!$E$2:$E$53,'Transactions (Dated)'!$D$2:$D$53,'Share Values'!$V423,'Transactions (Dated)'!$B$2:$B$53,'Share Values'!AE$11,'Transactions (Dated)'!$C$2:$C$53,"Buy")-SUMIFS('Transactions (Dated)'!$E$2:$E$53,'Transactions (Dated)'!$D$2:$D$53,'Share Values'!$V423,'Transactions (Dated)'!$B$2:$B$53,'Share Values'!AE$11,'Transactions (Dated)'!$C$2:$C$53,"Sell")</f>
        <v>6835</v>
      </c>
      <c r="AF423" s="40">
        <f ca="1">AF422+SUMIFS('Transactions (Dated)'!$E$2:$E$53,'Transactions (Dated)'!$D$2:$D$53,'Share Values'!$V423,'Transactions (Dated)'!$B$2:$B$53,'Share Values'!AF$11,'Transactions (Dated)'!$C$2:$C$53,"Buy")-SUMIFS('Transactions (Dated)'!$E$2:$E$53,'Transactions (Dated)'!$D$2:$D$53,'Share Values'!$V423,'Transactions (Dated)'!$B$2:$B$53,'Share Values'!AF$11,'Transactions (Dated)'!$C$2:$C$53,"Sell")</f>
        <v>0</v>
      </c>
      <c r="AG423" s="40">
        <f ca="1">AG422+SUMIFS('Transactions (Dated)'!$E$2:$E$53,'Transactions (Dated)'!$D$2:$D$53,'Share Values'!$V423,'Transactions (Dated)'!$B$2:$B$53,'Share Values'!AG$11,'Transactions (Dated)'!$C$2:$C$53,"Buy")-SUMIFS('Transactions (Dated)'!$E$2:$E$53,'Transactions (Dated)'!$D$2:$D$53,'Share Values'!$V423,'Transactions (Dated)'!$B$2:$B$53,'Share Values'!AG$11,'Transactions (Dated)'!$C$2:$C$53,"Sell")</f>
        <v>0</v>
      </c>
      <c r="AH423" s="40">
        <f ca="1">AH422+SUMIFS('Transactions (Dated)'!$E$2:$E$53,'Transactions (Dated)'!$D$2:$D$53,'Share Values'!$V423,'Transactions (Dated)'!$B$2:$B$53,'Share Values'!AH$11,'Transactions (Dated)'!$C$2:$C$53,"Buy")-SUMIFS('Transactions (Dated)'!$E$2:$E$53,'Transactions (Dated)'!$D$2:$D$53,'Share Values'!$V423,'Transactions (Dated)'!$B$2:$B$53,'Share Values'!AH$11,'Transactions (Dated)'!$C$2:$C$53,"Sell")</f>
        <v>0</v>
      </c>
      <c r="AI423" s="40">
        <f ca="1">AI422+SUMIFS('Transactions (Dated)'!$E$2:$E$53,'Transactions (Dated)'!$D$2:$D$53,'Share Values'!$V423,'Transactions (Dated)'!$B$2:$B$53,'Share Values'!AI$11,'Transactions (Dated)'!$C$2:$C$53,"Buy")-SUMIFS('Transactions (Dated)'!$E$2:$E$53,'Transactions (Dated)'!$D$2:$D$53,'Share Values'!$V423,'Transactions (Dated)'!$B$2:$B$53,'Share Values'!AI$11,'Transactions (Dated)'!$C$2:$C$53,"Sell")</f>
        <v>0</v>
      </c>
      <c r="AJ423" s="40">
        <f ca="1">AJ422+SUMIFS('Transactions (Dated)'!$E$2:$E$53,'Transactions (Dated)'!$D$2:$D$53,'Share Values'!$V423,'Transactions (Dated)'!$B$2:$B$53,'Share Values'!AJ$11,'Transactions (Dated)'!$C$2:$C$53,"Buy")-SUMIFS('Transactions (Dated)'!$E$2:$E$53,'Transactions (Dated)'!$D$2:$D$53,'Share Values'!$V423,'Transactions (Dated)'!$B$2:$B$53,'Share Values'!AJ$11,'Transactions (Dated)'!$C$2:$C$53,"Sell")</f>
        <v>0</v>
      </c>
      <c r="AK423" s="40"/>
      <c r="AM423" s="3">
        <f t="shared" si="153"/>
        <v>42510</v>
      </c>
      <c r="AN423" s="6">
        <f t="shared" ca="1" si="154"/>
        <v>41347.5</v>
      </c>
      <c r="AO423" s="6">
        <f t="shared" ca="1" si="155"/>
        <v>21468.75</v>
      </c>
      <c r="AP423" s="6">
        <f t="shared" ca="1" si="156"/>
        <v>0</v>
      </c>
      <c r="AQ423" s="6">
        <f t="shared" ca="1" si="157"/>
        <v>69871.56</v>
      </c>
      <c r="AR423" s="6">
        <f t="shared" ca="1" si="158"/>
        <v>33787.72</v>
      </c>
      <c r="AS423" s="6">
        <f t="shared" ca="1" si="159"/>
        <v>62769</v>
      </c>
      <c r="AT423" s="6">
        <f t="shared" ca="1" si="160"/>
        <v>46255</v>
      </c>
      <c r="AU423" s="6">
        <f t="shared" ca="1" si="161"/>
        <v>64614.549999999996</v>
      </c>
      <c r="AV423" s="6">
        <f t="shared" ca="1" si="162"/>
        <v>61515</v>
      </c>
      <c r="AW423" s="6">
        <f t="shared" ca="1" si="163"/>
        <v>0</v>
      </c>
      <c r="AX423" s="6">
        <f t="shared" ca="1" si="164"/>
        <v>0</v>
      </c>
      <c r="AY423" s="6">
        <f t="shared" ca="1" si="165"/>
        <v>0</v>
      </c>
      <c r="AZ423" s="6">
        <f t="shared" ca="1" si="166"/>
        <v>0</v>
      </c>
      <c r="BA423" s="6">
        <f t="shared" ca="1" si="167"/>
        <v>0</v>
      </c>
      <c r="BB423" s="6"/>
      <c r="BD423" s="4">
        <f t="shared" ca="1" si="168"/>
        <v>401629.08</v>
      </c>
      <c r="BF423" s="3">
        <f t="shared" si="169"/>
        <v>42510</v>
      </c>
      <c r="BG423" s="6">
        <f>BG422+SUMIFS('Transactions (Dated)'!H:H,'Transactions (Dated)'!D:D,'Share Values'!AM423)</f>
        <v>633797.67999999993</v>
      </c>
      <c r="BH423" s="6">
        <f ca="1">BH422+SUMIFS('Transactions (Dated)'!$F:$F,'Transactions (Dated)'!$D:$D,$BF423,'Transactions (Dated)'!$B:$B,BH$11,'Transactions (Dated)'!$C:$C,"Dividend (paid to cash)")*W423</f>
        <v>0</v>
      </c>
      <c r="BI423" s="6">
        <f ca="1">BI422+SUMIFS('Transactions (Dated)'!$F:$F,'Transactions (Dated)'!$D:$D,$BF423,'Transactions (Dated)'!$B:$B,BI$11,'Transactions (Dated)'!$C:$C,"Dividend (paid to cash)")*X423</f>
        <v>2421.875</v>
      </c>
      <c r="BJ423" s="6">
        <f ca="1">BJ422+SUMIFS('Transactions (Dated)'!$F:$F,'Transactions (Dated)'!$D:$D,$BF423,'Transactions (Dated)'!$B:$B,BJ$11,'Transactions (Dated)'!$C:$C,"Dividend (paid to cash)")*Y423</f>
        <v>0</v>
      </c>
      <c r="BK423" s="6">
        <f ca="1">BK422+SUMIFS('Transactions (Dated)'!$F:$F,'Transactions (Dated)'!$D:$D,$BF423,'Transactions (Dated)'!$B:$B,BK$11,'Transactions (Dated)'!$C:$C,"Dividend (paid to cash)")*Z423</f>
        <v>312.18000000000006</v>
      </c>
      <c r="BL423" s="6">
        <f ca="1">BL422+SUMIFS('Transactions (Dated)'!$F:$F,'Transactions (Dated)'!$D:$D,$BF423,'Transactions (Dated)'!$B:$B,BL$11,'Transactions (Dated)'!$C:$C,"Dividend (paid to cash)")*AA423</f>
        <v>0</v>
      </c>
      <c r="BM423" s="6">
        <f ca="1">BM422+SUMIFS('Transactions (Dated)'!$F:$F,'Transactions (Dated)'!$D:$D,$BF423,'Transactions (Dated)'!$B:$B,BM$11,'Transactions (Dated)'!$C:$C,"Dividend (paid to cash)")*AB423</f>
        <v>1077.951</v>
      </c>
      <c r="BN423" s="6">
        <f ca="1">BN422+SUMIFS('Transactions (Dated)'!$F:$F,'Transactions (Dated)'!$D:$D,$BF423,'Transactions (Dated)'!$B:$B,BN$11,'Transactions (Dated)'!$C:$C,"Dividend (paid to cash)")*AC423</f>
        <v>1740</v>
      </c>
      <c r="BO423" s="6">
        <f ca="1">BO422+SUMIFS('Transactions (Dated)'!$F:$F,'Transactions (Dated)'!$D:$D,$BF423,'Transactions (Dated)'!$B:$B,BO$11,'Transactions (Dated)'!$C:$C,"Dividend (paid to cash)")*AD423</f>
        <v>0</v>
      </c>
      <c r="BP423" s="6">
        <f ca="1">BP422+SUMIFS('Transactions (Dated)'!$F:$F,'Transactions (Dated)'!$D:$D,$BF423,'Transactions (Dated)'!$B:$B,BP$11,'Transactions (Dated)'!$C:$C,"Dividend (paid to cash)")*AE423</f>
        <v>0</v>
      </c>
      <c r="BQ423" s="6">
        <f ca="1">BQ422+SUMIFS('Transactions (Dated)'!$F:$F,'Transactions (Dated)'!$D:$D,$BF423,'Transactions (Dated)'!$B:$B,BQ$11,'Transactions (Dated)'!$C:$C,"Dividend (paid to cash)")*AF423</f>
        <v>0</v>
      </c>
      <c r="BR423" s="6">
        <f ca="1">BR422+SUMIFS('Transactions (Dated)'!$F:$F,'Transactions (Dated)'!$D:$D,$BF423,'Transactions (Dated)'!$B:$B,BR$11,'Transactions (Dated)'!$C:$C,"Dividend (paid to cash)")*AG423</f>
        <v>0</v>
      </c>
      <c r="BS423" s="6">
        <f ca="1">BS422+SUMIFS('Transactions (Dated)'!$F:$F,'Transactions (Dated)'!$D:$D,$BF423,'Transactions (Dated)'!$B:$B,BS$11,'Transactions (Dated)'!$C:$C,"Dividend (paid to cash)")*AH423</f>
        <v>0</v>
      </c>
      <c r="BT423" s="6">
        <f ca="1">BT422+SUMIFS('Transactions (Dated)'!$F:$F,'Transactions (Dated)'!$D:$D,$BF423,'Transactions (Dated)'!$B:$B,BT$11,'Transactions (Dated)'!$C:$C,"Dividend (paid to cash)")*AI423</f>
        <v>0</v>
      </c>
      <c r="BU423" s="6">
        <f ca="1">BU422+SUMIFS('Transactions (Dated)'!$F:$F,'Transactions (Dated)'!$D:$D,$BF423,'Transactions (Dated)'!$B:$B,BU$11,'Transactions (Dated)'!$C:$C,"Dividend (paid to cash)")*AJ423</f>
        <v>0</v>
      </c>
      <c r="BV423" s="6"/>
      <c r="BX423" s="6">
        <f t="shared" ca="1" si="174"/>
        <v>639349.68599999999</v>
      </c>
      <c r="BZ423" s="3">
        <f t="shared" si="175"/>
        <v>42510</v>
      </c>
      <c r="CA423" s="4">
        <f t="shared" ca="1" si="170"/>
        <v>401629.08</v>
      </c>
      <c r="CB423" s="4">
        <f t="shared" ca="1" si="171"/>
        <v>639349.68599999999</v>
      </c>
      <c r="CD423" s="4">
        <f t="shared" ca="1" si="172"/>
        <v>1040978.7660000001</v>
      </c>
    </row>
    <row r="424" spans="2:82">
      <c r="B424" s="3">
        <f t="shared" si="173"/>
        <v>42514</v>
      </c>
      <c r="C424" s="2">
        <v>13952.9</v>
      </c>
      <c r="E424" s="70">
        <v>42514</v>
      </c>
      <c r="F424" s="69">
        <v>9.1300000000000008</v>
      </c>
      <c r="G424" s="69">
        <v>2.25</v>
      </c>
      <c r="H424" s="69">
        <v>18.87</v>
      </c>
      <c r="I424" s="69">
        <v>37.43</v>
      </c>
      <c r="J424" s="69">
        <v>14.61</v>
      </c>
      <c r="K424" s="69">
        <v>12.88</v>
      </c>
      <c r="L424" s="69">
        <v>15.99</v>
      </c>
      <c r="M424" s="69">
        <v>4.2300000000000004</v>
      </c>
      <c r="N424" s="69">
        <v>9.0500000000000007</v>
      </c>
      <c r="O424" s="69">
        <v>9.7467000000000006</v>
      </c>
      <c r="P424" s="69">
        <v>29.34</v>
      </c>
      <c r="Q424" s="69">
        <v>1</v>
      </c>
      <c r="R424" s="69">
        <v>5</v>
      </c>
      <c r="S424" s="69">
        <v>40.86</v>
      </c>
      <c r="T424" s="4"/>
      <c r="V424" s="3">
        <f t="shared" si="152"/>
        <v>42514</v>
      </c>
      <c r="W424" s="40">
        <f ca="1">W423+SUMIFS('Transactions (Dated)'!$E$2:$E$53,'Transactions (Dated)'!$D$2:$D$53,'Share Values'!$V424,'Transactions (Dated)'!$B$2:$B$53,'Share Values'!W$11,'Transactions (Dated)'!$C$2:$C$53,"Buy")-SUMIFS('Transactions (Dated)'!$E$2:$E$53,'Transactions (Dated)'!$D$2:$D$53,'Share Values'!$V424,'Transactions (Dated)'!$B$2:$B$53,'Share Values'!W$11,'Transactions (Dated)'!$C$2:$C$53,"Sell")</f>
        <v>4625</v>
      </c>
      <c r="X424" s="40">
        <f ca="1">X423+SUMIFS('Transactions (Dated)'!$E$2:$E$53,'Transactions (Dated)'!$D$2:$D$53,'Share Values'!$V424,'Transactions (Dated)'!$B$2:$B$53,'Share Values'!X$11,'Transactions (Dated)'!$C$2:$C$53,"Buy")-SUMIFS('Transactions (Dated)'!$E$2:$E$53,'Transactions (Dated)'!$D$2:$D$53,'Share Values'!$V424,'Transactions (Dated)'!$B$2:$B$53,'Share Values'!X$11,'Transactions (Dated)'!$C$2:$C$53,"Sell")</f>
        <v>9375</v>
      </c>
      <c r="Y424" s="40">
        <f ca="1">Y423+SUMIFS('Transactions (Dated)'!$E$2:$E$53,'Transactions (Dated)'!$D$2:$D$53,'Share Values'!$V424,'Transactions (Dated)'!$B$2:$B$53,'Share Values'!Y$11,'Transactions (Dated)'!$C$2:$C$53,"Buy")-SUMIFS('Transactions (Dated)'!$E$2:$E$53,'Transactions (Dated)'!$D$2:$D$53,'Share Values'!$V424,'Transactions (Dated)'!$B$2:$B$53,'Share Values'!Y$11,'Transactions (Dated)'!$C$2:$C$53,"Sell")</f>
        <v>0</v>
      </c>
      <c r="Z424" s="40">
        <f ca="1">Z423+SUMIFS('Transactions (Dated)'!$E$2:$E$53,'Transactions (Dated)'!$D$2:$D$53,'Share Values'!$V424,'Transactions (Dated)'!$B$2:$B$53,'Share Values'!Z$11,'Transactions (Dated)'!$C$2:$C$53,"Buy")-SUMIFS('Transactions (Dated)'!$E$2:$E$53,'Transactions (Dated)'!$D$2:$D$53,'Share Values'!$V424,'Transactions (Dated)'!$B$2:$B$53,'Share Values'!Z$11,'Transactions (Dated)'!$C$2:$C$53,"Sell")</f>
        <v>1892</v>
      </c>
      <c r="AA424" s="40">
        <f ca="1">AA423+SUMIFS('Transactions (Dated)'!$E$2:$E$53,'Transactions (Dated)'!$D$2:$D$53,'Share Values'!$V424,'Transactions (Dated)'!$B$2:$B$53,'Share Values'!AA$11,'Transactions (Dated)'!$C$2:$C$53,"Buy")-SUMIFS('Transactions (Dated)'!$E$2:$E$53,'Transactions (Dated)'!$D$2:$D$53,'Share Values'!$V424,'Transactions (Dated)'!$B$2:$B$53,'Share Values'!AA$11,'Transactions (Dated)'!$C$2:$C$53,"Sell")</f>
        <v>2348</v>
      </c>
      <c r="AB424" s="40">
        <f ca="1">AB423+SUMIFS('Transactions (Dated)'!$E$2:$E$53,'Transactions (Dated)'!$D$2:$D$53,'Share Values'!$V424,'Transactions (Dated)'!$B$2:$B$53,'Share Values'!AB$11,'Transactions (Dated)'!$C$2:$C$53,"Buy")-SUMIFS('Transactions (Dated)'!$E$2:$E$53,'Transactions (Dated)'!$D$2:$D$53,'Share Values'!$V424,'Transactions (Dated)'!$B$2:$B$53,'Share Values'!AB$11,'Transactions (Dated)'!$C$2:$C$53,"Sell")</f>
        <v>4900</v>
      </c>
      <c r="AC424" s="40">
        <f ca="1">AC423+SUMIFS('Transactions (Dated)'!$E$2:$E$53,'Transactions (Dated)'!$D$2:$D$53,'Share Values'!$V424,'Transactions (Dated)'!$B$2:$B$53,'Share Values'!AC$11,'Transactions (Dated)'!$C$2:$C$53,"Buy")-SUMIFS('Transactions (Dated)'!$E$2:$E$53,'Transactions (Dated)'!$D$2:$D$53,'Share Values'!$V424,'Transactions (Dated)'!$B$2:$B$53,'Share Values'!AC$11,'Transactions (Dated)'!$C$2:$C$53,"Sell")</f>
        <v>2900</v>
      </c>
      <c r="AD424" s="40">
        <f ca="1">AD423+SUMIFS('Transactions (Dated)'!$E$2:$E$53,'Transactions (Dated)'!$D$2:$D$53,'Share Values'!$V424,'Transactions (Dated)'!$B$2:$B$53,'Share Values'!AD$11,'Transactions (Dated)'!$C$2:$C$53,"Buy")-SUMIFS('Transactions (Dated)'!$E$2:$E$53,'Transactions (Dated)'!$D$2:$D$53,'Share Values'!$V424,'Transactions (Dated)'!$B$2:$B$53,'Share Values'!AD$11,'Transactions (Dated)'!$C$2:$C$53,"Sell")</f>
        <v>14201</v>
      </c>
      <c r="AE424" s="40">
        <f ca="1">AE423+SUMIFS('Transactions (Dated)'!$E$2:$E$53,'Transactions (Dated)'!$D$2:$D$53,'Share Values'!$V424,'Transactions (Dated)'!$B$2:$B$53,'Share Values'!AE$11,'Transactions (Dated)'!$C$2:$C$53,"Buy")-SUMIFS('Transactions (Dated)'!$E$2:$E$53,'Transactions (Dated)'!$D$2:$D$53,'Share Values'!$V424,'Transactions (Dated)'!$B$2:$B$53,'Share Values'!AE$11,'Transactions (Dated)'!$C$2:$C$53,"Sell")</f>
        <v>6835</v>
      </c>
      <c r="AF424" s="40">
        <f ca="1">AF423+SUMIFS('Transactions (Dated)'!$E$2:$E$53,'Transactions (Dated)'!$D$2:$D$53,'Share Values'!$V424,'Transactions (Dated)'!$B$2:$B$53,'Share Values'!AF$11,'Transactions (Dated)'!$C$2:$C$53,"Buy")-SUMIFS('Transactions (Dated)'!$E$2:$E$53,'Transactions (Dated)'!$D$2:$D$53,'Share Values'!$V424,'Transactions (Dated)'!$B$2:$B$53,'Share Values'!AF$11,'Transactions (Dated)'!$C$2:$C$53,"Sell")</f>
        <v>0</v>
      </c>
      <c r="AG424" s="40">
        <f ca="1">AG423+SUMIFS('Transactions (Dated)'!$E$2:$E$53,'Transactions (Dated)'!$D$2:$D$53,'Share Values'!$V424,'Transactions (Dated)'!$B$2:$B$53,'Share Values'!AG$11,'Transactions (Dated)'!$C$2:$C$53,"Buy")-SUMIFS('Transactions (Dated)'!$E$2:$E$53,'Transactions (Dated)'!$D$2:$D$53,'Share Values'!$V424,'Transactions (Dated)'!$B$2:$B$53,'Share Values'!AG$11,'Transactions (Dated)'!$C$2:$C$53,"Sell")</f>
        <v>0</v>
      </c>
      <c r="AH424" s="40">
        <f ca="1">AH423+SUMIFS('Transactions (Dated)'!$E$2:$E$53,'Transactions (Dated)'!$D$2:$D$53,'Share Values'!$V424,'Transactions (Dated)'!$B$2:$B$53,'Share Values'!AH$11,'Transactions (Dated)'!$C$2:$C$53,"Buy")-SUMIFS('Transactions (Dated)'!$E$2:$E$53,'Transactions (Dated)'!$D$2:$D$53,'Share Values'!$V424,'Transactions (Dated)'!$B$2:$B$53,'Share Values'!AH$11,'Transactions (Dated)'!$C$2:$C$53,"Sell")</f>
        <v>0</v>
      </c>
      <c r="AI424" s="40">
        <f ca="1">AI423+SUMIFS('Transactions (Dated)'!$E$2:$E$53,'Transactions (Dated)'!$D$2:$D$53,'Share Values'!$V424,'Transactions (Dated)'!$B$2:$B$53,'Share Values'!AI$11,'Transactions (Dated)'!$C$2:$C$53,"Buy")-SUMIFS('Transactions (Dated)'!$E$2:$E$53,'Transactions (Dated)'!$D$2:$D$53,'Share Values'!$V424,'Transactions (Dated)'!$B$2:$B$53,'Share Values'!AI$11,'Transactions (Dated)'!$C$2:$C$53,"Sell")</f>
        <v>0</v>
      </c>
      <c r="AJ424" s="40">
        <f ca="1">AJ423+SUMIFS('Transactions (Dated)'!$E$2:$E$53,'Transactions (Dated)'!$D$2:$D$53,'Share Values'!$V424,'Transactions (Dated)'!$B$2:$B$53,'Share Values'!AJ$11,'Transactions (Dated)'!$C$2:$C$53,"Buy")-SUMIFS('Transactions (Dated)'!$E$2:$E$53,'Transactions (Dated)'!$D$2:$D$53,'Share Values'!$V424,'Transactions (Dated)'!$B$2:$B$53,'Share Values'!AJ$11,'Transactions (Dated)'!$C$2:$C$53,"Sell")</f>
        <v>0</v>
      </c>
      <c r="AK424" s="40"/>
      <c r="AM424" s="3">
        <f t="shared" si="153"/>
        <v>42514</v>
      </c>
      <c r="AN424" s="6">
        <f t="shared" ca="1" si="154"/>
        <v>42226.25</v>
      </c>
      <c r="AO424" s="6">
        <f t="shared" ca="1" si="155"/>
        <v>21093.75</v>
      </c>
      <c r="AP424" s="6">
        <f t="shared" ca="1" si="156"/>
        <v>0</v>
      </c>
      <c r="AQ424" s="6">
        <f t="shared" ca="1" si="157"/>
        <v>70817.56</v>
      </c>
      <c r="AR424" s="6">
        <f t="shared" ca="1" si="158"/>
        <v>34304.28</v>
      </c>
      <c r="AS424" s="6">
        <f t="shared" ca="1" si="159"/>
        <v>63112.000000000007</v>
      </c>
      <c r="AT424" s="6">
        <f t="shared" ca="1" si="160"/>
        <v>46371</v>
      </c>
      <c r="AU424" s="6">
        <f t="shared" ca="1" si="161"/>
        <v>60070.23</v>
      </c>
      <c r="AV424" s="6">
        <f t="shared" ca="1" si="162"/>
        <v>61856.750000000007</v>
      </c>
      <c r="AW424" s="6">
        <f t="shared" ca="1" si="163"/>
        <v>0</v>
      </c>
      <c r="AX424" s="6">
        <f t="shared" ca="1" si="164"/>
        <v>0</v>
      </c>
      <c r="AY424" s="6">
        <f t="shared" ca="1" si="165"/>
        <v>0</v>
      </c>
      <c r="AZ424" s="6">
        <f t="shared" ca="1" si="166"/>
        <v>0</v>
      </c>
      <c r="BA424" s="6">
        <f t="shared" ca="1" si="167"/>
        <v>0</v>
      </c>
      <c r="BB424" s="6"/>
      <c r="BD424" s="4">
        <f t="shared" ca="1" si="168"/>
        <v>399851.81999999995</v>
      </c>
      <c r="BF424" s="3">
        <f t="shared" si="169"/>
        <v>42514</v>
      </c>
      <c r="BG424" s="6">
        <f>BG423+SUMIFS('Transactions (Dated)'!H:H,'Transactions (Dated)'!D:D,'Share Values'!AM424)</f>
        <v>633797.67999999993</v>
      </c>
      <c r="BH424" s="6">
        <f ca="1">BH423+SUMIFS('Transactions (Dated)'!$F:$F,'Transactions (Dated)'!$D:$D,$BF424,'Transactions (Dated)'!$B:$B,BH$11,'Transactions (Dated)'!$C:$C,"Dividend (paid to cash)")*W424</f>
        <v>0</v>
      </c>
      <c r="BI424" s="6">
        <f ca="1">BI423+SUMIFS('Transactions (Dated)'!$F:$F,'Transactions (Dated)'!$D:$D,$BF424,'Transactions (Dated)'!$B:$B,BI$11,'Transactions (Dated)'!$C:$C,"Dividend (paid to cash)")*X424</f>
        <v>2421.875</v>
      </c>
      <c r="BJ424" s="6">
        <f ca="1">BJ423+SUMIFS('Transactions (Dated)'!$F:$F,'Transactions (Dated)'!$D:$D,$BF424,'Transactions (Dated)'!$B:$B,BJ$11,'Transactions (Dated)'!$C:$C,"Dividend (paid to cash)")*Y424</f>
        <v>0</v>
      </c>
      <c r="BK424" s="6">
        <f ca="1">BK423+SUMIFS('Transactions (Dated)'!$F:$F,'Transactions (Dated)'!$D:$D,$BF424,'Transactions (Dated)'!$B:$B,BK$11,'Transactions (Dated)'!$C:$C,"Dividend (paid to cash)")*Z424</f>
        <v>312.18000000000006</v>
      </c>
      <c r="BL424" s="6">
        <f ca="1">BL423+SUMIFS('Transactions (Dated)'!$F:$F,'Transactions (Dated)'!$D:$D,$BF424,'Transactions (Dated)'!$B:$B,BL$11,'Transactions (Dated)'!$C:$C,"Dividend (paid to cash)")*AA424</f>
        <v>0</v>
      </c>
      <c r="BM424" s="6">
        <f ca="1">BM423+SUMIFS('Transactions (Dated)'!$F:$F,'Transactions (Dated)'!$D:$D,$BF424,'Transactions (Dated)'!$B:$B,BM$11,'Transactions (Dated)'!$C:$C,"Dividend (paid to cash)")*AB424</f>
        <v>1077.951</v>
      </c>
      <c r="BN424" s="6">
        <f ca="1">BN423+SUMIFS('Transactions (Dated)'!$F:$F,'Transactions (Dated)'!$D:$D,$BF424,'Transactions (Dated)'!$B:$B,BN$11,'Transactions (Dated)'!$C:$C,"Dividend (paid to cash)")*AC424</f>
        <v>1740</v>
      </c>
      <c r="BO424" s="6">
        <f ca="1">BO423+SUMIFS('Transactions (Dated)'!$F:$F,'Transactions (Dated)'!$D:$D,$BF424,'Transactions (Dated)'!$B:$B,BO$11,'Transactions (Dated)'!$C:$C,"Dividend (paid to cash)")*AD424</f>
        <v>0</v>
      </c>
      <c r="BP424" s="6">
        <f ca="1">BP423+SUMIFS('Transactions (Dated)'!$F:$F,'Transactions (Dated)'!$D:$D,$BF424,'Transactions (Dated)'!$B:$B,BP$11,'Transactions (Dated)'!$C:$C,"Dividend (paid to cash)")*AE424</f>
        <v>0</v>
      </c>
      <c r="BQ424" s="6">
        <f ca="1">BQ423+SUMIFS('Transactions (Dated)'!$F:$F,'Transactions (Dated)'!$D:$D,$BF424,'Transactions (Dated)'!$B:$B,BQ$11,'Transactions (Dated)'!$C:$C,"Dividend (paid to cash)")*AF424</f>
        <v>0</v>
      </c>
      <c r="BR424" s="6">
        <f ca="1">BR423+SUMIFS('Transactions (Dated)'!$F:$F,'Transactions (Dated)'!$D:$D,$BF424,'Transactions (Dated)'!$B:$B,BR$11,'Transactions (Dated)'!$C:$C,"Dividend (paid to cash)")*AG424</f>
        <v>0</v>
      </c>
      <c r="BS424" s="6">
        <f ca="1">BS423+SUMIFS('Transactions (Dated)'!$F:$F,'Transactions (Dated)'!$D:$D,$BF424,'Transactions (Dated)'!$B:$B,BS$11,'Transactions (Dated)'!$C:$C,"Dividend (paid to cash)")*AH424</f>
        <v>0</v>
      </c>
      <c r="BT424" s="6">
        <f ca="1">BT423+SUMIFS('Transactions (Dated)'!$F:$F,'Transactions (Dated)'!$D:$D,$BF424,'Transactions (Dated)'!$B:$B,BT$11,'Transactions (Dated)'!$C:$C,"Dividend (paid to cash)")*AI424</f>
        <v>0</v>
      </c>
      <c r="BU424" s="6">
        <f ca="1">BU423+SUMIFS('Transactions (Dated)'!$F:$F,'Transactions (Dated)'!$D:$D,$BF424,'Transactions (Dated)'!$B:$B,BU$11,'Transactions (Dated)'!$C:$C,"Dividend (paid to cash)")*AJ424</f>
        <v>0</v>
      </c>
      <c r="BV424" s="6"/>
      <c r="BX424" s="6">
        <f t="shared" ca="1" si="174"/>
        <v>639349.68599999999</v>
      </c>
      <c r="BZ424" s="3">
        <f t="shared" si="175"/>
        <v>42514</v>
      </c>
      <c r="CA424" s="4">
        <f t="shared" ca="1" si="170"/>
        <v>399851.81999999995</v>
      </c>
      <c r="CB424" s="4">
        <f t="shared" ca="1" si="171"/>
        <v>639349.68599999999</v>
      </c>
      <c r="CD424" s="4">
        <f t="shared" ca="1" si="172"/>
        <v>1039201.5059999999</v>
      </c>
    </row>
    <row r="425" spans="2:82">
      <c r="B425" s="3">
        <f t="shared" si="173"/>
        <v>42515</v>
      </c>
      <c r="C425" s="2">
        <v>14053.7</v>
      </c>
      <c r="E425" s="70">
        <v>42515</v>
      </c>
      <c r="F425" s="69">
        <v>9.31</v>
      </c>
      <c r="G425" s="69">
        <v>2.29</v>
      </c>
      <c r="H425" s="69">
        <v>19.02</v>
      </c>
      <c r="I425" s="69">
        <v>37.380000000000003</v>
      </c>
      <c r="J425" s="69">
        <v>14.47</v>
      </c>
      <c r="K425" s="69">
        <v>12.83</v>
      </c>
      <c r="L425" s="69">
        <v>16.46</v>
      </c>
      <c r="M425" s="69">
        <v>4.3</v>
      </c>
      <c r="N425" s="69">
        <v>9.1999999999999993</v>
      </c>
      <c r="O425" s="69">
        <v>9.7133000000000003</v>
      </c>
      <c r="P425" s="69">
        <v>29.33</v>
      </c>
      <c r="Q425" s="69">
        <v>1.02</v>
      </c>
      <c r="R425" s="69">
        <v>5.19</v>
      </c>
      <c r="S425" s="69">
        <v>40.909999999999997</v>
      </c>
      <c r="T425" s="4"/>
      <c r="V425" s="3">
        <f t="shared" si="152"/>
        <v>42515</v>
      </c>
      <c r="W425" s="40">
        <f ca="1">W424+SUMIFS('Transactions (Dated)'!$E$2:$E$53,'Transactions (Dated)'!$D$2:$D$53,'Share Values'!$V425,'Transactions (Dated)'!$B$2:$B$53,'Share Values'!W$11,'Transactions (Dated)'!$C$2:$C$53,"Buy")-SUMIFS('Transactions (Dated)'!$E$2:$E$53,'Transactions (Dated)'!$D$2:$D$53,'Share Values'!$V425,'Transactions (Dated)'!$B$2:$B$53,'Share Values'!W$11,'Transactions (Dated)'!$C$2:$C$53,"Sell")</f>
        <v>4625</v>
      </c>
      <c r="X425" s="40">
        <f ca="1">X424+SUMIFS('Transactions (Dated)'!$E$2:$E$53,'Transactions (Dated)'!$D$2:$D$53,'Share Values'!$V425,'Transactions (Dated)'!$B$2:$B$53,'Share Values'!X$11,'Transactions (Dated)'!$C$2:$C$53,"Buy")-SUMIFS('Transactions (Dated)'!$E$2:$E$53,'Transactions (Dated)'!$D$2:$D$53,'Share Values'!$V425,'Transactions (Dated)'!$B$2:$B$53,'Share Values'!X$11,'Transactions (Dated)'!$C$2:$C$53,"Sell")</f>
        <v>9375</v>
      </c>
      <c r="Y425" s="40">
        <f ca="1">Y424+SUMIFS('Transactions (Dated)'!$E$2:$E$53,'Transactions (Dated)'!$D$2:$D$53,'Share Values'!$V425,'Transactions (Dated)'!$B$2:$B$53,'Share Values'!Y$11,'Transactions (Dated)'!$C$2:$C$53,"Buy")-SUMIFS('Transactions (Dated)'!$E$2:$E$53,'Transactions (Dated)'!$D$2:$D$53,'Share Values'!$V425,'Transactions (Dated)'!$B$2:$B$53,'Share Values'!Y$11,'Transactions (Dated)'!$C$2:$C$53,"Sell")</f>
        <v>0</v>
      </c>
      <c r="Z425" s="40">
        <f ca="1">Z424+SUMIFS('Transactions (Dated)'!$E$2:$E$53,'Transactions (Dated)'!$D$2:$D$53,'Share Values'!$V425,'Transactions (Dated)'!$B$2:$B$53,'Share Values'!Z$11,'Transactions (Dated)'!$C$2:$C$53,"Buy")-SUMIFS('Transactions (Dated)'!$E$2:$E$53,'Transactions (Dated)'!$D$2:$D$53,'Share Values'!$V425,'Transactions (Dated)'!$B$2:$B$53,'Share Values'!Z$11,'Transactions (Dated)'!$C$2:$C$53,"Sell")</f>
        <v>1892</v>
      </c>
      <c r="AA425" s="40">
        <f ca="1">AA424+SUMIFS('Transactions (Dated)'!$E$2:$E$53,'Transactions (Dated)'!$D$2:$D$53,'Share Values'!$V425,'Transactions (Dated)'!$B$2:$B$53,'Share Values'!AA$11,'Transactions (Dated)'!$C$2:$C$53,"Buy")-SUMIFS('Transactions (Dated)'!$E$2:$E$53,'Transactions (Dated)'!$D$2:$D$53,'Share Values'!$V425,'Transactions (Dated)'!$B$2:$B$53,'Share Values'!AA$11,'Transactions (Dated)'!$C$2:$C$53,"Sell")</f>
        <v>2348</v>
      </c>
      <c r="AB425" s="40">
        <f ca="1">AB424+SUMIFS('Transactions (Dated)'!$E$2:$E$53,'Transactions (Dated)'!$D$2:$D$53,'Share Values'!$V425,'Transactions (Dated)'!$B$2:$B$53,'Share Values'!AB$11,'Transactions (Dated)'!$C$2:$C$53,"Buy")-SUMIFS('Transactions (Dated)'!$E$2:$E$53,'Transactions (Dated)'!$D$2:$D$53,'Share Values'!$V425,'Transactions (Dated)'!$B$2:$B$53,'Share Values'!AB$11,'Transactions (Dated)'!$C$2:$C$53,"Sell")</f>
        <v>4900</v>
      </c>
      <c r="AC425" s="40">
        <f ca="1">AC424+SUMIFS('Transactions (Dated)'!$E$2:$E$53,'Transactions (Dated)'!$D$2:$D$53,'Share Values'!$V425,'Transactions (Dated)'!$B$2:$B$53,'Share Values'!AC$11,'Transactions (Dated)'!$C$2:$C$53,"Buy")-SUMIFS('Transactions (Dated)'!$E$2:$E$53,'Transactions (Dated)'!$D$2:$D$53,'Share Values'!$V425,'Transactions (Dated)'!$B$2:$B$53,'Share Values'!AC$11,'Transactions (Dated)'!$C$2:$C$53,"Sell")</f>
        <v>2900</v>
      </c>
      <c r="AD425" s="40">
        <f ca="1">AD424+SUMIFS('Transactions (Dated)'!$E$2:$E$53,'Transactions (Dated)'!$D$2:$D$53,'Share Values'!$V425,'Transactions (Dated)'!$B$2:$B$53,'Share Values'!AD$11,'Transactions (Dated)'!$C$2:$C$53,"Buy")-SUMIFS('Transactions (Dated)'!$E$2:$E$53,'Transactions (Dated)'!$D$2:$D$53,'Share Values'!$V425,'Transactions (Dated)'!$B$2:$B$53,'Share Values'!AD$11,'Transactions (Dated)'!$C$2:$C$53,"Sell")</f>
        <v>14201</v>
      </c>
      <c r="AE425" s="40">
        <f ca="1">AE424+SUMIFS('Transactions (Dated)'!$E$2:$E$53,'Transactions (Dated)'!$D$2:$D$53,'Share Values'!$V425,'Transactions (Dated)'!$B$2:$B$53,'Share Values'!AE$11,'Transactions (Dated)'!$C$2:$C$53,"Buy")-SUMIFS('Transactions (Dated)'!$E$2:$E$53,'Transactions (Dated)'!$D$2:$D$53,'Share Values'!$V425,'Transactions (Dated)'!$B$2:$B$53,'Share Values'!AE$11,'Transactions (Dated)'!$C$2:$C$53,"Sell")</f>
        <v>6835</v>
      </c>
      <c r="AF425" s="40">
        <f ca="1">AF424+SUMIFS('Transactions (Dated)'!$E$2:$E$53,'Transactions (Dated)'!$D$2:$D$53,'Share Values'!$V425,'Transactions (Dated)'!$B$2:$B$53,'Share Values'!AF$11,'Transactions (Dated)'!$C$2:$C$53,"Buy")-SUMIFS('Transactions (Dated)'!$E$2:$E$53,'Transactions (Dated)'!$D$2:$D$53,'Share Values'!$V425,'Transactions (Dated)'!$B$2:$B$53,'Share Values'!AF$11,'Transactions (Dated)'!$C$2:$C$53,"Sell")</f>
        <v>0</v>
      </c>
      <c r="AG425" s="40">
        <f ca="1">AG424+SUMIFS('Transactions (Dated)'!$E$2:$E$53,'Transactions (Dated)'!$D$2:$D$53,'Share Values'!$V425,'Transactions (Dated)'!$B$2:$B$53,'Share Values'!AG$11,'Transactions (Dated)'!$C$2:$C$53,"Buy")-SUMIFS('Transactions (Dated)'!$E$2:$E$53,'Transactions (Dated)'!$D$2:$D$53,'Share Values'!$V425,'Transactions (Dated)'!$B$2:$B$53,'Share Values'!AG$11,'Transactions (Dated)'!$C$2:$C$53,"Sell")</f>
        <v>0</v>
      </c>
      <c r="AH425" s="40">
        <f ca="1">AH424+SUMIFS('Transactions (Dated)'!$E$2:$E$53,'Transactions (Dated)'!$D$2:$D$53,'Share Values'!$V425,'Transactions (Dated)'!$B$2:$B$53,'Share Values'!AH$11,'Transactions (Dated)'!$C$2:$C$53,"Buy")-SUMIFS('Transactions (Dated)'!$E$2:$E$53,'Transactions (Dated)'!$D$2:$D$53,'Share Values'!$V425,'Transactions (Dated)'!$B$2:$B$53,'Share Values'!AH$11,'Transactions (Dated)'!$C$2:$C$53,"Sell")</f>
        <v>0</v>
      </c>
      <c r="AI425" s="40">
        <f ca="1">AI424+SUMIFS('Transactions (Dated)'!$E$2:$E$53,'Transactions (Dated)'!$D$2:$D$53,'Share Values'!$V425,'Transactions (Dated)'!$B$2:$B$53,'Share Values'!AI$11,'Transactions (Dated)'!$C$2:$C$53,"Buy")-SUMIFS('Transactions (Dated)'!$E$2:$E$53,'Transactions (Dated)'!$D$2:$D$53,'Share Values'!$V425,'Transactions (Dated)'!$B$2:$B$53,'Share Values'!AI$11,'Transactions (Dated)'!$C$2:$C$53,"Sell")</f>
        <v>0</v>
      </c>
      <c r="AJ425" s="40">
        <f ca="1">AJ424+SUMIFS('Transactions (Dated)'!$E$2:$E$53,'Transactions (Dated)'!$D$2:$D$53,'Share Values'!$V425,'Transactions (Dated)'!$B$2:$B$53,'Share Values'!AJ$11,'Transactions (Dated)'!$C$2:$C$53,"Buy")-SUMIFS('Transactions (Dated)'!$E$2:$E$53,'Transactions (Dated)'!$D$2:$D$53,'Share Values'!$V425,'Transactions (Dated)'!$B$2:$B$53,'Share Values'!AJ$11,'Transactions (Dated)'!$C$2:$C$53,"Sell")</f>
        <v>0</v>
      </c>
      <c r="AK425" s="40"/>
      <c r="AM425" s="3">
        <f t="shared" si="153"/>
        <v>42515</v>
      </c>
      <c r="AN425" s="6">
        <f t="shared" ca="1" si="154"/>
        <v>43058.75</v>
      </c>
      <c r="AO425" s="6">
        <f t="shared" ca="1" si="155"/>
        <v>21468.75</v>
      </c>
      <c r="AP425" s="6">
        <f t="shared" ca="1" si="156"/>
        <v>0</v>
      </c>
      <c r="AQ425" s="6">
        <f t="shared" ca="1" si="157"/>
        <v>70722.960000000006</v>
      </c>
      <c r="AR425" s="6">
        <f t="shared" ca="1" si="158"/>
        <v>33975.560000000005</v>
      </c>
      <c r="AS425" s="6">
        <f t="shared" ca="1" si="159"/>
        <v>62867</v>
      </c>
      <c r="AT425" s="6">
        <f t="shared" ca="1" si="160"/>
        <v>47734</v>
      </c>
      <c r="AU425" s="6">
        <f t="shared" ca="1" si="161"/>
        <v>61064.299999999996</v>
      </c>
      <c r="AV425" s="6">
        <f t="shared" ca="1" si="162"/>
        <v>62881.999999999993</v>
      </c>
      <c r="AW425" s="6">
        <f t="shared" ca="1" si="163"/>
        <v>0</v>
      </c>
      <c r="AX425" s="6">
        <f t="shared" ca="1" si="164"/>
        <v>0</v>
      </c>
      <c r="AY425" s="6">
        <f t="shared" ca="1" si="165"/>
        <v>0</v>
      </c>
      <c r="AZ425" s="6">
        <f t="shared" ca="1" si="166"/>
        <v>0</v>
      </c>
      <c r="BA425" s="6">
        <f t="shared" ca="1" si="167"/>
        <v>0</v>
      </c>
      <c r="BB425" s="6"/>
      <c r="BD425" s="4">
        <f t="shared" ca="1" si="168"/>
        <v>403773.32</v>
      </c>
      <c r="BF425" s="3">
        <f t="shared" si="169"/>
        <v>42515</v>
      </c>
      <c r="BG425" s="6">
        <f>BG424+SUMIFS('Transactions (Dated)'!H:H,'Transactions (Dated)'!D:D,'Share Values'!AM425)</f>
        <v>633797.67999999993</v>
      </c>
      <c r="BH425" s="6">
        <f ca="1">BH424+SUMIFS('Transactions (Dated)'!$F:$F,'Transactions (Dated)'!$D:$D,$BF425,'Transactions (Dated)'!$B:$B,BH$11,'Transactions (Dated)'!$C:$C,"Dividend (paid to cash)")*W425</f>
        <v>0</v>
      </c>
      <c r="BI425" s="6">
        <f ca="1">BI424+SUMIFS('Transactions (Dated)'!$F:$F,'Transactions (Dated)'!$D:$D,$BF425,'Transactions (Dated)'!$B:$B,BI$11,'Transactions (Dated)'!$C:$C,"Dividend (paid to cash)")*X425</f>
        <v>2421.875</v>
      </c>
      <c r="BJ425" s="6">
        <f ca="1">BJ424+SUMIFS('Transactions (Dated)'!$F:$F,'Transactions (Dated)'!$D:$D,$BF425,'Transactions (Dated)'!$B:$B,BJ$11,'Transactions (Dated)'!$C:$C,"Dividend (paid to cash)")*Y425</f>
        <v>0</v>
      </c>
      <c r="BK425" s="6">
        <f ca="1">BK424+SUMIFS('Transactions (Dated)'!$F:$F,'Transactions (Dated)'!$D:$D,$BF425,'Transactions (Dated)'!$B:$B,BK$11,'Transactions (Dated)'!$C:$C,"Dividend (paid to cash)")*Z425</f>
        <v>397.32000000000005</v>
      </c>
      <c r="BL425" s="6">
        <f ca="1">BL424+SUMIFS('Transactions (Dated)'!$F:$F,'Transactions (Dated)'!$D:$D,$BF425,'Transactions (Dated)'!$B:$B,BL$11,'Transactions (Dated)'!$C:$C,"Dividend (paid to cash)")*AA425</f>
        <v>0</v>
      </c>
      <c r="BM425" s="6">
        <f ca="1">BM424+SUMIFS('Transactions (Dated)'!$F:$F,'Transactions (Dated)'!$D:$D,$BF425,'Transactions (Dated)'!$B:$B,BM$11,'Transactions (Dated)'!$C:$C,"Dividend (paid to cash)")*AB425</f>
        <v>1077.951</v>
      </c>
      <c r="BN425" s="6">
        <f ca="1">BN424+SUMIFS('Transactions (Dated)'!$F:$F,'Transactions (Dated)'!$D:$D,$BF425,'Transactions (Dated)'!$B:$B,BN$11,'Transactions (Dated)'!$C:$C,"Dividend (paid to cash)")*AC425</f>
        <v>1740</v>
      </c>
      <c r="BO425" s="6">
        <f ca="1">BO424+SUMIFS('Transactions (Dated)'!$F:$F,'Transactions (Dated)'!$D:$D,$BF425,'Transactions (Dated)'!$B:$B,BO$11,'Transactions (Dated)'!$C:$C,"Dividend (paid to cash)")*AD425</f>
        <v>0</v>
      </c>
      <c r="BP425" s="6">
        <f ca="1">BP424+SUMIFS('Transactions (Dated)'!$F:$F,'Transactions (Dated)'!$D:$D,$BF425,'Transactions (Dated)'!$B:$B,BP$11,'Transactions (Dated)'!$C:$C,"Dividend (paid to cash)")*AE425</f>
        <v>0</v>
      </c>
      <c r="BQ425" s="6">
        <f ca="1">BQ424+SUMIFS('Transactions (Dated)'!$F:$F,'Transactions (Dated)'!$D:$D,$BF425,'Transactions (Dated)'!$B:$B,BQ$11,'Transactions (Dated)'!$C:$C,"Dividend (paid to cash)")*AF425</f>
        <v>0</v>
      </c>
      <c r="BR425" s="6">
        <f ca="1">BR424+SUMIFS('Transactions (Dated)'!$F:$F,'Transactions (Dated)'!$D:$D,$BF425,'Transactions (Dated)'!$B:$B,BR$11,'Transactions (Dated)'!$C:$C,"Dividend (paid to cash)")*AG425</f>
        <v>0</v>
      </c>
      <c r="BS425" s="6">
        <f ca="1">BS424+SUMIFS('Transactions (Dated)'!$F:$F,'Transactions (Dated)'!$D:$D,$BF425,'Transactions (Dated)'!$B:$B,BS$11,'Transactions (Dated)'!$C:$C,"Dividend (paid to cash)")*AH425</f>
        <v>0</v>
      </c>
      <c r="BT425" s="6">
        <f ca="1">BT424+SUMIFS('Transactions (Dated)'!$F:$F,'Transactions (Dated)'!$D:$D,$BF425,'Transactions (Dated)'!$B:$B,BT$11,'Transactions (Dated)'!$C:$C,"Dividend (paid to cash)")*AI425</f>
        <v>0</v>
      </c>
      <c r="BU425" s="6">
        <f ca="1">BU424+SUMIFS('Transactions (Dated)'!$F:$F,'Transactions (Dated)'!$D:$D,$BF425,'Transactions (Dated)'!$B:$B,BU$11,'Transactions (Dated)'!$C:$C,"Dividend (paid to cash)")*AJ425</f>
        <v>0</v>
      </c>
      <c r="BV425" s="6"/>
      <c r="BX425" s="6">
        <f t="shared" ca="1" si="174"/>
        <v>639434.82599999988</v>
      </c>
      <c r="BZ425" s="3">
        <f t="shared" si="175"/>
        <v>42515</v>
      </c>
      <c r="CA425" s="4">
        <f t="shared" ca="1" si="170"/>
        <v>403773.32</v>
      </c>
      <c r="CB425" s="4">
        <f t="shared" ca="1" si="171"/>
        <v>639434.82599999988</v>
      </c>
      <c r="CD425" s="4">
        <f t="shared" ca="1" si="172"/>
        <v>1043208.1459999999</v>
      </c>
    </row>
    <row r="426" spans="2:82">
      <c r="B426" s="3">
        <f t="shared" si="173"/>
        <v>42516</v>
      </c>
      <c r="C426" s="2">
        <v>14049.2</v>
      </c>
      <c r="E426" s="70">
        <v>42516</v>
      </c>
      <c r="F426" s="69">
        <v>9.2799999999999994</v>
      </c>
      <c r="G426" s="69">
        <v>2.29</v>
      </c>
      <c r="H426" s="69">
        <v>19.010000000000002</v>
      </c>
      <c r="I426" s="69">
        <v>37.450000000000003</v>
      </c>
      <c r="J426" s="69">
        <v>14.21</v>
      </c>
      <c r="K426" s="69">
        <v>12.85</v>
      </c>
      <c r="L426" s="69">
        <v>16.64</v>
      </c>
      <c r="M426" s="69">
        <v>4.24</v>
      </c>
      <c r="N426" s="69">
        <v>9.1999999999999993</v>
      </c>
      <c r="O426" s="69">
        <v>9.9167000000000005</v>
      </c>
      <c r="P426" s="69">
        <v>29.21</v>
      </c>
      <c r="Q426" s="69">
        <v>1.06</v>
      </c>
      <c r="R426" s="69">
        <v>5.13</v>
      </c>
      <c r="S426" s="69">
        <v>40.81</v>
      </c>
      <c r="T426" s="4"/>
      <c r="V426" s="3">
        <f t="shared" si="152"/>
        <v>42516</v>
      </c>
      <c r="W426" s="40">
        <f ca="1">W425+SUMIFS('Transactions (Dated)'!$E$2:$E$53,'Transactions (Dated)'!$D$2:$D$53,'Share Values'!$V426,'Transactions (Dated)'!$B$2:$B$53,'Share Values'!W$11,'Transactions (Dated)'!$C$2:$C$53,"Buy")-SUMIFS('Transactions (Dated)'!$E$2:$E$53,'Transactions (Dated)'!$D$2:$D$53,'Share Values'!$V426,'Transactions (Dated)'!$B$2:$B$53,'Share Values'!W$11,'Transactions (Dated)'!$C$2:$C$53,"Sell")</f>
        <v>4625</v>
      </c>
      <c r="X426" s="40">
        <f ca="1">X425+SUMIFS('Transactions (Dated)'!$E$2:$E$53,'Transactions (Dated)'!$D$2:$D$53,'Share Values'!$V426,'Transactions (Dated)'!$B$2:$B$53,'Share Values'!X$11,'Transactions (Dated)'!$C$2:$C$53,"Buy")-SUMIFS('Transactions (Dated)'!$E$2:$E$53,'Transactions (Dated)'!$D$2:$D$53,'Share Values'!$V426,'Transactions (Dated)'!$B$2:$B$53,'Share Values'!X$11,'Transactions (Dated)'!$C$2:$C$53,"Sell")</f>
        <v>9375</v>
      </c>
      <c r="Y426" s="40">
        <f ca="1">Y425+SUMIFS('Transactions (Dated)'!$E$2:$E$53,'Transactions (Dated)'!$D$2:$D$53,'Share Values'!$V426,'Transactions (Dated)'!$B$2:$B$53,'Share Values'!Y$11,'Transactions (Dated)'!$C$2:$C$53,"Buy")-SUMIFS('Transactions (Dated)'!$E$2:$E$53,'Transactions (Dated)'!$D$2:$D$53,'Share Values'!$V426,'Transactions (Dated)'!$B$2:$B$53,'Share Values'!Y$11,'Transactions (Dated)'!$C$2:$C$53,"Sell")</f>
        <v>0</v>
      </c>
      <c r="Z426" s="40">
        <f ca="1">Z425+SUMIFS('Transactions (Dated)'!$E$2:$E$53,'Transactions (Dated)'!$D$2:$D$53,'Share Values'!$V426,'Transactions (Dated)'!$B$2:$B$53,'Share Values'!Z$11,'Transactions (Dated)'!$C$2:$C$53,"Buy")-SUMIFS('Transactions (Dated)'!$E$2:$E$53,'Transactions (Dated)'!$D$2:$D$53,'Share Values'!$V426,'Transactions (Dated)'!$B$2:$B$53,'Share Values'!Z$11,'Transactions (Dated)'!$C$2:$C$53,"Sell")</f>
        <v>1892</v>
      </c>
      <c r="AA426" s="40">
        <f ca="1">AA425+SUMIFS('Transactions (Dated)'!$E$2:$E$53,'Transactions (Dated)'!$D$2:$D$53,'Share Values'!$V426,'Transactions (Dated)'!$B$2:$B$53,'Share Values'!AA$11,'Transactions (Dated)'!$C$2:$C$53,"Buy")-SUMIFS('Transactions (Dated)'!$E$2:$E$53,'Transactions (Dated)'!$D$2:$D$53,'Share Values'!$V426,'Transactions (Dated)'!$B$2:$B$53,'Share Values'!AA$11,'Transactions (Dated)'!$C$2:$C$53,"Sell")</f>
        <v>2348</v>
      </c>
      <c r="AB426" s="40">
        <f ca="1">AB425+SUMIFS('Transactions (Dated)'!$E$2:$E$53,'Transactions (Dated)'!$D$2:$D$53,'Share Values'!$V426,'Transactions (Dated)'!$B$2:$B$53,'Share Values'!AB$11,'Transactions (Dated)'!$C$2:$C$53,"Buy")-SUMIFS('Transactions (Dated)'!$E$2:$E$53,'Transactions (Dated)'!$D$2:$D$53,'Share Values'!$V426,'Transactions (Dated)'!$B$2:$B$53,'Share Values'!AB$11,'Transactions (Dated)'!$C$2:$C$53,"Sell")</f>
        <v>4900</v>
      </c>
      <c r="AC426" s="40">
        <f ca="1">AC425+SUMIFS('Transactions (Dated)'!$E$2:$E$53,'Transactions (Dated)'!$D$2:$D$53,'Share Values'!$V426,'Transactions (Dated)'!$B$2:$B$53,'Share Values'!AC$11,'Transactions (Dated)'!$C$2:$C$53,"Buy")-SUMIFS('Transactions (Dated)'!$E$2:$E$53,'Transactions (Dated)'!$D$2:$D$53,'Share Values'!$V426,'Transactions (Dated)'!$B$2:$B$53,'Share Values'!AC$11,'Transactions (Dated)'!$C$2:$C$53,"Sell")</f>
        <v>2900</v>
      </c>
      <c r="AD426" s="40">
        <f ca="1">AD425+SUMIFS('Transactions (Dated)'!$E$2:$E$53,'Transactions (Dated)'!$D$2:$D$53,'Share Values'!$V426,'Transactions (Dated)'!$B$2:$B$53,'Share Values'!AD$11,'Transactions (Dated)'!$C$2:$C$53,"Buy")-SUMIFS('Transactions (Dated)'!$E$2:$E$53,'Transactions (Dated)'!$D$2:$D$53,'Share Values'!$V426,'Transactions (Dated)'!$B$2:$B$53,'Share Values'!AD$11,'Transactions (Dated)'!$C$2:$C$53,"Sell")</f>
        <v>14201</v>
      </c>
      <c r="AE426" s="40">
        <f ca="1">AE425+SUMIFS('Transactions (Dated)'!$E$2:$E$53,'Transactions (Dated)'!$D$2:$D$53,'Share Values'!$V426,'Transactions (Dated)'!$B$2:$B$53,'Share Values'!AE$11,'Transactions (Dated)'!$C$2:$C$53,"Buy")-SUMIFS('Transactions (Dated)'!$E$2:$E$53,'Transactions (Dated)'!$D$2:$D$53,'Share Values'!$V426,'Transactions (Dated)'!$B$2:$B$53,'Share Values'!AE$11,'Transactions (Dated)'!$C$2:$C$53,"Sell")</f>
        <v>6835</v>
      </c>
      <c r="AF426" s="40">
        <f ca="1">AF425+SUMIFS('Transactions (Dated)'!$E$2:$E$53,'Transactions (Dated)'!$D$2:$D$53,'Share Values'!$V426,'Transactions (Dated)'!$B$2:$B$53,'Share Values'!AF$11,'Transactions (Dated)'!$C$2:$C$53,"Buy")-SUMIFS('Transactions (Dated)'!$E$2:$E$53,'Transactions (Dated)'!$D$2:$D$53,'Share Values'!$V426,'Transactions (Dated)'!$B$2:$B$53,'Share Values'!AF$11,'Transactions (Dated)'!$C$2:$C$53,"Sell")</f>
        <v>0</v>
      </c>
      <c r="AG426" s="40">
        <f ca="1">AG425+SUMIFS('Transactions (Dated)'!$E$2:$E$53,'Transactions (Dated)'!$D$2:$D$53,'Share Values'!$V426,'Transactions (Dated)'!$B$2:$B$53,'Share Values'!AG$11,'Transactions (Dated)'!$C$2:$C$53,"Buy")-SUMIFS('Transactions (Dated)'!$E$2:$E$53,'Transactions (Dated)'!$D$2:$D$53,'Share Values'!$V426,'Transactions (Dated)'!$B$2:$B$53,'Share Values'!AG$11,'Transactions (Dated)'!$C$2:$C$53,"Sell")</f>
        <v>0</v>
      </c>
      <c r="AH426" s="40">
        <f ca="1">AH425+SUMIFS('Transactions (Dated)'!$E$2:$E$53,'Transactions (Dated)'!$D$2:$D$53,'Share Values'!$V426,'Transactions (Dated)'!$B$2:$B$53,'Share Values'!AH$11,'Transactions (Dated)'!$C$2:$C$53,"Buy")-SUMIFS('Transactions (Dated)'!$E$2:$E$53,'Transactions (Dated)'!$D$2:$D$53,'Share Values'!$V426,'Transactions (Dated)'!$B$2:$B$53,'Share Values'!AH$11,'Transactions (Dated)'!$C$2:$C$53,"Sell")</f>
        <v>0</v>
      </c>
      <c r="AI426" s="40">
        <f ca="1">AI425+SUMIFS('Transactions (Dated)'!$E$2:$E$53,'Transactions (Dated)'!$D$2:$D$53,'Share Values'!$V426,'Transactions (Dated)'!$B$2:$B$53,'Share Values'!AI$11,'Transactions (Dated)'!$C$2:$C$53,"Buy")-SUMIFS('Transactions (Dated)'!$E$2:$E$53,'Transactions (Dated)'!$D$2:$D$53,'Share Values'!$V426,'Transactions (Dated)'!$B$2:$B$53,'Share Values'!AI$11,'Transactions (Dated)'!$C$2:$C$53,"Sell")</f>
        <v>0</v>
      </c>
      <c r="AJ426" s="40">
        <f ca="1">AJ425+SUMIFS('Transactions (Dated)'!$E$2:$E$53,'Transactions (Dated)'!$D$2:$D$53,'Share Values'!$V426,'Transactions (Dated)'!$B$2:$B$53,'Share Values'!AJ$11,'Transactions (Dated)'!$C$2:$C$53,"Buy")-SUMIFS('Transactions (Dated)'!$E$2:$E$53,'Transactions (Dated)'!$D$2:$D$53,'Share Values'!$V426,'Transactions (Dated)'!$B$2:$B$53,'Share Values'!AJ$11,'Transactions (Dated)'!$C$2:$C$53,"Sell")</f>
        <v>0</v>
      </c>
      <c r="AK426" s="40"/>
      <c r="AM426" s="3">
        <f t="shared" si="153"/>
        <v>42516</v>
      </c>
      <c r="AN426" s="6">
        <f t="shared" ca="1" si="154"/>
        <v>42920</v>
      </c>
      <c r="AO426" s="6">
        <f t="shared" ca="1" si="155"/>
        <v>21468.75</v>
      </c>
      <c r="AP426" s="6">
        <f t="shared" ca="1" si="156"/>
        <v>0</v>
      </c>
      <c r="AQ426" s="6">
        <f t="shared" ca="1" si="157"/>
        <v>70855.400000000009</v>
      </c>
      <c r="AR426" s="6">
        <f t="shared" ca="1" si="158"/>
        <v>33365.08</v>
      </c>
      <c r="AS426" s="6">
        <f t="shared" ca="1" si="159"/>
        <v>62965</v>
      </c>
      <c r="AT426" s="6">
        <f t="shared" ca="1" si="160"/>
        <v>48256</v>
      </c>
      <c r="AU426" s="6">
        <f t="shared" ca="1" si="161"/>
        <v>60212.240000000005</v>
      </c>
      <c r="AV426" s="6">
        <f t="shared" ca="1" si="162"/>
        <v>62881.999999999993</v>
      </c>
      <c r="AW426" s="6">
        <f t="shared" ca="1" si="163"/>
        <v>0</v>
      </c>
      <c r="AX426" s="6">
        <f t="shared" ca="1" si="164"/>
        <v>0</v>
      </c>
      <c r="AY426" s="6">
        <f t="shared" ca="1" si="165"/>
        <v>0</v>
      </c>
      <c r="AZ426" s="6">
        <f t="shared" ca="1" si="166"/>
        <v>0</v>
      </c>
      <c r="BA426" s="6">
        <f t="shared" ca="1" si="167"/>
        <v>0</v>
      </c>
      <c r="BB426" s="6"/>
      <c r="BD426" s="4">
        <f t="shared" ca="1" si="168"/>
        <v>402924.47000000003</v>
      </c>
      <c r="BF426" s="3">
        <f t="shared" si="169"/>
        <v>42516</v>
      </c>
      <c r="BG426" s="6">
        <f>BG425+SUMIFS('Transactions (Dated)'!H:H,'Transactions (Dated)'!D:D,'Share Values'!AM426)</f>
        <v>633797.67999999993</v>
      </c>
      <c r="BH426" s="6">
        <f ca="1">BH425+SUMIFS('Transactions (Dated)'!$F:$F,'Transactions (Dated)'!$D:$D,$BF426,'Transactions (Dated)'!$B:$B,BH$11,'Transactions (Dated)'!$C:$C,"Dividend (paid to cash)")*W426</f>
        <v>0</v>
      </c>
      <c r="BI426" s="6">
        <f ca="1">BI425+SUMIFS('Transactions (Dated)'!$F:$F,'Transactions (Dated)'!$D:$D,$BF426,'Transactions (Dated)'!$B:$B,BI$11,'Transactions (Dated)'!$C:$C,"Dividend (paid to cash)")*X426</f>
        <v>2421.875</v>
      </c>
      <c r="BJ426" s="6">
        <f ca="1">BJ425+SUMIFS('Transactions (Dated)'!$F:$F,'Transactions (Dated)'!$D:$D,$BF426,'Transactions (Dated)'!$B:$B,BJ$11,'Transactions (Dated)'!$C:$C,"Dividend (paid to cash)")*Y426</f>
        <v>0</v>
      </c>
      <c r="BK426" s="6">
        <f ca="1">BK425+SUMIFS('Transactions (Dated)'!$F:$F,'Transactions (Dated)'!$D:$D,$BF426,'Transactions (Dated)'!$B:$B,BK$11,'Transactions (Dated)'!$C:$C,"Dividend (paid to cash)")*Z426</f>
        <v>397.32000000000005</v>
      </c>
      <c r="BL426" s="6">
        <f ca="1">BL425+SUMIFS('Transactions (Dated)'!$F:$F,'Transactions (Dated)'!$D:$D,$BF426,'Transactions (Dated)'!$B:$B,BL$11,'Transactions (Dated)'!$C:$C,"Dividend (paid to cash)")*AA426</f>
        <v>0</v>
      </c>
      <c r="BM426" s="6">
        <f ca="1">BM425+SUMIFS('Transactions (Dated)'!$F:$F,'Transactions (Dated)'!$D:$D,$BF426,'Transactions (Dated)'!$B:$B,BM$11,'Transactions (Dated)'!$C:$C,"Dividend (paid to cash)")*AB426</f>
        <v>1077.951</v>
      </c>
      <c r="BN426" s="6">
        <f ca="1">BN425+SUMIFS('Transactions (Dated)'!$F:$F,'Transactions (Dated)'!$D:$D,$BF426,'Transactions (Dated)'!$B:$B,BN$11,'Transactions (Dated)'!$C:$C,"Dividend (paid to cash)")*AC426</f>
        <v>1740</v>
      </c>
      <c r="BO426" s="6">
        <f ca="1">BO425+SUMIFS('Transactions (Dated)'!$F:$F,'Transactions (Dated)'!$D:$D,$BF426,'Transactions (Dated)'!$B:$B,BO$11,'Transactions (Dated)'!$C:$C,"Dividend (paid to cash)")*AD426</f>
        <v>0</v>
      </c>
      <c r="BP426" s="6">
        <f ca="1">BP425+SUMIFS('Transactions (Dated)'!$F:$F,'Transactions (Dated)'!$D:$D,$BF426,'Transactions (Dated)'!$B:$B,BP$11,'Transactions (Dated)'!$C:$C,"Dividend (paid to cash)")*AE426</f>
        <v>0</v>
      </c>
      <c r="BQ426" s="6">
        <f ca="1">BQ425+SUMIFS('Transactions (Dated)'!$F:$F,'Transactions (Dated)'!$D:$D,$BF426,'Transactions (Dated)'!$B:$B,BQ$11,'Transactions (Dated)'!$C:$C,"Dividend (paid to cash)")*AF426</f>
        <v>0</v>
      </c>
      <c r="BR426" s="6">
        <f ca="1">BR425+SUMIFS('Transactions (Dated)'!$F:$F,'Transactions (Dated)'!$D:$D,$BF426,'Transactions (Dated)'!$B:$B,BR$11,'Transactions (Dated)'!$C:$C,"Dividend (paid to cash)")*AG426</f>
        <v>0</v>
      </c>
      <c r="BS426" s="6">
        <f ca="1">BS425+SUMIFS('Transactions (Dated)'!$F:$F,'Transactions (Dated)'!$D:$D,$BF426,'Transactions (Dated)'!$B:$B,BS$11,'Transactions (Dated)'!$C:$C,"Dividend (paid to cash)")*AH426</f>
        <v>0</v>
      </c>
      <c r="BT426" s="6">
        <f ca="1">BT425+SUMIFS('Transactions (Dated)'!$F:$F,'Transactions (Dated)'!$D:$D,$BF426,'Transactions (Dated)'!$B:$B,BT$11,'Transactions (Dated)'!$C:$C,"Dividend (paid to cash)")*AI426</f>
        <v>0</v>
      </c>
      <c r="BU426" s="6">
        <f ca="1">BU425+SUMIFS('Transactions (Dated)'!$F:$F,'Transactions (Dated)'!$D:$D,$BF426,'Transactions (Dated)'!$B:$B,BU$11,'Transactions (Dated)'!$C:$C,"Dividend (paid to cash)")*AJ426</f>
        <v>0</v>
      </c>
      <c r="BV426" s="6"/>
      <c r="BX426" s="6">
        <f t="shared" ca="1" si="174"/>
        <v>639434.82599999988</v>
      </c>
      <c r="BZ426" s="3">
        <f t="shared" si="175"/>
        <v>42516</v>
      </c>
      <c r="CA426" s="4">
        <f t="shared" ca="1" si="170"/>
        <v>402924.47000000003</v>
      </c>
      <c r="CB426" s="4">
        <f t="shared" ca="1" si="171"/>
        <v>639434.82599999988</v>
      </c>
      <c r="CD426" s="4">
        <f t="shared" ca="1" si="172"/>
        <v>1042359.2959999999</v>
      </c>
    </row>
    <row r="427" spans="2:82">
      <c r="B427" s="3">
        <f t="shared" si="173"/>
        <v>42517</v>
      </c>
      <c r="C427" s="2">
        <v>14105.2</v>
      </c>
      <c r="E427" s="70">
        <v>42517</v>
      </c>
      <c r="F427" s="69">
        <v>9.44</v>
      </c>
      <c r="G427" s="69">
        <v>2.23</v>
      </c>
      <c r="H427" s="69">
        <v>19.09</v>
      </c>
      <c r="I427" s="69">
        <v>37.46</v>
      </c>
      <c r="J427" s="69">
        <v>14.36</v>
      </c>
      <c r="K427" s="69">
        <v>12.97</v>
      </c>
      <c r="L427" s="69">
        <v>16.64</v>
      </c>
      <c r="M427" s="69">
        <v>4.1500000000000004</v>
      </c>
      <c r="N427" s="69">
        <v>9.24</v>
      </c>
      <c r="O427" s="69">
        <v>9.93</v>
      </c>
      <c r="P427" s="69">
        <v>29.12</v>
      </c>
      <c r="Q427" s="69">
        <v>1.1000000000000001</v>
      </c>
      <c r="R427" s="69">
        <v>5.15</v>
      </c>
      <c r="S427" s="69">
        <v>40.96</v>
      </c>
      <c r="T427" s="4"/>
      <c r="V427" s="3">
        <f t="shared" si="152"/>
        <v>42517</v>
      </c>
      <c r="W427" s="40">
        <f ca="1">W426+SUMIFS('Transactions (Dated)'!$E$2:$E$53,'Transactions (Dated)'!$D$2:$D$53,'Share Values'!$V427,'Transactions (Dated)'!$B$2:$B$53,'Share Values'!W$11,'Transactions (Dated)'!$C$2:$C$53,"Buy")-SUMIFS('Transactions (Dated)'!$E$2:$E$53,'Transactions (Dated)'!$D$2:$D$53,'Share Values'!$V427,'Transactions (Dated)'!$B$2:$B$53,'Share Values'!W$11,'Transactions (Dated)'!$C$2:$C$53,"Sell")</f>
        <v>4625</v>
      </c>
      <c r="X427" s="40">
        <f ca="1">X426+SUMIFS('Transactions (Dated)'!$E$2:$E$53,'Transactions (Dated)'!$D$2:$D$53,'Share Values'!$V427,'Transactions (Dated)'!$B$2:$B$53,'Share Values'!X$11,'Transactions (Dated)'!$C$2:$C$53,"Buy")-SUMIFS('Transactions (Dated)'!$E$2:$E$53,'Transactions (Dated)'!$D$2:$D$53,'Share Values'!$V427,'Transactions (Dated)'!$B$2:$B$53,'Share Values'!X$11,'Transactions (Dated)'!$C$2:$C$53,"Sell")</f>
        <v>9375</v>
      </c>
      <c r="Y427" s="40">
        <f ca="1">Y426+SUMIFS('Transactions (Dated)'!$E$2:$E$53,'Transactions (Dated)'!$D$2:$D$53,'Share Values'!$V427,'Transactions (Dated)'!$B$2:$B$53,'Share Values'!Y$11,'Transactions (Dated)'!$C$2:$C$53,"Buy")-SUMIFS('Transactions (Dated)'!$E$2:$E$53,'Transactions (Dated)'!$D$2:$D$53,'Share Values'!$V427,'Transactions (Dated)'!$B$2:$B$53,'Share Values'!Y$11,'Transactions (Dated)'!$C$2:$C$53,"Sell")</f>
        <v>0</v>
      </c>
      <c r="Z427" s="40">
        <f ca="1">Z426+SUMIFS('Transactions (Dated)'!$E$2:$E$53,'Transactions (Dated)'!$D$2:$D$53,'Share Values'!$V427,'Transactions (Dated)'!$B$2:$B$53,'Share Values'!Z$11,'Transactions (Dated)'!$C$2:$C$53,"Buy")-SUMIFS('Transactions (Dated)'!$E$2:$E$53,'Transactions (Dated)'!$D$2:$D$53,'Share Values'!$V427,'Transactions (Dated)'!$B$2:$B$53,'Share Values'!Z$11,'Transactions (Dated)'!$C$2:$C$53,"Sell")</f>
        <v>1892</v>
      </c>
      <c r="AA427" s="40">
        <f ca="1">AA426+SUMIFS('Transactions (Dated)'!$E$2:$E$53,'Transactions (Dated)'!$D$2:$D$53,'Share Values'!$V427,'Transactions (Dated)'!$B$2:$B$53,'Share Values'!AA$11,'Transactions (Dated)'!$C$2:$C$53,"Buy")-SUMIFS('Transactions (Dated)'!$E$2:$E$53,'Transactions (Dated)'!$D$2:$D$53,'Share Values'!$V427,'Transactions (Dated)'!$B$2:$B$53,'Share Values'!AA$11,'Transactions (Dated)'!$C$2:$C$53,"Sell")</f>
        <v>2348</v>
      </c>
      <c r="AB427" s="40">
        <f ca="1">AB426+SUMIFS('Transactions (Dated)'!$E$2:$E$53,'Transactions (Dated)'!$D$2:$D$53,'Share Values'!$V427,'Transactions (Dated)'!$B$2:$B$53,'Share Values'!AB$11,'Transactions (Dated)'!$C$2:$C$53,"Buy")-SUMIFS('Transactions (Dated)'!$E$2:$E$53,'Transactions (Dated)'!$D$2:$D$53,'Share Values'!$V427,'Transactions (Dated)'!$B$2:$B$53,'Share Values'!AB$11,'Transactions (Dated)'!$C$2:$C$53,"Sell")</f>
        <v>4900</v>
      </c>
      <c r="AC427" s="40">
        <f ca="1">AC426+SUMIFS('Transactions (Dated)'!$E$2:$E$53,'Transactions (Dated)'!$D$2:$D$53,'Share Values'!$V427,'Transactions (Dated)'!$B$2:$B$53,'Share Values'!AC$11,'Transactions (Dated)'!$C$2:$C$53,"Buy")-SUMIFS('Transactions (Dated)'!$E$2:$E$53,'Transactions (Dated)'!$D$2:$D$53,'Share Values'!$V427,'Transactions (Dated)'!$B$2:$B$53,'Share Values'!AC$11,'Transactions (Dated)'!$C$2:$C$53,"Sell")</f>
        <v>2900</v>
      </c>
      <c r="AD427" s="40">
        <f ca="1">AD426+SUMIFS('Transactions (Dated)'!$E$2:$E$53,'Transactions (Dated)'!$D$2:$D$53,'Share Values'!$V427,'Transactions (Dated)'!$B$2:$B$53,'Share Values'!AD$11,'Transactions (Dated)'!$C$2:$C$53,"Buy")-SUMIFS('Transactions (Dated)'!$E$2:$E$53,'Transactions (Dated)'!$D$2:$D$53,'Share Values'!$V427,'Transactions (Dated)'!$B$2:$B$53,'Share Values'!AD$11,'Transactions (Dated)'!$C$2:$C$53,"Sell")</f>
        <v>14201</v>
      </c>
      <c r="AE427" s="40">
        <f ca="1">AE426+SUMIFS('Transactions (Dated)'!$E$2:$E$53,'Transactions (Dated)'!$D$2:$D$53,'Share Values'!$V427,'Transactions (Dated)'!$B$2:$B$53,'Share Values'!AE$11,'Transactions (Dated)'!$C$2:$C$53,"Buy")-SUMIFS('Transactions (Dated)'!$E$2:$E$53,'Transactions (Dated)'!$D$2:$D$53,'Share Values'!$V427,'Transactions (Dated)'!$B$2:$B$53,'Share Values'!AE$11,'Transactions (Dated)'!$C$2:$C$53,"Sell")</f>
        <v>6835</v>
      </c>
      <c r="AF427" s="40">
        <f ca="1">AF426+SUMIFS('Transactions (Dated)'!$E$2:$E$53,'Transactions (Dated)'!$D$2:$D$53,'Share Values'!$V427,'Transactions (Dated)'!$B$2:$B$53,'Share Values'!AF$11,'Transactions (Dated)'!$C$2:$C$53,"Buy")-SUMIFS('Transactions (Dated)'!$E$2:$E$53,'Transactions (Dated)'!$D$2:$D$53,'Share Values'!$V427,'Transactions (Dated)'!$B$2:$B$53,'Share Values'!AF$11,'Transactions (Dated)'!$C$2:$C$53,"Sell")</f>
        <v>0</v>
      </c>
      <c r="AG427" s="40">
        <f ca="1">AG426+SUMIFS('Transactions (Dated)'!$E$2:$E$53,'Transactions (Dated)'!$D$2:$D$53,'Share Values'!$V427,'Transactions (Dated)'!$B$2:$B$53,'Share Values'!AG$11,'Transactions (Dated)'!$C$2:$C$53,"Buy")-SUMIFS('Transactions (Dated)'!$E$2:$E$53,'Transactions (Dated)'!$D$2:$D$53,'Share Values'!$V427,'Transactions (Dated)'!$B$2:$B$53,'Share Values'!AG$11,'Transactions (Dated)'!$C$2:$C$53,"Sell")</f>
        <v>0</v>
      </c>
      <c r="AH427" s="40">
        <f ca="1">AH426+SUMIFS('Transactions (Dated)'!$E$2:$E$53,'Transactions (Dated)'!$D$2:$D$53,'Share Values'!$V427,'Transactions (Dated)'!$B$2:$B$53,'Share Values'!AH$11,'Transactions (Dated)'!$C$2:$C$53,"Buy")-SUMIFS('Transactions (Dated)'!$E$2:$E$53,'Transactions (Dated)'!$D$2:$D$53,'Share Values'!$V427,'Transactions (Dated)'!$B$2:$B$53,'Share Values'!AH$11,'Transactions (Dated)'!$C$2:$C$53,"Sell")</f>
        <v>0</v>
      </c>
      <c r="AI427" s="40">
        <f ca="1">AI426+SUMIFS('Transactions (Dated)'!$E$2:$E$53,'Transactions (Dated)'!$D$2:$D$53,'Share Values'!$V427,'Transactions (Dated)'!$B$2:$B$53,'Share Values'!AI$11,'Transactions (Dated)'!$C$2:$C$53,"Buy")-SUMIFS('Transactions (Dated)'!$E$2:$E$53,'Transactions (Dated)'!$D$2:$D$53,'Share Values'!$V427,'Transactions (Dated)'!$B$2:$B$53,'Share Values'!AI$11,'Transactions (Dated)'!$C$2:$C$53,"Sell")</f>
        <v>0</v>
      </c>
      <c r="AJ427" s="40">
        <f ca="1">AJ426+SUMIFS('Transactions (Dated)'!$E$2:$E$53,'Transactions (Dated)'!$D$2:$D$53,'Share Values'!$V427,'Transactions (Dated)'!$B$2:$B$53,'Share Values'!AJ$11,'Transactions (Dated)'!$C$2:$C$53,"Buy")-SUMIFS('Transactions (Dated)'!$E$2:$E$53,'Transactions (Dated)'!$D$2:$D$53,'Share Values'!$V427,'Transactions (Dated)'!$B$2:$B$53,'Share Values'!AJ$11,'Transactions (Dated)'!$C$2:$C$53,"Sell")</f>
        <v>0</v>
      </c>
      <c r="AK427" s="40"/>
      <c r="AM427" s="3">
        <f t="shared" si="153"/>
        <v>42517</v>
      </c>
      <c r="AN427" s="6">
        <f t="shared" ca="1" si="154"/>
        <v>43660</v>
      </c>
      <c r="AO427" s="6">
        <f t="shared" ca="1" si="155"/>
        <v>20906.25</v>
      </c>
      <c r="AP427" s="6">
        <f t="shared" ca="1" si="156"/>
        <v>0</v>
      </c>
      <c r="AQ427" s="6">
        <f t="shared" ca="1" si="157"/>
        <v>70874.320000000007</v>
      </c>
      <c r="AR427" s="6">
        <f t="shared" ca="1" si="158"/>
        <v>33717.279999999999</v>
      </c>
      <c r="AS427" s="6">
        <f t="shared" ca="1" si="159"/>
        <v>63553</v>
      </c>
      <c r="AT427" s="6">
        <f t="shared" ca="1" si="160"/>
        <v>48256</v>
      </c>
      <c r="AU427" s="6">
        <f t="shared" ca="1" si="161"/>
        <v>58934.15</v>
      </c>
      <c r="AV427" s="6">
        <f t="shared" ca="1" si="162"/>
        <v>63155.4</v>
      </c>
      <c r="AW427" s="6">
        <f t="shared" ca="1" si="163"/>
        <v>0</v>
      </c>
      <c r="AX427" s="6">
        <f t="shared" ca="1" si="164"/>
        <v>0</v>
      </c>
      <c r="AY427" s="6">
        <f t="shared" ca="1" si="165"/>
        <v>0</v>
      </c>
      <c r="AZ427" s="6">
        <f t="shared" ca="1" si="166"/>
        <v>0</v>
      </c>
      <c r="BA427" s="6">
        <f t="shared" ca="1" si="167"/>
        <v>0</v>
      </c>
      <c r="BB427" s="6"/>
      <c r="BD427" s="4">
        <f t="shared" ca="1" si="168"/>
        <v>403056.4</v>
      </c>
      <c r="BF427" s="3">
        <f t="shared" si="169"/>
        <v>42517</v>
      </c>
      <c r="BG427" s="6">
        <f>BG426+SUMIFS('Transactions (Dated)'!H:H,'Transactions (Dated)'!D:D,'Share Values'!AM427)</f>
        <v>633797.67999999993</v>
      </c>
      <c r="BH427" s="6">
        <f ca="1">BH426+SUMIFS('Transactions (Dated)'!$F:$F,'Transactions (Dated)'!$D:$D,$BF427,'Transactions (Dated)'!$B:$B,BH$11,'Transactions (Dated)'!$C:$C,"Dividend (paid to cash)")*W427</f>
        <v>0</v>
      </c>
      <c r="BI427" s="6">
        <f ca="1">BI426+SUMIFS('Transactions (Dated)'!$F:$F,'Transactions (Dated)'!$D:$D,$BF427,'Transactions (Dated)'!$B:$B,BI$11,'Transactions (Dated)'!$C:$C,"Dividend (paid to cash)")*X427</f>
        <v>2421.875</v>
      </c>
      <c r="BJ427" s="6">
        <f ca="1">BJ426+SUMIFS('Transactions (Dated)'!$F:$F,'Transactions (Dated)'!$D:$D,$BF427,'Transactions (Dated)'!$B:$B,BJ$11,'Transactions (Dated)'!$C:$C,"Dividend (paid to cash)")*Y427</f>
        <v>0</v>
      </c>
      <c r="BK427" s="6">
        <f ca="1">BK426+SUMIFS('Transactions (Dated)'!$F:$F,'Transactions (Dated)'!$D:$D,$BF427,'Transactions (Dated)'!$B:$B,BK$11,'Transactions (Dated)'!$C:$C,"Dividend (paid to cash)")*Z427</f>
        <v>397.32000000000005</v>
      </c>
      <c r="BL427" s="6">
        <f ca="1">BL426+SUMIFS('Transactions (Dated)'!$F:$F,'Transactions (Dated)'!$D:$D,$BF427,'Transactions (Dated)'!$B:$B,BL$11,'Transactions (Dated)'!$C:$C,"Dividend (paid to cash)")*AA427</f>
        <v>0</v>
      </c>
      <c r="BM427" s="6">
        <f ca="1">BM426+SUMIFS('Transactions (Dated)'!$F:$F,'Transactions (Dated)'!$D:$D,$BF427,'Transactions (Dated)'!$B:$B,BM$11,'Transactions (Dated)'!$C:$C,"Dividend (paid to cash)")*AB427</f>
        <v>1437.268</v>
      </c>
      <c r="BN427" s="6">
        <f ca="1">BN426+SUMIFS('Transactions (Dated)'!$F:$F,'Transactions (Dated)'!$D:$D,$BF427,'Transactions (Dated)'!$B:$B,BN$11,'Transactions (Dated)'!$C:$C,"Dividend (paid to cash)")*AC427</f>
        <v>1740</v>
      </c>
      <c r="BO427" s="6">
        <f ca="1">BO426+SUMIFS('Transactions (Dated)'!$F:$F,'Transactions (Dated)'!$D:$D,$BF427,'Transactions (Dated)'!$B:$B,BO$11,'Transactions (Dated)'!$C:$C,"Dividend (paid to cash)")*AD427</f>
        <v>0</v>
      </c>
      <c r="BP427" s="6">
        <f ca="1">BP426+SUMIFS('Transactions (Dated)'!$F:$F,'Transactions (Dated)'!$D:$D,$BF427,'Transactions (Dated)'!$B:$B,BP$11,'Transactions (Dated)'!$C:$C,"Dividend (paid to cash)")*AE427</f>
        <v>0</v>
      </c>
      <c r="BQ427" s="6">
        <f ca="1">BQ426+SUMIFS('Transactions (Dated)'!$F:$F,'Transactions (Dated)'!$D:$D,$BF427,'Transactions (Dated)'!$B:$B,BQ$11,'Transactions (Dated)'!$C:$C,"Dividend (paid to cash)")*AF427</f>
        <v>0</v>
      </c>
      <c r="BR427" s="6">
        <f ca="1">BR426+SUMIFS('Transactions (Dated)'!$F:$F,'Transactions (Dated)'!$D:$D,$BF427,'Transactions (Dated)'!$B:$B,BR$11,'Transactions (Dated)'!$C:$C,"Dividend (paid to cash)")*AG427</f>
        <v>0</v>
      </c>
      <c r="BS427" s="6">
        <f ca="1">BS426+SUMIFS('Transactions (Dated)'!$F:$F,'Transactions (Dated)'!$D:$D,$BF427,'Transactions (Dated)'!$B:$B,BS$11,'Transactions (Dated)'!$C:$C,"Dividend (paid to cash)")*AH427</f>
        <v>0</v>
      </c>
      <c r="BT427" s="6">
        <f ca="1">BT426+SUMIFS('Transactions (Dated)'!$F:$F,'Transactions (Dated)'!$D:$D,$BF427,'Transactions (Dated)'!$B:$B,BT$11,'Transactions (Dated)'!$C:$C,"Dividend (paid to cash)")*AI427</f>
        <v>0</v>
      </c>
      <c r="BU427" s="6">
        <f ca="1">BU426+SUMIFS('Transactions (Dated)'!$F:$F,'Transactions (Dated)'!$D:$D,$BF427,'Transactions (Dated)'!$B:$B,BU$11,'Transactions (Dated)'!$C:$C,"Dividend (paid to cash)")*AJ427</f>
        <v>0</v>
      </c>
      <c r="BV427" s="6"/>
      <c r="BX427" s="6">
        <f t="shared" ca="1" si="174"/>
        <v>639794.14299999992</v>
      </c>
      <c r="BZ427" s="3">
        <f t="shared" si="175"/>
        <v>42517</v>
      </c>
      <c r="CA427" s="4">
        <f t="shared" ca="1" si="170"/>
        <v>403056.4</v>
      </c>
      <c r="CB427" s="4">
        <f t="shared" ca="1" si="171"/>
        <v>639794.14299999992</v>
      </c>
      <c r="CD427" s="4">
        <f t="shared" ca="1" si="172"/>
        <v>1042850.5429999999</v>
      </c>
    </row>
    <row r="428" spans="2:82">
      <c r="B428" s="3">
        <f t="shared" si="173"/>
        <v>42520</v>
      </c>
      <c r="C428" s="2">
        <v>14086.7</v>
      </c>
      <c r="E428" s="70">
        <v>42520</v>
      </c>
      <c r="F428" s="69">
        <v>9.3800000000000008</v>
      </c>
      <c r="G428" s="69">
        <v>2.23</v>
      </c>
      <c r="H428" s="69">
        <v>19.04</v>
      </c>
      <c r="I428" s="69">
        <v>37.61</v>
      </c>
      <c r="J428" s="69">
        <v>14.49</v>
      </c>
      <c r="K428" s="69">
        <v>12.95</v>
      </c>
      <c r="L428" s="69">
        <v>16.64</v>
      </c>
      <c r="M428" s="69">
        <v>4.1900000000000004</v>
      </c>
      <c r="N428" s="69">
        <v>9.1999999999999993</v>
      </c>
      <c r="O428" s="69">
        <v>9.7966999999999995</v>
      </c>
      <c r="P428" s="69">
        <v>29.08</v>
      </c>
      <c r="Q428" s="69">
        <v>1.1399999999999999</v>
      </c>
      <c r="R428" s="69">
        <v>5.08</v>
      </c>
      <c r="S428" s="69">
        <v>40.950000000000003</v>
      </c>
      <c r="T428" s="4"/>
      <c r="V428" s="3">
        <f t="shared" si="152"/>
        <v>42520</v>
      </c>
      <c r="W428" s="40">
        <f ca="1">W427+SUMIFS('Transactions (Dated)'!$E$2:$E$53,'Transactions (Dated)'!$D$2:$D$53,'Share Values'!$V428,'Transactions (Dated)'!$B$2:$B$53,'Share Values'!W$11,'Transactions (Dated)'!$C$2:$C$53,"Buy")-SUMIFS('Transactions (Dated)'!$E$2:$E$53,'Transactions (Dated)'!$D$2:$D$53,'Share Values'!$V428,'Transactions (Dated)'!$B$2:$B$53,'Share Values'!W$11,'Transactions (Dated)'!$C$2:$C$53,"Sell")</f>
        <v>4625</v>
      </c>
      <c r="X428" s="40">
        <f ca="1">X427+SUMIFS('Transactions (Dated)'!$E$2:$E$53,'Transactions (Dated)'!$D$2:$D$53,'Share Values'!$V428,'Transactions (Dated)'!$B$2:$B$53,'Share Values'!X$11,'Transactions (Dated)'!$C$2:$C$53,"Buy")-SUMIFS('Transactions (Dated)'!$E$2:$E$53,'Transactions (Dated)'!$D$2:$D$53,'Share Values'!$V428,'Transactions (Dated)'!$B$2:$B$53,'Share Values'!X$11,'Transactions (Dated)'!$C$2:$C$53,"Sell")</f>
        <v>9375</v>
      </c>
      <c r="Y428" s="40">
        <f ca="1">Y427+SUMIFS('Transactions (Dated)'!$E$2:$E$53,'Transactions (Dated)'!$D$2:$D$53,'Share Values'!$V428,'Transactions (Dated)'!$B$2:$B$53,'Share Values'!Y$11,'Transactions (Dated)'!$C$2:$C$53,"Buy")-SUMIFS('Transactions (Dated)'!$E$2:$E$53,'Transactions (Dated)'!$D$2:$D$53,'Share Values'!$V428,'Transactions (Dated)'!$B$2:$B$53,'Share Values'!Y$11,'Transactions (Dated)'!$C$2:$C$53,"Sell")</f>
        <v>0</v>
      </c>
      <c r="Z428" s="40">
        <f ca="1">Z427+SUMIFS('Transactions (Dated)'!$E$2:$E$53,'Transactions (Dated)'!$D$2:$D$53,'Share Values'!$V428,'Transactions (Dated)'!$B$2:$B$53,'Share Values'!Z$11,'Transactions (Dated)'!$C$2:$C$53,"Buy")-SUMIFS('Transactions (Dated)'!$E$2:$E$53,'Transactions (Dated)'!$D$2:$D$53,'Share Values'!$V428,'Transactions (Dated)'!$B$2:$B$53,'Share Values'!Z$11,'Transactions (Dated)'!$C$2:$C$53,"Sell")</f>
        <v>1892</v>
      </c>
      <c r="AA428" s="40">
        <f ca="1">AA427+SUMIFS('Transactions (Dated)'!$E$2:$E$53,'Transactions (Dated)'!$D$2:$D$53,'Share Values'!$V428,'Transactions (Dated)'!$B$2:$B$53,'Share Values'!AA$11,'Transactions (Dated)'!$C$2:$C$53,"Buy")-SUMIFS('Transactions (Dated)'!$E$2:$E$53,'Transactions (Dated)'!$D$2:$D$53,'Share Values'!$V428,'Transactions (Dated)'!$B$2:$B$53,'Share Values'!AA$11,'Transactions (Dated)'!$C$2:$C$53,"Sell")</f>
        <v>2348</v>
      </c>
      <c r="AB428" s="40">
        <f ca="1">AB427+SUMIFS('Transactions (Dated)'!$E$2:$E$53,'Transactions (Dated)'!$D$2:$D$53,'Share Values'!$V428,'Transactions (Dated)'!$B$2:$B$53,'Share Values'!AB$11,'Transactions (Dated)'!$C$2:$C$53,"Buy")-SUMIFS('Transactions (Dated)'!$E$2:$E$53,'Transactions (Dated)'!$D$2:$D$53,'Share Values'!$V428,'Transactions (Dated)'!$B$2:$B$53,'Share Values'!AB$11,'Transactions (Dated)'!$C$2:$C$53,"Sell")</f>
        <v>4900</v>
      </c>
      <c r="AC428" s="40">
        <f ca="1">AC427+SUMIFS('Transactions (Dated)'!$E$2:$E$53,'Transactions (Dated)'!$D$2:$D$53,'Share Values'!$V428,'Transactions (Dated)'!$B$2:$B$53,'Share Values'!AC$11,'Transactions (Dated)'!$C$2:$C$53,"Buy")-SUMIFS('Transactions (Dated)'!$E$2:$E$53,'Transactions (Dated)'!$D$2:$D$53,'Share Values'!$V428,'Transactions (Dated)'!$B$2:$B$53,'Share Values'!AC$11,'Transactions (Dated)'!$C$2:$C$53,"Sell")</f>
        <v>2900</v>
      </c>
      <c r="AD428" s="40">
        <f ca="1">AD427+SUMIFS('Transactions (Dated)'!$E$2:$E$53,'Transactions (Dated)'!$D$2:$D$53,'Share Values'!$V428,'Transactions (Dated)'!$B$2:$B$53,'Share Values'!AD$11,'Transactions (Dated)'!$C$2:$C$53,"Buy")-SUMIFS('Transactions (Dated)'!$E$2:$E$53,'Transactions (Dated)'!$D$2:$D$53,'Share Values'!$V428,'Transactions (Dated)'!$B$2:$B$53,'Share Values'!AD$11,'Transactions (Dated)'!$C$2:$C$53,"Sell")</f>
        <v>14201</v>
      </c>
      <c r="AE428" s="40">
        <f ca="1">AE427+SUMIFS('Transactions (Dated)'!$E$2:$E$53,'Transactions (Dated)'!$D$2:$D$53,'Share Values'!$V428,'Transactions (Dated)'!$B$2:$B$53,'Share Values'!AE$11,'Transactions (Dated)'!$C$2:$C$53,"Buy")-SUMIFS('Transactions (Dated)'!$E$2:$E$53,'Transactions (Dated)'!$D$2:$D$53,'Share Values'!$V428,'Transactions (Dated)'!$B$2:$B$53,'Share Values'!AE$11,'Transactions (Dated)'!$C$2:$C$53,"Sell")</f>
        <v>6835</v>
      </c>
      <c r="AF428" s="40">
        <f ca="1">AF427+SUMIFS('Transactions (Dated)'!$E$2:$E$53,'Transactions (Dated)'!$D$2:$D$53,'Share Values'!$V428,'Transactions (Dated)'!$B$2:$B$53,'Share Values'!AF$11,'Transactions (Dated)'!$C$2:$C$53,"Buy")-SUMIFS('Transactions (Dated)'!$E$2:$E$53,'Transactions (Dated)'!$D$2:$D$53,'Share Values'!$V428,'Transactions (Dated)'!$B$2:$B$53,'Share Values'!AF$11,'Transactions (Dated)'!$C$2:$C$53,"Sell")</f>
        <v>0</v>
      </c>
      <c r="AG428" s="40">
        <f ca="1">AG427+SUMIFS('Transactions (Dated)'!$E$2:$E$53,'Transactions (Dated)'!$D$2:$D$53,'Share Values'!$V428,'Transactions (Dated)'!$B$2:$B$53,'Share Values'!AG$11,'Transactions (Dated)'!$C$2:$C$53,"Buy")-SUMIFS('Transactions (Dated)'!$E$2:$E$53,'Transactions (Dated)'!$D$2:$D$53,'Share Values'!$V428,'Transactions (Dated)'!$B$2:$B$53,'Share Values'!AG$11,'Transactions (Dated)'!$C$2:$C$53,"Sell")</f>
        <v>0</v>
      </c>
      <c r="AH428" s="40">
        <f ca="1">AH427+SUMIFS('Transactions (Dated)'!$E$2:$E$53,'Transactions (Dated)'!$D$2:$D$53,'Share Values'!$V428,'Transactions (Dated)'!$B$2:$B$53,'Share Values'!AH$11,'Transactions (Dated)'!$C$2:$C$53,"Buy")-SUMIFS('Transactions (Dated)'!$E$2:$E$53,'Transactions (Dated)'!$D$2:$D$53,'Share Values'!$V428,'Transactions (Dated)'!$B$2:$B$53,'Share Values'!AH$11,'Transactions (Dated)'!$C$2:$C$53,"Sell")</f>
        <v>0</v>
      </c>
      <c r="AI428" s="40">
        <f ca="1">AI427+SUMIFS('Transactions (Dated)'!$E$2:$E$53,'Transactions (Dated)'!$D$2:$D$53,'Share Values'!$V428,'Transactions (Dated)'!$B$2:$B$53,'Share Values'!AI$11,'Transactions (Dated)'!$C$2:$C$53,"Buy")-SUMIFS('Transactions (Dated)'!$E$2:$E$53,'Transactions (Dated)'!$D$2:$D$53,'Share Values'!$V428,'Transactions (Dated)'!$B$2:$B$53,'Share Values'!AI$11,'Transactions (Dated)'!$C$2:$C$53,"Sell")</f>
        <v>0</v>
      </c>
      <c r="AJ428" s="40">
        <f ca="1">AJ427+SUMIFS('Transactions (Dated)'!$E$2:$E$53,'Transactions (Dated)'!$D$2:$D$53,'Share Values'!$V428,'Transactions (Dated)'!$B$2:$B$53,'Share Values'!AJ$11,'Transactions (Dated)'!$C$2:$C$53,"Buy")-SUMIFS('Transactions (Dated)'!$E$2:$E$53,'Transactions (Dated)'!$D$2:$D$53,'Share Values'!$V428,'Transactions (Dated)'!$B$2:$B$53,'Share Values'!AJ$11,'Transactions (Dated)'!$C$2:$C$53,"Sell")</f>
        <v>0</v>
      </c>
      <c r="AK428" s="40"/>
      <c r="AM428" s="3">
        <f t="shared" si="153"/>
        <v>42520</v>
      </c>
      <c r="AN428" s="6">
        <f t="shared" ca="1" si="154"/>
        <v>43382.5</v>
      </c>
      <c r="AO428" s="6">
        <f t="shared" ca="1" si="155"/>
        <v>20906.25</v>
      </c>
      <c r="AP428" s="6">
        <f t="shared" ca="1" si="156"/>
        <v>0</v>
      </c>
      <c r="AQ428" s="6">
        <f t="shared" ca="1" si="157"/>
        <v>71158.12</v>
      </c>
      <c r="AR428" s="6">
        <f t="shared" ca="1" si="158"/>
        <v>34022.520000000004</v>
      </c>
      <c r="AS428" s="6">
        <f t="shared" ca="1" si="159"/>
        <v>63455</v>
      </c>
      <c r="AT428" s="6">
        <f t="shared" ca="1" si="160"/>
        <v>48256</v>
      </c>
      <c r="AU428" s="6">
        <f t="shared" ca="1" si="161"/>
        <v>59502.19</v>
      </c>
      <c r="AV428" s="6">
        <f t="shared" ca="1" si="162"/>
        <v>62881.999999999993</v>
      </c>
      <c r="AW428" s="6">
        <f t="shared" ca="1" si="163"/>
        <v>0</v>
      </c>
      <c r="AX428" s="6">
        <f t="shared" ca="1" si="164"/>
        <v>0</v>
      </c>
      <c r="AY428" s="6">
        <f t="shared" ca="1" si="165"/>
        <v>0</v>
      </c>
      <c r="AZ428" s="6">
        <f t="shared" ca="1" si="166"/>
        <v>0</v>
      </c>
      <c r="BA428" s="6">
        <f t="shared" ca="1" si="167"/>
        <v>0</v>
      </c>
      <c r="BB428" s="6"/>
      <c r="BD428" s="4">
        <f t="shared" ca="1" si="168"/>
        <v>403564.58</v>
      </c>
      <c r="BF428" s="3">
        <f t="shared" si="169"/>
        <v>42520</v>
      </c>
      <c r="BG428" s="6">
        <f>BG427+SUMIFS('Transactions (Dated)'!H:H,'Transactions (Dated)'!D:D,'Share Values'!AM428)</f>
        <v>633797.67999999993</v>
      </c>
      <c r="BH428" s="6">
        <f ca="1">BH427+SUMIFS('Transactions (Dated)'!$F:$F,'Transactions (Dated)'!$D:$D,$BF428,'Transactions (Dated)'!$B:$B,BH$11,'Transactions (Dated)'!$C:$C,"Dividend (paid to cash)")*W428</f>
        <v>0</v>
      </c>
      <c r="BI428" s="6">
        <f ca="1">BI427+SUMIFS('Transactions (Dated)'!$F:$F,'Transactions (Dated)'!$D:$D,$BF428,'Transactions (Dated)'!$B:$B,BI$11,'Transactions (Dated)'!$C:$C,"Dividend (paid to cash)")*X428</f>
        <v>2421.875</v>
      </c>
      <c r="BJ428" s="6">
        <f ca="1">BJ427+SUMIFS('Transactions (Dated)'!$F:$F,'Transactions (Dated)'!$D:$D,$BF428,'Transactions (Dated)'!$B:$B,BJ$11,'Transactions (Dated)'!$C:$C,"Dividend (paid to cash)")*Y428</f>
        <v>0</v>
      </c>
      <c r="BK428" s="6">
        <f ca="1">BK427+SUMIFS('Transactions (Dated)'!$F:$F,'Transactions (Dated)'!$D:$D,$BF428,'Transactions (Dated)'!$B:$B,BK$11,'Transactions (Dated)'!$C:$C,"Dividend (paid to cash)")*Z428</f>
        <v>397.32000000000005</v>
      </c>
      <c r="BL428" s="6">
        <f ca="1">BL427+SUMIFS('Transactions (Dated)'!$F:$F,'Transactions (Dated)'!$D:$D,$BF428,'Transactions (Dated)'!$B:$B,BL$11,'Transactions (Dated)'!$C:$C,"Dividend (paid to cash)")*AA428</f>
        <v>0</v>
      </c>
      <c r="BM428" s="6">
        <f ca="1">BM427+SUMIFS('Transactions (Dated)'!$F:$F,'Transactions (Dated)'!$D:$D,$BF428,'Transactions (Dated)'!$B:$B,BM$11,'Transactions (Dated)'!$C:$C,"Dividend (paid to cash)")*AB428</f>
        <v>1796.585</v>
      </c>
      <c r="BN428" s="6">
        <f ca="1">BN427+SUMIFS('Transactions (Dated)'!$F:$F,'Transactions (Dated)'!$D:$D,$BF428,'Transactions (Dated)'!$B:$B,BN$11,'Transactions (Dated)'!$C:$C,"Dividend (paid to cash)")*AC428</f>
        <v>1740</v>
      </c>
      <c r="BO428" s="6">
        <f ca="1">BO427+SUMIFS('Transactions (Dated)'!$F:$F,'Transactions (Dated)'!$D:$D,$BF428,'Transactions (Dated)'!$B:$B,BO$11,'Transactions (Dated)'!$C:$C,"Dividend (paid to cash)")*AD428</f>
        <v>0</v>
      </c>
      <c r="BP428" s="6">
        <f ca="1">BP427+SUMIFS('Transactions (Dated)'!$F:$F,'Transactions (Dated)'!$D:$D,$BF428,'Transactions (Dated)'!$B:$B,BP$11,'Transactions (Dated)'!$C:$C,"Dividend (paid to cash)")*AE428</f>
        <v>0</v>
      </c>
      <c r="BQ428" s="6">
        <f ca="1">BQ427+SUMIFS('Transactions (Dated)'!$F:$F,'Transactions (Dated)'!$D:$D,$BF428,'Transactions (Dated)'!$B:$B,BQ$11,'Transactions (Dated)'!$C:$C,"Dividend (paid to cash)")*AF428</f>
        <v>0</v>
      </c>
      <c r="BR428" s="6">
        <f ca="1">BR427+SUMIFS('Transactions (Dated)'!$F:$F,'Transactions (Dated)'!$D:$D,$BF428,'Transactions (Dated)'!$B:$B,BR$11,'Transactions (Dated)'!$C:$C,"Dividend (paid to cash)")*AG428</f>
        <v>0</v>
      </c>
      <c r="BS428" s="6">
        <f ca="1">BS427+SUMIFS('Transactions (Dated)'!$F:$F,'Transactions (Dated)'!$D:$D,$BF428,'Transactions (Dated)'!$B:$B,BS$11,'Transactions (Dated)'!$C:$C,"Dividend (paid to cash)")*AH428</f>
        <v>0</v>
      </c>
      <c r="BT428" s="6">
        <f ca="1">BT427+SUMIFS('Transactions (Dated)'!$F:$F,'Transactions (Dated)'!$D:$D,$BF428,'Transactions (Dated)'!$B:$B,BT$11,'Transactions (Dated)'!$C:$C,"Dividend (paid to cash)")*AI428</f>
        <v>0</v>
      </c>
      <c r="BU428" s="6">
        <f ca="1">BU427+SUMIFS('Transactions (Dated)'!$F:$F,'Transactions (Dated)'!$D:$D,$BF428,'Transactions (Dated)'!$B:$B,BU$11,'Transactions (Dated)'!$C:$C,"Dividend (paid to cash)")*AJ428</f>
        <v>0</v>
      </c>
      <c r="BV428" s="6"/>
      <c r="BX428" s="6">
        <f t="shared" ca="1" si="174"/>
        <v>640153.45999999985</v>
      </c>
      <c r="BZ428" s="3">
        <f t="shared" si="175"/>
        <v>42520</v>
      </c>
      <c r="CA428" s="4">
        <f t="shared" ca="1" si="170"/>
        <v>403564.58</v>
      </c>
      <c r="CB428" s="4">
        <f t="shared" ca="1" si="171"/>
        <v>640153.45999999985</v>
      </c>
      <c r="CD428" s="4">
        <f t="shared" ca="1" si="172"/>
        <v>1043718.0399999998</v>
      </c>
    </row>
    <row r="429" spans="2:82">
      <c r="B429" s="3">
        <f t="shared" si="173"/>
        <v>42521</v>
      </c>
      <c r="C429" s="2">
        <v>14065.8</v>
      </c>
      <c r="E429" s="70">
        <v>42521</v>
      </c>
      <c r="F429" s="69">
        <v>9.5399999999999991</v>
      </c>
      <c r="G429" s="69">
        <v>2.2200000000000002</v>
      </c>
      <c r="H429" s="69">
        <v>19.05</v>
      </c>
      <c r="I429" s="69">
        <v>37.4</v>
      </c>
      <c r="J429" s="69">
        <v>14.59</v>
      </c>
      <c r="K429" s="69">
        <v>12.86</v>
      </c>
      <c r="L429" s="69">
        <v>16.64</v>
      </c>
      <c r="M429" s="69">
        <v>4.4800000000000004</v>
      </c>
      <c r="N429" s="69">
        <v>9.1999999999999993</v>
      </c>
      <c r="O429" s="69">
        <v>9.3766999999999996</v>
      </c>
      <c r="P429" s="69">
        <v>29.15</v>
      </c>
      <c r="Q429" s="69">
        <v>1.1299999999999999</v>
      </c>
      <c r="R429" s="69">
        <v>5.08</v>
      </c>
      <c r="S429" s="69">
        <v>41.02</v>
      </c>
      <c r="T429" s="4"/>
      <c r="V429" s="3">
        <f t="shared" si="152"/>
        <v>42521</v>
      </c>
      <c r="W429" s="40">
        <f ca="1">W428+SUMIFS('Transactions (Dated)'!$E$2:$E$53,'Transactions (Dated)'!$D$2:$D$53,'Share Values'!$V429,'Transactions (Dated)'!$B$2:$B$53,'Share Values'!W$11,'Transactions (Dated)'!$C$2:$C$53,"Buy")-SUMIFS('Transactions (Dated)'!$E$2:$E$53,'Transactions (Dated)'!$D$2:$D$53,'Share Values'!$V429,'Transactions (Dated)'!$B$2:$B$53,'Share Values'!W$11,'Transactions (Dated)'!$C$2:$C$53,"Sell")</f>
        <v>4625</v>
      </c>
      <c r="X429" s="40">
        <f ca="1">X428+SUMIFS('Transactions (Dated)'!$E$2:$E$53,'Transactions (Dated)'!$D$2:$D$53,'Share Values'!$V429,'Transactions (Dated)'!$B$2:$B$53,'Share Values'!X$11,'Transactions (Dated)'!$C$2:$C$53,"Buy")-SUMIFS('Transactions (Dated)'!$E$2:$E$53,'Transactions (Dated)'!$D$2:$D$53,'Share Values'!$V429,'Transactions (Dated)'!$B$2:$B$53,'Share Values'!X$11,'Transactions (Dated)'!$C$2:$C$53,"Sell")</f>
        <v>9375</v>
      </c>
      <c r="Y429" s="40">
        <f ca="1">Y428+SUMIFS('Transactions (Dated)'!$E$2:$E$53,'Transactions (Dated)'!$D$2:$D$53,'Share Values'!$V429,'Transactions (Dated)'!$B$2:$B$53,'Share Values'!Y$11,'Transactions (Dated)'!$C$2:$C$53,"Buy")-SUMIFS('Transactions (Dated)'!$E$2:$E$53,'Transactions (Dated)'!$D$2:$D$53,'Share Values'!$V429,'Transactions (Dated)'!$B$2:$B$53,'Share Values'!Y$11,'Transactions (Dated)'!$C$2:$C$53,"Sell")</f>
        <v>0</v>
      </c>
      <c r="Z429" s="40">
        <f ca="1">Z428+SUMIFS('Transactions (Dated)'!$E$2:$E$53,'Transactions (Dated)'!$D$2:$D$53,'Share Values'!$V429,'Transactions (Dated)'!$B$2:$B$53,'Share Values'!Z$11,'Transactions (Dated)'!$C$2:$C$53,"Buy")-SUMIFS('Transactions (Dated)'!$E$2:$E$53,'Transactions (Dated)'!$D$2:$D$53,'Share Values'!$V429,'Transactions (Dated)'!$B$2:$B$53,'Share Values'!Z$11,'Transactions (Dated)'!$C$2:$C$53,"Sell")</f>
        <v>1892</v>
      </c>
      <c r="AA429" s="40">
        <f ca="1">AA428+SUMIFS('Transactions (Dated)'!$E$2:$E$53,'Transactions (Dated)'!$D$2:$D$53,'Share Values'!$V429,'Transactions (Dated)'!$B$2:$B$53,'Share Values'!AA$11,'Transactions (Dated)'!$C$2:$C$53,"Buy")-SUMIFS('Transactions (Dated)'!$E$2:$E$53,'Transactions (Dated)'!$D$2:$D$53,'Share Values'!$V429,'Transactions (Dated)'!$B$2:$B$53,'Share Values'!AA$11,'Transactions (Dated)'!$C$2:$C$53,"Sell")</f>
        <v>2348</v>
      </c>
      <c r="AB429" s="40">
        <f ca="1">AB428+SUMIFS('Transactions (Dated)'!$E$2:$E$53,'Transactions (Dated)'!$D$2:$D$53,'Share Values'!$V429,'Transactions (Dated)'!$B$2:$B$53,'Share Values'!AB$11,'Transactions (Dated)'!$C$2:$C$53,"Buy")-SUMIFS('Transactions (Dated)'!$E$2:$E$53,'Transactions (Dated)'!$D$2:$D$53,'Share Values'!$V429,'Transactions (Dated)'!$B$2:$B$53,'Share Values'!AB$11,'Transactions (Dated)'!$C$2:$C$53,"Sell")</f>
        <v>4900</v>
      </c>
      <c r="AC429" s="40">
        <f ca="1">AC428+SUMIFS('Transactions (Dated)'!$E$2:$E$53,'Transactions (Dated)'!$D$2:$D$53,'Share Values'!$V429,'Transactions (Dated)'!$B$2:$B$53,'Share Values'!AC$11,'Transactions (Dated)'!$C$2:$C$53,"Buy")-SUMIFS('Transactions (Dated)'!$E$2:$E$53,'Transactions (Dated)'!$D$2:$D$53,'Share Values'!$V429,'Transactions (Dated)'!$B$2:$B$53,'Share Values'!AC$11,'Transactions (Dated)'!$C$2:$C$53,"Sell")</f>
        <v>2900</v>
      </c>
      <c r="AD429" s="40">
        <f ca="1">AD428+SUMIFS('Transactions (Dated)'!$E$2:$E$53,'Transactions (Dated)'!$D$2:$D$53,'Share Values'!$V429,'Transactions (Dated)'!$B$2:$B$53,'Share Values'!AD$11,'Transactions (Dated)'!$C$2:$C$53,"Buy")-SUMIFS('Transactions (Dated)'!$E$2:$E$53,'Transactions (Dated)'!$D$2:$D$53,'Share Values'!$V429,'Transactions (Dated)'!$B$2:$B$53,'Share Values'!AD$11,'Transactions (Dated)'!$C$2:$C$53,"Sell")</f>
        <v>14201</v>
      </c>
      <c r="AE429" s="40">
        <f ca="1">AE428+SUMIFS('Transactions (Dated)'!$E$2:$E$53,'Transactions (Dated)'!$D$2:$D$53,'Share Values'!$V429,'Transactions (Dated)'!$B$2:$B$53,'Share Values'!AE$11,'Transactions (Dated)'!$C$2:$C$53,"Buy")-SUMIFS('Transactions (Dated)'!$E$2:$E$53,'Transactions (Dated)'!$D$2:$D$53,'Share Values'!$V429,'Transactions (Dated)'!$B$2:$B$53,'Share Values'!AE$11,'Transactions (Dated)'!$C$2:$C$53,"Sell")</f>
        <v>6835</v>
      </c>
      <c r="AF429" s="40">
        <f ca="1">AF428+SUMIFS('Transactions (Dated)'!$E$2:$E$53,'Transactions (Dated)'!$D$2:$D$53,'Share Values'!$V429,'Transactions (Dated)'!$B$2:$B$53,'Share Values'!AF$11,'Transactions (Dated)'!$C$2:$C$53,"Buy")-SUMIFS('Transactions (Dated)'!$E$2:$E$53,'Transactions (Dated)'!$D$2:$D$53,'Share Values'!$V429,'Transactions (Dated)'!$B$2:$B$53,'Share Values'!AF$11,'Transactions (Dated)'!$C$2:$C$53,"Sell")</f>
        <v>0</v>
      </c>
      <c r="AG429" s="40">
        <f ca="1">AG428+SUMIFS('Transactions (Dated)'!$E$2:$E$53,'Transactions (Dated)'!$D$2:$D$53,'Share Values'!$V429,'Transactions (Dated)'!$B$2:$B$53,'Share Values'!AG$11,'Transactions (Dated)'!$C$2:$C$53,"Buy")-SUMIFS('Transactions (Dated)'!$E$2:$E$53,'Transactions (Dated)'!$D$2:$D$53,'Share Values'!$V429,'Transactions (Dated)'!$B$2:$B$53,'Share Values'!AG$11,'Transactions (Dated)'!$C$2:$C$53,"Sell")</f>
        <v>0</v>
      </c>
      <c r="AH429" s="40">
        <f ca="1">AH428+SUMIFS('Transactions (Dated)'!$E$2:$E$53,'Transactions (Dated)'!$D$2:$D$53,'Share Values'!$V429,'Transactions (Dated)'!$B$2:$B$53,'Share Values'!AH$11,'Transactions (Dated)'!$C$2:$C$53,"Buy")-SUMIFS('Transactions (Dated)'!$E$2:$E$53,'Transactions (Dated)'!$D$2:$D$53,'Share Values'!$V429,'Transactions (Dated)'!$B$2:$B$53,'Share Values'!AH$11,'Transactions (Dated)'!$C$2:$C$53,"Sell")</f>
        <v>0</v>
      </c>
      <c r="AI429" s="40">
        <f ca="1">AI428+SUMIFS('Transactions (Dated)'!$E$2:$E$53,'Transactions (Dated)'!$D$2:$D$53,'Share Values'!$V429,'Transactions (Dated)'!$B$2:$B$53,'Share Values'!AI$11,'Transactions (Dated)'!$C$2:$C$53,"Buy")-SUMIFS('Transactions (Dated)'!$E$2:$E$53,'Transactions (Dated)'!$D$2:$D$53,'Share Values'!$V429,'Transactions (Dated)'!$B$2:$B$53,'Share Values'!AI$11,'Transactions (Dated)'!$C$2:$C$53,"Sell")</f>
        <v>0</v>
      </c>
      <c r="AJ429" s="40">
        <f ca="1">AJ428+SUMIFS('Transactions (Dated)'!$E$2:$E$53,'Transactions (Dated)'!$D$2:$D$53,'Share Values'!$V429,'Transactions (Dated)'!$B$2:$B$53,'Share Values'!AJ$11,'Transactions (Dated)'!$C$2:$C$53,"Buy")-SUMIFS('Transactions (Dated)'!$E$2:$E$53,'Transactions (Dated)'!$D$2:$D$53,'Share Values'!$V429,'Transactions (Dated)'!$B$2:$B$53,'Share Values'!AJ$11,'Transactions (Dated)'!$C$2:$C$53,"Sell")</f>
        <v>0</v>
      </c>
      <c r="AK429" s="40"/>
      <c r="AM429" s="3">
        <f t="shared" si="153"/>
        <v>42521</v>
      </c>
      <c r="AN429" s="6">
        <f t="shared" ca="1" si="154"/>
        <v>44122.499999999993</v>
      </c>
      <c r="AO429" s="6">
        <f t="shared" ca="1" si="155"/>
        <v>20812.500000000004</v>
      </c>
      <c r="AP429" s="6">
        <f t="shared" ca="1" si="156"/>
        <v>0</v>
      </c>
      <c r="AQ429" s="6">
        <f t="shared" ca="1" si="157"/>
        <v>70760.800000000003</v>
      </c>
      <c r="AR429" s="6">
        <f t="shared" ca="1" si="158"/>
        <v>34257.32</v>
      </c>
      <c r="AS429" s="6">
        <f t="shared" ca="1" si="159"/>
        <v>63014</v>
      </c>
      <c r="AT429" s="6">
        <f t="shared" ca="1" si="160"/>
        <v>48256</v>
      </c>
      <c r="AU429" s="6">
        <f t="shared" ca="1" si="161"/>
        <v>63620.480000000003</v>
      </c>
      <c r="AV429" s="6">
        <f t="shared" ca="1" si="162"/>
        <v>62881.999999999993</v>
      </c>
      <c r="AW429" s="6">
        <f t="shared" ca="1" si="163"/>
        <v>0</v>
      </c>
      <c r="AX429" s="6">
        <f t="shared" ca="1" si="164"/>
        <v>0</v>
      </c>
      <c r="AY429" s="6">
        <f t="shared" ca="1" si="165"/>
        <v>0</v>
      </c>
      <c r="AZ429" s="6">
        <f t="shared" ca="1" si="166"/>
        <v>0</v>
      </c>
      <c r="BA429" s="6">
        <f t="shared" ca="1" si="167"/>
        <v>0</v>
      </c>
      <c r="BB429" s="6"/>
      <c r="BD429" s="4">
        <f t="shared" ca="1" si="168"/>
        <v>407725.6</v>
      </c>
      <c r="BF429" s="3">
        <f t="shared" si="169"/>
        <v>42521</v>
      </c>
      <c r="BG429" s="6">
        <f>BG428+SUMIFS('Transactions (Dated)'!H:H,'Transactions (Dated)'!D:D,'Share Values'!AM429)</f>
        <v>633797.67999999993</v>
      </c>
      <c r="BH429" s="6">
        <f ca="1">BH428+SUMIFS('Transactions (Dated)'!$F:$F,'Transactions (Dated)'!$D:$D,$BF429,'Transactions (Dated)'!$B:$B,BH$11,'Transactions (Dated)'!$C:$C,"Dividend (paid to cash)")*W429</f>
        <v>0</v>
      </c>
      <c r="BI429" s="6">
        <f ca="1">BI428+SUMIFS('Transactions (Dated)'!$F:$F,'Transactions (Dated)'!$D:$D,$BF429,'Transactions (Dated)'!$B:$B,BI$11,'Transactions (Dated)'!$C:$C,"Dividend (paid to cash)")*X429</f>
        <v>2421.875</v>
      </c>
      <c r="BJ429" s="6">
        <f ca="1">BJ428+SUMIFS('Transactions (Dated)'!$F:$F,'Transactions (Dated)'!$D:$D,$BF429,'Transactions (Dated)'!$B:$B,BJ$11,'Transactions (Dated)'!$C:$C,"Dividend (paid to cash)")*Y429</f>
        <v>0</v>
      </c>
      <c r="BK429" s="6">
        <f ca="1">BK428+SUMIFS('Transactions (Dated)'!$F:$F,'Transactions (Dated)'!$D:$D,$BF429,'Transactions (Dated)'!$B:$B,BK$11,'Transactions (Dated)'!$C:$C,"Dividend (paid to cash)")*Z429</f>
        <v>397.32000000000005</v>
      </c>
      <c r="BL429" s="6">
        <f ca="1">BL428+SUMIFS('Transactions (Dated)'!$F:$F,'Transactions (Dated)'!$D:$D,$BF429,'Transactions (Dated)'!$B:$B,BL$11,'Transactions (Dated)'!$C:$C,"Dividend (paid to cash)")*AA429</f>
        <v>0</v>
      </c>
      <c r="BM429" s="6">
        <f ca="1">BM428+SUMIFS('Transactions (Dated)'!$F:$F,'Transactions (Dated)'!$D:$D,$BF429,'Transactions (Dated)'!$B:$B,BM$11,'Transactions (Dated)'!$C:$C,"Dividend (paid to cash)")*AB429</f>
        <v>1796.585</v>
      </c>
      <c r="BN429" s="6">
        <f ca="1">BN428+SUMIFS('Transactions (Dated)'!$F:$F,'Transactions (Dated)'!$D:$D,$BF429,'Transactions (Dated)'!$B:$B,BN$11,'Transactions (Dated)'!$C:$C,"Dividend (paid to cash)")*AC429</f>
        <v>1740</v>
      </c>
      <c r="BO429" s="6">
        <f ca="1">BO428+SUMIFS('Transactions (Dated)'!$F:$F,'Transactions (Dated)'!$D:$D,$BF429,'Transactions (Dated)'!$B:$B,BO$11,'Transactions (Dated)'!$C:$C,"Dividend (paid to cash)")*AD429</f>
        <v>0</v>
      </c>
      <c r="BP429" s="6">
        <f ca="1">BP428+SUMIFS('Transactions (Dated)'!$F:$F,'Transactions (Dated)'!$D:$D,$BF429,'Transactions (Dated)'!$B:$B,BP$11,'Transactions (Dated)'!$C:$C,"Dividend (paid to cash)")*AE429</f>
        <v>0</v>
      </c>
      <c r="BQ429" s="6">
        <f ca="1">BQ428+SUMIFS('Transactions (Dated)'!$F:$F,'Transactions (Dated)'!$D:$D,$BF429,'Transactions (Dated)'!$B:$B,BQ$11,'Transactions (Dated)'!$C:$C,"Dividend (paid to cash)")*AF429</f>
        <v>0</v>
      </c>
      <c r="BR429" s="6">
        <f ca="1">BR428+SUMIFS('Transactions (Dated)'!$F:$F,'Transactions (Dated)'!$D:$D,$BF429,'Transactions (Dated)'!$B:$B,BR$11,'Transactions (Dated)'!$C:$C,"Dividend (paid to cash)")*AG429</f>
        <v>0</v>
      </c>
      <c r="BS429" s="6">
        <f ca="1">BS428+SUMIFS('Transactions (Dated)'!$F:$F,'Transactions (Dated)'!$D:$D,$BF429,'Transactions (Dated)'!$B:$B,BS$11,'Transactions (Dated)'!$C:$C,"Dividend (paid to cash)")*AH429</f>
        <v>0</v>
      </c>
      <c r="BT429" s="6">
        <f ca="1">BT428+SUMIFS('Transactions (Dated)'!$F:$F,'Transactions (Dated)'!$D:$D,$BF429,'Transactions (Dated)'!$B:$B,BT$11,'Transactions (Dated)'!$C:$C,"Dividend (paid to cash)")*AI429</f>
        <v>0</v>
      </c>
      <c r="BU429" s="6">
        <f ca="1">BU428+SUMIFS('Transactions (Dated)'!$F:$F,'Transactions (Dated)'!$D:$D,$BF429,'Transactions (Dated)'!$B:$B,BU$11,'Transactions (Dated)'!$C:$C,"Dividend (paid to cash)")*AJ429</f>
        <v>0</v>
      </c>
      <c r="BV429" s="6"/>
      <c r="BX429" s="6">
        <f t="shared" ca="1" si="174"/>
        <v>640153.45999999985</v>
      </c>
      <c r="BZ429" s="3">
        <f t="shared" si="175"/>
        <v>42521</v>
      </c>
      <c r="CA429" s="4">
        <f t="shared" ca="1" si="170"/>
        <v>407725.6</v>
      </c>
      <c r="CB429" s="4">
        <f t="shared" ca="1" si="171"/>
        <v>640153.45999999985</v>
      </c>
      <c r="CD429" s="4">
        <f t="shared" ca="1" si="172"/>
        <v>1047879.0599999998</v>
      </c>
    </row>
    <row r="430" spans="2:82">
      <c r="B430" s="3">
        <f t="shared" si="173"/>
        <v>42522</v>
      </c>
      <c r="C430" s="2">
        <v>14063.5</v>
      </c>
      <c r="E430" s="70">
        <v>42522</v>
      </c>
      <c r="F430" s="69">
        <v>9.4700000000000006</v>
      </c>
      <c r="G430" s="69">
        <v>2.2400000000000002</v>
      </c>
      <c r="H430" s="69">
        <v>19.03</v>
      </c>
      <c r="I430" s="69">
        <v>37.46</v>
      </c>
      <c r="J430" s="69">
        <v>14.33</v>
      </c>
      <c r="K430" s="69">
        <v>12.77</v>
      </c>
      <c r="L430" s="69">
        <v>16.57</v>
      </c>
      <c r="M430" s="69">
        <v>4.3499999999999996</v>
      </c>
      <c r="N430" s="69">
        <v>9.11</v>
      </c>
      <c r="O430" s="69">
        <v>9.31</v>
      </c>
      <c r="P430" s="69">
        <v>28.7</v>
      </c>
      <c r="Q430" s="69">
        <v>1.1299999999999999</v>
      </c>
      <c r="R430" s="69">
        <v>5.0199999999999996</v>
      </c>
      <c r="S430" s="69">
        <v>41.09</v>
      </c>
      <c r="T430" s="4"/>
      <c r="V430" s="3">
        <f t="shared" si="152"/>
        <v>42522</v>
      </c>
      <c r="W430" s="40">
        <f ca="1">W429+SUMIFS('Transactions (Dated)'!$E$2:$E$53,'Transactions (Dated)'!$D$2:$D$53,'Share Values'!$V430,'Transactions (Dated)'!$B$2:$B$53,'Share Values'!W$11,'Transactions (Dated)'!$C$2:$C$53,"Buy")-SUMIFS('Transactions (Dated)'!$E$2:$E$53,'Transactions (Dated)'!$D$2:$D$53,'Share Values'!$V430,'Transactions (Dated)'!$B$2:$B$53,'Share Values'!W$11,'Transactions (Dated)'!$C$2:$C$53,"Sell")</f>
        <v>4625</v>
      </c>
      <c r="X430" s="40">
        <f ca="1">X429+SUMIFS('Transactions (Dated)'!$E$2:$E$53,'Transactions (Dated)'!$D$2:$D$53,'Share Values'!$V430,'Transactions (Dated)'!$B$2:$B$53,'Share Values'!X$11,'Transactions (Dated)'!$C$2:$C$53,"Buy")-SUMIFS('Transactions (Dated)'!$E$2:$E$53,'Transactions (Dated)'!$D$2:$D$53,'Share Values'!$V430,'Transactions (Dated)'!$B$2:$B$53,'Share Values'!X$11,'Transactions (Dated)'!$C$2:$C$53,"Sell")</f>
        <v>9375</v>
      </c>
      <c r="Y430" s="40">
        <f ca="1">Y429+SUMIFS('Transactions (Dated)'!$E$2:$E$53,'Transactions (Dated)'!$D$2:$D$53,'Share Values'!$V430,'Transactions (Dated)'!$B$2:$B$53,'Share Values'!Y$11,'Transactions (Dated)'!$C$2:$C$53,"Buy")-SUMIFS('Transactions (Dated)'!$E$2:$E$53,'Transactions (Dated)'!$D$2:$D$53,'Share Values'!$V430,'Transactions (Dated)'!$B$2:$B$53,'Share Values'!Y$11,'Transactions (Dated)'!$C$2:$C$53,"Sell")</f>
        <v>0</v>
      </c>
      <c r="Z430" s="40">
        <f ca="1">Z429+SUMIFS('Transactions (Dated)'!$E$2:$E$53,'Transactions (Dated)'!$D$2:$D$53,'Share Values'!$V430,'Transactions (Dated)'!$B$2:$B$53,'Share Values'!Z$11,'Transactions (Dated)'!$C$2:$C$53,"Buy")-SUMIFS('Transactions (Dated)'!$E$2:$E$53,'Transactions (Dated)'!$D$2:$D$53,'Share Values'!$V430,'Transactions (Dated)'!$B$2:$B$53,'Share Values'!Z$11,'Transactions (Dated)'!$C$2:$C$53,"Sell")</f>
        <v>1892</v>
      </c>
      <c r="AA430" s="40">
        <f ca="1">AA429+SUMIFS('Transactions (Dated)'!$E$2:$E$53,'Transactions (Dated)'!$D$2:$D$53,'Share Values'!$V430,'Transactions (Dated)'!$B$2:$B$53,'Share Values'!AA$11,'Transactions (Dated)'!$C$2:$C$53,"Buy")-SUMIFS('Transactions (Dated)'!$E$2:$E$53,'Transactions (Dated)'!$D$2:$D$53,'Share Values'!$V430,'Transactions (Dated)'!$B$2:$B$53,'Share Values'!AA$11,'Transactions (Dated)'!$C$2:$C$53,"Sell")</f>
        <v>2348</v>
      </c>
      <c r="AB430" s="40">
        <f ca="1">AB429+SUMIFS('Transactions (Dated)'!$E$2:$E$53,'Transactions (Dated)'!$D$2:$D$53,'Share Values'!$V430,'Transactions (Dated)'!$B$2:$B$53,'Share Values'!AB$11,'Transactions (Dated)'!$C$2:$C$53,"Buy")-SUMIFS('Transactions (Dated)'!$E$2:$E$53,'Transactions (Dated)'!$D$2:$D$53,'Share Values'!$V430,'Transactions (Dated)'!$B$2:$B$53,'Share Values'!AB$11,'Transactions (Dated)'!$C$2:$C$53,"Sell")</f>
        <v>4900</v>
      </c>
      <c r="AC430" s="40">
        <f ca="1">AC429+SUMIFS('Transactions (Dated)'!$E$2:$E$53,'Transactions (Dated)'!$D$2:$D$53,'Share Values'!$V430,'Transactions (Dated)'!$B$2:$B$53,'Share Values'!AC$11,'Transactions (Dated)'!$C$2:$C$53,"Buy")-SUMIFS('Transactions (Dated)'!$E$2:$E$53,'Transactions (Dated)'!$D$2:$D$53,'Share Values'!$V430,'Transactions (Dated)'!$B$2:$B$53,'Share Values'!AC$11,'Transactions (Dated)'!$C$2:$C$53,"Sell")</f>
        <v>2900</v>
      </c>
      <c r="AD430" s="40">
        <f ca="1">AD429+SUMIFS('Transactions (Dated)'!$E$2:$E$53,'Transactions (Dated)'!$D$2:$D$53,'Share Values'!$V430,'Transactions (Dated)'!$B$2:$B$53,'Share Values'!AD$11,'Transactions (Dated)'!$C$2:$C$53,"Buy")-SUMIFS('Transactions (Dated)'!$E$2:$E$53,'Transactions (Dated)'!$D$2:$D$53,'Share Values'!$V430,'Transactions (Dated)'!$B$2:$B$53,'Share Values'!AD$11,'Transactions (Dated)'!$C$2:$C$53,"Sell")</f>
        <v>14201</v>
      </c>
      <c r="AE430" s="40">
        <f ca="1">AE429+SUMIFS('Transactions (Dated)'!$E$2:$E$53,'Transactions (Dated)'!$D$2:$D$53,'Share Values'!$V430,'Transactions (Dated)'!$B$2:$B$53,'Share Values'!AE$11,'Transactions (Dated)'!$C$2:$C$53,"Buy")-SUMIFS('Transactions (Dated)'!$E$2:$E$53,'Transactions (Dated)'!$D$2:$D$53,'Share Values'!$V430,'Transactions (Dated)'!$B$2:$B$53,'Share Values'!AE$11,'Transactions (Dated)'!$C$2:$C$53,"Sell")</f>
        <v>6835</v>
      </c>
      <c r="AF430" s="40">
        <f ca="1">AF429+SUMIFS('Transactions (Dated)'!$E$2:$E$53,'Transactions (Dated)'!$D$2:$D$53,'Share Values'!$V430,'Transactions (Dated)'!$B$2:$B$53,'Share Values'!AF$11,'Transactions (Dated)'!$C$2:$C$53,"Buy")-SUMIFS('Transactions (Dated)'!$E$2:$E$53,'Transactions (Dated)'!$D$2:$D$53,'Share Values'!$V430,'Transactions (Dated)'!$B$2:$B$53,'Share Values'!AF$11,'Transactions (Dated)'!$C$2:$C$53,"Sell")</f>
        <v>0</v>
      </c>
      <c r="AG430" s="40">
        <f ca="1">AG429+SUMIFS('Transactions (Dated)'!$E$2:$E$53,'Transactions (Dated)'!$D$2:$D$53,'Share Values'!$V430,'Transactions (Dated)'!$B$2:$B$53,'Share Values'!AG$11,'Transactions (Dated)'!$C$2:$C$53,"Buy")-SUMIFS('Transactions (Dated)'!$E$2:$E$53,'Transactions (Dated)'!$D$2:$D$53,'Share Values'!$V430,'Transactions (Dated)'!$B$2:$B$53,'Share Values'!AG$11,'Transactions (Dated)'!$C$2:$C$53,"Sell")</f>
        <v>0</v>
      </c>
      <c r="AH430" s="40">
        <f ca="1">AH429+SUMIFS('Transactions (Dated)'!$E$2:$E$53,'Transactions (Dated)'!$D$2:$D$53,'Share Values'!$V430,'Transactions (Dated)'!$B$2:$B$53,'Share Values'!AH$11,'Transactions (Dated)'!$C$2:$C$53,"Buy")-SUMIFS('Transactions (Dated)'!$E$2:$E$53,'Transactions (Dated)'!$D$2:$D$53,'Share Values'!$V430,'Transactions (Dated)'!$B$2:$B$53,'Share Values'!AH$11,'Transactions (Dated)'!$C$2:$C$53,"Sell")</f>
        <v>0</v>
      </c>
      <c r="AI430" s="40">
        <f ca="1">AI429+SUMIFS('Transactions (Dated)'!$E$2:$E$53,'Transactions (Dated)'!$D$2:$D$53,'Share Values'!$V430,'Transactions (Dated)'!$B$2:$B$53,'Share Values'!AI$11,'Transactions (Dated)'!$C$2:$C$53,"Buy")-SUMIFS('Transactions (Dated)'!$E$2:$E$53,'Transactions (Dated)'!$D$2:$D$53,'Share Values'!$V430,'Transactions (Dated)'!$B$2:$B$53,'Share Values'!AI$11,'Transactions (Dated)'!$C$2:$C$53,"Sell")</f>
        <v>0</v>
      </c>
      <c r="AJ430" s="40">
        <f ca="1">AJ429+SUMIFS('Transactions (Dated)'!$E$2:$E$53,'Transactions (Dated)'!$D$2:$D$53,'Share Values'!$V430,'Transactions (Dated)'!$B$2:$B$53,'Share Values'!AJ$11,'Transactions (Dated)'!$C$2:$C$53,"Buy")-SUMIFS('Transactions (Dated)'!$E$2:$E$53,'Transactions (Dated)'!$D$2:$D$53,'Share Values'!$V430,'Transactions (Dated)'!$B$2:$B$53,'Share Values'!AJ$11,'Transactions (Dated)'!$C$2:$C$53,"Sell")</f>
        <v>0</v>
      </c>
      <c r="AK430" s="40"/>
      <c r="AM430" s="3">
        <f t="shared" si="153"/>
        <v>42522</v>
      </c>
      <c r="AN430" s="6">
        <f t="shared" ca="1" si="154"/>
        <v>43798.75</v>
      </c>
      <c r="AO430" s="6">
        <f t="shared" ca="1" si="155"/>
        <v>21000.000000000004</v>
      </c>
      <c r="AP430" s="6">
        <f t="shared" ca="1" si="156"/>
        <v>0</v>
      </c>
      <c r="AQ430" s="6">
        <f t="shared" ca="1" si="157"/>
        <v>70874.320000000007</v>
      </c>
      <c r="AR430" s="6">
        <f t="shared" ca="1" si="158"/>
        <v>33646.840000000004</v>
      </c>
      <c r="AS430" s="6">
        <f t="shared" ca="1" si="159"/>
        <v>62573</v>
      </c>
      <c r="AT430" s="6">
        <f t="shared" ca="1" si="160"/>
        <v>48053</v>
      </c>
      <c r="AU430" s="6">
        <f t="shared" ca="1" si="161"/>
        <v>61774.35</v>
      </c>
      <c r="AV430" s="6">
        <f t="shared" ca="1" si="162"/>
        <v>62266.85</v>
      </c>
      <c r="AW430" s="6">
        <f t="shared" ca="1" si="163"/>
        <v>0</v>
      </c>
      <c r="AX430" s="6">
        <f t="shared" ca="1" si="164"/>
        <v>0</v>
      </c>
      <c r="AY430" s="6">
        <f t="shared" ca="1" si="165"/>
        <v>0</v>
      </c>
      <c r="AZ430" s="6">
        <f t="shared" ca="1" si="166"/>
        <v>0</v>
      </c>
      <c r="BA430" s="6">
        <f t="shared" ca="1" si="167"/>
        <v>0</v>
      </c>
      <c r="BB430" s="6"/>
      <c r="BD430" s="4">
        <f t="shared" ca="1" si="168"/>
        <v>403987.11</v>
      </c>
      <c r="BF430" s="3">
        <f t="shared" si="169"/>
        <v>42522</v>
      </c>
      <c r="BG430" s="6">
        <f>BG429+SUMIFS('Transactions (Dated)'!H:H,'Transactions (Dated)'!D:D,'Share Values'!AM430)</f>
        <v>633797.67999999993</v>
      </c>
      <c r="BH430" s="6">
        <f ca="1">BH429+SUMIFS('Transactions (Dated)'!$F:$F,'Transactions (Dated)'!$D:$D,$BF430,'Transactions (Dated)'!$B:$B,BH$11,'Transactions (Dated)'!$C:$C,"Dividend (paid to cash)")*W430</f>
        <v>0</v>
      </c>
      <c r="BI430" s="6">
        <f ca="1">BI429+SUMIFS('Transactions (Dated)'!$F:$F,'Transactions (Dated)'!$D:$D,$BF430,'Transactions (Dated)'!$B:$B,BI$11,'Transactions (Dated)'!$C:$C,"Dividend (paid to cash)")*X430</f>
        <v>2421.875</v>
      </c>
      <c r="BJ430" s="6">
        <f ca="1">BJ429+SUMIFS('Transactions (Dated)'!$F:$F,'Transactions (Dated)'!$D:$D,$BF430,'Transactions (Dated)'!$B:$B,BJ$11,'Transactions (Dated)'!$C:$C,"Dividend (paid to cash)")*Y430</f>
        <v>0</v>
      </c>
      <c r="BK430" s="6">
        <f ca="1">BK429+SUMIFS('Transactions (Dated)'!$F:$F,'Transactions (Dated)'!$D:$D,$BF430,'Transactions (Dated)'!$B:$B,BK$11,'Transactions (Dated)'!$C:$C,"Dividend (paid to cash)")*Z430</f>
        <v>397.32000000000005</v>
      </c>
      <c r="BL430" s="6">
        <f ca="1">BL429+SUMIFS('Transactions (Dated)'!$F:$F,'Transactions (Dated)'!$D:$D,$BF430,'Transactions (Dated)'!$B:$B,BL$11,'Transactions (Dated)'!$C:$C,"Dividend (paid to cash)")*AA430</f>
        <v>0</v>
      </c>
      <c r="BM430" s="6">
        <f ca="1">BM429+SUMIFS('Transactions (Dated)'!$F:$F,'Transactions (Dated)'!$D:$D,$BF430,'Transactions (Dated)'!$B:$B,BM$11,'Transactions (Dated)'!$C:$C,"Dividend (paid to cash)")*AB430</f>
        <v>1796.585</v>
      </c>
      <c r="BN430" s="6">
        <f ca="1">BN429+SUMIFS('Transactions (Dated)'!$F:$F,'Transactions (Dated)'!$D:$D,$BF430,'Transactions (Dated)'!$B:$B,BN$11,'Transactions (Dated)'!$C:$C,"Dividend (paid to cash)")*AC430</f>
        <v>1740</v>
      </c>
      <c r="BO430" s="6">
        <f ca="1">BO429+SUMIFS('Transactions (Dated)'!$F:$F,'Transactions (Dated)'!$D:$D,$BF430,'Transactions (Dated)'!$B:$B,BO$11,'Transactions (Dated)'!$C:$C,"Dividend (paid to cash)")*AD430</f>
        <v>0</v>
      </c>
      <c r="BP430" s="6">
        <f ca="1">BP429+SUMIFS('Transactions (Dated)'!$F:$F,'Transactions (Dated)'!$D:$D,$BF430,'Transactions (Dated)'!$B:$B,BP$11,'Transactions (Dated)'!$C:$C,"Dividend (paid to cash)")*AE430</f>
        <v>0</v>
      </c>
      <c r="BQ430" s="6">
        <f ca="1">BQ429+SUMIFS('Transactions (Dated)'!$F:$F,'Transactions (Dated)'!$D:$D,$BF430,'Transactions (Dated)'!$B:$B,BQ$11,'Transactions (Dated)'!$C:$C,"Dividend (paid to cash)")*AF430</f>
        <v>0</v>
      </c>
      <c r="BR430" s="6">
        <f ca="1">BR429+SUMIFS('Transactions (Dated)'!$F:$F,'Transactions (Dated)'!$D:$D,$BF430,'Transactions (Dated)'!$B:$B,BR$11,'Transactions (Dated)'!$C:$C,"Dividend (paid to cash)")*AG430</f>
        <v>0</v>
      </c>
      <c r="BS430" s="6">
        <f ca="1">BS429+SUMIFS('Transactions (Dated)'!$F:$F,'Transactions (Dated)'!$D:$D,$BF430,'Transactions (Dated)'!$B:$B,BS$11,'Transactions (Dated)'!$C:$C,"Dividend (paid to cash)")*AH430</f>
        <v>0</v>
      </c>
      <c r="BT430" s="6">
        <f ca="1">BT429+SUMIFS('Transactions (Dated)'!$F:$F,'Transactions (Dated)'!$D:$D,$BF430,'Transactions (Dated)'!$B:$B,BT$11,'Transactions (Dated)'!$C:$C,"Dividend (paid to cash)")*AI430</f>
        <v>0</v>
      </c>
      <c r="BU430" s="6">
        <f ca="1">BU429+SUMIFS('Transactions (Dated)'!$F:$F,'Transactions (Dated)'!$D:$D,$BF430,'Transactions (Dated)'!$B:$B,BU$11,'Transactions (Dated)'!$C:$C,"Dividend (paid to cash)")*AJ430</f>
        <v>0</v>
      </c>
      <c r="BV430" s="6"/>
      <c r="BX430" s="6">
        <f t="shared" ca="1" si="174"/>
        <v>640153.45999999985</v>
      </c>
      <c r="BZ430" s="3">
        <f t="shared" si="175"/>
        <v>42522</v>
      </c>
      <c r="CA430" s="4">
        <f t="shared" ca="1" si="170"/>
        <v>403987.11</v>
      </c>
      <c r="CB430" s="4">
        <f t="shared" ca="1" si="171"/>
        <v>640153.45999999985</v>
      </c>
      <c r="CD430" s="4">
        <f t="shared" ca="1" si="172"/>
        <v>1044140.5699999998</v>
      </c>
    </row>
    <row r="431" spans="2:82">
      <c r="B431" s="3">
        <f t="shared" si="173"/>
        <v>42523</v>
      </c>
      <c r="C431" s="2">
        <v>14137</v>
      </c>
      <c r="E431" s="70">
        <v>42523</v>
      </c>
      <c r="F431" s="69">
        <v>9.58</v>
      </c>
      <c r="G431" s="69">
        <v>2.19</v>
      </c>
      <c r="H431" s="69">
        <v>19.14</v>
      </c>
      <c r="I431" s="69">
        <v>37.49</v>
      </c>
      <c r="J431" s="69">
        <v>14.36</v>
      </c>
      <c r="K431" s="69">
        <v>12.86</v>
      </c>
      <c r="L431" s="69">
        <v>16.54</v>
      </c>
      <c r="M431" s="69">
        <v>4.3099999999999996</v>
      </c>
      <c r="N431" s="69">
        <v>9.11</v>
      </c>
      <c r="O431" s="69">
        <v>9.2200000000000006</v>
      </c>
      <c r="P431" s="69">
        <v>28.46</v>
      </c>
      <c r="Q431" s="69">
        <v>1.1499999999999999</v>
      </c>
      <c r="R431" s="69">
        <v>5.0599999999999996</v>
      </c>
      <c r="S431" s="69">
        <v>41.14</v>
      </c>
      <c r="T431" s="4"/>
      <c r="V431" s="3">
        <f t="shared" si="152"/>
        <v>42523</v>
      </c>
      <c r="W431" s="40">
        <f ca="1">W430+SUMIFS('Transactions (Dated)'!$E$2:$E$53,'Transactions (Dated)'!$D$2:$D$53,'Share Values'!$V431,'Transactions (Dated)'!$B$2:$B$53,'Share Values'!W$11,'Transactions (Dated)'!$C$2:$C$53,"Buy")-SUMIFS('Transactions (Dated)'!$E$2:$E$53,'Transactions (Dated)'!$D$2:$D$53,'Share Values'!$V431,'Transactions (Dated)'!$B$2:$B$53,'Share Values'!W$11,'Transactions (Dated)'!$C$2:$C$53,"Sell")</f>
        <v>4625</v>
      </c>
      <c r="X431" s="40">
        <f ca="1">X430+SUMIFS('Transactions (Dated)'!$E$2:$E$53,'Transactions (Dated)'!$D$2:$D$53,'Share Values'!$V431,'Transactions (Dated)'!$B$2:$B$53,'Share Values'!X$11,'Transactions (Dated)'!$C$2:$C$53,"Buy")-SUMIFS('Transactions (Dated)'!$E$2:$E$53,'Transactions (Dated)'!$D$2:$D$53,'Share Values'!$V431,'Transactions (Dated)'!$B$2:$B$53,'Share Values'!X$11,'Transactions (Dated)'!$C$2:$C$53,"Sell")</f>
        <v>9375</v>
      </c>
      <c r="Y431" s="40">
        <f ca="1">Y430+SUMIFS('Transactions (Dated)'!$E$2:$E$53,'Transactions (Dated)'!$D$2:$D$53,'Share Values'!$V431,'Transactions (Dated)'!$B$2:$B$53,'Share Values'!Y$11,'Transactions (Dated)'!$C$2:$C$53,"Buy")-SUMIFS('Transactions (Dated)'!$E$2:$E$53,'Transactions (Dated)'!$D$2:$D$53,'Share Values'!$V431,'Transactions (Dated)'!$B$2:$B$53,'Share Values'!Y$11,'Transactions (Dated)'!$C$2:$C$53,"Sell")</f>
        <v>0</v>
      </c>
      <c r="Z431" s="40">
        <f ca="1">Z430+SUMIFS('Transactions (Dated)'!$E$2:$E$53,'Transactions (Dated)'!$D$2:$D$53,'Share Values'!$V431,'Transactions (Dated)'!$B$2:$B$53,'Share Values'!Z$11,'Transactions (Dated)'!$C$2:$C$53,"Buy")-SUMIFS('Transactions (Dated)'!$E$2:$E$53,'Transactions (Dated)'!$D$2:$D$53,'Share Values'!$V431,'Transactions (Dated)'!$B$2:$B$53,'Share Values'!Z$11,'Transactions (Dated)'!$C$2:$C$53,"Sell")</f>
        <v>1892</v>
      </c>
      <c r="AA431" s="40">
        <f ca="1">AA430+SUMIFS('Transactions (Dated)'!$E$2:$E$53,'Transactions (Dated)'!$D$2:$D$53,'Share Values'!$V431,'Transactions (Dated)'!$B$2:$B$53,'Share Values'!AA$11,'Transactions (Dated)'!$C$2:$C$53,"Buy")-SUMIFS('Transactions (Dated)'!$E$2:$E$53,'Transactions (Dated)'!$D$2:$D$53,'Share Values'!$V431,'Transactions (Dated)'!$B$2:$B$53,'Share Values'!AA$11,'Transactions (Dated)'!$C$2:$C$53,"Sell")</f>
        <v>2348</v>
      </c>
      <c r="AB431" s="40">
        <f ca="1">AB430+SUMIFS('Transactions (Dated)'!$E$2:$E$53,'Transactions (Dated)'!$D$2:$D$53,'Share Values'!$V431,'Transactions (Dated)'!$B$2:$B$53,'Share Values'!AB$11,'Transactions (Dated)'!$C$2:$C$53,"Buy")-SUMIFS('Transactions (Dated)'!$E$2:$E$53,'Transactions (Dated)'!$D$2:$D$53,'Share Values'!$V431,'Transactions (Dated)'!$B$2:$B$53,'Share Values'!AB$11,'Transactions (Dated)'!$C$2:$C$53,"Sell")</f>
        <v>4900</v>
      </c>
      <c r="AC431" s="40">
        <f ca="1">AC430+SUMIFS('Transactions (Dated)'!$E$2:$E$53,'Transactions (Dated)'!$D$2:$D$53,'Share Values'!$V431,'Transactions (Dated)'!$B$2:$B$53,'Share Values'!AC$11,'Transactions (Dated)'!$C$2:$C$53,"Buy")-SUMIFS('Transactions (Dated)'!$E$2:$E$53,'Transactions (Dated)'!$D$2:$D$53,'Share Values'!$V431,'Transactions (Dated)'!$B$2:$B$53,'Share Values'!AC$11,'Transactions (Dated)'!$C$2:$C$53,"Sell")</f>
        <v>2900</v>
      </c>
      <c r="AD431" s="40">
        <f ca="1">AD430+SUMIFS('Transactions (Dated)'!$E$2:$E$53,'Transactions (Dated)'!$D$2:$D$53,'Share Values'!$V431,'Transactions (Dated)'!$B$2:$B$53,'Share Values'!AD$11,'Transactions (Dated)'!$C$2:$C$53,"Buy")-SUMIFS('Transactions (Dated)'!$E$2:$E$53,'Transactions (Dated)'!$D$2:$D$53,'Share Values'!$V431,'Transactions (Dated)'!$B$2:$B$53,'Share Values'!AD$11,'Transactions (Dated)'!$C$2:$C$53,"Sell")</f>
        <v>14201</v>
      </c>
      <c r="AE431" s="40">
        <f ca="1">AE430+SUMIFS('Transactions (Dated)'!$E$2:$E$53,'Transactions (Dated)'!$D$2:$D$53,'Share Values'!$V431,'Transactions (Dated)'!$B$2:$B$53,'Share Values'!AE$11,'Transactions (Dated)'!$C$2:$C$53,"Buy")-SUMIFS('Transactions (Dated)'!$E$2:$E$53,'Transactions (Dated)'!$D$2:$D$53,'Share Values'!$V431,'Transactions (Dated)'!$B$2:$B$53,'Share Values'!AE$11,'Transactions (Dated)'!$C$2:$C$53,"Sell")</f>
        <v>6835</v>
      </c>
      <c r="AF431" s="40">
        <f ca="1">AF430+SUMIFS('Transactions (Dated)'!$E$2:$E$53,'Transactions (Dated)'!$D$2:$D$53,'Share Values'!$V431,'Transactions (Dated)'!$B$2:$B$53,'Share Values'!AF$11,'Transactions (Dated)'!$C$2:$C$53,"Buy")-SUMIFS('Transactions (Dated)'!$E$2:$E$53,'Transactions (Dated)'!$D$2:$D$53,'Share Values'!$V431,'Transactions (Dated)'!$B$2:$B$53,'Share Values'!AF$11,'Transactions (Dated)'!$C$2:$C$53,"Sell")</f>
        <v>0</v>
      </c>
      <c r="AG431" s="40">
        <f ca="1">AG430+SUMIFS('Transactions (Dated)'!$E$2:$E$53,'Transactions (Dated)'!$D$2:$D$53,'Share Values'!$V431,'Transactions (Dated)'!$B$2:$B$53,'Share Values'!AG$11,'Transactions (Dated)'!$C$2:$C$53,"Buy")-SUMIFS('Transactions (Dated)'!$E$2:$E$53,'Transactions (Dated)'!$D$2:$D$53,'Share Values'!$V431,'Transactions (Dated)'!$B$2:$B$53,'Share Values'!AG$11,'Transactions (Dated)'!$C$2:$C$53,"Sell")</f>
        <v>0</v>
      </c>
      <c r="AH431" s="40">
        <f ca="1">AH430+SUMIFS('Transactions (Dated)'!$E$2:$E$53,'Transactions (Dated)'!$D$2:$D$53,'Share Values'!$V431,'Transactions (Dated)'!$B$2:$B$53,'Share Values'!AH$11,'Transactions (Dated)'!$C$2:$C$53,"Buy")-SUMIFS('Transactions (Dated)'!$E$2:$E$53,'Transactions (Dated)'!$D$2:$D$53,'Share Values'!$V431,'Transactions (Dated)'!$B$2:$B$53,'Share Values'!AH$11,'Transactions (Dated)'!$C$2:$C$53,"Sell")</f>
        <v>0</v>
      </c>
      <c r="AI431" s="40">
        <f ca="1">AI430+SUMIFS('Transactions (Dated)'!$E$2:$E$53,'Transactions (Dated)'!$D$2:$D$53,'Share Values'!$V431,'Transactions (Dated)'!$B$2:$B$53,'Share Values'!AI$11,'Transactions (Dated)'!$C$2:$C$53,"Buy")-SUMIFS('Transactions (Dated)'!$E$2:$E$53,'Transactions (Dated)'!$D$2:$D$53,'Share Values'!$V431,'Transactions (Dated)'!$B$2:$B$53,'Share Values'!AI$11,'Transactions (Dated)'!$C$2:$C$53,"Sell")</f>
        <v>0</v>
      </c>
      <c r="AJ431" s="40">
        <f ca="1">AJ430+SUMIFS('Transactions (Dated)'!$E$2:$E$53,'Transactions (Dated)'!$D$2:$D$53,'Share Values'!$V431,'Transactions (Dated)'!$B$2:$B$53,'Share Values'!AJ$11,'Transactions (Dated)'!$C$2:$C$53,"Buy")-SUMIFS('Transactions (Dated)'!$E$2:$E$53,'Transactions (Dated)'!$D$2:$D$53,'Share Values'!$V431,'Transactions (Dated)'!$B$2:$B$53,'Share Values'!AJ$11,'Transactions (Dated)'!$C$2:$C$53,"Sell")</f>
        <v>0</v>
      </c>
      <c r="AK431" s="40"/>
      <c r="AM431" s="3">
        <f t="shared" si="153"/>
        <v>42523</v>
      </c>
      <c r="AN431" s="6">
        <f t="shared" ca="1" si="154"/>
        <v>44307.5</v>
      </c>
      <c r="AO431" s="6">
        <f t="shared" ca="1" si="155"/>
        <v>20531.25</v>
      </c>
      <c r="AP431" s="6">
        <f t="shared" ca="1" si="156"/>
        <v>0</v>
      </c>
      <c r="AQ431" s="6">
        <f t="shared" ca="1" si="157"/>
        <v>70931.08</v>
      </c>
      <c r="AR431" s="6">
        <f t="shared" ca="1" si="158"/>
        <v>33717.279999999999</v>
      </c>
      <c r="AS431" s="6">
        <f t="shared" ca="1" si="159"/>
        <v>63014</v>
      </c>
      <c r="AT431" s="6">
        <f t="shared" ca="1" si="160"/>
        <v>47966</v>
      </c>
      <c r="AU431" s="6">
        <f t="shared" ca="1" si="161"/>
        <v>61206.31</v>
      </c>
      <c r="AV431" s="6">
        <f t="shared" ca="1" si="162"/>
        <v>62266.85</v>
      </c>
      <c r="AW431" s="6">
        <f t="shared" ca="1" si="163"/>
        <v>0</v>
      </c>
      <c r="AX431" s="6">
        <f t="shared" ca="1" si="164"/>
        <v>0</v>
      </c>
      <c r="AY431" s="6">
        <f t="shared" ca="1" si="165"/>
        <v>0</v>
      </c>
      <c r="AZ431" s="6">
        <f t="shared" ca="1" si="166"/>
        <v>0</v>
      </c>
      <c r="BA431" s="6">
        <f t="shared" ca="1" si="167"/>
        <v>0</v>
      </c>
      <c r="BB431" s="6"/>
      <c r="BD431" s="4">
        <f t="shared" ca="1" si="168"/>
        <v>403940.26999999996</v>
      </c>
      <c r="BF431" s="3">
        <f t="shared" si="169"/>
        <v>42523</v>
      </c>
      <c r="BG431" s="6">
        <f>BG430+SUMIFS('Transactions (Dated)'!H:H,'Transactions (Dated)'!D:D,'Share Values'!AM431)</f>
        <v>633797.67999999993</v>
      </c>
      <c r="BH431" s="6">
        <f ca="1">BH430+SUMIFS('Transactions (Dated)'!$F:$F,'Transactions (Dated)'!$D:$D,$BF431,'Transactions (Dated)'!$B:$B,BH$11,'Transactions (Dated)'!$C:$C,"Dividend (paid to cash)")*W431</f>
        <v>0</v>
      </c>
      <c r="BI431" s="6">
        <f ca="1">BI430+SUMIFS('Transactions (Dated)'!$F:$F,'Transactions (Dated)'!$D:$D,$BF431,'Transactions (Dated)'!$B:$B,BI$11,'Transactions (Dated)'!$C:$C,"Dividend (paid to cash)")*X431</f>
        <v>2421.875</v>
      </c>
      <c r="BJ431" s="6">
        <f ca="1">BJ430+SUMIFS('Transactions (Dated)'!$F:$F,'Transactions (Dated)'!$D:$D,$BF431,'Transactions (Dated)'!$B:$B,BJ$11,'Transactions (Dated)'!$C:$C,"Dividend (paid to cash)")*Y431</f>
        <v>0</v>
      </c>
      <c r="BK431" s="6">
        <f ca="1">BK430+SUMIFS('Transactions (Dated)'!$F:$F,'Transactions (Dated)'!$D:$D,$BF431,'Transactions (Dated)'!$B:$B,BK$11,'Transactions (Dated)'!$C:$C,"Dividend (paid to cash)")*Z431</f>
        <v>397.32000000000005</v>
      </c>
      <c r="BL431" s="6">
        <f ca="1">BL430+SUMIFS('Transactions (Dated)'!$F:$F,'Transactions (Dated)'!$D:$D,$BF431,'Transactions (Dated)'!$B:$B,BL$11,'Transactions (Dated)'!$C:$C,"Dividend (paid to cash)")*AA431</f>
        <v>0</v>
      </c>
      <c r="BM431" s="6">
        <f ca="1">BM430+SUMIFS('Transactions (Dated)'!$F:$F,'Transactions (Dated)'!$D:$D,$BF431,'Transactions (Dated)'!$B:$B,BM$11,'Transactions (Dated)'!$C:$C,"Dividend (paid to cash)")*AB431</f>
        <v>1796.585</v>
      </c>
      <c r="BN431" s="6">
        <f ca="1">BN430+SUMIFS('Transactions (Dated)'!$F:$F,'Transactions (Dated)'!$D:$D,$BF431,'Transactions (Dated)'!$B:$B,BN$11,'Transactions (Dated)'!$C:$C,"Dividend (paid to cash)")*AC431</f>
        <v>1740</v>
      </c>
      <c r="BO431" s="6">
        <f ca="1">BO430+SUMIFS('Transactions (Dated)'!$F:$F,'Transactions (Dated)'!$D:$D,$BF431,'Transactions (Dated)'!$B:$B,BO$11,'Transactions (Dated)'!$C:$C,"Dividend (paid to cash)")*AD431</f>
        <v>0</v>
      </c>
      <c r="BP431" s="6">
        <f ca="1">BP430+SUMIFS('Transactions (Dated)'!$F:$F,'Transactions (Dated)'!$D:$D,$BF431,'Transactions (Dated)'!$B:$B,BP$11,'Transactions (Dated)'!$C:$C,"Dividend (paid to cash)")*AE431</f>
        <v>0</v>
      </c>
      <c r="BQ431" s="6">
        <f ca="1">BQ430+SUMIFS('Transactions (Dated)'!$F:$F,'Transactions (Dated)'!$D:$D,$BF431,'Transactions (Dated)'!$B:$B,BQ$11,'Transactions (Dated)'!$C:$C,"Dividend (paid to cash)")*AF431</f>
        <v>0</v>
      </c>
      <c r="BR431" s="6">
        <f ca="1">BR430+SUMIFS('Transactions (Dated)'!$F:$F,'Transactions (Dated)'!$D:$D,$BF431,'Transactions (Dated)'!$B:$B,BR$11,'Transactions (Dated)'!$C:$C,"Dividend (paid to cash)")*AG431</f>
        <v>0</v>
      </c>
      <c r="BS431" s="6">
        <f ca="1">BS430+SUMIFS('Transactions (Dated)'!$F:$F,'Transactions (Dated)'!$D:$D,$BF431,'Transactions (Dated)'!$B:$B,BS$11,'Transactions (Dated)'!$C:$C,"Dividend (paid to cash)")*AH431</f>
        <v>0</v>
      </c>
      <c r="BT431" s="6">
        <f ca="1">BT430+SUMIFS('Transactions (Dated)'!$F:$F,'Transactions (Dated)'!$D:$D,$BF431,'Transactions (Dated)'!$B:$B,BT$11,'Transactions (Dated)'!$C:$C,"Dividend (paid to cash)")*AI431</f>
        <v>0</v>
      </c>
      <c r="BU431" s="6">
        <f ca="1">BU430+SUMIFS('Transactions (Dated)'!$F:$F,'Transactions (Dated)'!$D:$D,$BF431,'Transactions (Dated)'!$B:$B,BU$11,'Transactions (Dated)'!$C:$C,"Dividend (paid to cash)")*AJ431</f>
        <v>0</v>
      </c>
      <c r="BV431" s="6"/>
      <c r="BX431" s="6">
        <f t="shared" ca="1" si="174"/>
        <v>640153.45999999985</v>
      </c>
      <c r="BZ431" s="3">
        <f t="shared" si="175"/>
        <v>42523</v>
      </c>
      <c r="CA431" s="4">
        <f t="shared" ca="1" si="170"/>
        <v>403940.26999999996</v>
      </c>
      <c r="CB431" s="4">
        <f t="shared" ca="1" si="171"/>
        <v>640153.45999999985</v>
      </c>
      <c r="CD431" s="4">
        <f t="shared" ca="1" si="172"/>
        <v>1044093.7299999997</v>
      </c>
    </row>
    <row r="432" spans="2:82">
      <c r="B432" s="3">
        <f t="shared" si="173"/>
        <v>42524</v>
      </c>
      <c r="C432" s="2">
        <v>14226.8</v>
      </c>
      <c r="E432" s="70">
        <v>42524</v>
      </c>
      <c r="F432" s="69">
        <v>9.4</v>
      </c>
      <c r="G432" s="69">
        <v>2.2200000000000002</v>
      </c>
      <c r="H432" s="69">
        <v>19.27</v>
      </c>
      <c r="I432" s="69">
        <v>37.67</v>
      </c>
      <c r="J432" s="69">
        <v>14.27</v>
      </c>
      <c r="K432" s="69">
        <v>12.98</v>
      </c>
      <c r="L432" s="69">
        <v>16.579999999999998</v>
      </c>
      <c r="M432" s="69">
        <v>4.5599999999999996</v>
      </c>
      <c r="N432" s="69">
        <v>9.23</v>
      </c>
      <c r="O432" s="69">
        <v>8.9766999999999992</v>
      </c>
      <c r="P432" s="69">
        <v>29.28</v>
      </c>
      <c r="Q432" s="69">
        <v>1.17</v>
      </c>
      <c r="R432" s="69">
        <v>5.38</v>
      </c>
      <c r="S432" s="69">
        <v>41.12</v>
      </c>
      <c r="T432" s="4"/>
      <c r="V432" s="3">
        <f t="shared" si="152"/>
        <v>42524</v>
      </c>
      <c r="W432" s="40">
        <f ca="1">W431+SUMIFS('Transactions (Dated)'!$E$2:$E$53,'Transactions (Dated)'!$D$2:$D$53,'Share Values'!$V432,'Transactions (Dated)'!$B$2:$B$53,'Share Values'!W$11,'Transactions (Dated)'!$C$2:$C$53,"Buy")-SUMIFS('Transactions (Dated)'!$E$2:$E$53,'Transactions (Dated)'!$D$2:$D$53,'Share Values'!$V432,'Transactions (Dated)'!$B$2:$B$53,'Share Values'!W$11,'Transactions (Dated)'!$C$2:$C$53,"Sell")</f>
        <v>4625</v>
      </c>
      <c r="X432" s="40">
        <f ca="1">X431+SUMIFS('Transactions (Dated)'!$E$2:$E$53,'Transactions (Dated)'!$D$2:$D$53,'Share Values'!$V432,'Transactions (Dated)'!$B$2:$B$53,'Share Values'!X$11,'Transactions (Dated)'!$C$2:$C$53,"Buy")-SUMIFS('Transactions (Dated)'!$E$2:$E$53,'Transactions (Dated)'!$D$2:$D$53,'Share Values'!$V432,'Transactions (Dated)'!$B$2:$B$53,'Share Values'!X$11,'Transactions (Dated)'!$C$2:$C$53,"Sell")</f>
        <v>9375</v>
      </c>
      <c r="Y432" s="40">
        <f ca="1">Y431+SUMIFS('Transactions (Dated)'!$E$2:$E$53,'Transactions (Dated)'!$D$2:$D$53,'Share Values'!$V432,'Transactions (Dated)'!$B$2:$B$53,'Share Values'!Y$11,'Transactions (Dated)'!$C$2:$C$53,"Buy")-SUMIFS('Transactions (Dated)'!$E$2:$E$53,'Transactions (Dated)'!$D$2:$D$53,'Share Values'!$V432,'Transactions (Dated)'!$B$2:$B$53,'Share Values'!Y$11,'Transactions (Dated)'!$C$2:$C$53,"Sell")</f>
        <v>0</v>
      </c>
      <c r="Z432" s="40">
        <f ca="1">Z431+SUMIFS('Transactions (Dated)'!$E$2:$E$53,'Transactions (Dated)'!$D$2:$D$53,'Share Values'!$V432,'Transactions (Dated)'!$B$2:$B$53,'Share Values'!Z$11,'Transactions (Dated)'!$C$2:$C$53,"Buy")-SUMIFS('Transactions (Dated)'!$E$2:$E$53,'Transactions (Dated)'!$D$2:$D$53,'Share Values'!$V432,'Transactions (Dated)'!$B$2:$B$53,'Share Values'!Z$11,'Transactions (Dated)'!$C$2:$C$53,"Sell")</f>
        <v>1892</v>
      </c>
      <c r="AA432" s="40">
        <f ca="1">AA431+SUMIFS('Transactions (Dated)'!$E$2:$E$53,'Transactions (Dated)'!$D$2:$D$53,'Share Values'!$V432,'Transactions (Dated)'!$B$2:$B$53,'Share Values'!AA$11,'Transactions (Dated)'!$C$2:$C$53,"Buy")-SUMIFS('Transactions (Dated)'!$E$2:$E$53,'Transactions (Dated)'!$D$2:$D$53,'Share Values'!$V432,'Transactions (Dated)'!$B$2:$B$53,'Share Values'!AA$11,'Transactions (Dated)'!$C$2:$C$53,"Sell")</f>
        <v>2348</v>
      </c>
      <c r="AB432" s="40">
        <f ca="1">AB431+SUMIFS('Transactions (Dated)'!$E$2:$E$53,'Transactions (Dated)'!$D$2:$D$53,'Share Values'!$V432,'Transactions (Dated)'!$B$2:$B$53,'Share Values'!AB$11,'Transactions (Dated)'!$C$2:$C$53,"Buy")-SUMIFS('Transactions (Dated)'!$E$2:$E$53,'Transactions (Dated)'!$D$2:$D$53,'Share Values'!$V432,'Transactions (Dated)'!$B$2:$B$53,'Share Values'!AB$11,'Transactions (Dated)'!$C$2:$C$53,"Sell")</f>
        <v>4900</v>
      </c>
      <c r="AC432" s="40">
        <f ca="1">AC431+SUMIFS('Transactions (Dated)'!$E$2:$E$53,'Transactions (Dated)'!$D$2:$D$53,'Share Values'!$V432,'Transactions (Dated)'!$B$2:$B$53,'Share Values'!AC$11,'Transactions (Dated)'!$C$2:$C$53,"Buy")-SUMIFS('Transactions (Dated)'!$E$2:$E$53,'Transactions (Dated)'!$D$2:$D$53,'Share Values'!$V432,'Transactions (Dated)'!$B$2:$B$53,'Share Values'!AC$11,'Transactions (Dated)'!$C$2:$C$53,"Sell")</f>
        <v>2900</v>
      </c>
      <c r="AD432" s="40">
        <f ca="1">AD431+SUMIFS('Transactions (Dated)'!$E$2:$E$53,'Transactions (Dated)'!$D$2:$D$53,'Share Values'!$V432,'Transactions (Dated)'!$B$2:$B$53,'Share Values'!AD$11,'Transactions (Dated)'!$C$2:$C$53,"Buy")-SUMIFS('Transactions (Dated)'!$E$2:$E$53,'Transactions (Dated)'!$D$2:$D$53,'Share Values'!$V432,'Transactions (Dated)'!$B$2:$B$53,'Share Values'!AD$11,'Transactions (Dated)'!$C$2:$C$53,"Sell")</f>
        <v>14201</v>
      </c>
      <c r="AE432" s="40">
        <f ca="1">AE431+SUMIFS('Transactions (Dated)'!$E$2:$E$53,'Transactions (Dated)'!$D$2:$D$53,'Share Values'!$V432,'Transactions (Dated)'!$B$2:$B$53,'Share Values'!AE$11,'Transactions (Dated)'!$C$2:$C$53,"Buy")-SUMIFS('Transactions (Dated)'!$E$2:$E$53,'Transactions (Dated)'!$D$2:$D$53,'Share Values'!$V432,'Transactions (Dated)'!$B$2:$B$53,'Share Values'!AE$11,'Transactions (Dated)'!$C$2:$C$53,"Sell")</f>
        <v>6835</v>
      </c>
      <c r="AF432" s="40">
        <f ca="1">AF431+SUMIFS('Transactions (Dated)'!$E$2:$E$53,'Transactions (Dated)'!$D$2:$D$53,'Share Values'!$V432,'Transactions (Dated)'!$B$2:$B$53,'Share Values'!AF$11,'Transactions (Dated)'!$C$2:$C$53,"Buy")-SUMIFS('Transactions (Dated)'!$E$2:$E$53,'Transactions (Dated)'!$D$2:$D$53,'Share Values'!$V432,'Transactions (Dated)'!$B$2:$B$53,'Share Values'!AF$11,'Transactions (Dated)'!$C$2:$C$53,"Sell")</f>
        <v>0</v>
      </c>
      <c r="AG432" s="40">
        <f ca="1">AG431+SUMIFS('Transactions (Dated)'!$E$2:$E$53,'Transactions (Dated)'!$D$2:$D$53,'Share Values'!$V432,'Transactions (Dated)'!$B$2:$B$53,'Share Values'!AG$11,'Transactions (Dated)'!$C$2:$C$53,"Buy")-SUMIFS('Transactions (Dated)'!$E$2:$E$53,'Transactions (Dated)'!$D$2:$D$53,'Share Values'!$V432,'Transactions (Dated)'!$B$2:$B$53,'Share Values'!AG$11,'Transactions (Dated)'!$C$2:$C$53,"Sell")</f>
        <v>0</v>
      </c>
      <c r="AH432" s="40">
        <f ca="1">AH431+SUMIFS('Transactions (Dated)'!$E$2:$E$53,'Transactions (Dated)'!$D$2:$D$53,'Share Values'!$V432,'Transactions (Dated)'!$B$2:$B$53,'Share Values'!AH$11,'Transactions (Dated)'!$C$2:$C$53,"Buy")-SUMIFS('Transactions (Dated)'!$E$2:$E$53,'Transactions (Dated)'!$D$2:$D$53,'Share Values'!$V432,'Transactions (Dated)'!$B$2:$B$53,'Share Values'!AH$11,'Transactions (Dated)'!$C$2:$C$53,"Sell")</f>
        <v>0</v>
      </c>
      <c r="AI432" s="40">
        <f ca="1">AI431+SUMIFS('Transactions (Dated)'!$E$2:$E$53,'Transactions (Dated)'!$D$2:$D$53,'Share Values'!$V432,'Transactions (Dated)'!$B$2:$B$53,'Share Values'!AI$11,'Transactions (Dated)'!$C$2:$C$53,"Buy")-SUMIFS('Transactions (Dated)'!$E$2:$E$53,'Transactions (Dated)'!$D$2:$D$53,'Share Values'!$V432,'Transactions (Dated)'!$B$2:$B$53,'Share Values'!AI$11,'Transactions (Dated)'!$C$2:$C$53,"Sell")</f>
        <v>0</v>
      </c>
      <c r="AJ432" s="40">
        <f ca="1">AJ431+SUMIFS('Transactions (Dated)'!$E$2:$E$53,'Transactions (Dated)'!$D$2:$D$53,'Share Values'!$V432,'Transactions (Dated)'!$B$2:$B$53,'Share Values'!AJ$11,'Transactions (Dated)'!$C$2:$C$53,"Buy")-SUMIFS('Transactions (Dated)'!$E$2:$E$53,'Transactions (Dated)'!$D$2:$D$53,'Share Values'!$V432,'Transactions (Dated)'!$B$2:$B$53,'Share Values'!AJ$11,'Transactions (Dated)'!$C$2:$C$53,"Sell")</f>
        <v>0</v>
      </c>
      <c r="AK432" s="40"/>
      <c r="AM432" s="3">
        <f t="shared" si="153"/>
        <v>42524</v>
      </c>
      <c r="AN432" s="6">
        <f t="shared" ca="1" si="154"/>
        <v>43475</v>
      </c>
      <c r="AO432" s="6">
        <f t="shared" ca="1" si="155"/>
        <v>20812.500000000004</v>
      </c>
      <c r="AP432" s="6">
        <f t="shared" ca="1" si="156"/>
        <v>0</v>
      </c>
      <c r="AQ432" s="6">
        <f t="shared" ca="1" si="157"/>
        <v>71271.64</v>
      </c>
      <c r="AR432" s="6">
        <f t="shared" ca="1" si="158"/>
        <v>33505.96</v>
      </c>
      <c r="AS432" s="6">
        <f t="shared" ca="1" si="159"/>
        <v>63602</v>
      </c>
      <c r="AT432" s="6">
        <f t="shared" ca="1" si="160"/>
        <v>48081.999999999993</v>
      </c>
      <c r="AU432" s="6">
        <f t="shared" ca="1" si="161"/>
        <v>64756.56</v>
      </c>
      <c r="AV432" s="6">
        <f t="shared" ca="1" si="162"/>
        <v>63087.05</v>
      </c>
      <c r="AW432" s="6">
        <f t="shared" ca="1" si="163"/>
        <v>0</v>
      </c>
      <c r="AX432" s="6">
        <f t="shared" ca="1" si="164"/>
        <v>0</v>
      </c>
      <c r="AY432" s="6">
        <f t="shared" ca="1" si="165"/>
        <v>0</v>
      </c>
      <c r="AZ432" s="6">
        <f t="shared" ca="1" si="166"/>
        <v>0</v>
      </c>
      <c r="BA432" s="6">
        <f t="shared" ca="1" si="167"/>
        <v>0</v>
      </c>
      <c r="BB432" s="6"/>
      <c r="BD432" s="4">
        <f t="shared" ca="1" si="168"/>
        <v>408592.70999999996</v>
      </c>
      <c r="BF432" s="3">
        <f t="shared" si="169"/>
        <v>42524</v>
      </c>
      <c r="BG432" s="6">
        <f>BG431+SUMIFS('Transactions (Dated)'!H:H,'Transactions (Dated)'!D:D,'Share Values'!AM432)</f>
        <v>633797.67999999993</v>
      </c>
      <c r="BH432" s="6">
        <f ca="1">BH431+SUMIFS('Transactions (Dated)'!$F:$F,'Transactions (Dated)'!$D:$D,$BF432,'Transactions (Dated)'!$B:$B,BH$11,'Transactions (Dated)'!$C:$C,"Dividend (paid to cash)")*W432</f>
        <v>0</v>
      </c>
      <c r="BI432" s="6">
        <f ca="1">BI431+SUMIFS('Transactions (Dated)'!$F:$F,'Transactions (Dated)'!$D:$D,$BF432,'Transactions (Dated)'!$B:$B,BI$11,'Transactions (Dated)'!$C:$C,"Dividend (paid to cash)")*X432</f>
        <v>2421.875</v>
      </c>
      <c r="BJ432" s="6">
        <f ca="1">BJ431+SUMIFS('Transactions (Dated)'!$F:$F,'Transactions (Dated)'!$D:$D,$BF432,'Transactions (Dated)'!$B:$B,BJ$11,'Transactions (Dated)'!$C:$C,"Dividend (paid to cash)")*Y432</f>
        <v>0</v>
      </c>
      <c r="BK432" s="6">
        <f ca="1">BK431+SUMIFS('Transactions (Dated)'!$F:$F,'Transactions (Dated)'!$D:$D,$BF432,'Transactions (Dated)'!$B:$B,BK$11,'Transactions (Dated)'!$C:$C,"Dividend (paid to cash)")*Z432</f>
        <v>397.32000000000005</v>
      </c>
      <c r="BL432" s="6">
        <f ca="1">BL431+SUMIFS('Transactions (Dated)'!$F:$F,'Transactions (Dated)'!$D:$D,$BF432,'Transactions (Dated)'!$B:$B,BL$11,'Transactions (Dated)'!$C:$C,"Dividend (paid to cash)")*AA432</f>
        <v>0</v>
      </c>
      <c r="BM432" s="6">
        <f ca="1">BM431+SUMIFS('Transactions (Dated)'!$F:$F,'Transactions (Dated)'!$D:$D,$BF432,'Transactions (Dated)'!$B:$B,BM$11,'Transactions (Dated)'!$C:$C,"Dividend (paid to cash)")*AB432</f>
        <v>1796.585</v>
      </c>
      <c r="BN432" s="6">
        <f ca="1">BN431+SUMIFS('Transactions (Dated)'!$F:$F,'Transactions (Dated)'!$D:$D,$BF432,'Transactions (Dated)'!$B:$B,BN$11,'Transactions (Dated)'!$C:$C,"Dividend (paid to cash)")*AC432</f>
        <v>1740</v>
      </c>
      <c r="BO432" s="6">
        <f ca="1">BO431+SUMIFS('Transactions (Dated)'!$F:$F,'Transactions (Dated)'!$D:$D,$BF432,'Transactions (Dated)'!$B:$B,BO$11,'Transactions (Dated)'!$C:$C,"Dividend (paid to cash)")*AD432</f>
        <v>0</v>
      </c>
      <c r="BP432" s="6">
        <f ca="1">BP431+SUMIFS('Transactions (Dated)'!$F:$F,'Transactions (Dated)'!$D:$D,$BF432,'Transactions (Dated)'!$B:$B,BP$11,'Transactions (Dated)'!$C:$C,"Dividend (paid to cash)")*AE432</f>
        <v>0</v>
      </c>
      <c r="BQ432" s="6">
        <f ca="1">BQ431+SUMIFS('Transactions (Dated)'!$F:$F,'Transactions (Dated)'!$D:$D,$BF432,'Transactions (Dated)'!$B:$B,BQ$11,'Transactions (Dated)'!$C:$C,"Dividend (paid to cash)")*AF432</f>
        <v>0</v>
      </c>
      <c r="BR432" s="6">
        <f ca="1">BR431+SUMIFS('Transactions (Dated)'!$F:$F,'Transactions (Dated)'!$D:$D,$BF432,'Transactions (Dated)'!$B:$B,BR$11,'Transactions (Dated)'!$C:$C,"Dividend (paid to cash)")*AG432</f>
        <v>0</v>
      </c>
      <c r="BS432" s="6">
        <f ca="1">BS431+SUMIFS('Transactions (Dated)'!$F:$F,'Transactions (Dated)'!$D:$D,$BF432,'Transactions (Dated)'!$B:$B,BS$11,'Transactions (Dated)'!$C:$C,"Dividend (paid to cash)")*AH432</f>
        <v>0</v>
      </c>
      <c r="BT432" s="6">
        <f ca="1">BT431+SUMIFS('Transactions (Dated)'!$F:$F,'Transactions (Dated)'!$D:$D,$BF432,'Transactions (Dated)'!$B:$B,BT$11,'Transactions (Dated)'!$C:$C,"Dividend (paid to cash)")*AI432</f>
        <v>0</v>
      </c>
      <c r="BU432" s="6">
        <f ca="1">BU431+SUMIFS('Transactions (Dated)'!$F:$F,'Transactions (Dated)'!$D:$D,$BF432,'Transactions (Dated)'!$B:$B,BU$11,'Transactions (Dated)'!$C:$C,"Dividend (paid to cash)")*AJ432</f>
        <v>0</v>
      </c>
      <c r="BV432" s="6"/>
      <c r="BX432" s="6">
        <f t="shared" ca="1" si="174"/>
        <v>640153.45999999985</v>
      </c>
      <c r="BZ432" s="3">
        <f t="shared" si="175"/>
        <v>42524</v>
      </c>
      <c r="CA432" s="4">
        <f t="shared" ca="1" si="170"/>
        <v>408592.70999999996</v>
      </c>
      <c r="CB432" s="4">
        <f t="shared" ca="1" si="171"/>
        <v>640153.45999999985</v>
      </c>
      <c r="CD432" s="4">
        <f t="shared" ca="1" si="172"/>
        <v>1048746.17</v>
      </c>
    </row>
    <row r="433" spans="2:82">
      <c r="B433" s="3">
        <f t="shared" si="173"/>
        <v>42527</v>
      </c>
      <c r="C433" s="2">
        <v>14276.2</v>
      </c>
      <c r="E433" s="70">
        <v>42527</v>
      </c>
      <c r="F433" s="69">
        <v>9.49</v>
      </c>
      <c r="G433" s="69">
        <v>2.19</v>
      </c>
      <c r="H433" s="69">
        <v>19.329999999999998</v>
      </c>
      <c r="I433" s="69">
        <v>37.6</v>
      </c>
      <c r="J433" s="69">
        <v>14.24</v>
      </c>
      <c r="K433" s="69">
        <v>13.09</v>
      </c>
      <c r="L433" s="69">
        <v>16.670000000000002</v>
      </c>
      <c r="M433" s="69">
        <v>4.55</v>
      </c>
      <c r="N433" s="69">
        <v>9.1999999999999993</v>
      </c>
      <c r="O433" s="69">
        <v>8.5767000000000007</v>
      </c>
      <c r="P433" s="69">
        <v>29.36</v>
      </c>
      <c r="Q433" s="69">
        <v>1.1299999999999999</v>
      </c>
      <c r="R433" s="69">
        <v>5.77</v>
      </c>
      <c r="S433" s="69">
        <v>41.12</v>
      </c>
      <c r="T433" s="4"/>
      <c r="V433" s="3">
        <f t="shared" si="152"/>
        <v>42527</v>
      </c>
      <c r="W433" s="40">
        <f ca="1">W432+SUMIFS('Transactions (Dated)'!$E$2:$E$53,'Transactions (Dated)'!$D$2:$D$53,'Share Values'!$V433,'Transactions (Dated)'!$B$2:$B$53,'Share Values'!W$11,'Transactions (Dated)'!$C$2:$C$53,"Buy")-SUMIFS('Transactions (Dated)'!$E$2:$E$53,'Transactions (Dated)'!$D$2:$D$53,'Share Values'!$V433,'Transactions (Dated)'!$B$2:$B$53,'Share Values'!W$11,'Transactions (Dated)'!$C$2:$C$53,"Sell")</f>
        <v>4625</v>
      </c>
      <c r="X433" s="40">
        <f ca="1">X432+SUMIFS('Transactions (Dated)'!$E$2:$E$53,'Transactions (Dated)'!$D$2:$D$53,'Share Values'!$V433,'Transactions (Dated)'!$B$2:$B$53,'Share Values'!X$11,'Transactions (Dated)'!$C$2:$C$53,"Buy")-SUMIFS('Transactions (Dated)'!$E$2:$E$53,'Transactions (Dated)'!$D$2:$D$53,'Share Values'!$V433,'Transactions (Dated)'!$B$2:$B$53,'Share Values'!X$11,'Transactions (Dated)'!$C$2:$C$53,"Sell")</f>
        <v>9375</v>
      </c>
      <c r="Y433" s="40">
        <f ca="1">Y432+SUMIFS('Transactions (Dated)'!$E$2:$E$53,'Transactions (Dated)'!$D$2:$D$53,'Share Values'!$V433,'Transactions (Dated)'!$B$2:$B$53,'Share Values'!Y$11,'Transactions (Dated)'!$C$2:$C$53,"Buy")-SUMIFS('Transactions (Dated)'!$E$2:$E$53,'Transactions (Dated)'!$D$2:$D$53,'Share Values'!$V433,'Transactions (Dated)'!$B$2:$B$53,'Share Values'!Y$11,'Transactions (Dated)'!$C$2:$C$53,"Sell")</f>
        <v>0</v>
      </c>
      <c r="Z433" s="40">
        <f ca="1">Z432+SUMIFS('Transactions (Dated)'!$E$2:$E$53,'Transactions (Dated)'!$D$2:$D$53,'Share Values'!$V433,'Transactions (Dated)'!$B$2:$B$53,'Share Values'!Z$11,'Transactions (Dated)'!$C$2:$C$53,"Buy")-SUMIFS('Transactions (Dated)'!$E$2:$E$53,'Transactions (Dated)'!$D$2:$D$53,'Share Values'!$V433,'Transactions (Dated)'!$B$2:$B$53,'Share Values'!Z$11,'Transactions (Dated)'!$C$2:$C$53,"Sell")</f>
        <v>1892</v>
      </c>
      <c r="AA433" s="40">
        <f ca="1">AA432+SUMIFS('Transactions (Dated)'!$E$2:$E$53,'Transactions (Dated)'!$D$2:$D$53,'Share Values'!$V433,'Transactions (Dated)'!$B$2:$B$53,'Share Values'!AA$11,'Transactions (Dated)'!$C$2:$C$53,"Buy")-SUMIFS('Transactions (Dated)'!$E$2:$E$53,'Transactions (Dated)'!$D$2:$D$53,'Share Values'!$V433,'Transactions (Dated)'!$B$2:$B$53,'Share Values'!AA$11,'Transactions (Dated)'!$C$2:$C$53,"Sell")</f>
        <v>2348</v>
      </c>
      <c r="AB433" s="40">
        <f ca="1">AB432+SUMIFS('Transactions (Dated)'!$E$2:$E$53,'Transactions (Dated)'!$D$2:$D$53,'Share Values'!$V433,'Transactions (Dated)'!$B$2:$B$53,'Share Values'!AB$11,'Transactions (Dated)'!$C$2:$C$53,"Buy")-SUMIFS('Transactions (Dated)'!$E$2:$E$53,'Transactions (Dated)'!$D$2:$D$53,'Share Values'!$V433,'Transactions (Dated)'!$B$2:$B$53,'Share Values'!AB$11,'Transactions (Dated)'!$C$2:$C$53,"Sell")</f>
        <v>4900</v>
      </c>
      <c r="AC433" s="40">
        <f ca="1">AC432+SUMIFS('Transactions (Dated)'!$E$2:$E$53,'Transactions (Dated)'!$D$2:$D$53,'Share Values'!$V433,'Transactions (Dated)'!$B$2:$B$53,'Share Values'!AC$11,'Transactions (Dated)'!$C$2:$C$53,"Buy")-SUMIFS('Transactions (Dated)'!$E$2:$E$53,'Transactions (Dated)'!$D$2:$D$53,'Share Values'!$V433,'Transactions (Dated)'!$B$2:$B$53,'Share Values'!AC$11,'Transactions (Dated)'!$C$2:$C$53,"Sell")</f>
        <v>2900</v>
      </c>
      <c r="AD433" s="40">
        <f ca="1">AD432+SUMIFS('Transactions (Dated)'!$E$2:$E$53,'Transactions (Dated)'!$D$2:$D$53,'Share Values'!$V433,'Transactions (Dated)'!$B$2:$B$53,'Share Values'!AD$11,'Transactions (Dated)'!$C$2:$C$53,"Buy")-SUMIFS('Transactions (Dated)'!$E$2:$E$53,'Transactions (Dated)'!$D$2:$D$53,'Share Values'!$V433,'Transactions (Dated)'!$B$2:$B$53,'Share Values'!AD$11,'Transactions (Dated)'!$C$2:$C$53,"Sell")</f>
        <v>14201</v>
      </c>
      <c r="AE433" s="40">
        <f ca="1">AE432+SUMIFS('Transactions (Dated)'!$E$2:$E$53,'Transactions (Dated)'!$D$2:$D$53,'Share Values'!$V433,'Transactions (Dated)'!$B$2:$B$53,'Share Values'!AE$11,'Transactions (Dated)'!$C$2:$C$53,"Buy")-SUMIFS('Transactions (Dated)'!$E$2:$E$53,'Transactions (Dated)'!$D$2:$D$53,'Share Values'!$V433,'Transactions (Dated)'!$B$2:$B$53,'Share Values'!AE$11,'Transactions (Dated)'!$C$2:$C$53,"Sell")</f>
        <v>6835</v>
      </c>
      <c r="AF433" s="40">
        <f ca="1">AF432+SUMIFS('Transactions (Dated)'!$E$2:$E$53,'Transactions (Dated)'!$D$2:$D$53,'Share Values'!$V433,'Transactions (Dated)'!$B$2:$B$53,'Share Values'!AF$11,'Transactions (Dated)'!$C$2:$C$53,"Buy")-SUMIFS('Transactions (Dated)'!$E$2:$E$53,'Transactions (Dated)'!$D$2:$D$53,'Share Values'!$V433,'Transactions (Dated)'!$B$2:$B$53,'Share Values'!AF$11,'Transactions (Dated)'!$C$2:$C$53,"Sell")</f>
        <v>0</v>
      </c>
      <c r="AG433" s="40">
        <f ca="1">AG432+SUMIFS('Transactions (Dated)'!$E$2:$E$53,'Transactions (Dated)'!$D$2:$D$53,'Share Values'!$V433,'Transactions (Dated)'!$B$2:$B$53,'Share Values'!AG$11,'Transactions (Dated)'!$C$2:$C$53,"Buy")-SUMIFS('Transactions (Dated)'!$E$2:$E$53,'Transactions (Dated)'!$D$2:$D$53,'Share Values'!$V433,'Transactions (Dated)'!$B$2:$B$53,'Share Values'!AG$11,'Transactions (Dated)'!$C$2:$C$53,"Sell")</f>
        <v>0</v>
      </c>
      <c r="AH433" s="40">
        <f ca="1">AH432+SUMIFS('Transactions (Dated)'!$E$2:$E$53,'Transactions (Dated)'!$D$2:$D$53,'Share Values'!$V433,'Transactions (Dated)'!$B$2:$B$53,'Share Values'!AH$11,'Transactions (Dated)'!$C$2:$C$53,"Buy")-SUMIFS('Transactions (Dated)'!$E$2:$E$53,'Transactions (Dated)'!$D$2:$D$53,'Share Values'!$V433,'Transactions (Dated)'!$B$2:$B$53,'Share Values'!AH$11,'Transactions (Dated)'!$C$2:$C$53,"Sell")</f>
        <v>0</v>
      </c>
      <c r="AI433" s="40">
        <f ca="1">AI432+SUMIFS('Transactions (Dated)'!$E$2:$E$53,'Transactions (Dated)'!$D$2:$D$53,'Share Values'!$V433,'Transactions (Dated)'!$B$2:$B$53,'Share Values'!AI$11,'Transactions (Dated)'!$C$2:$C$53,"Buy")-SUMIFS('Transactions (Dated)'!$E$2:$E$53,'Transactions (Dated)'!$D$2:$D$53,'Share Values'!$V433,'Transactions (Dated)'!$B$2:$B$53,'Share Values'!AI$11,'Transactions (Dated)'!$C$2:$C$53,"Sell")</f>
        <v>0</v>
      </c>
      <c r="AJ433" s="40">
        <f ca="1">AJ432+SUMIFS('Transactions (Dated)'!$E$2:$E$53,'Transactions (Dated)'!$D$2:$D$53,'Share Values'!$V433,'Transactions (Dated)'!$B$2:$B$53,'Share Values'!AJ$11,'Transactions (Dated)'!$C$2:$C$53,"Buy")-SUMIFS('Transactions (Dated)'!$E$2:$E$53,'Transactions (Dated)'!$D$2:$D$53,'Share Values'!$V433,'Transactions (Dated)'!$B$2:$B$53,'Share Values'!AJ$11,'Transactions (Dated)'!$C$2:$C$53,"Sell")</f>
        <v>0</v>
      </c>
      <c r="AK433" s="40"/>
      <c r="AM433" s="3">
        <f t="shared" si="153"/>
        <v>42527</v>
      </c>
      <c r="AN433" s="6">
        <f t="shared" ca="1" si="154"/>
        <v>43891.25</v>
      </c>
      <c r="AO433" s="6">
        <f t="shared" ca="1" si="155"/>
        <v>20531.25</v>
      </c>
      <c r="AP433" s="6">
        <f t="shared" ca="1" si="156"/>
        <v>0</v>
      </c>
      <c r="AQ433" s="6">
        <f t="shared" ca="1" si="157"/>
        <v>71139.199999999997</v>
      </c>
      <c r="AR433" s="6">
        <f t="shared" ca="1" si="158"/>
        <v>33435.520000000004</v>
      </c>
      <c r="AS433" s="6">
        <f t="shared" ca="1" si="159"/>
        <v>64141</v>
      </c>
      <c r="AT433" s="6">
        <f t="shared" ca="1" si="160"/>
        <v>48343.000000000007</v>
      </c>
      <c r="AU433" s="6">
        <f t="shared" ca="1" si="161"/>
        <v>64614.549999999996</v>
      </c>
      <c r="AV433" s="6">
        <f t="shared" ca="1" si="162"/>
        <v>62881.999999999993</v>
      </c>
      <c r="AW433" s="6">
        <f t="shared" ca="1" si="163"/>
        <v>0</v>
      </c>
      <c r="AX433" s="6">
        <f t="shared" ca="1" si="164"/>
        <v>0</v>
      </c>
      <c r="AY433" s="6">
        <f t="shared" ca="1" si="165"/>
        <v>0</v>
      </c>
      <c r="AZ433" s="6">
        <f t="shared" ca="1" si="166"/>
        <v>0</v>
      </c>
      <c r="BA433" s="6">
        <f t="shared" ca="1" si="167"/>
        <v>0</v>
      </c>
      <c r="BB433" s="6"/>
      <c r="BD433" s="4">
        <f t="shared" ca="1" si="168"/>
        <v>408977.77</v>
      </c>
      <c r="BF433" s="3">
        <f t="shared" si="169"/>
        <v>42527</v>
      </c>
      <c r="BG433" s="6">
        <f>BG432+SUMIFS('Transactions (Dated)'!H:H,'Transactions (Dated)'!D:D,'Share Values'!AM433)</f>
        <v>633797.67999999993</v>
      </c>
      <c r="BH433" s="6">
        <f ca="1">BH432+SUMIFS('Transactions (Dated)'!$F:$F,'Transactions (Dated)'!$D:$D,$BF433,'Transactions (Dated)'!$B:$B,BH$11,'Transactions (Dated)'!$C:$C,"Dividend (paid to cash)")*W433</f>
        <v>0</v>
      </c>
      <c r="BI433" s="6">
        <f ca="1">BI432+SUMIFS('Transactions (Dated)'!$F:$F,'Transactions (Dated)'!$D:$D,$BF433,'Transactions (Dated)'!$B:$B,BI$11,'Transactions (Dated)'!$C:$C,"Dividend (paid to cash)")*X433</f>
        <v>2421.875</v>
      </c>
      <c r="BJ433" s="6">
        <f ca="1">BJ432+SUMIFS('Transactions (Dated)'!$F:$F,'Transactions (Dated)'!$D:$D,$BF433,'Transactions (Dated)'!$B:$B,BJ$11,'Transactions (Dated)'!$C:$C,"Dividend (paid to cash)")*Y433</f>
        <v>0</v>
      </c>
      <c r="BK433" s="6">
        <f ca="1">BK432+SUMIFS('Transactions (Dated)'!$F:$F,'Transactions (Dated)'!$D:$D,$BF433,'Transactions (Dated)'!$B:$B,BK$11,'Transactions (Dated)'!$C:$C,"Dividend (paid to cash)")*Z433</f>
        <v>397.32000000000005</v>
      </c>
      <c r="BL433" s="6">
        <f ca="1">BL432+SUMIFS('Transactions (Dated)'!$F:$F,'Transactions (Dated)'!$D:$D,$BF433,'Transactions (Dated)'!$B:$B,BL$11,'Transactions (Dated)'!$C:$C,"Dividend (paid to cash)")*AA433</f>
        <v>0</v>
      </c>
      <c r="BM433" s="6">
        <f ca="1">BM432+SUMIFS('Transactions (Dated)'!$F:$F,'Transactions (Dated)'!$D:$D,$BF433,'Transactions (Dated)'!$B:$B,BM$11,'Transactions (Dated)'!$C:$C,"Dividend (paid to cash)")*AB433</f>
        <v>1796.585</v>
      </c>
      <c r="BN433" s="6">
        <f ca="1">BN432+SUMIFS('Transactions (Dated)'!$F:$F,'Transactions (Dated)'!$D:$D,$BF433,'Transactions (Dated)'!$B:$B,BN$11,'Transactions (Dated)'!$C:$C,"Dividend (paid to cash)")*AC433</f>
        <v>1740</v>
      </c>
      <c r="BO433" s="6">
        <f ca="1">BO432+SUMIFS('Transactions (Dated)'!$F:$F,'Transactions (Dated)'!$D:$D,$BF433,'Transactions (Dated)'!$B:$B,BO$11,'Transactions (Dated)'!$C:$C,"Dividend (paid to cash)")*AD433</f>
        <v>0</v>
      </c>
      <c r="BP433" s="6">
        <f ca="1">BP432+SUMIFS('Transactions (Dated)'!$F:$F,'Transactions (Dated)'!$D:$D,$BF433,'Transactions (Dated)'!$B:$B,BP$11,'Transactions (Dated)'!$C:$C,"Dividend (paid to cash)")*AE433</f>
        <v>0</v>
      </c>
      <c r="BQ433" s="6">
        <f ca="1">BQ432+SUMIFS('Transactions (Dated)'!$F:$F,'Transactions (Dated)'!$D:$D,$BF433,'Transactions (Dated)'!$B:$B,BQ$11,'Transactions (Dated)'!$C:$C,"Dividend (paid to cash)")*AF433</f>
        <v>0</v>
      </c>
      <c r="BR433" s="6">
        <f ca="1">BR432+SUMIFS('Transactions (Dated)'!$F:$F,'Transactions (Dated)'!$D:$D,$BF433,'Transactions (Dated)'!$B:$B,BR$11,'Transactions (Dated)'!$C:$C,"Dividend (paid to cash)")*AG433</f>
        <v>0</v>
      </c>
      <c r="BS433" s="6">
        <f ca="1">BS432+SUMIFS('Transactions (Dated)'!$F:$F,'Transactions (Dated)'!$D:$D,$BF433,'Transactions (Dated)'!$B:$B,BS$11,'Transactions (Dated)'!$C:$C,"Dividend (paid to cash)")*AH433</f>
        <v>0</v>
      </c>
      <c r="BT433" s="6">
        <f ca="1">BT432+SUMIFS('Transactions (Dated)'!$F:$F,'Transactions (Dated)'!$D:$D,$BF433,'Transactions (Dated)'!$B:$B,BT$11,'Transactions (Dated)'!$C:$C,"Dividend (paid to cash)")*AI433</f>
        <v>0</v>
      </c>
      <c r="BU433" s="6">
        <f ca="1">BU432+SUMIFS('Transactions (Dated)'!$F:$F,'Transactions (Dated)'!$D:$D,$BF433,'Transactions (Dated)'!$B:$B,BU$11,'Transactions (Dated)'!$C:$C,"Dividend (paid to cash)")*AJ433</f>
        <v>0</v>
      </c>
      <c r="BV433" s="6"/>
      <c r="BX433" s="6">
        <f t="shared" ca="1" si="174"/>
        <v>640153.45999999985</v>
      </c>
      <c r="BZ433" s="3">
        <f t="shared" si="175"/>
        <v>42527</v>
      </c>
      <c r="CA433" s="4">
        <f t="shared" ca="1" si="170"/>
        <v>408977.77</v>
      </c>
      <c r="CB433" s="4">
        <f t="shared" ca="1" si="171"/>
        <v>640153.45999999985</v>
      </c>
      <c r="CD433" s="4">
        <f t="shared" ca="1" si="172"/>
        <v>1049131.23</v>
      </c>
    </row>
    <row r="434" spans="2:82">
      <c r="B434" s="3">
        <f t="shared" si="173"/>
        <v>42528</v>
      </c>
      <c r="C434" s="2">
        <v>14365.6</v>
      </c>
      <c r="E434" s="70">
        <v>42528</v>
      </c>
      <c r="F434" s="69">
        <v>9.48</v>
      </c>
      <c r="G434" s="69">
        <v>2.21</v>
      </c>
      <c r="H434" s="69">
        <v>19.45</v>
      </c>
      <c r="I434" s="69">
        <v>37.479999999999997</v>
      </c>
      <c r="J434" s="69">
        <v>14.28</v>
      </c>
      <c r="K434" s="69">
        <v>13.07</v>
      </c>
      <c r="L434" s="69">
        <v>16.73</v>
      </c>
      <c r="M434" s="69">
        <v>4.4400000000000004</v>
      </c>
      <c r="N434" s="69">
        <v>9.1999999999999993</v>
      </c>
      <c r="O434" s="69">
        <v>8.7033000000000005</v>
      </c>
      <c r="P434" s="69">
        <v>29.76</v>
      </c>
      <c r="Q434" s="69">
        <v>1.1000000000000001</v>
      </c>
      <c r="R434" s="69">
        <v>5.76</v>
      </c>
      <c r="S434" s="69">
        <v>41.55</v>
      </c>
      <c r="T434" s="4"/>
      <c r="V434" s="3">
        <f t="shared" si="152"/>
        <v>42528</v>
      </c>
      <c r="W434" s="40">
        <f ca="1">W433+SUMIFS('Transactions (Dated)'!$E$2:$E$53,'Transactions (Dated)'!$D$2:$D$53,'Share Values'!$V434,'Transactions (Dated)'!$B$2:$B$53,'Share Values'!W$11,'Transactions (Dated)'!$C$2:$C$53,"Buy")-SUMIFS('Transactions (Dated)'!$E$2:$E$53,'Transactions (Dated)'!$D$2:$D$53,'Share Values'!$V434,'Transactions (Dated)'!$B$2:$B$53,'Share Values'!W$11,'Transactions (Dated)'!$C$2:$C$53,"Sell")</f>
        <v>4625</v>
      </c>
      <c r="X434" s="40">
        <f ca="1">X433+SUMIFS('Transactions (Dated)'!$E$2:$E$53,'Transactions (Dated)'!$D$2:$D$53,'Share Values'!$V434,'Transactions (Dated)'!$B$2:$B$53,'Share Values'!X$11,'Transactions (Dated)'!$C$2:$C$53,"Buy")-SUMIFS('Transactions (Dated)'!$E$2:$E$53,'Transactions (Dated)'!$D$2:$D$53,'Share Values'!$V434,'Transactions (Dated)'!$B$2:$B$53,'Share Values'!X$11,'Transactions (Dated)'!$C$2:$C$53,"Sell")</f>
        <v>9375</v>
      </c>
      <c r="Y434" s="40">
        <f ca="1">Y433+SUMIFS('Transactions (Dated)'!$E$2:$E$53,'Transactions (Dated)'!$D$2:$D$53,'Share Values'!$V434,'Transactions (Dated)'!$B$2:$B$53,'Share Values'!Y$11,'Transactions (Dated)'!$C$2:$C$53,"Buy")-SUMIFS('Transactions (Dated)'!$E$2:$E$53,'Transactions (Dated)'!$D$2:$D$53,'Share Values'!$V434,'Transactions (Dated)'!$B$2:$B$53,'Share Values'!Y$11,'Transactions (Dated)'!$C$2:$C$53,"Sell")</f>
        <v>0</v>
      </c>
      <c r="Z434" s="40">
        <f ca="1">Z433+SUMIFS('Transactions (Dated)'!$E$2:$E$53,'Transactions (Dated)'!$D$2:$D$53,'Share Values'!$V434,'Transactions (Dated)'!$B$2:$B$53,'Share Values'!Z$11,'Transactions (Dated)'!$C$2:$C$53,"Buy")-SUMIFS('Transactions (Dated)'!$E$2:$E$53,'Transactions (Dated)'!$D$2:$D$53,'Share Values'!$V434,'Transactions (Dated)'!$B$2:$B$53,'Share Values'!Z$11,'Transactions (Dated)'!$C$2:$C$53,"Sell")</f>
        <v>1892</v>
      </c>
      <c r="AA434" s="40">
        <f ca="1">AA433+SUMIFS('Transactions (Dated)'!$E$2:$E$53,'Transactions (Dated)'!$D$2:$D$53,'Share Values'!$V434,'Transactions (Dated)'!$B$2:$B$53,'Share Values'!AA$11,'Transactions (Dated)'!$C$2:$C$53,"Buy")-SUMIFS('Transactions (Dated)'!$E$2:$E$53,'Transactions (Dated)'!$D$2:$D$53,'Share Values'!$V434,'Transactions (Dated)'!$B$2:$B$53,'Share Values'!AA$11,'Transactions (Dated)'!$C$2:$C$53,"Sell")</f>
        <v>2348</v>
      </c>
      <c r="AB434" s="40">
        <f ca="1">AB433+SUMIFS('Transactions (Dated)'!$E$2:$E$53,'Transactions (Dated)'!$D$2:$D$53,'Share Values'!$V434,'Transactions (Dated)'!$B$2:$B$53,'Share Values'!AB$11,'Transactions (Dated)'!$C$2:$C$53,"Buy")-SUMIFS('Transactions (Dated)'!$E$2:$E$53,'Transactions (Dated)'!$D$2:$D$53,'Share Values'!$V434,'Transactions (Dated)'!$B$2:$B$53,'Share Values'!AB$11,'Transactions (Dated)'!$C$2:$C$53,"Sell")</f>
        <v>4900</v>
      </c>
      <c r="AC434" s="40">
        <f ca="1">AC433+SUMIFS('Transactions (Dated)'!$E$2:$E$53,'Transactions (Dated)'!$D$2:$D$53,'Share Values'!$V434,'Transactions (Dated)'!$B$2:$B$53,'Share Values'!AC$11,'Transactions (Dated)'!$C$2:$C$53,"Buy")-SUMIFS('Transactions (Dated)'!$E$2:$E$53,'Transactions (Dated)'!$D$2:$D$53,'Share Values'!$V434,'Transactions (Dated)'!$B$2:$B$53,'Share Values'!AC$11,'Transactions (Dated)'!$C$2:$C$53,"Sell")</f>
        <v>2900</v>
      </c>
      <c r="AD434" s="40">
        <f ca="1">AD433+SUMIFS('Transactions (Dated)'!$E$2:$E$53,'Transactions (Dated)'!$D$2:$D$53,'Share Values'!$V434,'Transactions (Dated)'!$B$2:$B$53,'Share Values'!AD$11,'Transactions (Dated)'!$C$2:$C$53,"Buy")-SUMIFS('Transactions (Dated)'!$E$2:$E$53,'Transactions (Dated)'!$D$2:$D$53,'Share Values'!$V434,'Transactions (Dated)'!$B$2:$B$53,'Share Values'!AD$11,'Transactions (Dated)'!$C$2:$C$53,"Sell")</f>
        <v>14201</v>
      </c>
      <c r="AE434" s="40">
        <f ca="1">AE433+SUMIFS('Transactions (Dated)'!$E$2:$E$53,'Transactions (Dated)'!$D$2:$D$53,'Share Values'!$V434,'Transactions (Dated)'!$B$2:$B$53,'Share Values'!AE$11,'Transactions (Dated)'!$C$2:$C$53,"Buy")-SUMIFS('Transactions (Dated)'!$E$2:$E$53,'Transactions (Dated)'!$D$2:$D$53,'Share Values'!$V434,'Transactions (Dated)'!$B$2:$B$53,'Share Values'!AE$11,'Transactions (Dated)'!$C$2:$C$53,"Sell")</f>
        <v>6835</v>
      </c>
      <c r="AF434" s="40">
        <f ca="1">AF433+SUMIFS('Transactions (Dated)'!$E$2:$E$53,'Transactions (Dated)'!$D$2:$D$53,'Share Values'!$V434,'Transactions (Dated)'!$B$2:$B$53,'Share Values'!AF$11,'Transactions (Dated)'!$C$2:$C$53,"Buy")-SUMIFS('Transactions (Dated)'!$E$2:$E$53,'Transactions (Dated)'!$D$2:$D$53,'Share Values'!$V434,'Transactions (Dated)'!$B$2:$B$53,'Share Values'!AF$11,'Transactions (Dated)'!$C$2:$C$53,"Sell")</f>
        <v>0</v>
      </c>
      <c r="AG434" s="40">
        <f ca="1">AG433+SUMIFS('Transactions (Dated)'!$E$2:$E$53,'Transactions (Dated)'!$D$2:$D$53,'Share Values'!$V434,'Transactions (Dated)'!$B$2:$B$53,'Share Values'!AG$11,'Transactions (Dated)'!$C$2:$C$53,"Buy")-SUMIFS('Transactions (Dated)'!$E$2:$E$53,'Transactions (Dated)'!$D$2:$D$53,'Share Values'!$V434,'Transactions (Dated)'!$B$2:$B$53,'Share Values'!AG$11,'Transactions (Dated)'!$C$2:$C$53,"Sell")</f>
        <v>0</v>
      </c>
      <c r="AH434" s="40">
        <f ca="1">AH433+SUMIFS('Transactions (Dated)'!$E$2:$E$53,'Transactions (Dated)'!$D$2:$D$53,'Share Values'!$V434,'Transactions (Dated)'!$B$2:$B$53,'Share Values'!AH$11,'Transactions (Dated)'!$C$2:$C$53,"Buy")-SUMIFS('Transactions (Dated)'!$E$2:$E$53,'Transactions (Dated)'!$D$2:$D$53,'Share Values'!$V434,'Transactions (Dated)'!$B$2:$B$53,'Share Values'!AH$11,'Transactions (Dated)'!$C$2:$C$53,"Sell")</f>
        <v>0</v>
      </c>
      <c r="AI434" s="40">
        <f ca="1">AI433+SUMIFS('Transactions (Dated)'!$E$2:$E$53,'Transactions (Dated)'!$D$2:$D$53,'Share Values'!$V434,'Transactions (Dated)'!$B$2:$B$53,'Share Values'!AI$11,'Transactions (Dated)'!$C$2:$C$53,"Buy")-SUMIFS('Transactions (Dated)'!$E$2:$E$53,'Transactions (Dated)'!$D$2:$D$53,'Share Values'!$V434,'Transactions (Dated)'!$B$2:$B$53,'Share Values'!AI$11,'Transactions (Dated)'!$C$2:$C$53,"Sell")</f>
        <v>0</v>
      </c>
      <c r="AJ434" s="40">
        <f ca="1">AJ433+SUMIFS('Transactions (Dated)'!$E$2:$E$53,'Transactions (Dated)'!$D$2:$D$53,'Share Values'!$V434,'Transactions (Dated)'!$B$2:$B$53,'Share Values'!AJ$11,'Transactions (Dated)'!$C$2:$C$53,"Buy")-SUMIFS('Transactions (Dated)'!$E$2:$E$53,'Transactions (Dated)'!$D$2:$D$53,'Share Values'!$V434,'Transactions (Dated)'!$B$2:$B$53,'Share Values'!AJ$11,'Transactions (Dated)'!$C$2:$C$53,"Sell")</f>
        <v>0</v>
      </c>
      <c r="AK434" s="40"/>
      <c r="AM434" s="3">
        <f t="shared" si="153"/>
        <v>42528</v>
      </c>
      <c r="AN434" s="6">
        <f t="shared" ca="1" si="154"/>
        <v>43845</v>
      </c>
      <c r="AO434" s="6">
        <f t="shared" ca="1" si="155"/>
        <v>20718.75</v>
      </c>
      <c r="AP434" s="6">
        <f t="shared" ca="1" si="156"/>
        <v>0</v>
      </c>
      <c r="AQ434" s="6">
        <f t="shared" ca="1" si="157"/>
        <v>70912.159999999989</v>
      </c>
      <c r="AR434" s="6">
        <f t="shared" ca="1" si="158"/>
        <v>33529.439999999995</v>
      </c>
      <c r="AS434" s="6">
        <f t="shared" ca="1" si="159"/>
        <v>64043</v>
      </c>
      <c r="AT434" s="6">
        <f t="shared" ca="1" si="160"/>
        <v>48517</v>
      </c>
      <c r="AU434" s="6">
        <f t="shared" ca="1" si="161"/>
        <v>63052.44</v>
      </c>
      <c r="AV434" s="6">
        <f t="shared" ca="1" si="162"/>
        <v>62881.999999999993</v>
      </c>
      <c r="AW434" s="6">
        <f t="shared" ca="1" si="163"/>
        <v>0</v>
      </c>
      <c r="AX434" s="6">
        <f t="shared" ca="1" si="164"/>
        <v>0</v>
      </c>
      <c r="AY434" s="6">
        <f t="shared" ca="1" si="165"/>
        <v>0</v>
      </c>
      <c r="AZ434" s="6">
        <f t="shared" ca="1" si="166"/>
        <v>0</v>
      </c>
      <c r="BA434" s="6">
        <f t="shared" ca="1" si="167"/>
        <v>0</v>
      </c>
      <c r="BB434" s="6"/>
      <c r="BD434" s="4">
        <f t="shared" ca="1" si="168"/>
        <v>407499.79</v>
      </c>
      <c r="BF434" s="3">
        <f t="shared" si="169"/>
        <v>42528</v>
      </c>
      <c r="BG434" s="6">
        <f>BG433+SUMIFS('Transactions (Dated)'!H:H,'Transactions (Dated)'!D:D,'Share Values'!AM434)</f>
        <v>633797.67999999993</v>
      </c>
      <c r="BH434" s="6">
        <f ca="1">BH433+SUMIFS('Transactions (Dated)'!$F:$F,'Transactions (Dated)'!$D:$D,$BF434,'Transactions (Dated)'!$B:$B,BH$11,'Transactions (Dated)'!$C:$C,"Dividend (paid to cash)")*W434</f>
        <v>0</v>
      </c>
      <c r="BI434" s="6">
        <f ca="1">BI433+SUMIFS('Transactions (Dated)'!$F:$F,'Transactions (Dated)'!$D:$D,$BF434,'Transactions (Dated)'!$B:$B,BI$11,'Transactions (Dated)'!$C:$C,"Dividend (paid to cash)")*X434</f>
        <v>2421.875</v>
      </c>
      <c r="BJ434" s="6">
        <f ca="1">BJ433+SUMIFS('Transactions (Dated)'!$F:$F,'Transactions (Dated)'!$D:$D,$BF434,'Transactions (Dated)'!$B:$B,BJ$11,'Transactions (Dated)'!$C:$C,"Dividend (paid to cash)")*Y434</f>
        <v>0</v>
      </c>
      <c r="BK434" s="6">
        <f ca="1">BK433+SUMIFS('Transactions (Dated)'!$F:$F,'Transactions (Dated)'!$D:$D,$BF434,'Transactions (Dated)'!$B:$B,BK$11,'Transactions (Dated)'!$C:$C,"Dividend (paid to cash)")*Z434</f>
        <v>397.32000000000005</v>
      </c>
      <c r="BL434" s="6">
        <f ca="1">BL433+SUMIFS('Transactions (Dated)'!$F:$F,'Transactions (Dated)'!$D:$D,$BF434,'Transactions (Dated)'!$B:$B,BL$11,'Transactions (Dated)'!$C:$C,"Dividend (paid to cash)")*AA434</f>
        <v>0</v>
      </c>
      <c r="BM434" s="6">
        <f ca="1">BM433+SUMIFS('Transactions (Dated)'!$F:$F,'Transactions (Dated)'!$D:$D,$BF434,'Transactions (Dated)'!$B:$B,BM$11,'Transactions (Dated)'!$C:$C,"Dividend (paid to cash)")*AB434</f>
        <v>1796.585</v>
      </c>
      <c r="BN434" s="6">
        <f ca="1">BN433+SUMIFS('Transactions (Dated)'!$F:$F,'Transactions (Dated)'!$D:$D,$BF434,'Transactions (Dated)'!$B:$B,BN$11,'Transactions (Dated)'!$C:$C,"Dividend (paid to cash)")*AC434</f>
        <v>1740</v>
      </c>
      <c r="BO434" s="6">
        <f ca="1">BO433+SUMIFS('Transactions (Dated)'!$F:$F,'Transactions (Dated)'!$D:$D,$BF434,'Transactions (Dated)'!$B:$B,BO$11,'Transactions (Dated)'!$C:$C,"Dividend (paid to cash)")*AD434</f>
        <v>0</v>
      </c>
      <c r="BP434" s="6">
        <f ca="1">BP433+SUMIFS('Transactions (Dated)'!$F:$F,'Transactions (Dated)'!$D:$D,$BF434,'Transactions (Dated)'!$B:$B,BP$11,'Transactions (Dated)'!$C:$C,"Dividend (paid to cash)")*AE434</f>
        <v>0</v>
      </c>
      <c r="BQ434" s="6">
        <f ca="1">BQ433+SUMIFS('Transactions (Dated)'!$F:$F,'Transactions (Dated)'!$D:$D,$BF434,'Transactions (Dated)'!$B:$B,BQ$11,'Transactions (Dated)'!$C:$C,"Dividend (paid to cash)")*AF434</f>
        <v>0</v>
      </c>
      <c r="BR434" s="6">
        <f ca="1">BR433+SUMIFS('Transactions (Dated)'!$F:$F,'Transactions (Dated)'!$D:$D,$BF434,'Transactions (Dated)'!$B:$B,BR$11,'Transactions (Dated)'!$C:$C,"Dividend (paid to cash)")*AG434</f>
        <v>0</v>
      </c>
      <c r="BS434" s="6">
        <f ca="1">BS433+SUMIFS('Transactions (Dated)'!$F:$F,'Transactions (Dated)'!$D:$D,$BF434,'Transactions (Dated)'!$B:$B,BS$11,'Transactions (Dated)'!$C:$C,"Dividend (paid to cash)")*AH434</f>
        <v>0</v>
      </c>
      <c r="BT434" s="6">
        <f ca="1">BT433+SUMIFS('Transactions (Dated)'!$F:$F,'Transactions (Dated)'!$D:$D,$BF434,'Transactions (Dated)'!$B:$B,BT$11,'Transactions (Dated)'!$C:$C,"Dividend (paid to cash)")*AI434</f>
        <v>0</v>
      </c>
      <c r="BU434" s="6">
        <f ca="1">BU433+SUMIFS('Transactions (Dated)'!$F:$F,'Transactions (Dated)'!$D:$D,$BF434,'Transactions (Dated)'!$B:$B,BU$11,'Transactions (Dated)'!$C:$C,"Dividend (paid to cash)")*AJ434</f>
        <v>0</v>
      </c>
      <c r="BV434" s="6"/>
      <c r="BX434" s="6">
        <f t="shared" ca="1" si="174"/>
        <v>640153.45999999985</v>
      </c>
      <c r="BZ434" s="3">
        <f t="shared" si="175"/>
        <v>42528</v>
      </c>
      <c r="CA434" s="4">
        <f t="shared" ca="1" si="170"/>
        <v>407499.79</v>
      </c>
      <c r="CB434" s="4">
        <f t="shared" ca="1" si="171"/>
        <v>640153.45999999985</v>
      </c>
      <c r="CD434" s="4">
        <f t="shared" ca="1" si="172"/>
        <v>1047653.2499999998</v>
      </c>
    </row>
    <row r="435" spans="2:82">
      <c r="B435" s="3">
        <f t="shared" si="173"/>
        <v>42529</v>
      </c>
      <c r="C435" s="2">
        <v>14313.1</v>
      </c>
      <c r="E435" s="70">
        <v>42529</v>
      </c>
      <c r="F435" s="69">
        <v>9.41</v>
      </c>
      <c r="G435" s="69">
        <v>2.2999999999999998</v>
      </c>
      <c r="H435" s="69">
        <v>19.38</v>
      </c>
      <c r="I435" s="69">
        <v>37.6</v>
      </c>
      <c r="J435" s="69">
        <v>14.14</v>
      </c>
      <c r="K435" s="69">
        <v>13.02</v>
      </c>
      <c r="L435" s="69">
        <v>16.649999999999999</v>
      </c>
      <c r="M435" s="69">
        <v>4.49</v>
      </c>
      <c r="N435" s="69">
        <v>9.23</v>
      </c>
      <c r="O435" s="69">
        <v>8.7833000000000006</v>
      </c>
      <c r="P435" s="69">
        <v>29.47</v>
      </c>
      <c r="Q435" s="69">
        <v>1.1499999999999999</v>
      </c>
      <c r="R435" s="69">
        <v>6.35</v>
      </c>
      <c r="S435" s="69">
        <v>41.92</v>
      </c>
      <c r="T435" s="4"/>
      <c r="V435" s="3">
        <f t="shared" si="152"/>
        <v>42529</v>
      </c>
      <c r="W435" s="40">
        <f ca="1">W434+SUMIFS('Transactions (Dated)'!$E$2:$E$53,'Transactions (Dated)'!$D$2:$D$53,'Share Values'!$V435,'Transactions (Dated)'!$B$2:$B$53,'Share Values'!W$11,'Transactions (Dated)'!$C$2:$C$53,"Buy")-SUMIFS('Transactions (Dated)'!$E$2:$E$53,'Transactions (Dated)'!$D$2:$D$53,'Share Values'!$V435,'Transactions (Dated)'!$B$2:$B$53,'Share Values'!W$11,'Transactions (Dated)'!$C$2:$C$53,"Sell")</f>
        <v>4625</v>
      </c>
      <c r="X435" s="40">
        <f ca="1">X434+SUMIFS('Transactions (Dated)'!$E$2:$E$53,'Transactions (Dated)'!$D$2:$D$53,'Share Values'!$V435,'Transactions (Dated)'!$B$2:$B$53,'Share Values'!X$11,'Transactions (Dated)'!$C$2:$C$53,"Buy")-SUMIFS('Transactions (Dated)'!$E$2:$E$53,'Transactions (Dated)'!$D$2:$D$53,'Share Values'!$V435,'Transactions (Dated)'!$B$2:$B$53,'Share Values'!X$11,'Transactions (Dated)'!$C$2:$C$53,"Sell")</f>
        <v>9375</v>
      </c>
      <c r="Y435" s="40">
        <f ca="1">Y434+SUMIFS('Transactions (Dated)'!$E$2:$E$53,'Transactions (Dated)'!$D$2:$D$53,'Share Values'!$V435,'Transactions (Dated)'!$B$2:$B$53,'Share Values'!Y$11,'Transactions (Dated)'!$C$2:$C$53,"Buy")-SUMIFS('Transactions (Dated)'!$E$2:$E$53,'Transactions (Dated)'!$D$2:$D$53,'Share Values'!$V435,'Transactions (Dated)'!$B$2:$B$53,'Share Values'!Y$11,'Transactions (Dated)'!$C$2:$C$53,"Sell")</f>
        <v>0</v>
      </c>
      <c r="Z435" s="40">
        <f ca="1">Z434+SUMIFS('Transactions (Dated)'!$E$2:$E$53,'Transactions (Dated)'!$D$2:$D$53,'Share Values'!$V435,'Transactions (Dated)'!$B$2:$B$53,'Share Values'!Z$11,'Transactions (Dated)'!$C$2:$C$53,"Buy")-SUMIFS('Transactions (Dated)'!$E$2:$E$53,'Transactions (Dated)'!$D$2:$D$53,'Share Values'!$V435,'Transactions (Dated)'!$B$2:$B$53,'Share Values'!Z$11,'Transactions (Dated)'!$C$2:$C$53,"Sell")</f>
        <v>1892</v>
      </c>
      <c r="AA435" s="40">
        <f ca="1">AA434+SUMIFS('Transactions (Dated)'!$E$2:$E$53,'Transactions (Dated)'!$D$2:$D$53,'Share Values'!$V435,'Transactions (Dated)'!$B$2:$B$53,'Share Values'!AA$11,'Transactions (Dated)'!$C$2:$C$53,"Buy")-SUMIFS('Transactions (Dated)'!$E$2:$E$53,'Transactions (Dated)'!$D$2:$D$53,'Share Values'!$V435,'Transactions (Dated)'!$B$2:$B$53,'Share Values'!AA$11,'Transactions (Dated)'!$C$2:$C$53,"Sell")</f>
        <v>2348</v>
      </c>
      <c r="AB435" s="40">
        <f ca="1">AB434+SUMIFS('Transactions (Dated)'!$E$2:$E$53,'Transactions (Dated)'!$D$2:$D$53,'Share Values'!$V435,'Transactions (Dated)'!$B$2:$B$53,'Share Values'!AB$11,'Transactions (Dated)'!$C$2:$C$53,"Buy")-SUMIFS('Transactions (Dated)'!$E$2:$E$53,'Transactions (Dated)'!$D$2:$D$53,'Share Values'!$V435,'Transactions (Dated)'!$B$2:$B$53,'Share Values'!AB$11,'Transactions (Dated)'!$C$2:$C$53,"Sell")</f>
        <v>4900</v>
      </c>
      <c r="AC435" s="40">
        <f ca="1">AC434+SUMIFS('Transactions (Dated)'!$E$2:$E$53,'Transactions (Dated)'!$D$2:$D$53,'Share Values'!$V435,'Transactions (Dated)'!$B$2:$B$53,'Share Values'!AC$11,'Transactions (Dated)'!$C$2:$C$53,"Buy")-SUMIFS('Transactions (Dated)'!$E$2:$E$53,'Transactions (Dated)'!$D$2:$D$53,'Share Values'!$V435,'Transactions (Dated)'!$B$2:$B$53,'Share Values'!AC$11,'Transactions (Dated)'!$C$2:$C$53,"Sell")</f>
        <v>2900</v>
      </c>
      <c r="AD435" s="40">
        <f ca="1">AD434+SUMIFS('Transactions (Dated)'!$E$2:$E$53,'Transactions (Dated)'!$D$2:$D$53,'Share Values'!$V435,'Transactions (Dated)'!$B$2:$B$53,'Share Values'!AD$11,'Transactions (Dated)'!$C$2:$C$53,"Buy")-SUMIFS('Transactions (Dated)'!$E$2:$E$53,'Transactions (Dated)'!$D$2:$D$53,'Share Values'!$V435,'Transactions (Dated)'!$B$2:$B$53,'Share Values'!AD$11,'Transactions (Dated)'!$C$2:$C$53,"Sell")</f>
        <v>14201</v>
      </c>
      <c r="AE435" s="40">
        <f ca="1">AE434+SUMIFS('Transactions (Dated)'!$E$2:$E$53,'Transactions (Dated)'!$D$2:$D$53,'Share Values'!$V435,'Transactions (Dated)'!$B$2:$B$53,'Share Values'!AE$11,'Transactions (Dated)'!$C$2:$C$53,"Buy")-SUMIFS('Transactions (Dated)'!$E$2:$E$53,'Transactions (Dated)'!$D$2:$D$53,'Share Values'!$V435,'Transactions (Dated)'!$B$2:$B$53,'Share Values'!AE$11,'Transactions (Dated)'!$C$2:$C$53,"Sell")</f>
        <v>6835</v>
      </c>
      <c r="AF435" s="40">
        <f ca="1">AF434+SUMIFS('Transactions (Dated)'!$E$2:$E$53,'Transactions (Dated)'!$D$2:$D$53,'Share Values'!$V435,'Transactions (Dated)'!$B$2:$B$53,'Share Values'!AF$11,'Transactions (Dated)'!$C$2:$C$53,"Buy")-SUMIFS('Transactions (Dated)'!$E$2:$E$53,'Transactions (Dated)'!$D$2:$D$53,'Share Values'!$V435,'Transactions (Dated)'!$B$2:$B$53,'Share Values'!AF$11,'Transactions (Dated)'!$C$2:$C$53,"Sell")</f>
        <v>0</v>
      </c>
      <c r="AG435" s="40">
        <f ca="1">AG434+SUMIFS('Transactions (Dated)'!$E$2:$E$53,'Transactions (Dated)'!$D$2:$D$53,'Share Values'!$V435,'Transactions (Dated)'!$B$2:$B$53,'Share Values'!AG$11,'Transactions (Dated)'!$C$2:$C$53,"Buy")-SUMIFS('Transactions (Dated)'!$E$2:$E$53,'Transactions (Dated)'!$D$2:$D$53,'Share Values'!$V435,'Transactions (Dated)'!$B$2:$B$53,'Share Values'!AG$11,'Transactions (Dated)'!$C$2:$C$53,"Sell")</f>
        <v>0</v>
      </c>
      <c r="AH435" s="40">
        <f ca="1">AH434+SUMIFS('Transactions (Dated)'!$E$2:$E$53,'Transactions (Dated)'!$D$2:$D$53,'Share Values'!$V435,'Transactions (Dated)'!$B$2:$B$53,'Share Values'!AH$11,'Transactions (Dated)'!$C$2:$C$53,"Buy")-SUMIFS('Transactions (Dated)'!$E$2:$E$53,'Transactions (Dated)'!$D$2:$D$53,'Share Values'!$V435,'Transactions (Dated)'!$B$2:$B$53,'Share Values'!AH$11,'Transactions (Dated)'!$C$2:$C$53,"Sell")</f>
        <v>0</v>
      </c>
      <c r="AI435" s="40">
        <f ca="1">AI434+SUMIFS('Transactions (Dated)'!$E$2:$E$53,'Transactions (Dated)'!$D$2:$D$53,'Share Values'!$V435,'Transactions (Dated)'!$B$2:$B$53,'Share Values'!AI$11,'Transactions (Dated)'!$C$2:$C$53,"Buy")-SUMIFS('Transactions (Dated)'!$E$2:$E$53,'Transactions (Dated)'!$D$2:$D$53,'Share Values'!$V435,'Transactions (Dated)'!$B$2:$B$53,'Share Values'!AI$11,'Transactions (Dated)'!$C$2:$C$53,"Sell")</f>
        <v>0</v>
      </c>
      <c r="AJ435" s="40">
        <f ca="1">AJ434+SUMIFS('Transactions (Dated)'!$E$2:$E$53,'Transactions (Dated)'!$D$2:$D$53,'Share Values'!$V435,'Transactions (Dated)'!$B$2:$B$53,'Share Values'!AJ$11,'Transactions (Dated)'!$C$2:$C$53,"Buy")-SUMIFS('Transactions (Dated)'!$E$2:$E$53,'Transactions (Dated)'!$D$2:$D$53,'Share Values'!$V435,'Transactions (Dated)'!$B$2:$B$53,'Share Values'!AJ$11,'Transactions (Dated)'!$C$2:$C$53,"Sell")</f>
        <v>0</v>
      </c>
      <c r="AK435" s="40"/>
      <c r="AM435" s="3">
        <f t="shared" si="153"/>
        <v>42529</v>
      </c>
      <c r="AN435" s="6">
        <f t="shared" ca="1" si="154"/>
        <v>43521.25</v>
      </c>
      <c r="AO435" s="6">
        <f t="shared" ca="1" si="155"/>
        <v>21562.5</v>
      </c>
      <c r="AP435" s="6">
        <f t="shared" ca="1" si="156"/>
        <v>0</v>
      </c>
      <c r="AQ435" s="6">
        <f t="shared" ca="1" si="157"/>
        <v>71139.199999999997</v>
      </c>
      <c r="AR435" s="6">
        <f t="shared" ca="1" si="158"/>
        <v>33200.720000000001</v>
      </c>
      <c r="AS435" s="6">
        <f t="shared" ca="1" si="159"/>
        <v>63798</v>
      </c>
      <c r="AT435" s="6">
        <f t="shared" ca="1" si="160"/>
        <v>48284.999999999993</v>
      </c>
      <c r="AU435" s="6">
        <f t="shared" ca="1" si="161"/>
        <v>63762.490000000005</v>
      </c>
      <c r="AV435" s="6">
        <f t="shared" ca="1" si="162"/>
        <v>63087.05</v>
      </c>
      <c r="AW435" s="6">
        <f t="shared" ca="1" si="163"/>
        <v>0</v>
      </c>
      <c r="AX435" s="6">
        <f t="shared" ca="1" si="164"/>
        <v>0</v>
      </c>
      <c r="AY435" s="6">
        <f t="shared" ca="1" si="165"/>
        <v>0</v>
      </c>
      <c r="AZ435" s="6">
        <f t="shared" ca="1" si="166"/>
        <v>0</v>
      </c>
      <c r="BA435" s="6">
        <f t="shared" ca="1" si="167"/>
        <v>0</v>
      </c>
      <c r="BB435" s="6"/>
      <c r="BD435" s="4">
        <f t="shared" ca="1" si="168"/>
        <v>408356.20999999996</v>
      </c>
      <c r="BF435" s="3">
        <f t="shared" si="169"/>
        <v>42529</v>
      </c>
      <c r="BG435" s="6">
        <f>BG434+SUMIFS('Transactions (Dated)'!H:H,'Transactions (Dated)'!D:D,'Share Values'!AM435)</f>
        <v>633797.67999999993</v>
      </c>
      <c r="BH435" s="6">
        <f ca="1">BH434+SUMIFS('Transactions (Dated)'!$F:$F,'Transactions (Dated)'!$D:$D,$BF435,'Transactions (Dated)'!$B:$B,BH$11,'Transactions (Dated)'!$C:$C,"Dividend (paid to cash)")*W435</f>
        <v>0</v>
      </c>
      <c r="BI435" s="6">
        <f ca="1">BI434+SUMIFS('Transactions (Dated)'!$F:$F,'Transactions (Dated)'!$D:$D,$BF435,'Transactions (Dated)'!$B:$B,BI$11,'Transactions (Dated)'!$C:$C,"Dividend (paid to cash)")*X435</f>
        <v>2421.875</v>
      </c>
      <c r="BJ435" s="6">
        <f ca="1">BJ434+SUMIFS('Transactions (Dated)'!$F:$F,'Transactions (Dated)'!$D:$D,$BF435,'Transactions (Dated)'!$B:$B,BJ$11,'Transactions (Dated)'!$C:$C,"Dividend (paid to cash)")*Y435</f>
        <v>0</v>
      </c>
      <c r="BK435" s="6">
        <f ca="1">BK434+SUMIFS('Transactions (Dated)'!$F:$F,'Transactions (Dated)'!$D:$D,$BF435,'Transactions (Dated)'!$B:$B,BK$11,'Transactions (Dated)'!$C:$C,"Dividend (paid to cash)")*Z435</f>
        <v>397.32000000000005</v>
      </c>
      <c r="BL435" s="6">
        <f ca="1">BL434+SUMIFS('Transactions (Dated)'!$F:$F,'Transactions (Dated)'!$D:$D,$BF435,'Transactions (Dated)'!$B:$B,BL$11,'Transactions (Dated)'!$C:$C,"Dividend (paid to cash)")*AA435</f>
        <v>0</v>
      </c>
      <c r="BM435" s="6">
        <f ca="1">BM434+SUMIFS('Transactions (Dated)'!$F:$F,'Transactions (Dated)'!$D:$D,$BF435,'Transactions (Dated)'!$B:$B,BM$11,'Transactions (Dated)'!$C:$C,"Dividend (paid to cash)")*AB435</f>
        <v>1796.585</v>
      </c>
      <c r="BN435" s="6">
        <f ca="1">BN434+SUMIFS('Transactions (Dated)'!$F:$F,'Transactions (Dated)'!$D:$D,$BF435,'Transactions (Dated)'!$B:$B,BN$11,'Transactions (Dated)'!$C:$C,"Dividend (paid to cash)")*AC435</f>
        <v>1740</v>
      </c>
      <c r="BO435" s="6">
        <f ca="1">BO434+SUMIFS('Transactions (Dated)'!$F:$F,'Transactions (Dated)'!$D:$D,$BF435,'Transactions (Dated)'!$B:$B,BO$11,'Transactions (Dated)'!$C:$C,"Dividend (paid to cash)")*AD435</f>
        <v>0</v>
      </c>
      <c r="BP435" s="6">
        <f ca="1">BP434+SUMIFS('Transactions (Dated)'!$F:$F,'Transactions (Dated)'!$D:$D,$BF435,'Transactions (Dated)'!$B:$B,BP$11,'Transactions (Dated)'!$C:$C,"Dividend (paid to cash)")*AE435</f>
        <v>0</v>
      </c>
      <c r="BQ435" s="6">
        <f ca="1">BQ434+SUMIFS('Transactions (Dated)'!$F:$F,'Transactions (Dated)'!$D:$D,$BF435,'Transactions (Dated)'!$B:$B,BQ$11,'Transactions (Dated)'!$C:$C,"Dividend (paid to cash)")*AF435</f>
        <v>0</v>
      </c>
      <c r="BR435" s="6">
        <f ca="1">BR434+SUMIFS('Transactions (Dated)'!$F:$F,'Transactions (Dated)'!$D:$D,$BF435,'Transactions (Dated)'!$B:$B,BR$11,'Transactions (Dated)'!$C:$C,"Dividend (paid to cash)")*AG435</f>
        <v>0</v>
      </c>
      <c r="BS435" s="6">
        <f ca="1">BS434+SUMIFS('Transactions (Dated)'!$F:$F,'Transactions (Dated)'!$D:$D,$BF435,'Transactions (Dated)'!$B:$B,BS$11,'Transactions (Dated)'!$C:$C,"Dividend (paid to cash)")*AH435</f>
        <v>0</v>
      </c>
      <c r="BT435" s="6">
        <f ca="1">BT434+SUMIFS('Transactions (Dated)'!$F:$F,'Transactions (Dated)'!$D:$D,$BF435,'Transactions (Dated)'!$B:$B,BT$11,'Transactions (Dated)'!$C:$C,"Dividend (paid to cash)")*AI435</f>
        <v>0</v>
      </c>
      <c r="BU435" s="6">
        <f ca="1">BU434+SUMIFS('Transactions (Dated)'!$F:$F,'Transactions (Dated)'!$D:$D,$BF435,'Transactions (Dated)'!$B:$B,BU$11,'Transactions (Dated)'!$C:$C,"Dividend (paid to cash)")*AJ435</f>
        <v>0</v>
      </c>
      <c r="BV435" s="6"/>
      <c r="BX435" s="6">
        <f t="shared" ca="1" si="174"/>
        <v>640153.45999999985</v>
      </c>
      <c r="BZ435" s="3">
        <f t="shared" si="175"/>
        <v>42529</v>
      </c>
      <c r="CA435" s="4">
        <f t="shared" ca="1" si="170"/>
        <v>408356.20999999996</v>
      </c>
      <c r="CB435" s="4">
        <f t="shared" ca="1" si="171"/>
        <v>640153.45999999985</v>
      </c>
      <c r="CD435" s="4">
        <f t="shared" ca="1" si="172"/>
        <v>1048509.6699999998</v>
      </c>
    </row>
    <row r="436" spans="2:82">
      <c r="B436" s="3">
        <f t="shared" si="173"/>
        <v>42530</v>
      </c>
      <c r="C436" s="2">
        <v>14240</v>
      </c>
      <c r="E436" s="70">
        <v>42530</v>
      </c>
      <c r="F436" s="69">
        <v>9.34</v>
      </c>
      <c r="G436" s="69">
        <v>2.33</v>
      </c>
      <c r="H436" s="69">
        <v>19.29</v>
      </c>
      <c r="I436" s="69">
        <v>37.479999999999997</v>
      </c>
      <c r="J436" s="69">
        <v>14.04</v>
      </c>
      <c r="K436" s="69">
        <v>12.97</v>
      </c>
      <c r="L436" s="69">
        <v>16.579999999999998</v>
      </c>
      <c r="M436" s="69">
        <v>4.66</v>
      </c>
      <c r="N436" s="69">
        <v>9.24</v>
      </c>
      <c r="O436" s="69">
        <v>8.8666999999999998</v>
      </c>
      <c r="P436" s="69">
        <v>29.83</v>
      </c>
      <c r="Q436" s="69">
        <v>1.1499999999999999</v>
      </c>
      <c r="R436" s="69">
        <v>6.32</v>
      </c>
      <c r="S436" s="69">
        <v>41.99</v>
      </c>
      <c r="T436" s="4"/>
      <c r="V436" s="3">
        <f t="shared" si="152"/>
        <v>42530</v>
      </c>
      <c r="W436" s="40">
        <f ca="1">W435+SUMIFS('Transactions (Dated)'!$E$2:$E$53,'Transactions (Dated)'!$D$2:$D$53,'Share Values'!$V436,'Transactions (Dated)'!$B$2:$B$53,'Share Values'!W$11,'Transactions (Dated)'!$C$2:$C$53,"Buy")-SUMIFS('Transactions (Dated)'!$E$2:$E$53,'Transactions (Dated)'!$D$2:$D$53,'Share Values'!$V436,'Transactions (Dated)'!$B$2:$B$53,'Share Values'!W$11,'Transactions (Dated)'!$C$2:$C$53,"Sell")</f>
        <v>4625</v>
      </c>
      <c r="X436" s="40">
        <f ca="1">X435+SUMIFS('Transactions (Dated)'!$E$2:$E$53,'Transactions (Dated)'!$D$2:$D$53,'Share Values'!$V436,'Transactions (Dated)'!$B$2:$B$53,'Share Values'!X$11,'Transactions (Dated)'!$C$2:$C$53,"Buy")-SUMIFS('Transactions (Dated)'!$E$2:$E$53,'Transactions (Dated)'!$D$2:$D$53,'Share Values'!$V436,'Transactions (Dated)'!$B$2:$B$53,'Share Values'!X$11,'Transactions (Dated)'!$C$2:$C$53,"Sell")</f>
        <v>9375</v>
      </c>
      <c r="Y436" s="40">
        <f ca="1">Y435+SUMIFS('Transactions (Dated)'!$E$2:$E$53,'Transactions (Dated)'!$D$2:$D$53,'Share Values'!$V436,'Transactions (Dated)'!$B$2:$B$53,'Share Values'!Y$11,'Transactions (Dated)'!$C$2:$C$53,"Buy")-SUMIFS('Transactions (Dated)'!$E$2:$E$53,'Transactions (Dated)'!$D$2:$D$53,'Share Values'!$V436,'Transactions (Dated)'!$B$2:$B$53,'Share Values'!Y$11,'Transactions (Dated)'!$C$2:$C$53,"Sell")</f>
        <v>0</v>
      </c>
      <c r="Z436" s="40">
        <f ca="1">Z435+SUMIFS('Transactions (Dated)'!$E$2:$E$53,'Transactions (Dated)'!$D$2:$D$53,'Share Values'!$V436,'Transactions (Dated)'!$B$2:$B$53,'Share Values'!Z$11,'Transactions (Dated)'!$C$2:$C$53,"Buy")-SUMIFS('Transactions (Dated)'!$E$2:$E$53,'Transactions (Dated)'!$D$2:$D$53,'Share Values'!$V436,'Transactions (Dated)'!$B$2:$B$53,'Share Values'!Z$11,'Transactions (Dated)'!$C$2:$C$53,"Sell")</f>
        <v>1892</v>
      </c>
      <c r="AA436" s="40">
        <f ca="1">AA435+SUMIFS('Transactions (Dated)'!$E$2:$E$53,'Transactions (Dated)'!$D$2:$D$53,'Share Values'!$V436,'Transactions (Dated)'!$B$2:$B$53,'Share Values'!AA$11,'Transactions (Dated)'!$C$2:$C$53,"Buy")-SUMIFS('Transactions (Dated)'!$E$2:$E$53,'Transactions (Dated)'!$D$2:$D$53,'Share Values'!$V436,'Transactions (Dated)'!$B$2:$B$53,'Share Values'!AA$11,'Transactions (Dated)'!$C$2:$C$53,"Sell")</f>
        <v>2348</v>
      </c>
      <c r="AB436" s="40">
        <f ca="1">AB435+SUMIFS('Transactions (Dated)'!$E$2:$E$53,'Transactions (Dated)'!$D$2:$D$53,'Share Values'!$V436,'Transactions (Dated)'!$B$2:$B$53,'Share Values'!AB$11,'Transactions (Dated)'!$C$2:$C$53,"Buy")-SUMIFS('Transactions (Dated)'!$E$2:$E$53,'Transactions (Dated)'!$D$2:$D$53,'Share Values'!$V436,'Transactions (Dated)'!$B$2:$B$53,'Share Values'!AB$11,'Transactions (Dated)'!$C$2:$C$53,"Sell")</f>
        <v>4900</v>
      </c>
      <c r="AC436" s="40">
        <f ca="1">AC435+SUMIFS('Transactions (Dated)'!$E$2:$E$53,'Transactions (Dated)'!$D$2:$D$53,'Share Values'!$V436,'Transactions (Dated)'!$B$2:$B$53,'Share Values'!AC$11,'Transactions (Dated)'!$C$2:$C$53,"Buy")-SUMIFS('Transactions (Dated)'!$E$2:$E$53,'Transactions (Dated)'!$D$2:$D$53,'Share Values'!$V436,'Transactions (Dated)'!$B$2:$B$53,'Share Values'!AC$11,'Transactions (Dated)'!$C$2:$C$53,"Sell")</f>
        <v>2900</v>
      </c>
      <c r="AD436" s="40">
        <f ca="1">AD435+SUMIFS('Transactions (Dated)'!$E$2:$E$53,'Transactions (Dated)'!$D$2:$D$53,'Share Values'!$V436,'Transactions (Dated)'!$B$2:$B$53,'Share Values'!AD$11,'Transactions (Dated)'!$C$2:$C$53,"Buy")-SUMIFS('Transactions (Dated)'!$E$2:$E$53,'Transactions (Dated)'!$D$2:$D$53,'Share Values'!$V436,'Transactions (Dated)'!$B$2:$B$53,'Share Values'!AD$11,'Transactions (Dated)'!$C$2:$C$53,"Sell")</f>
        <v>14201</v>
      </c>
      <c r="AE436" s="40">
        <f ca="1">AE435+SUMIFS('Transactions (Dated)'!$E$2:$E$53,'Transactions (Dated)'!$D$2:$D$53,'Share Values'!$V436,'Transactions (Dated)'!$B$2:$B$53,'Share Values'!AE$11,'Transactions (Dated)'!$C$2:$C$53,"Buy")-SUMIFS('Transactions (Dated)'!$E$2:$E$53,'Transactions (Dated)'!$D$2:$D$53,'Share Values'!$V436,'Transactions (Dated)'!$B$2:$B$53,'Share Values'!AE$11,'Transactions (Dated)'!$C$2:$C$53,"Sell")</f>
        <v>6835</v>
      </c>
      <c r="AF436" s="40">
        <f ca="1">AF435+SUMIFS('Transactions (Dated)'!$E$2:$E$53,'Transactions (Dated)'!$D$2:$D$53,'Share Values'!$V436,'Transactions (Dated)'!$B$2:$B$53,'Share Values'!AF$11,'Transactions (Dated)'!$C$2:$C$53,"Buy")-SUMIFS('Transactions (Dated)'!$E$2:$E$53,'Transactions (Dated)'!$D$2:$D$53,'Share Values'!$V436,'Transactions (Dated)'!$B$2:$B$53,'Share Values'!AF$11,'Transactions (Dated)'!$C$2:$C$53,"Sell")</f>
        <v>0</v>
      </c>
      <c r="AG436" s="40">
        <f ca="1">AG435+SUMIFS('Transactions (Dated)'!$E$2:$E$53,'Transactions (Dated)'!$D$2:$D$53,'Share Values'!$V436,'Transactions (Dated)'!$B$2:$B$53,'Share Values'!AG$11,'Transactions (Dated)'!$C$2:$C$53,"Buy")-SUMIFS('Transactions (Dated)'!$E$2:$E$53,'Transactions (Dated)'!$D$2:$D$53,'Share Values'!$V436,'Transactions (Dated)'!$B$2:$B$53,'Share Values'!AG$11,'Transactions (Dated)'!$C$2:$C$53,"Sell")</f>
        <v>0</v>
      </c>
      <c r="AH436" s="40">
        <f ca="1">AH435+SUMIFS('Transactions (Dated)'!$E$2:$E$53,'Transactions (Dated)'!$D$2:$D$53,'Share Values'!$V436,'Transactions (Dated)'!$B$2:$B$53,'Share Values'!AH$11,'Transactions (Dated)'!$C$2:$C$53,"Buy")-SUMIFS('Transactions (Dated)'!$E$2:$E$53,'Transactions (Dated)'!$D$2:$D$53,'Share Values'!$V436,'Transactions (Dated)'!$B$2:$B$53,'Share Values'!AH$11,'Transactions (Dated)'!$C$2:$C$53,"Sell")</f>
        <v>0</v>
      </c>
      <c r="AI436" s="40">
        <f ca="1">AI435+SUMIFS('Transactions (Dated)'!$E$2:$E$53,'Transactions (Dated)'!$D$2:$D$53,'Share Values'!$V436,'Transactions (Dated)'!$B$2:$B$53,'Share Values'!AI$11,'Transactions (Dated)'!$C$2:$C$53,"Buy")-SUMIFS('Transactions (Dated)'!$E$2:$E$53,'Transactions (Dated)'!$D$2:$D$53,'Share Values'!$V436,'Transactions (Dated)'!$B$2:$B$53,'Share Values'!AI$11,'Transactions (Dated)'!$C$2:$C$53,"Sell")</f>
        <v>0</v>
      </c>
      <c r="AJ436" s="40">
        <f ca="1">AJ435+SUMIFS('Transactions (Dated)'!$E$2:$E$53,'Transactions (Dated)'!$D$2:$D$53,'Share Values'!$V436,'Transactions (Dated)'!$B$2:$B$53,'Share Values'!AJ$11,'Transactions (Dated)'!$C$2:$C$53,"Buy")-SUMIFS('Transactions (Dated)'!$E$2:$E$53,'Transactions (Dated)'!$D$2:$D$53,'Share Values'!$V436,'Transactions (Dated)'!$B$2:$B$53,'Share Values'!AJ$11,'Transactions (Dated)'!$C$2:$C$53,"Sell")</f>
        <v>0</v>
      </c>
      <c r="AK436" s="40"/>
      <c r="AM436" s="3">
        <f t="shared" si="153"/>
        <v>42530</v>
      </c>
      <c r="AN436" s="6">
        <f t="shared" ca="1" si="154"/>
        <v>43197.5</v>
      </c>
      <c r="AO436" s="6">
        <f t="shared" ca="1" si="155"/>
        <v>21843.75</v>
      </c>
      <c r="AP436" s="6">
        <f t="shared" ca="1" si="156"/>
        <v>0</v>
      </c>
      <c r="AQ436" s="6">
        <f t="shared" ca="1" si="157"/>
        <v>70912.159999999989</v>
      </c>
      <c r="AR436" s="6">
        <f t="shared" ca="1" si="158"/>
        <v>32965.919999999998</v>
      </c>
      <c r="AS436" s="6">
        <f t="shared" ca="1" si="159"/>
        <v>63553</v>
      </c>
      <c r="AT436" s="6">
        <f t="shared" ca="1" si="160"/>
        <v>48081.999999999993</v>
      </c>
      <c r="AU436" s="6">
        <f t="shared" ca="1" si="161"/>
        <v>66176.66</v>
      </c>
      <c r="AV436" s="6">
        <f t="shared" ca="1" si="162"/>
        <v>63155.4</v>
      </c>
      <c r="AW436" s="6">
        <f t="shared" ca="1" si="163"/>
        <v>0</v>
      </c>
      <c r="AX436" s="6">
        <f t="shared" ca="1" si="164"/>
        <v>0</v>
      </c>
      <c r="AY436" s="6">
        <f t="shared" ca="1" si="165"/>
        <v>0</v>
      </c>
      <c r="AZ436" s="6">
        <f t="shared" ca="1" si="166"/>
        <v>0</v>
      </c>
      <c r="BA436" s="6">
        <f t="shared" ca="1" si="167"/>
        <v>0</v>
      </c>
      <c r="BB436" s="6"/>
      <c r="BD436" s="4">
        <f t="shared" ca="1" si="168"/>
        <v>409886.39</v>
      </c>
      <c r="BF436" s="3">
        <f t="shared" si="169"/>
        <v>42530</v>
      </c>
      <c r="BG436" s="6">
        <f>BG435+SUMIFS('Transactions (Dated)'!H:H,'Transactions (Dated)'!D:D,'Share Values'!AM436)</f>
        <v>633797.67999999993</v>
      </c>
      <c r="BH436" s="6">
        <f ca="1">BH435+SUMIFS('Transactions (Dated)'!$F:$F,'Transactions (Dated)'!$D:$D,$BF436,'Transactions (Dated)'!$B:$B,BH$11,'Transactions (Dated)'!$C:$C,"Dividend (paid to cash)")*W436</f>
        <v>0</v>
      </c>
      <c r="BI436" s="6">
        <f ca="1">BI435+SUMIFS('Transactions (Dated)'!$F:$F,'Transactions (Dated)'!$D:$D,$BF436,'Transactions (Dated)'!$B:$B,BI$11,'Transactions (Dated)'!$C:$C,"Dividend (paid to cash)")*X436</f>
        <v>2421.875</v>
      </c>
      <c r="BJ436" s="6">
        <f ca="1">BJ435+SUMIFS('Transactions (Dated)'!$F:$F,'Transactions (Dated)'!$D:$D,$BF436,'Transactions (Dated)'!$B:$B,BJ$11,'Transactions (Dated)'!$C:$C,"Dividend (paid to cash)")*Y436</f>
        <v>0</v>
      </c>
      <c r="BK436" s="6">
        <f ca="1">BK435+SUMIFS('Transactions (Dated)'!$F:$F,'Transactions (Dated)'!$D:$D,$BF436,'Transactions (Dated)'!$B:$B,BK$11,'Transactions (Dated)'!$C:$C,"Dividend (paid to cash)")*Z436</f>
        <v>397.32000000000005</v>
      </c>
      <c r="BL436" s="6">
        <f ca="1">BL435+SUMIFS('Transactions (Dated)'!$F:$F,'Transactions (Dated)'!$D:$D,$BF436,'Transactions (Dated)'!$B:$B,BL$11,'Transactions (Dated)'!$C:$C,"Dividend (paid to cash)")*AA436</f>
        <v>0</v>
      </c>
      <c r="BM436" s="6">
        <f ca="1">BM435+SUMIFS('Transactions (Dated)'!$F:$F,'Transactions (Dated)'!$D:$D,$BF436,'Transactions (Dated)'!$B:$B,BM$11,'Transactions (Dated)'!$C:$C,"Dividend (paid to cash)")*AB436</f>
        <v>1796.585</v>
      </c>
      <c r="BN436" s="6">
        <f ca="1">BN435+SUMIFS('Transactions (Dated)'!$F:$F,'Transactions (Dated)'!$D:$D,$BF436,'Transactions (Dated)'!$B:$B,BN$11,'Transactions (Dated)'!$C:$C,"Dividend (paid to cash)")*AC436</f>
        <v>1740</v>
      </c>
      <c r="BO436" s="6">
        <f ca="1">BO435+SUMIFS('Transactions (Dated)'!$F:$F,'Transactions (Dated)'!$D:$D,$BF436,'Transactions (Dated)'!$B:$B,BO$11,'Transactions (Dated)'!$C:$C,"Dividend (paid to cash)")*AD436</f>
        <v>0</v>
      </c>
      <c r="BP436" s="6">
        <f ca="1">BP435+SUMIFS('Transactions (Dated)'!$F:$F,'Transactions (Dated)'!$D:$D,$BF436,'Transactions (Dated)'!$B:$B,BP$11,'Transactions (Dated)'!$C:$C,"Dividend (paid to cash)")*AE436</f>
        <v>0</v>
      </c>
      <c r="BQ436" s="6">
        <f ca="1">BQ435+SUMIFS('Transactions (Dated)'!$F:$F,'Transactions (Dated)'!$D:$D,$BF436,'Transactions (Dated)'!$B:$B,BQ$11,'Transactions (Dated)'!$C:$C,"Dividend (paid to cash)")*AF436</f>
        <v>0</v>
      </c>
      <c r="BR436" s="6">
        <f ca="1">BR435+SUMIFS('Transactions (Dated)'!$F:$F,'Transactions (Dated)'!$D:$D,$BF436,'Transactions (Dated)'!$B:$B,BR$11,'Transactions (Dated)'!$C:$C,"Dividend (paid to cash)")*AG436</f>
        <v>0</v>
      </c>
      <c r="BS436" s="6">
        <f ca="1">BS435+SUMIFS('Transactions (Dated)'!$F:$F,'Transactions (Dated)'!$D:$D,$BF436,'Transactions (Dated)'!$B:$B,BS$11,'Transactions (Dated)'!$C:$C,"Dividend (paid to cash)")*AH436</f>
        <v>0</v>
      </c>
      <c r="BT436" s="6">
        <f ca="1">BT435+SUMIFS('Transactions (Dated)'!$F:$F,'Transactions (Dated)'!$D:$D,$BF436,'Transactions (Dated)'!$B:$B,BT$11,'Transactions (Dated)'!$C:$C,"Dividend (paid to cash)")*AI436</f>
        <v>0</v>
      </c>
      <c r="BU436" s="6">
        <f ca="1">BU435+SUMIFS('Transactions (Dated)'!$F:$F,'Transactions (Dated)'!$D:$D,$BF436,'Transactions (Dated)'!$B:$B,BU$11,'Transactions (Dated)'!$C:$C,"Dividend (paid to cash)")*AJ436</f>
        <v>0</v>
      </c>
      <c r="BV436" s="6"/>
      <c r="BX436" s="6">
        <f t="shared" ca="1" si="174"/>
        <v>640153.45999999985</v>
      </c>
      <c r="BZ436" s="3">
        <f t="shared" si="175"/>
        <v>42530</v>
      </c>
      <c r="CA436" s="4">
        <f t="shared" ca="1" si="170"/>
        <v>409886.39</v>
      </c>
      <c r="CB436" s="4">
        <f t="shared" ca="1" si="171"/>
        <v>640153.45999999985</v>
      </c>
      <c r="CD436" s="4">
        <f t="shared" ca="1" si="172"/>
        <v>1050039.8499999999</v>
      </c>
    </row>
    <row r="437" spans="2:82">
      <c r="B437" s="3">
        <f t="shared" si="173"/>
        <v>42531</v>
      </c>
      <c r="C437" s="2">
        <v>14037.5</v>
      </c>
      <c r="E437" s="70">
        <v>42531</v>
      </c>
      <c r="F437" s="69">
        <v>8.92</v>
      </c>
      <c r="G437" s="69">
        <v>2.25</v>
      </c>
      <c r="H437" s="69">
        <v>19.010000000000002</v>
      </c>
      <c r="I437" s="69">
        <v>37.270000000000003</v>
      </c>
      <c r="J437" s="69">
        <v>13.89</v>
      </c>
      <c r="K437" s="69">
        <v>12.94</v>
      </c>
      <c r="L437" s="69">
        <v>16.149999999999999</v>
      </c>
      <c r="M437" s="69">
        <v>4.68</v>
      </c>
      <c r="N437" s="69">
        <v>9.24</v>
      </c>
      <c r="O437" s="69">
        <v>8.8766999999999996</v>
      </c>
      <c r="P437" s="69">
        <v>29.61</v>
      </c>
      <c r="Q437" s="69">
        <v>1.1399999999999999</v>
      </c>
      <c r="R437" s="69">
        <v>6.24</v>
      </c>
      <c r="S437" s="69">
        <v>41.86</v>
      </c>
      <c r="T437" s="4"/>
      <c r="V437" s="3">
        <f t="shared" si="152"/>
        <v>42531</v>
      </c>
      <c r="W437" s="40">
        <f ca="1">W436+SUMIFS('Transactions (Dated)'!$E$2:$E$53,'Transactions (Dated)'!$D$2:$D$53,'Share Values'!$V437,'Transactions (Dated)'!$B$2:$B$53,'Share Values'!W$11,'Transactions (Dated)'!$C$2:$C$53,"Buy")-SUMIFS('Transactions (Dated)'!$E$2:$E$53,'Transactions (Dated)'!$D$2:$D$53,'Share Values'!$V437,'Transactions (Dated)'!$B$2:$B$53,'Share Values'!W$11,'Transactions (Dated)'!$C$2:$C$53,"Sell")</f>
        <v>4625</v>
      </c>
      <c r="X437" s="40">
        <f ca="1">X436+SUMIFS('Transactions (Dated)'!$E$2:$E$53,'Transactions (Dated)'!$D$2:$D$53,'Share Values'!$V437,'Transactions (Dated)'!$B$2:$B$53,'Share Values'!X$11,'Transactions (Dated)'!$C$2:$C$53,"Buy")-SUMIFS('Transactions (Dated)'!$E$2:$E$53,'Transactions (Dated)'!$D$2:$D$53,'Share Values'!$V437,'Transactions (Dated)'!$B$2:$B$53,'Share Values'!X$11,'Transactions (Dated)'!$C$2:$C$53,"Sell")</f>
        <v>9375</v>
      </c>
      <c r="Y437" s="40">
        <f ca="1">Y436+SUMIFS('Transactions (Dated)'!$E$2:$E$53,'Transactions (Dated)'!$D$2:$D$53,'Share Values'!$V437,'Transactions (Dated)'!$B$2:$B$53,'Share Values'!Y$11,'Transactions (Dated)'!$C$2:$C$53,"Buy")-SUMIFS('Transactions (Dated)'!$E$2:$E$53,'Transactions (Dated)'!$D$2:$D$53,'Share Values'!$V437,'Transactions (Dated)'!$B$2:$B$53,'Share Values'!Y$11,'Transactions (Dated)'!$C$2:$C$53,"Sell")</f>
        <v>0</v>
      </c>
      <c r="Z437" s="40">
        <f ca="1">Z436+SUMIFS('Transactions (Dated)'!$E$2:$E$53,'Transactions (Dated)'!$D$2:$D$53,'Share Values'!$V437,'Transactions (Dated)'!$B$2:$B$53,'Share Values'!Z$11,'Transactions (Dated)'!$C$2:$C$53,"Buy")-SUMIFS('Transactions (Dated)'!$E$2:$E$53,'Transactions (Dated)'!$D$2:$D$53,'Share Values'!$V437,'Transactions (Dated)'!$B$2:$B$53,'Share Values'!Z$11,'Transactions (Dated)'!$C$2:$C$53,"Sell")</f>
        <v>1892</v>
      </c>
      <c r="AA437" s="40">
        <f ca="1">AA436+SUMIFS('Transactions (Dated)'!$E$2:$E$53,'Transactions (Dated)'!$D$2:$D$53,'Share Values'!$V437,'Transactions (Dated)'!$B$2:$B$53,'Share Values'!AA$11,'Transactions (Dated)'!$C$2:$C$53,"Buy")-SUMIFS('Transactions (Dated)'!$E$2:$E$53,'Transactions (Dated)'!$D$2:$D$53,'Share Values'!$V437,'Transactions (Dated)'!$B$2:$B$53,'Share Values'!AA$11,'Transactions (Dated)'!$C$2:$C$53,"Sell")</f>
        <v>2348</v>
      </c>
      <c r="AB437" s="40">
        <f ca="1">AB436+SUMIFS('Transactions (Dated)'!$E$2:$E$53,'Transactions (Dated)'!$D$2:$D$53,'Share Values'!$V437,'Transactions (Dated)'!$B$2:$B$53,'Share Values'!AB$11,'Transactions (Dated)'!$C$2:$C$53,"Buy")-SUMIFS('Transactions (Dated)'!$E$2:$E$53,'Transactions (Dated)'!$D$2:$D$53,'Share Values'!$V437,'Transactions (Dated)'!$B$2:$B$53,'Share Values'!AB$11,'Transactions (Dated)'!$C$2:$C$53,"Sell")</f>
        <v>4900</v>
      </c>
      <c r="AC437" s="40">
        <f ca="1">AC436+SUMIFS('Transactions (Dated)'!$E$2:$E$53,'Transactions (Dated)'!$D$2:$D$53,'Share Values'!$V437,'Transactions (Dated)'!$B$2:$B$53,'Share Values'!AC$11,'Transactions (Dated)'!$C$2:$C$53,"Buy")-SUMIFS('Transactions (Dated)'!$E$2:$E$53,'Transactions (Dated)'!$D$2:$D$53,'Share Values'!$V437,'Transactions (Dated)'!$B$2:$B$53,'Share Values'!AC$11,'Transactions (Dated)'!$C$2:$C$53,"Sell")</f>
        <v>2900</v>
      </c>
      <c r="AD437" s="40">
        <f ca="1">AD436+SUMIFS('Transactions (Dated)'!$E$2:$E$53,'Transactions (Dated)'!$D$2:$D$53,'Share Values'!$V437,'Transactions (Dated)'!$B$2:$B$53,'Share Values'!AD$11,'Transactions (Dated)'!$C$2:$C$53,"Buy")-SUMIFS('Transactions (Dated)'!$E$2:$E$53,'Transactions (Dated)'!$D$2:$D$53,'Share Values'!$V437,'Transactions (Dated)'!$B$2:$B$53,'Share Values'!AD$11,'Transactions (Dated)'!$C$2:$C$53,"Sell")</f>
        <v>14201</v>
      </c>
      <c r="AE437" s="40">
        <f ca="1">AE436+SUMIFS('Transactions (Dated)'!$E$2:$E$53,'Transactions (Dated)'!$D$2:$D$53,'Share Values'!$V437,'Transactions (Dated)'!$B$2:$B$53,'Share Values'!AE$11,'Transactions (Dated)'!$C$2:$C$53,"Buy")-SUMIFS('Transactions (Dated)'!$E$2:$E$53,'Transactions (Dated)'!$D$2:$D$53,'Share Values'!$V437,'Transactions (Dated)'!$B$2:$B$53,'Share Values'!AE$11,'Transactions (Dated)'!$C$2:$C$53,"Sell")</f>
        <v>6835</v>
      </c>
      <c r="AF437" s="40">
        <f ca="1">AF436+SUMIFS('Transactions (Dated)'!$E$2:$E$53,'Transactions (Dated)'!$D$2:$D$53,'Share Values'!$V437,'Transactions (Dated)'!$B$2:$B$53,'Share Values'!AF$11,'Transactions (Dated)'!$C$2:$C$53,"Buy")-SUMIFS('Transactions (Dated)'!$E$2:$E$53,'Transactions (Dated)'!$D$2:$D$53,'Share Values'!$V437,'Transactions (Dated)'!$B$2:$B$53,'Share Values'!AF$11,'Transactions (Dated)'!$C$2:$C$53,"Sell")</f>
        <v>0</v>
      </c>
      <c r="AG437" s="40">
        <f ca="1">AG436+SUMIFS('Transactions (Dated)'!$E$2:$E$53,'Transactions (Dated)'!$D$2:$D$53,'Share Values'!$V437,'Transactions (Dated)'!$B$2:$B$53,'Share Values'!AG$11,'Transactions (Dated)'!$C$2:$C$53,"Buy")-SUMIFS('Transactions (Dated)'!$E$2:$E$53,'Transactions (Dated)'!$D$2:$D$53,'Share Values'!$V437,'Transactions (Dated)'!$B$2:$B$53,'Share Values'!AG$11,'Transactions (Dated)'!$C$2:$C$53,"Sell")</f>
        <v>0</v>
      </c>
      <c r="AH437" s="40">
        <f ca="1">AH436+SUMIFS('Transactions (Dated)'!$E$2:$E$53,'Transactions (Dated)'!$D$2:$D$53,'Share Values'!$V437,'Transactions (Dated)'!$B$2:$B$53,'Share Values'!AH$11,'Transactions (Dated)'!$C$2:$C$53,"Buy")-SUMIFS('Transactions (Dated)'!$E$2:$E$53,'Transactions (Dated)'!$D$2:$D$53,'Share Values'!$V437,'Transactions (Dated)'!$B$2:$B$53,'Share Values'!AH$11,'Transactions (Dated)'!$C$2:$C$53,"Sell")</f>
        <v>0</v>
      </c>
      <c r="AI437" s="40">
        <f ca="1">AI436+SUMIFS('Transactions (Dated)'!$E$2:$E$53,'Transactions (Dated)'!$D$2:$D$53,'Share Values'!$V437,'Transactions (Dated)'!$B$2:$B$53,'Share Values'!AI$11,'Transactions (Dated)'!$C$2:$C$53,"Buy")-SUMIFS('Transactions (Dated)'!$E$2:$E$53,'Transactions (Dated)'!$D$2:$D$53,'Share Values'!$V437,'Transactions (Dated)'!$B$2:$B$53,'Share Values'!AI$11,'Transactions (Dated)'!$C$2:$C$53,"Sell")</f>
        <v>0</v>
      </c>
      <c r="AJ437" s="40">
        <f ca="1">AJ436+SUMIFS('Transactions (Dated)'!$E$2:$E$53,'Transactions (Dated)'!$D$2:$D$53,'Share Values'!$V437,'Transactions (Dated)'!$B$2:$B$53,'Share Values'!AJ$11,'Transactions (Dated)'!$C$2:$C$53,"Buy")-SUMIFS('Transactions (Dated)'!$E$2:$E$53,'Transactions (Dated)'!$D$2:$D$53,'Share Values'!$V437,'Transactions (Dated)'!$B$2:$B$53,'Share Values'!AJ$11,'Transactions (Dated)'!$C$2:$C$53,"Sell")</f>
        <v>0</v>
      </c>
      <c r="AK437" s="40"/>
      <c r="AM437" s="3">
        <f t="shared" si="153"/>
        <v>42531</v>
      </c>
      <c r="AN437" s="6">
        <f t="shared" ca="1" si="154"/>
        <v>41255</v>
      </c>
      <c r="AO437" s="6">
        <f t="shared" ca="1" si="155"/>
        <v>21093.75</v>
      </c>
      <c r="AP437" s="6">
        <f t="shared" ca="1" si="156"/>
        <v>0</v>
      </c>
      <c r="AQ437" s="6">
        <f t="shared" ca="1" si="157"/>
        <v>70514.840000000011</v>
      </c>
      <c r="AR437" s="6">
        <f t="shared" ca="1" si="158"/>
        <v>32613.72</v>
      </c>
      <c r="AS437" s="6">
        <f t="shared" ca="1" si="159"/>
        <v>63406</v>
      </c>
      <c r="AT437" s="6">
        <f t="shared" ca="1" si="160"/>
        <v>46834.999999999993</v>
      </c>
      <c r="AU437" s="6">
        <f t="shared" ca="1" si="161"/>
        <v>66460.679999999993</v>
      </c>
      <c r="AV437" s="6">
        <f t="shared" ca="1" si="162"/>
        <v>63155.4</v>
      </c>
      <c r="AW437" s="6">
        <f t="shared" ca="1" si="163"/>
        <v>0</v>
      </c>
      <c r="AX437" s="6">
        <f t="shared" ca="1" si="164"/>
        <v>0</v>
      </c>
      <c r="AY437" s="6">
        <f t="shared" ca="1" si="165"/>
        <v>0</v>
      </c>
      <c r="AZ437" s="6">
        <f t="shared" ca="1" si="166"/>
        <v>0</v>
      </c>
      <c r="BA437" s="6">
        <f t="shared" ca="1" si="167"/>
        <v>0</v>
      </c>
      <c r="BB437" s="6"/>
      <c r="BD437" s="4">
        <f t="shared" ca="1" si="168"/>
        <v>405334.39</v>
      </c>
      <c r="BF437" s="3">
        <f t="shared" si="169"/>
        <v>42531</v>
      </c>
      <c r="BG437" s="6">
        <f>BG436+SUMIFS('Transactions (Dated)'!H:H,'Transactions (Dated)'!D:D,'Share Values'!AM437)</f>
        <v>633797.67999999993</v>
      </c>
      <c r="BH437" s="6">
        <f ca="1">BH436+SUMIFS('Transactions (Dated)'!$F:$F,'Transactions (Dated)'!$D:$D,$BF437,'Transactions (Dated)'!$B:$B,BH$11,'Transactions (Dated)'!$C:$C,"Dividend (paid to cash)")*W437</f>
        <v>0</v>
      </c>
      <c r="BI437" s="6">
        <f ca="1">BI436+SUMIFS('Transactions (Dated)'!$F:$F,'Transactions (Dated)'!$D:$D,$BF437,'Transactions (Dated)'!$B:$B,BI$11,'Transactions (Dated)'!$C:$C,"Dividend (paid to cash)")*X437</f>
        <v>2421.875</v>
      </c>
      <c r="BJ437" s="6">
        <f ca="1">BJ436+SUMIFS('Transactions (Dated)'!$F:$F,'Transactions (Dated)'!$D:$D,$BF437,'Transactions (Dated)'!$B:$B,BJ$11,'Transactions (Dated)'!$C:$C,"Dividend (paid to cash)")*Y437</f>
        <v>0</v>
      </c>
      <c r="BK437" s="6">
        <f ca="1">BK436+SUMIFS('Transactions (Dated)'!$F:$F,'Transactions (Dated)'!$D:$D,$BF437,'Transactions (Dated)'!$B:$B,BK$11,'Transactions (Dated)'!$C:$C,"Dividend (paid to cash)")*Z437</f>
        <v>397.32000000000005</v>
      </c>
      <c r="BL437" s="6">
        <f ca="1">BL436+SUMIFS('Transactions (Dated)'!$F:$F,'Transactions (Dated)'!$D:$D,$BF437,'Transactions (Dated)'!$B:$B,BL$11,'Transactions (Dated)'!$C:$C,"Dividend (paid to cash)")*AA437</f>
        <v>0</v>
      </c>
      <c r="BM437" s="6">
        <f ca="1">BM436+SUMIFS('Transactions (Dated)'!$F:$F,'Transactions (Dated)'!$D:$D,$BF437,'Transactions (Dated)'!$B:$B,BM$11,'Transactions (Dated)'!$C:$C,"Dividend (paid to cash)")*AB437</f>
        <v>1796.585</v>
      </c>
      <c r="BN437" s="6">
        <f ca="1">BN436+SUMIFS('Transactions (Dated)'!$F:$F,'Transactions (Dated)'!$D:$D,$BF437,'Transactions (Dated)'!$B:$B,BN$11,'Transactions (Dated)'!$C:$C,"Dividend (paid to cash)")*AC437</f>
        <v>1740</v>
      </c>
      <c r="BO437" s="6">
        <f ca="1">BO436+SUMIFS('Transactions (Dated)'!$F:$F,'Transactions (Dated)'!$D:$D,$BF437,'Transactions (Dated)'!$B:$B,BO$11,'Transactions (Dated)'!$C:$C,"Dividend (paid to cash)")*AD437</f>
        <v>0</v>
      </c>
      <c r="BP437" s="6">
        <f ca="1">BP436+SUMIFS('Transactions (Dated)'!$F:$F,'Transactions (Dated)'!$D:$D,$BF437,'Transactions (Dated)'!$B:$B,BP$11,'Transactions (Dated)'!$C:$C,"Dividend (paid to cash)")*AE437</f>
        <v>0</v>
      </c>
      <c r="BQ437" s="6">
        <f ca="1">BQ436+SUMIFS('Transactions (Dated)'!$F:$F,'Transactions (Dated)'!$D:$D,$BF437,'Transactions (Dated)'!$B:$B,BQ$11,'Transactions (Dated)'!$C:$C,"Dividend (paid to cash)")*AF437</f>
        <v>0</v>
      </c>
      <c r="BR437" s="6">
        <f ca="1">BR436+SUMIFS('Transactions (Dated)'!$F:$F,'Transactions (Dated)'!$D:$D,$BF437,'Transactions (Dated)'!$B:$B,BR$11,'Transactions (Dated)'!$C:$C,"Dividend (paid to cash)")*AG437</f>
        <v>0</v>
      </c>
      <c r="BS437" s="6">
        <f ca="1">BS436+SUMIFS('Transactions (Dated)'!$F:$F,'Transactions (Dated)'!$D:$D,$BF437,'Transactions (Dated)'!$B:$B,BS$11,'Transactions (Dated)'!$C:$C,"Dividend (paid to cash)")*AH437</f>
        <v>0</v>
      </c>
      <c r="BT437" s="6">
        <f ca="1">BT436+SUMIFS('Transactions (Dated)'!$F:$F,'Transactions (Dated)'!$D:$D,$BF437,'Transactions (Dated)'!$B:$B,BT$11,'Transactions (Dated)'!$C:$C,"Dividend (paid to cash)")*AI437</f>
        <v>0</v>
      </c>
      <c r="BU437" s="6">
        <f ca="1">BU436+SUMIFS('Transactions (Dated)'!$F:$F,'Transactions (Dated)'!$D:$D,$BF437,'Transactions (Dated)'!$B:$B,BU$11,'Transactions (Dated)'!$C:$C,"Dividend (paid to cash)")*AJ437</f>
        <v>0</v>
      </c>
      <c r="BV437" s="6"/>
      <c r="BX437" s="6">
        <f t="shared" ca="1" si="174"/>
        <v>640153.45999999985</v>
      </c>
      <c r="BZ437" s="3">
        <f t="shared" si="175"/>
        <v>42531</v>
      </c>
      <c r="CA437" s="4">
        <f t="shared" ca="1" si="170"/>
        <v>405334.39</v>
      </c>
      <c r="CB437" s="4">
        <f t="shared" ca="1" si="171"/>
        <v>640153.45999999985</v>
      </c>
      <c r="CD437" s="4">
        <f t="shared" ca="1" si="172"/>
        <v>1045487.8499999999</v>
      </c>
    </row>
    <row r="438" spans="2:82">
      <c r="B438" s="3">
        <f t="shared" si="173"/>
        <v>42534</v>
      </c>
      <c r="C438" s="2">
        <v>13993.9</v>
      </c>
      <c r="E438" s="70">
        <v>42534</v>
      </c>
      <c r="F438" s="69">
        <v>8.8699999999999992</v>
      </c>
      <c r="G438" s="69">
        <v>2.19</v>
      </c>
      <c r="H438" s="69">
        <v>18.97</v>
      </c>
      <c r="I438" s="69">
        <v>37</v>
      </c>
      <c r="J438" s="69">
        <v>13.61</v>
      </c>
      <c r="K438" s="69">
        <v>12.9</v>
      </c>
      <c r="L438" s="69">
        <v>16.22</v>
      </c>
      <c r="M438" s="69">
        <v>4.5199999999999996</v>
      </c>
      <c r="N438" s="69">
        <v>8.7799999999999994</v>
      </c>
      <c r="O438" s="69">
        <v>8.8766999999999996</v>
      </c>
      <c r="P438" s="69">
        <v>29.55</v>
      </c>
      <c r="Q438" s="69">
        <v>1.1399999999999999</v>
      </c>
      <c r="R438" s="69">
        <v>6.62</v>
      </c>
      <c r="S438" s="69">
        <v>41.8</v>
      </c>
      <c r="T438" s="4"/>
      <c r="V438" s="3">
        <f t="shared" si="152"/>
        <v>42534</v>
      </c>
      <c r="W438" s="40">
        <f ca="1">W437+SUMIFS('Transactions (Dated)'!$E$2:$E$53,'Transactions (Dated)'!$D$2:$D$53,'Share Values'!$V438,'Transactions (Dated)'!$B$2:$B$53,'Share Values'!W$11,'Transactions (Dated)'!$C$2:$C$53,"Buy")-SUMIFS('Transactions (Dated)'!$E$2:$E$53,'Transactions (Dated)'!$D$2:$D$53,'Share Values'!$V438,'Transactions (Dated)'!$B$2:$B$53,'Share Values'!W$11,'Transactions (Dated)'!$C$2:$C$53,"Sell")</f>
        <v>4625</v>
      </c>
      <c r="X438" s="40">
        <f ca="1">X437+SUMIFS('Transactions (Dated)'!$E$2:$E$53,'Transactions (Dated)'!$D$2:$D$53,'Share Values'!$V438,'Transactions (Dated)'!$B$2:$B$53,'Share Values'!X$11,'Transactions (Dated)'!$C$2:$C$53,"Buy")-SUMIFS('Transactions (Dated)'!$E$2:$E$53,'Transactions (Dated)'!$D$2:$D$53,'Share Values'!$V438,'Transactions (Dated)'!$B$2:$B$53,'Share Values'!X$11,'Transactions (Dated)'!$C$2:$C$53,"Sell")</f>
        <v>9375</v>
      </c>
      <c r="Y438" s="40">
        <f ca="1">Y437+SUMIFS('Transactions (Dated)'!$E$2:$E$53,'Transactions (Dated)'!$D$2:$D$53,'Share Values'!$V438,'Transactions (Dated)'!$B$2:$B$53,'Share Values'!Y$11,'Transactions (Dated)'!$C$2:$C$53,"Buy")-SUMIFS('Transactions (Dated)'!$E$2:$E$53,'Transactions (Dated)'!$D$2:$D$53,'Share Values'!$V438,'Transactions (Dated)'!$B$2:$B$53,'Share Values'!Y$11,'Transactions (Dated)'!$C$2:$C$53,"Sell")</f>
        <v>0</v>
      </c>
      <c r="Z438" s="40">
        <f ca="1">Z437+SUMIFS('Transactions (Dated)'!$E$2:$E$53,'Transactions (Dated)'!$D$2:$D$53,'Share Values'!$V438,'Transactions (Dated)'!$B$2:$B$53,'Share Values'!Z$11,'Transactions (Dated)'!$C$2:$C$53,"Buy")-SUMIFS('Transactions (Dated)'!$E$2:$E$53,'Transactions (Dated)'!$D$2:$D$53,'Share Values'!$V438,'Transactions (Dated)'!$B$2:$B$53,'Share Values'!Z$11,'Transactions (Dated)'!$C$2:$C$53,"Sell")</f>
        <v>1892</v>
      </c>
      <c r="AA438" s="40">
        <f ca="1">AA437+SUMIFS('Transactions (Dated)'!$E$2:$E$53,'Transactions (Dated)'!$D$2:$D$53,'Share Values'!$V438,'Transactions (Dated)'!$B$2:$B$53,'Share Values'!AA$11,'Transactions (Dated)'!$C$2:$C$53,"Buy")-SUMIFS('Transactions (Dated)'!$E$2:$E$53,'Transactions (Dated)'!$D$2:$D$53,'Share Values'!$V438,'Transactions (Dated)'!$B$2:$B$53,'Share Values'!AA$11,'Transactions (Dated)'!$C$2:$C$53,"Sell")</f>
        <v>2348</v>
      </c>
      <c r="AB438" s="40">
        <f ca="1">AB437+SUMIFS('Transactions (Dated)'!$E$2:$E$53,'Transactions (Dated)'!$D$2:$D$53,'Share Values'!$V438,'Transactions (Dated)'!$B$2:$B$53,'Share Values'!AB$11,'Transactions (Dated)'!$C$2:$C$53,"Buy")-SUMIFS('Transactions (Dated)'!$E$2:$E$53,'Transactions (Dated)'!$D$2:$D$53,'Share Values'!$V438,'Transactions (Dated)'!$B$2:$B$53,'Share Values'!AB$11,'Transactions (Dated)'!$C$2:$C$53,"Sell")</f>
        <v>4900</v>
      </c>
      <c r="AC438" s="40">
        <f ca="1">AC437+SUMIFS('Transactions (Dated)'!$E$2:$E$53,'Transactions (Dated)'!$D$2:$D$53,'Share Values'!$V438,'Transactions (Dated)'!$B$2:$B$53,'Share Values'!AC$11,'Transactions (Dated)'!$C$2:$C$53,"Buy")-SUMIFS('Transactions (Dated)'!$E$2:$E$53,'Transactions (Dated)'!$D$2:$D$53,'Share Values'!$V438,'Transactions (Dated)'!$B$2:$B$53,'Share Values'!AC$11,'Transactions (Dated)'!$C$2:$C$53,"Sell")</f>
        <v>2900</v>
      </c>
      <c r="AD438" s="40">
        <f ca="1">AD437+SUMIFS('Transactions (Dated)'!$E$2:$E$53,'Transactions (Dated)'!$D$2:$D$53,'Share Values'!$V438,'Transactions (Dated)'!$B$2:$B$53,'Share Values'!AD$11,'Transactions (Dated)'!$C$2:$C$53,"Buy")-SUMIFS('Transactions (Dated)'!$E$2:$E$53,'Transactions (Dated)'!$D$2:$D$53,'Share Values'!$V438,'Transactions (Dated)'!$B$2:$B$53,'Share Values'!AD$11,'Transactions (Dated)'!$C$2:$C$53,"Sell")</f>
        <v>14201</v>
      </c>
      <c r="AE438" s="40">
        <f ca="1">AE437+SUMIFS('Transactions (Dated)'!$E$2:$E$53,'Transactions (Dated)'!$D$2:$D$53,'Share Values'!$V438,'Transactions (Dated)'!$B$2:$B$53,'Share Values'!AE$11,'Transactions (Dated)'!$C$2:$C$53,"Buy")-SUMIFS('Transactions (Dated)'!$E$2:$E$53,'Transactions (Dated)'!$D$2:$D$53,'Share Values'!$V438,'Transactions (Dated)'!$B$2:$B$53,'Share Values'!AE$11,'Transactions (Dated)'!$C$2:$C$53,"Sell")</f>
        <v>6835</v>
      </c>
      <c r="AF438" s="40">
        <f ca="1">AF437+SUMIFS('Transactions (Dated)'!$E$2:$E$53,'Transactions (Dated)'!$D$2:$D$53,'Share Values'!$V438,'Transactions (Dated)'!$B$2:$B$53,'Share Values'!AF$11,'Transactions (Dated)'!$C$2:$C$53,"Buy")-SUMIFS('Transactions (Dated)'!$E$2:$E$53,'Transactions (Dated)'!$D$2:$D$53,'Share Values'!$V438,'Transactions (Dated)'!$B$2:$B$53,'Share Values'!AF$11,'Transactions (Dated)'!$C$2:$C$53,"Sell")</f>
        <v>0</v>
      </c>
      <c r="AG438" s="40">
        <f ca="1">AG437+SUMIFS('Transactions (Dated)'!$E$2:$E$53,'Transactions (Dated)'!$D$2:$D$53,'Share Values'!$V438,'Transactions (Dated)'!$B$2:$B$53,'Share Values'!AG$11,'Transactions (Dated)'!$C$2:$C$53,"Buy")-SUMIFS('Transactions (Dated)'!$E$2:$E$53,'Transactions (Dated)'!$D$2:$D$53,'Share Values'!$V438,'Transactions (Dated)'!$B$2:$B$53,'Share Values'!AG$11,'Transactions (Dated)'!$C$2:$C$53,"Sell")</f>
        <v>0</v>
      </c>
      <c r="AH438" s="40">
        <f ca="1">AH437+SUMIFS('Transactions (Dated)'!$E$2:$E$53,'Transactions (Dated)'!$D$2:$D$53,'Share Values'!$V438,'Transactions (Dated)'!$B$2:$B$53,'Share Values'!AH$11,'Transactions (Dated)'!$C$2:$C$53,"Buy")-SUMIFS('Transactions (Dated)'!$E$2:$E$53,'Transactions (Dated)'!$D$2:$D$53,'Share Values'!$V438,'Transactions (Dated)'!$B$2:$B$53,'Share Values'!AH$11,'Transactions (Dated)'!$C$2:$C$53,"Sell")</f>
        <v>0</v>
      </c>
      <c r="AI438" s="40">
        <f ca="1">AI437+SUMIFS('Transactions (Dated)'!$E$2:$E$53,'Transactions (Dated)'!$D$2:$D$53,'Share Values'!$V438,'Transactions (Dated)'!$B$2:$B$53,'Share Values'!AI$11,'Transactions (Dated)'!$C$2:$C$53,"Buy")-SUMIFS('Transactions (Dated)'!$E$2:$E$53,'Transactions (Dated)'!$D$2:$D$53,'Share Values'!$V438,'Transactions (Dated)'!$B$2:$B$53,'Share Values'!AI$11,'Transactions (Dated)'!$C$2:$C$53,"Sell")</f>
        <v>0</v>
      </c>
      <c r="AJ438" s="40">
        <f ca="1">AJ437+SUMIFS('Transactions (Dated)'!$E$2:$E$53,'Transactions (Dated)'!$D$2:$D$53,'Share Values'!$V438,'Transactions (Dated)'!$B$2:$B$53,'Share Values'!AJ$11,'Transactions (Dated)'!$C$2:$C$53,"Buy")-SUMIFS('Transactions (Dated)'!$E$2:$E$53,'Transactions (Dated)'!$D$2:$D$53,'Share Values'!$V438,'Transactions (Dated)'!$B$2:$B$53,'Share Values'!AJ$11,'Transactions (Dated)'!$C$2:$C$53,"Sell")</f>
        <v>0</v>
      </c>
      <c r="AK438" s="40"/>
      <c r="AM438" s="3">
        <f t="shared" si="153"/>
        <v>42534</v>
      </c>
      <c r="AN438" s="6">
        <f t="shared" ca="1" si="154"/>
        <v>41023.75</v>
      </c>
      <c r="AO438" s="6">
        <f t="shared" ca="1" si="155"/>
        <v>20531.25</v>
      </c>
      <c r="AP438" s="6">
        <f t="shared" ca="1" si="156"/>
        <v>0</v>
      </c>
      <c r="AQ438" s="6">
        <f t="shared" ca="1" si="157"/>
        <v>70004</v>
      </c>
      <c r="AR438" s="6">
        <f t="shared" ca="1" si="158"/>
        <v>31956.28</v>
      </c>
      <c r="AS438" s="6">
        <f t="shared" ca="1" si="159"/>
        <v>63210</v>
      </c>
      <c r="AT438" s="6">
        <f t="shared" ca="1" si="160"/>
        <v>47038</v>
      </c>
      <c r="AU438" s="6">
        <f t="shared" ca="1" si="161"/>
        <v>64188.52</v>
      </c>
      <c r="AV438" s="6">
        <f t="shared" ca="1" si="162"/>
        <v>60011.299999999996</v>
      </c>
      <c r="AW438" s="6">
        <f t="shared" ca="1" si="163"/>
        <v>0</v>
      </c>
      <c r="AX438" s="6">
        <f t="shared" ca="1" si="164"/>
        <v>0</v>
      </c>
      <c r="AY438" s="6">
        <f t="shared" ca="1" si="165"/>
        <v>0</v>
      </c>
      <c r="AZ438" s="6">
        <f t="shared" ca="1" si="166"/>
        <v>0</v>
      </c>
      <c r="BA438" s="6">
        <f t="shared" ca="1" si="167"/>
        <v>0</v>
      </c>
      <c r="BB438" s="6"/>
      <c r="BD438" s="4">
        <f t="shared" ca="1" si="168"/>
        <v>397963.10000000003</v>
      </c>
      <c r="BF438" s="3">
        <f t="shared" si="169"/>
        <v>42534</v>
      </c>
      <c r="BG438" s="6">
        <f>BG437+SUMIFS('Transactions (Dated)'!H:H,'Transactions (Dated)'!D:D,'Share Values'!AM438)</f>
        <v>633797.67999999993</v>
      </c>
      <c r="BH438" s="6">
        <f ca="1">BH437+SUMIFS('Transactions (Dated)'!$F:$F,'Transactions (Dated)'!$D:$D,$BF438,'Transactions (Dated)'!$B:$B,BH$11,'Transactions (Dated)'!$C:$C,"Dividend (paid to cash)")*W438</f>
        <v>0</v>
      </c>
      <c r="BI438" s="6">
        <f ca="1">BI437+SUMIFS('Transactions (Dated)'!$F:$F,'Transactions (Dated)'!$D:$D,$BF438,'Transactions (Dated)'!$B:$B,BI$11,'Transactions (Dated)'!$C:$C,"Dividend (paid to cash)")*X438</f>
        <v>2421.875</v>
      </c>
      <c r="BJ438" s="6">
        <f ca="1">BJ437+SUMIFS('Transactions (Dated)'!$F:$F,'Transactions (Dated)'!$D:$D,$BF438,'Transactions (Dated)'!$B:$B,BJ$11,'Transactions (Dated)'!$C:$C,"Dividend (paid to cash)")*Y438</f>
        <v>0</v>
      </c>
      <c r="BK438" s="6">
        <f ca="1">BK437+SUMIFS('Transactions (Dated)'!$F:$F,'Transactions (Dated)'!$D:$D,$BF438,'Transactions (Dated)'!$B:$B,BK$11,'Transactions (Dated)'!$C:$C,"Dividend (paid to cash)")*Z438</f>
        <v>397.32000000000005</v>
      </c>
      <c r="BL438" s="6">
        <f ca="1">BL437+SUMIFS('Transactions (Dated)'!$F:$F,'Transactions (Dated)'!$D:$D,$BF438,'Transactions (Dated)'!$B:$B,BL$11,'Transactions (Dated)'!$C:$C,"Dividend (paid to cash)")*AA438</f>
        <v>0</v>
      </c>
      <c r="BM438" s="6">
        <f ca="1">BM437+SUMIFS('Transactions (Dated)'!$F:$F,'Transactions (Dated)'!$D:$D,$BF438,'Transactions (Dated)'!$B:$B,BM$11,'Transactions (Dated)'!$C:$C,"Dividend (paid to cash)")*AB438</f>
        <v>1796.585</v>
      </c>
      <c r="BN438" s="6">
        <f ca="1">BN437+SUMIFS('Transactions (Dated)'!$F:$F,'Transactions (Dated)'!$D:$D,$BF438,'Transactions (Dated)'!$B:$B,BN$11,'Transactions (Dated)'!$C:$C,"Dividend (paid to cash)")*AC438</f>
        <v>1740</v>
      </c>
      <c r="BO438" s="6">
        <f ca="1">BO437+SUMIFS('Transactions (Dated)'!$F:$F,'Transactions (Dated)'!$D:$D,$BF438,'Transactions (Dated)'!$B:$B,BO$11,'Transactions (Dated)'!$C:$C,"Dividend (paid to cash)")*AD438</f>
        <v>0</v>
      </c>
      <c r="BP438" s="6">
        <f ca="1">BP437+SUMIFS('Transactions (Dated)'!$F:$F,'Transactions (Dated)'!$D:$D,$BF438,'Transactions (Dated)'!$B:$B,BP$11,'Transactions (Dated)'!$C:$C,"Dividend (paid to cash)")*AE438</f>
        <v>0</v>
      </c>
      <c r="BQ438" s="6">
        <f ca="1">BQ437+SUMIFS('Transactions (Dated)'!$F:$F,'Transactions (Dated)'!$D:$D,$BF438,'Transactions (Dated)'!$B:$B,BQ$11,'Transactions (Dated)'!$C:$C,"Dividend (paid to cash)")*AF438</f>
        <v>0</v>
      </c>
      <c r="BR438" s="6">
        <f ca="1">BR437+SUMIFS('Transactions (Dated)'!$F:$F,'Transactions (Dated)'!$D:$D,$BF438,'Transactions (Dated)'!$B:$B,BR$11,'Transactions (Dated)'!$C:$C,"Dividend (paid to cash)")*AG438</f>
        <v>0</v>
      </c>
      <c r="BS438" s="6">
        <f ca="1">BS437+SUMIFS('Transactions (Dated)'!$F:$F,'Transactions (Dated)'!$D:$D,$BF438,'Transactions (Dated)'!$B:$B,BS$11,'Transactions (Dated)'!$C:$C,"Dividend (paid to cash)")*AH438</f>
        <v>0</v>
      </c>
      <c r="BT438" s="6">
        <f ca="1">BT437+SUMIFS('Transactions (Dated)'!$F:$F,'Transactions (Dated)'!$D:$D,$BF438,'Transactions (Dated)'!$B:$B,BT$11,'Transactions (Dated)'!$C:$C,"Dividend (paid to cash)")*AI438</f>
        <v>0</v>
      </c>
      <c r="BU438" s="6">
        <f ca="1">BU437+SUMIFS('Transactions (Dated)'!$F:$F,'Transactions (Dated)'!$D:$D,$BF438,'Transactions (Dated)'!$B:$B,BU$11,'Transactions (Dated)'!$C:$C,"Dividend (paid to cash)")*AJ438</f>
        <v>0</v>
      </c>
      <c r="BV438" s="6"/>
      <c r="BX438" s="6">
        <f t="shared" ca="1" si="174"/>
        <v>640153.45999999985</v>
      </c>
      <c r="BZ438" s="3">
        <f t="shared" si="175"/>
        <v>42534</v>
      </c>
      <c r="CA438" s="4">
        <f t="shared" ca="1" si="170"/>
        <v>397963.10000000003</v>
      </c>
      <c r="CB438" s="4">
        <f t="shared" ca="1" si="171"/>
        <v>640153.45999999985</v>
      </c>
      <c r="CD438" s="4">
        <f t="shared" ca="1" si="172"/>
        <v>1038116.5599999998</v>
      </c>
    </row>
    <row r="439" spans="2:82">
      <c r="B439" s="3">
        <f t="shared" si="173"/>
        <v>42535</v>
      </c>
      <c r="C439" s="2">
        <v>13884.2</v>
      </c>
      <c r="E439" s="70">
        <v>42535</v>
      </c>
      <c r="F439" s="69">
        <v>8.8000000000000007</v>
      </c>
      <c r="G439" s="69">
        <v>2.13</v>
      </c>
      <c r="H439" s="69">
        <v>18.829999999999998</v>
      </c>
      <c r="I439" s="69">
        <v>37.21</v>
      </c>
      <c r="J439" s="69">
        <v>13.13</v>
      </c>
      <c r="K439" s="69">
        <v>12.88</v>
      </c>
      <c r="L439" s="69">
        <v>16.07</v>
      </c>
      <c r="M439" s="69">
        <v>4.5</v>
      </c>
      <c r="N439" s="69">
        <v>8.52</v>
      </c>
      <c r="O439" s="69">
        <v>8.76</v>
      </c>
      <c r="P439" s="69">
        <v>29.51</v>
      </c>
      <c r="Q439" s="69">
        <v>1.1499999999999999</v>
      </c>
      <c r="R439" s="69">
        <v>6.3</v>
      </c>
      <c r="S439" s="69">
        <v>41.59</v>
      </c>
      <c r="T439" s="4"/>
      <c r="V439" s="3">
        <f t="shared" si="152"/>
        <v>42535</v>
      </c>
      <c r="W439" s="40">
        <f ca="1">W438+SUMIFS('Transactions (Dated)'!$E$2:$E$53,'Transactions (Dated)'!$D$2:$D$53,'Share Values'!$V439,'Transactions (Dated)'!$B$2:$B$53,'Share Values'!W$11,'Transactions (Dated)'!$C$2:$C$53,"Buy")-SUMIFS('Transactions (Dated)'!$E$2:$E$53,'Transactions (Dated)'!$D$2:$D$53,'Share Values'!$V439,'Transactions (Dated)'!$B$2:$B$53,'Share Values'!W$11,'Transactions (Dated)'!$C$2:$C$53,"Sell")</f>
        <v>4625</v>
      </c>
      <c r="X439" s="40">
        <f ca="1">X438+SUMIFS('Transactions (Dated)'!$E$2:$E$53,'Transactions (Dated)'!$D$2:$D$53,'Share Values'!$V439,'Transactions (Dated)'!$B$2:$B$53,'Share Values'!X$11,'Transactions (Dated)'!$C$2:$C$53,"Buy")-SUMIFS('Transactions (Dated)'!$E$2:$E$53,'Transactions (Dated)'!$D$2:$D$53,'Share Values'!$V439,'Transactions (Dated)'!$B$2:$B$53,'Share Values'!X$11,'Transactions (Dated)'!$C$2:$C$53,"Sell")</f>
        <v>9375</v>
      </c>
      <c r="Y439" s="40">
        <f ca="1">Y438+SUMIFS('Transactions (Dated)'!$E$2:$E$53,'Transactions (Dated)'!$D$2:$D$53,'Share Values'!$V439,'Transactions (Dated)'!$B$2:$B$53,'Share Values'!Y$11,'Transactions (Dated)'!$C$2:$C$53,"Buy")-SUMIFS('Transactions (Dated)'!$E$2:$E$53,'Transactions (Dated)'!$D$2:$D$53,'Share Values'!$V439,'Transactions (Dated)'!$B$2:$B$53,'Share Values'!Y$11,'Transactions (Dated)'!$C$2:$C$53,"Sell")</f>
        <v>0</v>
      </c>
      <c r="Z439" s="40">
        <f ca="1">Z438+SUMIFS('Transactions (Dated)'!$E$2:$E$53,'Transactions (Dated)'!$D$2:$D$53,'Share Values'!$V439,'Transactions (Dated)'!$B$2:$B$53,'Share Values'!Z$11,'Transactions (Dated)'!$C$2:$C$53,"Buy")-SUMIFS('Transactions (Dated)'!$E$2:$E$53,'Transactions (Dated)'!$D$2:$D$53,'Share Values'!$V439,'Transactions (Dated)'!$B$2:$B$53,'Share Values'!Z$11,'Transactions (Dated)'!$C$2:$C$53,"Sell")</f>
        <v>1892</v>
      </c>
      <c r="AA439" s="40">
        <f ca="1">AA438+SUMIFS('Transactions (Dated)'!$E$2:$E$53,'Transactions (Dated)'!$D$2:$D$53,'Share Values'!$V439,'Transactions (Dated)'!$B$2:$B$53,'Share Values'!AA$11,'Transactions (Dated)'!$C$2:$C$53,"Buy")-SUMIFS('Transactions (Dated)'!$E$2:$E$53,'Transactions (Dated)'!$D$2:$D$53,'Share Values'!$V439,'Transactions (Dated)'!$B$2:$B$53,'Share Values'!AA$11,'Transactions (Dated)'!$C$2:$C$53,"Sell")</f>
        <v>2348</v>
      </c>
      <c r="AB439" s="40">
        <f ca="1">AB438+SUMIFS('Transactions (Dated)'!$E$2:$E$53,'Transactions (Dated)'!$D$2:$D$53,'Share Values'!$V439,'Transactions (Dated)'!$B$2:$B$53,'Share Values'!AB$11,'Transactions (Dated)'!$C$2:$C$53,"Buy")-SUMIFS('Transactions (Dated)'!$E$2:$E$53,'Transactions (Dated)'!$D$2:$D$53,'Share Values'!$V439,'Transactions (Dated)'!$B$2:$B$53,'Share Values'!AB$11,'Transactions (Dated)'!$C$2:$C$53,"Sell")</f>
        <v>4900</v>
      </c>
      <c r="AC439" s="40">
        <f ca="1">AC438+SUMIFS('Transactions (Dated)'!$E$2:$E$53,'Transactions (Dated)'!$D$2:$D$53,'Share Values'!$V439,'Transactions (Dated)'!$B$2:$B$53,'Share Values'!AC$11,'Transactions (Dated)'!$C$2:$C$53,"Buy")-SUMIFS('Transactions (Dated)'!$E$2:$E$53,'Transactions (Dated)'!$D$2:$D$53,'Share Values'!$V439,'Transactions (Dated)'!$B$2:$B$53,'Share Values'!AC$11,'Transactions (Dated)'!$C$2:$C$53,"Sell")</f>
        <v>2900</v>
      </c>
      <c r="AD439" s="40">
        <f ca="1">AD438+SUMIFS('Transactions (Dated)'!$E$2:$E$53,'Transactions (Dated)'!$D$2:$D$53,'Share Values'!$V439,'Transactions (Dated)'!$B$2:$B$53,'Share Values'!AD$11,'Transactions (Dated)'!$C$2:$C$53,"Buy")-SUMIFS('Transactions (Dated)'!$E$2:$E$53,'Transactions (Dated)'!$D$2:$D$53,'Share Values'!$V439,'Transactions (Dated)'!$B$2:$B$53,'Share Values'!AD$11,'Transactions (Dated)'!$C$2:$C$53,"Sell")</f>
        <v>14201</v>
      </c>
      <c r="AE439" s="40">
        <f ca="1">AE438+SUMIFS('Transactions (Dated)'!$E$2:$E$53,'Transactions (Dated)'!$D$2:$D$53,'Share Values'!$V439,'Transactions (Dated)'!$B$2:$B$53,'Share Values'!AE$11,'Transactions (Dated)'!$C$2:$C$53,"Buy")-SUMIFS('Transactions (Dated)'!$E$2:$E$53,'Transactions (Dated)'!$D$2:$D$53,'Share Values'!$V439,'Transactions (Dated)'!$B$2:$B$53,'Share Values'!AE$11,'Transactions (Dated)'!$C$2:$C$53,"Sell")</f>
        <v>6835</v>
      </c>
      <c r="AF439" s="40">
        <f ca="1">AF438+SUMIFS('Transactions (Dated)'!$E$2:$E$53,'Transactions (Dated)'!$D$2:$D$53,'Share Values'!$V439,'Transactions (Dated)'!$B$2:$B$53,'Share Values'!AF$11,'Transactions (Dated)'!$C$2:$C$53,"Buy")-SUMIFS('Transactions (Dated)'!$E$2:$E$53,'Transactions (Dated)'!$D$2:$D$53,'Share Values'!$V439,'Transactions (Dated)'!$B$2:$B$53,'Share Values'!AF$11,'Transactions (Dated)'!$C$2:$C$53,"Sell")</f>
        <v>0</v>
      </c>
      <c r="AG439" s="40">
        <f ca="1">AG438+SUMIFS('Transactions (Dated)'!$E$2:$E$53,'Transactions (Dated)'!$D$2:$D$53,'Share Values'!$V439,'Transactions (Dated)'!$B$2:$B$53,'Share Values'!AG$11,'Transactions (Dated)'!$C$2:$C$53,"Buy")-SUMIFS('Transactions (Dated)'!$E$2:$E$53,'Transactions (Dated)'!$D$2:$D$53,'Share Values'!$V439,'Transactions (Dated)'!$B$2:$B$53,'Share Values'!AG$11,'Transactions (Dated)'!$C$2:$C$53,"Sell")</f>
        <v>0</v>
      </c>
      <c r="AH439" s="40">
        <f ca="1">AH438+SUMIFS('Transactions (Dated)'!$E$2:$E$53,'Transactions (Dated)'!$D$2:$D$53,'Share Values'!$V439,'Transactions (Dated)'!$B$2:$B$53,'Share Values'!AH$11,'Transactions (Dated)'!$C$2:$C$53,"Buy")-SUMIFS('Transactions (Dated)'!$E$2:$E$53,'Transactions (Dated)'!$D$2:$D$53,'Share Values'!$V439,'Transactions (Dated)'!$B$2:$B$53,'Share Values'!AH$11,'Transactions (Dated)'!$C$2:$C$53,"Sell")</f>
        <v>0</v>
      </c>
      <c r="AI439" s="40">
        <f ca="1">AI438+SUMIFS('Transactions (Dated)'!$E$2:$E$53,'Transactions (Dated)'!$D$2:$D$53,'Share Values'!$V439,'Transactions (Dated)'!$B$2:$B$53,'Share Values'!AI$11,'Transactions (Dated)'!$C$2:$C$53,"Buy")-SUMIFS('Transactions (Dated)'!$E$2:$E$53,'Transactions (Dated)'!$D$2:$D$53,'Share Values'!$V439,'Transactions (Dated)'!$B$2:$B$53,'Share Values'!AI$11,'Transactions (Dated)'!$C$2:$C$53,"Sell")</f>
        <v>0</v>
      </c>
      <c r="AJ439" s="40">
        <f ca="1">AJ438+SUMIFS('Transactions (Dated)'!$E$2:$E$53,'Transactions (Dated)'!$D$2:$D$53,'Share Values'!$V439,'Transactions (Dated)'!$B$2:$B$53,'Share Values'!AJ$11,'Transactions (Dated)'!$C$2:$C$53,"Buy")-SUMIFS('Transactions (Dated)'!$E$2:$E$53,'Transactions (Dated)'!$D$2:$D$53,'Share Values'!$V439,'Transactions (Dated)'!$B$2:$B$53,'Share Values'!AJ$11,'Transactions (Dated)'!$C$2:$C$53,"Sell")</f>
        <v>0</v>
      </c>
      <c r="AK439" s="40"/>
      <c r="AM439" s="3">
        <f t="shared" si="153"/>
        <v>42535</v>
      </c>
      <c r="AN439" s="6">
        <f t="shared" ca="1" si="154"/>
        <v>40700</v>
      </c>
      <c r="AO439" s="6">
        <f t="shared" ca="1" si="155"/>
        <v>19968.75</v>
      </c>
      <c r="AP439" s="6">
        <f t="shared" ca="1" si="156"/>
        <v>0</v>
      </c>
      <c r="AQ439" s="6">
        <f t="shared" ca="1" si="157"/>
        <v>70401.320000000007</v>
      </c>
      <c r="AR439" s="6">
        <f t="shared" ca="1" si="158"/>
        <v>30829.24</v>
      </c>
      <c r="AS439" s="6">
        <f t="shared" ca="1" si="159"/>
        <v>63112.000000000007</v>
      </c>
      <c r="AT439" s="6">
        <f t="shared" ca="1" si="160"/>
        <v>46603</v>
      </c>
      <c r="AU439" s="6">
        <f t="shared" ca="1" si="161"/>
        <v>63904.5</v>
      </c>
      <c r="AV439" s="6">
        <f t="shared" ca="1" si="162"/>
        <v>58234.2</v>
      </c>
      <c r="AW439" s="6">
        <f t="shared" ca="1" si="163"/>
        <v>0</v>
      </c>
      <c r="AX439" s="6">
        <f t="shared" ca="1" si="164"/>
        <v>0</v>
      </c>
      <c r="AY439" s="6">
        <f t="shared" ca="1" si="165"/>
        <v>0</v>
      </c>
      <c r="AZ439" s="6">
        <f t="shared" ca="1" si="166"/>
        <v>0</v>
      </c>
      <c r="BA439" s="6">
        <f t="shared" ca="1" si="167"/>
        <v>0</v>
      </c>
      <c r="BB439" s="6"/>
      <c r="BD439" s="4">
        <f t="shared" ca="1" si="168"/>
        <v>393753.01</v>
      </c>
      <c r="BF439" s="3">
        <f t="shared" si="169"/>
        <v>42535</v>
      </c>
      <c r="BG439" s="6">
        <f>BG438+SUMIFS('Transactions (Dated)'!H:H,'Transactions (Dated)'!D:D,'Share Values'!AM439)</f>
        <v>633797.67999999993</v>
      </c>
      <c r="BH439" s="6">
        <f ca="1">BH438+SUMIFS('Transactions (Dated)'!$F:$F,'Transactions (Dated)'!$D:$D,$BF439,'Transactions (Dated)'!$B:$B,BH$11,'Transactions (Dated)'!$C:$C,"Dividend (paid to cash)")*W439</f>
        <v>0</v>
      </c>
      <c r="BI439" s="6">
        <f ca="1">BI438+SUMIFS('Transactions (Dated)'!$F:$F,'Transactions (Dated)'!$D:$D,$BF439,'Transactions (Dated)'!$B:$B,BI$11,'Transactions (Dated)'!$C:$C,"Dividend (paid to cash)")*X439</f>
        <v>2421.875</v>
      </c>
      <c r="BJ439" s="6">
        <f ca="1">BJ438+SUMIFS('Transactions (Dated)'!$F:$F,'Transactions (Dated)'!$D:$D,$BF439,'Transactions (Dated)'!$B:$B,BJ$11,'Transactions (Dated)'!$C:$C,"Dividend (paid to cash)")*Y439</f>
        <v>0</v>
      </c>
      <c r="BK439" s="6">
        <f ca="1">BK438+SUMIFS('Transactions (Dated)'!$F:$F,'Transactions (Dated)'!$D:$D,$BF439,'Transactions (Dated)'!$B:$B,BK$11,'Transactions (Dated)'!$C:$C,"Dividend (paid to cash)")*Z439</f>
        <v>397.32000000000005</v>
      </c>
      <c r="BL439" s="6">
        <f ca="1">BL438+SUMIFS('Transactions (Dated)'!$F:$F,'Transactions (Dated)'!$D:$D,$BF439,'Transactions (Dated)'!$B:$B,BL$11,'Transactions (Dated)'!$C:$C,"Dividend (paid to cash)")*AA439</f>
        <v>0</v>
      </c>
      <c r="BM439" s="6">
        <f ca="1">BM438+SUMIFS('Transactions (Dated)'!$F:$F,'Transactions (Dated)'!$D:$D,$BF439,'Transactions (Dated)'!$B:$B,BM$11,'Transactions (Dated)'!$C:$C,"Dividend (paid to cash)")*AB439</f>
        <v>1796.585</v>
      </c>
      <c r="BN439" s="6">
        <f ca="1">BN438+SUMIFS('Transactions (Dated)'!$F:$F,'Transactions (Dated)'!$D:$D,$BF439,'Transactions (Dated)'!$B:$B,BN$11,'Transactions (Dated)'!$C:$C,"Dividend (paid to cash)")*AC439</f>
        <v>1740</v>
      </c>
      <c r="BO439" s="6">
        <f ca="1">BO438+SUMIFS('Transactions (Dated)'!$F:$F,'Transactions (Dated)'!$D:$D,$BF439,'Transactions (Dated)'!$B:$B,BO$11,'Transactions (Dated)'!$C:$C,"Dividend (paid to cash)")*AD439</f>
        <v>0</v>
      </c>
      <c r="BP439" s="6">
        <f ca="1">BP438+SUMIFS('Transactions (Dated)'!$F:$F,'Transactions (Dated)'!$D:$D,$BF439,'Transactions (Dated)'!$B:$B,BP$11,'Transactions (Dated)'!$C:$C,"Dividend (paid to cash)")*AE439</f>
        <v>0</v>
      </c>
      <c r="BQ439" s="6">
        <f ca="1">BQ438+SUMIFS('Transactions (Dated)'!$F:$F,'Transactions (Dated)'!$D:$D,$BF439,'Transactions (Dated)'!$B:$B,BQ$11,'Transactions (Dated)'!$C:$C,"Dividend (paid to cash)")*AF439</f>
        <v>0</v>
      </c>
      <c r="BR439" s="6">
        <f ca="1">BR438+SUMIFS('Transactions (Dated)'!$F:$F,'Transactions (Dated)'!$D:$D,$BF439,'Transactions (Dated)'!$B:$B,BR$11,'Transactions (Dated)'!$C:$C,"Dividend (paid to cash)")*AG439</f>
        <v>0</v>
      </c>
      <c r="BS439" s="6">
        <f ca="1">BS438+SUMIFS('Transactions (Dated)'!$F:$F,'Transactions (Dated)'!$D:$D,$BF439,'Transactions (Dated)'!$B:$B,BS$11,'Transactions (Dated)'!$C:$C,"Dividend (paid to cash)")*AH439</f>
        <v>0</v>
      </c>
      <c r="BT439" s="6">
        <f ca="1">BT438+SUMIFS('Transactions (Dated)'!$F:$F,'Transactions (Dated)'!$D:$D,$BF439,'Transactions (Dated)'!$B:$B,BT$11,'Transactions (Dated)'!$C:$C,"Dividend (paid to cash)")*AI439</f>
        <v>0</v>
      </c>
      <c r="BU439" s="6">
        <f ca="1">BU438+SUMIFS('Transactions (Dated)'!$F:$F,'Transactions (Dated)'!$D:$D,$BF439,'Transactions (Dated)'!$B:$B,BU$11,'Transactions (Dated)'!$C:$C,"Dividend (paid to cash)")*AJ439</f>
        <v>0</v>
      </c>
      <c r="BV439" s="6"/>
      <c r="BX439" s="6">
        <f t="shared" ca="1" si="174"/>
        <v>640153.45999999985</v>
      </c>
      <c r="BZ439" s="3">
        <f t="shared" si="175"/>
        <v>42535</v>
      </c>
      <c r="CA439" s="4">
        <f t="shared" ca="1" si="170"/>
        <v>393753.01</v>
      </c>
      <c r="CB439" s="4">
        <f t="shared" ca="1" si="171"/>
        <v>640153.45999999985</v>
      </c>
      <c r="CD439" s="4">
        <f t="shared" ca="1" si="172"/>
        <v>1033906.4699999999</v>
      </c>
    </row>
    <row r="440" spans="2:82">
      <c r="B440" s="3">
        <f t="shared" si="173"/>
        <v>42536</v>
      </c>
      <c r="C440" s="2">
        <v>13923.5</v>
      </c>
      <c r="E440" s="70">
        <v>42536</v>
      </c>
      <c r="F440" s="69">
        <v>8.84</v>
      </c>
      <c r="G440" s="69">
        <v>2.12</v>
      </c>
      <c r="H440" s="69">
        <v>18.88</v>
      </c>
      <c r="I440" s="69">
        <v>37.32</v>
      </c>
      <c r="J440" s="69">
        <v>12.99</v>
      </c>
      <c r="K440" s="69">
        <v>12.86</v>
      </c>
      <c r="L440" s="69">
        <v>16.13</v>
      </c>
      <c r="M440" s="69">
        <v>4.67</v>
      </c>
      <c r="N440" s="69">
        <v>8.52</v>
      </c>
      <c r="O440" s="69">
        <v>8.8167000000000009</v>
      </c>
      <c r="P440" s="69">
        <v>29.7</v>
      </c>
      <c r="Q440" s="69">
        <v>1.1499999999999999</v>
      </c>
      <c r="R440" s="69">
        <v>6.6</v>
      </c>
      <c r="S440" s="69">
        <v>41.74</v>
      </c>
      <c r="T440" s="4"/>
      <c r="V440" s="3">
        <f t="shared" si="152"/>
        <v>42536</v>
      </c>
      <c r="W440" s="40">
        <f ca="1">W439+SUMIFS('Transactions (Dated)'!$E$2:$E$53,'Transactions (Dated)'!$D$2:$D$53,'Share Values'!$V440,'Transactions (Dated)'!$B$2:$B$53,'Share Values'!W$11,'Transactions (Dated)'!$C$2:$C$53,"Buy")-SUMIFS('Transactions (Dated)'!$E$2:$E$53,'Transactions (Dated)'!$D$2:$D$53,'Share Values'!$V440,'Transactions (Dated)'!$B$2:$B$53,'Share Values'!W$11,'Transactions (Dated)'!$C$2:$C$53,"Sell")</f>
        <v>4625</v>
      </c>
      <c r="X440" s="40">
        <f ca="1">X439+SUMIFS('Transactions (Dated)'!$E$2:$E$53,'Transactions (Dated)'!$D$2:$D$53,'Share Values'!$V440,'Transactions (Dated)'!$B$2:$B$53,'Share Values'!X$11,'Transactions (Dated)'!$C$2:$C$53,"Buy")-SUMIFS('Transactions (Dated)'!$E$2:$E$53,'Transactions (Dated)'!$D$2:$D$53,'Share Values'!$V440,'Transactions (Dated)'!$B$2:$B$53,'Share Values'!X$11,'Transactions (Dated)'!$C$2:$C$53,"Sell")</f>
        <v>9375</v>
      </c>
      <c r="Y440" s="40">
        <f ca="1">Y439+SUMIFS('Transactions (Dated)'!$E$2:$E$53,'Transactions (Dated)'!$D$2:$D$53,'Share Values'!$V440,'Transactions (Dated)'!$B$2:$B$53,'Share Values'!Y$11,'Transactions (Dated)'!$C$2:$C$53,"Buy")-SUMIFS('Transactions (Dated)'!$E$2:$E$53,'Transactions (Dated)'!$D$2:$D$53,'Share Values'!$V440,'Transactions (Dated)'!$B$2:$B$53,'Share Values'!Y$11,'Transactions (Dated)'!$C$2:$C$53,"Sell")</f>
        <v>0</v>
      </c>
      <c r="Z440" s="40">
        <f ca="1">Z439+SUMIFS('Transactions (Dated)'!$E$2:$E$53,'Transactions (Dated)'!$D$2:$D$53,'Share Values'!$V440,'Transactions (Dated)'!$B$2:$B$53,'Share Values'!Z$11,'Transactions (Dated)'!$C$2:$C$53,"Buy")-SUMIFS('Transactions (Dated)'!$E$2:$E$53,'Transactions (Dated)'!$D$2:$D$53,'Share Values'!$V440,'Transactions (Dated)'!$B$2:$B$53,'Share Values'!Z$11,'Transactions (Dated)'!$C$2:$C$53,"Sell")</f>
        <v>1892</v>
      </c>
      <c r="AA440" s="40">
        <f ca="1">AA439+SUMIFS('Transactions (Dated)'!$E$2:$E$53,'Transactions (Dated)'!$D$2:$D$53,'Share Values'!$V440,'Transactions (Dated)'!$B$2:$B$53,'Share Values'!AA$11,'Transactions (Dated)'!$C$2:$C$53,"Buy")-SUMIFS('Transactions (Dated)'!$E$2:$E$53,'Transactions (Dated)'!$D$2:$D$53,'Share Values'!$V440,'Transactions (Dated)'!$B$2:$B$53,'Share Values'!AA$11,'Transactions (Dated)'!$C$2:$C$53,"Sell")</f>
        <v>2348</v>
      </c>
      <c r="AB440" s="40">
        <f ca="1">AB439+SUMIFS('Transactions (Dated)'!$E$2:$E$53,'Transactions (Dated)'!$D$2:$D$53,'Share Values'!$V440,'Transactions (Dated)'!$B$2:$B$53,'Share Values'!AB$11,'Transactions (Dated)'!$C$2:$C$53,"Buy")-SUMIFS('Transactions (Dated)'!$E$2:$E$53,'Transactions (Dated)'!$D$2:$D$53,'Share Values'!$V440,'Transactions (Dated)'!$B$2:$B$53,'Share Values'!AB$11,'Transactions (Dated)'!$C$2:$C$53,"Sell")</f>
        <v>4900</v>
      </c>
      <c r="AC440" s="40">
        <f ca="1">AC439+SUMIFS('Transactions (Dated)'!$E$2:$E$53,'Transactions (Dated)'!$D$2:$D$53,'Share Values'!$V440,'Transactions (Dated)'!$B$2:$B$53,'Share Values'!AC$11,'Transactions (Dated)'!$C$2:$C$53,"Buy")-SUMIFS('Transactions (Dated)'!$E$2:$E$53,'Transactions (Dated)'!$D$2:$D$53,'Share Values'!$V440,'Transactions (Dated)'!$B$2:$B$53,'Share Values'!AC$11,'Transactions (Dated)'!$C$2:$C$53,"Sell")</f>
        <v>2900</v>
      </c>
      <c r="AD440" s="40">
        <f ca="1">AD439+SUMIFS('Transactions (Dated)'!$E$2:$E$53,'Transactions (Dated)'!$D$2:$D$53,'Share Values'!$V440,'Transactions (Dated)'!$B$2:$B$53,'Share Values'!AD$11,'Transactions (Dated)'!$C$2:$C$53,"Buy")-SUMIFS('Transactions (Dated)'!$E$2:$E$53,'Transactions (Dated)'!$D$2:$D$53,'Share Values'!$V440,'Transactions (Dated)'!$B$2:$B$53,'Share Values'!AD$11,'Transactions (Dated)'!$C$2:$C$53,"Sell")</f>
        <v>14201</v>
      </c>
      <c r="AE440" s="40">
        <f ca="1">AE439+SUMIFS('Transactions (Dated)'!$E$2:$E$53,'Transactions (Dated)'!$D$2:$D$53,'Share Values'!$V440,'Transactions (Dated)'!$B$2:$B$53,'Share Values'!AE$11,'Transactions (Dated)'!$C$2:$C$53,"Buy")-SUMIFS('Transactions (Dated)'!$E$2:$E$53,'Transactions (Dated)'!$D$2:$D$53,'Share Values'!$V440,'Transactions (Dated)'!$B$2:$B$53,'Share Values'!AE$11,'Transactions (Dated)'!$C$2:$C$53,"Sell")</f>
        <v>6835</v>
      </c>
      <c r="AF440" s="40">
        <f ca="1">AF439+SUMIFS('Transactions (Dated)'!$E$2:$E$53,'Transactions (Dated)'!$D$2:$D$53,'Share Values'!$V440,'Transactions (Dated)'!$B$2:$B$53,'Share Values'!AF$11,'Transactions (Dated)'!$C$2:$C$53,"Buy")-SUMIFS('Transactions (Dated)'!$E$2:$E$53,'Transactions (Dated)'!$D$2:$D$53,'Share Values'!$V440,'Transactions (Dated)'!$B$2:$B$53,'Share Values'!AF$11,'Transactions (Dated)'!$C$2:$C$53,"Sell")</f>
        <v>0</v>
      </c>
      <c r="AG440" s="40">
        <f ca="1">AG439+SUMIFS('Transactions (Dated)'!$E$2:$E$53,'Transactions (Dated)'!$D$2:$D$53,'Share Values'!$V440,'Transactions (Dated)'!$B$2:$B$53,'Share Values'!AG$11,'Transactions (Dated)'!$C$2:$C$53,"Buy")-SUMIFS('Transactions (Dated)'!$E$2:$E$53,'Transactions (Dated)'!$D$2:$D$53,'Share Values'!$V440,'Transactions (Dated)'!$B$2:$B$53,'Share Values'!AG$11,'Transactions (Dated)'!$C$2:$C$53,"Sell")</f>
        <v>0</v>
      </c>
      <c r="AH440" s="40">
        <f ca="1">AH439+SUMIFS('Transactions (Dated)'!$E$2:$E$53,'Transactions (Dated)'!$D$2:$D$53,'Share Values'!$V440,'Transactions (Dated)'!$B$2:$B$53,'Share Values'!AH$11,'Transactions (Dated)'!$C$2:$C$53,"Buy")-SUMIFS('Transactions (Dated)'!$E$2:$E$53,'Transactions (Dated)'!$D$2:$D$53,'Share Values'!$V440,'Transactions (Dated)'!$B$2:$B$53,'Share Values'!AH$11,'Transactions (Dated)'!$C$2:$C$53,"Sell")</f>
        <v>0</v>
      </c>
      <c r="AI440" s="40">
        <f ca="1">AI439+SUMIFS('Transactions (Dated)'!$E$2:$E$53,'Transactions (Dated)'!$D$2:$D$53,'Share Values'!$V440,'Transactions (Dated)'!$B$2:$B$53,'Share Values'!AI$11,'Transactions (Dated)'!$C$2:$C$53,"Buy")-SUMIFS('Transactions (Dated)'!$E$2:$E$53,'Transactions (Dated)'!$D$2:$D$53,'Share Values'!$V440,'Transactions (Dated)'!$B$2:$B$53,'Share Values'!AI$11,'Transactions (Dated)'!$C$2:$C$53,"Sell")</f>
        <v>0</v>
      </c>
      <c r="AJ440" s="40">
        <f ca="1">AJ439+SUMIFS('Transactions (Dated)'!$E$2:$E$53,'Transactions (Dated)'!$D$2:$D$53,'Share Values'!$V440,'Transactions (Dated)'!$B$2:$B$53,'Share Values'!AJ$11,'Transactions (Dated)'!$C$2:$C$53,"Buy")-SUMIFS('Transactions (Dated)'!$E$2:$E$53,'Transactions (Dated)'!$D$2:$D$53,'Share Values'!$V440,'Transactions (Dated)'!$B$2:$B$53,'Share Values'!AJ$11,'Transactions (Dated)'!$C$2:$C$53,"Sell")</f>
        <v>0</v>
      </c>
      <c r="AK440" s="40"/>
      <c r="AM440" s="3">
        <f t="shared" si="153"/>
        <v>42536</v>
      </c>
      <c r="AN440" s="6">
        <f t="shared" ca="1" si="154"/>
        <v>40885</v>
      </c>
      <c r="AO440" s="6">
        <f t="shared" ca="1" si="155"/>
        <v>19875</v>
      </c>
      <c r="AP440" s="6">
        <f t="shared" ca="1" si="156"/>
        <v>0</v>
      </c>
      <c r="AQ440" s="6">
        <f t="shared" ca="1" si="157"/>
        <v>70609.440000000002</v>
      </c>
      <c r="AR440" s="6">
        <f t="shared" ca="1" si="158"/>
        <v>30500.52</v>
      </c>
      <c r="AS440" s="6">
        <f t="shared" ca="1" si="159"/>
        <v>63014</v>
      </c>
      <c r="AT440" s="6">
        <f t="shared" ca="1" si="160"/>
        <v>46777</v>
      </c>
      <c r="AU440" s="6">
        <f t="shared" ca="1" si="161"/>
        <v>66318.67</v>
      </c>
      <c r="AV440" s="6">
        <f t="shared" ca="1" si="162"/>
        <v>58234.2</v>
      </c>
      <c r="AW440" s="6">
        <f t="shared" ca="1" si="163"/>
        <v>0</v>
      </c>
      <c r="AX440" s="6">
        <f t="shared" ca="1" si="164"/>
        <v>0</v>
      </c>
      <c r="AY440" s="6">
        <f t="shared" ca="1" si="165"/>
        <v>0</v>
      </c>
      <c r="AZ440" s="6">
        <f t="shared" ca="1" si="166"/>
        <v>0</v>
      </c>
      <c r="BA440" s="6">
        <f t="shared" ca="1" si="167"/>
        <v>0</v>
      </c>
      <c r="BB440" s="6"/>
      <c r="BD440" s="4">
        <f t="shared" ca="1" si="168"/>
        <v>396213.82999999996</v>
      </c>
      <c r="BF440" s="3">
        <f t="shared" si="169"/>
        <v>42536</v>
      </c>
      <c r="BG440" s="6">
        <f>BG439+SUMIFS('Transactions (Dated)'!H:H,'Transactions (Dated)'!D:D,'Share Values'!AM440)</f>
        <v>633797.67999999993</v>
      </c>
      <c r="BH440" s="6">
        <f ca="1">BH439+SUMIFS('Transactions (Dated)'!$F:$F,'Transactions (Dated)'!$D:$D,$BF440,'Transactions (Dated)'!$B:$B,BH$11,'Transactions (Dated)'!$C:$C,"Dividend (paid to cash)")*W440</f>
        <v>0</v>
      </c>
      <c r="BI440" s="6">
        <f ca="1">BI439+SUMIFS('Transactions (Dated)'!$F:$F,'Transactions (Dated)'!$D:$D,$BF440,'Transactions (Dated)'!$B:$B,BI$11,'Transactions (Dated)'!$C:$C,"Dividend (paid to cash)")*X440</f>
        <v>2421.875</v>
      </c>
      <c r="BJ440" s="6">
        <f ca="1">BJ439+SUMIFS('Transactions (Dated)'!$F:$F,'Transactions (Dated)'!$D:$D,$BF440,'Transactions (Dated)'!$B:$B,BJ$11,'Transactions (Dated)'!$C:$C,"Dividend (paid to cash)")*Y440</f>
        <v>0</v>
      </c>
      <c r="BK440" s="6">
        <f ca="1">BK439+SUMIFS('Transactions (Dated)'!$F:$F,'Transactions (Dated)'!$D:$D,$BF440,'Transactions (Dated)'!$B:$B,BK$11,'Transactions (Dated)'!$C:$C,"Dividend (paid to cash)")*Z440</f>
        <v>397.32000000000005</v>
      </c>
      <c r="BL440" s="6">
        <f ca="1">BL439+SUMIFS('Transactions (Dated)'!$F:$F,'Transactions (Dated)'!$D:$D,$BF440,'Transactions (Dated)'!$B:$B,BL$11,'Transactions (Dated)'!$C:$C,"Dividend (paid to cash)")*AA440</f>
        <v>0</v>
      </c>
      <c r="BM440" s="6">
        <f ca="1">BM439+SUMIFS('Transactions (Dated)'!$F:$F,'Transactions (Dated)'!$D:$D,$BF440,'Transactions (Dated)'!$B:$B,BM$11,'Transactions (Dated)'!$C:$C,"Dividend (paid to cash)")*AB440</f>
        <v>1796.585</v>
      </c>
      <c r="BN440" s="6">
        <f ca="1">BN439+SUMIFS('Transactions (Dated)'!$F:$F,'Transactions (Dated)'!$D:$D,$BF440,'Transactions (Dated)'!$B:$B,BN$11,'Transactions (Dated)'!$C:$C,"Dividend (paid to cash)")*AC440</f>
        <v>1740</v>
      </c>
      <c r="BO440" s="6">
        <f ca="1">BO439+SUMIFS('Transactions (Dated)'!$F:$F,'Transactions (Dated)'!$D:$D,$BF440,'Transactions (Dated)'!$B:$B,BO$11,'Transactions (Dated)'!$C:$C,"Dividend (paid to cash)")*AD440</f>
        <v>0</v>
      </c>
      <c r="BP440" s="6">
        <f ca="1">BP439+SUMIFS('Transactions (Dated)'!$F:$F,'Transactions (Dated)'!$D:$D,$BF440,'Transactions (Dated)'!$B:$B,BP$11,'Transactions (Dated)'!$C:$C,"Dividend (paid to cash)")*AE440</f>
        <v>0</v>
      </c>
      <c r="BQ440" s="6">
        <f ca="1">BQ439+SUMIFS('Transactions (Dated)'!$F:$F,'Transactions (Dated)'!$D:$D,$BF440,'Transactions (Dated)'!$B:$B,BQ$11,'Transactions (Dated)'!$C:$C,"Dividend (paid to cash)")*AF440</f>
        <v>0</v>
      </c>
      <c r="BR440" s="6">
        <f ca="1">BR439+SUMIFS('Transactions (Dated)'!$F:$F,'Transactions (Dated)'!$D:$D,$BF440,'Transactions (Dated)'!$B:$B,BR$11,'Transactions (Dated)'!$C:$C,"Dividend (paid to cash)")*AG440</f>
        <v>0</v>
      </c>
      <c r="BS440" s="6">
        <f ca="1">BS439+SUMIFS('Transactions (Dated)'!$F:$F,'Transactions (Dated)'!$D:$D,$BF440,'Transactions (Dated)'!$B:$B,BS$11,'Transactions (Dated)'!$C:$C,"Dividend (paid to cash)")*AH440</f>
        <v>0</v>
      </c>
      <c r="BT440" s="6">
        <f ca="1">BT439+SUMIFS('Transactions (Dated)'!$F:$F,'Transactions (Dated)'!$D:$D,$BF440,'Transactions (Dated)'!$B:$B,BT$11,'Transactions (Dated)'!$C:$C,"Dividend (paid to cash)")*AI440</f>
        <v>0</v>
      </c>
      <c r="BU440" s="6">
        <f ca="1">BU439+SUMIFS('Transactions (Dated)'!$F:$F,'Transactions (Dated)'!$D:$D,$BF440,'Transactions (Dated)'!$B:$B,BU$11,'Transactions (Dated)'!$C:$C,"Dividend (paid to cash)")*AJ440</f>
        <v>0</v>
      </c>
      <c r="BV440" s="6"/>
      <c r="BX440" s="6">
        <f t="shared" ca="1" si="174"/>
        <v>640153.45999999985</v>
      </c>
      <c r="BZ440" s="3">
        <f t="shared" si="175"/>
        <v>42536</v>
      </c>
      <c r="CA440" s="4">
        <f t="shared" ca="1" si="170"/>
        <v>396213.82999999996</v>
      </c>
      <c r="CB440" s="4">
        <f t="shared" ca="1" si="171"/>
        <v>640153.45999999985</v>
      </c>
      <c r="CD440" s="4">
        <f t="shared" ca="1" si="172"/>
        <v>1036367.2899999998</v>
      </c>
    </row>
    <row r="441" spans="2:82">
      <c r="B441" s="3">
        <f t="shared" si="173"/>
        <v>42537</v>
      </c>
      <c r="C441" s="2">
        <v>13882.4</v>
      </c>
      <c r="E441" s="70">
        <v>42537</v>
      </c>
      <c r="F441" s="69">
        <v>8.94</v>
      </c>
      <c r="G441" s="69">
        <v>2.0699999999999998</v>
      </c>
      <c r="H441" s="69">
        <v>18.82</v>
      </c>
      <c r="I441" s="69">
        <v>37.4</v>
      </c>
      <c r="J441" s="69">
        <v>13.27</v>
      </c>
      <c r="K441" s="69">
        <v>12.8</v>
      </c>
      <c r="L441" s="69">
        <v>16.13</v>
      </c>
      <c r="M441" s="69">
        <v>4.63</v>
      </c>
      <c r="N441" s="69">
        <v>8.51</v>
      </c>
      <c r="O441" s="69">
        <v>8.84</v>
      </c>
      <c r="P441" s="69">
        <v>29.25</v>
      </c>
      <c r="Q441" s="69">
        <v>1.1399999999999999</v>
      </c>
      <c r="R441" s="69">
        <v>6.41</v>
      </c>
      <c r="S441" s="69">
        <v>41.99</v>
      </c>
      <c r="T441" s="4"/>
      <c r="V441" s="3">
        <f t="shared" si="152"/>
        <v>42537</v>
      </c>
      <c r="W441" s="40">
        <f ca="1">W440+SUMIFS('Transactions (Dated)'!$E$2:$E$53,'Transactions (Dated)'!$D$2:$D$53,'Share Values'!$V441,'Transactions (Dated)'!$B$2:$B$53,'Share Values'!W$11,'Transactions (Dated)'!$C$2:$C$53,"Buy")-SUMIFS('Transactions (Dated)'!$E$2:$E$53,'Transactions (Dated)'!$D$2:$D$53,'Share Values'!$V441,'Transactions (Dated)'!$B$2:$B$53,'Share Values'!W$11,'Transactions (Dated)'!$C$2:$C$53,"Sell")</f>
        <v>4625</v>
      </c>
      <c r="X441" s="40">
        <f ca="1">X440+SUMIFS('Transactions (Dated)'!$E$2:$E$53,'Transactions (Dated)'!$D$2:$D$53,'Share Values'!$V441,'Transactions (Dated)'!$B$2:$B$53,'Share Values'!X$11,'Transactions (Dated)'!$C$2:$C$53,"Buy")-SUMIFS('Transactions (Dated)'!$E$2:$E$53,'Transactions (Dated)'!$D$2:$D$53,'Share Values'!$V441,'Transactions (Dated)'!$B$2:$B$53,'Share Values'!X$11,'Transactions (Dated)'!$C$2:$C$53,"Sell")</f>
        <v>9375</v>
      </c>
      <c r="Y441" s="40">
        <f ca="1">Y440+SUMIFS('Transactions (Dated)'!$E$2:$E$53,'Transactions (Dated)'!$D$2:$D$53,'Share Values'!$V441,'Transactions (Dated)'!$B$2:$B$53,'Share Values'!Y$11,'Transactions (Dated)'!$C$2:$C$53,"Buy")-SUMIFS('Transactions (Dated)'!$E$2:$E$53,'Transactions (Dated)'!$D$2:$D$53,'Share Values'!$V441,'Transactions (Dated)'!$B$2:$B$53,'Share Values'!Y$11,'Transactions (Dated)'!$C$2:$C$53,"Sell")</f>
        <v>0</v>
      </c>
      <c r="Z441" s="40">
        <f ca="1">Z440+SUMIFS('Transactions (Dated)'!$E$2:$E$53,'Transactions (Dated)'!$D$2:$D$53,'Share Values'!$V441,'Transactions (Dated)'!$B$2:$B$53,'Share Values'!Z$11,'Transactions (Dated)'!$C$2:$C$53,"Buy")-SUMIFS('Transactions (Dated)'!$E$2:$E$53,'Transactions (Dated)'!$D$2:$D$53,'Share Values'!$V441,'Transactions (Dated)'!$B$2:$B$53,'Share Values'!Z$11,'Transactions (Dated)'!$C$2:$C$53,"Sell")</f>
        <v>1892</v>
      </c>
      <c r="AA441" s="40">
        <f ca="1">AA440+SUMIFS('Transactions (Dated)'!$E$2:$E$53,'Transactions (Dated)'!$D$2:$D$53,'Share Values'!$V441,'Transactions (Dated)'!$B$2:$B$53,'Share Values'!AA$11,'Transactions (Dated)'!$C$2:$C$53,"Buy")-SUMIFS('Transactions (Dated)'!$E$2:$E$53,'Transactions (Dated)'!$D$2:$D$53,'Share Values'!$V441,'Transactions (Dated)'!$B$2:$B$53,'Share Values'!AA$11,'Transactions (Dated)'!$C$2:$C$53,"Sell")</f>
        <v>2348</v>
      </c>
      <c r="AB441" s="40">
        <f ca="1">AB440+SUMIFS('Transactions (Dated)'!$E$2:$E$53,'Transactions (Dated)'!$D$2:$D$53,'Share Values'!$V441,'Transactions (Dated)'!$B$2:$B$53,'Share Values'!AB$11,'Transactions (Dated)'!$C$2:$C$53,"Buy")-SUMIFS('Transactions (Dated)'!$E$2:$E$53,'Transactions (Dated)'!$D$2:$D$53,'Share Values'!$V441,'Transactions (Dated)'!$B$2:$B$53,'Share Values'!AB$11,'Transactions (Dated)'!$C$2:$C$53,"Sell")</f>
        <v>4900</v>
      </c>
      <c r="AC441" s="40">
        <f ca="1">AC440+SUMIFS('Transactions (Dated)'!$E$2:$E$53,'Transactions (Dated)'!$D$2:$D$53,'Share Values'!$V441,'Transactions (Dated)'!$B$2:$B$53,'Share Values'!AC$11,'Transactions (Dated)'!$C$2:$C$53,"Buy")-SUMIFS('Transactions (Dated)'!$E$2:$E$53,'Transactions (Dated)'!$D$2:$D$53,'Share Values'!$V441,'Transactions (Dated)'!$B$2:$B$53,'Share Values'!AC$11,'Transactions (Dated)'!$C$2:$C$53,"Sell")</f>
        <v>2900</v>
      </c>
      <c r="AD441" s="40">
        <f ca="1">AD440+SUMIFS('Transactions (Dated)'!$E$2:$E$53,'Transactions (Dated)'!$D$2:$D$53,'Share Values'!$V441,'Transactions (Dated)'!$B$2:$B$53,'Share Values'!AD$11,'Transactions (Dated)'!$C$2:$C$53,"Buy")-SUMIFS('Transactions (Dated)'!$E$2:$E$53,'Transactions (Dated)'!$D$2:$D$53,'Share Values'!$V441,'Transactions (Dated)'!$B$2:$B$53,'Share Values'!AD$11,'Transactions (Dated)'!$C$2:$C$53,"Sell")</f>
        <v>14201</v>
      </c>
      <c r="AE441" s="40">
        <f ca="1">AE440+SUMIFS('Transactions (Dated)'!$E$2:$E$53,'Transactions (Dated)'!$D$2:$D$53,'Share Values'!$V441,'Transactions (Dated)'!$B$2:$B$53,'Share Values'!AE$11,'Transactions (Dated)'!$C$2:$C$53,"Buy")-SUMIFS('Transactions (Dated)'!$E$2:$E$53,'Transactions (Dated)'!$D$2:$D$53,'Share Values'!$V441,'Transactions (Dated)'!$B$2:$B$53,'Share Values'!AE$11,'Transactions (Dated)'!$C$2:$C$53,"Sell")</f>
        <v>6835</v>
      </c>
      <c r="AF441" s="40">
        <f ca="1">AF440+SUMIFS('Transactions (Dated)'!$E$2:$E$53,'Transactions (Dated)'!$D$2:$D$53,'Share Values'!$V441,'Transactions (Dated)'!$B$2:$B$53,'Share Values'!AF$11,'Transactions (Dated)'!$C$2:$C$53,"Buy")-SUMIFS('Transactions (Dated)'!$E$2:$E$53,'Transactions (Dated)'!$D$2:$D$53,'Share Values'!$V441,'Transactions (Dated)'!$B$2:$B$53,'Share Values'!AF$11,'Transactions (Dated)'!$C$2:$C$53,"Sell")</f>
        <v>0</v>
      </c>
      <c r="AG441" s="40">
        <f ca="1">AG440+SUMIFS('Transactions (Dated)'!$E$2:$E$53,'Transactions (Dated)'!$D$2:$D$53,'Share Values'!$V441,'Transactions (Dated)'!$B$2:$B$53,'Share Values'!AG$11,'Transactions (Dated)'!$C$2:$C$53,"Buy")-SUMIFS('Transactions (Dated)'!$E$2:$E$53,'Transactions (Dated)'!$D$2:$D$53,'Share Values'!$V441,'Transactions (Dated)'!$B$2:$B$53,'Share Values'!AG$11,'Transactions (Dated)'!$C$2:$C$53,"Sell")</f>
        <v>0</v>
      </c>
      <c r="AH441" s="40">
        <f ca="1">AH440+SUMIFS('Transactions (Dated)'!$E$2:$E$53,'Transactions (Dated)'!$D$2:$D$53,'Share Values'!$V441,'Transactions (Dated)'!$B$2:$B$53,'Share Values'!AH$11,'Transactions (Dated)'!$C$2:$C$53,"Buy")-SUMIFS('Transactions (Dated)'!$E$2:$E$53,'Transactions (Dated)'!$D$2:$D$53,'Share Values'!$V441,'Transactions (Dated)'!$B$2:$B$53,'Share Values'!AH$11,'Transactions (Dated)'!$C$2:$C$53,"Sell")</f>
        <v>0</v>
      </c>
      <c r="AI441" s="40">
        <f ca="1">AI440+SUMIFS('Transactions (Dated)'!$E$2:$E$53,'Transactions (Dated)'!$D$2:$D$53,'Share Values'!$V441,'Transactions (Dated)'!$B$2:$B$53,'Share Values'!AI$11,'Transactions (Dated)'!$C$2:$C$53,"Buy")-SUMIFS('Transactions (Dated)'!$E$2:$E$53,'Transactions (Dated)'!$D$2:$D$53,'Share Values'!$V441,'Transactions (Dated)'!$B$2:$B$53,'Share Values'!AI$11,'Transactions (Dated)'!$C$2:$C$53,"Sell")</f>
        <v>0</v>
      </c>
      <c r="AJ441" s="40">
        <f ca="1">AJ440+SUMIFS('Transactions (Dated)'!$E$2:$E$53,'Transactions (Dated)'!$D$2:$D$53,'Share Values'!$V441,'Transactions (Dated)'!$B$2:$B$53,'Share Values'!AJ$11,'Transactions (Dated)'!$C$2:$C$53,"Buy")-SUMIFS('Transactions (Dated)'!$E$2:$E$53,'Transactions (Dated)'!$D$2:$D$53,'Share Values'!$V441,'Transactions (Dated)'!$B$2:$B$53,'Share Values'!AJ$11,'Transactions (Dated)'!$C$2:$C$53,"Sell")</f>
        <v>0</v>
      </c>
      <c r="AK441" s="40"/>
      <c r="AM441" s="3">
        <f t="shared" si="153"/>
        <v>42537</v>
      </c>
      <c r="AN441" s="6">
        <f t="shared" ca="1" si="154"/>
        <v>41347.5</v>
      </c>
      <c r="AO441" s="6">
        <f t="shared" ca="1" si="155"/>
        <v>19406.25</v>
      </c>
      <c r="AP441" s="6">
        <f t="shared" ca="1" si="156"/>
        <v>0</v>
      </c>
      <c r="AQ441" s="6">
        <f t="shared" ca="1" si="157"/>
        <v>70760.800000000003</v>
      </c>
      <c r="AR441" s="6">
        <f t="shared" ca="1" si="158"/>
        <v>31157.96</v>
      </c>
      <c r="AS441" s="6">
        <f t="shared" ca="1" si="159"/>
        <v>62720</v>
      </c>
      <c r="AT441" s="6">
        <f t="shared" ca="1" si="160"/>
        <v>46777</v>
      </c>
      <c r="AU441" s="6">
        <f t="shared" ca="1" si="161"/>
        <v>65750.63</v>
      </c>
      <c r="AV441" s="6">
        <f t="shared" ca="1" si="162"/>
        <v>58165.85</v>
      </c>
      <c r="AW441" s="6">
        <f t="shared" ca="1" si="163"/>
        <v>0</v>
      </c>
      <c r="AX441" s="6">
        <f t="shared" ca="1" si="164"/>
        <v>0</v>
      </c>
      <c r="AY441" s="6">
        <f t="shared" ca="1" si="165"/>
        <v>0</v>
      </c>
      <c r="AZ441" s="6">
        <f t="shared" ca="1" si="166"/>
        <v>0</v>
      </c>
      <c r="BA441" s="6">
        <f t="shared" ca="1" si="167"/>
        <v>0</v>
      </c>
      <c r="BB441" s="6"/>
      <c r="BD441" s="4">
        <f t="shared" ca="1" si="168"/>
        <v>396085.99</v>
      </c>
      <c r="BF441" s="3">
        <f t="shared" si="169"/>
        <v>42537</v>
      </c>
      <c r="BG441" s="6">
        <f>BG440+SUMIFS('Transactions (Dated)'!H:H,'Transactions (Dated)'!D:D,'Share Values'!AM441)</f>
        <v>633797.67999999993</v>
      </c>
      <c r="BH441" s="6">
        <f ca="1">BH440+SUMIFS('Transactions (Dated)'!$F:$F,'Transactions (Dated)'!$D:$D,$BF441,'Transactions (Dated)'!$B:$B,BH$11,'Transactions (Dated)'!$C:$C,"Dividend (paid to cash)")*W441</f>
        <v>0</v>
      </c>
      <c r="BI441" s="6">
        <f ca="1">BI440+SUMIFS('Transactions (Dated)'!$F:$F,'Transactions (Dated)'!$D:$D,$BF441,'Transactions (Dated)'!$B:$B,BI$11,'Transactions (Dated)'!$C:$C,"Dividend (paid to cash)")*X441</f>
        <v>2421.875</v>
      </c>
      <c r="BJ441" s="6">
        <f ca="1">BJ440+SUMIFS('Transactions (Dated)'!$F:$F,'Transactions (Dated)'!$D:$D,$BF441,'Transactions (Dated)'!$B:$B,BJ$11,'Transactions (Dated)'!$C:$C,"Dividend (paid to cash)")*Y441</f>
        <v>0</v>
      </c>
      <c r="BK441" s="6">
        <f ca="1">BK440+SUMIFS('Transactions (Dated)'!$F:$F,'Transactions (Dated)'!$D:$D,$BF441,'Transactions (Dated)'!$B:$B,BK$11,'Transactions (Dated)'!$C:$C,"Dividend (paid to cash)")*Z441</f>
        <v>397.32000000000005</v>
      </c>
      <c r="BL441" s="6">
        <f ca="1">BL440+SUMIFS('Transactions (Dated)'!$F:$F,'Transactions (Dated)'!$D:$D,$BF441,'Transactions (Dated)'!$B:$B,BL$11,'Transactions (Dated)'!$C:$C,"Dividend (paid to cash)")*AA441</f>
        <v>0</v>
      </c>
      <c r="BM441" s="6">
        <f ca="1">BM440+SUMIFS('Transactions (Dated)'!$F:$F,'Transactions (Dated)'!$D:$D,$BF441,'Transactions (Dated)'!$B:$B,BM$11,'Transactions (Dated)'!$C:$C,"Dividend (paid to cash)")*AB441</f>
        <v>1796.585</v>
      </c>
      <c r="BN441" s="6">
        <f ca="1">BN440+SUMIFS('Transactions (Dated)'!$F:$F,'Transactions (Dated)'!$D:$D,$BF441,'Transactions (Dated)'!$B:$B,BN$11,'Transactions (Dated)'!$C:$C,"Dividend (paid to cash)")*AC441</f>
        <v>1740</v>
      </c>
      <c r="BO441" s="6">
        <f ca="1">BO440+SUMIFS('Transactions (Dated)'!$F:$F,'Transactions (Dated)'!$D:$D,$BF441,'Transactions (Dated)'!$B:$B,BO$11,'Transactions (Dated)'!$C:$C,"Dividend (paid to cash)")*AD441</f>
        <v>0</v>
      </c>
      <c r="BP441" s="6">
        <f ca="1">BP440+SUMIFS('Transactions (Dated)'!$F:$F,'Transactions (Dated)'!$D:$D,$BF441,'Transactions (Dated)'!$B:$B,BP$11,'Transactions (Dated)'!$C:$C,"Dividend (paid to cash)")*AE441</f>
        <v>0</v>
      </c>
      <c r="BQ441" s="6">
        <f ca="1">BQ440+SUMIFS('Transactions (Dated)'!$F:$F,'Transactions (Dated)'!$D:$D,$BF441,'Transactions (Dated)'!$B:$B,BQ$11,'Transactions (Dated)'!$C:$C,"Dividend (paid to cash)")*AF441</f>
        <v>0</v>
      </c>
      <c r="BR441" s="6">
        <f ca="1">BR440+SUMIFS('Transactions (Dated)'!$F:$F,'Transactions (Dated)'!$D:$D,$BF441,'Transactions (Dated)'!$B:$B,BR$11,'Transactions (Dated)'!$C:$C,"Dividend (paid to cash)")*AG441</f>
        <v>0</v>
      </c>
      <c r="BS441" s="6">
        <f ca="1">BS440+SUMIFS('Transactions (Dated)'!$F:$F,'Transactions (Dated)'!$D:$D,$BF441,'Transactions (Dated)'!$B:$B,BS$11,'Transactions (Dated)'!$C:$C,"Dividend (paid to cash)")*AH441</f>
        <v>0</v>
      </c>
      <c r="BT441" s="6">
        <f ca="1">BT440+SUMIFS('Transactions (Dated)'!$F:$F,'Transactions (Dated)'!$D:$D,$BF441,'Transactions (Dated)'!$B:$B,BT$11,'Transactions (Dated)'!$C:$C,"Dividend (paid to cash)")*AI441</f>
        <v>0</v>
      </c>
      <c r="BU441" s="6">
        <f ca="1">BU440+SUMIFS('Transactions (Dated)'!$F:$F,'Transactions (Dated)'!$D:$D,$BF441,'Transactions (Dated)'!$B:$B,BU$11,'Transactions (Dated)'!$C:$C,"Dividend (paid to cash)")*AJ441</f>
        <v>0</v>
      </c>
      <c r="BV441" s="6"/>
      <c r="BX441" s="6">
        <f t="shared" ca="1" si="174"/>
        <v>640153.45999999985</v>
      </c>
      <c r="BZ441" s="3">
        <f t="shared" si="175"/>
        <v>42537</v>
      </c>
      <c r="CA441" s="4">
        <f t="shared" ca="1" si="170"/>
        <v>396085.99</v>
      </c>
      <c r="CB441" s="4">
        <f t="shared" ca="1" si="171"/>
        <v>640153.45999999985</v>
      </c>
      <c r="CD441" s="4">
        <f t="shared" ca="1" si="172"/>
        <v>1036239.4499999998</v>
      </c>
    </row>
    <row r="442" spans="2:82">
      <c r="B442" s="3">
        <f t="shared" si="173"/>
        <v>42538</v>
      </c>
      <c r="C442" s="2">
        <v>13901.8</v>
      </c>
      <c r="E442" s="70">
        <v>42538</v>
      </c>
      <c r="F442" s="69">
        <v>9.02</v>
      </c>
      <c r="G442" s="69">
        <v>2.14</v>
      </c>
      <c r="H442" s="69">
        <v>18.850000000000001</v>
      </c>
      <c r="I442" s="69">
        <v>36.950000000000003</v>
      </c>
      <c r="J442" s="69">
        <v>13.22</v>
      </c>
      <c r="K442" s="69">
        <v>12.48</v>
      </c>
      <c r="L442" s="69">
        <v>16.45</v>
      </c>
      <c r="M442" s="69">
        <v>4.58</v>
      </c>
      <c r="N442" s="69">
        <v>8.43</v>
      </c>
      <c r="O442" s="69">
        <v>8.99</v>
      </c>
      <c r="P442" s="69">
        <v>29.26</v>
      </c>
      <c r="Q442" s="69">
        <v>1.1100000000000001</v>
      </c>
      <c r="R442" s="69">
        <v>6.44</v>
      </c>
      <c r="S442" s="69">
        <v>41.6</v>
      </c>
      <c r="T442" s="4"/>
      <c r="V442" s="3">
        <f t="shared" si="152"/>
        <v>42538</v>
      </c>
      <c r="W442" s="40">
        <f ca="1">W441+SUMIFS('Transactions (Dated)'!$E$2:$E$53,'Transactions (Dated)'!$D$2:$D$53,'Share Values'!$V442,'Transactions (Dated)'!$B$2:$B$53,'Share Values'!W$11,'Transactions (Dated)'!$C$2:$C$53,"Buy")-SUMIFS('Transactions (Dated)'!$E$2:$E$53,'Transactions (Dated)'!$D$2:$D$53,'Share Values'!$V442,'Transactions (Dated)'!$B$2:$B$53,'Share Values'!W$11,'Transactions (Dated)'!$C$2:$C$53,"Sell")</f>
        <v>4625</v>
      </c>
      <c r="X442" s="40">
        <f ca="1">X441+SUMIFS('Transactions (Dated)'!$E$2:$E$53,'Transactions (Dated)'!$D$2:$D$53,'Share Values'!$V442,'Transactions (Dated)'!$B$2:$B$53,'Share Values'!X$11,'Transactions (Dated)'!$C$2:$C$53,"Buy")-SUMIFS('Transactions (Dated)'!$E$2:$E$53,'Transactions (Dated)'!$D$2:$D$53,'Share Values'!$V442,'Transactions (Dated)'!$B$2:$B$53,'Share Values'!X$11,'Transactions (Dated)'!$C$2:$C$53,"Sell")</f>
        <v>9375</v>
      </c>
      <c r="Y442" s="40">
        <f ca="1">Y441+SUMIFS('Transactions (Dated)'!$E$2:$E$53,'Transactions (Dated)'!$D$2:$D$53,'Share Values'!$V442,'Transactions (Dated)'!$B$2:$B$53,'Share Values'!Y$11,'Transactions (Dated)'!$C$2:$C$53,"Buy")-SUMIFS('Transactions (Dated)'!$E$2:$E$53,'Transactions (Dated)'!$D$2:$D$53,'Share Values'!$V442,'Transactions (Dated)'!$B$2:$B$53,'Share Values'!Y$11,'Transactions (Dated)'!$C$2:$C$53,"Sell")</f>
        <v>0</v>
      </c>
      <c r="Z442" s="40">
        <f ca="1">Z441+SUMIFS('Transactions (Dated)'!$E$2:$E$53,'Transactions (Dated)'!$D$2:$D$53,'Share Values'!$V442,'Transactions (Dated)'!$B$2:$B$53,'Share Values'!Z$11,'Transactions (Dated)'!$C$2:$C$53,"Buy")-SUMIFS('Transactions (Dated)'!$E$2:$E$53,'Transactions (Dated)'!$D$2:$D$53,'Share Values'!$V442,'Transactions (Dated)'!$B$2:$B$53,'Share Values'!Z$11,'Transactions (Dated)'!$C$2:$C$53,"Sell")</f>
        <v>1892</v>
      </c>
      <c r="AA442" s="40">
        <f ca="1">AA441+SUMIFS('Transactions (Dated)'!$E$2:$E$53,'Transactions (Dated)'!$D$2:$D$53,'Share Values'!$V442,'Transactions (Dated)'!$B$2:$B$53,'Share Values'!AA$11,'Transactions (Dated)'!$C$2:$C$53,"Buy")-SUMIFS('Transactions (Dated)'!$E$2:$E$53,'Transactions (Dated)'!$D$2:$D$53,'Share Values'!$V442,'Transactions (Dated)'!$B$2:$B$53,'Share Values'!AA$11,'Transactions (Dated)'!$C$2:$C$53,"Sell")</f>
        <v>2348</v>
      </c>
      <c r="AB442" s="40">
        <f ca="1">AB441+SUMIFS('Transactions (Dated)'!$E$2:$E$53,'Transactions (Dated)'!$D$2:$D$53,'Share Values'!$V442,'Transactions (Dated)'!$B$2:$B$53,'Share Values'!AB$11,'Transactions (Dated)'!$C$2:$C$53,"Buy")-SUMIFS('Transactions (Dated)'!$E$2:$E$53,'Transactions (Dated)'!$D$2:$D$53,'Share Values'!$V442,'Transactions (Dated)'!$B$2:$B$53,'Share Values'!AB$11,'Transactions (Dated)'!$C$2:$C$53,"Sell")</f>
        <v>4900</v>
      </c>
      <c r="AC442" s="40">
        <f ca="1">AC441+SUMIFS('Transactions (Dated)'!$E$2:$E$53,'Transactions (Dated)'!$D$2:$D$53,'Share Values'!$V442,'Transactions (Dated)'!$B$2:$B$53,'Share Values'!AC$11,'Transactions (Dated)'!$C$2:$C$53,"Buy")-SUMIFS('Transactions (Dated)'!$E$2:$E$53,'Transactions (Dated)'!$D$2:$D$53,'Share Values'!$V442,'Transactions (Dated)'!$B$2:$B$53,'Share Values'!AC$11,'Transactions (Dated)'!$C$2:$C$53,"Sell")</f>
        <v>2900</v>
      </c>
      <c r="AD442" s="40">
        <f ca="1">AD441+SUMIFS('Transactions (Dated)'!$E$2:$E$53,'Transactions (Dated)'!$D$2:$D$53,'Share Values'!$V442,'Transactions (Dated)'!$B$2:$B$53,'Share Values'!AD$11,'Transactions (Dated)'!$C$2:$C$53,"Buy")-SUMIFS('Transactions (Dated)'!$E$2:$E$53,'Transactions (Dated)'!$D$2:$D$53,'Share Values'!$V442,'Transactions (Dated)'!$B$2:$B$53,'Share Values'!AD$11,'Transactions (Dated)'!$C$2:$C$53,"Sell")</f>
        <v>14201</v>
      </c>
      <c r="AE442" s="40">
        <f ca="1">AE441+SUMIFS('Transactions (Dated)'!$E$2:$E$53,'Transactions (Dated)'!$D$2:$D$53,'Share Values'!$V442,'Transactions (Dated)'!$B$2:$B$53,'Share Values'!AE$11,'Transactions (Dated)'!$C$2:$C$53,"Buy")-SUMIFS('Transactions (Dated)'!$E$2:$E$53,'Transactions (Dated)'!$D$2:$D$53,'Share Values'!$V442,'Transactions (Dated)'!$B$2:$B$53,'Share Values'!AE$11,'Transactions (Dated)'!$C$2:$C$53,"Sell")</f>
        <v>6835</v>
      </c>
      <c r="AF442" s="40">
        <f ca="1">AF441+SUMIFS('Transactions (Dated)'!$E$2:$E$53,'Transactions (Dated)'!$D$2:$D$53,'Share Values'!$V442,'Transactions (Dated)'!$B$2:$B$53,'Share Values'!AF$11,'Transactions (Dated)'!$C$2:$C$53,"Buy")-SUMIFS('Transactions (Dated)'!$E$2:$E$53,'Transactions (Dated)'!$D$2:$D$53,'Share Values'!$V442,'Transactions (Dated)'!$B$2:$B$53,'Share Values'!AF$11,'Transactions (Dated)'!$C$2:$C$53,"Sell")</f>
        <v>0</v>
      </c>
      <c r="AG442" s="40">
        <f ca="1">AG441+SUMIFS('Transactions (Dated)'!$E$2:$E$53,'Transactions (Dated)'!$D$2:$D$53,'Share Values'!$V442,'Transactions (Dated)'!$B$2:$B$53,'Share Values'!AG$11,'Transactions (Dated)'!$C$2:$C$53,"Buy")-SUMIFS('Transactions (Dated)'!$E$2:$E$53,'Transactions (Dated)'!$D$2:$D$53,'Share Values'!$V442,'Transactions (Dated)'!$B$2:$B$53,'Share Values'!AG$11,'Transactions (Dated)'!$C$2:$C$53,"Sell")</f>
        <v>0</v>
      </c>
      <c r="AH442" s="40">
        <f ca="1">AH441+SUMIFS('Transactions (Dated)'!$E$2:$E$53,'Transactions (Dated)'!$D$2:$D$53,'Share Values'!$V442,'Transactions (Dated)'!$B$2:$B$53,'Share Values'!AH$11,'Transactions (Dated)'!$C$2:$C$53,"Buy")-SUMIFS('Transactions (Dated)'!$E$2:$E$53,'Transactions (Dated)'!$D$2:$D$53,'Share Values'!$V442,'Transactions (Dated)'!$B$2:$B$53,'Share Values'!AH$11,'Transactions (Dated)'!$C$2:$C$53,"Sell")</f>
        <v>0</v>
      </c>
      <c r="AI442" s="40">
        <f ca="1">AI441+SUMIFS('Transactions (Dated)'!$E$2:$E$53,'Transactions (Dated)'!$D$2:$D$53,'Share Values'!$V442,'Transactions (Dated)'!$B$2:$B$53,'Share Values'!AI$11,'Transactions (Dated)'!$C$2:$C$53,"Buy")-SUMIFS('Transactions (Dated)'!$E$2:$E$53,'Transactions (Dated)'!$D$2:$D$53,'Share Values'!$V442,'Transactions (Dated)'!$B$2:$B$53,'Share Values'!AI$11,'Transactions (Dated)'!$C$2:$C$53,"Sell")</f>
        <v>0</v>
      </c>
      <c r="AJ442" s="40">
        <f ca="1">AJ441+SUMIFS('Transactions (Dated)'!$E$2:$E$53,'Transactions (Dated)'!$D$2:$D$53,'Share Values'!$V442,'Transactions (Dated)'!$B$2:$B$53,'Share Values'!AJ$11,'Transactions (Dated)'!$C$2:$C$53,"Buy")-SUMIFS('Transactions (Dated)'!$E$2:$E$53,'Transactions (Dated)'!$D$2:$D$53,'Share Values'!$V442,'Transactions (Dated)'!$B$2:$B$53,'Share Values'!AJ$11,'Transactions (Dated)'!$C$2:$C$53,"Sell")</f>
        <v>0</v>
      </c>
      <c r="AK442" s="40"/>
      <c r="AM442" s="3">
        <f t="shared" si="153"/>
        <v>42538</v>
      </c>
      <c r="AN442" s="6">
        <f t="shared" ca="1" si="154"/>
        <v>41717.5</v>
      </c>
      <c r="AO442" s="6">
        <f t="shared" ca="1" si="155"/>
        <v>20062.5</v>
      </c>
      <c r="AP442" s="6">
        <f t="shared" ca="1" si="156"/>
        <v>0</v>
      </c>
      <c r="AQ442" s="6">
        <f t="shared" ca="1" si="157"/>
        <v>69909.400000000009</v>
      </c>
      <c r="AR442" s="6">
        <f t="shared" ca="1" si="158"/>
        <v>31040.560000000001</v>
      </c>
      <c r="AS442" s="6">
        <f t="shared" ca="1" si="159"/>
        <v>61152</v>
      </c>
      <c r="AT442" s="6">
        <f t="shared" ca="1" si="160"/>
        <v>47705</v>
      </c>
      <c r="AU442" s="6">
        <f t="shared" ca="1" si="161"/>
        <v>65040.58</v>
      </c>
      <c r="AV442" s="6">
        <f t="shared" ca="1" si="162"/>
        <v>57619.049999999996</v>
      </c>
      <c r="AW442" s="6">
        <f t="shared" ca="1" si="163"/>
        <v>0</v>
      </c>
      <c r="AX442" s="6">
        <f t="shared" ca="1" si="164"/>
        <v>0</v>
      </c>
      <c r="AY442" s="6">
        <f t="shared" ca="1" si="165"/>
        <v>0</v>
      </c>
      <c r="AZ442" s="6">
        <f t="shared" ca="1" si="166"/>
        <v>0</v>
      </c>
      <c r="BA442" s="6">
        <f t="shared" ca="1" si="167"/>
        <v>0</v>
      </c>
      <c r="BB442" s="6"/>
      <c r="BD442" s="4">
        <f t="shared" ca="1" si="168"/>
        <v>394246.59</v>
      </c>
      <c r="BF442" s="3">
        <f t="shared" si="169"/>
        <v>42538</v>
      </c>
      <c r="BG442" s="6">
        <f>BG441+SUMIFS('Transactions (Dated)'!H:H,'Transactions (Dated)'!D:D,'Share Values'!AM442)</f>
        <v>633797.67999999993</v>
      </c>
      <c r="BH442" s="6">
        <f ca="1">BH441+SUMIFS('Transactions (Dated)'!$F:$F,'Transactions (Dated)'!$D:$D,$BF442,'Transactions (Dated)'!$B:$B,BH$11,'Transactions (Dated)'!$C:$C,"Dividend (paid to cash)")*W442</f>
        <v>0</v>
      </c>
      <c r="BI442" s="6">
        <f ca="1">BI441+SUMIFS('Transactions (Dated)'!$F:$F,'Transactions (Dated)'!$D:$D,$BF442,'Transactions (Dated)'!$B:$B,BI$11,'Transactions (Dated)'!$C:$C,"Dividend (paid to cash)")*X442</f>
        <v>2421.875</v>
      </c>
      <c r="BJ442" s="6">
        <f ca="1">BJ441+SUMIFS('Transactions (Dated)'!$F:$F,'Transactions (Dated)'!$D:$D,$BF442,'Transactions (Dated)'!$B:$B,BJ$11,'Transactions (Dated)'!$C:$C,"Dividend (paid to cash)")*Y442</f>
        <v>0</v>
      </c>
      <c r="BK442" s="6">
        <f ca="1">BK441+SUMIFS('Transactions (Dated)'!$F:$F,'Transactions (Dated)'!$D:$D,$BF442,'Transactions (Dated)'!$B:$B,BK$11,'Transactions (Dated)'!$C:$C,"Dividend (paid to cash)")*Z442</f>
        <v>397.32000000000005</v>
      </c>
      <c r="BL442" s="6">
        <f ca="1">BL441+SUMIFS('Transactions (Dated)'!$F:$F,'Transactions (Dated)'!$D:$D,$BF442,'Transactions (Dated)'!$B:$B,BL$11,'Transactions (Dated)'!$C:$C,"Dividend (paid to cash)")*AA442</f>
        <v>0</v>
      </c>
      <c r="BM442" s="6">
        <f ca="1">BM441+SUMIFS('Transactions (Dated)'!$F:$F,'Transactions (Dated)'!$D:$D,$BF442,'Transactions (Dated)'!$B:$B,BM$11,'Transactions (Dated)'!$C:$C,"Dividend (paid to cash)")*AB442</f>
        <v>1796.585</v>
      </c>
      <c r="BN442" s="6">
        <f ca="1">BN441+SUMIFS('Transactions (Dated)'!$F:$F,'Transactions (Dated)'!$D:$D,$BF442,'Transactions (Dated)'!$B:$B,BN$11,'Transactions (Dated)'!$C:$C,"Dividend (paid to cash)")*AC442</f>
        <v>1740</v>
      </c>
      <c r="BO442" s="6">
        <f ca="1">BO441+SUMIFS('Transactions (Dated)'!$F:$F,'Transactions (Dated)'!$D:$D,$BF442,'Transactions (Dated)'!$B:$B,BO$11,'Transactions (Dated)'!$C:$C,"Dividend (paid to cash)")*AD442</f>
        <v>0</v>
      </c>
      <c r="BP442" s="6">
        <f ca="1">BP441+SUMIFS('Transactions (Dated)'!$F:$F,'Transactions (Dated)'!$D:$D,$BF442,'Transactions (Dated)'!$B:$B,BP$11,'Transactions (Dated)'!$C:$C,"Dividend (paid to cash)")*AE442</f>
        <v>0</v>
      </c>
      <c r="BQ442" s="6">
        <f ca="1">BQ441+SUMIFS('Transactions (Dated)'!$F:$F,'Transactions (Dated)'!$D:$D,$BF442,'Transactions (Dated)'!$B:$B,BQ$11,'Transactions (Dated)'!$C:$C,"Dividend (paid to cash)")*AF442</f>
        <v>0</v>
      </c>
      <c r="BR442" s="6">
        <f ca="1">BR441+SUMIFS('Transactions (Dated)'!$F:$F,'Transactions (Dated)'!$D:$D,$BF442,'Transactions (Dated)'!$B:$B,BR$11,'Transactions (Dated)'!$C:$C,"Dividend (paid to cash)")*AG442</f>
        <v>0</v>
      </c>
      <c r="BS442" s="6">
        <f ca="1">BS441+SUMIFS('Transactions (Dated)'!$F:$F,'Transactions (Dated)'!$D:$D,$BF442,'Transactions (Dated)'!$B:$B,BS$11,'Transactions (Dated)'!$C:$C,"Dividend (paid to cash)")*AH442</f>
        <v>0</v>
      </c>
      <c r="BT442" s="6">
        <f ca="1">BT441+SUMIFS('Transactions (Dated)'!$F:$F,'Transactions (Dated)'!$D:$D,$BF442,'Transactions (Dated)'!$B:$B,BT$11,'Transactions (Dated)'!$C:$C,"Dividend (paid to cash)")*AI442</f>
        <v>0</v>
      </c>
      <c r="BU442" s="6">
        <f ca="1">BU441+SUMIFS('Transactions (Dated)'!$F:$F,'Transactions (Dated)'!$D:$D,$BF442,'Transactions (Dated)'!$B:$B,BU$11,'Transactions (Dated)'!$C:$C,"Dividend (paid to cash)")*AJ442</f>
        <v>0</v>
      </c>
      <c r="BV442" s="6"/>
      <c r="BX442" s="6">
        <f t="shared" ca="1" si="174"/>
        <v>640153.45999999985</v>
      </c>
      <c r="BZ442" s="3">
        <f t="shared" si="175"/>
        <v>42538</v>
      </c>
      <c r="CA442" s="4">
        <f t="shared" ca="1" si="170"/>
        <v>394246.59</v>
      </c>
      <c r="CB442" s="4">
        <f t="shared" ca="1" si="171"/>
        <v>640153.45999999985</v>
      </c>
      <c r="CD442" s="4">
        <f t="shared" ca="1" si="172"/>
        <v>1034400.0499999998</v>
      </c>
    </row>
    <row r="443" spans="2:82">
      <c r="B443" s="3">
        <f t="shared" si="173"/>
        <v>42541</v>
      </c>
      <c r="C443" s="2">
        <v>14015.1</v>
      </c>
      <c r="E443" s="70">
        <v>42541</v>
      </c>
      <c r="F443" s="69">
        <v>9.02</v>
      </c>
      <c r="G443" s="69">
        <v>2.13</v>
      </c>
      <c r="H443" s="69">
        <v>19.010000000000002</v>
      </c>
      <c r="I443" s="69">
        <v>37.119999999999997</v>
      </c>
      <c r="J443" s="69">
        <v>13.19</v>
      </c>
      <c r="K443" s="69">
        <v>12.62</v>
      </c>
      <c r="L443" s="69">
        <v>16.63</v>
      </c>
      <c r="M443" s="69">
        <v>4.5999999999999996</v>
      </c>
      <c r="N443" s="69">
        <v>8.6199999999999992</v>
      </c>
      <c r="O443" s="69">
        <v>8.9332999999999991</v>
      </c>
      <c r="P443" s="69">
        <v>30.54</v>
      </c>
      <c r="Q443" s="69">
        <v>1.1200000000000001</v>
      </c>
      <c r="R443" s="69">
        <v>6.74</v>
      </c>
      <c r="S443" s="69">
        <v>41.89</v>
      </c>
      <c r="T443" s="4"/>
      <c r="V443" s="3">
        <f t="shared" si="152"/>
        <v>42541</v>
      </c>
      <c r="W443" s="40">
        <f ca="1">W442+SUMIFS('Transactions (Dated)'!$E$2:$E$53,'Transactions (Dated)'!$D$2:$D$53,'Share Values'!$V443,'Transactions (Dated)'!$B$2:$B$53,'Share Values'!W$11,'Transactions (Dated)'!$C$2:$C$53,"Buy")-SUMIFS('Transactions (Dated)'!$E$2:$E$53,'Transactions (Dated)'!$D$2:$D$53,'Share Values'!$V443,'Transactions (Dated)'!$B$2:$B$53,'Share Values'!W$11,'Transactions (Dated)'!$C$2:$C$53,"Sell")</f>
        <v>4625</v>
      </c>
      <c r="X443" s="40">
        <f ca="1">X442+SUMIFS('Transactions (Dated)'!$E$2:$E$53,'Transactions (Dated)'!$D$2:$D$53,'Share Values'!$V443,'Transactions (Dated)'!$B$2:$B$53,'Share Values'!X$11,'Transactions (Dated)'!$C$2:$C$53,"Buy")-SUMIFS('Transactions (Dated)'!$E$2:$E$53,'Transactions (Dated)'!$D$2:$D$53,'Share Values'!$V443,'Transactions (Dated)'!$B$2:$B$53,'Share Values'!X$11,'Transactions (Dated)'!$C$2:$C$53,"Sell")</f>
        <v>9375</v>
      </c>
      <c r="Y443" s="40">
        <f ca="1">Y442+SUMIFS('Transactions (Dated)'!$E$2:$E$53,'Transactions (Dated)'!$D$2:$D$53,'Share Values'!$V443,'Transactions (Dated)'!$B$2:$B$53,'Share Values'!Y$11,'Transactions (Dated)'!$C$2:$C$53,"Buy")-SUMIFS('Transactions (Dated)'!$E$2:$E$53,'Transactions (Dated)'!$D$2:$D$53,'Share Values'!$V443,'Transactions (Dated)'!$B$2:$B$53,'Share Values'!Y$11,'Transactions (Dated)'!$C$2:$C$53,"Sell")</f>
        <v>0</v>
      </c>
      <c r="Z443" s="40">
        <f ca="1">Z442+SUMIFS('Transactions (Dated)'!$E$2:$E$53,'Transactions (Dated)'!$D$2:$D$53,'Share Values'!$V443,'Transactions (Dated)'!$B$2:$B$53,'Share Values'!Z$11,'Transactions (Dated)'!$C$2:$C$53,"Buy")-SUMIFS('Transactions (Dated)'!$E$2:$E$53,'Transactions (Dated)'!$D$2:$D$53,'Share Values'!$V443,'Transactions (Dated)'!$B$2:$B$53,'Share Values'!Z$11,'Transactions (Dated)'!$C$2:$C$53,"Sell")</f>
        <v>1892</v>
      </c>
      <c r="AA443" s="40">
        <f ca="1">AA442+SUMIFS('Transactions (Dated)'!$E$2:$E$53,'Transactions (Dated)'!$D$2:$D$53,'Share Values'!$V443,'Transactions (Dated)'!$B$2:$B$53,'Share Values'!AA$11,'Transactions (Dated)'!$C$2:$C$53,"Buy")-SUMIFS('Transactions (Dated)'!$E$2:$E$53,'Transactions (Dated)'!$D$2:$D$53,'Share Values'!$V443,'Transactions (Dated)'!$B$2:$B$53,'Share Values'!AA$11,'Transactions (Dated)'!$C$2:$C$53,"Sell")</f>
        <v>2348</v>
      </c>
      <c r="AB443" s="40">
        <f ca="1">AB442+SUMIFS('Transactions (Dated)'!$E$2:$E$53,'Transactions (Dated)'!$D$2:$D$53,'Share Values'!$V443,'Transactions (Dated)'!$B$2:$B$53,'Share Values'!AB$11,'Transactions (Dated)'!$C$2:$C$53,"Buy")-SUMIFS('Transactions (Dated)'!$E$2:$E$53,'Transactions (Dated)'!$D$2:$D$53,'Share Values'!$V443,'Transactions (Dated)'!$B$2:$B$53,'Share Values'!AB$11,'Transactions (Dated)'!$C$2:$C$53,"Sell")</f>
        <v>4900</v>
      </c>
      <c r="AC443" s="40">
        <f ca="1">AC442+SUMIFS('Transactions (Dated)'!$E$2:$E$53,'Transactions (Dated)'!$D$2:$D$53,'Share Values'!$V443,'Transactions (Dated)'!$B$2:$B$53,'Share Values'!AC$11,'Transactions (Dated)'!$C$2:$C$53,"Buy")-SUMIFS('Transactions (Dated)'!$E$2:$E$53,'Transactions (Dated)'!$D$2:$D$53,'Share Values'!$V443,'Transactions (Dated)'!$B$2:$B$53,'Share Values'!AC$11,'Transactions (Dated)'!$C$2:$C$53,"Sell")</f>
        <v>2900</v>
      </c>
      <c r="AD443" s="40">
        <f ca="1">AD442+SUMIFS('Transactions (Dated)'!$E$2:$E$53,'Transactions (Dated)'!$D$2:$D$53,'Share Values'!$V443,'Transactions (Dated)'!$B$2:$B$53,'Share Values'!AD$11,'Transactions (Dated)'!$C$2:$C$53,"Buy")-SUMIFS('Transactions (Dated)'!$E$2:$E$53,'Transactions (Dated)'!$D$2:$D$53,'Share Values'!$V443,'Transactions (Dated)'!$B$2:$B$53,'Share Values'!AD$11,'Transactions (Dated)'!$C$2:$C$53,"Sell")</f>
        <v>14201</v>
      </c>
      <c r="AE443" s="40">
        <f ca="1">AE442+SUMIFS('Transactions (Dated)'!$E$2:$E$53,'Transactions (Dated)'!$D$2:$D$53,'Share Values'!$V443,'Transactions (Dated)'!$B$2:$B$53,'Share Values'!AE$11,'Transactions (Dated)'!$C$2:$C$53,"Buy")-SUMIFS('Transactions (Dated)'!$E$2:$E$53,'Transactions (Dated)'!$D$2:$D$53,'Share Values'!$V443,'Transactions (Dated)'!$B$2:$B$53,'Share Values'!AE$11,'Transactions (Dated)'!$C$2:$C$53,"Sell")</f>
        <v>6835</v>
      </c>
      <c r="AF443" s="40">
        <f ca="1">AF442+SUMIFS('Transactions (Dated)'!$E$2:$E$53,'Transactions (Dated)'!$D$2:$D$53,'Share Values'!$V443,'Transactions (Dated)'!$B$2:$B$53,'Share Values'!AF$11,'Transactions (Dated)'!$C$2:$C$53,"Buy")-SUMIFS('Transactions (Dated)'!$E$2:$E$53,'Transactions (Dated)'!$D$2:$D$53,'Share Values'!$V443,'Transactions (Dated)'!$B$2:$B$53,'Share Values'!AF$11,'Transactions (Dated)'!$C$2:$C$53,"Sell")</f>
        <v>0</v>
      </c>
      <c r="AG443" s="40">
        <f ca="1">AG442+SUMIFS('Transactions (Dated)'!$E$2:$E$53,'Transactions (Dated)'!$D$2:$D$53,'Share Values'!$V443,'Transactions (Dated)'!$B$2:$B$53,'Share Values'!AG$11,'Transactions (Dated)'!$C$2:$C$53,"Buy")-SUMIFS('Transactions (Dated)'!$E$2:$E$53,'Transactions (Dated)'!$D$2:$D$53,'Share Values'!$V443,'Transactions (Dated)'!$B$2:$B$53,'Share Values'!AG$11,'Transactions (Dated)'!$C$2:$C$53,"Sell")</f>
        <v>0</v>
      </c>
      <c r="AH443" s="40">
        <f ca="1">AH442+SUMIFS('Transactions (Dated)'!$E$2:$E$53,'Transactions (Dated)'!$D$2:$D$53,'Share Values'!$V443,'Transactions (Dated)'!$B$2:$B$53,'Share Values'!AH$11,'Transactions (Dated)'!$C$2:$C$53,"Buy")-SUMIFS('Transactions (Dated)'!$E$2:$E$53,'Transactions (Dated)'!$D$2:$D$53,'Share Values'!$V443,'Transactions (Dated)'!$B$2:$B$53,'Share Values'!AH$11,'Transactions (Dated)'!$C$2:$C$53,"Sell")</f>
        <v>0</v>
      </c>
      <c r="AI443" s="40">
        <f ca="1">AI442+SUMIFS('Transactions (Dated)'!$E$2:$E$53,'Transactions (Dated)'!$D$2:$D$53,'Share Values'!$V443,'Transactions (Dated)'!$B$2:$B$53,'Share Values'!AI$11,'Transactions (Dated)'!$C$2:$C$53,"Buy")-SUMIFS('Transactions (Dated)'!$E$2:$E$53,'Transactions (Dated)'!$D$2:$D$53,'Share Values'!$V443,'Transactions (Dated)'!$B$2:$B$53,'Share Values'!AI$11,'Transactions (Dated)'!$C$2:$C$53,"Sell")</f>
        <v>0</v>
      </c>
      <c r="AJ443" s="40">
        <f ca="1">AJ442+SUMIFS('Transactions (Dated)'!$E$2:$E$53,'Transactions (Dated)'!$D$2:$D$53,'Share Values'!$V443,'Transactions (Dated)'!$B$2:$B$53,'Share Values'!AJ$11,'Transactions (Dated)'!$C$2:$C$53,"Buy")-SUMIFS('Transactions (Dated)'!$E$2:$E$53,'Transactions (Dated)'!$D$2:$D$53,'Share Values'!$V443,'Transactions (Dated)'!$B$2:$B$53,'Share Values'!AJ$11,'Transactions (Dated)'!$C$2:$C$53,"Sell")</f>
        <v>0</v>
      </c>
      <c r="AK443" s="40"/>
      <c r="AM443" s="3">
        <f t="shared" si="153"/>
        <v>42541</v>
      </c>
      <c r="AN443" s="6">
        <f t="shared" ca="1" si="154"/>
        <v>41717.5</v>
      </c>
      <c r="AO443" s="6">
        <f t="shared" ca="1" si="155"/>
        <v>19968.75</v>
      </c>
      <c r="AP443" s="6">
        <f t="shared" ca="1" si="156"/>
        <v>0</v>
      </c>
      <c r="AQ443" s="6">
        <f t="shared" ca="1" si="157"/>
        <v>70231.039999999994</v>
      </c>
      <c r="AR443" s="6">
        <f t="shared" ca="1" si="158"/>
        <v>30970.12</v>
      </c>
      <c r="AS443" s="6">
        <f t="shared" ca="1" si="159"/>
        <v>61837.999999999993</v>
      </c>
      <c r="AT443" s="6">
        <f t="shared" ca="1" si="160"/>
        <v>48227</v>
      </c>
      <c r="AU443" s="6">
        <f t="shared" ca="1" si="161"/>
        <v>65324.6</v>
      </c>
      <c r="AV443" s="6">
        <f t="shared" ca="1" si="162"/>
        <v>58917.7</v>
      </c>
      <c r="AW443" s="6">
        <f t="shared" ca="1" si="163"/>
        <v>0</v>
      </c>
      <c r="AX443" s="6">
        <f t="shared" ca="1" si="164"/>
        <v>0</v>
      </c>
      <c r="AY443" s="6">
        <f t="shared" ca="1" si="165"/>
        <v>0</v>
      </c>
      <c r="AZ443" s="6">
        <f t="shared" ca="1" si="166"/>
        <v>0</v>
      </c>
      <c r="BA443" s="6">
        <f t="shared" ca="1" si="167"/>
        <v>0</v>
      </c>
      <c r="BB443" s="6"/>
      <c r="BD443" s="4">
        <f t="shared" ca="1" si="168"/>
        <v>397194.70999999996</v>
      </c>
      <c r="BF443" s="3">
        <f t="shared" si="169"/>
        <v>42541</v>
      </c>
      <c r="BG443" s="6">
        <f>BG442+SUMIFS('Transactions (Dated)'!H:H,'Transactions (Dated)'!D:D,'Share Values'!AM443)</f>
        <v>633797.67999999993</v>
      </c>
      <c r="BH443" s="6">
        <f ca="1">BH442+SUMIFS('Transactions (Dated)'!$F:$F,'Transactions (Dated)'!$D:$D,$BF443,'Transactions (Dated)'!$B:$B,BH$11,'Transactions (Dated)'!$C:$C,"Dividend (paid to cash)")*W443</f>
        <v>0</v>
      </c>
      <c r="BI443" s="6">
        <f ca="1">BI442+SUMIFS('Transactions (Dated)'!$F:$F,'Transactions (Dated)'!$D:$D,$BF443,'Transactions (Dated)'!$B:$B,BI$11,'Transactions (Dated)'!$C:$C,"Dividend (paid to cash)")*X443</f>
        <v>2421.875</v>
      </c>
      <c r="BJ443" s="6">
        <f ca="1">BJ442+SUMIFS('Transactions (Dated)'!$F:$F,'Transactions (Dated)'!$D:$D,$BF443,'Transactions (Dated)'!$B:$B,BJ$11,'Transactions (Dated)'!$C:$C,"Dividend (paid to cash)")*Y443</f>
        <v>0</v>
      </c>
      <c r="BK443" s="6">
        <f ca="1">BK442+SUMIFS('Transactions (Dated)'!$F:$F,'Transactions (Dated)'!$D:$D,$BF443,'Transactions (Dated)'!$B:$B,BK$11,'Transactions (Dated)'!$C:$C,"Dividend (paid to cash)")*Z443</f>
        <v>397.32000000000005</v>
      </c>
      <c r="BL443" s="6">
        <f ca="1">BL442+SUMIFS('Transactions (Dated)'!$F:$F,'Transactions (Dated)'!$D:$D,$BF443,'Transactions (Dated)'!$B:$B,BL$11,'Transactions (Dated)'!$C:$C,"Dividend (paid to cash)")*AA443</f>
        <v>0</v>
      </c>
      <c r="BM443" s="6">
        <f ca="1">BM442+SUMIFS('Transactions (Dated)'!$F:$F,'Transactions (Dated)'!$D:$D,$BF443,'Transactions (Dated)'!$B:$B,BM$11,'Transactions (Dated)'!$C:$C,"Dividend (paid to cash)")*AB443</f>
        <v>1796.585</v>
      </c>
      <c r="BN443" s="6">
        <f ca="1">BN442+SUMIFS('Transactions (Dated)'!$F:$F,'Transactions (Dated)'!$D:$D,$BF443,'Transactions (Dated)'!$B:$B,BN$11,'Transactions (Dated)'!$C:$C,"Dividend (paid to cash)")*AC443</f>
        <v>1740</v>
      </c>
      <c r="BO443" s="6">
        <f ca="1">BO442+SUMIFS('Transactions (Dated)'!$F:$F,'Transactions (Dated)'!$D:$D,$BF443,'Transactions (Dated)'!$B:$B,BO$11,'Transactions (Dated)'!$C:$C,"Dividend (paid to cash)")*AD443</f>
        <v>0</v>
      </c>
      <c r="BP443" s="6">
        <f ca="1">BP442+SUMIFS('Transactions (Dated)'!$F:$F,'Transactions (Dated)'!$D:$D,$BF443,'Transactions (Dated)'!$B:$B,BP$11,'Transactions (Dated)'!$C:$C,"Dividend (paid to cash)")*AE443</f>
        <v>0</v>
      </c>
      <c r="BQ443" s="6">
        <f ca="1">BQ442+SUMIFS('Transactions (Dated)'!$F:$F,'Transactions (Dated)'!$D:$D,$BF443,'Transactions (Dated)'!$B:$B,BQ$11,'Transactions (Dated)'!$C:$C,"Dividend (paid to cash)")*AF443</f>
        <v>0</v>
      </c>
      <c r="BR443" s="6">
        <f ca="1">BR442+SUMIFS('Transactions (Dated)'!$F:$F,'Transactions (Dated)'!$D:$D,$BF443,'Transactions (Dated)'!$B:$B,BR$11,'Transactions (Dated)'!$C:$C,"Dividend (paid to cash)")*AG443</f>
        <v>0</v>
      </c>
      <c r="BS443" s="6">
        <f ca="1">BS442+SUMIFS('Transactions (Dated)'!$F:$F,'Transactions (Dated)'!$D:$D,$BF443,'Transactions (Dated)'!$B:$B,BS$11,'Transactions (Dated)'!$C:$C,"Dividend (paid to cash)")*AH443</f>
        <v>0</v>
      </c>
      <c r="BT443" s="6">
        <f ca="1">BT442+SUMIFS('Transactions (Dated)'!$F:$F,'Transactions (Dated)'!$D:$D,$BF443,'Transactions (Dated)'!$B:$B,BT$11,'Transactions (Dated)'!$C:$C,"Dividend (paid to cash)")*AI443</f>
        <v>0</v>
      </c>
      <c r="BU443" s="6">
        <f ca="1">BU442+SUMIFS('Transactions (Dated)'!$F:$F,'Transactions (Dated)'!$D:$D,$BF443,'Transactions (Dated)'!$B:$B,BU$11,'Transactions (Dated)'!$C:$C,"Dividend (paid to cash)")*AJ443</f>
        <v>0</v>
      </c>
      <c r="BV443" s="6"/>
      <c r="BX443" s="6">
        <f t="shared" ca="1" si="174"/>
        <v>640153.45999999985</v>
      </c>
      <c r="BZ443" s="3">
        <f t="shared" si="175"/>
        <v>42541</v>
      </c>
      <c r="CA443" s="4">
        <f t="shared" ca="1" si="170"/>
        <v>397194.70999999996</v>
      </c>
      <c r="CB443" s="4">
        <f t="shared" ca="1" si="171"/>
        <v>640153.45999999985</v>
      </c>
      <c r="CD443" s="4">
        <f t="shared" ca="1" si="172"/>
        <v>1037348.1699999998</v>
      </c>
    </row>
    <row r="444" spans="2:82">
      <c r="B444" s="3">
        <f t="shared" si="173"/>
        <v>42542</v>
      </c>
      <c r="C444" s="2">
        <v>14012.3</v>
      </c>
      <c r="E444" s="70">
        <v>42542</v>
      </c>
      <c r="F444" s="69">
        <v>9.0299999999999994</v>
      </c>
      <c r="G444" s="69">
        <v>2.19</v>
      </c>
      <c r="H444" s="69">
        <v>19.010000000000002</v>
      </c>
      <c r="I444" s="69">
        <v>37.07</v>
      </c>
      <c r="J444" s="69">
        <v>13.19</v>
      </c>
      <c r="K444" s="69">
        <v>12.8</v>
      </c>
      <c r="L444" s="69">
        <v>16.28</v>
      </c>
      <c r="M444" s="69">
        <v>4.41</v>
      </c>
      <c r="N444" s="69">
        <v>8.7899999999999991</v>
      </c>
      <c r="O444" s="69">
        <v>8.9167000000000005</v>
      </c>
      <c r="P444" s="69">
        <v>30.8</v>
      </c>
      <c r="Q444" s="69">
        <v>1.0900000000000001</v>
      </c>
      <c r="R444" s="69">
        <v>6.51</v>
      </c>
      <c r="S444" s="69">
        <v>42.15</v>
      </c>
      <c r="T444" s="4"/>
      <c r="V444" s="3">
        <f t="shared" si="152"/>
        <v>42542</v>
      </c>
      <c r="W444" s="40">
        <f ca="1">W443+SUMIFS('Transactions (Dated)'!$E$2:$E$53,'Transactions (Dated)'!$D$2:$D$53,'Share Values'!$V444,'Transactions (Dated)'!$B$2:$B$53,'Share Values'!W$11,'Transactions (Dated)'!$C$2:$C$53,"Buy")-SUMIFS('Transactions (Dated)'!$E$2:$E$53,'Transactions (Dated)'!$D$2:$D$53,'Share Values'!$V444,'Transactions (Dated)'!$B$2:$B$53,'Share Values'!W$11,'Transactions (Dated)'!$C$2:$C$53,"Sell")</f>
        <v>4625</v>
      </c>
      <c r="X444" s="40">
        <f ca="1">X443+SUMIFS('Transactions (Dated)'!$E$2:$E$53,'Transactions (Dated)'!$D$2:$D$53,'Share Values'!$V444,'Transactions (Dated)'!$B$2:$B$53,'Share Values'!X$11,'Transactions (Dated)'!$C$2:$C$53,"Buy")-SUMIFS('Transactions (Dated)'!$E$2:$E$53,'Transactions (Dated)'!$D$2:$D$53,'Share Values'!$V444,'Transactions (Dated)'!$B$2:$B$53,'Share Values'!X$11,'Transactions (Dated)'!$C$2:$C$53,"Sell")</f>
        <v>9375</v>
      </c>
      <c r="Y444" s="40">
        <f ca="1">Y443+SUMIFS('Transactions (Dated)'!$E$2:$E$53,'Transactions (Dated)'!$D$2:$D$53,'Share Values'!$V444,'Transactions (Dated)'!$B$2:$B$53,'Share Values'!Y$11,'Transactions (Dated)'!$C$2:$C$53,"Buy")-SUMIFS('Transactions (Dated)'!$E$2:$E$53,'Transactions (Dated)'!$D$2:$D$53,'Share Values'!$V444,'Transactions (Dated)'!$B$2:$B$53,'Share Values'!Y$11,'Transactions (Dated)'!$C$2:$C$53,"Sell")</f>
        <v>0</v>
      </c>
      <c r="Z444" s="40">
        <f ca="1">Z443+SUMIFS('Transactions (Dated)'!$E$2:$E$53,'Transactions (Dated)'!$D$2:$D$53,'Share Values'!$V444,'Transactions (Dated)'!$B$2:$B$53,'Share Values'!Z$11,'Transactions (Dated)'!$C$2:$C$53,"Buy")-SUMIFS('Transactions (Dated)'!$E$2:$E$53,'Transactions (Dated)'!$D$2:$D$53,'Share Values'!$V444,'Transactions (Dated)'!$B$2:$B$53,'Share Values'!Z$11,'Transactions (Dated)'!$C$2:$C$53,"Sell")</f>
        <v>1892</v>
      </c>
      <c r="AA444" s="40">
        <f ca="1">AA443+SUMIFS('Transactions (Dated)'!$E$2:$E$53,'Transactions (Dated)'!$D$2:$D$53,'Share Values'!$V444,'Transactions (Dated)'!$B$2:$B$53,'Share Values'!AA$11,'Transactions (Dated)'!$C$2:$C$53,"Buy")-SUMIFS('Transactions (Dated)'!$E$2:$E$53,'Transactions (Dated)'!$D$2:$D$53,'Share Values'!$V444,'Transactions (Dated)'!$B$2:$B$53,'Share Values'!AA$11,'Transactions (Dated)'!$C$2:$C$53,"Sell")</f>
        <v>2348</v>
      </c>
      <c r="AB444" s="40">
        <f ca="1">AB443+SUMIFS('Transactions (Dated)'!$E$2:$E$53,'Transactions (Dated)'!$D$2:$D$53,'Share Values'!$V444,'Transactions (Dated)'!$B$2:$B$53,'Share Values'!AB$11,'Transactions (Dated)'!$C$2:$C$53,"Buy")-SUMIFS('Transactions (Dated)'!$E$2:$E$53,'Transactions (Dated)'!$D$2:$D$53,'Share Values'!$V444,'Transactions (Dated)'!$B$2:$B$53,'Share Values'!AB$11,'Transactions (Dated)'!$C$2:$C$53,"Sell")</f>
        <v>4900</v>
      </c>
      <c r="AC444" s="40">
        <f ca="1">AC443+SUMIFS('Transactions (Dated)'!$E$2:$E$53,'Transactions (Dated)'!$D$2:$D$53,'Share Values'!$V444,'Transactions (Dated)'!$B$2:$B$53,'Share Values'!AC$11,'Transactions (Dated)'!$C$2:$C$53,"Buy")-SUMIFS('Transactions (Dated)'!$E$2:$E$53,'Transactions (Dated)'!$D$2:$D$53,'Share Values'!$V444,'Transactions (Dated)'!$B$2:$B$53,'Share Values'!AC$11,'Transactions (Dated)'!$C$2:$C$53,"Sell")</f>
        <v>2900</v>
      </c>
      <c r="AD444" s="40">
        <f ca="1">AD443+SUMIFS('Transactions (Dated)'!$E$2:$E$53,'Transactions (Dated)'!$D$2:$D$53,'Share Values'!$V444,'Transactions (Dated)'!$B$2:$B$53,'Share Values'!AD$11,'Transactions (Dated)'!$C$2:$C$53,"Buy")-SUMIFS('Transactions (Dated)'!$E$2:$E$53,'Transactions (Dated)'!$D$2:$D$53,'Share Values'!$V444,'Transactions (Dated)'!$B$2:$B$53,'Share Values'!AD$11,'Transactions (Dated)'!$C$2:$C$53,"Sell")</f>
        <v>14201</v>
      </c>
      <c r="AE444" s="40">
        <f ca="1">AE443+SUMIFS('Transactions (Dated)'!$E$2:$E$53,'Transactions (Dated)'!$D$2:$D$53,'Share Values'!$V444,'Transactions (Dated)'!$B$2:$B$53,'Share Values'!AE$11,'Transactions (Dated)'!$C$2:$C$53,"Buy")-SUMIFS('Transactions (Dated)'!$E$2:$E$53,'Transactions (Dated)'!$D$2:$D$53,'Share Values'!$V444,'Transactions (Dated)'!$B$2:$B$53,'Share Values'!AE$11,'Transactions (Dated)'!$C$2:$C$53,"Sell")</f>
        <v>6835</v>
      </c>
      <c r="AF444" s="40">
        <f ca="1">AF443+SUMIFS('Transactions (Dated)'!$E$2:$E$53,'Transactions (Dated)'!$D$2:$D$53,'Share Values'!$V444,'Transactions (Dated)'!$B$2:$B$53,'Share Values'!AF$11,'Transactions (Dated)'!$C$2:$C$53,"Buy")-SUMIFS('Transactions (Dated)'!$E$2:$E$53,'Transactions (Dated)'!$D$2:$D$53,'Share Values'!$V444,'Transactions (Dated)'!$B$2:$B$53,'Share Values'!AF$11,'Transactions (Dated)'!$C$2:$C$53,"Sell")</f>
        <v>0</v>
      </c>
      <c r="AG444" s="40">
        <f ca="1">AG443+SUMIFS('Transactions (Dated)'!$E$2:$E$53,'Transactions (Dated)'!$D$2:$D$53,'Share Values'!$V444,'Transactions (Dated)'!$B$2:$B$53,'Share Values'!AG$11,'Transactions (Dated)'!$C$2:$C$53,"Buy")-SUMIFS('Transactions (Dated)'!$E$2:$E$53,'Transactions (Dated)'!$D$2:$D$53,'Share Values'!$V444,'Transactions (Dated)'!$B$2:$B$53,'Share Values'!AG$11,'Transactions (Dated)'!$C$2:$C$53,"Sell")</f>
        <v>0</v>
      </c>
      <c r="AH444" s="40">
        <f ca="1">AH443+SUMIFS('Transactions (Dated)'!$E$2:$E$53,'Transactions (Dated)'!$D$2:$D$53,'Share Values'!$V444,'Transactions (Dated)'!$B$2:$B$53,'Share Values'!AH$11,'Transactions (Dated)'!$C$2:$C$53,"Buy")-SUMIFS('Transactions (Dated)'!$E$2:$E$53,'Transactions (Dated)'!$D$2:$D$53,'Share Values'!$V444,'Transactions (Dated)'!$B$2:$B$53,'Share Values'!AH$11,'Transactions (Dated)'!$C$2:$C$53,"Sell")</f>
        <v>0</v>
      </c>
      <c r="AI444" s="40">
        <f ca="1">AI443+SUMIFS('Transactions (Dated)'!$E$2:$E$53,'Transactions (Dated)'!$D$2:$D$53,'Share Values'!$V444,'Transactions (Dated)'!$B$2:$B$53,'Share Values'!AI$11,'Transactions (Dated)'!$C$2:$C$53,"Buy")-SUMIFS('Transactions (Dated)'!$E$2:$E$53,'Transactions (Dated)'!$D$2:$D$53,'Share Values'!$V444,'Transactions (Dated)'!$B$2:$B$53,'Share Values'!AI$11,'Transactions (Dated)'!$C$2:$C$53,"Sell")</f>
        <v>0</v>
      </c>
      <c r="AJ444" s="40">
        <f ca="1">AJ443+SUMIFS('Transactions (Dated)'!$E$2:$E$53,'Transactions (Dated)'!$D$2:$D$53,'Share Values'!$V444,'Transactions (Dated)'!$B$2:$B$53,'Share Values'!AJ$11,'Transactions (Dated)'!$C$2:$C$53,"Buy")-SUMIFS('Transactions (Dated)'!$E$2:$E$53,'Transactions (Dated)'!$D$2:$D$53,'Share Values'!$V444,'Transactions (Dated)'!$B$2:$B$53,'Share Values'!AJ$11,'Transactions (Dated)'!$C$2:$C$53,"Sell")</f>
        <v>0</v>
      </c>
      <c r="AK444" s="40"/>
      <c r="AM444" s="3">
        <f t="shared" si="153"/>
        <v>42542</v>
      </c>
      <c r="AN444" s="6">
        <f t="shared" ca="1" si="154"/>
        <v>41763.75</v>
      </c>
      <c r="AO444" s="6">
        <f t="shared" ca="1" si="155"/>
        <v>20531.25</v>
      </c>
      <c r="AP444" s="6">
        <f t="shared" ca="1" si="156"/>
        <v>0</v>
      </c>
      <c r="AQ444" s="6">
        <f t="shared" ca="1" si="157"/>
        <v>70136.44</v>
      </c>
      <c r="AR444" s="6">
        <f t="shared" ca="1" si="158"/>
        <v>30970.12</v>
      </c>
      <c r="AS444" s="6">
        <f t="shared" ca="1" si="159"/>
        <v>62720</v>
      </c>
      <c r="AT444" s="6">
        <f t="shared" ca="1" si="160"/>
        <v>47212</v>
      </c>
      <c r="AU444" s="6">
        <f t="shared" ca="1" si="161"/>
        <v>62626.41</v>
      </c>
      <c r="AV444" s="6">
        <f t="shared" ca="1" si="162"/>
        <v>60079.649999999994</v>
      </c>
      <c r="AW444" s="6">
        <f t="shared" ca="1" si="163"/>
        <v>0</v>
      </c>
      <c r="AX444" s="6">
        <f t="shared" ca="1" si="164"/>
        <v>0</v>
      </c>
      <c r="AY444" s="6">
        <f t="shared" ca="1" si="165"/>
        <v>0</v>
      </c>
      <c r="AZ444" s="6">
        <f t="shared" ca="1" si="166"/>
        <v>0</v>
      </c>
      <c r="BA444" s="6">
        <f t="shared" ca="1" si="167"/>
        <v>0</v>
      </c>
      <c r="BB444" s="6"/>
      <c r="BD444" s="4">
        <f t="shared" ca="1" si="168"/>
        <v>396039.62</v>
      </c>
      <c r="BF444" s="3">
        <f t="shared" si="169"/>
        <v>42542</v>
      </c>
      <c r="BG444" s="6">
        <f>BG443+SUMIFS('Transactions (Dated)'!H:H,'Transactions (Dated)'!D:D,'Share Values'!AM444)</f>
        <v>633797.67999999993</v>
      </c>
      <c r="BH444" s="6">
        <f ca="1">BH443+SUMIFS('Transactions (Dated)'!$F:$F,'Transactions (Dated)'!$D:$D,$BF444,'Transactions (Dated)'!$B:$B,BH$11,'Transactions (Dated)'!$C:$C,"Dividend (paid to cash)")*W444</f>
        <v>0</v>
      </c>
      <c r="BI444" s="6">
        <f ca="1">BI443+SUMIFS('Transactions (Dated)'!$F:$F,'Transactions (Dated)'!$D:$D,$BF444,'Transactions (Dated)'!$B:$B,BI$11,'Transactions (Dated)'!$C:$C,"Dividend (paid to cash)")*X444</f>
        <v>2421.875</v>
      </c>
      <c r="BJ444" s="6">
        <f ca="1">BJ443+SUMIFS('Transactions (Dated)'!$F:$F,'Transactions (Dated)'!$D:$D,$BF444,'Transactions (Dated)'!$B:$B,BJ$11,'Transactions (Dated)'!$C:$C,"Dividend (paid to cash)")*Y444</f>
        <v>0</v>
      </c>
      <c r="BK444" s="6">
        <f ca="1">BK443+SUMIFS('Transactions (Dated)'!$F:$F,'Transactions (Dated)'!$D:$D,$BF444,'Transactions (Dated)'!$B:$B,BK$11,'Transactions (Dated)'!$C:$C,"Dividend (paid to cash)")*Z444</f>
        <v>397.32000000000005</v>
      </c>
      <c r="BL444" s="6">
        <f ca="1">BL443+SUMIFS('Transactions (Dated)'!$F:$F,'Transactions (Dated)'!$D:$D,$BF444,'Transactions (Dated)'!$B:$B,BL$11,'Transactions (Dated)'!$C:$C,"Dividend (paid to cash)")*AA444</f>
        <v>0</v>
      </c>
      <c r="BM444" s="6">
        <f ca="1">BM443+SUMIFS('Transactions (Dated)'!$F:$F,'Transactions (Dated)'!$D:$D,$BF444,'Transactions (Dated)'!$B:$B,BM$11,'Transactions (Dated)'!$C:$C,"Dividend (paid to cash)")*AB444</f>
        <v>1796.585</v>
      </c>
      <c r="BN444" s="6">
        <f ca="1">BN443+SUMIFS('Transactions (Dated)'!$F:$F,'Transactions (Dated)'!$D:$D,$BF444,'Transactions (Dated)'!$B:$B,BN$11,'Transactions (Dated)'!$C:$C,"Dividend (paid to cash)")*AC444</f>
        <v>1740</v>
      </c>
      <c r="BO444" s="6">
        <f ca="1">BO443+SUMIFS('Transactions (Dated)'!$F:$F,'Transactions (Dated)'!$D:$D,$BF444,'Transactions (Dated)'!$B:$B,BO$11,'Transactions (Dated)'!$C:$C,"Dividend (paid to cash)")*AD444</f>
        <v>0</v>
      </c>
      <c r="BP444" s="6">
        <f ca="1">BP443+SUMIFS('Transactions (Dated)'!$F:$F,'Transactions (Dated)'!$D:$D,$BF444,'Transactions (Dated)'!$B:$B,BP$11,'Transactions (Dated)'!$C:$C,"Dividend (paid to cash)")*AE444</f>
        <v>0</v>
      </c>
      <c r="BQ444" s="6">
        <f ca="1">BQ443+SUMIFS('Transactions (Dated)'!$F:$F,'Transactions (Dated)'!$D:$D,$BF444,'Transactions (Dated)'!$B:$B,BQ$11,'Transactions (Dated)'!$C:$C,"Dividend (paid to cash)")*AF444</f>
        <v>0</v>
      </c>
      <c r="BR444" s="6">
        <f ca="1">BR443+SUMIFS('Transactions (Dated)'!$F:$F,'Transactions (Dated)'!$D:$D,$BF444,'Transactions (Dated)'!$B:$B,BR$11,'Transactions (Dated)'!$C:$C,"Dividend (paid to cash)")*AG444</f>
        <v>0</v>
      </c>
      <c r="BS444" s="6">
        <f ca="1">BS443+SUMIFS('Transactions (Dated)'!$F:$F,'Transactions (Dated)'!$D:$D,$BF444,'Transactions (Dated)'!$B:$B,BS$11,'Transactions (Dated)'!$C:$C,"Dividend (paid to cash)")*AH444</f>
        <v>0</v>
      </c>
      <c r="BT444" s="6">
        <f ca="1">BT443+SUMIFS('Transactions (Dated)'!$F:$F,'Transactions (Dated)'!$D:$D,$BF444,'Transactions (Dated)'!$B:$B,BT$11,'Transactions (Dated)'!$C:$C,"Dividend (paid to cash)")*AI444</f>
        <v>0</v>
      </c>
      <c r="BU444" s="6">
        <f ca="1">BU443+SUMIFS('Transactions (Dated)'!$F:$F,'Transactions (Dated)'!$D:$D,$BF444,'Transactions (Dated)'!$B:$B,BU$11,'Transactions (Dated)'!$C:$C,"Dividend (paid to cash)")*AJ444</f>
        <v>0</v>
      </c>
      <c r="BV444" s="6"/>
      <c r="BX444" s="6">
        <f t="shared" ca="1" si="174"/>
        <v>640153.45999999985</v>
      </c>
      <c r="BZ444" s="3">
        <f t="shared" si="175"/>
        <v>42542</v>
      </c>
      <c r="CA444" s="4">
        <f t="shared" ca="1" si="170"/>
        <v>396039.62</v>
      </c>
      <c r="CB444" s="4">
        <f t="shared" ca="1" si="171"/>
        <v>640153.45999999985</v>
      </c>
      <c r="CD444" s="4">
        <f t="shared" ca="1" si="172"/>
        <v>1036193.0799999998</v>
      </c>
    </row>
    <row r="445" spans="2:82">
      <c r="B445" s="3">
        <f t="shared" si="173"/>
        <v>42543</v>
      </c>
      <c r="C445" s="2">
        <v>14003.8</v>
      </c>
      <c r="E445" s="70">
        <v>42543</v>
      </c>
      <c r="F445" s="69">
        <v>8.6300000000000008</v>
      </c>
      <c r="G445" s="69">
        <v>2.33</v>
      </c>
      <c r="H445" s="69">
        <v>19</v>
      </c>
      <c r="I445" s="69">
        <v>36.97</v>
      </c>
      <c r="J445" s="69">
        <v>12.87</v>
      </c>
      <c r="K445" s="69">
        <v>12.69</v>
      </c>
      <c r="L445" s="69">
        <v>16.43</v>
      </c>
      <c r="M445" s="69">
        <v>4.38</v>
      </c>
      <c r="N445" s="69">
        <v>8.6</v>
      </c>
      <c r="O445" s="69">
        <v>8.85</v>
      </c>
      <c r="P445" s="69">
        <v>30.66</v>
      </c>
      <c r="Q445" s="69">
        <v>1.05</v>
      </c>
      <c r="R445" s="69">
        <v>6.44</v>
      </c>
      <c r="S445" s="69">
        <v>41.72</v>
      </c>
      <c r="T445" s="4"/>
      <c r="V445" s="3">
        <f t="shared" si="152"/>
        <v>42543</v>
      </c>
      <c r="W445" s="40">
        <f ca="1">W444+SUMIFS('Transactions (Dated)'!$E$2:$E$53,'Transactions (Dated)'!$D$2:$D$53,'Share Values'!$V445,'Transactions (Dated)'!$B$2:$B$53,'Share Values'!W$11,'Transactions (Dated)'!$C$2:$C$53,"Buy")-SUMIFS('Transactions (Dated)'!$E$2:$E$53,'Transactions (Dated)'!$D$2:$D$53,'Share Values'!$V445,'Transactions (Dated)'!$B$2:$B$53,'Share Values'!W$11,'Transactions (Dated)'!$C$2:$C$53,"Sell")</f>
        <v>4625</v>
      </c>
      <c r="X445" s="40">
        <f ca="1">X444+SUMIFS('Transactions (Dated)'!$E$2:$E$53,'Transactions (Dated)'!$D$2:$D$53,'Share Values'!$V445,'Transactions (Dated)'!$B$2:$B$53,'Share Values'!X$11,'Transactions (Dated)'!$C$2:$C$53,"Buy")-SUMIFS('Transactions (Dated)'!$E$2:$E$53,'Transactions (Dated)'!$D$2:$D$53,'Share Values'!$V445,'Transactions (Dated)'!$B$2:$B$53,'Share Values'!X$11,'Transactions (Dated)'!$C$2:$C$53,"Sell")</f>
        <v>9375</v>
      </c>
      <c r="Y445" s="40">
        <f ca="1">Y444+SUMIFS('Transactions (Dated)'!$E$2:$E$53,'Transactions (Dated)'!$D$2:$D$53,'Share Values'!$V445,'Transactions (Dated)'!$B$2:$B$53,'Share Values'!Y$11,'Transactions (Dated)'!$C$2:$C$53,"Buy")-SUMIFS('Transactions (Dated)'!$E$2:$E$53,'Transactions (Dated)'!$D$2:$D$53,'Share Values'!$V445,'Transactions (Dated)'!$B$2:$B$53,'Share Values'!Y$11,'Transactions (Dated)'!$C$2:$C$53,"Sell")</f>
        <v>0</v>
      </c>
      <c r="Z445" s="40">
        <f ca="1">Z444+SUMIFS('Transactions (Dated)'!$E$2:$E$53,'Transactions (Dated)'!$D$2:$D$53,'Share Values'!$V445,'Transactions (Dated)'!$B$2:$B$53,'Share Values'!Z$11,'Transactions (Dated)'!$C$2:$C$53,"Buy")-SUMIFS('Transactions (Dated)'!$E$2:$E$53,'Transactions (Dated)'!$D$2:$D$53,'Share Values'!$V445,'Transactions (Dated)'!$B$2:$B$53,'Share Values'!Z$11,'Transactions (Dated)'!$C$2:$C$53,"Sell")</f>
        <v>1892</v>
      </c>
      <c r="AA445" s="40">
        <f ca="1">AA444+SUMIFS('Transactions (Dated)'!$E$2:$E$53,'Transactions (Dated)'!$D$2:$D$53,'Share Values'!$V445,'Transactions (Dated)'!$B$2:$B$53,'Share Values'!AA$11,'Transactions (Dated)'!$C$2:$C$53,"Buy")-SUMIFS('Transactions (Dated)'!$E$2:$E$53,'Transactions (Dated)'!$D$2:$D$53,'Share Values'!$V445,'Transactions (Dated)'!$B$2:$B$53,'Share Values'!AA$11,'Transactions (Dated)'!$C$2:$C$53,"Sell")</f>
        <v>2348</v>
      </c>
      <c r="AB445" s="40">
        <f ca="1">AB444+SUMIFS('Transactions (Dated)'!$E$2:$E$53,'Transactions (Dated)'!$D$2:$D$53,'Share Values'!$V445,'Transactions (Dated)'!$B$2:$B$53,'Share Values'!AB$11,'Transactions (Dated)'!$C$2:$C$53,"Buy")-SUMIFS('Transactions (Dated)'!$E$2:$E$53,'Transactions (Dated)'!$D$2:$D$53,'Share Values'!$V445,'Transactions (Dated)'!$B$2:$B$53,'Share Values'!AB$11,'Transactions (Dated)'!$C$2:$C$53,"Sell")</f>
        <v>4900</v>
      </c>
      <c r="AC445" s="40">
        <f ca="1">AC444+SUMIFS('Transactions (Dated)'!$E$2:$E$53,'Transactions (Dated)'!$D$2:$D$53,'Share Values'!$V445,'Transactions (Dated)'!$B$2:$B$53,'Share Values'!AC$11,'Transactions (Dated)'!$C$2:$C$53,"Buy")-SUMIFS('Transactions (Dated)'!$E$2:$E$53,'Transactions (Dated)'!$D$2:$D$53,'Share Values'!$V445,'Transactions (Dated)'!$B$2:$B$53,'Share Values'!AC$11,'Transactions (Dated)'!$C$2:$C$53,"Sell")</f>
        <v>2900</v>
      </c>
      <c r="AD445" s="40">
        <f ca="1">AD444+SUMIFS('Transactions (Dated)'!$E$2:$E$53,'Transactions (Dated)'!$D$2:$D$53,'Share Values'!$V445,'Transactions (Dated)'!$B$2:$B$53,'Share Values'!AD$11,'Transactions (Dated)'!$C$2:$C$53,"Buy")-SUMIFS('Transactions (Dated)'!$E$2:$E$53,'Transactions (Dated)'!$D$2:$D$53,'Share Values'!$V445,'Transactions (Dated)'!$B$2:$B$53,'Share Values'!AD$11,'Transactions (Dated)'!$C$2:$C$53,"Sell")</f>
        <v>14201</v>
      </c>
      <c r="AE445" s="40">
        <f ca="1">AE444+SUMIFS('Transactions (Dated)'!$E$2:$E$53,'Transactions (Dated)'!$D$2:$D$53,'Share Values'!$V445,'Transactions (Dated)'!$B$2:$B$53,'Share Values'!AE$11,'Transactions (Dated)'!$C$2:$C$53,"Buy")-SUMIFS('Transactions (Dated)'!$E$2:$E$53,'Transactions (Dated)'!$D$2:$D$53,'Share Values'!$V445,'Transactions (Dated)'!$B$2:$B$53,'Share Values'!AE$11,'Transactions (Dated)'!$C$2:$C$53,"Sell")</f>
        <v>6835</v>
      </c>
      <c r="AF445" s="40">
        <f ca="1">AF444+SUMIFS('Transactions (Dated)'!$E$2:$E$53,'Transactions (Dated)'!$D$2:$D$53,'Share Values'!$V445,'Transactions (Dated)'!$B$2:$B$53,'Share Values'!AF$11,'Transactions (Dated)'!$C$2:$C$53,"Buy")-SUMIFS('Transactions (Dated)'!$E$2:$E$53,'Transactions (Dated)'!$D$2:$D$53,'Share Values'!$V445,'Transactions (Dated)'!$B$2:$B$53,'Share Values'!AF$11,'Transactions (Dated)'!$C$2:$C$53,"Sell")</f>
        <v>0</v>
      </c>
      <c r="AG445" s="40">
        <f ca="1">AG444+SUMIFS('Transactions (Dated)'!$E$2:$E$53,'Transactions (Dated)'!$D$2:$D$53,'Share Values'!$V445,'Transactions (Dated)'!$B$2:$B$53,'Share Values'!AG$11,'Transactions (Dated)'!$C$2:$C$53,"Buy")-SUMIFS('Transactions (Dated)'!$E$2:$E$53,'Transactions (Dated)'!$D$2:$D$53,'Share Values'!$V445,'Transactions (Dated)'!$B$2:$B$53,'Share Values'!AG$11,'Transactions (Dated)'!$C$2:$C$53,"Sell")</f>
        <v>0</v>
      </c>
      <c r="AH445" s="40">
        <f ca="1">AH444+SUMIFS('Transactions (Dated)'!$E$2:$E$53,'Transactions (Dated)'!$D$2:$D$53,'Share Values'!$V445,'Transactions (Dated)'!$B$2:$B$53,'Share Values'!AH$11,'Transactions (Dated)'!$C$2:$C$53,"Buy")-SUMIFS('Transactions (Dated)'!$E$2:$E$53,'Transactions (Dated)'!$D$2:$D$53,'Share Values'!$V445,'Transactions (Dated)'!$B$2:$B$53,'Share Values'!AH$11,'Transactions (Dated)'!$C$2:$C$53,"Sell")</f>
        <v>0</v>
      </c>
      <c r="AI445" s="40">
        <f ca="1">AI444+SUMIFS('Transactions (Dated)'!$E$2:$E$53,'Transactions (Dated)'!$D$2:$D$53,'Share Values'!$V445,'Transactions (Dated)'!$B$2:$B$53,'Share Values'!AI$11,'Transactions (Dated)'!$C$2:$C$53,"Buy")-SUMIFS('Transactions (Dated)'!$E$2:$E$53,'Transactions (Dated)'!$D$2:$D$53,'Share Values'!$V445,'Transactions (Dated)'!$B$2:$B$53,'Share Values'!AI$11,'Transactions (Dated)'!$C$2:$C$53,"Sell")</f>
        <v>0</v>
      </c>
      <c r="AJ445" s="40">
        <f ca="1">AJ444+SUMIFS('Transactions (Dated)'!$E$2:$E$53,'Transactions (Dated)'!$D$2:$D$53,'Share Values'!$V445,'Transactions (Dated)'!$B$2:$B$53,'Share Values'!AJ$11,'Transactions (Dated)'!$C$2:$C$53,"Buy")-SUMIFS('Transactions (Dated)'!$E$2:$E$53,'Transactions (Dated)'!$D$2:$D$53,'Share Values'!$V445,'Transactions (Dated)'!$B$2:$B$53,'Share Values'!AJ$11,'Transactions (Dated)'!$C$2:$C$53,"Sell")</f>
        <v>0</v>
      </c>
      <c r="AK445" s="40"/>
      <c r="AM445" s="3">
        <f t="shared" si="153"/>
        <v>42543</v>
      </c>
      <c r="AN445" s="6">
        <f t="shared" ca="1" si="154"/>
        <v>39913.75</v>
      </c>
      <c r="AO445" s="6">
        <f t="shared" ca="1" si="155"/>
        <v>21843.75</v>
      </c>
      <c r="AP445" s="6">
        <f t="shared" ca="1" si="156"/>
        <v>0</v>
      </c>
      <c r="AQ445" s="6">
        <f t="shared" ca="1" si="157"/>
        <v>69947.239999999991</v>
      </c>
      <c r="AR445" s="6">
        <f t="shared" ca="1" si="158"/>
        <v>30218.76</v>
      </c>
      <c r="AS445" s="6">
        <f t="shared" ca="1" si="159"/>
        <v>62181</v>
      </c>
      <c r="AT445" s="6">
        <f t="shared" ca="1" si="160"/>
        <v>47647</v>
      </c>
      <c r="AU445" s="6">
        <f t="shared" ca="1" si="161"/>
        <v>62200.38</v>
      </c>
      <c r="AV445" s="6">
        <f t="shared" ca="1" si="162"/>
        <v>58781</v>
      </c>
      <c r="AW445" s="6">
        <f t="shared" ca="1" si="163"/>
        <v>0</v>
      </c>
      <c r="AX445" s="6">
        <f t="shared" ca="1" si="164"/>
        <v>0</v>
      </c>
      <c r="AY445" s="6">
        <f t="shared" ca="1" si="165"/>
        <v>0</v>
      </c>
      <c r="AZ445" s="6">
        <f t="shared" ca="1" si="166"/>
        <v>0</v>
      </c>
      <c r="BA445" s="6">
        <f t="shared" ca="1" si="167"/>
        <v>0</v>
      </c>
      <c r="BB445" s="6"/>
      <c r="BD445" s="4">
        <f t="shared" ca="1" si="168"/>
        <v>392732.88</v>
      </c>
      <c r="BF445" s="3">
        <f t="shared" si="169"/>
        <v>42543</v>
      </c>
      <c r="BG445" s="6">
        <f>BG444+SUMIFS('Transactions (Dated)'!H:H,'Transactions (Dated)'!D:D,'Share Values'!AM445)</f>
        <v>633797.67999999993</v>
      </c>
      <c r="BH445" s="6">
        <f ca="1">BH444+SUMIFS('Transactions (Dated)'!$F:$F,'Transactions (Dated)'!$D:$D,$BF445,'Transactions (Dated)'!$B:$B,BH$11,'Transactions (Dated)'!$C:$C,"Dividend (paid to cash)")*W445</f>
        <v>0</v>
      </c>
      <c r="BI445" s="6">
        <f ca="1">BI444+SUMIFS('Transactions (Dated)'!$F:$F,'Transactions (Dated)'!$D:$D,$BF445,'Transactions (Dated)'!$B:$B,BI$11,'Transactions (Dated)'!$C:$C,"Dividend (paid to cash)")*X445</f>
        <v>2421.875</v>
      </c>
      <c r="BJ445" s="6">
        <f ca="1">BJ444+SUMIFS('Transactions (Dated)'!$F:$F,'Transactions (Dated)'!$D:$D,$BF445,'Transactions (Dated)'!$B:$B,BJ$11,'Transactions (Dated)'!$C:$C,"Dividend (paid to cash)")*Y445</f>
        <v>0</v>
      </c>
      <c r="BK445" s="6">
        <f ca="1">BK444+SUMIFS('Transactions (Dated)'!$F:$F,'Transactions (Dated)'!$D:$D,$BF445,'Transactions (Dated)'!$B:$B,BK$11,'Transactions (Dated)'!$C:$C,"Dividend (paid to cash)")*Z445</f>
        <v>397.32000000000005</v>
      </c>
      <c r="BL445" s="6">
        <f ca="1">BL444+SUMIFS('Transactions (Dated)'!$F:$F,'Transactions (Dated)'!$D:$D,$BF445,'Transactions (Dated)'!$B:$B,BL$11,'Transactions (Dated)'!$C:$C,"Dividend (paid to cash)")*AA445</f>
        <v>0</v>
      </c>
      <c r="BM445" s="6">
        <f ca="1">BM444+SUMIFS('Transactions (Dated)'!$F:$F,'Transactions (Dated)'!$D:$D,$BF445,'Transactions (Dated)'!$B:$B,BM$11,'Transactions (Dated)'!$C:$C,"Dividend (paid to cash)")*AB445</f>
        <v>1796.585</v>
      </c>
      <c r="BN445" s="6">
        <f ca="1">BN444+SUMIFS('Transactions (Dated)'!$F:$F,'Transactions (Dated)'!$D:$D,$BF445,'Transactions (Dated)'!$B:$B,BN$11,'Transactions (Dated)'!$C:$C,"Dividend (paid to cash)")*AC445</f>
        <v>1740</v>
      </c>
      <c r="BO445" s="6">
        <f ca="1">BO444+SUMIFS('Transactions (Dated)'!$F:$F,'Transactions (Dated)'!$D:$D,$BF445,'Transactions (Dated)'!$B:$B,BO$11,'Transactions (Dated)'!$C:$C,"Dividend (paid to cash)")*AD445</f>
        <v>0</v>
      </c>
      <c r="BP445" s="6">
        <f ca="1">BP444+SUMIFS('Transactions (Dated)'!$F:$F,'Transactions (Dated)'!$D:$D,$BF445,'Transactions (Dated)'!$B:$B,BP$11,'Transactions (Dated)'!$C:$C,"Dividend (paid to cash)")*AE445</f>
        <v>0</v>
      </c>
      <c r="BQ445" s="6">
        <f ca="1">BQ444+SUMIFS('Transactions (Dated)'!$F:$F,'Transactions (Dated)'!$D:$D,$BF445,'Transactions (Dated)'!$B:$B,BQ$11,'Transactions (Dated)'!$C:$C,"Dividend (paid to cash)")*AF445</f>
        <v>0</v>
      </c>
      <c r="BR445" s="6">
        <f ca="1">BR444+SUMIFS('Transactions (Dated)'!$F:$F,'Transactions (Dated)'!$D:$D,$BF445,'Transactions (Dated)'!$B:$B,BR$11,'Transactions (Dated)'!$C:$C,"Dividend (paid to cash)")*AG445</f>
        <v>0</v>
      </c>
      <c r="BS445" s="6">
        <f ca="1">BS444+SUMIFS('Transactions (Dated)'!$F:$F,'Transactions (Dated)'!$D:$D,$BF445,'Transactions (Dated)'!$B:$B,BS$11,'Transactions (Dated)'!$C:$C,"Dividend (paid to cash)")*AH445</f>
        <v>0</v>
      </c>
      <c r="BT445" s="6">
        <f ca="1">BT444+SUMIFS('Transactions (Dated)'!$F:$F,'Transactions (Dated)'!$D:$D,$BF445,'Transactions (Dated)'!$B:$B,BT$11,'Transactions (Dated)'!$C:$C,"Dividend (paid to cash)")*AI445</f>
        <v>0</v>
      </c>
      <c r="BU445" s="6">
        <f ca="1">BU444+SUMIFS('Transactions (Dated)'!$F:$F,'Transactions (Dated)'!$D:$D,$BF445,'Transactions (Dated)'!$B:$B,BU$11,'Transactions (Dated)'!$C:$C,"Dividend (paid to cash)")*AJ445</f>
        <v>0</v>
      </c>
      <c r="BV445" s="6"/>
      <c r="BX445" s="6">
        <f t="shared" ca="1" si="174"/>
        <v>640153.45999999985</v>
      </c>
      <c r="BZ445" s="3">
        <f t="shared" si="175"/>
        <v>42543</v>
      </c>
      <c r="CA445" s="4">
        <f t="shared" ca="1" si="170"/>
        <v>392732.88</v>
      </c>
      <c r="CB445" s="4">
        <f t="shared" ca="1" si="171"/>
        <v>640153.45999999985</v>
      </c>
      <c r="CD445" s="4">
        <f t="shared" ca="1" si="172"/>
        <v>1032886.3399999999</v>
      </c>
    </row>
    <row r="446" spans="2:82">
      <c r="B446" s="3">
        <f t="shared" si="173"/>
        <v>42544</v>
      </c>
      <c r="C446" s="2">
        <v>14131.4</v>
      </c>
      <c r="E446" s="70">
        <v>42544</v>
      </c>
      <c r="F446" s="69">
        <v>8.92</v>
      </c>
      <c r="G446" s="69">
        <v>2.4900000000000002</v>
      </c>
      <c r="H446" s="69">
        <v>19.170000000000002</v>
      </c>
      <c r="I446" s="69">
        <v>36.840000000000003</v>
      </c>
      <c r="J446" s="69">
        <v>12.9</v>
      </c>
      <c r="K446" s="69">
        <v>12.68</v>
      </c>
      <c r="L446" s="69">
        <v>16.760000000000002</v>
      </c>
      <c r="M446" s="69">
        <v>4.33</v>
      </c>
      <c r="N446" s="69">
        <v>8.6</v>
      </c>
      <c r="O446" s="69">
        <v>8.8232999999999997</v>
      </c>
      <c r="P446" s="69">
        <v>30.43</v>
      </c>
      <c r="Q446" s="69">
        <v>1.08</v>
      </c>
      <c r="R446" s="69">
        <v>6.53</v>
      </c>
      <c r="S446" s="69">
        <v>41.88</v>
      </c>
      <c r="T446" s="4"/>
      <c r="V446" s="3">
        <f t="shared" si="152"/>
        <v>42544</v>
      </c>
      <c r="W446" s="40">
        <f ca="1">W445+SUMIFS('Transactions (Dated)'!$E$2:$E$53,'Transactions (Dated)'!$D$2:$D$53,'Share Values'!$V446,'Transactions (Dated)'!$B$2:$B$53,'Share Values'!W$11,'Transactions (Dated)'!$C$2:$C$53,"Buy")-SUMIFS('Transactions (Dated)'!$E$2:$E$53,'Transactions (Dated)'!$D$2:$D$53,'Share Values'!$V446,'Transactions (Dated)'!$B$2:$B$53,'Share Values'!W$11,'Transactions (Dated)'!$C$2:$C$53,"Sell")</f>
        <v>4625</v>
      </c>
      <c r="X446" s="40">
        <f ca="1">X445+SUMIFS('Transactions (Dated)'!$E$2:$E$53,'Transactions (Dated)'!$D$2:$D$53,'Share Values'!$V446,'Transactions (Dated)'!$B$2:$B$53,'Share Values'!X$11,'Transactions (Dated)'!$C$2:$C$53,"Buy")-SUMIFS('Transactions (Dated)'!$E$2:$E$53,'Transactions (Dated)'!$D$2:$D$53,'Share Values'!$V446,'Transactions (Dated)'!$B$2:$B$53,'Share Values'!X$11,'Transactions (Dated)'!$C$2:$C$53,"Sell")</f>
        <v>9375</v>
      </c>
      <c r="Y446" s="40">
        <f ca="1">Y445+SUMIFS('Transactions (Dated)'!$E$2:$E$53,'Transactions (Dated)'!$D$2:$D$53,'Share Values'!$V446,'Transactions (Dated)'!$B$2:$B$53,'Share Values'!Y$11,'Transactions (Dated)'!$C$2:$C$53,"Buy")-SUMIFS('Transactions (Dated)'!$E$2:$E$53,'Transactions (Dated)'!$D$2:$D$53,'Share Values'!$V446,'Transactions (Dated)'!$B$2:$B$53,'Share Values'!Y$11,'Transactions (Dated)'!$C$2:$C$53,"Sell")</f>
        <v>0</v>
      </c>
      <c r="Z446" s="40">
        <f ca="1">Z445+SUMIFS('Transactions (Dated)'!$E$2:$E$53,'Transactions (Dated)'!$D$2:$D$53,'Share Values'!$V446,'Transactions (Dated)'!$B$2:$B$53,'Share Values'!Z$11,'Transactions (Dated)'!$C$2:$C$53,"Buy")-SUMIFS('Transactions (Dated)'!$E$2:$E$53,'Transactions (Dated)'!$D$2:$D$53,'Share Values'!$V446,'Transactions (Dated)'!$B$2:$B$53,'Share Values'!Z$11,'Transactions (Dated)'!$C$2:$C$53,"Sell")</f>
        <v>1892</v>
      </c>
      <c r="AA446" s="40">
        <f ca="1">AA445+SUMIFS('Transactions (Dated)'!$E$2:$E$53,'Transactions (Dated)'!$D$2:$D$53,'Share Values'!$V446,'Transactions (Dated)'!$B$2:$B$53,'Share Values'!AA$11,'Transactions (Dated)'!$C$2:$C$53,"Buy")-SUMIFS('Transactions (Dated)'!$E$2:$E$53,'Transactions (Dated)'!$D$2:$D$53,'Share Values'!$V446,'Transactions (Dated)'!$B$2:$B$53,'Share Values'!AA$11,'Transactions (Dated)'!$C$2:$C$53,"Sell")</f>
        <v>2348</v>
      </c>
      <c r="AB446" s="40">
        <f ca="1">AB445+SUMIFS('Transactions (Dated)'!$E$2:$E$53,'Transactions (Dated)'!$D$2:$D$53,'Share Values'!$V446,'Transactions (Dated)'!$B$2:$B$53,'Share Values'!AB$11,'Transactions (Dated)'!$C$2:$C$53,"Buy")-SUMIFS('Transactions (Dated)'!$E$2:$E$53,'Transactions (Dated)'!$D$2:$D$53,'Share Values'!$V446,'Transactions (Dated)'!$B$2:$B$53,'Share Values'!AB$11,'Transactions (Dated)'!$C$2:$C$53,"Sell")</f>
        <v>4900</v>
      </c>
      <c r="AC446" s="40">
        <f ca="1">AC445+SUMIFS('Transactions (Dated)'!$E$2:$E$53,'Transactions (Dated)'!$D$2:$D$53,'Share Values'!$V446,'Transactions (Dated)'!$B$2:$B$53,'Share Values'!AC$11,'Transactions (Dated)'!$C$2:$C$53,"Buy")-SUMIFS('Transactions (Dated)'!$E$2:$E$53,'Transactions (Dated)'!$D$2:$D$53,'Share Values'!$V446,'Transactions (Dated)'!$B$2:$B$53,'Share Values'!AC$11,'Transactions (Dated)'!$C$2:$C$53,"Sell")</f>
        <v>2900</v>
      </c>
      <c r="AD446" s="40">
        <f ca="1">AD445+SUMIFS('Transactions (Dated)'!$E$2:$E$53,'Transactions (Dated)'!$D$2:$D$53,'Share Values'!$V446,'Transactions (Dated)'!$B$2:$B$53,'Share Values'!AD$11,'Transactions (Dated)'!$C$2:$C$53,"Buy")-SUMIFS('Transactions (Dated)'!$E$2:$E$53,'Transactions (Dated)'!$D$2:$D$53,'Share Values'!$V446,'Transactions (Dated)'!$B$2:$B$53,'Share Values'!AD$11,'Transactions (Dated)'!$C$2:$C$53,"Sell")</f>
        <v>14201</v>
      </c>
      <c r="AE446" s="40">
        <f ca="1">AE445+SUMIFS('Transactions (Dated)'!$E$2:$E$53,'Transactions (Dated)'!$D$2:$D$53,'Share Values'!$V446,'Transactions (Dated)'!$B$2:$B$53,'Share Values'!AE$11,'Transactions (Dated)'!$C$2:$C$53,"Buy")-SUMIFS('Transactions (Dated)'!$E$2:$E$53,'Transactions (Dated)'!$D$2:$D$53,'Share Values'!$V446,'Transactions (Dated)'!$B$2:$B$53,'Share Values'!AE$11,'Transactions (Dated)'!$C$2:$C$53,"Sell")</f>
        <v>6835</v>
      </c>
      <c r="AF446" s="40">
        <f ca="1">AF445+SUMIFS('Transactions (Dated)'!$E$2:$E$53,'Transactions (Dated)'!$D$2:$D$53,'Share Values'!$V446,'Transactions (Dated)'!$B$2:$B$53,'Share Values'!AF$11,'Transactions (Dated)'!$C$2:$C$53,"Buy")-SUMIFS('Transactions (Dated)'!$E$2:$E$53,'Transactions (Dated)'!$D$2:$D$53,'Share Values'!$V446,'Transactions (Dated)'!$B$2:$B$53,'Share Values'!AF$11,'Transactions (Dated)'!$C$2:$C$53,"Sell")</f>
        <v>0</v>
      </c>
      <c r="AG446" s="40">
        <f ca="1">AG445+SUMIFS('Transactions (Dated)'!$E$2:$E$53,'Transactions (Dated)'!$D$2:$D$53,'Share Values'!$V446,'Transactions (Dated)'!$B$2:$B$53,'Share Values'!AG$11,'Transactions (Dated)'!$C$2:$C$53,"Buy")-SUMIFS('Transactions (Dated)'!$E$2:$E$53,'Transactions (Dated)'!$D$2:$D$53,'Share Values'!$V446,'Transactions (Dated)'!$B$2:$B$53,'Share Values'!AG$11,'Transactions (Dated)'!$C$2:$C$53,"Sell")</f>
        <v>0</v>
      </c>
      <c r="AH446" s="40">
        <f ca="1">AH445+SUMIFS('Transactions (Dated)'!$E$2:$E$53,'Transactions (Dated)'!$D$2:$D$53,'Share Values'!$V446,'Transactions (Dated)'!$B$2:$B$53,'Share Values'!AH$11,'Transactions (Dated)'!$C$2:$C$53,"Buy")-SUMIFS('Transactions (Dated)'!$E$2:$E$53,'Transactions (Dated)'!$D$2:$D$53,'Share Values'!$V446,'Transactions (Dated)'!$B$2:$B$53,'Share Values'!AH$11,'Transactions (Dated)'!$C$2:$C$53,"Sell")</f>
        <v>0</v>
      </c>
      <c r="AI446" s="40">
        <f ca="1">AI445+SUMIFS('Transactions (Dated)'!$E$2:$E$53,'Transactions (Dated)'!$D$2:$D$53,'Share Values'!$V446,'Transactions (Dated)'!$B$2:$B$53,'Share Values'!AI$11,'Transactions (Dated)'!$C$2:$C$53,"Buy")-SUMIFS('Transactions (Dated)'!$E$2:$E$53,'Transactions (Dated)'!$D$2:$D$53,'Share Values'!$V446,'Transactions (Dated)'!$B$2:$B$53,'Share Values'!AI$11,'Transactions (Dated)'!$C$2:$C$53,"Sell")</f>
        <v>0</v>
      </c>
      <c r="AJ446" s="40">
        <f ca="1">AJ445+SUMIFS('Transactions (Dated)'!$E$2:$E$53,'Transactions (Dated)'!$D$2:$D$53,'Share Values'!$V446,'Transactions (Dated)'!$B$2:$B$53,'Share Values'!AJ$11,'Transactions (Dated)'!$C$2:$C$53,"Buy")-SUMIFS('Transactions (Dated)'!$E$2:$E$53,'Transactions (Dated)'!$D$2:$D$53,'Share Values'!$V446,'Transactions (Dated)'!$B$2:$B$53,'Share Values'!AJ$11,'Transactions (Dated)'!$C$2:$C$53,"Sell")</f>
        <v>0</v>
      </c>
      <c r="AK446" s="40"/>
      <c r="AM446" s="3">
        <f t="shared" si="153"/>
        <v>42544</v>
      </c>
      <c r="AN446" s="6">
        <f t="shared" ca="1" si="154"/>
        <v>41255</v>
      </c>
      <c r="AO446" s="6">
        <f t="shared" ca="1" si="155"/>
        <v>23343.750000000004</v>
      </c>
      <c r="AP446" s="6">
        <f t="shared" ca="1" si="156"/>
        <v>0</v>
      </c>
      <c r="AQ446" s="6">
        <f t="shared" ca="1" si="157"/>
        <v>69701.280000000013</v>
      </c>
      <c r="AR446" s="6">
        <f t="shared" ca="1" si="158"/>
        <v>30289.200000000001</v>
      </c>
      <c r="AS446" s="6">
        <f t="shared" ca="1" si="159"/>
        <v>62132</v>
      </c>
      <c r="AT446" s="6">
        <f t="shared" ca="1" si="160"/>
        <v>48604.000000000007</v>
      </c>
      <c r="AU446" s="6">
        <f t="shared" ca="1" si="161"/>
        <v>61490.33</v>
      </c>
      <c r="AV446" s="6">
        <f t="shared" ca="1" si="162"/>
        <v>58781</v>
      </c>
      <c r="AW446" s="6">
        <f t="shared" ca="1" si="163"/>
        <v>0</v>
      </c>
      <c r="AX446" s="6">
        <f t="shared" ca="1" si="164"/>
        <v>0</v>
      </c>
      <c r="AY446" s="6">
        <f t="shared" ca="1" si="165"/>
        <v>0</v>
      </c>
      <c r="AZ446" s="6">
        <f t="shared" ca="1" si="166"/>
        <v>0</v>
      </c>
      <c r="BA446" s="6">
        <f t="shared" ca="1" si="167"/>
        <v>0</v>
      </c>
      <c r="BB446" s="6"/>
      <c r="BD446" s="4">
        <f t="shared" ca="1" si="168"/>
        <v>395596.56000000006</v>
      </c>
      <c r="BF446" s="3">
        <f t="shared" si="169"/>
        <v>42544</v>
      </c>
      <c r="BG446" s="6">
        <f>BG445+SUMIFS('Transactions (Dated)'!H:H,'Transactions (Dated)'!D:D,'Share Values'!AM446)</f>
        <v>633797.67999999993</v>
      </c>
      <c r="BH446" s="6">
        <f ca="1">BH445+SUMIFS('Transactions (Dated)'!$F:$F,'Transactions (Dated)'!$D:$D,$BF446,'Transactions (Dated)'!$B:$B,BH$11,'Transactions (Dated)'!$C:$C,"Dividend (paid to cash)")*W446</f>
        <v>0</v>
      </c>
      <c r="BI446" s="6">
        <f ca="1">BI445+SUMIFS('Transactions (Dated)'!$F:$F,'Transactions (Dated)'!$D:$D,$BF446,'Transactions (Dated)'!$B:$B,BI$11,'Transactions (Dated)'!$C:$C,"Dividend (paid to cash)")*X446</f>
        <v>2421.875</v>
      </c>
      <c r="BJ446" s="6">
        <f ca="1">BJ445+SUMIFS('Transactions (Dated)'!$F:$F,'Transactions (Dated)'!$D:$D,$BF446,'Transactions (Dated)'!$B:$B,BJ$11,'Transactions (Dated)'!$C:$C,"Dividend (paid to cash)")*Y446</f>
        <v>0</v>
      </c>
      <c r="BK446" s="6">
        <f ca="1">BK445+SUMIFS('Transactions (Dated)'!$F:$F,'Transactions (Dated)'!$D:$D,$BF446,'Transactions (Dated)'!$B:$B,BK$11,'Transactions (Dated)'!$C:$C,"Dividend (paid to cash)")*Z446</f>
        <v>397.32000000000005</v>
      </c>
      <c r="BL446" s="6">
        <f ca="1">BL445+SUMIFS('Transactions (Dated)'!$F:$F,'Transactions (Dated)'!$D:$D,$BF446,'Transactions (Dated)'!$B:$B,BL$11,'Transactions (Dated)'!$C:$C,"Dividend (paid to cash)")*AA446</f>
        <v>0</v>
      </c>
      <c r="BM446" s="6">
        <f ca="1">BM445+SUMIFS('Transactions (Dated)'!$F:$F,'Transactions (Dated)'!$D:$D,$BF446,'Transactions (Dated)'!$B:$B,BM$11,'Transactions (Dated)'!$C:$C,"Dividend (paid to cash)")*AB446</f>
        <v>1796.585</v>
      </c>
      <c r="BN446" s="6">
        <f ca="1">BN445+SUMIFS('Transactions (Dated)'!$F:$F,'Transactions (Dated)'!$D:$D,$BF446,'Transactions (Dated)'!$B:$B,BN$11,'Transactions (Dated)'!$C:$C,"Dividend (paid to cash)")*AC446</f>
        <v>1740</v>
      </c>
      <c r="BO446" s="6">
        <f ca="1">BO445+SUMIFS('Transactions (Dated)'!$F:$F,'Transactions (Dated)'!$D:$D,$BF446,'Transactions (Dated)'!$B:$B,BO$11,'Transactions (Dated)'!$C:$C,"Dividend (paid to cash)")*AD446</f>
        <v>0</v>
      </c>
      <c r="BP446" s="6">
        <f ca="1">BP445+SUMIFS('Transactions (Dated)'!$F:$F,'Transactions (Dated)'!$D:$D,$BF446,'Transactions (Dated)'!$B:$B,BP$11,'Transactions (Dated)'!$C:$C,"Dividend (paid to cash)")*AE446</f>
        <v>0</v>
      </c>
      <c r="BQ446" s="6">
        <f ca="1">BQ445+SUMIFS('Transactions (Dated)'!$F:$F,'Transactions (Dated)'!$D:$D,$BF446,'Transactions (Dated)'!$B:$B,BQ$11,'Transactions (Dated)'!$C:$C,"Dividend (paid to cash)")*AF446</f>
        <v>0</v>
      </c>
      <c r="BR446" s="6">
        <f ca="1">BR445+SUMIFS('Transactions (Dated)'!$F:$F,'Transactions (Dated)'!$D:$D,$BF446,'Transactions (Dated)'!$B:$B,BR$11,'Transactions (Dated)'!$C:$C,"Dividend (paid to cash)")*AG446</f>
        <v>0</v>
      </c>
      <c r="BS446" s="6">
        <f ca="1">BS445+SUMIFS('Transactions (Dated)'!$F:$F,'Transactions (Dated)'!$D:$D,$BF446,'Transactions (Dated)'!$B:$B,BS$11,'Transactions (Dated)'!$C:$C,"Dividend (paid to cash)")*AH446</f>
        <v>0</v>
      </c>
      <c r="BT446" s="6">
        <f ca="1">BT445+SUMIFS('Transactions (Dated)'!$F:$F,'Transactions (Dated)'!$D:$D,$BF446,'Transactions (Dated)'!$B:$B,BT$11,'Transactions (Dated)'!$C:$C,"Dividend (paid to cash)")*AI446</f>
        <v>0</v>
      </c>
      <c r="BU446" s="6">
        <f ca="1">BU445+SUMIFS('Transactions (Dated)'!$F:$F,'Transactions (Dated)'!$D:$D,$BF446,'Transactions (Dated)'!$B:$B,BU$11,'Transactions (Dated)'!$C:$C,"Dividend (paid to cash)")*AJ446</f>
        <v>0</v>
      </c>
      <c r="BV446" s="6"/>
      <c r="BX446" s="6">
        <f t="shared" ca="1" si="174"/>
        <v>640153.45999999985</v>
      </c>
      <c r="BZ446" s="3">
        <f t="shared" si="175"/>
        <v>42544</v>
      </c>
      <c r="CA446" s="4">
        <f t="shared" ca="1" si="170"/>
        <v>395596.56000000006</v>
      </c>
      <c r="CB446" s="4">
        <f t="shared" ca="1" si="171"/>
        <v>640153.45999999985</v>
      </c>
      <c r="CD446" s="4">
        <f t="shared" ca="1" si="172"/>
        <v>1035750.0199999999</v>
      </c>
    </row>
    <row r="447" spans="2:82">
      <c r="B447" s="3">
        <f t="shared" si="173"/>
        <v>42545</v>
      </c>
      <c r="C447" s="2">
        <v>13891.9</v>
      </c>
      <c r="E447" s="70">
        <v>42545</v>
      </c>
      <c r="F447" s="69">
        <v>8.65</v>
      </c>
      <c r="G447" s="69">
        <v>2.36</v>
      </c>
      <c r="H447" s="69">
        <v>18.850000000000001</v>
      </c>
      <c r="I447" s="69">
        <v>36.25</v>
      </c>
      <c r="J447" s="69">
        <v>13.14</v>
      </c>
      <c r="K447" s="69">
        <v>12.71</v>
      </c>
      <c r="L447" s="69">
        <v>16.350000000000001</v>
      </c>
      <c r="M447" s="69">
        <v>4.58</v>
      </c>
      <c r="N447" s="69">
        <v>8.27</v>
      </c>
      <c r="O447" s="69">
        <v>8.9766999999999992</v>
      </c>
      <c r="P447" s="69">
        <v>29.98</v>
      </c>
      <c r="Q447" s="69">
        <v>1.08</v>
      </c>
      <c r="R447" s="69">
        <v>5.98</v>
      </c>
      <c r="S447" s="69">
        <v>42.56</v>
      </c>
      <c r="T447" s="4"/>
      <c r="V447" s="3">
        <f t="shared" si="152"/>
        <v>42545</v>
      </c>
      <c r="W447" s="40">
        <f ca="1">W446+SUMIFS('Transactions (Dated)'!$E$2:$E$53,'Transactions (Dated)'!$D$2:$D$53,'Share Values'!$V447,'Transactions (Dated)'!$B$2:$B$53,'Share Values'!W$11,'Transactions (Dated)'!$C$2:$C$53,"Buy")-SUMIFS('Transactions (Dated)'!$E$2:$E$53,'Transactions (Dated)'!$D$2:$D$53,'Share Values'!$V447,'Transactions (Dated)'!$B$2:$B$53,'Share Values'!W$11,'Transactions (Dated)'!$C$2:$C$53,"Sell")</f>
        <v>4625</v>
      </c>
      <c r="X447" s="40">
        <f ca="1">X446+SUMIFS('Transactions (Dated)'!$E$2:$E$53,'Transactions (Dated)'!$D$2:$D$53,'Share Values'!$V447,'Transactions (Dated)'!$B$2:$B$53,'Share Values'!X$11,'Transactions (Dated)'!$C$2:$C$53,"Buy")-SUMIFS('Transactions (Dated)'!$E$2:$E$53,'Transactions (Dated)'!$D$2:$D$53,'Share Values'!$V447,'Transactions (Dated)'!$B$2:$B$53,'Share Values'!X$11,'Transactions (Dated)'!$C$2:$C$53,"Sell")</f>
        <v>9375</v>
      </c>
      <c r="Y447" s="40">
        <f ca="1">Y446+SUMIFS('Transactions (Dated)'!$E$2:$E$53,'Transactions (Dated)'!$D$2:$D$53,'Share Values'!$V447,'Transactions (Dated)'!$B$2:$B$53,'Share Values'!Y$11,'Transactions (Dated)'!$C$2:$C$53,"Buy")-SUMIFS('Transactions (Dated)'!$E$2:$E$53,'Transactions (Dated)'!$D$2:$D$53,'Share Values'!$V447,'Transactions (Dated)'!$B$2:$B$53,'Share Values'!Y$11,'Transactions (Dated)'!$C$2:$C$53,"Sell")</f>
        <v>0</v>
      </c>
      <c r="Z447" s="40">
        <f ca="1">Z446+SUMIFS('Transactions (Dated)'!$E$2:$E$53,'Transactions (Dated)'!$D$2:$D$53,'Share Values'!$V447,'Transactions (Dated)'!$B$2:$B$53,'Share Values'!Z$11,'Transactions (Dated)'!$C$2:$C$53,"Buy")-SUMIFS('Transactions (Dated)'!$E$2:$E$53,'Transactions (Dated)'!$D$2:$D$53,'Share Values'!$V447,'Transactions (Dated)'!$B$2:$B$53,'Share Values'!Z$11,'Transactions (Dated)'!$C$2:$C$53,"Sell")</f>
        <v>1892</v>
      </c>
      <c r="AA447" s="40">
        <f ca="1">AA446+SUMIFS('Transactions (Dated)'!$E$2:$E$53,'Transactions (Dated)'!$D$2:$D$53,'Share Values'!$V447,'Transactions (Dated)'!$B$2:$B$53,'Share Values'!AA$11,'Transactions (Dated)'!$C$2:$C$53,"Buy")-SUMIFS('Transactions (Dated)'!$E$2:$E$53,'Transactions (Dated)'!$D$2:$D$53,'Share Values'!$V447,'Transactions (Dated)'!$B$2:$B$53,'Share Values'!AA$11,'Transactions (Dated)'!$C$2:$C$53,"Sell")</f>
        <v>2348</v>
      </c>
      <c r="AB447" s="40">
        <f ca="1">AB446+SUMIFS('Transactions (Dated)'!$E$2:$E$53,'Transactions (Dated)'!$D$2:$D$53,'Share Values'!$V447,'Transactions (Dated)'!$B$2:$B$53,'Share Values'!AB$11,'Transactions (Dated)'!$C$2:$C$53,"Buy")-SUMIFS('Transactions (Dated)'!$E$2:$E$53,'Transactions (Dated)'!$D$2:$D$53,'Share Values'!$V447,'Transactions (Dated)'!$B$2:$B$53,'Share Values'!AB$11,'Transactions (Dated)'!$C$2:$C$53,"Sell")</f>
        <v>4900</v>
      </c>
      <c r="AC447" s="40">
        <f ca="1">AC446+SUMIFS('Transactions (Dated)'!$E$2:$E$53,'Transactions (Dated)'!$D$2:$D$53,'Share Values'!$V447,'Transactions (Dated)'!$B$2:$B$53,'Share Values'!AC$11,'Transactions (Dated)'!$C$2:$C$53,"Buy")-SUMIFS('Transactions (Dated)'!$E$2:$E$53,'Transactions (Dated)'!$D$2:$D$53,'Share Values'!$V447,'Transactions (Dated)'!$B$2:$B$53,'Share Values'!AC$11,'Transactions (Dated)'!$C$2:$C$53,"Sell")</f>
        <v>2900</v>
      </c>
      <c r="AD447" s="40">
        <f ca="1">AD446+SUMIFS('Transactions (Dated)'!$E$2:$E$53,'Transactions (Dated)'!$D$2:$D$53,'Share Values'!$V447,'Transactions (Dated)'!$B$2:$B$53,'Share Values'!AD$11,'Transactions (Dated)'!$C$2:$C$53,"Buy")-SUMIFS('Transactions (Dated)'!$E$2:$E$53,'Transactions (Dated)'!$D$2:$D$53,'Share Values'!$V447,'Transactions (Dated)'!$B$2:$B$53,'Share Values'!AD$11,'Transactions (Dated)'!$C$2:$C$53,"Sell")</f>
        <v>14201</v>
      </c>
      <c r="AE447" s="40">
        <f ca="1">AE446+SUMIFS('Transactions (Dated)'!$E$2:$E$53,'Transactions (Dated)'!$D$2:$D$53,'Share Values'!$V447,'Transactions (Dated)'!$B$2:$B$53,'Share Values'!AE$11,'Transactions (Dated)'!$C$2:$C$53,"Buy")-SUMIFS('Transactions (Dated)'!$E$2:$E$53,'Transactions (Dated)'!$D$2:$D$53,'Share Values'!$V447,'Transactions (Dated)'!$B$2:$B$53,'Share Values'!AE$11,'Transactions (Dated)'!$C$2:$C$53,"Sell")</f>
        <v>6835</v>
      </c>
      <c r="AF447" s="40">
        <f ca="1">AF446+SUMIFS('Transactions (Dated)'!$E$2:$E$53,'Transactions (Dated)'!$D$2:$D$53,'Share Values'!$V447,'Transactions (Dated)'!$B$2:$B$53,'Share Values'!AF$11,'Transactions (Dated)'!$C$2:$C$53,"Buy")-SUMIFS('Transactions (Dated)'!$E$2:$E$53,'Transactions (Dated)'!$D$2:$D$53,'Share Values'!$V447,'Transactions (Dated)'!$B$2:$B$53,'Share Values'!AF$11,'Transactions (Dated)'!$C$2:$C$53,"Sell")</f>
        <v>0</v>
      </c>
      <c r="AG447" s="40">
        <f ca="1">AG446+SUMIFS('Transactions (Dated)'!$E$2:$E$53,'Transactions (Dated)'!$D$2:$D$53,'Share Values'!$V447,'Transactions (Dated)'!$B$2:$B$53,'Share Values'!AG$11,'Transactions (Dated)'!$C$2:$C$53,"Buy")-SUMIFS('Transactions (Dated)'!$E$2:$E$53,'Transactions (Dated)'!$D$2:$D$53,'Share Values'!$V447,'Transactions (Dated)'!$B$2:$B$53,'Share Values'!AG$11,'Transactions (Dated)'!$C$2:$C$53,"Sell")</f>
        <v>0</v>
      </c>
      <c r="AH447" s="40">
        <f ca="1">AH446+SUMIFS('Transactions (Dated)'!$E$2:$E$53,'Transactions (Dated)'!$D$2:$D$53,'Share Values'!$V447,'Transactions (Dated)'!$B$2:$B$53,'Share Values'!AH$11,'Transactions (Dated)'!$C$2:$C$53,"Buy")-SUMIFS('Transactions (Dated)'!$E$2:$E$53,'Transactions (Dated)'!$D$2:$D$53,'Share Values'!$V447,'Transactions (Dated)'!$B$2:$B$53,'Share Values'!AH$11,'Transactions (Dated)'!$C$2:$C$53,"Sell")</f>
        <v>0</v>
      </c>
      <c r="AI447" s="40">
        <f ca="1">AI446+SUMIFS('Transactions (Dated)'!$E$2:$E$53,'Transactions (Dated)'!$D$2:$D$53,'Share Values'!$V447,'Transactions (Dated)'!$B$2:$B$53,'Share Values'!AI$11,'Transactions (Dated)'!$C$2:$C$53,"Buy")-SUMIFS('Transactions (Dated)'!$E$2:$E$53,'Transactions (Dated)'!$D$2:$D$53,'Share Values'!$V447,'Transactions (Dated)'!$B$2:$B$53,'Share Values'!AI$11,'Transactions (Dated)'!$C$2:$C$53,"Sell")</f>
        <v>0</v>
      </c>
      <c r="AJ447" s="40">
        <f ca="1">AJ446+SUMIFS('Transactions (Dated)'!$E$2:$E$53,'Transactions (Dated)'!$D$2:$D$53,'Share Values'!$V447,'Transactions (Dated)'!$B$2:$B$53,'Share Values'!AJ$11,'Transactions (Dated)'!$C$2:$C$53,"Buy")-SUMIFS('Transactions (Dated)'!$E$2:$E$53,'Transactions (Dated)'!$D$2:$D$53,'Share Values'!$V447,'Transactions (Dated)'!$B$2:$B$53,'Share Values'!AJ$11,'Transactions (Dated)'!$C$2:$C$53,"Sell")</f>
        <v>0</v>
      </c>
      <c r="AK447" s="40"/>
      <c r="AM447" s="3">
        <f t="shared" si="153"/>
        <v>42545</v>
      </c>
      <c r="AN447" s="6">
        <f t="shared" ca="1" si="154"/>
        <v>40006.25</v>
      </c>
      <c r="AO447" s="6">
        <f t="shared" ca="1" si="155"/>
        <v>22125</v>
      </c>
      <c r="AP447" s="6">
        <f t="shared" ca="1" si="156"/>
        <v>0</v>
      </c>
      <c r="AQ447" s="6">
        <f t="shared" ca="1" si="157"/>
        <v>68585</v>
      </c>
      <c r="AR447" s="6">
        <f t="shared" ca="1" si="158"/>
        <v>30852.720000000001</v>
      </c>
      <c r="AS447" s="6">
        <f t="shared" ca="1" si="159"/>
        <v>62279.000000000007</v>
      </c>
      <c r="AT447" s="6">
        <f t="shared" ca="1" si="160"/>
        <v>47415.000000000007</v>
      </c>
      <c r="AU447" s="6">
        <f t="shared" ca="1" si="161"/>
        <v>65040.58</v>
      </c>
      <c r="AV447" s="6">
        <f t="shared" ca="1" si="162"/>
        <v>56525.45</v>
      </c>
      <c r="AW447" s="6">
        <f t="shared" ca="1" si="163"/>
        <v>0</v>
      </c>
      <c r="AX447" s="6">
        <f t="shared" ca="1" si="164"/>
        <v>0</v>
      </c>
      <c r="AY447" s="6">
        <f t="shared" ca="1" si="165"/>
        <v>0</v>
      </c>
      <c r="AZ447" s="6">
        <f t="shared" ca="1" si="166"/>
        <v>0</v>
      </c>
      <c r="BA447" s="6">
        <f t="shared" ca="1" si="167"/>
        <v>0</v>
      </c>
      <c r="BB447" s="6"/>
      <c r="BD447" s="4">
        <f t="shared" ca="1" si="168"/>
        <v>392829.00000000006</v>
      </c>
      <c r="BF447" s="3">
        <f t="shared" si="169"/>
        <v>42545</v>
      </c>
      <c r="BG447" s="6">
        <f>BG446+SUMIFS('Transactions (Dated)'!H:H,'Transactions (Dated)'!D:D,'Share Values'!AM447)</f>
        <v>633797.67999999993</v>
      </c>
      <c r="BH447" s="6">
        <f ca="1">BH446+SUMIFS('Transactions (Dated)'!$F:$F,'Transactions (Dated)'!$D:$D,$BF447,'Transactions (Dated)'!$B:$B,BH$11,'Transactions (Dated)'!$C:$C,"Dividend (paid to cash)")*W447</f>
        <v>0</v>
      </c>
      <c r="BI447" s="6">
        <f ca="1">BI446+SUMIFS('Transactions (Dated)'!$F:$F,'Transactions (Dated)'!$D:$D,$BF447,'Transactions (Dated)'!$B:$B,BI$11,'Transactions (Dated)'!$C:$C,"Dividend (paid to cash)")*X447</f>
        <v>2421.875</v>
      </c>
      <c r="BJ447" s="6">
        <f ca="1">BJ446+SUMIFS('Transactions (Dated)'!$F:$F,'Transactions (Dated)'!$D:$D,$BF447,'Transactions (Dated)'!$B:$B,BJ$11,'Transactions (Dated)'!$C:$C,"Dividend (paid to cash)")*Y447</f>
        <v>0</v>
      </c>
      <c r="BK447" s="6">
        <f ca="1">BK446+SUMIFS('Transactions (Dated)'!$F:$F,'Transactions (Dated)'!$D:$D,$BF447,'Transactions (Dated)'!$B:$B,BK$11,'Transactions (Dated)'!$C:$C,"Dividend (paid to cash)")*Z447</f>
        <v>397.32000000000005</v>
      </c>
      <c r="BL447" s="6">
        <f ca="1">BL446+SUMIFS('Transactions (Dated)'!$F:$F,'Transactions (Dated)'!$D:$D,$BF447,'Transactions (Dated)'!$B:$B,BL$11,'Transactions (Dated)'!$C:$C,"Dividend (paid to cash)")*AA447</f>
        <v>0</v>
      </c>
      <c r="BM447" s="6">
        <f ca="1">BM446+SUMIFS('Transactions (Dated)'!$F:$F,'Transactions (Dated)'!$D:$D,$BF447,'Transactions (Dated)'!$B:$B,BM$11,'Transactions (Dated)'!$C:$C,"Dividend (paid to cash)")*AB447</f>
        <v>1796.585</v>
      </c>
      <c r="BN447" s="6">
        <f ca="1">BN446+SUMIFS('Transactions (Dated)'!$F:$F,'Transactions (Dated)'!$D:$D,$BF447,'Transactions (Dated)'!$B:$B,BN$11,'Transactions (Dated)'!$C:$C,"Dividend (paid to cash)")*AC447</f>
        <v>1740</v>
      </c>
      <c r="BO447" s="6">
        <f ca="1">BO446+SUMIFS('Transactions (Dated)'!$F:$F,'Transactions (Dated)'!$D:$D,$BF447,'Transactions (Dated)'!$B:$B,BO$11,'Transactions (Dated)'!$C:$C,"Dividend (paid to cash)")*AD447</f>
        <v>0</v>
      </c>
      <c r="BP447" s="6">
        <f ca="1">BP446+SUMIFS('Transactions (Dated)'!$F:$F,'Transactions (Dated)'!$D:$D,$BF447,'Transactions (Dated)'!$B:$B,BP$11,'Transactions (Dated)'!$C:$C,"Dividend (paid to cash)")*AE447</f>
        <v>0</v>
      </c>
      <c r="BQ447" s="6">
        <f ca="1">BQ446+SUMIFS('Transactions (Dated)'!$F:$F,'Transactions (Dated)'!$D:$D,$BF447,'Transactions (Dated)'!$B:$B,BQ$11,'Transactions (Dated)'!$C:$C,"Dividend (paid to cash)")*AF447</f>
        <v>0</v>
      </c>
      <c r="BR447" s="6">
        <f ca="1">BR446+SUMIFS('Transactions (Dated)'!$F:$F,'Transactions (Dated)'!$D:$D,$BF447,'Transactions (Dated)'!$B:$B,BR$11,'Transactions (Dated)'!$C:$C,"Dividend (paid to cash)")*AG447</f>
        <v>0</v>
      </c>
      <c r="BS447" s="6">
        <f ca="1">BS446+SUMIFS('Transactions (Dated)'!$F:$F,'Transactions (Dated)'!$D:$D,$BF447,'Transactions (Dated)'!$B:$B,BS$11,'Transactions (Dated)'!$C:$C,"Dividend (paid to cash)")*AH447</f>
        <v>0</v>
      </c>
      <c r="BT447" s="6">
        <f ca="1">BT446+SUMIFS('Transactions (Dated)'!$F:$F,'Transactions (Dated)'!$D:$D,$BF447,'Transactions (Dated)'!$B:$B,BT$11,'Transactions (Dated)'!$C:$C,"Dividend (paid to cash)")*AI447</f>
        <v>0</v>
      </c>
      <c r="BU447" s="6">
        <f ca="1">BU446+SUMIFS('Transactions (Dated)'!$F:$F,'Transactions (Dated)'!$D:$D,$BF447,'Transactions (Dated)'!$B:$B,BU$11,'Transactions (Dated)'!$C:$C,"Dividend (paid to cash)")*AJ447</f>
        <v>0</v>
      </c>
      <c r="BV447" s="6"/>
      <c r="BX447" s="6">
        <f t="shared" ca="1" si="174"/>
        <v>640153.45999999985</v>
      </c>
      <c r="BZ447" s="3">
        <f t="shared" si="175"/>
        <v>42545</v>
      </c>
      <c r="CA447" s="4">
        <f t="shared" ca="1" si="170"/>
        <v>392829.00000000006</v>
      </c>
      <c r="CB447" s="4">
        <f t="shared" ca="1" si="171"/>
        <v>640153.45999999985</v>
      </c>
      <c r="CD447" s="4">
        <f t="shared" ca="1" si="172"/>
        <v>1032982.46</v>
      </c>
    </row>
    <row r="448" spans="2:82">
      <c r="B448" s="3">
        <f t="shared" si="173"/>
        <v>42548</v>
      </c>
      <c r="C448" s="2">
        <v>13689.8</v>
      </c>
      <c r="E448" s="70">
        <v>42548</v>
      </c>
      <c r="F448" s="69">
        <v>8.24</v>
      </c>
      <c r="G448" s="69">
        <v>2.29</v>
      </c>
      <c r="H448" s="69">
        <v>18.43</v>
      </c>
      <c r="I448" s="69">
        <v>36.340000000000003</v>
      </c>
      <c r="J448" s="69">
        <v>12.67</v>
      </c>
      <c r="K448" s="69">
        <v>12.64</v>
      </c>
      <c r="L448" s="69">
        <v>16.329999999999998</v>
      </c>
      <c r="M448" s="69">
        <v>4.7300000000000004</v>
      </c>
      <c r="N448" s="69">
        <v>8.73</v>
      </c>
      <c r="O448" s="69">
        <v>9.0167000000000002</v>
      </c>
      <c r="P448" s="69">
        <v>29.71</v>
      </c>
      <c r="Q448" s="69">
        <v>1</v>
      </c>
      <c r="R448" s="69">
        <v>5.57</v>
      </c>
      <c r="S448" s="69">
        <v>42.86</v>
      </c>
      <c r="T448" s="4"/>
      <c r="V448" s="3">
        <f t="shared" si="152"/>
        <v>42548</v>
      </c>
      <c r="W448" s="40">
        <f ca="1">W447+SUMIFS('Transactions (Dated)'!$E$2:$E$53,'Transactions (Dated)'!$D$2:$D$53,'Share Values'!$V448,'Transactions (Dated)'!$B$2:$B$53,'Share Values'!W$11,'Transactions (Dated)'!$C$2:$C$53,"Buy")-SUMIFS('Transactions (Dated)'!$E$2:$E$53,'Transactions (Dated)'!$D$2:$D$53,'Share Values'!$V448,'Transactions (Dated)'!$B$2:$B$53,'Share Values'!W$11,'Transactions (Dated)'!$C$2:$C$53,"Sell")</f>
        <v>4625</v>
      </c>
      <c r="X448" s="40">
        <f ca="1">X447+SUMIFS('Transactions (Dated)'!$E$2:$E$53,'Transactions (Dated)'!$D$2:$D$53,'Share Values'!$V448,'Transactions (Dated)'!$B$2:$B$53,'Share Values'!X$11,'Transactions (Dated)'!$C$2:$C$53,"Buy")-SUMIFS('Transactions (Dated)'!$E$2:$E$53,'Transactions (Dated)'!$D$2:$D$53,'Share Values'!$V448,'Transactions (Dated)'!$B$2:$B$53,'Share Values'!X$11,'Transactions (Dated)'!$C$2:$C$53,"Sell")</f>
        <v>9375</v>
      </c>
      <c r="Y448" s="40">
        <f ca="1">Y447+SUMIFS('Transactions (Dated)'!$E$2:$E$53,'Transactions (Dated)'!$D$2:$D$53,'Share Values'!$V448,'Transactions (Dated)'!$B$2:$B$53,'Share Values'!Y$11,'Transactions (Dated)'!$C$2:$C$53,"Buy")-SUMIFS('Transactions (Dated)'!$E$2:$E$53,'Transactions (Dated)'!$D$2:$D$53,'Share Values'!$V448,'Transactions (Dated)'!$B$2:$B$53,'Share Values'!Y$11,'Transactions (Dated)'!$C$2:$C$53,"Sell")</f>
        <v>0</v>
      </c>
      <c r="Z448" s="40">
        <f ca="1">Z447+SUMIFS('Transactions (Dated)'!$E$2:$E$53,'Transactions (Dated)'!$D$2:$D$53,'Share Values'!$V448,'Transactions (Dated)'!$B$2:$B$53,'Share Values'!Z$11,'Transactions (Dated)'!$C$2:$C$53,"Buy")-SUMIFS('Transactions (Dated)'!$E$2:$E$53,'Transactions (Dated)'!$D$2:$D$53,'Share Values'!$V448,'Transactions (Dated)'!$B$2:$B$53,'Share Values'!Z$11,'Transactions (Dated)'!$C$2:$C$53,"Sell")</f>
        <v>1892</v>
      </c>
      <c r="AA448" s="40">
        <f ca="1">AA447+SUMIFS('Transactions (Dated)'!$E$2:$E$53,'Transactions (Dated)'!$D$2:$D$53,'Share Values'!$V448,'Transactions (Dated)'!$B$2:$B$53,'Share Values'!AA$11,'Transactions (Dated)'!$C$2:$C$53,"Buy")-SUMIFS('Transactions (Dated)'!$E$2:$E$53,'Transactions (Dated)'!$D$2:$D$53,'Share Values'!$V448,'Transactions (Dated)'!$B$2:$B$53,'Share Values'!AA$11,'Transactions (Dated)'!$C$2:$C$53,"Sell")</f>
        <v>2348</v>
      </c>
      <c r="AB448" s="40">
        <f ca="1">AB447+SUMIFS('Transactions (Dated)'!$E$2:$E$53,'Transactions (Dated)'!$D$2:$D$53,'Share Values'!$V448,'Transactions (Dated)'!$B$2:$B$53,'Share Values'!AB$11,'Transactions (Dated)'!$C$2:$C$53,"Buy")-SUMIFS('Transactions (Dated)'!$E$2:$E$53,'Transactions (Dated)'!$D$2:$D$53,'Share Values'!$V448,'Transactions (Dated)'!$B$2:$B$53,'Share Values'!AB$11,'Transactions (Dated)'!$C$2:$C$53,"Sell")</f>
        <v>4900</v>
      </c>
      <c r="AC448" s="40">
        <f ca="1">AC447+SUMIFS('Transactions (Dated)'!$E$2:$E$53,'Transactions (Dated)'!$D$2:$D$53,'Share Values'!$V448,'Transactions (Dated)'!$B$2:$B$53,'Share Values'!AC$11,'Transactions (Dated)'!$C$2:$C$53,"Buy")-SUMIFS('Transactions (Dated)'!$E$2:$E$53,'Transactions (Dated)'!$D$2:$D$53,'Share Values'!$V448,'Transactions (Dated)'!$B$2:$B$53,'Share Values'!AC$11,'Transactions (Dated)'!$C$2:$C$53,"Sell")</f>
        <v>2900</v>
      </c>
      <c r="AD448" s="40">
        <f ca="1">AD447+SUMIFS('Transactions (Dated)'!$E$2:$E$53,'Transactions (Dated)'!$D$2:$D$53,'Share Values'!$V448,'Transactions (Dated)'!$B$2:$B$53,'Share Values'!AD$11,'Transactions (Dated)'!$C$2:$C$53,"Buy")-SUMIFS('Transactions (Dated)'!$E$2:$E$53,'Transactions (Dated)'!$D$2:$D$53,'Share Values'!$V448,'Transactions (Dated)'!$B$2:$B$53,'Share Values'!AD$11,'Transactions (Dated)'!$C$2:$C$53,"Sell")</f>
        <v>14201</v>
      </c>
      <c r="AE448" s="40">
        <f ca="1">AE447+SUMIFS('Transactions (Dated)'!$E$2:$E$53,'Transactions (Dated)'!$D$2:$D$53,'Share Values'!$V448,'Transactions (Dated)'!$B$2:$B$53,'Share Values'!AE$11,'Transactions (Dated)'!$C$2:$C$53,"Buy")-SUMIFS('Transactions (Dated)'!$E$2:$E$53,'Transactions (Dated)'!$D$2:$D$53,'Share Values'!$V448,'Transactions (Dated)'!$B$2:$B$53,'Share Values'!AE$11,'Transactions (Dated)'!$C$2:$C$53,"Sell")</f>
        <v>6835</v>
      </c>
      <c r="AF448" s="40">
        <f ca="1">AF447+SUMIFS('Transactions (Dated)'!$E$2:$E$53,'Transactions (Dated)'!$D$2:$D$53,'Share Values'!$V448,'Transactions (Dated)'!$B$2:$B$53,'Share Values'!AF$11,'Transactions (Dated)'!$C$2:$C$53,"Buy")-SUMIFS('Transactions (Dated)'!$E$2:$E$53,'Transactions (Dated)'!$D$2:$D$53,'Share Values'!$V448,'Transactions (Dated)'!$B$2:$B$53,'Share Values'!AF$11,'Transactions (Dated)'!$C$2:$C$53,"Sell")</f>
        <v>0</v>
      </c>
      <c r="AG448" s="40">
        <f ca="1">AG447+SUMIFS('Transactions (Dated)'!$E$2:$E$53,'Transactions (Dated)'!$D$2:$D$53,'Share Values'!$V448,'Transactions (Dated)'!$B$2:$B$53,'Share Values'!AG$11,'Transactions (Dated)'!$C$2:$C$53,"Buy")-SUMIFS('Transactions (Dated)'!$E$2:$E$53,'Transactions (Dated)'!$D$2:$D$53,'Share Values'!$V448,'Transactions (Dated)'!$B$2:$B$53,'Share Values'!AG$11,'Transactions (Dated)'!$C$2:$C$53,"Sell")</f>
        <v>0</v>
      </c>
      <c r="AH448" s="40">
        <f ca="1">AH447+SUMIFS('Transactions (Dated)'!$E$2:$E$53,'Transactions (Dated)'!$D$2:$D$53,'Share Values'!$V448,'Transactions (Dated)'!$B$2:$B$53,'Share Values'!AH$11,'Transactions (Dated)'!$C$2:$C$53,"Buy")-SUMIFS('Transactions (Dated)'!$E$2:$E$53,'Transactions (Dated)'!$D$2:$D$53,'Share Values'!$V448,'Transactions (Dated)'!$B$2:$B$53,'Share Values'!AH$11,'Transactions (Dated)'!$C$2:$C$53,"Sell")</f>
        <v>0</v>
      </c>
      <c r="AI448" s="40">
        <f ca="1">AI447+SUMIFS('Transactions (Dated)'!$E$2:$E$53,'Transactions (Dated)'!$D$2:$D$53,'Share Values'!$V448,'Transactions (Dated)'!$B$2:$B$53,'Share Values'!AI$11,'Transactions (Dated)'!$C$2:$C$53,"Buy")-SUMIFS('Transactions (Dated)'!$E$2:$E$53,'Transactions (Dated)'!$D$2:$D$53,'Share Values'!$V448,'Transactions (Dated)'!$B$2:$B$53,'Share Values'!AI$11,'Transactions (Dated)'!$C$2:$C$53,"Sell")</f>
        <v>0</v>
      </c>
      <c r="AJ448" s="40">
        <f ca="1">AJ447+SUMIFS('Transactions (Dated)'!$E$2:$E$53,'Transactions (Dated)'!$D$2:$D$53,'Share Values'!$V448,'Transactions (Dated)'!$B$2:$B$53,'Share Values'!AJ$11,'Transactions (Dated)'!$C$2:$C$53,"Buy")-SUMIFS('Transactions (Dated)'!$E$2:$E$53,'Transactions (Dated)'!$D$2:$D$53,'Share Values'!$V448,'Transactions (Dated)'!$B$2:$B$53,'Share Values'!AJ$11,'Transactions (Dated)'!$C$2:$C$53,"Sell")</f>
        <v>0</v>
      </c>
      <c r="AK448" s="40"/>
      <c r="AM448" s="3">
        <f t="shared" si="153"/>
        <v>42548</v>
      </c>
      <c r="AN448" s="6">
        <f t="shared" ca="1" si="154"/>
        <v>38110</v>
      </c>
      <c r="AO448" s="6">
        <f t="shared" ca="1" si="155"/>
        <v>21468.75</v>
      </c>
      <c r="AP448" s="6">
        <f t="shared" ca="1" si="156"/>
        <v>0</v>
      </c>
      <c r="AQ448" s="6">
        <f t="shared" ca="1" si="157"/>
        <v>68755.280000000013</v>
      </c>
      <c r="AR448" s="6">
        <f t="shared" ca="1" si="158"/>
        <v>29749.16</v>
      </c>
      <c r="AS448" s="6">
        <f t="shared" ca="1" si="159"/>
        <v>61936</v>
      </c>
      <c r="AT448" s="6">
        <f t="shared" ca="1" si="160"/>
        <v>47356.999999999993</v>
      </c>
      <c r="AU448" s="6">
        <f t="shared" ca="1" si="161"/>
        <v>67170.73000000001</v>
      </c>
      <c r="AV448" s="6">
        <f t="shared" ca="1" si="162"/>
        <v>59669.55</v>
      </c>
      <c r="AW448" s="6">
        <f t="shared" ca="1" si="163"/>
        <v>0</v>
      </c>
      <c r="AX448" s="6">
        <f t="shared" ca="1" si="164"/>
        <v>0</v>
      </c>
      <c r="AY448" s="6">
        <f t="shared" ca="1" si="165"/>
        <v>0</v>
      </c>
      <c r="AZ448" s="6">
        <f t="shared" ca="1" si="166"/>
        <v>0</v>
      </c>
      <c r="BA448" s="6">
        <f t="shared" ca="1" si="167"/>
        <v>0</v>
      </c>
      <c r="BB448" s="6"/>
      <c r="BD448" s="4">
        <f t="shared" ca="1" si="168"/>
        <v>394216.47000000003</v>
      </c>
      <c r="BF448" s="3">
        <f t="shared" si="169"/>
        <v>42548</v>
      </c>
      <c r="BG448" s="6">
        <f>BG447+SUMIFS('Transactions (Dated)'!H:H,'Transactions (Dated)'!D:D,'Share Values'!AM448)</f>
        <v>633797.67999999993</v>
      </c>
      <c r="BH448" s="6">
        <f ca="1">BH447+SUMIFS('Transactions (Dated)'!$F:$F,'Transactions (Dated)'!$D:$D,$BF448,'Transactions (Dated)'!$B:$B,BH$11,'Transactions (Dated)'!$C:$C,"Dividend (paid to cash)")*W448</f>
        <v>0</v>
      </c>
      <c r="BI448" s="6">
        <f ca="1">BI447+SUMIFS('Transactions (Dated)'!$F:$F,'Transactions (Dated)'!$D:$D,$BF448,'Transactions (Dated)'!$B:$B,BI$11,'Transactions (Dated)'!$C:$C,"Dividend (paid to cash)")*X448</f>
        <v>2421.875</v>
      </c>
      <c r="BJ448" s="6">
        <f ca="1">BJ447+SUMIFS('Transactions (Dated)'!$F:$F,'Transactions (Dated)'!$D:$D,$BF448,'Transactions (Dated)'!$B:$B,BJ$11,'Transactions (Dated)'!$C:$C,"Dividend (paid to cash)")*Y448</f>
        <v>0</v>
      </c>
      <c r="BK448" s="6">
        <f ca="1">BK447+SUMIFS('Transactions (Dated)'!$F:$F,'Transactions (Dated)'!$D:$D,$BF448,'Transactions (Dated)'!$B:$B,BK$11,'Transactions (Dated)'!$C:$C,"Dividend (paid to cash)")*Z448</f>
        <v>397.32000000000005</v>
      </c>
      <c r="BL448" s="6">
        <f ca="1">BL447+SUMIFS('Transactions (Dated)'!$F:$F,'Transactions (Dated)'!$D:$D,$BF448,'Transactions (Dated)'!$B:$B,BL$11,'Transactions (Dated)'!$C:$C,"Dividend (paid to cash)")*AA448</f>
        <v>0</v>
      </c>
      <c r="BM448" s="6">
        <f ca="1">BM447+SUMIFS('Transactions (Dated)'!$F:$F,'Transactions (Dated)'!$D:$D,$BF448,'Transactions (Dated)'!$B:$B,BM$11,'Transactions (Dated)'!$C:$C,"Dividend (paid to cash)")*AB448</f>
        <v>1796.585</v>
      </c>
      <c r="BN448" s="6">
        <f ca="1">BN447+SUMIFS('Transactions (Dated)'!$F:$F,'Transactions (Dated)'!$D:$D,$BF448,'Transactions (Dated)'!$B:$B,BN$11,'Transactions (Dated)'!$C:$C,"Dividend (paid to cash)")*AC448</f>
        <v>1740</v>
      </c>
      <c r="BO448" s="6">
        <f ca="1">BO447+SUMIFS('Transactions (Dated)'!$F:$F,'Transactions (Dated)'!$D:$D,$BF448,'Transactions (Dated)'!$B:$B,BO$11,'Transactions (Dated)'!$C:$C,"Dividend (paid to cash)")*AD448</f>
        <v>0</v>
      </c>
      <c r="BP448" s="6">
        <f ca="1">BP447+SUMIFS('Transactions (Dated)'!$F:$F,'Transactions (Dated)'!$D:$D,$BF448,'Transactions (Dated)'!$B:$B,BP$11,'Transactions (Dated)'!$C:$C,"Dividend (paid to cash)")*AE448</f>
        <v>0</v>
      </c>
      <c r="BQ448" s="6">
        <f ca="1">BQ447+SUMIFS('Transactions (Dated)'!$F:$F,'Transactions (Dated)'!$D:$D,$BF448,'Transactions (Dated)'!$B:$B,BQ$11,'Transactions (Dated)'!$C:$C,"Dividend (paid to cash)")*AF448</f>
        <v>0</v>
      </c>
      <c r="BR448" s="6">
        <f ca="1">BR447+SUMIFS('Transactions (Dated)'!$F:$F,'Transactions (Dated)'!$D:$D,$BF448,'Transactions (Dated)'!$B:$B,BR$11,'Transactions (Dated)'!$C:$C,"Dividend (paid to cash)")*AG448</f>
        <v>0</v>
      </c>
      <c r="BS448" s="6">
        <f ca="1">BS447+SUMIFS('Transactions (Dated)'!$F:$F,'Transactions (Dated)'!$D:$D,$BF448,'Transactions (Dated)'!$B:$B,BS$11,'Transactions (Dated)'!$C:$C,"Dividend (paid to cash)")*AH448</f>
        <v>0</v>
      </c>
      <c r="BT448" s="6">
        <f ca="1">BT447+SUMIFS('Transactions (Dated)'!$F:$F,'Transactions (Dated)'!$D:$D,$BF448,'Transactions (Dated)'!$B:$B,BT$11,'Transactions (Dated)'!$C:$C,"Dividend (paid to cash)")*AI448</f>
        <v>0</v>
      </c>
      <c r="BU448" s="6">
        <f ca="1">BU447+SUMIFS('Transactions (Dated)'!$F:$F,'Transactions (Dated)'!$D:$D,$BF448,'Transactions (Dated)'!$B:$B,BU$11,'Transactions (Dated)'!$C:$C,"Dividend (paid to cash)")*AJ448</f>
        <v>0</v>
      </c>
      <c r="BV448" s="6"/>
      <c r="BX448" s="6">
        <f t="shared" ca="1" si="174"/>
        <v>640153.45999999985</v>
      </c>
      <c r="BZ448" s="3">
        <f t="shared" si="175"/>
        <v>42548</v>
      </c>
      <c r="CA448" s="4">
        <f t="shared" ca="1" si="170"/>
        <v>394216.47000000003</v>
      </c>
      <c r="CB448" s="4">
        <f t="shared" ca="1" si="171"/>
        <v>640153.45999999985</v>
      </c>
      <c r="CD448" s="4">
        <f t="shared" ca="1" si="172"/>
        <v>1034369.9299999999</v>
      </c>
    </row>
    <row r="449" spans="2:82">
      <c r="B449" s="3">
        <f t="shared" si="173"/>
        <v>42549</v>
      </c>
      <c r="C449" s="2">
        <v>13842.7</v>
      </c>
      <c r="E449" s="70">
        <v>42549</v>
      </c>
      <c r="F449" s="69">
        <v>8.44</v>
      </c>
      <c r="G449" s="69">
        <v>2.42</v>
      </c>
      <c r="H449" s="69">
        <v>18.649999999999999</v>
      </c>
      <c r="I449" s="69">
        <v>36.729999999999997</v>
      </c>
      <c r="J449" s="69">
        <v>12.85</v>
      </c>
      <c r="K449" s="69">
        <v>12.82</v>
      </c>
      <c r="L449" s="69">
        <v>16.329999999999998</v>
      </c>
      <c r="M449" s="69">
        <v>4.66</v>
      </c>
      <c r="N449" s="69">
        <v>8.65</v>
      </c>
      <c r="O449" s="69">
        <v>8.89</v>
      </c>
      <c r="P449" s="69">
        <v>29.79</v>
      </c>
      <c r="Q449" s="69">
        <v>1.05</v>
      </c>
      <c r="R449" s="69">
        <v>5.82</v>
      </c>
      <c r="S449" s="69">
        <v>42.8</v>
      </c>
      <c r="T449" s="4"/>
      <c r="V449" s="3">
        <f t="shared" si="152"/>
        <v>42549</v>
      </c>
      <c r="W449" s="40">
        <f ca="1">W448+SUMIFS('Transactions (Dated)'!$E$2:$E$53,'Transactions (Dated)'!$D$2:$D$53,'Share Values'!$V449,'Transactions (Dated)'!$B$2:$B$53,'Share Values'!W$11,'Transactions (Dated)'!$C$2:$C$53,"Buy")-SUMIFS('Transactions (Dated)'!$E$2:$E$53,'Transactions (Dated)'!$D$2:$D$53,'Share Values'!$V449,'Transactions (Dated)'!$B$2:$B$53,'Share Values'!W$11,'Transactions (Dated)'!$C$2:$C$53,"Sell")</f>
        <v>4625</v>
      </c>
      <c r="X449" s="40">
        <f ca="1">X448+SUMIFS('Transactions (Dated)'!$E$2:$E$53,'Transactions (Dated)'!$D$2:$D$53,'Share Values'!$V449,'Transactions (Dated)'!$B$2:$B$53,'Share Values'!X$11,'Transactions (Dated)'!$C$2:$C$53,"Buy")-SUMIFS('Transactions (Dated)'!$E$2:$E$53,'Transactions (Dated)'!$D$2:$D$53,'Share Values'!$V449,'Transactions (Dated)'!$B$2:$B$53,'Share Values'!X$11,'Transactions (Dated)'!$C$2:$C$53,"Sell")</f>
        <v>9375</v>
      </c>
      <c r="Y449" s="40">
        <f ca="1">Y448+SUMIFS('Transactions (Dated)'!$E$2:$E$53,'Transactions (Dated)'!$D$2:$D$53,'Share Values'!$V449,'Transactions (Dated)'!$B$2:$B$53,'Share Values'!Y$11,'Transactions (Dated)'!$C$2:$C$53,"Buy")-SUMIFS('Transactions (Dated)'!$E$2:$E$53,'Transactions (Dated)'!$D$2:$D$53,'Share Values'!$V449,'Transactions (Dated)'!$B$2:$B$53,'Share Values'!Y$11,'Transactions (Dated)'!$C$2:$C$53,"Sell")</f>
        <v>0</v>
      </c>
      <c r="Z449" s="40">
        <f ca="1">Z448+SUMIFS('Transactions (Dated)'!$E$2:$E$53,'Transactions (Dated)'!$D$2:$D$53,'Share Values'!$V449,'Transactions (Dated)'!$B$2:$B$53,'Share Values'!Z$11,'Transactions (Dated)'!$C$2:$C$53,"Buy")-SUMIFS('Transactions (Dated)'!$E$2:$E$53,'Transactions (Dated)'!$D$2:$D$53,'Share Values'!$V449,'Transactions (Dated)'!$B$2:$B$53,'Share Values'!Z$11,'Transactions (Dated)'!$C$2:$C$53,"Sell")</f>
        <v>1892</v>
      </c>
      <c r="AA449" s="40">
        <f ca="1">AA448+SUMIFS('Transactions (Dated)'!$E$2:$E$53,'Transactions (Dated)'!$D$2:$D$53,'Share Values'!$V449,'Transactions (Dated)'!$B$2:$B$53,'Share Values'!AA$11,'Transactions (Dated)'!$C$2:$C$53,"Buy")-SUMIFS('Transactions (Dated)'!$E$2:$E$53,'Transactions (Dated)'!$D$2:$D$53,'Share Values'!$V449,'Transactions (Dated)'!$B$2:$B$53,'Share Values'!AA$11,'Transactions (Dated)'!$C$2:$C$53,"Sell")</f>
        <v>2348</v>
      </c>
      <c r="AB449" s="40">
        <f ca="1">AB448+SUMIFS('Transactions (Dated)'!$E$2:$E$53,'Transactions (Dated)'!$D$2:$D$53,'Share Values'!$V449,'Transactions (Dated)'!$B$2:$B$53,'Share Values'!AB$11,'Transactions (Dated)'!$C$2:$C$53,"Buy")-SUMIFS('Transactions (Dated)'!$E$2:$E$53,'Transactions (Dated)'!$D$2:$D$53,'Share Values'!$V449,'Transactions (Dated)'!$B$2:$B$53,'Share Values'!AB$11,'Transactions (Dated)'!$C$2:$C$53,"Sell")</f>
        <v>4900</v>
      </c>
      <c r="AC449" s="40">
        <f ca="1">AC448+SUMIFS('Transactions (Dated)'!$E$2:$E$53,'Transactions (Dated)'!$D$2:$D$53,'Share Values'!$V449,'Transactions (Dated)'!$B$2:$B$53,'Share Values'!AC$11,'Transactions (Dated)'!$C$2:$C$53,"Buy")-SUMIFS('Transactions (Dated)'!$E$2:$E$53,'Transactions (Dated)'!$D$2:$D$53,'Share Values'!$V449,'Transactions (Dated)'!$B$2:$B$53,'Share Values'!AC$11,'Transactions (Dated)'!$C$2:$C$53,"Sell")</f>
        <v>2900</v>
      </c>
      <c r="AD449" s="40">
        <f ca="1">AD448+SUMIFS('Transactions (Dated)'!$E$2:$E$53,'Transactions (Dated)'!$D$2:$D$53,'Share Values'!$V449,'Transactions (Dated)'!$B$2:$B$53,'Share Values'!AD$11,'Transactions (Dated)'!$C$2:$C$53,"Buy")-SUMIFS('Transactions (Dated)'!$E$2:$E$53,'Transactions (Dated)'!$D$2:$D$53,'Share Values'!$V449,'Transactions (Dated)'!$B$2:$B$53,'Share Values'!AD$11,'Transactions (Dated)'!$C$2:$C$53,"Sell")</f>
        <v>14201</v>
      </c>
      <c r="AE449" s="40">
        <f ca="1">AE448+SUMIFS('Transactions (Dated)'!$E$2:$E$53,'Transactions (Dated)'!$D$2:$D$53,'Share Values'!$V449,'Transactions (Dated)'!$B$2:$B$53,'Share Values'!AE$11,'Transactions (Dated)'!$C$2:$C$53,"Buy")-SUMIFS('Transactions (Dated)'!$E$2:$E$53,'Transactions (Dated)'!$D$2:$D$53,'Share Values'!$V449,'Transactions (Dated)'!$B$2:$B$53,'Share Values'!AE$11,'Transactions (Dated)'!$C$2:$C$53,"Sell")</f>
        <v>6835</v>
      </c>
      <c r="AF449" s="40">
        <f ca="1">AF448+SUMIFS('Transactions (Dated)'!$E$2:$E$53,'Transactions (Dated)'!$D$2:$D$53,'Share Values'!$V449,'Transactions (Dated)'!$B$2:$B$53,'Share Values'!AF$11,'Transactions (Dated)'!$C$2:$C$53,"Buy")-SUMIFS('Transactions (Dated)'!$E$2:$E$53,'Transactions (Dated)'!$D$2:$D$53,'Share Values'!$V449,'Transactions (Dated)'!$B$2:$B$53,'Share Values'!AF$11,'Transactions (Dated)'!$C$2:$C$53,"Sell")</f>
        <v>0</v>
      </c>
      <c r="AG449" s="40">
        <f ca="1">AG448+SUMIFS('Transactions (Dated)'!$E$2:$E$53,'Transactions (Dated)'!$D$2:$D$53,'Share Values'!$V449,'Transactions (Dated)'!$B$2:$B$53,'Share Values'!AG$11,'Transactions (Dated)'!$C$2:$C$53,"Buy")-SUMIFS('Transactions (Dated)'!$E$2:$E$53,'Transactions (Dated)'!$D$2:$D$53,'Share Values'!$V449,'Transactions (Dated)'!$B$2:$B$53,'Share Values'!AG$11,'Transactions (Dated)'!$C$2:$C$53,"Sell")</f>
        <v>0</v>
      </c>
      <c r="AH449" s="40">
        <f ca="1">AH448+SUMIFS('Transactions (Dated)'!$E$2:$E$53,'Transactions (Dated)'!$D$2:$D$53,'Share Values'!$V449,'Transactions (Dated)'!$B$2:$B$53,'Share Values'!AH$11,'Transactions (Dated)'!$C$2:$C$53,"Buy")-SUMIFS('Transactions (Dated)'!$E$2:$E$53,'Transactions (Dated)'!$D$2:$D$53,'Share Values'!$V449,'Transactions (Dated)'!$B$2:$B$53,'Share Values'!AH$11,'Transactions (Dated)'!$C$2:$C$53,"Sell")</f>
        <v>0</v>
      </c>
      <c r="AI449" s="40">
        <f ca="1">AI448+SUMIFS('Transactions (Dated)'!$E$2:$E$53,'Transactions (Dated)'!$D$2:$D$53,'Share Values'!$V449,'Transactions (Dated)'!$B$2:$B$53,'Share Values'!AI$11,'Transactions (Dated)'!$C$2:$C$53,"Buy")-SUMIFS('Transactions (Dated)'!$E$2:$E$53,'Transactions (Dated)'!$D$2:$D$53,'Share Values'!$V449,'Transactions (Dated)'!$B$2:$B$53,'Share Values'!AI$11,'Transactions (Dated)'!$C$2:$C$53,"Sell")</f>
        <v>0</v>
      </c>
      <c r="AJ449" s="40">
        <f ca="1">AJ448+SUMIFS('Transactions (Dated)'!$E$2:$E$53,'Transactions (Dated)'!$D$2:$D$53,'Share Values'!$V449,'Transactions (Dated)'!$B$2:$B$53,'Share Values'!AJ$11,'Transactions (Dated)'!$C$2:$C$53,"Buy")-SUMIFS('Transactions (Dated)'!$E$2:$E$53,'Transactions (Dated)'!$D$2:$D$53,'Share Values'!$V449,'Transactions (Dated)'!$B$2:$B$53,'Share Values'!AJ$11,'Transactions (Dated)'!$C$2:$C$53,"Sell")</f>
        <v>0</v>
      </c>
      <c r="AK449" s="40"/>
      <c r="AM449" s="3">
        <f t="shared" si="153"/>
        <v>42549</v>
      </c>
      <c r="AN449" s="6">
        <f t="shared" ca="1" si="154"/>
        <v>39035</v>
      </c>
      <c r="AO449" s="6">
        <f t="shared" ca="1" si="155"/>
        <v>22687.5</v>
      </c>
      <c r="AP449" s="6">
        <f t="shared" ca="1" si="156"/>
        <v>0</v>
      </c>
      <c r="AQ449" s="6">
        <f t="shared" ca="1" si="157"/>
        <v>69493.159999999989</v>
      </c>
      <c r="AR449" s="6">
        <f t="shared" ca="1" si="158"/>
        <v>30171.8</v>
      </c>
      <c r="AS449" s="6">
        <f t="shared" ca="1" si="159"/>
        <v>62818</v>
      </c>
      <c r="AT449" s="6">
        <f t="shared" ca="1" si="160"/>
        <v>47356.999999999993</v>
      </c>
      <c r="AU449" s="6">
        <f t="shared" ca="1" si="161"/>
        <v>66176.66</v>
      </c>
      <c r="AV449" s="6">
        <f t="shared" ca="1" si="162"/>
        <v>59122.75</v>
      </c>
      <c r="AW449" s="6">
        <f t="shared" ca="1" si="163"/>
        <v>0</v>
      </c>
      <c r="AX449" s="6">
        <f t="shared" ca="1" si="164"/>
        <v>0</v>
      </c>
      <c r="AY449" s="6">
        <f t="shared" ca="1" si="165"/>
        <v>0</v>
      </c>
      <c r="AZ449" s="6">
        <f t="shared" ca="1" si="166"/>
        <v>0</v>
      </c>
      <c r="BA449" s="6">
        <f t="shared" ca="1" si="167"/>
        <v>0</v>
      </c>
      <c r="BB449" s="6"/>
      <c r="BD449" s="4">
        <f t="shared" ca="1" si="168"/>
        <v>396861.87</v>
      </c>
      <c r="BF449" s="3">
        <f t="shared" si="169"/>
        <v>42549</v>
      </c>
      <c r="BG449" s="6">
        <f>BG448+SUMIFS('Transactions (Dated)'!H:H,'Transactions (Dated)'!D:D,'Share Values'!AM449)</f>
        <v>633797.67999999993</v>
      </c>
      <c r="BH449" s="6">
        <f ca="1">BH448+SUMIFS('Transactions (Dated)'!$F:$F,'Transactions (Dated)'!$D:$D,$BF449,'Transactions (Dated)'!$B:$B,BH$11,'Transactions (Dated)'!$C:$C,"Dividend (paid to cash)")*W449</f>
        <v>0</v>
      </c>
      <c r="BI449" s="6">
        <f ca="1">BI448+SUMIFS('Transactions (Dated)'!$F:$F,'Transactions (Dated)'!$D:$D,$BF449,'Transactions (Dated)'!$B:$B,BI$11,'Transactions (Dated)'!$C:$C,"Dividend (paid to cash)")*X449</f>
        <v>2421.875</v>
      </c>
      <c r="BJ449" s="6">
        <f ca="1">BJ448+SUMIFS('Transactions (Dated)'!$F:$F,'Transactions (Dated)'!$D:$D,$BF449,'Transactions (Dated)'!$B:$B,BJ$11,'Transactions (Dated)'!$C:$C,"Dividend (paid to cash)")*Y449</f>
        <v>0</v>
      </c>
      <c r="BK449" s="6">
        <f ca="1">BK448+SUMIFS('Transactions (Dated)'!$F:$F,'Transactions (Dated)'!$D:$D,$BF449,'Transactions (Dated)'!$B:$B,BK$11,'Transactions (Dated)'!$C:$C,"Dividend (paid to cash)")*Z449</f>
        <v>397.32000000000005</v>
      </c>
      <c r="BL449" s="6">
        <f ca="1">BL448+SUMIFS('Transactions (Dated)'!$F:$F,'Transactions (Dated)'!$D:$D,$BF449,'Transactions (Dated)'!$B:$B,BL$11,'Transactions (Dated)'!$C:$C,"Dividend (paid to cash)")*AA449</f>
        <v>0</v>
      </c>
      <c r="BM449" s="6">
        <f ca="1">BM448+SUMIFS('Transactions (Dated)'!$F:$F,'Transactions (Dated)'!$D:$D,$BF449,'Transactions (Dated)'!$B:$B,BM$11,'Transactions (Dated)'!$C:$C,"Dividend (paid to cash)")*AB449</f>
        <v>1796.585</v>
      </c>
      <c r="BN449" s="6">
        <f ca="1">BN448+SUMIFS('Transactions (Dated)'!$F:$F,'Transactions (Dated)'!$D:$D,$BF449,'Transactions (Dated)'!$B:$B,BN$11,'Transactions (Dated)'!$C:$C,"Dividend (paid to cash)")*AC449</f>
        <v>1740</v>
      </c>
      <c r="BO449" s="6">
        <f ca="1">BO448+SUMIFS('Transactions (Dated)'!$F:$F,'Transactions (Dated)'!$D:$D,$BF449,'Transactions (Dated)'!$B:$B,BO$11,'Transactions (Dated)'!$C:$C,"Dividend (paid to cash)")*AD449</f>
        <v>0</v>
      </c>
      <c r="BP449" s="6">
        <f ca="1">BP448+SUMIFS('Transactions (Dated)'!$F:$F,'Transactions (Dated)'!$D:$D,$BF449,'Transactions (Dated)'!$B:$B,BP$11,'Transactions (Dated)'!$C:$C,"Dividend (paid to cash)")*AE449</f>
        <v>0</v>
      </c>
      <c r="BQ449" s="6">
        <f ca="1">BQ448+SUMIFS('Transactions (Dated)'!$F:$F,'Transactions (Dated)'!$D:$D,$BF449,'Transactions (Dated)'!$B:$B,BQ$11,'Transactions (Dated)'!$C:$C,"Dividend (paid to cash)")*AF449</f>
        <v>0</v>
      </c>
      <c r="BR449" s="6">
        <f ca="1">BR448+SUMIFS('Transactions (Dated)'!$F:$F,'Transactions (Dated)'!$D:$D,$BF449,'Transactions (Dated)'!$B:$B,BR$11,'Transactions (Dated)'!$C:$C,"Dividend (paid to cash)")*AG449</f>
        <v>0</v>
      </c>
      <c r="BS449" s="6">
        <f ca="1">BS448+SUMIFS('Transactions (Dated)'!$F:$F,'Transactions (Dated)'!$D:$D,$BF449,'Transactions (Dated)'!$B:$B,BS$11,'Transactions (Dated)'!$C:$C,"Dividend (paid to cash)")*AH449</f>
        <v>0</v>
      </c>
      <c r="BT449" s="6">
        <f ca="1">BT448+SUMIFS('Transactions (Dated)'!$F:$F,'Transactions (Dated)'!$D:$D,$BF449,'Transactions (Dated)'!$B:$B,BT$11,'Transactions (Dated)'!$C:$C,"Dividend (paid to cash)")*AI449</f>
        <v>0</v>
      </c>
      <c r="BU449" s="6">
        <f ca="1">BU448+SUMIFS('Transactions (Dated)'!$F:$F,'Transactions (Dated)'!$D:$D,$BF449,'Transactions (Dated)'!$B:$B,BU$11,'Transactions (Dated)'!$C:$C,"Dividend (paid to cash)")*AJ449</f>
        <v>0</v>
      </c>
      <c r="BV449" s="6"/>
      <c r="BX449" s="6">
        <f t="shared" ca="1" si="174"/>
        <v>640153.45999999985</v>
      </c>
      <c r="BZ449" s="3">
        <f t="shared" si="175"/>
        <v>42549</v>
      </c>
      <c r="CA449" s="4">
        <f t="shared" ca="1" si="170"/>
        <v>396861.87</v>
      </c>
      <c r="CB449" s="4">
        <f t="shared" ca="1" si="171"/>
        <v>640153.45999999985</v>
      </c>
      <c r="CD449" s="4">
        <f t="shared" ca="1" si="172"/>
        <v>1037015.3299999998</v>
      </c>
    </row>
    <row r="450" spans="2:82">
      <c r="B450" s="3">
        <f t="shared" si="173"/>
        <v>42550</v>
      </c>
      <c r="C450" s="83">
        <v>13842.7</v>
      </c>
      <c r="E450" s="70">
        <v>42550</v>
      </c>
      <c r="F450" s="69">
        <v>8.6199999999999992</v>
      </c>
      <c r="G450" s="69">
        <v>2.4</v>
      </c>
      <c r="H450" s="69">
        <v>18.91</v>
      </c>
      <c r="I450" s="69">
        <v>36.96</v>
      </c>
      <c r="J450" s="69">
        <v>13.21</v>
      </c>
      <c r="K450" s="69">
        <v>13.23</v>
      </c>
      <c r="L450" s="69">
        <v>16.75</v>
      </c>
      <c r="M450" s="69">
        <v>4.46</v>
      </c>
      <c r="N450" s="69">
        <v>8.7200000000000006</v>
      </c>
      <c r="O450" s="69">
        <v>9.2133000000000003</v>
      </c>
      <c r="P450" s="69">
        <v>29.55</v>
      </c>
      <c r="Q450" s="69">
        <v>1.1299999999999999</v>
      </c>
      <c r="R450" s="69">
        <v>6.12</v>
      </c>
      <c r="S450" s="69">
        <v>43.15</v>
      </c>
      <c r="T450" s="4"/>
      <c r="V450" s="3">
        <f t="shared" si="152"/>
        <v>42550</v>
      </c>
      <c r="W450" s="40">
        <f ca="1">W449+SUMIFS('Transactions (Dated)'!$E$2:$E$53,'Transactions (Dated)'!$D$2:$D$53,'Share Values'!$V450,'Transactions (Dated)'!$B$2:$B$53,'Share Values'!W$11,'Transactions (Dated)'!$C$2:$C$53,"Buy")-SUMIFS('Transactions (Dated)'!$E$2:$E$53,'Transactions (Dated)'!$D$2:$D$53,'Share Values'!$V450,'Transactions (Dated)'!$B$2:$B$53,'Share Values'!W$11,'Transactions (Dated)'!$C$2:$C$53,"Sell")</f>
        <v>4625</v>
      </c>
      <c r="X450" s="40">
        <f ca="1">X449+SUMIFS('Transactions (Dated)'!$E$2:$E$53,'Transactions (Dated)'!$D$2:$D$53,'Share Values'!$V450,'Transactions (Dated)'!$B$2:$B$53,'Share Values'!X$11,'Transactions (Dated)'!$C$2:$C$53,"Buy")-SUMIFS('Transactions (Dated)'!$E$2:$E$53,'Transactions (Dated)'!$D$2:$D$53,'Share Values'!$V450,'Transactions (Dated)'!$B$2:$B$53,'Share Values'!X$11,'Transactions (Dated)'!$C$2:$C$53,"Sell")</f>
        <v>9375</v>
      </c>
      <c r="Y450" s="40">
        <f ca="1">Y449+SUMIFS('Transactions (Dated)'!$E$2:$E$53,'Transactions (Dated)'!$D$2:$D$53,'Share Values'!$V450,'Transactions (Dated)'!$B$2:$B$53,'Share Values'!Y$11,'Transactions (Dated)'!$C$2:$C$53,"Buy")-SUMIFS('Transactions (Dated)'!$E$2:$E$53,'Transactions (Dated)'!$D$2:$D$53,'Share Values'!$V450,'Transactions (Dated)'!$B$2:$B$53,'Share Values'!Y$11,'Transactions (Dated)'!$C$2:$C$53,"Sell")</f>
        <v>0</v>
      </c>
      <c r="Z450" s="40">
        <f ca="1">Z449+SUMIFS('Transactions (Dated)'!$E$2:$E$53,'Transactions (Dated)'!$D$2:$D$53,'Share Values'!$V450,'Transactions (Dated)'!$B$2:$B$53,'Share Values'!Z$11,'Transactions (Dated)'!$C$2:$C$53,"Buy")-SUMIFS('Transactions (Dated)'!$E$2:$E$53,'Transactions (Dated)'!$D$2:$D$53,'Share Values'!$V450,'Transactions (Dated)'!$B$2:$B$53,'Share Values'!Z$11,'Transactions (Dated)'!$C$2:$C$53,"Sell")</f>
        <v>1892</v>
      </c>
      <c r="AA450" s="40">
        <f ca="1">AA449+SUMIFS('Transactions (Dated)'!$E$2:$E$53,'Transactions (Dated)'!$D$2:$D$53,'Share Values'!$V450,'Transactions (Dated)'!$B$2:$B$53,'Share Values'!AA$11,'Transactions (Dated)'!$C$2:$C$53,"Buy")-SUMIFS('Transactions (Dated)'!$E$2:$E$53,'Transactions (Dated)'!$D$2:$D$53,'Share Values'!$V450,'Transactions (Dated)'!$B$2:$B$53,'Share Values'!AA$11,'Transactions (Dated)'!$C$2:$C$53,"Sell")</f>
        <v>2348</v>
      </c>
      <c r="AB450" s="40">
        <f ca="1">AB449+SUMIFS('Transactions (Dated)'!$E$2:$E$53,'Transactions (Dated)'!$D$2:$D$53,'Share Values'!$V450,'Transactions (Dated)'!$B$2:$B$53,'Share Values'!AB$11,'Transactions (Dated)'!$C$2:$C$53,"Buy")-SUMIFS('Transactions (Dated)'!$E$2:$E$53,'Transactions (Dated)'!$D$2:$D$53,'Share Values'!$V450,'Transactions (Dated)'!$B$2:$B$53,'Share Values'!AB$11,'Transactions (Dated)'!$C$2:$C$53,"Sell")</f>
        <v>4900</v>
      </c>
      <c r="AC450" s="40">
        <f ca="1">AC449+SUMIFS('Transactions (Dated)'!$E$2:$E$53,'Transactions (Dated)'!$D$2:$D$53,'Share Values'!$V450,'Transactions (Dated)'!$B$2:$B$53,'Share Values'!AC$11,'Transactions (Dated)'!$C$2:$C$53,"Buy")-SUMIFS('Transactions (Dated)'!$E$2:$E$53,'Transactions (Dated)'!$D$2:$D$53,'Share Values'!$V450,'Transactions (Dated)'!$B$2:$B$53,'Share Values'!AC$11,'Transactions (Dated)'!$C$2:$C$53,"Sell")</f>
        <v>2900</v>
      </c>
      <c r="AD450" s="40">
        <f ca="1">AD449+SUMIFS('Transactions (Dated)'!$E$2:$E$53,'Transactions (Dated)'!$D$2:$D$53,'Share Values'!$V450,'Transactions (Dated)'!$B$2:$B$53,'Share Values'!AD$11,'Transactions (Dated)'!$C$2:$C$53,"Buy")-SUMIFS('Transactions (Dated)'!$E$2:$E$53,'Transactions (Dated)'!$D$2:$D$53,'Share Values'!$V450,'Transactions (Dated)'!$B$2:$B$53,'Share Values'!AD$11,'Transactions (Dated)'!$C$2:$C$53,"Sell")</f>
        <v>14201</v>
      </c>
      <c r="AE450" s="40">
        <f ca="1">AE449+SUMIFS('Transactions (Dated)'!$E$2:$E$53,'Transactions (Dated)'!$D$2:$D$53,'Share Values'!$V450,'Transactions (Dated)'!$B$2:$B$53,'Share Values'!AE$11,'Transactions (Dated)'!$C$2:$C$53,"Buy")-SUMIFS('Transactions (Dated)'!$E$2:$E$53,'Transactions (Dated)'!$D$2:$D$53,'Share Values'!$V450,'Transactions (Dated)'!$B$2:$B$53,'Share Values'!AE$11,'Transactions (Dated)'!$C$2:$C$53,"Sell")</f>
        <v>6835</v>
      </c>
      <c r="AF450" s="40">
        <f ca="1">AF449+SUMIFS('Transactions (Dated)'!$E$2:$E$53,'Transactions (Dated)'!$D$2:$D$53,'Share Values'!$V450,'Transactions (Dated)'!$B$2:$B$53,'Share Values'!AF$11,'Transactions (Dated)'!$C$2:$C$53,"Buy")-SUMIFS('Transactions (Dated)'!$E$2:$E$53,'Transactions (Dated)'!$D$2:$D$53,'Share Values'!$V450,'Transactions (Dated)'!$B$2:$B$53,'Share Values'!AF$11,'Transactions (Dated)'!$C$2:$C$53,"Sell")</f>
        <v>0</v>
      </c>
      <c r="AG450" s="40">
        <f ca="1">AG449+SUMIFS('Transactions (Dated)'!$E$2:$E$53,'Transactions (Dated)'!$D$2:$D$53,'Share Values'!$V450,'Transactions (Dated)'!$B$2:$B$53,'Share Values'!AG$11,'Transactions (Dated)'!$C$2:$C$53,"Buy")-SUMIFS('Transactions (Dated)'!$E$2:$E$53,'Transactions (Dated)'!$D$2:$D$53,'Share Values'!$V450,'Transactions (Dated)'!$B$2:$B$53,'Share Values'!AG$11,'Transactions (Dated)'!$C$2:$C$53,"Sell")</f>
        <v>0</v>
      </c>
      <c r="AH450" s="40">
        <f ca="1">AH449+SUMIFS('Transactions (Dated)'!$E$2:$E$53,'Transactions (Dated)'!$D$2:$D$53,'Share Values'!$V450,'Transactions (Dated)'!$B$2:$B$53,'Share Values'!AH$11,'Transactions (Dated)'!$C$2:$C$53,"Buy")-SUMIFS('Transactions (Dated)'!$E$2:$E$53,'Transactions (Dated)'!$D$2:$D$53,'Share Values'!$V450,'Transactions (Dated)'!$B$2:$B$53,'Share Values'!AH$11,'Transactions (Dated)'!$C$2:$C$53,"Sell")</f>
        <v>0</v>
      </c>
      <c r="AI450" s="40">
        <f ca="1">AI449+SUMIFS('Transactions (Dated)'!$E$2:$E$53,'Transactions (Dated)'!$D$2:$D$53,'Share Values'!$V450,'Transactions (Dated)'!$B$2:$B$53,'Share Values'!AI$11,'Transactions (Dated)'!$C$2:$C$53,"Buy")-SUMIFS('Transactions (Dated)'!$E$2:$E$53,'Transactions (Dated)'!$D$2:$D$53,'Share Values'!$V450,'Transactions (Dated)'!$B$2:$B$53,'Share Values'!AI$11,'Transactions (Dated)'!$C$2:$C$53,"Sell")</f>
        <v>0</v>
      </c>
      <c r="AJ450" s="40">
        <f ca="1">AJ449+SUMIFS('Transactions (Dated)'!$E$2:$E$53,'Transactions (Dated)'!$D$2:$D$53,'Share Values'!$V450,'Transactions (Dated)'!$B$2:$B$53,'Share Values'!AJ$11,'Transactions (Dated)'!$C$2:$C$53,"Buy")-SUMIFS('Transactions (Dated)'!$E$2:$E$53,'Transactions (Dated)'!$D$2:$D$53,'Share Values'!$V450,'Transactions (Dated)'!$B$2:$B$53,'Share Values'!AJ$11,'Transactions (Dated)'!$C$2:$C$53,"Sell")</f>
        <v>0</v>
      </c>
      <c r="AK450" s="40"/>
      <c r="AM450" s="3">
        <f t="shared" si="153"/>
        <v>42550</v>
      </c>
      <c r="AN450" s="6">
        <f t="shared" ca="1" si="154"/>
        <v>39867.5</v>
      </c>
      <c r="AO450" s="6">
        <f t="shared" ca="1" si="155"/>
        <v>22500</v>
      </c>
      <c r="AP450" s="6">
        <f t="shared" ca="1" si="156"/>
        <v>0</v>
      </c>
      <c r="AQ450" s="6">
        <f t="shared" ca="1" si="157"/>
        <v>69928.320000000007</v>
      </c>
      <c r="AR450" s="6">
        <f t="shared" ca="1" si="158"/>
        <v>31017.08</v>
      </c>
      <c r="AS450" s="6">
        <f t="shared" ca="1" si="159"/>
        <v>64827</v>
      </c>
      <c r="AT450" s="6">
        <f t="shared" ca="1" si="160"/>
        <v>48575</v>
      </c>
      <c r="AU450" s="6">
        <f t="shared" ca="1" si="161"/>
        <v>63336.46</v>
      </c>
      <c r="AV450" s="6">
        <f t="shared" ca="1" si="162"/>
        <v>59601.200000000004</v>
      </c>
      <c r="AW450" s="6">
        <f t="shared" ca="1" si="163"/>
        <v>0</v>
      </c>
      <c r="AX450" s="6">
        <f t="shared" ca="1" si="164"/>
        <v>0</v>
      </c>
      <c r="AY450" s="6">
        <f t="shared" ca="1" si="165"/>
        <v>0</v>
      </c>
      <c r="AZ450" s="6">
        <f t="shared" ca="1" si="166"/>
        <v>0</v>
      </c>
      <c r="BA450" s="6">
        <f t="shared" ca="1" si="167"/>
        <v>0</v>
      </c>
      <c r="BB450" s="6"/>
      <c r="BD450" s="4">
        <f t="shared" ca="1" si="168"/>
        <v>399652.56000000006</v>
      </c>
      <c r="BF450" s="3">
        <f t="shared" si="169"/>
        <v>42550</v>
      </c>
      <c r="BG450" s="6">
        <f>BG449+SUMIFS('Transactions (Dated)'!H:H,'Transactions (Dated)'!D:D,'Share Values'!AM450)</f>
        <v>633797.67999999993</v>
      </c>
      <c r="BH450" s="6">
        <f ca="1">BH449+SUMIFS('Transactions (Dated)'!$F:$F,'Transactions (Dated)'!$D:$D,$BF450,'Transactions (Dated)'!$B:$B,BH$11,'Transactions (Dated)'!$C:$C,"Dividend (paid to cash)")*W450</f>
        <v>0</v>
      </c>
      <c r="BI450" s="6">
        <f ca="1">BI449+SUMIFS('Transactions (Dated)'!$F:$F,'Transactions (Dated)'!$D:$D,$BF450,'Transactions (Dated)'!$B:$B,BI$11,'Transactions (Dated)'!$C:$C,"Dividend (paid to cash)")*X450</f>
        <v>2421.875</v>
      </c>
      <c r="BJ450" s="6">
        <f ca="1">BJ449+SUMIFS('Transactions (Dated)'!$F:$F,'Transactions (Dated)'!$D:$D,$BF450,'Transactions (Dated)'!$B:$B,BJ$11,'Transactions (Dated)'!$C:$C,"Dividend (paid to cash)")*Y450</f>
        <v>0</v>
      </c>
      <c r="BK450" s="6">
        <f ca="1">BK449+SUMIFS('Transactions (Dated)'!$F:$F,'Transactions (Dated)'!$D:$D,$BF450,'Transactions (Dated)'!$B:$B,BK$11,'Transactions (Dated)'!$C:$C,"Dividend (paid to cash)")*Z450</f>
        <v>397.32000000000005</v>
      </c>
      <c r="BL450" s="6">
        <f ca="1">BL449+SUMIFS('Transactions (Dated)'!$F:$F,'Transactions (Dated)'!$D:$D,$BF450,'Transactions (Dated)'!$B:$B,BL$11,'Transactions (Dated)'!$C:$C,"Dividend (paid to cash)")*AA450</f>
        <v>0</v>
      </c>
      <c r="BM450" s="6">
        <f ca="1">BM449+SUMIFS('Transactions (Dated)'!$F:$F,'Transactions (Dated)'!$D:$D,$BF450,'Transactions (Dated)'!$B:$B,BM$11,'Transactions (Dated)'!$C:$C,"Dividend (paid to cash)")*AB450</f>
        <v>2155.902</v>
      </c>
      <c r="BN450" s="6">
        <f ca="1">BN449+SUMIFS('Transactions (Dated)'!$F:$F,'Transactions (Dated)'!$D:$D,$BF450,'Transactions (Dated)'!$B:$B,BN$11,'Transactions (Dated)'!$C:$C,"Dividend (paid to cash)")*AC450</f>
        <v>1740</v>
      </c>
      <c r="BO450" s="6">
        <f ca="1">BO449+SUMIFS('Transactions (Dated)'!$F:$F,'Transactions (Dated)'!$D:$D,$BF450,'Transactions (Dated)'!$B:$B,BO$11,'Transactions (Dated)'!$C:$C,"Dividend (paid to cash)")*AD450</f>
        <v>0</v>
      </c>
      <c r="BP450" s="6">
        <f ca="1">BP449+SUMIFS('Transactions (Dated)'!$F:$F,'Transactions (Dated)'!$D:$D,$BF450,'Transactions (Dated)'!$B:$B,BP$11,'Transactions (Dated)'!$C:$C,"Dividend (paid to cash)")*AE450</f>
        <v>0</v>
      </c>
      <c r="BQ450" s="6">
        <f ca="1">BQ449+SUMIFS('Transactions (Dated)'!$F:$F,'Transactions (Dated)'!$D:$D,$BF450,'Transactions (Dated)'!$B:$B,BQ$11,'Transactions (Dated)'!$C:$C,"Dividend (paid to cash)")*AF450</f>
        <v>0</v>
      </c>
      <c r="BR450" s="6">
        <f ca="1">BR449+SUMIFS('Transactions (Dated)'!$F:$F,'Transactions (Dated)'!$D:$D,$BF450,'Transactions (Dated)'!$B:$B,BR$11,'Transactions (Dated)'!$C:$C,"Dividend (paid to cash)")*AG450</f>
        <v>0</v>
      </c>
      <c r="BS450" s="6">
        <f ca="1">BS449+SUMIFS('Transactions (Dated)'!$F:$F,'Transactions (Dated)'!$D:$D,$BF450,'Transactions (Dated)'!$B:$B,BS$11,'Transactions (Dated)'!$C:$C,"Dividend (paid to cash)")*AH450</f>
        <v>0</v>
      </c>
      <c r="BT450" s="6">
        <f ca="1">BT449+SUMIFS('Transactions (Dated)'!$F:$F,'Transactions (Dated)'!$D:$D,$BF450,'Transactions (Dated)'!$B:$B,BT$11,'Transactions (Dated)'!$C:$C,"Dividend (paid to cash)")*AI450</f>
        <v>0</v>
      </c>
      <c r="BU450" s="6">
        <f ca="1">BU449+SUMIFS('Transactions (Dated)'!$F:$F,'Transactions (Dated)'!$D:$D,$BF450,'Transactions (Dated)'!$B:$B,BU$11,'Transactions (Dated)'!$C:$C,"Dividend (paid to cash)")*AJ450</f>
        <v>0</v>
      </c>
      <c r="BV450" s="6"/>
      <c r="BX450" s="6">
        <f t="shared" ca="1" si="174"/>
        <v>640512.77699999989</v>
      </c>
      <c r="BZ450" s="3">
        <f t="shared" si="175"/>
        <v>42550</v>
      </c>
      <c r="CA450" s="4">
        <f t="shared" ca="1" si="170"/>
        <v>399652.56000000006</v>
      </c>
      <c r="CB450" s="4">
        <f t="shared" ca="1" si="171"/>
        <v>640512.77699999989</v>
      </c>
      <c r="CD450" s="4">
        <f t="shared" ca="1" si="172"/>
        <v>1040165.3369999999</v>
      </c>
    </row>
    <row r="451" spans="2:82">
      <c r="B451" s="3">
        <f t="shared" si="173"/>
        <v>42551</v>
      </c>
      <c r="C451" s="2">
        <v>14064.5</v>
      </c>
      <c r="E451" s="70">
        <v>42551</v>
      </c>
      <c r="F451" s="69">
        <v>8.67</v>
      </c>
      <c r="G451" s="69">
        <v>2.38</v>
      </c>
      <c r="H451" s="69">
        <v>18.940000000000001</v>
      </c>
      <c r="I451" s="69">
        <v>37.049999999999997</v>
      </c>
      <c r="J451" s="69">
        <v>13.27</v>
      </c>
      <c r="K451" s="69">
        <v>13.36</v>
      </c>
      <c r="L451" s="69">
        <v>16.670000000000002</v>
      </c>
      <c r="M451" s="69">
        <v>4.6900000000000004</v>
      </c>
      <c r="N451" s="69">
        <v>8.5</v>
      </c>
      <c r="O451" s="69">
        <v>9.2866999999999997</v>
      </c>
      <c r="P451" s="69">
        <v>28.67</v>
      </c>
      <c r="Q451" s="69">
        <v>1.0900000000000001</v>
      </c>
      <c r="R451" s="69">
        <v>6.17</v>
      </c>
      <c r="S451" s="69">
        <v>43.67</v>
      </c>
      <c r="T451" s="4"/>
      <c r="V451" s="3">
        <f t="shared" si="152"/>
        <v>42551</v>
      </c>
      <c r="W451" s="40">
        <f ca="1">W450+SUMIFS('Transactions (Dated)'!$E$2:$E$53,'Transactions (Dated)'!$D$2:$D$53,'Share Values'!$V451,'Transactions (Dated)'!$B$2:$B$53,'Share Values'!W$11,'Transactions (Dated)'!$C$2:$C$53,"Buy")-SUMIFS('Transactions (Dated)'!$E$2:$E$53,'Transactions (Dated)'!$D$2:$D$53,'Share Values'!$V451,'Transactions (Dated)'!$B$2:$B$53,'Share Values'!W$11,'Transactions (Dated)'!$C$2:$C$53,"Sell")</f>
        <v>4625</v>
      </c>
      <c r="X451" s="40">
        <f ca="1">X450+SUMIFS('Transactions (Dated)'!$E$2:$E$53,'Transactions (Dated)'!$D$2:$D$53,'Share Values'!$V451,'Transactions (Dated)'!$B$2:$B$53,'Share Values'!X$11,'Transactions (Dated)'!$C$2:$C$53,"Buy")-SUMIFS('Transactions (Dated)'!$E$2:$E$53,'Transactions (Dated)'!$D$2:$D$53,'Share Values'!$V451,'Transactions (Dated)'!$B$2:$B$53,'Share Values'!X$11,'Transactions (Dated)'!$C$2:$C$53,"Sell")</f>
        <v>9375</v>
      </c>
      <c r="Y451" s="40">
        <f ca="1">Y450+SUMIFS('Transactions (Dated)'!$E$2:$E$53,'Transactions (Dated)'!$D$2:$D$53,'Share Values'!$V451,'Transactions (Dated)'!$B$2:$B$53,'Share Values'!Y$11,'Transactions (Dated)'!$C$2:$C$53,"Buy")-SUMIFS('Transactions (Dated)'!$E$2:$E$53,'Transactions (Dated)'!$D$2:$D$53,'Share Values'!$V451,'Transactions (Dated)'!$B$2:$B$53,'Share Values'!Y$11,'Transactions (Dated)'!$C$2:$C$53,"Sell")</f>
        <v>0</v>
      </c>
      <c r="Z451" s="40">
        <f ca="1">Z450+SUMIFS('Transactions (Dated)'!$E$2:$E$53,'Transactions (Dated)'!$D$2:$D$53,'Share Values'!$V451,'Transactions (Dated)'!$B$2:$B$53,'Share Values'!Z$11,'Transactions (Dated)'!$C$2:$C$53,"Buy")-SUMIFS('Transactions (Dated)'!$E$2:$E$53,'Transactions (Dated)'!$D$2:$D$53,'Share Values'!$V451,'Transactions (Dated)'!$B$2:$B$53,'Share Values'!Z$11,'Transactions (Dated)'!$C$2:$C$53,"Sell")</f>
        <v>1892</v>
      </c>
      <c r="AA451" s="40">
        <f ca="1">AA450+SUMIFS('Transactions (Dated)'!$E$2:$E$53,'Transactions (Dated)'!$D$2:$D$53,'Share Values'!$V451,'Transactions (Dated)'!$B$2:$B$53,'Share Values'!AA$11,'Transactions (Dated)'!$C$2:$C$53,"Buy")-SUMIFS('Transactions (Dated)'!$E$2:$E$53,'Transactions (Dated)'!$D$2:$D$53,'Share Values'!$V451,'Transactions (Dated)'!$B$2:$B$53,'Share Values'!AA$11,'Transactions (Dated)'!$C$2:$C$53,"Sell")</f>
        <v>2348</v>
      </c>
      <c r="AB451" s="40">
        <f ca="1">AB450+SUMIFS('Transactions (Dated)'!$E$2:$E$53,'Transactions (Dated)'!$D$2:$D$53,'Share Values'!$V451,'Transactions (Dated)'!$B$2:$B$53,'Share Values'!AB$11,'Transactions (Dated)'!$C$2:$C$53,"Buy")-SUMIFS('Transactions (Dated)'!$E$2:$E$53,'Transactions (Dated)'!$D$2:$D$53,'Share Values'!$V451,'Transactions (Dated)'!$B$2:$B$53,'Share Values'!AB$11,'Transactions (Dated)'!$C$2:$C$53,"Sell")</f>
        <v>4900</v>
      </c>
      <c r="AC451" s="40">
        <f ca="1">AC450+SUMIFS('Transactions (Dated)'!$E$2:$E$53,'Transactions (Dated)'!$D$2:$D$53,'Share Values'!$V451,'Transactions (Dated)'!$B$2:$B$53,'Share Values'!AC$11,'Transactions (Dated)'!$C$2:$C$53,"Buy")-SUMIFS('Transactions (Dated)'!$E$2:$E$53,'Transactions (Dated)'!$D$2:$D$53,'Share Values'!$V451,'Transactions (Dated)'!$B$2:$B$53,'Share Values'!AC$11,'Transactions (Dated)'!$C$2:$C$53,"Sell")</f>
        <v>2900</v>
      </c>
      <c r="AD451" s="40">
        <f ca="1">AD450+SUMIFS('Transactions (Dated)'!$E$2:$E$53,'Transactions (Dated)'!$D$2:$D$53,'Share Values'!$V451,'Transactions (Dated)'!$B$2:$B$53,'Share Values'!AD$11,'Transactions (Dated)'!$C$2:$C$53,"Buy")-SUMIFS('Transactions (Dated)'!$E$2:$E$53,'Transactions (Dated)'!$D$2:$D$53,'Share Values'!$V451,'Transactions (Dated)'!$B$2:$B$53,'Share Values'!AD$11,'Transactions (Dated)'!$C$2:$C$53,"Sell")</f>
        <v>14201</v>
      </c>
      <c r="AE451" s="40">
        <f ca="1">AE450+SUMIFS('Transactions (Dated)'!$E$2:$E$53,'Transactions (Dated)'!$D$2:$D$53,'Share Values'!$V451,'Transactions (Dated)'!$B$2:$B$53,'Share Values'!AE$11,'Transactions (Dated)'!$C$2:$C$53,"Buy")-SUMIFS('Transactions (Dated)'!$E$2:$E$53,'Transactions (Dated)'!$D$2:$D$53,'Share Values'!$V451,'Transactions (Dated)'!$B$2:$B$53,'Share Values'!AE$11,'Transactions (Dated)'!$C$2:$C$53,"Sell")</f>
        <v>6835</v>
      </c>
      <c r="AF451" s="40">
        <f ca="1">AF450+SUMIFS('Transactions (Dated)'!$E$2:$E$53,'Transactions (Dated)'!$D$2:$D$53,'Share Values'!$V451,'Transactions (Dated)'!$B$2:$B$53,'Share Values'!AF$11,'Transactions (Dated)'!$C$2:$C$53,"Buy")-SUMIFS('Transactions (Dated)'!$E$2:$E$53,'Transactions (Dated)'!$D$2:$D$53,'Share Values'!$V451,'Transactions (Dated)'!$B$2:$B$53,'Share Values'!AF$11,'Transactions (Dated)'!$C$2:$C$53,"Sell")</f>
        <v>0</v>
      </c>
      <c r="AG451" s="40">
        <f ca="1">AG450+SUMIFS('Transactions (Dated)'!$E$2:$E$53,'Transactions (Dated)'!$D$2:$D$53,'Share Values'!$V451,'Transactions (Dated)'!$B$2:$B$53,'Share Values'!AG$11,'Transactions (Dated)'!$C$2:$C$53,"Buy")-SUMIFS('Transactions (Dated)'!$E$2:$E$53,'Transactions (Dated)'!$D$2:$D$53,'Share Values'!$V451,'Transactions (Dated)'!$B$2:$B$53,'Share Values'!AG$11,'Transactions (Dated)'!$C$2:$C$53,"Sell")</f>
        <v>0</v>
      </c>
      <c r="AH451" s="40">
        <f ca="1">AH450+SUMIFS('Transactions (Dated)'!$E$2:$E$53,'Transactions (Dated)'!$D$2:$D$53,'Share Values'!$V451,'Transactions (Dated)'!$B$2:$B$53,'Share Values'!AH$11,'Transactions (Dated)'!$C$2:$C$53,"Buy")-SUMIFS('Transactions (Dated)'!$E$2:$E$53,'Transactions (Dated)'!$D$2:$D$53,'Share Values'!$V451,'Transactions (Dated)'!$B$2:$B$53,'Share Values'!AH$11,'Transactions (Dated)'!$C$2:$C$53,"Sell")</f>
        <v>0</v>
      </c>
      <c r="AI451" s="40">
        <f ca="1">AI450+SUMIFS('Transactions (Dated)'!$E$2:$E$53,'Transactions (Dated)'!$D$2:$D$53,'Share Values'!$V451,'Transactions (Dated)'!$B$2:$B$53,'Share Values'!AI$11,'Transactions (Dated)'!$C$2:$C$53,"Buy")-SUMIFS('Transactions (Dated)'!$E$2:$E$53,'Transactions (Dated)'!$D$2:$D$53,'Share Values'!$V451,'Transactions (Dated)'!$B$2:$B$53,'Share Values'!AI$11,'Transactions (Dated)'!$C$2:$C$53,"Sell")</f>
        <v>0</v>
      </c>
      <c r="AJ451" s="40">
        <f ca="1">AJ450+SUMIFS('Transactions (Dated)'!$E$2:$E$53,'Transactions (Dated)'!$D$2:$D$53,'Share Values'!$V451,'Transactions (Dated)'!$B$2:$B$53,'Share Values'!AJ$11,'Transactions (Dated)'!$C$2:$C$53,"Buy")-SUMIFS('Transactions (Dated)'!$E$2:$E$53,'Transactions (Dated)'!$D$2:$D$53,'Share Values'!$V451,'Transactions (Dated)'!$B$2:$B$53,'Share Values'!AJ$11,'Transactions (Dated)'!$C$2:$C$53,"Sell")</f>
        <v>0</v>
      </c>
      <c r="AK451" s="40"/>
      <c r="AM451" s="3">
        <f t="shared" si="153"/>
        <v>42551</v>
      </c>
      <c r="AN451" s="6">
        <f t="shared" ca="1" si="154"/>
        <v>40098.75</v>
      </c>
      <c r="AO451" s="6">
        <f t="shared" ca="1" si="155"/>
        <v>22312.5</v>
      </c>
      <c r="AP451" s="6">
        <f t="shared" ca="1" si="156"/>
        <v>0</v>
      </c>
      <c r="AQ451" s="6">
        <f t="shared" ca="1" si="157"/>
        <v>70098.599999999991</v>
      </c>
      <c r="AR451" s="6">
        <f t="shared" ca="1" si="158"/>
        <v>31157.96</v>
      </c>
      <c r="AS451" s="6">
        <f t="shared" ca="1" si="159"/>
        <v>65464</v>
      </c>
      <c r="AT451" s="6">
        <f t="shared" ca="1" si="160"/>
        <v>48343.000000000007</v>
      </c>
      <c r="AU451" s="6">
        <f t="shared" ca="1" si="161"/>
        <v>66602.69</v>
      </c>
      <c r="AV451" s="6">
        <f t="shared" ca="1" si="162"/>
        <v>58097.5</v>
      </c>
      <c r="AW451" s="6">
        <f t="shared" ca="1" si="163"/>
        <v>0</v>
      </c>
      <c r="AX451" s="6">
        <f t="shared" ca="1" si="164"/>
        <v>0</v>
      </c>
      <c r="AY451" s="6">
        <f t="shared" ca="1" si="165"/>
        <v>0</v>
      </c>
      <c r="AZ451" s="6">
        <f t="shared" ca="1" si="166"/>
        <v>0</v>
      </c>
      <c r="BA451" s="6">
        <f t="shared" ca="1" si="167"/>
        <v>0</v>
      </c>
      <c r="BB451" s="6"/>
      <c r="BD451" s="4">
        <f t="shared" ca="1" si="168"/>
        <v>402175</v>
      </c>
      <c r="BF451" s="3">
        <f t="shared" si="169"/>
        <v>42551</v>
      </c>
      <c r="BG451" s="6">
        <f>BG450+SUMIFS('Transactions (Dated)'!H:H,'Transactions (Dated)'!D:D,'Share Values'!AM451)</f>
        <v>633797.67999999993</v>
      </c>
      <c r="BH451" s="6">
        <f ca="1">BH450+SUMIFS('Transactions (Dated)'!$F:$F,'Transactions (Dated)'!$D:$D,$BF451,'Transactions (Dated)'!$B:$B,BH$11,'Transactions (Dated)'!$C:$C,"Dividend (paid to cash)")*W451</f>
        <v>0</v>
      </c>
      <c r="BI451" s="6">
        <f ca="1">BI450+SUMIFS('Transactions (Dated)'!$F:$F,'Transactions (Dated)'!$D:$D,$BF451,'Transactions (Dated)'!$B:$B,BI$11,'Transactions (Dated)'!$C:$C,"Dividend (paid to cash)")*X451</f>
        <v>2421.875</v>
      </c>
      <c r="BJ451" s="6">
        <f ca="1">BJ450+SUMIFS('Transactions (Dated)'!$F:$F,'Transactions (Dated)'!$D:$D,$BF451,'Transactions (Dated)'!$B:$B,BJ$11,'Transactions (Dated)'!$C:$C,"Dividend (paid to cash)")*Y451</f>
        <v>0</v>
      </c>
      <c r="BK451" s="6">
        <f ca="1">BK450+SUMIFS('Transactions (Dated)'!$F:$F,'Transactions (Dated)'!$D:$D,$BF451,'Transactions (Dated)'!$B:$B,BK$11,'Transactions (Dated)'!$C:$C,"Dividend (paid to cash)")*Z451</f>
        <v>397.32000000000005</v>
      </c>
      <c r="BL451" s="6">
        <f ca="1">BL450+SUMIFS('Transactions (Dated)'!$F:$F,'Transactions (Dated)'!$D:$D,$BF451,'Transactions (Dated)'!$B:$B,BL$11,'Transactions (Dated)'!$C:$C,"Dividend (paid to cash)")*AA451</f>
        <v>0</v>
      </c>
      <c r="BM451" s="6">
        <f ca="1">BM450+SUMIFS('Transactions (Dated)'!$F:$F,'Transactions (Dated)'!$D:$D,$BF451,'Transactions (Dated)'!$B:$B,BM$11,'Transactions (Dated)'!$C:$C,"Dividend (paid to cash)")*AB451</f>
        <v>2155.902</v>
      </c>
      <c r="BN451" s="6">
        <f ca="1">BN450+SUMIFS('Transactions (Dated)'!$F:$F,'Transactions (Dated)'!$D:$D,$BF451,'Transactions (Dated)'!$B:$B,BN$11,'Transactions (Dated)'!$C:$C,"Dividend (paid to cash)")*AC451</f>
        <v>1740</v>
      </c>
      <c r="BO451" s="6">
        <f ca="1">BO450+SUMIFS('Transactions (Dated)'!$F:$F,'Transactions (Dated)'!$D:$D,$BF451,'Transactions (Dated)'!$B:$B,BO$11,'Transactions (Dated)'!$C:$C,"Dividend (paid to cash)")*AD451</f>
        <v>0</v>
      </c>
      <c r="BP451" s="6">
        <f ca="1">BP450+SUMIFS('Transactions (Dated)'!$F:$F,'Transactions (Dated)'!$D:$D,$BF451,'Transactions (Dated)'!$B:$B,BP$11,'Transactions (Dated)'!$C:$C,"Dividend (paid to cash)")*AE451</f>
        <v>0</v>
      </c>
      <c r="BQ451" s="6">
        <f ca="1">BQ450+SUMIFS('Transactions (Dated)'!$F:$F,'Transactions (Dated)'!$D:$D,$BF451,'Transactions (Dated)'!$B:$B,BQ$11,'Transactions (Dated)'!$C:$C,"Dividend (paid to cash)")*AF451</f>
        <v>0</v>
      </c>
      <c r="BR451" s="6">
        <f ca="1">BR450+SUMIFS('Transactions (Dated)'!$F:$F,'Transactions (Dated)'!$D:$D,$BF451,'Transactions (Dated)'!$B:$B,BR$11,'Transactions (Dated)'!$C:$C,"Dividend (paid to cash)")*AG451</f>
        <v>0</v>
      </c>
      <c r="BS451" s="6">
        <f ca="1">BS450+SUMIFS('Transactions (Dated)'!$F:$F,'Transactions (Dated)'!$D:$D,$BF451,'Transactions (Dated)'!$B:$B,BS$11,'Transactions (Dated)'!$C:$C,"Dividend (paid to cash)")*AH451</f>
        <v>0</v>
      </c>
      <c r="BT451" s="6">
        <f ca="1">BT450+SUMIFS('Transactions (Dated)'!$F:$F,'Transactions (Dated)'!$D:$D,$BF451,'Transactions (Dated)'!$B:$B,BT$11,'Transactions (Dated)'!$C:$C,"Dividend (paid to cash)")*AI451</f>
        <v>0</v>
      </c>
      <c r="BU451" s="6">
        <f ca="1">BU450+SUMIFS('Transactions (Dated)'!$F:$F,'Transactions (Dated)'!$D:$D,$BF451,'Transactions (Dated)'!$B:$B,BU$11,'Transactions (Dated)'!$C:$C,"Dividend (paid to cash)")*AJ451</f>
        <v>0</v>
      </c>
      <c r="BV451" s="6"/>
      <c r="BX451" s="6">
        <f t="shared" ca="1" si="174"/>
        <v>640512.77699999989</v>
      </c>
      <c r="BZ451" s="3">
        <f t="shared" si="175"/>
        <v>42551</v>
      </c>
      <c r="CA451" s="4">
        <f t="shared" ca="1" si="170"/>
        <v>402175</v>
      </c>
      <c r="CB451" s="4">
        <f t="shared" ca="1" si="171"/>
        <v>640512.77699999989</v>
      </c>
      <c r="CD451" s="4">
        <f t="shared" ca="1" si="172"/>
        <v>1042687.7769999999</v>
      </c>
    </row>
    <row r="452" spans="2:82">
      <c r="B452" s="3">
        <f t="shared" si="173"/>
        <v>42555</v>
      </c>
      <c r="C452" s="2">
        <v>14258.9</v>
      </c>
      <c r="E452" s="70">
        <v>42555</v>
      </c>
      <c r="F452" s="69">
        <v>8.89</v>
      </c>
      <c r="G452" s="69">
        <v>2.44</v>
      </c>
      <c r="H452" s="69">
        <v>19.21</v>
      </c>
      <c r="I452" s="69">
        <v>37.68</v>
      </c>
      <c r="J452" s="69">
        <v>13.34</v>
      </c>
      <c r="K452" s="69">
        <v>13.58</v>
      </c>
      <c r="L452" s="69">
        <v>16.79</v>
      </c>
      <c r="M452" s="69">
        <v>5</v>
      </c>
      <c r="N452" s="69">
        <v>8.5</v>
      </c>
      <c r="O452" s="69">
        <v>9.48</v>
      </c>
      <c r="P452" s="69">
        <v>28.96</v>
      </c>
      <c r="Q452" s="69">
        <v>1.1000000000000001</v>
      </c>
      <c r="R452" s="69">
        <v>6.64</v>
      </c>
      <c r="S452" s="69">
        <v>44</v>
      </c>
      <c r="T452" s="4"/>
      <c r="V452" s="3">
        <f t="shared" si="152"/>
        <v>42555</v>
      </c>
      <c r="W452" s="40">
        <f ca="1">W451+SUMIFS('Transactions (Dated)'!$E$2:$E$53,'Transactions (Dated)'!$D$2:$D$53,'Share Values'!$V452,'Transactions (Dated)'!$B$2:$B$53,'Share Values'!W$11,'Transactions (Dated)'!$C$2:$C$53,"Buy")-SUMIFS('Transactions (Dated)'!$E$2:$E$53,'Transactions (Dated)'!$D$2:$D$53,'Share Values'!$V452,'Transactions (Dated)'!$B$2:$B$53,'Share Values'!W$11,'Transactions (Dated)'!$C$2:$C$53,"Sell")</f>
        <v>4625</v>
      </c>
      <c r="X452" s="40">
        <f ca="1">X451+SUMIFS('Transactions (Dated)'!$E$2:$E$53,'Transactions (Dated)'!$D$2:$D$53,'Share Values'!$V452,'Transactions (Dated)'!$B$2:$B$53,'Share Values'!X$11,'Transactions (Dated)'!$C$2:$C$53,"Buy")-SUMIFS('Transactions (Dated)'!$E$2:$E$53,'Transactions (Dated)'!$D$2:$D$53,'Share Values'!$V452,'Transactions (Dated)'!$B$2:$B$53,'Share Values'!X$11,'Transactions (Dated)'!$C$2:$C$53,"Sell")</f>
        <v>9375</v>
      </c>
      <c r="Y452" s="40">
        <f ca="1">Y451+SUMIFS('Transactions (Dated)'!$E$2:$E$53,'Transactions (Dated)'!$D$2:$D$53,'Share Values'!$V452,'Transactions (Dated)'!$B$2:$B$53,'Share Values'!Y$11,'Transactions (Dated)'!$C$2:$C$53,"Buy")-SUMIFS('Transactions (Dated)'!$E$2:$E$53,'Transactions (Dated)'!$D$2:$D$53,'Share Values'!$V452,'Transactions (Dated)'!$B$2:$B$53,'Share Values'!Y$11,'Transactions (Dated)'!$C$2:$C$53,"Sell")</f>
        <v>0</v>
      </c>
      <c r="Z452" s="40">
        <f ca="1">Z451+SUMIFS('Transactions (Dated)'!$E$2:$E$53,'Transactions (Dated)'!$D$2:$D$53,'Share Values'!$V452,'Transactions (Dated)'!$B$2:$B$53,'Share Values'!Z$11,'Transactions (Dated)'!$C$2:$C$53,"Buy")-SUMIFS('Transactions (Dated)'!$E$2:$E$53,'Transactions (Dated)'!$D$2:$D$53,'Share Values'!$V452,'Transactions (Dated)'!$B$2:$B$53,'Share Values'!Z$11,'Transactions (Dated)'!$C$2:$C$53,"Sell")</f>
        <v>1892</v>
      </c>
      <c r="AA452" s="40">
        <f ca="1">AA451+SUMIFS('Transactions (Dated)'!$E$2:$E$53,'Transactions (Dated)'!$D$2:$D$53,'Share Values'!$V452,'Transactions (Dated)'!$B$2:$B$53,'Share Values'!AA$11,'Transactions (Dated)'!$C$2:$C$53,"Buy")-SUMIFS('Transactions (Dated)'!$E$2:$E$53,'Transactions (Dated)'!$D$2:$D$53,'Share Values'!$V452,'Transactions (Dated)'!$B$2:$B$53,'Share Values'!AA$11,'Transactions (Dated)'!$C$2:$C$53,"Sell")</f>
        <v>2348</v>
      </c>
      <c r="AB452" s="40">
        <f ca="1">AB451+SUMIFS('Transactions (Dated)'!$E$2:$E$53,'Transactions (Dated)'!$D$2:$D$53,'Share Values'!$V452,'Transactions (Dated)'!$B$2:$B$53,'Share Values'!AB$11,'Transactions (Dated)'!$C$2:$C$53,"Buy")-SUMIFS('Transactions (Dated)'!$E$2:$E$53,'Transactions (Dated)'!$D$2:$D$53,'Share Values'!$V452,'Transactions (Dated)'!$B$2:$B$53,'Share Values'!AB$11,'Transactions (Dated)'!$C$2:$C$53,"Sell")</f>
        <v>4900</v>
      </c>
      <c r="AC452" s="40">
        <f ca="1">AC451+SUMIFS('Transactions (Dated)'!$E$2:$E$53,'Transactions (Dated)'!$D$2:$D$53,'Share Values'!$V452,'Transactions (Dated)'!$B$2:$B$53,'Share Values'!AC$11,'Transactions (Dated)'!$C$2:$C$53,"Buy")-SUMIFS('Transactions (Dated)'!$E$2:$E$53,'Transactions (Dated)'!$D$2:$D$53,'Share Values'!$V452,'Transactions (Dated)'!$B$2:$B$53,'Share Values'!AC$11,'Transactions (Dated)'!$C$2:$C$53,"Sell")</f>
        <v>2900</v>
      </c>
      <c r="AD452" s="40">
        <f ca="1">AD451+SUMIFS('Transactions (Dated)'!$E$2:$E$53,'Transactions (Dated)'!$D$2:$D$53,'Share Values'!$V452,'Transactions (Dated)'!$B$2:$B$53,'Share Values'!AD$11,'Transactions (Dated)'!$C$2:$C$53,"Buy")-SUMIFS('Transactions (Dated)'!$E$2:$E$53,'Transactions (Dated)'!$D$2:$D$53,'Share Values'!$V452,'Transactions (Dated)'!$B$2:$B$53,'Share Values'!AD$11,'Transactions (Dated)'!$C$2:$C$53,"Sell")</f>
        <v>14201</v>
      </c>
      <c r="AE452" s="40">
        <f ca="1">AE451+SUMIFS('Transactions (Dated)'!$E$2:$E$53,'Transactions (Dated)'!$D$2:$D$53,'Share Values'!$V452,'Transactions (Dated)'!$B$2:$B$53,'Share Values'!AE$11,'Transactions (Dated)'!$C$2:$C$53,"Buy")-SUMIFS('Transactions (Dated)'!$E$2:$E$53,'Transactions (Dated)'!$D$2:$D$53,'Share Values'!$V452,'Transactions (Dated)'!$B$2:$B$53,'Share Values'!AE$11,'Transactions (Dated)'!$C$2:$C$53,"Sell")</f>
        <v>6835</v>
      </c>
      <c r="AF452" s="40">
        <f ca="1">AF451+SUMIFS('Transactions (Dated)'!$E$2:$E$53,'Transactions (Dated)'!$D$2:$D$53,'Share Values'!$V452,'Transactions (Dated)'!$B$2:$B$53,'Share Values'!AF$11,'Transactions (Dated)'!$C$2:$C$53,"Buy")-SUMIFS('Transactions (Dated)'!$E$2:$E$53,'Transactions (Dated)'!$D$2:$D$53,'Share Values'!$V452,'Transactions (Dated)'!$B$2:$B$53,'Share Values'!AF$11,'Transactions (Dated)'!$C$2:$C$53,"Sell")</f>
        <v>0</v>
      </c>
      <c r="AG452" s="40">
        <f ca="1">AG451+SUMIFS('Transactions (Dated)'!$E$2:$E$53,'Transactions (Dated)'!$D$2:$D$53,'Share Values'!$V452,'Transactions (Dated)'!$B$2:$B$53,'Share Values'!AG$11,'Transactions (Dated)'!$C$2:$C$53,"Buy")-SUMIFS('Transactions (Dated)'!$E$2:$E$53,'Transactions (Dated)'!$D$2:$D$53,'Share Values'!$V452,'Transactions (Dated)'!$B$2:$B$53,'Share Values'!AG$11,'Transactions (Dated)'!$C$2:$C$53,"Sell")</f>
        <v>0</v>
      </c>
      <c r="AH452" s="40">
        <f ca="1">AH451+SUMIFS('Transactions (Dated)'!$E$2:$E$53,'Transactions (Dated)'!$D$2:$D$53,'Share Values'!$V452,'Transactions (Dated)'!$B$2:$B$53,'Share Values'!AH$11,'Transactions (Dated)'!$C$2:$C$53,"Buy")-SUMIFS('Transactions (Dated)'!$E$2:$E$53,'Transactions (Dated)'!$D$2:$D$53,'Share Values'!$V452,'Transactions (Dated)'!$B$2:$B$53,'Share Values'!AH$11,'Transactions (Dated)'!$C$2:$C$53,"Sell")</f>
        <v>0</v>
      </c>
      <c r="AI452" s="40">
        <f ca="1">AI451+SUMIFS('Transactions (Dated)'!$E$2:$E$53,'Transactions (Dated)'!$D$2:$D$53,'Share Values'!$V452,'Transactions (Dated)'!$B$2:$B$53,'Share Values'!AI$11,'Transactions (Dated)'!$C$2:$C$53,"Buy")-SUMIFS('Transactions (Dated)'!$E$2:$E$53,'Transactions (Dated)'!$D$2:$D$53,'Share Values'!$V452,'Transactions (Dated)'!$B$2:$B$53,'Share Values'!AI$11,'Transactions (Dated)'!$C$2:$C$53,"Sell")</f>
        <v>0</v>
      </c>
      <c r="AJ452" s="40">
        <f ca="1">AJ451+SUMIFS('Transactions (Dated)'!$E$2:$E$53,'Transactions (Dated)'!$D$2:$D$53,'Share Values'!$V452,'Transactions (Dated)'!$B$2:$B$53,'Share Values'!AJ$11,'Transactions (Dated)'!$C$2:$C$53,"Buy")-SUMIFS('Transactions (Dated)'!$E$2:$E$53,'Transactions (Dated)'!$D$2:$D$53,'Share Values'!$V452,'Transactions (Dated)'!$B$2:$B$53,'Share Values'!AJ$11,'Transactions (Dated)'!$C$2:$C$53,"Sell")</f>
        <v>0</v>
      </c>
      <c r="AK452" s="40"/>
      <c r="AM452" s="3">
        <f t="shared" si="153"/>
        <v>42555</v>
      </c>
      <c r="AN452" s="6">
        <f t="shared" ca="1" si="154"/>
        <v>41116.25</v>
      </c>
      <c r="AO452" s="6">
        <f t="shared" ca="1" si="155"/>
        <v>22875</v>
      </c>
      <c r="AP452" s="6">
        <f t="shared" ca="1" si="156"/>
        <v>0</v>
      </c>
      <c r="AQ452" s="6">
        <f t="shared" ca="1" si="157"/>
        <v>71290.559999999998</v>
      </c>
      <c r="AR452" s="6">
        <f t="shared" ca="1" si="158"/>
        <v>31322.32</v>
      </c>
      <c r="AS452" s="6">
        <f t="shared" ca="1" si="159"/>
        <v>66542</v>
      </c>
      <c r="AT452" s="6">
        <f t="shared" ca="1" si="160"/>
        <v>48691</v>
      </c>
      <c r="AU452" s="6">
        <f t="shared" ca="1" si="161"/>
        <v>71005</v>
      </c>
      <c r="AV452" s="6">
        <f t="shared" ca="1" si="162"/>
        <v>58097.5</v>
      </c>
      <c r="AW452" s="6">
        <f t="shared" ca="1" si="163"/>
        <v>0</v>
      </c>
      <c r="AX452" s="6">
        <f t="shared" ca="1" si="164"/>
        <v>0</v>
      </c>
      <c r="AY452" s="6">
        <f t="shared" ca="1" si="165"/>
        <v>0</v>
      </c>
      <c r="AZ452" s="6">
        <f t="shared" ca="1" si="166"/>
        <v>0</v>
      </c>
      <c r="BA452" s="6">
        <f t="shared" ca="1" si="167"/>
        <v>0</v>
      </c>
      <c r="BB452" s="6"/>
      <c r="BD452" s="4">
        <f t="shared" ca="1" si="168"/>
        <v>410939.63</v>
      </c>
      <c r="BF452" s="3">
        <f t="shared" si="169"/>
        <v>42555</v>
      </c>
      <c r="BG452" s="6">
        <f>BG451+SUMIFS('Transactions (Dated)'!H:H,'Transactions (Dated)'!D:D,'Share Values'!AM452)</f>
        <v>633797.67999999993</v>
      </c>
      <c r="BH452" s="6">
        <f ca="1">BH451+SUMIFS('Transactions (Dated)'!$F:$F,'Transactions (Dated)'!$D:$D,$BF452,'Transactions (Dated)'!$B:$B,BH$11,'Transactions (Dated)'!$C:$C,"Dividend (paid to cash)")*W452</f>
        <v>0</v>
      </c>
      <c r="BI452" s="6">
        <f ca="1">BI451+SUMIFS('Transactions (Dated)'!$F:$F,'Transactions (Dated)'!$D:$D,$BF452,'Transactions (Dated)'!$B:$B,BI$11,'Transactions (Dated)'!$C:$C,"Dividend (paid to cash)")*X452</f>
        <v>2421.875</v>
      </c>
      <c r="BJ452" s="6">
        <f ca="1">BJ451+SUMIFS('Transactions (Dated)'!$F:$F,'Transactions (Dated)'!$D:$D,$BF452,'Transactions (Dated)'!$B:$B,BJ$11,'Transactions (Dated)'!$C:$C,"Dividend (paid to cash)")*Y452</f>
        <v>0</v>
      </c>
      <c r="BK452" s="6">
        <f ca="1">BK451+SUMIFS('Transactions (Dated)'!$F:$F,'Transactions (Dated)'!$D:$D,$BF452,'Transactions (Dated)'!$B:$B,BK$11,'Transactions (Dated)'!$C:$C,"Dividend (paid to cash)")*Z452</f>
        <v>397.32000000000005</v>
      </c>
      <c r="BL452" s="6">
        <f ca="1">BL451+SUMIFS('Transactions (Dated)'!$F:$F,'Transactions (Dated)'!$D:$D,$BF452,'Transactions (Dated)'!$B:$B,BL$11,'Transactions (Dated)'!$C:$C,"Dividend (paid to cash)")*AA452</f>
        <v>0</v>
      </c>
      <c r="BM452" s="6">
        <f ca="1">BM451+SUMIFS('Transactions (Dated)'!$F:$F,'Transactions (Dated)'!$D:$D,$BF452,'Transactions (Dated)'!$B:$B,BM$11,'Transactions (Dated)'!$C:$C,"Dividend (paid to cash)")*AB452</f>
        <v>2155.902</v>
      </c>
      <c r="BN452" s="6">
        <f ca="1">BN451+SUMIFS('Transactions (Dated)'!$F:$F,'Transactions (Dated)'!$D:$D,$BF452,'Transactions (Dated)'!$B:$B,BN$11,'Transactions (Dated)'!$C:$C,"Dividend (paid to cash)")*AC452</f>
        <v>1740</v>
      </c>
      <c r="BO452" s="6">
        <f ca="1">BO451+SUMIFS('Transactions (Dated)'!$F:$F,'Transactions (Dated)'!$D:$D,$BF452,'Transactions (Dated)'!$B:$B,BO$11,'Transactions (Dated)'!$C:$C,"Dividend (paid to cash)")*AD452</f>
        <v>0</v>
      </c>
      <c r="BP452" s="6">
        <f ca="1">BP451+SUMIFS('Transactions (Dated)'!$F:$F,'Transactions (Dated)'!$D:$D,$BF452,'Transactions (Dated)'!$B:$B,BP$11,'Transactions (Dated)'!$C:$C,"Dividend (paid to cash)")*AE452</f>
        <v>0</v>
      </c>
      <c r="BQ452" s="6">
        <f ca="1">BQ451+SUMIFS('Transactions (Dated)'!$F:$F,'Transactions (Dated)'!$D:$D,$BF452,'Transactions (Dated)'!$B:$B,BQ$11,'Transactions (Dated)'!$C:$C,"Dividend (paid to cash)")*AF452</f>
        <v>0</v>
      </c>
      <c r="BR452" s="6">
        <f ca="1">BR451+SUMIFS('Transactions (Dated)'!$F:$F,'Transactions (Dated)'!$D:$D,$BF452,'Transactions (Dated)'!$B:$B,BR$11,'Transactions (Dated)'!$C:$C,"Dividend (paid to cash)")*AG452</f>
        <v>0</v>
      </c>
      <c r="BS452" s="6">
        <f ca="1">BS451+SUMIFS('Transactions (Dated)'!$F:$F,'Transactions (Dated)'!$D:$D,$BF452,'Transactions (Dated)'!$B:$B,BS$11,'Transactions (Dated)'!$C:$C,"Dividend (paid to cash)")*AH452</f>
        <v>0</v>
      </c>
      <c r="BT452" s="6">
        <f ca="1">BT451+SUMIFS('Transactions (Dated)'!$F:$F,'Transactions (Dated)'!$D:$D,$BF452,'Transactions (Dated)'!$B:$B,BT$11,'Transactions (Dated)'!$C:$C,"Dividend (paid to cash)")*AI452</f>
        <v>0</v>
      </c>
      <c r="BU452" s="6">
        <f ca="1">BU451+SUMIFS('Transactions (Dated)'!$F:$F,'Transactions (Dated)'!$D:$D,$BF452,'Transactions (Dated)'!$B:$B,BU$11,'Transactions (Dated)'!$C:$C,"Dividend (paid to cash)")*AJ452</f>
        <v>0</v>
      </c>
      <c r="BV452" s="6"/>
      <c r="BX452" s="6">
        <f t="shared" ca="1" si="174"/>
        <v>640512.77699999989</v>
      </c>
      <c r="BZ452" s="3">
        <f t="shared" si="175"/>
        <v>42555</v>
      </c>
      <c r="CA452" s="4">
        <f t="shared" ca="1" si="170"/>
        <v>410939.63</v>
      </c>
      <c r="CB452" s="4">
        <f t="shared" ca="1" si="171"/>
        <v>640512.77699999989</v>
      </c>
      <c r="CD452" s="4">
        <f t="shared" ca="1" si="172"/>
        <v>1051452.4069999999</v>
      </c>
    </row>
    <row r="453" spans="2:82">
      <c r="B453" s="3">
        <f t="shared" si="173"/>
        <v>42556</v>
      </c>
      <c r="C453" s="2">
        <v>14219.6</v>
      </c>
      <c r="E453" s="70">
        <v>42556</v>
      </c>
      <c r="F453" s="69">
        <v>8.51</v>
      </c>
      <c r="G453" s="69">
        <v>2.36</v>
      </c>
      <c r="H453" s="69">
        <v>19.170000000000002</v>
      </c>
      <c r="I453" s="69">
        <v>37.700000000000003</v>
      </c>
      <c r="J453" s="69">
        <v>12.89</v>
      </c>
      <c r="K453" s="69">
        <v>13.62</v>
      </c>
      <c r="L453" s="69">
        <v>16.62</v>
      </c>
      <c r="M453" s="69">
        <v>5.17</v>
      </c>
      <c r="N453" s="69">
        <v>8.5</v>
      </c>
      <c r="O453" s="69">
        <v>9.4533000000000005</v>
      </c>
      <c r="P453" s="69">
        <v>28.45</v>
      </c>
      <c r="Q453" s="69">
        <v>1.1200000000000001</v>
      </c>
      <c r="R453" s="69">
        <v>6.37</v>
      </c>
      <c r="S453" s="69">
        <v>44.23</v>
      </c>
      <c r="T453" s="4"/>
      <c r="V453" s="3">
        <f t="shared" si="152"/>
        <v>42556</v>
      </c>
      <c r="W453" s="40">
        <f ca="1">W452+SUMIFS('Transactions (Dated)'!$E$2:$E$53,'Transactions (Dated)'!$D$2:$D$53,'Share Values'!$V453,'Transactions (Dated)'!$B$2:$B$53,'Share Values'!W$11,'Transactions (Dated)'!$C$2:$C$53,"Buy")-SUMIFS('Transactions (Dated)'!$E$2:$E$53,'Transactions (Dated)'!$D$2:$D$53,'Share Values'!$V453,'Transactions (Dated)'!$B$2:$B$53,'Share Values'!W$11,'Transactions (Dated)'!$C$2:$C$53,"Sell")</f>
        <v>4625</v>
      </c>
      <c r="X453" s="40">
        <f ca="1">X452+SUMIFS('Transactions (Dated)'!$E$2:$E$53,'Transactions (Dated)'!$D$2:$D$53,'Share Values'!$V453,'Transactions (Dated)'!$B$2:$B$53,'Share Values'!X$11,'Transactions (Dated)'!$C$2:$C$53,"Buy")-SUMIFS('Transactions (Dated)'!$E$2:$E$53,'Transactions (Dated)'!$D$2:$D$53,'Share Values'!$V453,'Transactions (Dated)'!$B$2:$B$53,'Share Values'!X$11,'Transactions (Dated)'!$C$2:$C$53,"Sell")</f>
        <v>9375</v>
      </c>
      <c r="Y453" s="40">
        <f ca="1">Y452+SUMIFS('Transactions (Dated)'!$E$2:$E$53,'Transactions (Dated)'!$D$2:$D$53,'Share Values'!$V453,'Transactions (Dated)'!$B$2:$B$53,'Share Values'!Y$11,'Transactions (Dated)'!$C$2:$C$53,"Buy")-SUMIFS('Transactions (Dated)'!$E$2:$E$53,'Transactions (Dated)'!$D$2:$D$53,'Share Values'!$V453,'Transactions (Dated)'!$B$2:$B$53,'Share Values'!Y$11,'Transactions (Dated)'!$C$2:$C$53,"Sell")</f>
        <v>0</v>
      </c>
      <c r="Z453" s="40">
        <f ca="1">Z452+SUMIFS('Transactions (Dated)'!$E$2:$E$53,'Transactions (Dated)'!$D$2:$D$53,'Share Values'!$V453,'Transactions (Dated)'!$B$2:$B$53,'Share Values'!Z$11,'Transactions (Dated)'!$C$2:$C$53,"Buy")-SUMIFS('Transactions (Dated)'!$E$2:$E$53,'Transactions (Dated)'!$D$2:$D$53,'Share Values'!$V453,'Transactions (Dated)'!$B$2:$B$53,'Share Values'!Z$11,'Transactions (Dated)'!$C$2:$C$53,"Sell")</f>
        <v>1892</v>
      </c>
      <c r="AA453" s="40">
        <f ca="1">AA452+SUMIFS('Transactions (Dated)'!$E$2:$E$53,'Transactions (Dated)'!$D$2:$D$53,'Share Values'!$V453,'Transactions (Dated)'!$B$2:$B$53,'Share Values'!AA$11,'Transactions (Dated)'!$C$2:$C$53,"Buy")-SUMIFS('Transactions (Dated)'!$E$2:$E$53,'Transactions (Dated)'!$D$2:$D$53,'Share Values'!$V453,'Transactions (Dated)'!$B$2:$B$53,'Share Values'!AA$11,'Transactions (Dated)'!$C$2:$C$53,"Sell")</f>
        <v>2348</v>
      </c>
      <c r="AB453" s="40">
        <f ca="1">AB452+SUMIFS('Transactions (Dated)'!$E$2:$E$53,'Transactions (Dated)'!$D$2:$D$53,'Share Values'!$V453,'Transactions (Dated)'!$B$2:$B$53,'Share Values'!AB$11,'Transactions (Dated)'!$C$2:$C$53,"Buy")-SUMIFS('Transactions (Dated)'!$E$2:$E$53,'Transactions (Dated)'!$D$2:$D$53,'Share Values'!$V453,'Transactions (Dated)'!$B$2:$B$53,'Share Values'!AB$11,'Transactions (Dated)'!$C$2:$C$53,"Sell")</f>
        <v>4900</v>
      </c>
      <c r="AC453" s="40">
        <f ca="1">AC452+SUMIFS('Transactions (Dated)'!$E$2:$E$53,'Transactions (Dated)'!$D$2:$D$53,'Share Values'!$V453,'Transactions (Dated)'!$B$2:$B$53,'Share Values'!AC$11,'Transactions (Dated)'!$C$2:$C$53,"Buy")-SUMIFS('Transactions (Dated)'!$E$2:$E$53,'Transactions (Dated)'!$D$2:$D$53,'Share Values'!$V453,'Transactions (Dated)'!$B$2:$B$53,'Share Values'!AC$11,'Transactions (Dated)'!$C$2:$C$53,"Sell")</f>
        <v>2900</v>
      </c>
      <c r="AD453" s="40">
        <f ca="1">AD452+SUMIFS('Transactions (Dated)'!$E$2:$E$53,'Transactions (Dated)'!$D$2:$D$53,'Share Values'!$V453,'Transactions (Dated)'!$B$2:$B$53,'Share Values'!AD$11,'Transactions (Dated)'!$C$2:$C$53,"Buy")-SUMIFS('Transactions (Dated)'!$E$2:$E$53,'Transactions (Dated)'!$D$2:$D$53,'Share Values'!$V453,'Transactions (Dated)'!$B$2:$B$53,'Share Values'!AD$11,'Transactions (Dated)'!$C$2:$C$53,"Sell")</f>
        <v>14201</v>
      </c>
      <c r="AE453" s="40">
        <f ca="1">AE452+SUMIFS('Transactions (Dated)'!$E$2:$E$53,'Transactions (Dated)'!$D$2:$D$53,'Share Values'!$V453,'Transactions (Dated)'!$B$2:$B$53,'Share Values'!AE$11,'Transactions (Dated)'!$C$2:$C$53,"Buy")-SUMIFS('Transactions (Dated)'!$E$2:$E$53,'Transactions (Dated)'!$D$2:$D$53,'Share Values'!$V453,'Transactions (Dated)'!$B$2:$B$53,'Share Values'!AE$11,'Transactions (Dated)'!$C$2:$C$53,"Sell")</f>
        <v>6835</v>
      </c>
      <c r="AF453" s="40">
        <f ca="1">AF452+SUMIFS('Transactions (Dated)'!$E$2:$E$53,'Transactions (Dated)'!$D$2:$D$53,'Share Values'!$V453,'Transactions (Dated)'!$B$2:$B$53,'Share Values'!AF$11,'Transactions (Dated)'!$C$2:$C$53,"Buy")-SUMIFS('Transactions (Dated)'!$E$2:$E$53,'Transactions (Dated)'!$D$2:$D$53,'Share Values'!$V453,'Transactions (Dated)'!$B$2:$B$53,'Share Values'!AF$11,'Transactions (Dated)'!$C$2:$C$53,"Sell")</f>
        <v>0</v>
      </c>
      <c r="AG453" s="40">
        <f ca="1">AG452+SUMIFS('Transactions (Dated)'!$E$2:$E$53,'Transactions (Dated)'!$D$2:$D$53,'Share Values'!$V453,'Transactions (Dated)'!$B$2:$B$53,'Share Values'!AG$11,'Transactions (Dated)'!$C$2:$C$53,"Buy")-SUMIFS('Transactions (Dated)'!$E$2:$E$53,'Transactions (Dated)'!$D$2:$D$53,'Share Values'!$V453,'Transactions (Dated)'!$B$2:$B$53,'Share Values'!AG$11,'Transactions (Dated)'!$C$2:$C$53,"Sell")</f>
        <v>0</v>
      </c>
      <c r="AH453" s="40">
        <f ca="1">AH452+SUMIFS('Transactions (Dated)'!$E$2:$E$53,'Transactions (Dated)'!$D$2:$D$53,'Share Values'!$V453,'Transactions (Dated)'!$B$2:$B$53,'Share Values'!AH$11,'Transactions (Dated)'!$C$2:$C$53,"Buy")-SUMIFS('Transactions (Dated)'!$E$2:$E$53,'Transactions (Dated)'!$D$2:$D$53,'Share Values'!$V453,'Transactions (Dated)'!$B$2:$B$53,'Share Values'!AH$11,'Transactions (Dated)'!$C$2:$C$53,"Sell")</f>
        <v>0</v>
      </c>
      <c r="AI453" s="40">
        <f ca="1">AI452+SUMIFS('Transactions (Dated)'!$E$2:$E$53,'Transactions (Dated)'!$D$2:$D$53,'Share Values'!$V453,'Transactions (Dated)'!$B$2:$B$53,'Share Values'!AI$11,'Transactions (Dated)'!$C$2:$C$53,"Buy")-SUMIFS('Transactions (Dated)'!$E$2:$E$53,'Transactions (Dated)'!$D$2:$D$53,'Share Values'!$V453,'Transactions (Dated)'!$B$2:$B$53,'Share Values'!AI$11,'Transactions (Dated)'!$C$2:$C$53,"Sell")</f>
        <v>0</v>
      </c>
      <c r="AJ453" s="40">
        <f ca="1">AJ452+SUMIFS('Transactions (Dated)'!$E$2:$E$53,'Transactions (Dated)'!$D$2:$D$53,'Share Values'!$V453,'Transactions (Dated)'!$B$2:$B$53,'Share Values'!AJ$11,'Transactions (Dated)'!$C$2:$C$53,"Buy")-SUMIFS('Transactions (Dated)'!$E$2:$E$53,'Transactions (Dated)'!$D$2:$D$53,'Share Values'!$V453,'Transactions (Dated)'!$B$2:$B$53,'Share Values'!AJ$11,'Transactions (Dated)'!$C$2:$C$53,"Sell")</f>
        <v>0</v>
      </c>
      <c r="AK453" s="40"/>
      <c r="AM453" s="3">
        <f t="shared" si="153"/>
        <v>42556</v>
      </c>
      <c r="AN453" s="6">
        <f t="shared" ca="1" si="154"/>
        <v>39358.75</v>
      </c>
      <c r="AO453" s="6">
        <f t="shared" ca="1" si="155"/>
        <v>22125</v>
      </c>
      <c r="AP453" s="6">
        <f t="shared" ca="1" si="156"/>
        <v>0</v>
      </c>
      <c r="AQ453" s="6">
        <f t="shared" ca="1" si="157"/>
        <v>71328.400000000009</v>
      </c>
      <c r="AR453" s="6">
        <f t="shared" ca="1" si="158"/>
        <v>30265.72</v>
      </c>
      <c r="AS453" s="6">
        <f t="shared" ca="1" si="159"/>
        <v>66738</v>
      </c>
      <c r="AT453" s="6">
        <f t="shared" ca="1" si="160"/>
        <v>48198</v>
      </c>
      <c r="AU453" s="6">
        <f t="shared" ca="1" si="161"/>
        <v>73419.17</v>
      </c>
      <c r="AV453" s="6">
        <f t="shared" ca="1" si="162"/>
        <v>58097.5</v>
      </c>
      <c r="AW453" s="6">
        <f t="shared" ca="1" si="163"/>
        <v>0</v>
      </c>
      <c r="AX453" s="6">
        <f t="shared" ca="1" si="164"/>
        <v>0</v>
      </c>
      <c r="AY453" s="6">
        <f t="shared" ca="1" si="165"/>
        <v>0</v>
      </c>
      <c r="AZ453" s="6">
        <f t="shared" ca="1" si="166"/>
        <v>0</v>
      </c>
      <c r="BA453" s="6">
        <f t="shared" ca="1" si="167"/>
        <v>0</v>
      </c>
      <c r="BB453" s="6"/>
      <c r="BD453" s="4">
        <f t="shared" ca="1" si="168"/>
        <v>409530.54</v>
      </c>
      <c r="BF453" s="3">
        <f t="shared" si="169"/>
        <v>42556</v>
      </c>
      <c r="BG453" s="6">
        <f>BG452+SUMIFS('Transactions (Dated)'!H:H,'Transactions (Dated)'!D:D,'Share Values'!AM453)</f>
        <v>633797.67999999993</v>
      </c>
      <c r="BH453" s="6">
        <f ca="1">BH452+SUMIFS('Transactions (Dated)'!$F:$F,'Transactions (Dated)'!$D:$D,$BF453,'Transactions (Dated)'!$B:$B,BH$11,'Transactions (Dated)'!$C:$C,"Dividend (paid to cash)")*W453</f>
        <v>0</v>
      </c>
      <c r="BI453" s="6">
        <f ca="1">BI452+SUMIFS('Transactions (Dated)'!$F:$F,'Transactions (Dated)'!$D:$D,$BF453,'Transactions (Dated)'!$B:$B,BI$11,'Transactions (Dated)'!$C:$C,"Dividend (paid to cash)")*X453</f>
        <v>2421.875</v>
      </c>
      <c r="BJ453" s="6">
        <f ca="1">BJ452+SUMIFS('Transactions (Dated)'!$F:$F,'Transactions (Dated)'!$D:$D,$BF453,'Transactions (Dated)'!$B:$B,BJ$11,'Transactions (Dated)'!$C:$C,"Dividend (paid to cash)")*Y453</f>
        <v>0</v>
      </c>
      <c r="BK453" s="6">
        <f ca="1">BK452+SUMIFS('Transactions (Dated)'!$F:$F,'Transactions (Dated)'!$D:$D,$BF453,'Transactions (Dated)'!$B:$B,BK$11,'Transactions (Dated)'!$C:$C,"Dividend (paid to cash)")*Z453</f>
        <v>397.32000000000005</v>
      </c>
      <c r="BL453" s="6">
        <f ca="1">BL452+SUMIFS('Transactions (Dated)'!$F:$F,'Transactions (Dated)'!$D:$D,$BF453,'Transactions (Dated)'!$B:$B,BL$11,'Transactions (Dated)'!$C:$C,"Dividend (paid to cash)")*AA453</f>
        <v>0</v>
      </c>
      <c r="BM453" s="6">
        <f ca="1">BM452+SUMIFS('Transactions (Dated)'!$F:$F,'Transactions (Dated)'!$D:$D,$BF453,'Transactions (Dated)'!$B:$B,BM$11,'Transactions (Dated)'!$C:$C,"Dividend (paid to cash)")*AB453</f>
        <v>2155.902</v>
      </c>
      <c r="BN453" s="6">
        <f ca="1">BN452+SUMIFS('Transactions (Dated)'!$F:$F,'Transactions (Dated)'!$D:$D,$BF453,'Transactions (Dated)'!$B:$B,BN$11,'Transactions (Dated)'!$C:$C,"Dividend (paid to cash)")*AC453</f>
        <v>1740</v>
      </c>
      <c r="BO453" s="6">
        <f ca="1">BO452+SUMIFS('Transactions (Dated)'!$F:$F,'Transactions (Dated)'!$D:$D,$BF453,'Transactions (Dated)'!$B:$B,BO$11,'Transactions (Dated)'!$C:$C,"Dividend (paid to cash)")*AD453</f>
        <v>0</v>
      </c>
      <c r="BP453" s="6">
        <f ca="1">BP452+SUMIFS('Transactions (Dated)'!$F:$F,'Transactions (Dated)'!$D:$D,$BF453,'Transactions (Dated)'!$B:$B,BP$11,'Transactions (Dated)'!$C:$C,"Dividend (paid to cash)")*AE453</f>
        <v>0</v>
      </c>
      <c r="BQ453" s="6">
        <f ca="1">BQ452+SUMIFS('Transactions (Dated)'!$F:$F,'Transactions (Dated)'!$D:$D,$BF453,'Transactions (Dated)'!$B:$B,BQ$11,'Transactions (Dated)'!$C:$C,"Dividend (paid to cash)")*AF453</f>
        <v>0</v>
      </c>
      <c r="BR453" s="6">
        <f ca="1">BR452+SUMIFS('Transactions (Dated)'!$F:$F,'Transactions (Dated)'!$D:$D,$BF453,'Transactions (Dated)'!$B:$B,BR$11,'Transactions (Dated)'!$C:$C,"Dividend (paid to cash)")*AG453</f>
        <v>0</v>
      </c>
      <c r="BS453" s="6">
        <f ca="1">BS452+SUMIFS('Transactions (Dated)'!$F:$F,'Transactions (Dated)'!$D:$D,$BF453,'Transactions (Dated)'!$B:$B,BS$11,'Transactions (Dated)'!$C:$C,"Dividend (paid to cash)")*AH453</f>
        <v>0</v>
      </c>
      <c r="BT453" s="6">
        <f ca="1">BT452+SUMIFS('Transactions (Dated)'!$F:$F,'Transactions (Dated)'!$D:$D,$BF453,'Transactions (Dated)'!$B:$B,BT$11,'Transactions (Dated)'!$C:$C,"Dividend (paid to cash)")*AI453</f>
        <v>0</v>
      </c>
      <c r="BU453" s="6">
        <f ca="1">BU452+SUMIFS('Transactions (Dated)'!$F:$F,'Transactions (Dated)'!$D:$D,$BF453,'Transactions (Dated)'!$B:$B,BU$11,'Transactions (Dated)'!$C:$C,"Dividend (paid to cash)")*AJ453</f>
        <v>0</v>
      </c>
      <c r="BV453" s="6"/>
      <c r="BX453" s="6">
        <f t="shared" ca="1" si="174"/>
        <v>640512.77699999989</v>
      </c>
      <c r="BZ453" s="3">
        <f t="shared" si="175"/>
        <v>42556</v>
      </c>
      <c r="CA453" s="4">
        <f t="shared" ca="1" si="170"/>
        <v>409530.54</v>
      </c>
      <c r="CB453" s="4">
        <f t="shared" ca="1" si="171"/>
        <v>640512.77699999989</v>
      </c>
      <c r="CD453" s="4">
        <f t="shared" ca="1" si="172"/>
        <v>1050043.3169999998</v>
      </c>
    </row>
    <row r="454" spans="2:82">
      <c r="B454" s="3">
        <f t="shared" si="173"/>
        <v>42557</v>
      </c>
      <c r="C454" s="2">
        <v>14231.1</v>
      </c>
      <c r="E454" s="70">
        <v>42557</v>
      </c>
      <c r="F454" s="69">
        <v>8.4499999999999993</v>
      </c>
      <c r="G454" s="69">
        <v>2.2599999999999998</v>
      </c>
      <c r="H454" s="69">
        <v>19.18</v>
      </c>
      <c r="I454" s="69">
        <v>37.880000000000003</v>
      </c>
      <c r="J454" s="69">
        <v>12.81</v>
      </c>
      <c r="K454" s="69">
        <v>13.63</v>
      </c>
      <c r="L454" s="69">
        <v>16.7</v>
      </c>
      <c r="M454" s="69">
        <v>5.35</v>
      </c>
      <c r="N454" s="69">
        <v>8.4499999999999993</v>
      </c>
      <c r="O454" s="69">
        <v>9.4</v>
      </c>
      <c r="P454" s="69">
        <v>27.84</v>
      </c>
      <c r="Q454" s="69">
        <v>1.1200000000000001</v>
      </c>
      <c r="R454" s="69">
        <v>6.19</v>
      </c>
      <c r="S454" s="69">
        <v>44.53</v>
      </c>
      <c r="T454" s="4"/>
      <c r="V454" s="3">
        <f t="shared" si="152"/>
        <v>42557</v>
      </c>
      <c r="W454" s="40">
        <f ca="1">W453+SUMIFS('Transactions (Dated)'!$E$2:$E$53,'Transactions (Dated)'!$D$2:$D$53,'Share Values'!$V454,'Transactions (Dated)'!$B$2:$B$53,'Share Values'!W$11,'Transactions (Dated)'!$C$2:$C$53,"Buy")-SUMIFS('Transactions (Dated)'!$E$2:$E$53,'Transactions (Dated)'!$D$2:$D$53,'Share Values'!$V454,'Transactions (Dated)'!$B$2:$B$53,'Share Values'!W$11,'Transactions (Dated)'!$C$2:$C$53,"Sell")</f>
        <v>4625</v>
      </c>
      <c r="X454" s="40">
        <f ca="1">X453+SUMIFS('Transactions (Dated)'!$E$2:$E$53,'Transactions (Dated)'!$D$2:$D$53,'Share Values'!$V454,'Transactions (Dated)'!$B$2:$B$53,'Share Values'!X$11,'Transactions (Dated)'!$C$2:$C$53,"Buy")-SUMIFS('Transactions (Dated)'!$E$2:$E$53,'Transactions (Dated)'!$D$2:$D$53,'Share Values'!$V454,'Transactions (Dated)'!$B$2:$B$53,'Share Values'!X$11,'Transactions (Dated)'!$C$2:$C$53,"Sell")</f>
        <v>9375</v>
      </c>
      <c r="Y454" s="40">
        <f ca="1">Y453+SUMIFS('Transactions (Dated)'!$E$2:$E$53,'Transactions (Dated)'!$D$2:$D$53,'Share Values'!$V454,'Transactions (Dated)'!$B$2:$B$53,'Share Values'!Y$11,'Transactions (Dated)'!$C$2:$C$53,"Buy")-SUMIFS('Transactions (Dated)'!$E$2:$E$53,'Transactions (Dated)'!$D$2:$D$53,'Share Values'!$V454,'Transactions (Dated)'!$B$2:$B$53,'Share Values'!Y$11,'Transactions (Dated)'!$C$2:$C$53,"Sell")</f>
        <v>0</v>
      </c>
      <c r="Z454" s="40">
        <f ca="1">Z453+SUMIFS('Transactions (Dated)'!$E$2:$E$53,'Transactions (Dated)'!$D$2:$D$53,'Share Values'!$V454,'Transactions (Dated)'!$B$2:$B$53,'Share Values'!Z$11,'Transactions (Dated)'!$C$2:$C$53,"Buy")-SUMIFS('Transactions (Dated)'!$E$2:$E$53,'Transactions (Dated)'!$D$2:$D$53,'Share Values'!$V454,'Transactions (Dated)'!$B$2:$B$53,'Share Values'!Z$11,'Transactions (Dated)'!$C$2:$C$53,"Sell")</f>
        <v>1892</v>
      </c>
      <c r="AA454" s="40">
        <f ca="1">AA453+SUMIFS('Transactions (Dated)'!$E$2:$E$53,'Transactions (Dated)'!$D$2:$D$53,'Share Values'!$V454,'Transactions (Dated)'!$B$2:$B$53,'Share Values'!AA$11,'Transactions (Dated)'!$C$2:$C$53,"Buy")-SUMIFS('Transactions (Dated)'!$E$2:$E$53,'Transactions (Dated)'!$D$2:$D$53,'Share Values'!$V454,'Transactions (Dated)'!$B$2:$B$53,'Share Values'!AA$11,'Transactions (Dated)'!$C$2:$C$53,"Sell")</f>
        <v>2348</v>
      </c>
      <c r="AB454" s="40">
        <f ca="1">AB453+SUMIFS('Transactions (Dated)'!$E$2:$E$53,'Transactions (Dated)'!$D$2:$D$53,'Share Values'!$V454,'Transactions (Dated)'!$B$2:$B$53,'Share Values'!AB$11,'Transactions (Dated)'!$C$2:$C$53,"Buy")-SUMIFS('Transactions (Dated)'!$E$2:$E$53,'Transactions (Dated)'!$D$2:$D$53,'Share Values'!$V454,'Transactions (Dated)'!$B$2:$B$53,'Share Values'!AB$11,'Transactions (Dated)'!$C$2:$C$53,"Sell")</f>
        <v>4900</v>
      </c>
      <c r="AC454" s="40">
        <f ca="1">AC453+SUMIFS('Transactions (Dated)'!$E$2:$E$53,'Transactions (Dated)'!$D$2:$D$53,'Share Values'!$V454,'Transactions (Dated)'!$B$2:$B$53,'Share Values'!AC$11,'Transactions (Dated)'!$C$2:$C$53,"Buy")-SUMIFS('Transactions (Dated)'!$E$2:$E$53,'Transactions (Dated)'!$D$2:$D$53,'Share Values'!$V454,'Transactions (Dated)'!$B$2:$B$53,'Share Values'!AC$11,'Transactions (Dated)'!$C$2:$C$53,"Sell")</f>
        <v>2900</v>
      </c>
      <c r="AD454" s="40">
        <f ca="1">AD453+SUMIFS('Transactions (Dated)'!$E$2:$E$53,'Transactions (Dated)'!$D$2:$D$53,'Share Values'!$V454,'Transactions (Dated)'!$B$2:$B$53,'Share Values'!AD$11,'Transactions (Dated)'!$C$2:$C$53,"Buy")-SUMIFS('Transactions (Dated)'!$E$2:$E$53,'Transactions (Dated)'!$D$2:$D$53,'Share Values'!$V454,'Transactions (Dated)'!$B$2:$B$53,'Share Values'!AD$11,'Transactions (Dated)'!$C$2:$C$53,"Sell")</f>
        <v>14201</v>
      </c>
      <c r="AE454" s="40">
        <f ca="1">AE453+SUMIFS('Transactions (Dated)'!$E$2:$E$53,'Transactions (Dated)'!$D$2:$D$53,'Share Values'!$V454,'Transactions (Dated)'!$B$2:$B$53,'Share Values'!AE$11,'Transactions (Dated)'!$C$2:$C$53,"Buy")-SUMIFS('Transactions (Dated)'!$E$2:$E$53,'Transactions (Dated)'!$D$2:$D$53,'Share Values'!$V454,'Transactions (Dated)'!$B$2:$B$53,'Share Values'!AE$11,'Transactions (Dated)'!$C$2:$C$53,"Sell")</f>
        <v>6835</v>
      </c>
      <c r="AF454" s="40">
        <f ca="1">AF453+SUMIFS('Transactions (Dated)'!$E$2:$E$53,'Transactions (Dated)'!$D$2:$D$53,'Share Values'!$V454,'Transactions (Dated)'!$B$2:$B$53,'Share Values'!AF$11,'Transactions (Dated)'!$C$2:$C$53,"Buy")-SUMIFS('Transactions (Dated)'!$E$2:$E$53,'Transactions (Dated)'!$D$2:$D$53,'Share Values'!$V454,'Transactions (Dated)'!$B$2:$B$53,'Share Values'!AF$11,'Transactions (Dated)'!$C$2:$C$53,"Sell")</f>
        <v>0</v>
      </c>
      <c r="AG454" s="40">
        <f ca="1">AG453+SUMIFS('Transactions (Dated)'!$E$2:$E$53,'Transactions (Dated)'!$D$2:$D$53,'Share Values'!$V454,'Transactions (Dated)'!$B$2:$B$53,'Share Values'!AG$11,'Transactions (Dated)'!$C$2:$C$53,"Buy")-SUMIFS('Transactions (Dated)'!$E$2:$E$53,'Transactions (Dated)'!$D$2:$D$53,'Share Values'!$V454,'Transactions (Dated)'!$B$2:$B$53,'Share Values'!AG$11,'Transactions (Dated)'!$C$2:$C$53,"Sell")</f>
        <v>0</v>
      </c>
      <c r="AH454" s="40">
        <f ca="1">AH453+SUMIFS('Transactions (Dated)'!$E$2:$E$53,'Transactions (Dated)'!$D$2:$D$53,'Share Values'!$V454,'Transactions (Dated)'!$B$2:$B$53,'Share Values'!AH$11,'Transactions (Dated)'!$C$2:$C$53,"Buy")-SUMIFS('Transactions (Dated)'!$E$2:$E$53,'Transactions (Dated)'!$D$2:$D$53,'Share Values'!$V454,'Transactions (Dated)'!$B$2:$B$53,'Share Values'!AH$11,'Transactions (Dated)'!$C$2:$C$53,"Sell")</f>
        <v>0</v>
      </c>
      <c r="AI454" s="40">
        <f ca="1">AI453+SUMIFS('Transactions (Dated)'!$E$2:$E$53,'Transactions (Dated)'!$D$2:$D$53,'Share Values'!$V454,'Transactions (Dated)'!$B$2:$B$53,'Share Values'!AI$11,'Transactions (Dated)'!$C$2:$C$53,"Buy")-SUMIFS('Transactions (Dated)'!$E$2:$E$53,'Transactions (Dated)'!$D$2:$D$53,'Share Values'!$V454,'Transactions (Dated)'!$B$2:$B$53,'Share Values'!AI$11,'Transactions (Dated)'!$C$2:$C$53,"Sell")</f>
        <v>0</v>
      </c>
      <c r="AJ454" s="40">
        <f ca="1">AJ453+SUMIFS('Transactions (Dated)'!$E$2:$E$53,'Transactions (Dated)'!$D$2:$D$53,'Share Values'!$V454,'Transactions (Dated)'!$B$2:$B$53,'Share Values'!AJ$11,'Transactions (Dated)'!$C$2:$C$53,"Buy")-SUMIFS('Transactions (Dated)'!$E$2:$E$53,'Transactions (Dated)'!$D$2:$D$53,'Share Values'!$V454,'Transactions (Dated)'!$B$2:$B$53,'Share Values'!AJ$11,'Transactions (Dated)'!$C$2:$C$53,"Sell")</f>
        <v>0</v>
      </c>
      <c r="AK454" s="40"/>
      <c r="AM454" s="3">
        <f t="shared" si="153"/>
        <v>42557</v>
      </c>
      <c r="AN454" s="6">
        <f t="shared" ca="1" si="154"/>
        <v>39081.25</v>
      </c>
      <c r="AO454" s="6">
        <f t="shared" ca="1" si="155"/>
        <v>21187.499999999996</v>
      </c>
      <c r="AP454" s="6">
        <f t="shared" ca="1" si="156"/>
        <v>0</v>
      </c>
      <c r="AQ454" s="6">
        <f t="shared" ca="1" si="157"/>
        <v>71668.960000000006</v>
      </c>
      <c r="AR454" s="6">
        <f t="shared" ca="1" si="158"/>
        <v>30077.88</v>
      </c>
      <c r="AS454" s="6">
        <f t="shared" ca="1" si="159"/>
        <v>66787</v>
      </c>
      <c r="AT454" s="6">
        <f t="shared" ca="1" si="160"/>
        <v>48430</v>
      </c>
      <c r="AU454" s="6">
        <f t="shared" ca="1" si="161"/>
        <v>75975.349999999991</v>
      </c>
      <c r="AV454" s="6">
        <f t="shared" ca="1" si="162"/>
        <v>57755.749999999993</v>
      </c>
      <c r="AW454" s="6">
        <f t="shared" ca="1" si="163"/>
        <v>0</v>
      </c>
      <c r="AX454" s="6">
        <f t="shared" ca="1" si="164"/>
        <v>0</v>
      </c>
      <c r="AY454" s="6">
        <f t="shared" ca="1" si="165"/>
        <v>0</v>
      </c>
      <c r="AZ454" s="6">
        <f t="shared" ca="1" si="166"/>
        <v>0</v>
      </c>
      <c r="BA454" s="6">
        <f t="shared" ca="1" si="167"/>
        <v>0</v>
      </c>
      <c r="BB454" s="6"/>
      <c r="BD454" s="4">
        <f t="shared" ca="1" si="168"/>
        <v>410963.69</v>
      </c>
      <c r="BF454" s="3">
        <f t="shared" si="169"/>
        <v>42557</v>
      </c>
      <c r="BG454" s="6">
        <f>BG453+SUMIFS('Transactions (Dated)'!H:H,'Transactions (Dated)'!D:D,'Share Values'!AM454)</f>
        <v>633797.67999999993</v>
      </c>
      <c r="BH454" s="6">
        <f ca="1">BH453+SUMIFS('Transactions (Dated)'!$F:$F,'Transactions (Dated)'!$D:$D,$BF454,'Transactions (Dated)'!$B:$B,BH$11,'Transactions (Dated)'!$C:$C,"Dividend (paid to cash)")*W454</f>
        <v>0</v>
      </c>
      <c r="BI454" s="6">
        <f ca="1">BI453+SUMIFS('Transactions (Dated)'!$F:$F,'Transactions (Dated)'!$D:$D,$BF454,'Transactions (Dated)'!$B:$B,BI$11,'Transactions (Dated)'!$C:$C,"Dividend (paid to cash)")*X454</f>
        <v>2421.875</v>
      </c>
      <c r="BJ454" s="6">
        <f ca="1">BJ453+SUMIFS('Transactions (Dated)'!$F:$F,'Transactions (Dated)'!$D:$D,$BF454,'Transactions (Dated)'!$B:$B,BJ$11,'Transactions (Dated)'!$C:$C,"Dividend (paid to cash)")*Y454</f>
        <v>0</v>
      </c>
      <c r="BK454" s="6">
        <f ca="1">BK453+SUMIFS('Transactions (Dated)'!$F:$F,'Transactions (Dated)'!$D:$D,$BF454,'Transactions (Dated)'!$B:$B,BK$11,'Transactions (Dated)'!$C:$C,"Dividend (paid to cash)")*Z454</f>
        <v>397.32000000000005</v>
      </c>
      <c r="BL454" s="6">
        <f ca="1">BL453+SUMIFS('Transactions (Dated)'!$F:$F,'Transactions (Dated)'!$D:$D,$BF454,'Transactions (Dated)'!$B:$B,BL$11,'Transactions (Dated)'!$C:$C,"Dividend (paid to cash)")*AA454</f>
        <v>0</v>
      </c>
      <c r="BM454" s="6">
        <f ca="1">BM453+SUMIFS('Transactions (Dated)'!$F:$F,'Transactions (Dated)'!$D:$D,$BF454,'Transactions (Dated)'!$B:$B,BM$11,'Transactions (Dated)'!$C:$C,"Dividend (paid to cash)")*AB454</f>
        <v>2155.902</v>
      </c>
      <c r="BN454" s="6">
        <f ca="1">BN453+SUMIFS('Transactions (Dated)'!$F:$F,'Transactions (Dated)'!$D:$D,$BF454,'Transactions (Dated)'!$B:$B,BN$11,'Transactions (Dated)'!$C:$C,"Dividend (paid to cash)")*AC454</f>
        <v>1740</v>
      </c>
      <c r="BO454" s="6">
        <f ca="1">BO453+SUMIFS('Transactions (Dated)'!$F:$F,'Transactions (Dated)'!$D:$D,$BF454,'Transactions (Dated)'!$B:$B,BO$11,'Transactions (Dated)'!$C:$C,"Dividend (paid to cash)")*AD454</f>
        <v>0</v>
      </c>
      <c r="BP454" s="6">
        <f ca="1">BP453+SUMIFS('Transactions (Dated)'!$F:$F,'Transactions (Dated)'!$D:$D,$BF454,'Transactions (Dated)'!$B:$B,BP$11,'Transactions (Dated)'!$C:$C,"Dividend (paid to cash)")*AE454</f>
        <v>0</v>
      </c>
      <c r="BQ454" s="6">
        <f ca="1">BQ453+SUMIFS('Transactions (Dated)'!$F:$F,'Transactions (Dated)'!$D:$D,$BF454,'Transactions (Dated)'!$B:$B,BQ$11,'Transactions (Dated)'!$C:$C,"Dividend (paid to cash)")*AF454</f>
        <v>0</v>
      </c>
      <c r="BR454" s="6">
        <f ca="1">BR453+SUMIFS('Transactions (Dated)'!$F:$F,'Transactions (Dated)'!$D:$D,$BF454,'Transactions (Dated)'!$B:$B,BR$11,'Transactions (Dated)'!$C:$C,"Dividend (paid to cash)")*AG454</f>
        <v>0</v>
      </c>
      <c r="BS454" s="6">
        <f ca="1">BS453+SUMIFS('Transactions (Dated)'!$F:$F,'Transactions (Dated)'!$D:$D,$BF454,'Transactions (Dated)'!$B:$B,BS$11,'Transactions (Dated)'!$C:$C,"Dividend (paid to cash)")*AH454</f>
        <v>0</v>
      </c>
      <c r="BT454" s="6">
        <f ca="1">BT453+SUMIFS('Transactions (Dated)'!$F:$F,'Transactions (Dated)'!$D:$D,$BF454,'Transactions (Dated)'!$B:$B,BT$11,'Transactions (Dated)'!$C:$C,"Dividend (paid to cash)")*AI454</f>
        <v>0</v>
      </c>
      <c r="BU454" s="6">
        <f ca="1">BU453+SUMIFS('Transactions (Dated)'!$F:$F,'Transactions (Dated)'!$D:$D,$BF454,'Transactions (Dated)'!$B:$B,BU$11,'Transactions (Dated)'!$C:$C,"Dividend (paid to cash)")*AJ454</f>
        <v>0</v>
      </c>
      <c r="BV454" s="6"/>
      <c r="BX454" s="6">
        <f t="shared" ca="1" si="174"/>
        <v>640512.77699999989</v>
      </c>
      <c r="BZ454" s="3">
        <f t="shared" si="175"/>
        <v>42557</v>
      </c>
      <c r="CA454" s="4">
        <f t="shared" ca="1" si="170"/>
        <v>410963.69</v>
      </c>
      <c r="CB454" s="4">
        <f t="shared" ca="1" si="171"/>
        <v>640512.77699999989</v>
      </c>
      <c r="CD454" s="4">
        <f t="shared" ca="1" si="172"/>
        <v>1051476.4669999999</v>
      </c>
    </row>
    <row r="455" spans="2:82">
      <c r="B455" s="3">
        <f t="shared" si="173"/>
        <v>42558</v>
      </c>
      <c r="C455" s="2">
        <v>14134.5</v>
      </c>
      <c r="E455" s="70">
        <v>42558</v>
      </c>
      <c r="F455" s="69">
        <v>8.4499999999999993</v>
      </c>
      <c r="G455" s="69">
        <v>2.27</v>
      </c>
      <c r="H455" s="69">
        <v>19.07</v>
      </c>
      <c r="I455" s="69">
        <v>37.68</v>
      </c>
      <c r="J455" s="69">
        <v>12.77</v>
      </c>
      <c r="K455" s="69">
        <v>13.63</v>
      </c>
      <c r="L455" s="69">
        <v>16.649999999999999</v>
      </c>
      <c r="M455" s="69">
        <v>5.56</v>
      </c>
      <c r="N455" s="69">
        <v>8.4499999999999993</v>
      </c>
      <c r="O455" s="69">
        <v>9.3833000000000002</v>
      </c>
      <c r="P455" s="69">
        <v>28.03</v>
      </c>
      <c r="Q455" s="69">
        <v>1.1100000000000001</v>
      </c>
      <c r="R455" s="69">
        <v>6.05</v>
      </c>
      <c r="S455" s="69">
        <v>43.81</v>
      </c>
      <c r="T455" s="4"/>
      <c r="V455" s="3">
        <f t="shared" si="152"/>
        <v>42558</v>
      </c>
      <c r="W455" s="40">
        <f ca="1">W454+SUMIFS('Transactions (Dated)'!$E$2:$E$53,'Transactions (Dated)'!$D$2:$D$53,'Share Values'!$V455,'Transactions (Dated)'!$B$2:$B$53,'Share Values'!W$11,'Transactions (Dated)'!$C$2:$C$53,"Buy")-SUMIFS('Transactions (Dated)'!$E$2:$E$53,'Transactions (Dated)'!$D$2:$D$53,'Share Values'!$V455,'Transactions (Dated)'!$B$2:$B$53,'Share Values'!W$11,'Transactions (Dated)'!$C$2:$C$53,"Sell")</f>
        <v>4625</v>
      </c>
      <c r="X455" s="40">
        <f ca="1">X454+SUMIFS('Transactions (Dated)'!$E$2:$E$53,'Transactions (Dated)'!$D$2:$D$53,'Share Values'!$V455,'Transactions (Dated)'!$B$2:$B$53,'Share Values'!X$11,'Transactions (Dated)'!$C$2:$C$53,"Buy")-SUMIFS('Transactions (Dated)'!$E$2:$E$53,'Transactions (Dated)'!$D$2:$D$53,'Share Values'!$V455,'Transactions (Dated)'!$B$2:$B$53,'Share Values'!X$11,'Transactions (Dated)'!$C$2:$C$53,"Sell")</f>
        <v>9375</v>
      </c>
      <c r="Y455" s="40">
        <f ca="1">Y454+SUMIFS('Transactions (Dated)'!$E$2:$E$53,'Transactions (Dated)'!$D$2:$D$53,'Share Values'!$V455,'Transactions (Dated)'!$B$2:$B$53,'Share Values'!Y$11,'Transactions (Dated)'!$C$2:$C$53,"Buy")-SUMIFS('Transactions (Dated)'!$E$2:$E$53,'Transactions (Dated)'!$D$2:$D$53,'Share Values'!$V455,'Transactions (Dated)'!$B$2:$B$53,'Share Values'!Y$11,'Transactions (Dated)'!$C$2:$C$53,"Sell")</f>
        <v>0</v>
      </c>
      <c r="Z455" s="40">
        <f ca="1">Z454+SUMIFS('Transactions (Dated)'!$E$2:$E$53,'Transactions (Dated)'!$D$2:$D$53,'Share Values'!$V455,'Transactions (Dated)'!$B$2:$B$53,'Share Values'!Z$11,'Transactions (Dated)'!$C$2:$C$53,"Buy")-SUMIFS('Transactions (Dated)'!$E$2:$E$53,'Transactions (Dated)'!$D$2:$D$53,'Share Values'!$V455,'Transactions (Dated)'!$B$2:$B$53,'Share Values'!Z$11,'Transactions (Dated)'!$C$2:$C$53,"Sell")</f>
        <v>1892</v>
      </c>
      <c r="AA455" s="40">
        <f ca="1">AA454+SUMIFS('Transactions (Dated)'!$E$2:$E$53,'Transactions (Dated)'!$D$2:$D$53,'Share Values'!$V455,'Transactions (Dated)'!$B$2:$B$53,'Share Values'!AA$11,'Transactions (Dated)'!$C$2:$C$53,"Buy")-SUMIFS('Transactions (Dated)'!$E$2:$E$53,'Transactions (Dated)'!$D$2:$D$53,'Share Values'!$V455,'Transactions (Dated)'!$B$2:$B$53,'Share Values'!AA$11,'Transactions (Dated)'!$C$2:$C$53,"Sell")</f>
        <v>2348</v>
      </c>
      <c r="AB455" s="40">
        <f ca="1">AB454+SUMIFS('Transactions (Dated)'!$E$2:$E$53,'Transactions (Dated)'!$D$2:$D$53,'Share Values'!$V455,'Transactions (Dated)'!$B$2:$B$53,'Share Values'!AB$11,'Transactions (Dated)'!$C$2:$C$53,"Buy")-SUMIFS('Transactions (Dated)'!$E$2:$E$53,'Transactions (Dated)'!$D$2:$D$53,'Share Values'!$V455,'Transactions (Dated)'!$B$2:$B$53,'Share Values'!AB$11,'Transactions (Dated)'!$C$2:$C$53,"Sell")</f>
        <v>4900</v>
      </c>
      <c r="AC455" s="40">
        <f ca="1">AC454+SUMIFS('Transactions (Dated)'!$E$2:$E$53,'Transactions (Dated)'!$D$2:$D$53,'Share Values'!$V455,'Transactions (Dated)'!$B$2:$B$53,'Share Values'!AC$11,'Transactions (Dated)'!$C$2:$C$53,"Buy")-SUMIFS('Transactions (Dated)'!$E$2:$E$53,'Transactions (Dated)'!$D$2:$D$53,'Share Values'!$V455,'Transactions (Dated)'!$B$2:$B$53,'Share Values'!AC$11,'Transactions (Dated)'!$C$2:$C$53,"Sell")</f>
        <v>2900</v>
      </c>
      <c r="AD455" s="40">
        <f ca="1">AD454+SUMIFS('Transactions (Dated)'!$E$2:$E$53,'Transactions (Dated)'!$D$2:$D$53,'Share Values'!$V455,'Transactions (Dated)'!$B$2:$B$53,'Share Values'!AD$11,'Transactions (Dated)'!$C$2:$C$53,"Buy")-SUMIFS('Transactions (Dated)'!$E$2:$E$53,'Transactions (Dated)'!$D$2:$D$53,'Share Values'!$V455,'Transactions (Dated)'!$B$2:$B$53,'Share Values'!AD$11,'Transactions (Dated)'!$C$2:$C$53,"Sell")</f>
        <v>14201</v>
      </c>
      <c r="AE455" s="40">
        <f ca="1">AE454+SUMIFS('Transactions (Dated)'!$E$2:$E$53,'Transactions (Dated)'!$D$2:$D$53,'Share Values'!$V455,'Transactions (Dated)'!$B$2:$B$53,'Share Values'!AE$11,'Transactions (Dated)'!$C$2:$C$53,"Buy")-SUMIFS('Transactions (Dated)'!$E$2:$E$53,'Transactions (Dated)'!$D$2:$D$53,'Share Values'!$V455,'Transactions (Dated)'!$B$2:$B$53,'Share Values'!AE$11,'Transactions (Dated)'!$C$2:$C$53,"Sell")</f>
        <v>6835</v>
      </c>
      <c r="AF455" s="40">
        <f ca="1">AF454+SUMIFS('Transactions (Dated)'!$E$2:$E$53,'Transactions (Dated)'!$D$2:$D$53,'Share Values'!$V455,'Transactions (Dated)'!$B$2:$B$53,'Share Values'!AF$11,'Transactions (Dated)'!$C$2:$C$53,"Buy")-SUMIFS('Transactions (Dated)'!$E$2:$E$53,'Transactions (Dated)'!$D$2:$D$53,'Share Values'!$V455,'Transactions (Dated)'!$B$2:$B$53,'Share Values'!AF$11,'Transactions (Dated)'!$C$2:$C$53,"Sell")</f>
        <v>0</v>
      </c>
      <c r="AG455" s="40">
        <f ca="1">AG454+SUMIFS('Transactions (Dated)'!$E$2:$E$53,'Transactions (Dated)'!$D$2:$D$53,'Share Values'!$V455,'Transactions (Dated)'!$B$2:$B$53,'Share Values'!AG$11,'Transactions (Dated)'!$C$2:$C$53,"Buy")-SUMIFS('Transactions (Dated)'!$E$2:$E$53,'Transactions (Dated)'!$D$2:$D$53,'Share Values'!$V455,'Transactions (Dated)'!$B$2:$B$53,'Share Values'!AG$11,'Transactions (Dated)'!$C$2:$C$53,"Sell")</f>
        <v>0</v>
      </c>
      <c r="AH455" s="40">
        <f ca="1">AH454+SUMIFS('Transactions (Dated)'!$E$2:$E$53,'Transactions (Dated)'!$D$2:$D$53,'Share Values'!$V455,'Transactions (Dated)'!$B$2:$B$53,'Share Values'!AH$11,'Transactions (Dated)'!$C$2:$C$53,"Buy")-SUMIFS('Transactions (Dated)'!$E$2:$E$53,'Transactions (Dated)'!$D$2:$D$53,'Share Values'!$V455,'Transactions (Dated)'!$B$2:$B$53,'Share Values'!AH$11,'Transactions (Dated)'!$C$2:$C$53,"Sell")</f>
        <v>0</v>
      </c>
      <c r="AI455" s="40">
        <f ca="1">AI454+SUMIFS('Transactions (Dated)'!$E$2:$E$53,'Transactions (Dated)'!$D$2:$D$53,'Share Values'!$V455,'Transactions (Dated)'!$B$2:$B$53,'Share Values'!AI$11,'Transactions (Dated)'!$C$2:$C$53,"Buy")-SUMIFS('Transactions (Dated)'!$E$2:$E$53,'Transactions (Dated)'!$D$2:$D$53,'Share Values'!$V455,'Transactions (Dated)'!$B$2:$B$53,'Share Values'!AI$11,'Transactions (Dated)'!$C$2:$C$53,"Sell")</f>
        <v>0</v>
      </c>
      <c r="AJ455" s="40">
        <f ca="1">AJ454+SUMIFS('Transactions (Dated)'!$E$2:$E$53,'Transactions (Dated)'!$D$2:$D$53,'Share Values'!$V455,'Transactions (Dated)'!$B$2:$B$53,'Share Values'!AJ$11,'Transactions (Dated)'!$C$2:$C$53,"Buy")-SUMIFS('Transactions (Dated)'!$E$2:$E$53,'Transactions (Dated)'!$D$2:$D$53,'Share Values'!$V455,'Transactions (Dated)'!$B$2:$B$53,'Share Values'!AJ$11,'Transactions (Dated)'!$C$2:$C$53,"Sell")</f>
        <v>0</v>
      </c>
      <c r="AK455" s="40"/>
      <c r="AM455" s="3">
        <f t="shared" si="153"/>
        <v>42558</v>
      </c>
      <c r="AN455" s="6">
        <f t="shared" ca="1" si="154"/>
        <v>39081.25</v>
      </c>
      <c r="AO455" s="6">
        <f t="shared" ca="1" si="155"/>
        <v>21281.25</v>
      </c>
      <c r="AP455" s="6">
        <f t="shared" ca="1" si="156"/>
        <v>0</v>
      </c>
      <c r="AQ455" s="6">
        <f t="shared" ca="1" si="157"/>
        <v>71290.559999999998</v>
      </c>
      <c r="AR455" s="6">
        <f t="shared" ca="1" si="158"/>
        <v>29983.96</v>
      </c>
      <c r="AS455" s="6">
        <f t="shared" ca="1" si="159"/>
        <v>66787</v>
      </c>
      <c r="AT455" s="6">
        <f t="shared" ca="1" si="160"/>
        <v>48284.999999999993</v>
      </c>
      <c r="AU455" s="6">
        <f t="shared" ca="1" si="161"/>
        <v>78957.56</v>
      </c>
      <c r="AV455" s="6">
        <f t="shared" ca="1" si="162"/>
        <v>57755.749999999993</v>
      </c>
      <c r="AW455" s="6">
        <f t="shared" ca="1" si="163"/>
        <v>0</v>
      </c>
      <c r="AX455" s="6">
        <f t="shared" ca="1" si="164"/>
        <v>0</v>
      </c>
      <c r="AY455" s="6">
        <f t="shared" ca="1" si="165"/>
        <v>0</v>
      </c>
      <c r="AZ455" s="6">
        <f t="shared" ca="1" si="166"/>
        <v>0</v>
      </c>
      <c r="BA455" s="6">
        <f t="shared" ca="1" si="167"/>
        <v>0</v>
      </c>
      <c r="BB455" s="6"/>
      <c r="BD455" s="4">
        <f t="shared" ca="1" si="168"/>
        <v>413422.32999999996</v>
      </c>
      <c r="BF455" s="3">
        <f t="shared" si="169"/>
        <v>42558</v>
      </c>
      <c r="BG455" s="6">
        <f>BG454+SUMIFS('Transactions (Dated)'!H:H,'Transactions (Dated)'!D:D,'Share Values'!AM455)</f>
        <v>633797.67999999993</v>
      </c>
      <c r="BH455" s="6">
        <f ca="1">BH454+SUMIFS('Transactions (Dated)'!$F:$F,'Transactions (Dated)'!$D:$D,$BF455,'Transactions (Dated)'!$B:$B,BH$11,'Transactions (Dated)'!$C:$C,"Dividend (paid to cash)")*W455</f>
        <v>0</v>
      </c>
      <c r="BI455" s="6">
        <f ca="1">BI454+SUMIFS('Transactions (Dated)'!$F:$F,'Transactions (Dated)'!$D:$D,$BF455,'Transactions (Dated)'!$B:$B,BI$11,'Transactions (Dated)'!$C:$C,"Dividend (paid to cash)")*X455</f>
        <v>2421.875</v>
      </c>
      <c r="BJ455" s="6">
        <f ca="1">BJ454+SUMIFS('Transactions (Dated)'!$F:$F,'Transactions (Dated)'!$D:$D,$BF455,'Transactions (Dated)'!$B:$B,BJ$11,'Transactions (Dated)'!$C:$C,"Dividend (paid to cash)")*Y455</f>
        <v>0</v>
      </c>
      <c r="BK455" s="6">
        <f ca="1">BK454+SUMIFS('Transactions (Dated)'!$F:$F,'Transactions (Dated)'!$D:$D,$BF455,'Transactions (Dated)'!$B:$B,BK$11,'Transactions (Dated)'!$C:$C,"Dividend (paid to cash)")*Z455</f>
        <v>397.32000000000005</v>
      </c>
      <c r="BL455" s="6">
        <f ca="1">BL454+SUMIFS('Transactions (Dated)'!$F:$F,'Transactions (Dated)'!$D:$D,$BF455,'Transactions (Dated)'!$B:$B,BL$11,'Transactions (Dated)'!$C:$C,"Dividend (paid to cash)")*AA455</f>
        <v>0</v>
      </c>
      <c r="BM455" s="6">
        <f ca="1">BM454+SUMIFS('Transactions (Dated)'!$F:$F,'Transactions (Dated)'!$D:$D,$BF455,'Transactions (Dated)'!$B:$B,BM$11,'Transactions (Dated)'!$C:$C,"Dividend (paid to cash)")*AB455</f>
        <v>2155.902</v>
      </c>
      <c r="BN455" s="6">
        <f ca="1">BN454+SUMIFS('Transactions (Dated)'!$F:$F,'Transactions (Dated)'!$D:$D,$BF455,'Transactions (Dated)'!$B:$B,BN$11,'Transactions (Dated)'!$C:$C,"Dividend (paid to cash)")*AC455</f>
        <v>1740</v>
      </c>
      <c r="BO455" s="6">
        <f ca="1">BO454+SUMIFS('Transactions (Dated)'!$F:$F,'Transactions (Dated)'!$D:$D,$BF455,'Transactions (Dated)'!$B:$B,BO$11,'Transactions (Dated)'!$C:$C,"Dividend (paid to cash)")*AD455</f>
        <v>0</v>
      </c>
      <c r="BP455" s="6">
        <f ca="1">BP454+SUMIFS('Transactions (Dated)'!$F:$F,'Transactions (Dated)'!$D:$D,$BF455,'Transactions (Dated)'!$B:$B,BP$11,'Transactions (Dated)'!$C:$C,"Dividend (paid to cash)")*AE455</f>
        <v>0</v>
      </c>
      <c r="BQ455" s="6">
        <f ca="1">BQ454+SUMIFS('Transactions (Dated)'!$F:$F,'Transactions (Dated)'!$D:$D,$BF455,'Transactions (Dated)'!$B:$B,BQ$11,'Transactions (Dated)'!$C:$C,"Dividend (paid to cash)")*AF455</f>
        <v>0</v>
      </c>
      <c r="BR455" s="6">
        <f ca="1">BR454+SUMIFS('Transactions (Dated)'!$F:$F,'Transactions (Dated)'!$D:$D,$BF455,'Transactions (Dated)'!$B:$B,BR$11,'Transactions (Dated)'!$C:$C,"Dividend (paid to cash)")*AG455</f>
        <v>0</v>
      </c>
      <c r="BS455" s="6">
        <f ca="1">BS454+SUMIFS('Transactions (Dated)'!$F:$F,'Transactions (Dated)'!$D:$D,$BF455,'Transactions (Dated)'!$B:$B,BS$11,'Transactions (Dated)'!$C:$C,"Dividend (paid to cash)")*AH455</f>
        <v>0</v>
      </c>
      <c r="BT455" s="6">
        <f ca="1">BT454+SUMIFS('Transactions (Dated)'!$F:$F,'Transactions (Dated)'!$D:$D,$BF455,'Transactions (Dated)'!$B:$B,BT$11,'Transactions (Dated)'!$C:$C,"Dividend (paid to cash)")*AI455</f>
        <v>0</v>
      </c>
      <c r="BU455" s="6">
        <f ca="1">BU454+SUMIFS('Transactions (Dated)'!$F:$F,'Transactions (Dated)'!$D:$D,$BF455,'Transactions (Dated)'!$B:$B,BU$11,'Transactions (Dated)'!$C:$C,"Dividend (paid to cash)")*AJ455</f>
        <v>0</v>
      </c>
      <c r="BV455" s="6"/>
      <c r="BX455" s="6">
        <f t="shared" ca="1" si="174"/>
        <v>640512.77699999989</v>
      </c>
      <c r="BZ455" s="3">
        <f t="shared" si="175"/>
        <v>42558</v>
      </c>
      <c r="CA455" s="4">
        <f t="shared" ca="1" si="170"/>
        <v>413422.32999999996</v>
      </c>
      <c r="CB455" s="4">
        <f t="shared" ca="1" si="171"/>
        <v>640512.77699999989</v>
      </c>
      <c r="CD455" s="4">
        <f t="shared" ca="1" si="172"/>
        <v>1053935.1069999998</v>
      </c>
    </row>
    <row r="456" spans="2:82">
      <c r="B456" s="3">
        <f t="shared" si="173"/>
        <v>42559</v>
      </c>
      <c r="C456" s="2">
        <v>14259.8</v>
      </c>
      <c r="E456" s="70">
        <v>42559</v>
      </c>
      <c r="F456" s="69">
        <v>8.66</v>
      </c>
      <c r="G456" s="69">
        <v>2.29</v>
      </c>
      <c r="H456" s="69">
        <v>19.25</v>
      </c>
      <c r="I456" s="69">
        <v>37.72</v>
      </c>
      <c r="J456" s="69">
        <v>12.92</v>
      </c>
      <c r="K456" s="69">
        <v>13.57</v>
      </c>
      <c r="L456" s="69">
        <v>16.91</v>
      </c>
      <c r="M456" s="69">
        <v>5.56</v>
      </c>
      <c r="N456" s="69">
        <v>8.4499999999999993</v>
      </c>
      <c r="O456" s="69">
        <v>9.3866999999999994</v>
      </c>
      <c r="P456" s="69">
        <v>28.49</v>
      </c>
      <c r="Q456" s="69">
        <v>1.1000000000000001</v>
      </c>
      <c r="R456" s="69">
        <v>6.38</v>
      </c>
      <c r="S456" s="69">
        <v>43.81</v>
      </c>
      <c r="T456" s="4"/>
      <c r="V456" s="3">
        <f t="shared" si="152"/>
        <v>42559</v>
      </c>
      <c r="W456" s="40">
        <f ca="1">W455+SUMIFS('Transactions (Dated)'!$E$2:$E$53,'Transactions (Dated)'!$D$2:$D$53,'Share Values'!$V456,'Transactions (Dated)'!$B$2:$B$53,'Share Values'!W$11,'Transactions (Dated)'!$C$2:$C$53,"Buy")-SUMIFS('Transactions (Dated)'!$E$2:$E$53,'Transactions (Dated)'!$D$2:$D$53,'Share Values'!$V456,'Transactions (Dated)'!$B$2:$B$53,'Share Values'!W$11,'Transactions (Dated)'!$C$2:$C$53,"Sell")</f>
        <v>4625</v>
      </c>
      <c r="X456" s="40">
        <f ca="1">X455+SUMIFS('Transactions (Dated)'!$E$2:$E$53,'Transactions (Dated)'!$D$2:$D$53,'Share Values'!$V456,'Transactions (Dated)'!$B$2:$B$53,'Share Values'!X$11,'Transactions (Dated)'!$C$2:$C$53,"Buy")-SUMIFS('Transactions (Dated)'!$E$2:$E$53,'Transactions (Dated)'!$D$2:$D$53,'Share Values'!$V456,'Transactions (Dated)'!$B$2:$B$53,'Share Values'!X$11,'Transactions (Dated)'!$C$2:$C$53,"Sell")</f>
        <v>9375</v>
      </c>
      <c r="Y456" s="40">
        <f ca="1">Y455+SUMIFS('Transactions (Dated)'!$E$2:$E$53,'Transactions (Dated)'!$D$2:$D$53,'Share Values'!$V456,'Transactions (Dated)'!$B$2:$B$53,'Share Values'!Y$11,'Transactions (Dated)'!$C$2:$C$53,"Buy")-SUMIFS('Transactions (Dated)'!$E$2:$E$53,'Transactions (Dated)'!$D$2:$D$53,'Share Values'!$V456,'Transactions (Dated)'!$B$2:$B$53,'Share Values'!Y$11,'Transactions (Dated)'!$C$2:$C$53,"Sell")</f>
        <v>0</v>
      </c>
      <c r="Z456" s="40">
        <f ca="1">Z455+SUMIFS('Transactions (Dated)'!$E$2:$E$53,'Transactions (Dated)'!$D$2:$D$53,'Share Values'!$V456,'Transactions (Dated)'!$B$2:$B$53,'Share Values'!Z$11,'Transactions (Dated)'!$C$2:$C$53,"Buy")-SUMIFS('Transactions (Dated)'!$E$2:$E$53,'Transactions (Dated)'!$D$2:$D$53,'Share Values'!$V456,'Transactions (Dated)'!$B$2:$B$53,'Share Values'!Z$11,'Transactions (Dated)'!$C$2:$C$53,"Sell")</f>
        <v>1892</v>
      </c>
      <c r="AA456" s="40">
        <f ca="1">AA455+SUMIFS('Transactions (Dated)'!$E$2:$E$53,'Transactions (Dated)'!$D$2:$D$53,'Share Values'!$V456,'Transactions (Dated)'!$B$2:$B$53,'Share Values'!AA$11,'Transactions (Dated)'!$C$2:$C$53,"Buy")-SUMIFS('Transactions (Dated)'!$E$2:$E$53,'Transactions (Dated)'!$D$2:$D$53,'Share Values'!$V456,'Transactions (Dated)'!$B$2:$B$53,'Share Values'!AA$11,'Transactions (Dated)'!$C$2:$C$53,"Sell")</f>
        <v>2348</v>
      </c>
      <c r="AB456" s="40">
        <f ca="1">AB455+SUMIFS('Transactions (Dated)'!$E$2:$E$53,'Transactions (Dated)'!$D$2:$D$53,'Share Values'!$V456,'Transactions (Dated)'!$B$2:$B$53,'Share Values'!AB$11,'Transactions (Dated)'!$C$2:$C$53,"Buy")-SUMIFS('Transactions (Dated)'!$E$2:$E$53,'Transactions (Dated)'!$D$2:$D$53,'Share Values'!$V456,'Transactions (Dated)'!$B$2:$B$53,'Share Values'!AB$11,'Transactions (Dated)'!$C$2:$C$53,"Sell")</f>
        <v>4900</v>
      </c>
      <c r="AC456" s="40">
        <f ca="1">AC455+SUMIFS('Transactions (Dated)'!$E$2:$E$53,'Transactions (Dated)'!$D$2:$D$53,'Share Values'!$V456,'Transactions (Dated)'!$B$2:$B$53,'Share Values'!AC$11,'Transactions (Dated)'!$C$2:$C$53,"Buy")-SUMIFS('Transactions (Dated)'!$E$2:$E$53,'Transactions (Dated)'!$D$2:$D$53,'Share Values'!$V456,'Transactions (Dated)'!$B$2:$B$53,'Share Values'!AC$11,'Transactions (Dated)'!$C$2:$C$53,"Sell")</f>
        <v>2900</v>
      </c>
      <c r="AD456" s="40">
        <f ca="1">AD455+SUMIFS('Transactions (Dated)'!$E$2:$E$53,'Transactions (Dated)'!$D$2:$D$53,'Share Values'!$V456,'Transactions (Dated)'!$B$2:$B$53,'Share Values'!AD$11,'Transactions (Dated)'!$C$2:$C$53,"Buy")-SUMIFS('Transactions (Dated)'!$E$2:$E$53,'Transactions (Dated)'!$D$2:$D$53,'Share Values'!$V456,'Transactions (Dated)'!$B$2:$B$53,'Share Values'!AD$11,'Transactions (Dated)'!$C$2:$C$53,"Sell")</f>
        <v>14201</v>
      </c>
      <c r="AE456" s="40">
        <f ca="1">AE455+SUMIFS('Transactions (Dated)'!$E$2:$E$53,'Transactions (Dated)'!$D$2:$D$53,'Share Values'!$V456,'Transactions (Dated)'!$B$2:$B$53,'Share Values'!AE$11,'Transactions (Dated)'!$C$2:$C$53,"Buy")-SUMIFS('Transactions (Dated)'!$E$2:$E$53,'Transactions (Dated)'!$D$2:$D$53,'Share Values'!$V456,'Transactions (Dated)'!$B$2:$B$53,'Share Values'!AE$11,'Transactions (Dated)'!$C$2:$C$53,"Sell")</f>
        <v>6835</v>
      </c>
      <c r="AF456" s="40">
        <f ca="1">AF455+SUMIFS('Transactions (Dated)'!$E$2:$E$53,'Transactions (Dated)'!$D$2:$D$53,'Share Values'!$V456,'Transactions (Dated)'!$B$2:$B$53,'Share Values'!AF$11,'Transactions (Dated)'!$C$2:$C$53,"Buy")-SUMIFS('Transactions (Dated)'!$E$2:$E$53,'Transactions (Dated)'!$D$2:$D$53,'Share Values'!$V456,'Transactions (Dated)'!$B$2:$B$53,'Share Values'!AF$11,'Transactions (Dated)'!$C$2:$C$53,"Sell")</f>
        <v>0</v>
      </c>
      <c r="AG456" s="40">
        <f ca="1">AG455+SUMIFS('Transactions (Dated)'!$E$2:$E$53,'Transactions (Dated)'!$D$2:$D$53,'Share Values'!$V456,'Transactions (Dated)'!$B$2:$B$53,'Share Values'!AG$11,'Transactions (Dated)'!$C$2:$C$53,"Buy")-SUMIFS('Transactions (Dated)'!$E$2:$E$53,'Transactions (Dated)'!$D$2:$D$53,'Share Values'!$V456,'Transactions (Dated)'!$B$2:$B$53,'Share Values'!AG$11,'Transactions (Dated)'!$C$2:$C$53,"Sell")</f>
        <v>0</v>
      </c>
      <c r="AH456" s="40">
        <f ca="1">AH455+SUMIFS('Transactions (Dated)'!$E$2:$E$53,'Transactions (Dated)'!$D$2:$D$53,'Share Values'!$V456,'Transactions (Dated)'!$B$2:$B$53,'Share Values'!AH$11,'Transactions (Dated)'!$C$2:$C$53,"Buy")-SUMIFS('Transactions (Dated)'!$E$2:$E$53,'Transactions (Dated)'!$D$2:$D$53,'Share Values'!$V456,'Transactions (Dated)'!$B$2:$B$53,'Share Values'!AH$11,'Transactions (Dated)'!$C$2:$C$53,"Sell")</f>
        <v>0</v>
      </c>
      <c r="AI456" s="40">
        <f ca="1">AI455+SUMIFS('Transactions (Dated)'!$E$2:$E$53,'Transactions (Dated)'!$D$2:$D$53,'Share Values'!$V456,'Transactions (Dated)'!$B$2:$B$53,'Share Values'!AI$11,'Transactions (Dated)'!$C$2:$C$53,"Buy")-SUMIFS('Transactions (Dated)'!$E$2:$E$53,'Transactions (Dated)'!$D$2:$D$53,'Share Values'!$V456,'Transactions (Dated)'!$B$2:$B$53,'Share Values'!AI$11,'Transactions (Dated)'!$C$2:$C$53,"Sell")</f>
        <v>0</v>
      </c>
      <c r="AJ456" s="40">
        <f ca="1">AJ455+SUMIFS('Transactions (Dated)'!$E$2:$E$53,'Transactions (Dated)'!$D$2:$D$53,'Share Values'!$V456,'Transactions (Dated)'!$B$2:$B$53,'Share Values'!AJ$11,'Transactions (Dated)'!$C$2:$C$53,"Buy")-SUMIFS('Transactions (Dated)'!$E$2:$E$53,'Transactions (Dated)'!$D$2:$D$53,'Share Values'!$V456,'Transactions (Dated)'!$B$2:$B$53,'Share Values'!AJ$11,'Transactions (Dated)'!$C$2:$C$53,"Sell")</f>
        <v>0</v>
      </c>
      <c r="AK456" s="40"/>
      <c r="AM456" s="3">
        <f t="shared" si="153"/>
        <v>42559</v>
      </c>
      <c r="AN456" s="6">
        <f t="shared" ca="1" si="154"/>
        <v>40052.5</v>
      </c>
      <c r="AO456" s="6">
        <f t="shared" ca="1" si="155"/>
        <v>21468.75</v>
      </c>
      <c r="AP456" s="6">
        <f t="shared" ca="1" si="156"/>
        <v>0</v>
      </c>
      <c r="AQ456" s="6">
        <f t="shared" ca="1" si="157"/>
        <v>71366.239999999991</v>
      </c>
      <c r="AR456" s="6">
        <f t="shared" ca="1" si="158"/>
        <v>30336.16</v>
      </c>
      <c r="AS456" s="6">
        <f t="shared" ca="1" si="159"/>
        <v>66493</v>
      </c>
      <c r="AT456" s="6">
        <f t="shared" ca="1" si="160"/>
        <v>49039</v>
      </c>
      <c r="AU456" s="6">
        <f t="shared" ca="1" si="161"/>
        <v>78957.56</v>
      </c>
      <c r="AV456" s="6">
        <f t="shared" ca="1" si="162"/>
        <v>57755.749999999993</v>
      </c>
      <c r="AW456" s="6">
        <f t="shared" ca="1" si="163"/>
        <v>0</v>
      </c>
      <c r="AX456" s="6">
        <f t="shared" ca="1" si="164"/>
        <v>0</v>
      </c>
      <c r="AY456" s="6">
        <f t="shared" ca="1" si="165"/>
        <v>0</v>
      </c>
      <c r="AZ456" s="6">
        <f t="shared" ca="1" si="166"/>
        <v>0</v>
      </c>
      <c r="BA456" s="6">
        <f t="shared" ca="1" si="167"/>
        <v>0</v>
      </c>
      <c r="BB456" s="6"/>
      <c r="BD456" s="4">
        <f t="shared" ca="1" si="168"/>
        <v>415468.96</v>
      </c>
      <c r="BF456" s="3">
        <f t="shared" si="169"/>
        <v>42559</v>
      </c>
      <c r="BG456" s="6">
        <f>BG455+SUMIFS('Transactions (Dated)'!H:H,'Transactions (Dated)'!D:D,'Share Values'!AM456)</f>
        <v>633797.67999999993</v>
      </c>
      <c r="BH456" s="6">
        <f ca="1">BH455+SUMIFS('Transactions (Dated)'!$F:$F,'Transactions (Dated)'!$D:$D,$BF456,'Transactions (Dated)'!$B:$B,BH$11,'Transactions (Dated)'!$C:$C,"Dividend (paid to cash)")*W456</f>
        <v>0</v>
      </c>
      <c r="BI456" s="6">
        <f ca="1">BI455+SUMIFS('Transactions (Dated)'!$F:$F,'Transactions (Dated)'!$D:$D,$BF456,'Transactions (Dated)'!$B:$B,BI$11,'Transactions (Dated)'!$C:$C,"Dividend (paid to cash)")*X456</f>
        <v>2421.875</v>
      </c>
      <c r="BJ456" s="6">
        <f ca="1">BJ455+SUMIFS('Transactions (Dated)'!$F:$F,'Transactions (Dated)'!$D:$D,$BF456,'Transactions (Dated)'!$B:$B,BJ$11,'Transactions (Dated)'!$C:$C,"Dividend (paid to cash)")*Y456</f>
        <v>0</v>
      </c>
      <c r="BK456" s="6">
        <f ca="1">BK455+SUMIFS('Transactions (Dated)'!$F:$F,'Transactions (Dated)'!$D:$D,$BF456,'Transactions (Dated)'!$B:$B,BK$11,'Transactions (Dated)'!$C:$C,"Dividend (paid to cash)")*Z456</f>
        <v>397.32000000000005</v>
      </c>
      <c r="BL456" s="6">
        <f ca="1">BL455+SUMIFS('Transactions (Dated)'!$F:$F,'Transactions (Dated)'!$D:$D,$BF456,'Transactions (Dated)'!$B:$B,BL$11,'Transactions (Dated)'!$C:$C,"Dividend (paid to cash)")*AA456</f>
        <v>0</v>
      </c>
      <c r="BM456" s="6">
        <f ca="1">BM455+SUMIFS('Transactions (Dated)'!$F:$F,'Transactions (Dated)'!$D:$D,$BF456,'Transactions (Dated)'!$B:$B,BM$11,'Transactions (Dated)'!$C:$C,"Dividend (paid to cash)")*AB456</f>
        <v>2155.902</v>
      </c>
      <c r="BN456" s="6">
        <f ca="1">BN455+SUMIFS('Transactions (Dated)'!$F:$F,'Transactions (Dated)'!$D:$D,$BF456,'Transactions (Dated)'!$B:$B,BN$11,'Transactions (Dated)'!$C:$C,"Dividend (paid to cash)")*AC456</f>
        <v>1740</v>
      </c>
      <c r="BO456" s="6">
        <f ca="1">BO455+SUMIFS('Transactions (Dated)'!$F:$F,'Transactions (Dated)'!$D:$D,$BF456,'Transactions (Dated)'!$B:$B,BO$11,'Transactions (Dated)'!$C:$C,"Dividend (paid to cash)")*AD456</f>
        <v>0</v>
      </c>
      <c r="BP456" s="6">
        <f ca="1">BP455+SUMIFS('Transactions (Dated)'!$F:$F,'Transactions (Dated)'!$D:$D,$BF456,'Transactions (Dated)'!$B:$B,BP$11,'Transactions (Dated)'!$C:$C,"Dividend (paid to cash)")*AE456</f>
        <v>0</v>
      </c>
      <c r="BQ456" s="6">
        <f ca="1">BQ455+SUMIFS('Transactions (Dated)'!$F:$F,'Transactions (Dated)'!$D:$D,$BF456,'Transactions (Dated)'!$B:$B,BQ$11,'Transactions (Dated)'!$C:$C,"Dividend (paid to cash)")*AF456</f>
        <v>0</v>
      </c>
      <c r="BR456" s="6">
        <f ca="1">BR455+SUMIFS('Transactions (Dated)'!$F:$F,'Transactions (Dated)'!$D:$D,$BF456,'Transactions (Dated)'!$B:$B,BR$11,'Transactions (Dated)'!$C:$C,"Dividend (paid to cash)")*AG456</f>
        <v>0</v>
      </c>
      <c r="BS456" s="6">
        <f ca="1">BS455+SUMIFS('Transactions (Dated)'!$F:$F,'Transactions (Dated)'!$D:$D,$BF456,'Transactions (Dated)'!$B:$B,BS$11,'Transactions (Dated)'!$C:$C,"Dividend (paid to cash)")*AH456</f>
        <v>0</v>
      </c>
      <c r="BT456" s="6">
        <f ca="1">BT455+SUMIFS('Transactions (Dated)'!$F:$F,'Transactions (Dated)'!$D:$D,$BF456,'Transactions (Dated)'!$B:$B,BT$11,'Transactions (Dated)'!$C:$C,"Dividend (paid to cash)")*AI456</f>
        <v>0</v>
      </c>
      <c r="BU456" s="6">
        <f ca="1">BU455+SUMIFS('Transactions (Dated)'!$F:$F,'Transactions (Dated)'!$D:$D,$BF456,'Transactions (Dated)'!$B:$B,BU$11,'Transactions (Dated)'!$C:$C,"Dividend (paid to cash)")*AJ456</f>
        <v>0</v>
      </c>
      <c r="BV456" s="6"/>
      <c r="BX456" s="6">
        <f t="shared" ca="1" si="174"/>
        <v>640512.77699999989</v>
      </c>
      <c r="BZ456" s="3">
        <f t="shared" si="175"/>
        <v>42559</v>
      </c>
      <c r="CA456" s="4">
        <f t="shared" ca="1" si="170"/>
        <v>415468.96</v>
      </c>
      <c r="CB456" s="4">
        <f t="shared" ca="1" si="171"/>
        <v>640512.77699999989</v>
      </c>
      <c r="CD456" s="4">
        <f t="shared" ca="1" si="172"/>
        <v>1055981.737</v>
      </c>
    </row>
    <row r="457" spans="2:82">
      <c r="B457" s="3">
        <f t="shared" si="173"/>
        <v>42562</v>
      </c>
      <c r="C457" s="2">
        <v>14361.9</v>
      </c>
      <c r="E457" s="70">
        <v>42562</v>
      </c>
      <c r="F457" s="69">
        <v>8.75</v>
      </c>
      <c r="G457" s="69">
        <v>2.2200000000000002</v>
      </c>
      <c r="H457" s="69">
        <v>19.37</v>
      </c>
      <c r="I457" s="69">
        <v>38.42</v>
      </c>
      <c r="J457" s="69">
        <v>12.99</v>
      </c>
      <c r="K457" s="69">
        <v>13.57</v>
      </c>
      <c r="L457" s="69">
        <v>16.96</v>
      </c>
      <c r="M457" s="69">
        <v>5.8</v>
      </c>
      <c r="N457" s="69">
        <v>8.5</v>
      </c>
      <c r="O457" s="69">
        <v>9.4499999999999993</v>
      </c>
      <c r="P457" s="69">
        <v>28.5</v>
      </c>
      <c r="Q457" s="69">
        <v>1.1100000000000001</v>
      </c>
      <c r="R457" s="69">
        <v>6.81</v>
      </c>
      <c r="S457" s="69">
        <v>44.1</v>
      </c>
      <c r="T457" s="4"/>
      <c r="V457" s="3">
        <f t="shared" si="152"/>
        <v>42562</v>
      </c>
      <c r="W457" s="40">
        <f ca="1">W456+SUMIFS('Transactions (Dated)'!$E$2:$E$53,'Transactions (Dated)'!$D$2:$D$53,'Share Values'!$V457,'Transactions (Dated)'!$B$2:$B$53,'Share Values'!W$11,'Transactions (Dated)'!$C$2:$C$53,"Buy")-SUMIFS('Transactions (Dated)'!$E$2:$E$53,'Transactions (Dated)'!$D$2:$D$53,'Share Values'!$V457,'Transactions (Dated)'!$B$2:$B$53,'Share Values'!W$11,'Transactions (Dated)'!$C$2:$C$53,"Sell")</f>
        <v>4625</v>
      </c>
      <c r="X457" s="40">
        <f ca="1">X456+SUMIFS('Transactions (Dated)'!$E$2:$E$53,'Transactions (Dated)'!$D$2:$D$53,'Share Values'!$V457,'Transactions (Dated)'!$B$2:$B$53,'Share Values'!X$11,'Transactions (Dated)'!$C$2:$C$53,"Buy")-SUMIFS('Transactions (Dated)'!$E$2:$E$53,'Transactions (Dated)'!$D$2:$D$53,'Share Values'!$V457,'Transactions (Dated)'!$B$2:$B$53,'Share Values'!X$11,'Transactions (Dated)'!$C$2:$C$53,"Sell")</f>
        <v>9375</v>
      </c>
      <c r="Y457" s="40">
        <f ca="1">Y456+SUMIFS('Transactions (Dated)'!$E$2:$E$53,'Transactions (Dated)'!$D$2:$D$53,'Share Values'!$V457,'Transactions (Dated)'!$B$2:$B$53,'Share Values'!Y$11,'Transactions (Dated)'!$C$2:$C$53,"Buy")-SUMIFS('Transactions (Dated)'!$E$2:$E$53,'Transactions (Dated)'!$D$2:$D$53,'Share Values'!$V457,'Transactions (Dated)'!$B$2:$B$53,'Share Values'!Y$11,'Transactions (Dated)'!$C$2:$C$53,"Sell")</f>
        <v>0</v>
      </c>
      <c r="Z457" s="40">
        <f ca="1">Z456+SUMIFS('Transactions (Dated)'!$E$2:$E$53,'Transactions (Dated)'!$D$2:$D$53,'Share Values'!$V457,'Transactions (Dated)'!$B$2:$B$53,'Share Values'!Z$11,'Transactions (Dated)'!$C$2:$C$53,"Buy")-SUMIFS('Transactions (Dated)'!$E$2:$E$53,'Transactions (Dated)'!$D$2:$D$53,'Share Values'!$V457,'Transactions (Dated)'!$B$2:$B$53,'Share Values'!Z$11,'Transactions (Dated)'!$C$2:$C$53,"Sell")</f>
        <v>1892</v>
      </c>
      <c r="AA457" s="40">
        <f ca="1">AA456+SUMIFS('Transactions (Dated)'!$E$2:$E$53,'Transactions (Dated)'!$D$2:$D$53,'Share Values'!$V457,'Transactions (Dated)'!$B$2:$B$53,'Share Values'!AA$11,'Transactions (Dated)'!$C$2:$C$53,"Buy")-SUMIFS('Transactions (Dated)'!$E$2:$E$53,'Transactions (Dated)'!$D$2:$D$53,'Share Values'!$V457,'Transactions (Dated)'!$B$2:$B$53,'Share Values'!AA$11,'Transactions (Dated)'!$C$2:$C$53,"Sell")</f>
        <v>2348</v>
      </c>
      <c r="AB457" s="40">
        <f ca="1">AB456+SUMIFS('Transactions (Dated)'!$E$2:$E$53,'Transactions (Dated)'!$D$2:$D$53,'Share Values'!$V457,'Transactions (Dated)'!$B$2:$B$53,'Share Values'!AB$11,'Transactions (Dated)'!$C$2:$C$53,"Buy")-SUMIFS('Transactions (Dated)'!$E$2:$E$53,'Transactions (Dated)'!$D$2:$D$53,'Share Values'!$V457,'Transactions (Dated)'!$B$2:$B$53,'Share Values'!AB$11,'Transactions (Dated)'!$C$2:$C$53,"Sell")</f>
        <v>4900</v>
      </c>
      <c r="AC457" s="40">
        <f ca="1">AC456+SUMIFS('Transactions (Dated)'!$E$2:$E$53,'Transactions (Dated)'!$D$2:$D$53,'Share Values'!$V457,'Transactions (Dated)'!$B$2:$B$53,'Share Values'!AC$11,'Transactions (Dated)'!$C$2:$C$53,"Buy")-SUMIFS('Transactions (Dated)'!$E$2:$E$53,'Transactions (Dated)'!$D$2:$D$53,'Share Values'!$V457,'Transactions (Dated)'!$B$2:$B$53,'Share Values'!AC$11,'Transactions (Dated)'!$C$2:$C$53,"Sell")</f>
        <v>2900</v>
      </c>
      <c r="AD457" s="40">
        <f ca="1">AD456+SUMIFS('Transactions (Dated)'!$E$2:$E$53,'Transactions (Dated)'!$D$2:$D$53,'Share Values'!$V457,'Transactions (Dated)'!$B$2:$B$53,'Share Values'!AD$11,'Transactions (Dated)'!$C$2:$C$53,"Buy")-SUMIFS('Transactions (Dated)'!$E$2:$E$53,'Transactions (Dated)'!$D$2:$D$53,'Share Values'!$V457,'Transactions (Dated)'!$B$2:$B$53,'Share Values'!AD$11,'Transactions (Dated)'!$C$2:$C$53,"Sell")</f>
        <v>14201</v>
      </c>
      <c r="AE457" s="40">
        <f ca="1">AE456+SUMIFS('Transactions (Dated)'!$E$2:$E$53,'Transactions (Dated)'!$D$2:$D$53,'Share Values'!$V457,'Transactions (Dated)'!$B$2:$B$53,'Share Values'!AE$11,'Transactions (Dated)'!$C$2:$C$53,"Buy")-SUMIFS('Transactions (Dated)'!$E$2:$E$53,'Transactions (Dated)'!$D$2:$D$53,'Share Values'!$V457,'Transactions (Dated)'!$B$2:$B$53,'Share Values'!AE$11,'Transactions (Dated)'!$C$2:$C$53,"Sell")</f>
        <v>6835</v>
      </c>
      <c r="AF457" s="40">
        <f ca="1">AF456+SUMIFS('Transactions (Dated)'!$E$2:$E$53,'Transactions (Dated)'!$D$2:$D$53,'Share Values'!$V457,'Transactions (Dated)'!$B$2:$B$53,'Share Values'!AF$11,'Transactions (Dated)'!$C$2:$C$53,"Buy")-SUMIFS('Transactions (Dated)'!$E$2:$E$53,'Transactions (Dated)'!$D$2:$D$53,'Share Values'!$V457,'Transactions (Dated)'!$B$2:$B$53,'Share Values'!AF$11,'Transactions (Dated)'!$C$2:$C$53,"Sell")</f>
        <v>0</v>
      </c>
      <c r="AG457" s="40">
        <f ca="1">AG456+SUMIFS('Transactions (Dated)'!$E$2:$E$53,'Transactions (Dated)'!$D$2:$D$53,'Share Values'!$V457,'Transactions (Dated)'!$B$2:$B$53,'Share Values'!AG$11,'Transactions (Dated)'!$C$2:$C$53,"Buy")-SUMIFS('Transactions (Dated)'!$E$2:$E$53,'Transactions (Dated)'!$D$2:$D$53,'Share Values'!$V457,'Transactions (Dated)'!$B$2:$B$53,'Share Values'!AG$11,'Transactions (Dated)'!$C$2:$C$53,"Sell")</f>
        <v>0</v>
      </c>
      <c r="AH457" s="40">
        <f ca="1">AH456+SUMIFS('Transactions (Dated)'!$E$2:$E$53,'Transactions (Dated)'!$D$2:$D$53,'Share Values'!$V457,'Transactions (Dated)'!$B$2:$B$53,'Share Values'!AH$11,'Transactions (Dated)'!$C$2:$C$53,"Buy")-SUMIFS('Transactions (Dated)'!$E$2:$E$53,'Transactions (Dated)'!$D$2:$D$53,'Share Values'!$V457,'Transactions (Dated)'!$B$2:$B$53,'Share Values'!AH$11,'Transactions (Dated)'!$C$2:$C$53,"Sell")</f>
        <v>0</v>
      </c>
      <c r="AI457" s="40">
        <f ca="1">AI456+SUMIFS('Transactions (Dated)'!$E$2:$E$53,'Transactions (Dated)'!$D$2:$D$53,'Share Values'!$V457,'Transactions (Dated)'!$B$2:$B$53,'Share Values'!AI$11,'Transactions (Dated)'!$C$2:$C$53,"Buy")-SUMIFS('Transactions (Dated)'!$E$2:$E$53,'Transactions (Dated)'!$D$2:$D$53,'Share Values'!$V457,'Transactions (Dated)'!$B$2:$B$53,'Share Values'!AI$11,'Transactions (Dated)'!$C$2:$C$53,"Sell")</f>
        <v>0</v>
      </c>
      <c r="AJ457" s="40">
        <f ca="1">AJ456+SUMIFS('Transactions (Dated)'!$E$2:$E$53,'Transactions (Dated)'!$D$2:$D$53,'Share Values'!$V457,'Transactions (Dated)'!$B$2:$B$53,'Share Values'!AJ$11,'Transactions (Dated)'!$C$2:$C$53,"Buy")-SUMIFS('Transactions (Dated)'!$E$2:$E$53,'Transactions (Dated)'!$D$2:$D$53,'Share Values'!$V457,'Transactions (Dated)'!$B$2:$B$53,'Share Values'!AJ$11,'Transactions (Dated)'!$C$2:$C$53,"Sell")</f>
        <v>0</v>
      </c>
      <c r="AK457" s="40"/>
      <c r="AM457" s="3">
        <f t="shared" si="153"/>
        <v>42562</v>
      </c>
      <c r="AN457" s="6">
        <f t="shared" ca="1" si="154"/>
        <v>40468.75</v>
      </c>
      <c r="AO457" s="6">
        <f t="shared" ca="1" si="155"/>
        <v>20812.500000000004</v>
      </c>
      <c r="AP457" s="6">
        <f t="shared" ca="1" si="156"/>
        <v>0</v>
      </c>
      <c r="AQ457" s="6">
        <f t="shared" ca="1" si="157"/>
        <v>72690.64</v>
      </c>
      <c r="AR457" s="6">
        <f t="shared" ca="1" si="158"/>
        <v>30500.52</v>
      </c>
      <c r="AS457" s="6">
        <f t="shared" ca="1" si="159"/>
        <v>66493</v>
      </c>
      <c r="AT457" s="6">
        <f t="shared" ca="1" si="160"/>
        <v>49184</v>
      </c>
      <c r="AU457" s="6">
        <f t="shared" ca="1" si="161"/>
        <v>82365.8</v>
      </c>
      <c r="AV457" s="6">
        <f t="shared" ca="1" si="162"/>
        <v>58097.5</v>
      </c>
      <c r="AW457" s="6">
        <f t="shared" ca="1" si="163"/>
        <v>0</v>
      </c>
      <c r="AX457" s="6">
        <f t="shared" ca="1" si="164"/>
        <v>0</v>
      </c>
      <c r="AY457" s="6">
        <f t="shared" ca="1" si="165"/>
        <v>0</v>
      </c>
      <c r="AZ457" s="6">
        <f t="shared" ca="1" si="166"/>
        <v>0</v>
      </c>
      <c r="BA457" s="6">
        <f t="shared" ca="1" si="167"/>
        <v>0</v>
      </c>
      <c r="BB457" s="6"/>
      <c r="BD457" s="4">
        <f t="shared" ca="1" si="168"/>
        <v>420612.71</v>
      </c>
      <c r="BF457" s="3">
        <f t="shared" si="169"/>
        <v>42562</v>
      </c>
      <c r="BG457" s="6">
        <f>BG456+SUMIFS('Transactions (Dated)'!H:H,'Transactions (Dated)'!D:D,'Share Values'!AM457)</f>
        <v>633797.67999999993</v>
      </c>
      <c r="BH457" s="6">
        <f ca="1">BH456+SUMIFS('Transactions (Dated)'!$F:$F,'Transactions (Dated)'!$D:$D,$BF457,'Transactions (Dated)'!$B:$B,BH$11,'Transactions (Dated)'!$C:$C,"Dividend (paid to cash)")*W457</f>
        <v>0</v>
      </c>
      <c r="BI457" s="6">
        <f ca="1">BI456+SUMIFS('Transactions (Dated)'!$F:$F,'Transactions (Dated)'!$D:$D,$BF457,'Transactions (Dated)'!$B:$B,BI$11,'Transactions (Dated)'!$C:$C,"Dividend (paid to cash)")*X457</f>
        <v>2421.875</v>
      </c>
      <c r="BJ457" s="6">
        <f ca="1">BJ456+SUMIFS('Transactions (Dated)'!$F:$F,'Transactions (Dated)'!$D:$D,$BF457,'Transactions (Dated)'!$B:$B,BJ$11,'Transactions (Dated)'!$C:$C,"Dividend (paid to cash)")*Y457</f>
        <v>0</v>
      </c>
      <c r="BK457" s="6">
        <f ca="1">BK456+SUMIFS('Transactions (Dated)'!$F:$F,'Transactions (Dated)'!$D:$D,$BF457,'Transactions (Dated)'!$B:$B,BK$11,'Transactions (Dated)'!$C:$C,"Dividend (paid to cash)")*Z457</f>
        <v>397.32000000000005</v>
      </c>
      <c r="BL457" s="6">
        <f ca="1">BL456+SUMIFS('Transactions (Dated)'!$F:$F,'Transactions (Dated)'!$D:$D,$BF457,'Transactions (Dated)'!$B:$B,BL$11,'Transactions (Dated)'!$C:$C,"Dividend (paid to cash)")*AA457</f>
        <v>0</v>
      </c>
      <c r="BM457" s="6">
        <f ca="1">BM456+SUMIFS('Transactions (Dated)'!$F:$F,'Transactions (Dated)'!$D:$D,$BF457,'Transactions (Dated)'!$B:$B,BM$11,'Transactions (Dated)'!$C:$C,"Dividend (paid to cash)")*AB457</f>
        <v>2155.902</v>
      </c>
      <c r="BN457" s="6">
        <f ca="1">BN456+SUMIFS('Transactions (Dated)'!$F:$F,'Transactions (Dated)'!$D:$D,$BF457,'Transactions (Dated)'!$B:$B,BN$11,'Transactions (Dated)'!$C:$C,"Dividend (paid to cash)")*AC457</f>
        <v>1740</v>
      </c>
      <c r="BO457" s="6">
        <f ca="1">BO456+SUMIFS('Transactions (Dated)'!$F:$F,'Transactions (Dated)'!$D:$D,$BF457,'Transactions (Dated)'!$B:$B,BO$11,'Transactions (Dated)'!$C:$C,"Dividend (paid to cash)")*AD457</f>
        <v>0</v>
      </c>
      <c r="BP457" s="6">
        <f ca="1">BP456+SUMIFS('Transactions (Dated)'!$F:$F,'Transactions (Dated)'!$D:$D,$BF457,'Transactions (Dated)'!$B:$B,BP$11,'Transactions (Dated)'!$C:$C,"Dividend (paid to cash)")*AE457</f>
        <v>0</v>
      </c>
      <c r="BQ457" s="6">
        <f ca="1">BQ456+SUMIFS('Transactions (Dated)'!$F:$F,'Transactions (Dated)'!$D:$D,$BF457,'Transactions (Dated)'!$B:$B,BQ$11,'Transactions (Dated)'!$C:$C,"Dividend (paid to cash)")*AF457</f>
        <v>0</v>
      </c>
      <c r="BR457" s="6">
        <f ca="1">BR456+SUMIFS('Transactions (Dated)'!$F:$F,'Transactions (Dated)'!$D:$D,$BF457,'Transactions (Dated)'!$B:$B,BR$11,'Transactions (Dated)'!$C:$C,"Dividend (paid to cash)")*AG457</f>
        <v>0</v>
      </c>
      <c r="BS457" s="6">
        <f ca="1">BS456+SUMIFS('Transactions (Dated)'!$F:$F,'Transactions (Dated)'!$D:$D,$BF457,'Transactions (Dated)'!$B:$B,BS$11,'Transactions (Dated)'!$C:$C,"Dividend (paid to cash)")*AH457</f>
        <v>0</v>
      </c>
      <c r="BT457" s="6">
        <f ca="1">BT456+SUMIFS('Transactions (Dated)'!$F:$F,'Transactions (Dated)'!$D:$D,$BF457,'Transactions (Dated)'!$B:$B,BT$11,'Transactions (Dated)'!$C:$C,"Dividend (paid to cash)")*AI457</f>
        <v>0</v>
      </c>
      <c r="BU457" s="6">
        <f ca="1">BU456+SUMIFS('Transactions (Dated)'!$F:$F,'Transactions (Dated)'!$D:$D,$BF457,'Transactions (Dated)'!$B:$B,BU$11,'Transactions (Dated)'!$C:$C,"Dividend (paid to cash)")*AJ457</f>
        <v>0</v>
      </c>
      <c r="BV457" s="6"/>
      <c r="BX457" s="6">
        <f t="shared" ca="1" si="174"/>
        <v>640512.77699999989</v>
      </c>
      <c r="BZ457" s="3">
        <f t="shared" si="175"/>
        <v>42562</v>
      </c>
      <c r="CA457" s="4">
        <f t="shared" ca="1" si="170"/>
        <v>420612.71</v>
      </c>
      <c r="CB457" s="4">
        <f t="shared" ca="1" si="171"/>
        <v>640512.77699999989</v>
      </c>
      <c r="CD457" s="4">
        <f t="shared" ca="1" si="172"/>
        <v>1061125.487</v>
      </c>
    </row>
    <row r="458" spans="2:82">
      <c r="B458" s="3">
        <f t="shared" si="173"/>
        <v>42563</v>
      </c>
      <c r="C458" s="2">
        <v>14477.7</v>
      </c>
      <c r="E458" s="70">
        <v>42563</v>
      </c>
      <c r="F458" s="69">
        <v>8.82</v>
      </c>
      <c r="G458" s="69">
        <v>2.35</v>
      </c>
      <c r="H458" s="69">
        <v>19.53</v>
      </c>
      <c r="I458" s="69">
        <v>38.18</v>
      </c>
      <c r="J458" s="69">
        <v>13.05</v>
      </c>
      <c r="K458" s="69">
        <v>13.66</v>
      </c>
      <c r="L458" s="69">
        <v>17.2</v>
      </c>
      <c r="M458" s="69">
        <v>5.87</v>
      </c>
      <c r="N458" s="69">
        <v>8.5</v>
      </c>
      <c r="O458" s="69">
        <v>9.65</v>
      </c>
      <c r="P458" s="69">
        <v>28.73</v>
      </c>
      <c r="Q458" s="69">
        <v>1.1000000000000001</v>
      </c>
      <c r="R458" s="69">
        <v>7.13</v>
      </c>
      <c r="S458" s="69">
        <v>44.09</v>
      </c>
      <c r="T458" s="4"/>
      <c r="V458" s="3">
        <f t="shared" si="152"/>
        <v>42563</v>
      </c>
      <c r="W458" s="40">
        <f ca="1">W457+SUMIFS('Transactions (Dated)'!$E$2:$E$53,'Transactions (Dated)'!$D$2:$D$53,'Share Values'!$V458,'Transactions (Dated)'!$B$2:$B$53,'Share Values'!W$11,'Transactions (Dated)'!$C$2:$C$53,"Buy")-SUMIFS('Transactions (Dated)'!$E$2:$E$53,'Transactions (Dated)'!$D$2:$D$53,'Share Values'!$V458,'Transactions (Dated)'!$B$2:$B$53,'Share Values'!W$11,'Transactions (Dated)'!$C$2:$C$53,"Sell")</f>
        <v>4625</v>
      </c>
      <c r="X458" s="40">
        <f ca="1">X457+SUMIFS('Transactions (Dated)'!$E$2:$E$53,'Transactions (Dated)'!$D$2:$D$53,'Share Values'!$V458,'Transactions (Dated)'!$B$2:$B$53,'Share Values'!X$11,'Transactions (Dated)'!$C$2:$C$53,"Buy")-SUMIFS('Transactions (Dated)'!$E$2:$E$53,'Transactions (Dated)'!$D$2:$D$53,'Share Values'!$V458,'Transactions (Dated)'!$B$2:$B$53,'Share Values'!X$11,'Transactions (Dated)'!$C$2:$C$53,"Sell")</f>
        <v>9375</v>
      </c>
      <c r="Y458" s="40">
        <f ca="1">Y457+SUMIFS('Transactions (Dated)'!$E$2:$E$53,'Transactions (Dated)'!$D$2:$D$53,'Share Values'!$V458,'Transactions (Dated)'!$B$2:$B$53,'Share Values'!Y$11,'Transactions (Dated)'!$C$2:$C$53,"Buy")-SUMIFS('Transactions (Dated)'!$E$2:$E$53,'Transactions (Dated)'!$D$2:$D$53,'Share Values'!$V458,'Transactions (Dated)'!$B$2:$B$53,'Share Values'!Y$11,'Transactions (Dated)'!$C$2:$C$53,"Sell")</f>
        <v>0</v>
      </c>
      <c r="Z458" s="40">
        <f ca="1">Z457+SUMIFS('Transactions (Dated)'!$E$2:$E$53,'Transactions (Dated)'!$D$2:$D$53,'Share Values'!$V458,'Transactions (Dated)'!$B$2:$B$53,'Share Values'!Z$11,'Transactions (Dated)'!$C$2:$C$53,"Buy")-SUMIFS('Transactions (Dated)'!$E$2:$E$53,'Transactions (Dated)'!$D$2:$D$53,'Share Values'!$V458,'Transactions (Dated)'!$B$2:$B$53,'Share Values'!Z$11,'Transactions (Dated)'!$C$2:$C$53,"Sell")</f>
        <v>1892</v>
      </c>
      <c r="AA458" s="40">
        <f ca="1">AA457+SUMIFS('Transactions (Dated)'!$E$2:$E$53,'Transactions (Dated)'!$D$2:$D$53,'Share Values'!$V458,'Transactions (Dated)'!$B$2:$B$53,'Share Values'!AA$11,'Transactions (Dated)'!$C$2:$C$53,"Buy")-SUMIFS('Transactions (Dated)'!$E$2:$E$53,'Transactions (Dated)'!$D$2:$D$53,'Share Values'!$V458,'Transactions (Dated)'!$B$2:$B$53,'Share Values'!AA$11,'Transactions (Dated)'!$C$2:$C$53,"Sell")</f>
        <v>2348</v>
      </c>
      <c r="AB458" s="40">
        <f ca="1">AB457+SUMIFS('Transactions (Dated)'!$E$2:$E$53,'Transactions (Dated)'!$D$2:$D$53,'Share Values'!$V458,'Transactions (Dated)'!$B$2:$B$53,'Share Values'!AB$11,'Transactions (Dated)'!$C$2:$C$53,"Buy")-SUMIFS('Transactions (Dated)'!$E$2:$E$53,'Transactions (Dated)'!$D$2:$D$53,'Share Values'!$V458,'Transactions (Dated)'!$B$2:$B$53,'Share Values'!AB$11,'Transactions (Dated)'!$C$2:$C$53,"Sell")</f>
        <v>4900</v>
      </c>
      <c r="AC458" s="40">
        <f ca="1">AC457+SUMIFS('Transactions (Dated)'!$E$2:$E$53,'Transactions (Dated)'!$D$2:$D$53,'Share Values'!$V458,'Transactions (Dated)'!$B$2:$B$53,'Share Values'!AC$11,'Transactions (Dated)'!$C$2:$C$53,"Buy")-SUMIFS('Transactions (Dated)'!$E$2:$E$53,'Transactions (Dated)'!$D$2:$D$53,'Share Values'!$V458,'Transactions (Dated)'!$B$2:$B$53,'Share Values'!AC$11,'Transactions (Dated)'!$C$2:$C$53,"Sell")</f>
        <v>2900</v>
      </c>
      <c r="AD458" s="40">
        <f ca="1">AD457+SUMIFS('Transactions (Dated)'!$E$2:$E$53,'Transactions (Dated)'!$D$2:$D$53,'Share Values'!$V458,'Transactions (Dated)'!$B$2:$B$53,'Share Values'!AD$11,'Transactions (Dated)'!$C$2:$C$53,"Buy")-SUMIFS('Transactions (Dated)'!$E$2:$E$53,'Transactions (Dated)'!$D$2:$D$53,'Share Values'!$V458,'Transactions (Dated)'!$B$2:$B$53,'Share Values'!AD$11,'Transactions (Dated)'!$C$2:$C$53,"Sell")</f>
        <v>14201</v>
      </c>
      <c r="AE458" s="40">
        <f ca="1">AE457+SUMIFS('Transactions (Dated)'!$E$2:$E$53,'Transactions (Dated)'!$D$2:$D$53,'Share Values'!$V458,'Transactions (Dated)'!$B$2:$B$53,'Share Values'!AE$11,'Transactions (Dated)'!$C$2:$C$53,"Buy")-SUMIFS('Transactions (Dated)'!$E$2:$E$53,'Transactions (Dated)'!$D$2:$D$53,'Share Values'!$V458,'Transactions (Dated)'!$B$2:$B$53,'Share Values'!AE$11,'Transactions (Dated)'!$C$2:$C$53,"Sell")</f>
        <v>6835</v>
      </c>
      <c r="AF458" s="40">
        <f ca="1">AF457+SUMIFS('Transactions (Dated)'!$E$2:$E$53,'Transactions (Dated)'!$D$2:$D$53,'Share Values'!$V458,'Transactions (Dated)'!$B$2:$B$53,'Share Values'!AF$11,'Transactions (Dated)'!$C$2:$C$53,"Buy")-SUMIFS('Transactions (Dated)'!$E$2:$E$53,'Transactions (Dated)'!$D$2:$D$53,'Share Values'!$V458,'Transactions (Dated)'!$B$2:$B$53,'Share Values'!AF$11,'Transactions (Dated)'!$C$2:$C$53,"Sell")</f>
        <v>0</v>
      </c>
      <c r="AG458" s="40">
        <f ca="1">AG457+SUMIFS('Transactions (Dated)'!$E$2:$E$53,'Transactions (Dated)'!$D$2:$D$53,'Share Values'!$V458,'Transactions (Dated)'!$B$2:$B$53,'Share Values'!AG$11,'Transactions (Dated)'!$C$2:$C$53,"Buy")-SUMIFS('Transactions (Dated)'!$E$2:$E$53,'Transactions (Dated)'!$D$2:$D$53,'Share Values'!$V458,'Transactions (Dated)'!$B$2:$B$53,'Share Values'!AG$11,'Transactions (Dated)'!$C$2:$C$53,"Sell")</f>
        <v>0</v>
      </c>
      <c r="AH458" s="40">
        <f ca="1">AH457+SUMIFS('Transactions (Dated)'!$E$2:$E$53,'Transactions (Dated)'!$D$2:$D$53,'Share Values'!$V458,'Transactions (Dated)'!$B$2:$B$53,'Share Values'!AH$11,'Transactions (Dated)'!$C$2:$C$53,"Buy")-SUMIFS('Transactions (Dated)'!$E$2:$E$53,'Transactions (Dated)'!$D$2:$D$53,'Share Values'!$V458,'Transactions (Dated)'!$B$2:$B$53,'Share Values'!AH$11,'Transactions (Dated)'!$C$2:$C$53,"Sell")</f>
        <v>0</v>
      </c>
      <c r="AI458" s="40">
        <f ca="1">AI457+SUMIFS('Transactions (Dated)'!$E$2:$E$53,'Transactions (Dated)'!$D$2:$D$53,'Share Values'!$V458,'Transactions (Dated)'!$B$2:$B$53,'Share Values'!AI$11,'Transactions (Dated)'!$C$2:$C$53,"Buy")-SUMIFS('Transactions (Dated)'!$E$2:$E$53,'Transactions (Dated)'!$D$2:$D$53,'Share Values'!$V458,'Transactions (Dated)'!$B$2:$B$53,'Share Values'!AI$11,'Transactions (Dated)'!$C$2:$C$53,"Sell")</f>
        <v>0</v>
      </c>
      <c r="AJ458" s="40">
        <f ca="1">AJ457+SUMIFS('Transactions (Dated)'!$E$2:$E$53,'Transactions (Dated)'!$D$2:$D$53,'Share Values'!$V458,'Transactions (Dated)'!$B$2:$B$53,'Share Values'!AJ$11,'Transactions (Dated)'!$C$2:$C$53,"Buy")-SUMIFS('Transactions (Dated)'!$E$2:$E$53,'Transactions (Dated)'!$D$2:$D$53,'Share Values'!$V458,'Transactions (Dated)'!$B$2:$B$53,'Share Values'!AJ$11,'Transactions (Dated)'!$C$2:$C$53,"Sell")</f>
        <v>0</v>
      </c>
      <c r="AK458" s="40"/>
      <c r="AM458" s="3">
        <f t="shared" si="153"/>
        <v>42563</v>
      </c>
      <c r="AN458" s="6">
        <f t="shared" ca="1" si="154"/>
        <v>40792.5</v>
      </c>
      <c r="AO458" s="6">
        <f t="shared" ca="1" si="155"/>
        <v>22031.25</v>
      </c>
      <c r="AP458" s="6">
        <f t="shared" ca="1" si="156"/>
        <v>0</v>
      </c>
      <c r="AQ458" s="6">
        <f t="shared" ca="1" si="157"/>
        <v>72236.56</v>
      </c>
      <c r="AR458" s="6">
        <f t="shared" ca="1" si="158"/>
        <v>30641.4</v>
      </c>
      <c r="AS458" s="6">
        <f t="shared" ca="1" si="159"/>
        <v>66934</v>
      </c>
      <c r="AT458" s="6">
        <f t="shared" ca="1" si="160"/>
        <v>49880</v>
      </c>
      <c r="AU458" s="6">
        <f t="shared" ca="1" si="161"/>
        <v>83359.87</v>
      </c>
      <c r="AV458" s="6">
        <f t="shared" ca="1" si="162"/>
        <v>58097.5</v>
      </c>
      <c r="AW458" s="6">
        <f t="shared" ca="1" si="163"/>
        <v>0</v>
      </c>
      <c r="AX458" s="6">
        <f t="shared" ca="1" si="164"/>
        <v>0</v>
      </c>
      <c r="AY458" s="6">
        <f t="shared" ca="1" si="165"/>
        <v>0</v>
      </c>
      <c r="AZ458" s="6">
        <f t="shared" ca="1" si="166"/>
        <v>0</v>
      </c>
      <c r="BA458" s="6">
        <f t="shared" ca="1" si="167"/>
        <v>0</v>
      </c>
      <c r="BB458" s="6"/>
      <c r="BD458" s="4">
        <f t="shared" ca="1" si="168"/>
        <v>423973.07999999996</v>
      </c>
      <c r="BF458" s="3">
        <f t="shared" si="169"/>
        <v>42563</v>
      </c>
      <c r="BG458" s="6">
        <f>BG457+SUMIFS('Transactions (Dated)'!H:H,'Transactions (Dated)'!D:D,'Share Values'!AM458)</f>
        <v>633797.67999999993</v>
      </c>
      <c r="BH458" s="6">
        <f ca="1">BH457+SUMIFS('Transactions (Dated)'!$F:$F,'Transactions (Dated)'!$D:$D,$BF458,'Transactions (Dated)'!$B:$B,BH$11,'Transactions (Dated)'!$C:$C,"Dividend (paid to cash)")*W458</f>
        <v>0</v>
      </c>
      <c r="BI458" s="6">
        <f ca="1">BI457+SUMIFS('Transactions (Dated)'!$F:$F,'Transactions (Dated)'!$D:$D,$BF458,'Transactions (Dated)'!$B:$B,BI$11,'Transactions (Dated)'!$C:$C,"Dividend (paid to cash)")*X458</f>
        <v>2421.875</v>
      </c>
      <c r="BJ458" s="6">
        <f ca="1">BJ457+SUMIFS('Transactions (Dated)'!$F:$F,'Transactions (Dated)'!$D:$D,$BF458,'Transactions (Dated)'!$B:$B,BJ$11,'Transactions (Dated)'!$C:$C,"Dividend (paid to cash)")*Y458</f>
        <v>0</v>
      </c>
      <c r="BK458" s="6">
        <f ca="1">BK457+SUMIFS('Transactions (Dated)'!$F:$F,'Transactions (Dated)'!$D:$D,$BF458,'Transactions (Dated)'!$B:$B,BK$11,'Transactions (Dated)'!$C:$C,"Dividend (paid to cash)")*Z458</f>
        <v>397.32000000000005</v>
      </c>
      <c r="BL458" s="6">
        <f ca="1">BL457+SUMIFS('Transactions (Dated)'!$F:$F,'Transactions (Dated)'!$D:$D,$BF458,'Transactions (Dated)'!$B:$B,BL$11,'Transactions (Dated)'!$C:$C,"Dividend (paid to cash)")*AA458</f>
        <v>0</v>
      </c>
      <c r="BM458" s="6">
        <f ca="1">BM457+SUMIFS('Transactions (Dated)'!$F:$F,'Transactions (Dated)'!$D:$D,$BF458,'Transactions (Dated)'!$B:$B,BM$11,'Transactions (Dated)'!$C:$C,"Dividend (paid to cash)")*AB458</f>
        <v>2155.902</v>
      </c>
      <c r="BN458" s="6">
        <f ca="1">BN457+SUMIFS('Transactions (Dated)'!$F:$F,'Transactions (Dated)'!$D:$D,$BF458,'Transactions (Dated)'!$B:$B,BN$11,'Transactions (Dated)'!$C:$C,"Dividend (paid to cash)")*AC458</f>
        <v>1740</v>
      </c>
      <c r="BO458" s="6">
        <f ca="1">BO457+SUMIFS('Transactions (Dated)'!$F:$F,'Transactions (Dated)'!$D:$D,$BF458,'Transactions (Dated)'!$B:$B,BO$11,'Transactions (Dated)'!$C:$C,"Dividend (paid to cash)")*AD458</f>
        <v>0</v>
      </c>
      <c r="BP458" s="6">
        <f ca="1">BP457+SUMIFS('Transactions (Dated)'!$F:$F,'Transactions (Dated)'!$D:$D,$BF458,'Transactions (Dated)'!$B:$B,BP$11,'Transactions (Dated)'!$C:$C,"Dividend (paid to cash)")*AE458</f>
        <v>0</v>
      </c>
      <c r="BQ458" s="6">
        <f ca="1">BQ457+SUMIFS('Transactions (Dated)'!$F:$F,'Transactions (Dated)'!$D:$D,$BF458,'Transactions (Dated)'!$B:$B,BQ$11,'Transactions (Dated)'!$C:$C,"Dividend (paid to cash)")*AF458</f>
        <v>0</v>
      </c>
      <c r="BR458" s="6">
        <f ca="1">BR457+SUMIFS('Transactions (Dated)'!$F:$F,'Transactions (Dated)'!$D:$D,$BF458,'Transactions (Dated)'!$B:$B,BR$11,'Transactions (Dated)'!$C:$C,"Dividend (paid to cash)")*AG458</f>
        <v>0</v>
      </c>
      <c r="BS458" s="6">
        <f ca="1">BS457+SUMIFS('Transactions (Dated)'!$F:$F,'Transactions (Dated)'!$D:$D,$BF458,'Transactions (Dated)'!$B:$B,BS$11,'Transactions (Dated)'!$C:$C,"Dividend (paid to cash)")*AH458</f>
        <v>0</v>
      </c>
      <c r="BT458" s="6">
        <f ca="1">BT457+SUMIFS('Transactions (Dated)'!$F:$F,'Transactions (Dated)'!$D:$D,$BF458,'Transactions (Dated)'!$B:$B,BT$11,'Transactions (Dated)'!$C:$C,"Dividend (paid to cash)")*AI458</f>
        <v>0</v>
      </c>
      <c r="BU458" s="6">
        <f ca="1">BU457+SUMIFS('Transactions (Dated)'!$F:$F,'Transactions (Dated)'!$D:$D,$BF458,'Transactions (Dated)'!$B:$B,BU$11,'Transactions (Dated)'!$C:$C,"Dividend (paid to cash)")*AJ458</f>
        <v>0</v>
      </c>
      <c r="BV458" s="6"/>
      <c r="BX458" s="6">
        <f t="shared" ca="1" si="174"/>
        <v>640512.77699999989</v>
      </c>
      <c r="BZ458" s="3">
        <f t="shared" si="175"/>
        <v>42563</v>
      </c>
      <c r="CA458" s="4">
        <f t="shared" ca="1" si="170"/>
        <v>423973.07999999996</v>
      </c>
      <c r="CB458" s="4">
        <f t="shared" ca="1" si="171"/>
        <v>640512.77699999989</v>
      </c>
      <c r="CD458" s="4">
        <f t="shared" ca="1" si="172"/>
        <v>1064485.8569999998</v>
      </c>
    </row>
    <row r="459" spans="2:82">
      <c r="B459" s="3">
        <f t="shared" si="173"/>
        <v>42564</v>
      </c>
      <c r="C459" s="2">
        <v>14493.8</v>
      </c>
      <c r="E459" s="70">
        <v>42564</v>
      </c>
      <c r="F459" s="69">
        <v>8.68</v>
      </c>
      <c r="G459" s="69">
        <v>2.2799999999999998</v>
      </c>
      <c r="H459" s="69">
        <v>19.559999999999999</v>
      </c>
      <c r="I459" s="69">
        <v>38.53</v>
      </c>
      <c r="J459" s="69">
        <v>12.98</v>
      </c>
      <c r="K459" s="69">
        <v>13.46</v>
      </c>
      <c r="L459" s="69">
        <v>17.239999999999998</v>
      </c>
      <c r="M459" s="69">
        <v>5.74</v>
      </c>
      <c r="N459" s="69">
        <v>8.75</v>
      </c>
      <c r="O459" s="69">
        <v>9.5667000000000009</v>
      </c>
      <c r="P459" s="69">
        <v>29.02</v>
      </c>
      <c r="Q459" s="69">
        <v>1.1200000000000001</v>
      </c>
      <c r="R459" s="69">
        <v>6.91</v>
      </c>
      <c r="S459" s="69">
        <v>44</v>
      </c>
      <c r="T459" s="4"/>
      <c r="V459" s="3">
        <f t="shared" si="152"/>
        <v>42564</v>
      </c>
      <c r="W459" s="40">
        <f ca="1">W458+SUMIFS('Transactions (Dated)'!$E$2:$E$53,'Transactions (Dated)'!$D$2:$D$53,'Share Values'!$V459,'Transactions (Dated)'!$B$2:$B$53,'Share Values'!W$11,'Transactions (Dated)'!$C$2:$C$53,"Buy")-SUMIFS('Transactions (Dated)'!$E$2:$E$53,'Transactions (Dated)'!$D$2:$D$53,'Share Values'!$V459,'Transactions (Dated)'!$B$2:$B$53,'Share Values'!W$11,'Transactions (Dated)'!$C$2:$C$53,"Sell")</f>
        <v>4625</v>
      </c>
      <c r="X459" s="40">
        <f ca="1">X458+SUMIFS('Transactions (Dated)'!$E$2:$E$53,'Transactions (Dated)'!$D$2:$D$53,'Share Values'!$V459,'Transactions (Dated)'!$B$2:$B$53,'Share Values'!X$11,'Transactions (Dated)'!$C$2:$C$53,"Buy")-SUMIFS('Transactions (Dated)'!$E$2:$E$53,'Transactions (Dated)'!$D$2:$D$53,'Share Values'!$V459,'Transactions (Dated)'!$B$2:$B$53,'Share Values'!X$11,'Transactions (Dated)'!$C$2:$C$53,"Sell")</f>
        <v>9375</v>
      </c>
      <c r="Y459" s="40">
        <f ca="1">Y458+SUMIFS('Transactions (Dated)'!$E$2:$E$53,'Transactions (Dated)'!$D$2:$D$53,'Share Values'!$V459,'Transactions (Dated)'!$B$2:$B$53,'Share Values'!Y$11,'Transactions (Dated)'!$C$2:$C$53,"Buy")-SUMIFS('Transactions (Dated)'!$E$2:$E$53,'Transactions (Dated)'!$D$2:$D$53,'Share Values'!$V459,'Transactions (Dated)'!$B$2:$B$53,'Share Values'!Y$11,'Transactions (Dated)'!$C$2:$C$53,"Sell")</f>
        <v>0</v>
      </c>
      <c r="Z459" s="40">
        <f ca="1">Z458+SUMIFS('Transactions (Dated)'!$E$2:$E$53,'Transactions (Dated)'!$D$2:$D$53,'Share Values'!$V459,'Transactions (Dated)'!$B$2:$B$53,'Share Values'!Z$11,'Transactions (Dated)'!$C$2:$C$53,"Buy")-SUMIFS('Transactions (Dated)'!$E$2:$E$53,'Transactions (Dated)'!$D$2:$D$53,'Share Values'!$V459,'Transactions (Dated)'!$B$2:$B$53,'Share Values'!Z$11,'Transactions (Dated)'!$C$2:$C$53,"Sell")</f>
        <v>1892</v>
      </c>
      <c r="AA459" s="40">
        <f ca="1">AA458+SUMIFS('Transactions (Dated)'!$E$2:$E$53,'Transactions (Dated)'!$D$2:$D$53,'Share Values'!$V459,'Transactions (Dated)'!$B$2:$B$53,'Share Values'!AA$11,'Transactions (Dated)'!$C$2:$C$53,"Buy")-SUMIFS('Transactions (Dated)'!$E$2:$E$53,'Transactions (Dated)'!$D$2:$D$53,'Share Values'!$V459,'Transactions (Dated)'!$B$2:$B$53,'Share Values'!AA$11,'Transactions (Dated)'!$C$2:$C$53,"Sell")</f>
        <v>2348</v>
      </c>
      <c r="AB459" s="40">
        <f ca="1">AB458+SUMIFS('Transactions (Dated)'!$E$2:$E$53,'Transactions (Dated)'!$D$2:$D$53,'Share Values'!$V459,'Transactions (Dated)'!$B$2:$B$53,'Share Values'!AB$11,'Transactions (Dated)'!$C$2:$C$53,"Buy")-SUMIFS('Transactions (Dated)'!$E$2:$E$53,'Transactions (Dated)'!$D$2:$D$53,'Share Values'!$V459,'Transactions (Dated)'!$B$2:$B$53,'Share Values'!AB$11,'Transactions (Dated)'!$C$2:$C$53,"Sell")</f>
        <v>4900</v>
      </c>
      <c r="AC459" s="40">
        <f ca="1">AC458+SUMIFS('Transactions (Dated)'!$E$2:$E$53,'Transactions (Dated)'!$D$2:$D$53,'Share Values'!$V459,'Transactions (Dated)'!$B$2:$B$53,'Share Values'!AC$11,'Transactions (Dated)'!$C$2:$C$53,"Buy")-SUMIFS('Transactions (Dated)'!$E$2:$E$53,'Transactions (Dated)'!$D$2:$D$53,'Share Values'!$V459,'Transactions (Dated)'!$B$2:$B$53,'Share Values'!AC$11,'Transactions (Dated)'!$C$2:$C$53,"Sell")</f>
        <v>2900</v>
      </c>
      <c r="AD459" s="40">
        <f ca="1">AD458+SUMIFS('Transactions (Dated)'!$E$2:$E$53,'Transactions (Dated)'!$D$2:$D$53,'Share Values'!$V459,'Transactions (Dated)'!$B$2:$B$53,'Share Values'!AD$11,'Transactions (Dated)'!$C$2:$C$53,"Buy")-SUMIFS('Transactions (Dated)'!$E$2:$E$53,'Transactions (Dated)'!$D$2:$D$53,'Share Values'!$V459,'Transactions (Dated)'!$B$2:$B$53,'Share Values'!AD$11,'Transactions (Dated)'!$C$2:$C$53,"Sell")</f>
        <v>14201</v>
      </c>
      <c r="AE459" s="40">
        <f ca="1">AE458+SUMIFS('Transactions (Dated)'!$E$2:$E$53,'Transactions (Dated)'!$D$2:$D$53,'Share Values'!$V459,'Transactions (Dated)'!$B$2:$B$53,'Share Values'!AE$11,'Transactions (Dated)'!$C$2:$C$53,"Buy")-SUMIFS('Transactions (Dated)'!$E$2:$E$53,'Transactions (Dated)'!$D$2:$D$53,'Share Values'!$V459,'Transactions (Dated)'!$B$2:$B$53,'Share Values'!AE$11,'Transactions (Dated)'!$C$2:$C$53,"Sell")</f>
        <v>6835</v>
      </c>
      <c r="AF459" s="40">
        <f ca="1">AF458+SUMIFS('Transactions (Dated)'!$E$2:$E$53,'Transactions (Dated)'!$D$2:$D$53,'Share Values'!$V459,'Transactions (Dated)'!$B$2:$B$53,'Share Values'!AF$11,'Transactions (Dated)'!$C$2:$C$53,"Buy")-SUMIFS('Transactions (Dated)'!$E$2:$E$53,'Transactions (Dated)'!$D$2:$D$53,'Share Values'!$V459,'Transactions (Dated)'!$B$2:$B$53,'Share Values'!AF$11,'Transactions (Dated)'!$C$2:$C$53,"Sell")</f>
        <v>0</v>
      </c>
      <c r="AG459" s="40">
        <f ca="1">AG458+SUMIFS('Transactions (Dated)'!$E$2:$E$53,'Transactions (Dated)'!$D$2:$D$53,'Share Values'!$V459,'Transactions (Dated)'!$B$2:$B$53,'Share Values'!AG$11,'Transactions (Dated)'!$C$2:$C$53,"Buy")-SUMIFS('Transactions (Dated)'!$E$2:$E$53,'Transactions (Dated)'!$D$2:$D$53,'Share Values'!$V459,'Transactions (Dated)'!$B$2:$B$53,'Share Values'!AG$11,'Transactions (Dated)'!$C$2:$C$53,"Sell")</f>
        <v>0</v>
      </c>
      <c r="AH459" s="40">
        <f ca="1">AH458+SUMIFS('Transactions (Dated)'!$E$2:$E$53,'Transactions (Dated)'!$D$2:$D$53,'Share Values'!$V459,'Transactions (Dated)'!$B$2:$B$53,'Share Values'!AH$11,'Transactions (Dated)'!$C$2:$C$53,"Buy")-SUMIFS('Transactions (Dated)'!$E$2:$E$53,'Transactions (Dated)'!$D$2:$D$53,'Share Values'!$V459,'Transactions (Dated)'!$B$2:$B$53,'Share Values'!AH$11,'Transactions (Dated)'!$C$2:$C$53,"Sell")</f>
        <v>0</v>
      </c>
      <c r="AI459" s="40">
        <f ca="1">AI458+SUMIFS('Transactions (Dated)'!$E$2:$E$53,'Transactions (Dated)'!$D$2:$D$53,'Share Values'!$V459,'Transactions (Dated)'!$B$2:$B$53,'Share Values'!AI$11,'Transactions (Dated)'!$C$2:$C$53,"Buy")-SUMIFS('Transactions (Dated)'!$E$2:$E$53,'Transactions (Dated)'!$D$2:$D$53,'Share Values'!$V459,'Transactions (Dated)'!$B$2:$B$53,'Share Values'!AI$11,'Transactions (Dated)'!$C$2:$C$53,"Sell")</f>
        <v>0</v>
      </c>
      <c r="AJ459" s="40">
        <f ca="1">AJ458+SUMIFS('Transactions (Dated)'!$E$2:$E$53,'Transactions (Dated)'!$D$2:$D$53,'Share Values'!$V459,'Transactions (Dated)'!$B$2:$B$53,'Share Values'!AJ$11,'Transactions (Dated)'!$C$2:$C$53,"Buy")-SUMIFS('Transactions (Dated)'!$E$2:$E$53,'Transactions (Dated)'!$D$2:$D$53,'Share Values'!$V459,'Transactions (Dated)'!$B$2:$B$53,'Share Values'!AJ$11,'Transactions (Dated)'!$C$2:$C$53,"Sell")</f>
        <v>0</v>
      </c>
      <c r="AK459" s="40"/>
      <c r="AM459" s="3">
        <f t="shared" si="153"/>
        <v>42564</v>
      </c>
      <c r="AN459" s="6">
        <f t="shared" ca="1" si="154"/>
        <v>40145</v>
      </c>
      <c r="AO459" s="6">
        <f t="shared" ca="1" si="155"/>
        <v>21374.999999999996</v>
      </c>
      <c r="AP459" s="6">
        <f t="shared" ca="1" si="156"/>
        <v>0</v>
      </c>
      <c r="AQ459" s="6">
        <f t="shared" ca="1" si="157"/>
        <v>72898.760000000009</v>
      </c>
      <c r="AR459" s="6">
        <f t="shared" ca="1" si="158"/>
        <v>30477.040000000001</v>
      </c>
      <c r="AS459" s="6">
        <f t="shared" ca="1" si="159"/>
        <v>65954</v>
      </c>
      <c r="AT459" s="6">
        <f t="shared" ca="1" si="160"/>
        <v>49995.999999999993</v>
      </c>
      <c r="AU459" s="6">
        <f t="shared" ca="1" si="161"/>
        <v>81513.740000000005</v>
      </c>
      <c r="AV459" s="6">
        <f t="shared" ca="1" si="162"/>
        <v>59806.25</v>
      </c>
      <c r="AW459" s="6">
        <f t="shared" ca="1" si="163"/>
        <v>0</v>
      </c>
      <c r="AX459" s="6">
        <f t="shared" ca="1" si="164"/>
        <v>0</v>
      </c>
      <c r="AY459" s="6">
        <f t="shared" ca="1" si="165"/>
        <v>0</v>
      </c>
      <c r="AZ459" s="6">
        <f t="shared" ca="1" si="166"/>
        <v>0</v>
      </c>
      <c r="BA459" s="6">
        <f t="shared" ca="1" si="167"/>
        <v>0</v>
      </c>
      <c r="BB459" s="6"/>
      <c r="BD459" s="4">
        <f t="shared" ca="1" si="168"/>
        <v>422165.79</v>
      </c>
      <c r="BF459" s="3">
        <f t="shared" si="169"/>
        <v>42564</v>
      </c>
      <c r="BG459" s="6">
        <f>BG458+SUMIFS('Transactions (Dated)'!H:H,'Transactions (Dated)'!D:D,'Share Values'!AM459)</f>
        <v>633797.67999999993</v>
      </c>
      <c r="BH459" s="6">
        <f ca="1">BH458+SUMIFS('Transactions (Dated)'!$F:$F,'Transactions (Dated)'!$D:$D,$BF459,'Transactions (Dated)'!$B:$B,BH$11,'Transactions (Dated)'!$C:$C,"Dividend (paid to cash)")*W459</f>
        <v>0</v>
      </c>
      <c r="BI459" s="6">
        <f ca="1">BI458+SUMIFS('Transactions (Dated)'!$F:$F,'Transactions (Dated)'!$D:$D,$BF459,'Transactions (Dated)'!$B:$B,BI$11,'Transactions (Dated)'!$C:$C,"Dividend (paid to cash)")*X459</f>
        <v>2421.875</v>
      </c>
      <c r="BJ459" s="6">
        <f ca="1">BJ458+SUMIFS('Transactions (Dated)'!$F:$F,'Transactions (Dated)'!$D:$D,$BF459,'Transactions (Dated)'!$B:$B,BJ$11,'Transactions (Dated)'!$C:$C,"Dividend (paid to cash)")*Y459</f>
        <v>0</v>
      </c>
      <c r="BK459" s="6">
        <f ca="1">BK458+SUMIFS('Transactions (Dated)'!$F:$F,'Transactions (Dated)'!$D:$D,$BF459,'Transactions (Dated)'!$B:$B,BK$11,'Transactions (Dated)'!$C:$C,"Dividend (paid to cash)")*Z459</f>
        <v>397.32000000000005</v>
      </c>
      <c r="BL459" s="6">
        <f ca="1">BL458+SUMIFS('Transactions (Dated)'!$F:$F,'Transactions (Dated)'!$D:$D,$BF459,'Transactions (Dated)'!$B:$B,BL$11,'Transactions (Dated)'!$C:$C,"Dividend (paid to cash)")*AA459</f>
        <v>0</v>
      </c>
      <c r="BM459" s="6">
        <f ca="1">BM458+SUMIFS('Transactions (Dated)'!$F:$F,'Transactions (Dated)'!$D:$D,$BF459,'Transactions (Dated)'!$B:$B,BM$11,'Transactions (Dated)'!$C:$C,"Dividend (paid to cash)")*AB459</f>
        <v>2155.902</v>
      </c>
      <c r="BN459" s="6">
        <f ca="1">BN458+SUMIFS('Transactions (Dated)'!$F:$F,'Transactions (Dated)'!$D:$D,$BF459,'Transactions (Dated)'!$B:$B,BN$11,'Transactions (Dated)'!$C:$C,"Dividend (paid to cash)")*AC459</f>
        <v>1740</v>
      </c>
      <c r="BO459" s="6">
        <f ca="1">BO458+SUMIFS('Transactions (Dated)'!$F:$F,'Transactions (Dated)'!$D:$D,$BF459,'Transactions (Dated)'!$B:$B,BO$11,'Transactions (Dated)'!$C:$C,"Dividend (paid to cash)")*AD459</f>
        <v>0</v>
      </c>
      <c r="BP459" s="6">
        <f ca="1">BP458+SUMIFS('Transactions (Dated)'!$F:$F,'Transactions (Dated)'!$D:$D,$BF459,'Transactions (Dated)'!$B:$B,BP$11,'Transactions (Dated)'!$C:$C,"Dividend (paid to cash)")*AE459</f>
        <v>0</v>
      </c>
      <c r="BQ459" s="6">
        <f ca="1">BQ458+SUMIFS('Transactions (Dated)'!$F:$F,'Transactions (Dated)'!$D:$D,$BF459,'Transactions (Dated)'!$B:$B,BQ$11,'Transactions (Dated)'!$C:$C,"Dividend (paid to cash)")*AF459</f>
        <v>0</v>
      </c>
      <c r="BR459" s="6">
        <f ca="1">BR458+SUMIFS('Transactions (Dated)'!$F:$F,'Transactions (Dated)'!$D:$D,$BF459,'Transactions (Dated)'!$B:$B,BR$11,'Transactions (Dated)'!$C:$C,"Dividend (paid to cash)")*AG459</f>
        <v>0</v>
      </c>
      <c r="BS459" s="6">
        <f ca="1">BS458+SUMIFS('Transactions (Dated)'!$F:$F,'Transactions (Dated)'!$D:$D,$BF459,'Transactions (Dated)'!$B:$B,BS$11,'Transactions (Dated)'!$C:$C,"Dividend (paid to cash)")*AH459</f>
        <v>0</v>
      </c>
      <c r="BT459" s="6">
        <f ca="1">BT458+SUMIFS('Transactions (Dated)'!$F:$F,'Transactions (Dated)'!$D:$D,$BF459,'Transactions (Dated)'!$B:$B,BT$11,'Transactions (Dated)'!$C:$C,"Dividend (paid to cash)")*AI459</f>
        <v>0</v>
      </c>
      <c r="BU459" s="6">
        <f ca="1">BU458+SUMIFS('Transactions (Dated)'!$F:$F,'Transactions (Dated)'!$D:$D,$BF459,'Transactions (Dated)'!$B:$B,BU$11,'Transactions (Dated)'!$C:$C,"Dividend (paid to cash)")*AJ459</f>
        <v>0</v>
      </c>
      <c r="BV459" s="6"/>
      <c r="BX459" s="6">
        <f t="shared" ca="1" si="174"/>
        <v>640512.77699999989</v>
      </c>
      <c r="BZ459" s="3">
        <f t="shared" si="175"/>
        <v>42564</v>
      </c>
      <c r="CA459" s="4">
        <f t="shared" ca="1" si="170"/>
        <v>422165.79</v>
      </c>
      <c r="CB459" s="4">
        <f t="shared" ca="1" si="171"/>
        <v>640512.77699999989</v>
      </c>
      <c r="CD459" s="4">
        <f t="shared" ca="1" si="172"/>
        <v>1062678.5669999998</v>
      </c>
    </row>
    <row r="460" spans="2:82">
      <c r="B460" s="3">
        <f t="shared" si="173"/>
        <v>42565</v>
      </c>
      <c r="C460" s="2">
        <v>14514.5</v>
      </c>
      <c r="E460" s="70">
        <v>42565</v>
      </c>
      <c r="F460" s="69">
        <v>8.6</v>
      </c>
      <c r="G460" s="69">
        <v>2.34</v>
      </c>
      <c r="H460" s="69">
        <v>19.57</v>
      </c>
      <c r="I460" s="69">
        <v>39.15</v>
      </c>
      <c r="J460" s="69">
        <v>13</v>
      </c>
      <c r="K460" s="69">
        <v>13.42</v>
      </c>
      <c r="L460" s="69">
        <v>17.100000000000001</v>
      </c>
      <c r="M460" s="69">
        <v>5.73</v>
      </c>
      <c r="N460" s="69">
        <v>8.9499999999999993</v>
      </c>
      <c r="O460" s="69">
        <v>9.4032999999999998</v>
      </c>
      <c r="P460" s="69">
        <v>29.35</v>
      </c>
      <c r="Q460" s="69">
        <v>1.0900000000000001</v>
      </c>
      <c r="R460" s="69">
        <v>7.13</v>
      </c>
      <c r="S460" s="69">
        <v>43.43</v>
      </c>
      <c r="T460" s="4"/>
      <c r="V460" s="3">
        <f t="shared" ref="V460:V523" si="176">E460</f>
        <v>42565</v>
      </c>
      <c r="W460" s="40">
        <f ca="1">W459+SUMIFS('Transactions (Dated)'!$E$2:$E$53,'Transactions (Dated)'!$D$2:$D$53,'Share Values'!$V460,'Transactions (Dated)'!$B$2:$B$53,'Share Values'!W$11,'Transactions (Dated)'!$C$2:$C$53,"Buy")-SUMIFS('Transactions (Dated)'!$E$2:$E$53,'Transactions (Dated)'!$D$2:$D$53,'Share Values'!$V460,'Transactions (Dated)'!$B$2:$B$53,'Share Values'!W$11,'Transactions (Dated)'!$C$2:$C$53,"Sell")</f>
        <v>4625</v>
      </c>
      <c r="X460" s="40">
        <f ca="1">X459+SUMIFS('Transactions (Dated)'!$E$2:$E$53,'Transactions (Dated)'!$D$2:$D$53,'Share Values'!$V460,'Transactions (Dated)'!$B$2:$B$53,'Share Values'!X$11,'Transactions (Dated)'!$C$2:$C$53,"Buy")-SUMIFS('Transactions (Dated)'!$E$2:$E$53,'Transactions (Dated)'!$D$2:$D$53,'Share Values'!$V460,'Transactions (Dated)'!$B$2:$B$53,'Share Values'!X$11,'Transactions (Dated)'!$C$2:$C$53,"Sell")</f>
        <v>9375</v>
      </c>
      <c r="Y460" s="40">
        <f ca="1">Y459+SUMIFS('Transactions (Dated)'!$E$2:$E$53,'Transactions (Dated)'!$D$2:$D$53,'Share Values'!$V460,'Transactions (Dated)'!$B$2:$B$53,'Share Values'!Y$11,'Transactions (Dated)'!$C$2:$C$53,"Buy")-SUMIFS('Transactions (Dated)'!$E$2:$E$53,'Transactions (Dated)'!$D$2:$D$53,'Share Values'!$V460,'Transactions (Dated)'!$B$2:$B$53,'Share Values'!Y$11,'Transactions (Dated)'!$C$2:$C$53,"Sell")</f>
        <v>0</v>
      </c>
      <c r="Z460" s="40">
        <f ca="1">Z459+SUMIFS('Transactions (Dated)'!$E$2:$E$53,'Transactions (Dated)'!$D$2:$D$53,'Share Values'!$V460,'Transactions (Dated)'!$B$2:$B$53,'Share Values'!Z$11,'Transactions (Dated)'!$C$2:$C$53,"Buy")-SUMIFS('Transactions (Dated)'!$E$2:$E$53,'Transactions (Dated)'!$D$2:$D$53,'Share Values'!$V460,'Transactions (Dated)'!$B$2:$B$53,'Share Values'!Z$11,'Transactions (Dated)'!$C$2:$C$53,"Sell")</f>
        <v>1892</v>
      </c>
      <c r="AA460" s="40">
        <f ca="1">AA459+SUMIFS('Transactions (Dated)'!$E$2:$E$53,'Transactions (Dated)'!$D$2:$D$53,'Share Values'!$V460,'Transactions (Dated)'!$B$2:$B$53,'Share Values'!AA$11,'Transactions (Dated)'!$C$2:$C$53,"Buy")-SUMIFS('Transactions (Dated)'!$E$2:$E$53,'Transactions (Dated)'!$D$2:$D$53,'Share Values'!$V460,'Transactions (Dated)'!$B$2:$B$53,'Share Values'!AA$11,'Transactions (Dated)'!$C$2:$C$53,"Sell")</f>
        <v>2348</v>
      </c>
      <c r="AB460" s="40">
        <f ca="1">AB459+SUMIFS('Transactions (Dated)'!$E$2:$E$53,'Transactions (Dated)'!$D$2:$D$53,'Share Values'!$V460,'Transactions (Dated)'!$B$2:$B$53,'Share Values'!AB$11,'Transactions (Dated)'!$C$2:$C$53,"Buy")-SUMIFS('Transactions (Dated)'!$E$2:$E$53,'Transactions (Dated)'!$D$2:$D$53,'Share Values'!$V460,'Transactions (Dated)'!$B$2:$B$53,'Share Values'!AB$11,'Transactions (Dated)'!$C$2:$C$53,"Sell")</f>
        <v>4900</v>
      </c>
      <c r="AC460" s="40">
        <f ca="1">AC459+SUMIFS('Transactions (Dated)'!$E$2:$E$53,'Transactions (Dated)'!$D$2:$D$53,'Share Values'!$V460,'Transactions (Dated)'!$B$2:$B$53,'Share Values'!AC$11,'Transactions (Dated)'!$C$2:$C$53,"Buy")-SUMIFS('Transactions (Dated)'!$E$2:$E$53,'Transactions (Dated)'!$D$2:$D$53,'Share Values'!$V460,'Transactions (Dated)'!$B$2:$B$53,'Share Values'!AC$11,'Transactions (Dated)'!$C$2:$C$53,"Sell")</f>
        <v>2900</v>
      </c>
      <c r="AD460" s="40">
        <f ca="1">AD459+SUMIFS('Transactions (Dated)'!$E$2:$E$53,'Transactions (Dated)'!$D$2:$D$53,'Share Values'!$V460,'Transactions (Dated)'!$B$2:$B$53,'Share Values'!AD$11,'Transactions (Dated)'!$C$2:$C$53,"Buy")-SUMIFS('Transactions (Dated)'!$E$2:$E$53,'Transactions (Dated)'!$D$2:$D$53,'Share Values'!$V460,'Transactions (Dated)'!$B$2:$B$53,'Share Values'!AD$11,'Transactions (Dated)'!$C$2:$C$53,"Sell")</f>
        <v>14201</v>
      </c>
      <c r="AE460" s="40">
        <f ca="1">AE459+SUMIFS('Transactions (Dated)'!$E$2:$E$53,'Transactions (Dated)'!$D$2:$D$53,'Share Values'!$V460,'Transactions (Dated)'!$B$2:$B$53,'Share Values'!AE$11,'Transactions (Dated)'!$C$2:$C$53,"Buy")-SUMIFS('Transactions (Dated)'!$E$2:$E$53,'Transactions (Dated)'!$D$2:$D$53,'Share Values'!$V460,'Transactions (Dated)'!$B$2:$B$53,'Share Values'!AE$11,'Transactions (Dated)'!$C$2:$C$53,"Sell")</f>
        <v>6835</v>
      </c>
      <c r="AF460" s="40">
        <f ca="1">AF459+SUMIFS('Transactions (Dated)'!$E$2:$E$53,'Transactions (Dated)'!$D$2:$D$53,'Share Values'!$V460,'Transactions (Dated)'!$B$2:$B$53,'Share Values'!AF$11,'Transactions (Dated)'!$C$2:$C$53,"Buy")-SUMIFS('Transactions (Dated)'!$E$2:$E$53,'Transactions (Dated)'!$D$2:$D$53,'Share Values'!$V460,'Transactions (Dated)'!$B$2:$B$53,'Share Values'!AF$11,'Transactions (Dated)'!$C$2:$C$53,"Sell")</f>
        <v>0</v>
      </c>
      <c r="AG460" s="40">
        <f ca="1">AG459+SUMIFS('Transactions (Dated)'!$E$2:$E$53,'Transactions (Dated)'!$D$2:$D$53,'Share Values'!$V460,'Transactions (Dated)'!$B$2:$B$53,'Share Values'!AG$11,'Transactions (Dated)'!$C$2:$C$53,"Buy")-SUMIFS('Transactions (Dated)'!$E$2:$E$53,'Transactions (Dated)'!$D$2:$D$53,'Share Values'!$V460,'Transactions (Dated)'!$B$2:$B$53,'Share Values'!AG$11,'Transactions (Dated)'!$C$2:$C$53,"Sell")</f>
        <v>0</v>
      </c>
      <c r="AH460" s="40">
        <f ca="1">AH459+SUMIFS('Transactions (Dated)'!$E$2:$E$53,'Transactions (Dated)'!$D$2:$D$53,'Share Values'!$V460,'Transactions (Dated)'!$B$2:$B$53,'Share Values'!AH$11,'Transactions (Dated)'!$C$2:$C$53,"Buy")-SUMIFS('Transactions (Dated)'!$E$2:$E$53,'Transactions (Dated)'!$D$2:$D$53,'Share Values'!$V460,'Transactions (Dated)'!$B$2:$B$53,'Share Values'!AH$11,'Transactions (Dated)'!$C$2:$C$53,"Sell")</f>
        <v>0</v>
      </c>
      <c r="AI460" s="40">
        <f ca="1">AI459+SUMIFS('Transactions (Dated)'!$E$2:$E$53,'Transactions (Dated)'!$D$2:$D$53,'Share Values'!$V460,'Transactions (Dated)'!$B$2:$B$53,'Share Values'!AI$11,'Transactions (Dated)'!$C$2:$C$53,"Buy")-SUMIFS('Transactions (Dated)'!$E$2:$E$53,'Transactions (Dated)'!$D$2:$D$53,'Share Values'!$V460,'Transactions (Dated)'!$B$2:$B$53,'Share Values'!AI$11,'Transactions (Dated)'!$C$2:$C$53,"Sell")</f>
        <v>0</v>
      </c>
      <c r="AJ460" s="40">
        <f ca="1">AJ459+SUMIFS('Transactions (Dated)'!$E$2:$E$53,'Transactions (Dated)'!$D$2:$D$53,'Share Values'!$V460,'Transactions (Dated)'!$B$2:$B$53,'Share Values'!AJ$11,'Transactions (Dated)'!$C$2:$C$53,"Buy")-SUMIFS('Transactions (Dated)'!$E$2:$E$53,'Transactions (Dated)'!$D$2:$D$53,'Share Values'!$V460,'Transactions (Dated)'!$B$2:$B$53,'Share Values'!AJ$11,'Transactions (Dated)'!$C$2:$C$53,"Sell")</f>
        <v>0</v>
      </c>
      <c r="AK460" s="40"/>
      <c r="AM460" s="3">
        <f t="shared" ref="AM460:AM523" si="177">+V460</f>
        <v>42565</v>
      </c>
      <c r="AN460" s="6">
        <f t="shared" ref="AN460:AN523" ca="1" si="178">+W460*F460</f>
        <v>39775</v>
      </c>
      <c r="AO460" s="6">
        <f t="shared" ref="AO460:AO523" ca="1" si="179">+X460*G460</f>
        <v>21937.5</v>
      </c>
      <c r="AP460" s="6">
        <f t="shared" ref="AP460:AP523" ca="1" si="180">+Y460*H460</f>
        <v>0</v>
      </c>
      <c r="AQ460" s="6">
        <f t="shared" ref="AQ460:AQ523" ca="1" si="181">+Z460*I460</f>
        <v>74071.8</v>
      </c>
      <c r="AR460" s="6">
        <f t="shared" ref="AR460:AR523" ca="1" si="182">+AA460*J460</f>
        <v>30524</v>
      </c>
      <c r="AS460" s="6">
        <f t="shared" ref="AS460:AS523" ca="1" si="183">+AB460*K460</f>
        <v>65758</v>
      </c>
      <c r="AT460" s="6">
        <f t="shared" ref="AT460:AT523" ca="1" si="184">+AC460*L460</f>
        <v>49590.000000000007</v>
      </c>
      <c r="AU460" s="6">
        <f t="shared" ref="AU460:AU523" ca="1" si="185">+AD460*M460</f>
        <v>81371.73000000001</v>
      </c>
      <c r="AV460" s="6">
        <f t="shared" ref="AV460:AV523" ca="1" si="186">+AE460*N460</f>
        <v>61173.249999999993</v>
      </c>
      <c r="AW460" s="6">
        <f t="shared" ref="AW460:AW523" ca="1" si="187">+AF460*O460</f>
        <v>0</v>
      </c>
      <c r="AX460" s="6">
        <f t="shared" ref="AX460:AX523" ca="1" si="188">+AG460*P460</f>
        <v>0</v>
      </c>
      <c r="AY460" s="6">
        <f t="shared" ref="AY460:AY523" ca="1" si="189">+AH460*Q460</f>
        <v>0</v>
      </c>
      <c r="AZ460" s="6">
        <f t="shared" ref="AZ460:AZ523" ca="1" si="190">+AI460*R460</f>
        <v>0</v>
      </c>
      <c r="BA460" s="6">
        <f t="shared" ref="BA460:BA523" ca="1" si="191">+AJ460*S460</f>
        <v>0</v>
      </c>
      <c r="BB460" s="6"/>
      <c r="BD460" s="4">
        <f t="shared" ref="BD460:BD523" ca="1" si="192">SUM(AN460:BC460)</f>
        <v>424201.28</v>
      </c>
      <c r="BF460" s="3">
        <f t="shared" ref="BF460:BF523" si="193">+V460</f>
        <v>42565</v>
      </c>
      <c r="BG460" s="6">
        <f>BG459+SUMIFS('Transactions (Dated)'!H:H,'Transactions (Dated)'!D:D,'Share Values'!AM460)</f>
        <v>633797.67999999993</v>
      </c>
      <c r="BH460" s="6">
        <f ca="1">BH459+SUMIFS('Transactions (Dated)'!$F:$F,'Transactions (Dated)'!$D:$D,$BF460,'Transactions (Dated)'!$B:$B,BH$11,'Transactions (Dated)'!$C:$C,"Dividend (paid to cash)")*W460</f>
        <v>0</v>
      </c>
      <c r="BI460" s="6">
        <f ca="1">BI459+SUMIFS('Transactions (Dated)'!$F:$F,'Transactions (Dated)'!$D:$D,$BF460,'Transactions (Dated)'!$B:$B,BI$11,'Transactions (Dated)'!$C:$C,"Dividend (paid to cash)")*X460</f>
        <v>2421.875</v>
      </c>
      <c r="BJ460" s="6">
        <f ca="1">BJ459+SUMIFS('Transactions (Dated)'!$F:$F,'Transactions (Dated)'!$D:$D,$BF460,'Transactions (Dated)'!$B:$B,BJ$11,'Transactions (Dated)'!$C:$C,"Dividend (paid to cash)")*Y460</f>
        <v>0</v>
      </c>
      <c r="BK460" s="6">
        <f ca="1">BK459+SUMIFS('Transactions (Dated)'!$F:$F,'Transactions (Dated)'!$D:$D,$BF460,'Transactions (Dated)'!$B:$B,BK$11,'Transactions (Dated)'!$C:$C,"Dividend (paid to cash)")*Z460</f>
        <v>397.32000000000005</v>
      </c>
      <c r="BL460" s="6">
        <f ca="1">BL459+SUMIFS('Transactions (Dated)'!$F:$F,'Transactions (Dated)'!$D:$D,$BF460,'Transactions (Dated)'!$B:$B,BL$11,'Transactions (Dated)'!$C:$C,"Dividend (paid to cash)")*AA460</f>
        <v>0</v>
      </c>
      <c r="BM460" s="6">
        <f ca="1">BM459+SUMIFS('Transactions (Dated)'!$F:$F,'Transactions (Dated)'!$D:$D,$BF460,'Transactions (Dated)'!$B:$B,BM$11,'Transactions (Dated)'!$C:$C,"Dividend (paid to cash)")*AB460</f>
        <v>2155.902</v>
      </c>
      <c r="BN460" s="6">
        <f ca="1">BN459+SUMIFS('Transactions (Dated)'!$F:$F,'Transactions (Dated)'!$D:$D,$BF460,'Transactions (Dated)'!$B:$B,BN$11,'Transactions (Dated)'!$C:$C,"Dividend (paid to cash)")*AC460</f>
        <v>1740</v>
      </c>
      <c r="BO460" s="6">
        <f ca="1">BO459+SUMIFS('Transactions (Dated)'!$F:$F,'Transactions (Dated)'!$D:$D,$BF460,'Transactions (Dated)'!$B:$B,BO$11,'Transactions (Dated)'!$C:$C,"Dividend (paid to cash)")*AD460</f>
        <v>0</v>
      </c>
      <c r="BP460" s="6">
        <f ca="1">BP459+SUMIFS('Transactions (Dated)'!$F:$F,'Transactions (Dated)'!$D:$D,$BF460,'Transactions (Dated)'!$B:$B,BP$11,'Transactions (Dated)'!$C:$C,"Dividend (paid to cash)")*AE460</f>
        <v>0</v>
      </c>
      <c r="BQ460" s="6">
        <f ca="1">BQ459+SUMIFS('Transactions (Dated)'!$F:$F,'Transactions (Dated)'!$D:$D,$BF460,'Transactions (Dated)'!$B:$B,BQ$11,'Transactions (Dated)'!$C:$C,"Dividend (paid to cash)")*AF460</f>
        <v>0</v>
      </c>
      <c r="BR460" s="6">
        <f ca="1">BR459+SUMIFS('Transactions (Dated)'!$F:$F,'Transactions (Dated)'!$D:$D,$BF460,'Transactions (Dated)'!$B:$B,BR$11,'Transactions (Dated)'!$C:$C,"Dividend (paid to cash)")*AG460</f>
        <v>0</v>
      </c>
      <c r="BS460" s="6">
        <f ca="1">BS459+SUMIFS('Transactions (Dated)'!$F:$F,'Transactions (Dated)'!$D:$D,$BF460,'Transactions (Dated)'!$B:$B,BS$11,'Transactions (Dated)'!$C:$C,"Dividend (paid to cash)")*AH460</f>
        <v>0</v>
      </c>
      <c r="BT460" s="6">
        <f ca="1">BT459+SUMIFS('Transactions (Dated)'!$F:$F,'Transactions (Dated)'!$D:$D,$BF460,'Transactions (Dated)'!$B:$B,BT$11,'Transactions (Dated)'!$C:$C,"Dividend (paid to cash)")*AI460</f>
        <v>0</v>
      </c>
      <c r="BU460" s="6">
        <f ca="1">BU459+SUMIFS('Transactions (Dated)'!$F:$F,'Transactions (Dated)'!$D:$D,$BF460,'Transactions (Dated)'!$B:$B,BU$11,'Transactions (Dated)'!$C:$C,"Dividend (paid to cash)")*AJ460</f>
        <v>0</v>
      </c>
      <c r="BV460" s="6"/>
      <c r="BX460" s="6">
        <f t="shared" ca="1" si="174"/>
        <v>640512.77699999989</v>
      </c>
      <c r="BZ460" s="3">
        <f t="shared" si="175"/>
        <v>42565</v>
      </c>
      <c r="CA460" s="4">
        <f t="shared" ref="CA460:CA523" ca="1" si="194">SUM(AN460:BC460)</f>
        <v>424201.28</v>
      </c>
      <c r="CB460" s="4">
        <f t="shared" ref="CB460:CB523" ca="1" si="195">+BX460</f>
        <v>640512.77699999989</v>
      </c>
      <c r="CD460" s="4">
        <f t="shared" ref="CD460:CD523" ca="1" si="196">CA460+CB460</f>
        <v>1064714.057</v>
      </c>
    </row>
    <row r="461" spans="2:82">
      <c r="B461" s="3">
        <f t="shared" ref="B461:B524" si="197">+E461</f>
        <v>42566</v>
      </c>
      <c r="C461" s="2">
        <v>14482.4</v>
      </c>
      <c r="E461" s="70">
        <v>42566</v>
      </c>
      <c r="F461" s="69">
        <v>8.58</v>
      </c>
      <c r="G461" s="69">
        <v>2.31</v>
      </c>
      <c r="H461" s="69">
        <v>19.54</v>
      </c>
      <c r="I461" s="69">
        <v>38.97</v>
      </c>
      <c r="J461" s="69">
        <v>12.99</v>
      </c>
      <c r="K461" s="69">
        <v>13.34</v>
      </c>
      <c r="L461" s="69">
        <v>17.25</v>
      </c>
      <c r="M461" s="69">
        <v>5.62</v>
      </c>
      <c r="N461" s="69">
        <v>8.89</v>
      </c>
      <c r="O461" s="69">
        <v>9.4167000000000005</v>
      </c>
      <c r="P461" s="69">
        <v>29.24</v>
      </c>
      <c r="Q461" s="69">
        <v>1.08</v>
      </c>
      <c r="R461" s="69">
        <v>7.06</v>
      </c>
      <c r="S461" s="69">
        <v>43.28</v>
      </c>
      <c r="T461" s="4"/>
      <c r="V461" s="3">
        <f t="shared" si="176"/>
        <v>42566</v>
      </c>
      <c r="W461" s="40">
        <f ca="1">W460+SUMIFS('Transactions (Dated)'!$E$2:$E$53,'Transactions (Dated)'!$D$2:$D$53,'Share Values'!$V461,'Transactions (Dated)'!$B$2:$B$53,'Share Values'!W$11,'Transactions (Dated)'!$C$2:$C$53,"Buy")-SUMIFS('Transactions (Dated)'!$E$2:$E$53,'Transactions (Dated)'!$D$2:$D$53,'Share Values'!$V461,'Transactions (Dated)'!$B$2:$B$53,'Share Values'!W$11,'Transactions (Dated)'!$C$2:$C$53,"Sell")</f>
        <v>4625</v>
      </c>
      <c r="X461" s="40">
        <f ca="1">X460+SUMIFS('Transactions (Dated)'!$E$2:$E$53,'Transactions (Dated)'!$D$2:$D$53,'Share Values'!$V461,'Transactions (Dated)'!$B$2:$B$53,'Share Values'!X$11,'Transactions (Dated)'!$C$2:$C$53,"Buy")-SUMIFS('Transactions (Dated)'!$E$2:$E$53,'Transactions (Dated)'!$D$2:$D$53,'Share Values'!$V461,'Transactions (Dated)'!$B$2:$B$53,'Share Values'!X$11,'Transactions (Dated)'!$C$2:$C$53,"Sell")</f>
        <v>9375</v>
      </c>
      <c r="Y461" s="40">
        <f ca="1">Y460+SUMIFS('Transactions (Dated)'!$E$2:$E$53,'Transactions (Dated)'!$D$2:$D$53,'Share Values'!$V461,'Transactions (Dated)'!$B$2:$B$53,'Share Values'!Y$11,'Transactions (Dated)'!$C$2:$C$53,"Buy")-SUMIFS('Transactions (Dated)'!$E$2:$E$53,'Transactions (Dated)'!$D$2:$D$53,'Share Values'!$V461,'Transactions (Dated)'!$B$2:$B$53,'Share Values'!Y$11,'Transactions (Dated)'!$C$2:$C$53,"Sell")</f>
        <v>0</v>
      </c>
      <c r="Z461" s="40">
        <f ca="1">Z460+SUMIFS('Transactions (Dated)'!$E$2:$E$53,'Transactions (Dated)'!$D$2:$D$53,'Share Values'!$V461,'Transactions (Dated)'!$B$2:$B$53,'Share Values'!Z$11,'Transactions (Dated)'!$C$2:$C$53,"Buy")-SUMIFS('Transactions (Dated)'!$E$2:$E$53,'Transactions (Dated)'!$D$2:$D$53,'Share Values'!$V461,'Transactions (Dated)'!$B$2:$B$53,'Share Values'!Z$11,'Transactions (Dated)'!$C$2:$C$53,"Sell")</f>
        <v>1892</v>
      </c>
      <c r="AA461" s="40">
        <f ca="1">AA460+SUMIFS('Transactions (Dated)'!$E$2:$E$53,'Transactions (Dated)'!$D$2:$D$53,'Share Values'!$V461,'Transactions (Dated)'!$B$2:$B$53,'Share Values'!AA$11,'Transactions (Dated)'!$C$2:$C$53,"Buy")-SUMIFS('Transactions (Dated)'!$E$2:$E$53,'Transactions (Dated)'!$D$2:$D$53,'Share Values'!$V461,'Transactions (Dated)'!$B$2:$B$53,'Share Values'!AA$11,'Transactions (Dated)'!$C$2:$C$53,"Sell")</f>
        <v>2348</v>
      </c>
      <c r="AB461" s="40">
        <f ca="1">AB460+SUMIFS('Transactions (Dated)'!$E$2:$E$53,'Transactions (Dated)'!$D$2:$D$53,'Share Values'!$V461,'Transactions (Dated)'!$B$2:$B$53,'Share Values'!AB$11,'Transactions (Dated)'!$C$2:$C$53,"Buy")-SUMIFS('Transactions (Dated)'!$E$2:$E$53,'Transactions (Dated)'!$D$2:$D$53,'Share Values'!$V461,'Transactions (Dated)'!$B$2:$B$53,'Share Values'!AB$11,'Transactions (Dated)'!$C$2:$C$53,"Sell")</f>
        <v>4900</v>
      </c>
      <c r="AC461" s="40">
        <f ca="1">AC460+SUMIFS('Transactions (Dated)'!$E$2:$E$53,'Transactions (Dated)'!$D$2:$D$53,'Share Values'!$V461,'Transactions (Dated)'!$B$2:$B$53,'Share Values'!AC$11,'Transactions (Dated)'!$C$2:$C$53,"Buy")-SUMIFS('Transactions (Dated)'!$E$2:$E$53,'Transactions (Dated)'!$D$2:$D$53,'Share Values'!$V461,'Transactions (Dated)'!$B$2:$B$53,'Share Values'!AC$11,'Transactions (Dated)'!$C$2:$C$53,"Sell")</f>
        <v>2900</v>
      </c>
      <c r="AD461" s="40">
        <f ca="1">AD460+SUMIFS('Transactions (Dated)'!$E$2:$E$53,'Transactions (Dated)'!$D$2:$D$53,'Share Values'!$V461,'Transactions (Dated)'!$B$2:$B$53,'Share Values'!AD$11,'Transactions (Dated)'!$C$2:$C$53,"Buy")-SUMIFS('Transactions (Dated)'!$E$2:$E$53,'Transactions (Dated)'!$D$2:$D$53,'Share Values'!$V461,'Transactions (Dated)'!$B$2:$B$53,'Share Values'!AD$11,'Transactions (Dated)'!$C$2:$C$53,"Sell")</f>
        <v>14201</v>
      </c>
      <c r="AE461" s="40">
        <f ca="1">AE460+SUMIFS('Transactions (Dated)'!$E$2:$E$53,'Transactions (Dated)'!$D$2:$D$53,'Share Values'!$V461,'Transactions (Dated)'!$B$2:$B$53,'Share Values'!AE$11,'Transactions (Dated)'!$C$2:$C$53,"Buy")-SUMIFS('Transactions (Dated)'!$E$2:$E$53,'Transactions (Dated)'!$D$2:$D$53,'Share Values'!$V461,'Transactions (Dated)'!$B$2:$B$53,'Share Values'!AE$11,'Transactions (Dated)'!$C$2:$C$53,"Sell")</f>
        <v>6835</v>
      </c>
      <c r="AF461" s="40">
        <f ca="1">AF460+SUMIFS('Transactions (Dated)'!$E$2:$E$53,'Transactions (Dated)'!$D$2:$D$53,'Share Values'!$V461,'Transactions (Dated)'!$B$2:$B$53,'Share Values'!AF$11,'Transactions (Dated)'!$C$2:$C$53,"Buy")-SUMIFS('Transactions (Dated)'!$E$2:$E$53,'Transactions (Dated)'!$D$2:$D$53,'Share Values'!$V461,'Transactions (Dated)'!$B$2:$B$53,'Share Values'!AF$11,'Transactions (Dated)'!$C$2:$C$53,"Sell")</f>
        <v>0</v>
      </c>
      <c r="AG461" s="40">
        <f ca="1">AG460+SUMIFS('Transactions (Dated)'!$E$2:$E$53,'Transactions (Dated)'!$D$2:$D$53,'Share Values'!$V461,'Transactions (Dated)'!$B$2:$B$53,'Share Values'!AG$11,'Transactions (Dated)'!$C$2:$C$53,"Buy")-SUMIFS('Transactions (Dated)'!$E$2:$E$53,'Transactions (Dated)'!$D$2:$D$53,'Share Values'!$V461,'Transactions (Dated)'!$B$2:$B$53,'Share Values'!AG$11,'Transactions (Dated)'!$C$2:$C$53,"Sell")</f>
        <v>0</v>
      </c>
      <c r="AH461" s="40">
        <f ca="1">AH460+SUMIFS('Transactions (Dated)'!$E$2:$E$53,'Transactions (Dated)'!$D$2:$D$53,'Share Values'!$V461,'Transactions (Dated)'!$B$2:$B$53,'Share Values'!AH$11,'Transactions (Dated)'!$C$2:$C$53,"Buy")-SUMIFS('Transactions (Dated)'!$E$2:$E$53,'Transactions (Dated)'!$D$2:$D$53,'Share Values'!$V461,'Transactions (Dated)'!$B$2:$B$53,'Share Values'!AH$11,'Transactions (Dated)'!$C$2:$C$53,"Sell")</f>
        <v>0</v>
      </c>
      <c r="AI461" s="40">
        <f ca="1">AI460+SUMIFS('Transactions (Dated)'!$E$2:$E$53,'Transactions (Dated)'!$D$2:$D$53,'Share Values'!$V461,'Transactions (Dated)'!$B$2:$B$53,'Share Values'!AI$11,'Transactions (Dated)'!$C$2:$C$53,"Buy")-SUMIFS('Transactions (Dated)'!$E$2:$E$53,'Transactions (Dated)'!$D$2:$D$53,'Share Values'!$V461,'Transactions (Dated)'!$B$2:$B$53,'Share Values'!AI$11,'Transactions (Dated)'!$C$2:$C$53,"Sell")</f>
        <v>0</v>
      </c>
      <c r="AJ461" s="40">
        <f ca="1">AJ460+SUMIFS('Transactions (Dated)'!$E$2:$E$53,'Transactions (Dated)'!$D$2:$D$53,'Share Values'!$V461,'Transactions (Dated)'!$B$2:$B$53,'Share Values'!AJ$11,'Transactions (Dated)'!$C$2:$C$53,"Buy")-SUMIFS('Transactions (Dated)'!$E$2:$E$53,'Transactions (Dated)'!$D$2:$D$53,'Share Values'!$V461,'Transactions (Dated)'!$B$2:$B$53,'Share Values'!AJ$11,'Transactions (Dated)'!$C$2:$C$53,"Sell")</f>
        <v>0</v>
      </c>
      <c r="AK461" s="40"/>
      <c r="AM461" s="3">
        <f t="shared" si="177"/>
        <v>42566</v>
      </c>
      <c r="AN461" s="6">
        <f t="shared" ca="1" si="178"/>
        <v>39682.5</v>
      </c>
      <c r="AO461" s="6">
        <f t="shared" ca="1" si="179"/>
        <v>21656.25</v>
      </c>
      <c r="AP461" s="6">
        <f t="shared" ca="1" si="180"/>
        <v>0</v>
      </c>
      <c r="AQ461" s="6">
        <f t="shared" ca="1" si="181"/>
        <v>73731.239999999991</v>
      </c>
      <c r="AR461" s="6">
        <f t="shared" ca="1" si="182"/>
        <v>30500.52</v>
      </c>
      <c r="AS461" s="6">
        <f t="shared" ca="1" si="183"/>
        <v>65366</v>
      </c>
      <c r="AT461" s="6">
        <f t="shared" ca="1" si="184"/>
        <v>50025</v>
      </c>
      <c r="AU461" s="6">
        <f t="shared" ca="1" si="185"/>
        <v>79809.62</v>
      </c>
      <c r="AV461" s="6">
        <f t="shared" ca="1" si="186"/>
        <v>60763.15</v>
      </c>
      <c r="AW461" s="6">
        <f t="shared" ca="1" si="187"/>
        <v>0</v>
      </c>
      <c r="AX461" s="6">
        <f t="shared" ca="1" si="188"/>
        <v>0</v>
      </c>
      <c r="AY461" s="6">
        <f t="shared" ca="1" si="189"/>
        <v>0</v>
      </c>
      <c r="AZ461" s="6">
        <f t="shared" ca="1" si="190"/>
        <v>0</v>
      </c>
      <c r="BA461" s="6">
        <f t="shared" ca="1" si="191"/>
        <v>0</v>
      </c>
      <c r="BB461" s="6"/>
      <c r="BD461" s="4">
        <f t="shared" ca="1" si="192"/>
        <v>421534.28</v>
      </c>
      <c r="BF461" s="3">
        <f t="shared" si="193"/>
        <v>42566</v>
      </c>
      <c r="BG461" s="6">
        <f>BG460+SUMIFS('Transactions (Dated)'!H:H,'Transactions (Dated)'!D:D,'Share Values'!AM461)</f>
        <v>633797.67999999993</v>
      </c>
      <c r="BH461" s="6">
        <f ca="1">BH460+SUMIFS('Transactions (Dated)'!$F:$F,'Transactions (Dated)'!$D:$D,$BF461,'Transactions (Dated)'!$B:$B,BH$11,'Transactions (Dated)'!$C:$C,"Dividend (paid to cash)")*W461</f>
        <v>0</v>
      </c>
      <c r="BI461" s="6">
        <f ca="1">BI460+SUMIFS('Transactions (Dated)'!$F:$F,'Transactions (Dated)'!$D:$D,$BF461,'Transactions (Dated)'!$B:$B,BI$11,'Transactions (Dated)'!$C:$C,"Dividend (paid to cash)")*X461</f>
        <v>2421.875</v>
      </c>
      <c r="BJ461" s="6">
        <f ca="1">BJ460+SUMIFS('Transactions (Dated)'!$F:$F,'Transactions (Dated)'!$D:$D,$BF461,'Transactions (Dated)'!$B:$B,BJ$11,'Transactions (Dated)'!$C:$C,"Dividend (paid to cash)")*Y461</f>
        <v>0</v>
      </c>
      <c r="BK461" s="6">
        <f ca="1">BK460+SUMIFS('Transactions (Dated)'!$F:$F,'Transactions (Dated)'!$D:$D,$BF461,'Transactions (Dated)'!$B:$B,BK$11,'Transactions (Dated)'!$C:$C,"Dividend (paid to cash)")*Z461</f>
        <v>397.32000000000005</v>
      </c>
      <c r="BL461" s="6">
        <f ca="1">BL460+SUMIFS('Transactions (Dated)'!$F:$F,'Transactions (Dated)'!$D:$D,$BF461,'Transactions (Dated)'!$B:$B,BL$11,'Transactions (Dated)'!$C:$C,"Dividend (paid to cash)")*AA461</f>
        <v>0</v>
      </c>
      <c r="BM461" s="6">
        <f ca="1">BM460+SUMIFS('Transactions (Dated)'!$F:$F,'Transactions (Dated)'!$D:$D,$BF461,'Transactions (Dated)'!$B:$B,BM$11,'Transactions (Dated)'!$C:$C,"Dividend (paid to cash)")*AB461</f>
        <v>2155.902</v>
      </c>
      <c r="BN461" s="6">
        <f ca="1">BN460+SUMIFS('Transactions (Dated)'!$F:$F,'Transactions (Dated)'!$D:$D,$BF461,'Transactions (Dated)'!$B:$B,BN$11,'Transactions (Dated)'!$C:$C,"Dividend (paid to cash)")*AC461</f>
        <v>1740</v>
      </c>
      <c r="BO461" s="6">
        <f ca="1">BO460+SUMIFS('Transactions (Dated)'!$F:$F,'Transactions (Dated)'!$D:$D,$BF461,'Transactions (Dated)'!$B:$B,BO$11,'Transactions (Dated)'!$C:$C,"Dividend (paid to cash)")*AD461</f>
        <v>0</v>
      </c>
      <c r="BP461" s="6">
        <f ca="1">BP460+SUMIFS('Transactions (Dated)'!$F:$F,'Transactions (Dated)'!$D:$D,$BF461,'Transactions (Dated)'!$B:$B,BP$11,'Transactions (Dated)'!$C:$C,"Dividend (paid to cash)")*AE461</f>
        <v>0</v>
      </c>
      <c r="BQ461" s="6">
        <f ca="1">BQ460+SUMIFS('Transactions (Dated)'!$F:$F,'Transactions (Dated)'!$D:$D,$BF461,'Transactions (Dated)'!$B:$B,BQ$11,'Transactions (Dated)'!$C:$C,"Dividend (paid to cash)")*AF461</f>
        <v>0</v>
      </c>
      <c r="BR461" s="6">
        <f ca="1">BR460+SUMIFS('Transactions (Dated)'!$F:$F,'Transactions (Dated)'!$D:$D,$BF461,'Transactions (Dated)'!$B:$B,BR$11,'Transactions (Dated)'!$C:$C,"Dividend (paid to cash)")*AG461</f>
        <v>0</v>
      </c>
      <c r="BS461" s="6">
        <f ca="1">BS460+SUMIFS('Transactions (Dated)'!$F:$F,'Transactions (Dated)'!$D:$D,$BF461,'Transactions (Dated)'!$B:$B,BS$11,'Transactions (Dated)'!$C:$C,"Dividend (paid to cash)")*AH461</f>
        <v>0</v>
      </c>
      <c r="BT461" s="6">
        <f ca="1">BT460+SUMIFS('Transactions (Dated)'!$F:$F,'Transactions (Dated)'!$D:$D,$BF461,'Transactions (Dated)'!$B:$B,BT$11,'Transactions (Dated)'!$C:$C,"Dividend (paid to cash)")*AI461</f>
        <v>0</v>
      </c>
      <c r="BU461" s="6">
        <f ca="1">BU460+SUMIFS('Transactions (Dated)'!$F:$F,'Transactions (Dated)'!$D:$D,$BF461,'Transactions (Dated)'!$B:$B,BU$11,'Transactions (Dated)'!$C:$C,"Dividend (paid to cash)")*AJ461</f>
        <v>0</v>
      </c>
      <c r="BV461" s="6"/>
      <c r="BX461" s="6">
        <f t="shared" ref="BX461:BX524" ca="1" si="198">SUM(BG461:BW461)</f>
        <v>640512.77699999989</v>
      </c>
      <c r="BZ461" s="3">
        <f t="shared" ref="BZ461:BZ524" si="199">BF461</f>
        <v>42566</v>
      </c>
      <c r="CA461" s="4">
        <f t="shared" ca="1" si="194"/>
        <v>421534.28</v>
      </c>
      <c r="CB461" s="4">
        <f t="shared" ca="1" si="195"/>
        <v>640512.77699999989</v>
      </c>
      <c r="CD461" s="4">
        <f t="shared" ca="1" si="196"/>
        <v>1062047.057</v>
      </c>
    </row>
    <row r="462" spans="2:82">
      <c r="B462" s="3">
        <f t="shared" si="197"/>
        <v>42569</v>
      </c>
      <c r="C462" s="2">
        <v>14532.4</v>
      </c>
      <c r="E462" s="70">
        <v>42569</v>
      </c>
      <c r="F462" s="69">
        <v>8.7100000000000009</v>
      </c>
      <c r="G462" s="69">
        <v>2.3199999999999998</v>
      </c>
      <c r="H462" s="69">
        <v>19.59</v>
      </c>
      <c r="I462" s="69">
        <v>39.44</v>
      </c>
      <c r="J462" s="69">
        <v>13</v>
      </c>
      <c r="K462" s="69">
        <v>13.49</v>
      </c>
      <c r="L462" s="69">
        <v>17.2</v>
      </c>
      <c r="M462" s="69">
        <v>5.74</v>
      </c>
      <c r="N462" s="69">
        <v>8.9</v>
      </c>
      <c r="O462" s="69">
        <v>9.5167000000000002</v>
      </c>
      <c r="P462" s="69">
        <v>29.23</v>
      </c>
      <c r="Q462" s="69">
        <v>1.08</v>
      </c>
      <c r="R462" s="69">
        <v>7</v>
      </c>
      <c r="S462" s="69">
        <v>43.29</v>
      </c>
      <c r="T462" s="4"/>
      <c r="V462" s="3">
        <f t="shared" si="176"/>
        <v>42569</v>
      </c>
      <c r="W462" s="40">
        <f ca="1">W461+SUMIFS('Transactions (Dated)'!$E$2:$E$53,'Transactions (Dated)'!$D$2:$D$53,'Share Values'!$V462,'Transactions (Dated)'!$B$2:$B$53,'Share Values'!W$11,'Transactions (Dated)'!$C$2:$C$53,"Buy")-SUMIFS('Transactions (Dated)'!$E$2:$E$53,'Transactions (Dated)'!$D$2:$D$53,'Share Values'!$V462,'Transactions (Dated)'!$B$2:$B$53,'Share Values'!W$11,'Transactions (Dated)'!$C$2:$C$53,"Sell")</f>
        <v>4625</v>
      </c>
      <c r="X462" s="40">
        <f ca="1">X461+SUMIFS('Transactions (Dated)'!$E$2:$E$53,'Transactions (Dated)'!$D$2:$D$53,'Share Values'!$V462,'Transactions (Dated)'!$B$2:$B$53,'Share Values'!X$11,'Transactions (Dated)'!$C$2:$C$53,"Buy")-SUMIFS('Transactions (Dated)'!$E$2:$E$53,'Transactions (Dated)'!$D$2:$D$53,'Share Values'!$V462,'Transactions (Dated)'!$B$2:$B$53,'Share Values'!X$11,'Transactions (Dated)'!$C$2:$C$53,"Sell")</f>
        <v>9375</v>
      </c>
      <c r="Y462" s="40">
        <f ca="1">Y461+SUMIFS('Transactions (Dated)'!$E$2:$E$53,'Transactions (Dated)'!$D$2:$D$53,'Share Values'!$V462,'Transactions (Dated)'!$B$2:$B$53,'Share Values'!Y$11,'Transactions (Dated)'!$C$2:$C$53,"Buy")-SUMIFS('Transactions (Dated)'!$E$2:$E$53,'Transactions (Dated)'!$D$2:$D$53,'Share Values'!$V462,'Transactions (Dated)'!$B$2:$B$53,'Share Values'!Y$11,'Transactions (Dated)'!$C$2:$C$53,"Sell")</f>
        <v>0</v>
      </c>
      <c r="Z462" s="40">
        <f ca="1">Z461+SUMIFS('Transactions (Dated)'!$E$2:$E$53,'Transactions (Dated)'!$D$2:$D$53,'Share Values'!$V462,'Transactions (Dated)'!$B$2:$B$53,'Share Values'!Z$11,'Transactions (Dated)'!$C$2:$C$53,"Buy")-SUMIFS('Transactions (Dated)'!$E$2:$E$53,'Transactions (Dated)'!$D$2:$D$53,'Share Values'!$V462,'Transactions (Dated)'!$B$2:$B$53,'Share Values'!Z$11,'Transactions (Dated)'!$C$2:$C$53,"Sell")</f>
        <v>1892</v>
      </c>
      <c r="AA462" s="40">
        <f ca="1">AA461+SUMIFS('Transactions (Dated)'!$E$2:$E$53,'Transactions (Dated)'!$D$2:$D$53,'Share Values'!$V462,'Transactions (Dated)'!$B$2:$B$53,'Share Values'!AA$11,'Transactions (Dated)'!$C$2:$C$53,"Buy")-SUMIFS('Transactions (Dated)'!$E$2:$E$53,'Transactions (Dated)'!$D$2:$D$53,'Share Values'!$V462,'Transactions (Dated)'!$B$2:$B$53,'Share Values'!AA$11,'Transactions (Dated)'!$C$2:$C$53,"Sell")</f>
        <v>2348</v>
      </c>
      <c r="AB462" s="40">
        <f ca="1">AB461+SUMIFS('Transactions (Dated)'!$E$2:$E$53,'Transactions (Dated)'!$D$2:$D$53,'Share Values'!$V462,'Transactions (Dated)'!$B$2:$B$53,'Share Values'!AB$11,'Transactions (Dated)'!$C$2:$C$53,"Buy")-SUMIFS('Transactions (Dated)'!$E$2:$E$53,'Transactions (Dated)'!$D$2:$D$53,'Share Values'!$V462,'Transactions (Dated)'!$B$2:$B$53,'Share Values'!AB$11,'Transactions (Dated)'!$C$2:$C$53,"Sell")</f>
        <v>4900</v>
      </c>
      <c r="AC462" s="40">
        <f ca="1">AC461+SUMIFS('Transactions (Dated)'!$E$2:$E$53,'Transactions (Dated)'!$D$2:$D$53,'Share Values'!$V462,'Transactions (Dated)'!$B$2:$B$53,'Share Values'!AC$11,'Transactions (Dated)'!$C$2:$C$53,"Buy")-SUMIFS('Transactions (Dated)'!$E$2:$E$53,'Transactions (Dated)'!$D$2:$D$53,'Share Values'!$V462,'Transactions (Dated)'!$B$2:$B$53,'Share Values'!AC$11,'Transactions (Dated)'!$C$2:$C$53,"Sell")</f>
        <v>2900</v>
      </c>
      <c r="AD462" s="40">
        <f ca="1">AD461+SUMIFS('Transactions (Dated)'!$E$2:$E$53,'Transactions (Dated)'!$D$2:$D$53,'Share Values'!$V462,'Transactions (Dated)'!$B$2:$B$53,'Share Values'!AD$11,'Transactions (Dated)'!$C$2:$C$53,"Buy")-SUMIFS('Transactions (Dated)'!$E$2:$E$53,'Transactions (Dated)'!$D$2:$D$53,'Share Values'!$V462,'Transactions (Dated)'!$B$2:$B$53,'Share Values'!AD$11,'Transactions (Dated)'!$C$2:$C$53,"Sell")</f>
        <v>14201</v>
      </c>
      <c r="AE462" s="40">
        <f ca="1">AE461+SUMIFS('Transactions (Dated)'!$E$2:$E$53,'Transactions (Dated)'!$D$2:$D$53,'Share Values'!$V462,'Transactions (Dated)'!$B$2:$B$53,'Share Values'!AE$11,'Transactions (Dated)'!$C$2:$C$53,"Buy")-SUMIFS('Transactions (Dated)'!$E$2:$E$53,'Transactions (Dated)'!$D$2:$D$53,'Share Values'!$V462,'Transactions (Dated)'!$B$2:$B$53,'Share Values'!AE$11,'Transactions (Dated)'!$C$2:$C$53,"Sell")</f>
        <v>6835</v>
      </c>
      <c r="AF462" s="40">
        <f ca="1">AF461+SUMIFS('Transactions (Dated)'!$E$2:$E$53,'Transactions (Dated)'!$D$2:$D$53,'Share Values'!$V462,'Transactions (Dated)'!$B$2:$B$53,'Share Values'!AF$11,'Transactions (Dated)'!$C$2:$C$53,"Buy")-SUMIFS('Transactions (Dated)'!$E$2:$E$53,'Transactions (Dated)'!$D$2:$D$53,'Share Values'!$V462,'Transactions (Dated)'!$B$2:$B$53,'Share Values'!AF$11,'Transactions (Dated)'!$C$2:$C$53,"Sell")</f>
        <v>0</v>
      </c>
      <c r="AG462" s="40">
        <f ca="1">AG461+SUMIFS('Transactions (Dated)'!$E$2:$E$53,'Transactions (Dated)'!$D$2:$D$53,'Share Values'!$V462,'Transactions (Dated)'!$B$2:$B$53,'Share Values'!AG$11,'Transactions (Dated)'!$C$2:$C$53,"Buy")-SUMIFS('Transactions (Dated)'!$E$2:$E$53,'Transactions (Dated)'!$D$2:$D$53,'Share Values'!$V462,'Transactions (Dated)'!$B$2:$B$53,'Share Values'!AG$11,'Transactions (Dated)'!$C$2:$C$53,"Sell")</f>
        <v>0</v>
      </c>
      <c r="AH462" s="40">
        <f ca="1">AH461+SUMIFS('Transactions (Dated)'!$E$2:$E$53,'Transactions (Dated)'!$D$2:$D$53,'Share Values'!$V462,'Transactions (Dated)'!$B$2:$B$53,'Share Values'!AH$11,'Transactions (Dated)'!$C$2:$C$53,"Buy")-SUMIFS('Transactions (Dated)'!$E$2:$E$53,'Transactions (Dated)'!$D$2:$D$53,'Share Values'!$V462,'Transactions (Dated)'!$B$2:$B$53,'Share Values'!AH$11,'Transactions (Dated)'!$C$2:$C$53,"Sell")</f>
        <v>0</v>
      </c>
      <c r="AI462" s="40">
        <f ca="1">AI461+SUMIFS('Transactions (Dated)'!$E$2:$E$53,'Transactions (Dated)'!$D$2:$D$53,'Share Values'!$V462,'Transactions (Dated)'!$B$2:$B$53,'Share Values'!AI$11,'Transactions (Dated)'!$C$2:$C$53,"Buy")-SUMIFS('Transactions (Dated)'!$E$2:$E$53,'Transactions (Dated)'!$D$2:$D$53,'Share Values'!$V462,'Transactions (Dated)'!$B$2:$B$53,'Share Values'!AI$11,'Transactions (Dated)'!$C$2:$C$53,"Sell")</f>
        <v>0</v>
      </c>
      <c r="AJ462" s="40">
        <f ca="1">AJ461+SUMIFS('Transactions (Dated)'!$E$2:$E$53,'Transactions (Dated)'!$D$2:$D$53,'Share Values'!$V462,'Transactions (Dated)'!$B$2:$B$53,'Share Values'!AJ$11,'Transactions (Dated)'!$C$2:$C$53,"Buy")-SUMIFS('Transactions (Dated)'!$E$2:$E$53,'Transactions (Dated)'!$D$2:$D$53,'Share Values'!$V462,'Transactions (Dated)'!$B$2:$B$53,'Share Values'!AJ$11,'Transactions (Dated)'!$C$2:$C$53,"Sell")</f>
        <v>0</v>
      </c>
      <c r="AK462" s="40"/>
      <c r="AM462" s="3">
        <f t="shared" si="177"/>
        <v>42569</v>
      </c>
      <c r="AN462" s="6">
        <f t="shared" ca="1" si="178"/>
        <v>40283.750000000007</v>
      </c>
      <c r="AO462" s="6">
        <f t="shared" ca="1" si="179"/>
        <v>21750</v>
      </c>
      <c r="AP462" s="6">
        <f t="shared" ca="1" si="180"/>
        <v>0</v>
      </c>
      <c r="AQ462" s="6">
        <f t="shared" ca="1" si="181"/>
        <v>74620.479999999996</v>
      </c>
      <c r="AR462" s="6">
        <f t="shared" ca="1" si="182"/>
        <v>30524</v>
      </c>
      <c r="AS462" s="6">
        <f t="shared" ca="1" si="183"/>
        <v>66101</v>
      </c>
      <c r="AT462" s="6">
        <f t="shared" ca="1" si="184"/>
        <v>49880</v>
      </c>
      <c r="AU462" s="6">
        <f t="shared" ca="1" si="185"/>
        <v>81513.740000000005</v>
      </c>
      <c r="AV462" s="6">
        <f t="shared" ca="1" si="186"/>
        <v>60831.5</v>
      </c>
      <c r="AW462" s="6">
        <f t="shared" ca="1" si="187"/>
        <v>0</v>
      </c>
      <c r="AX462" s="6">
        <f t="shared" ca="1" si="188"/>
        <v>0</v>
      </c>
      <c r="AY462" s="6">
        <f t="shared" ca="1" si="189"/>
        <v>0</v>
      </c>
      <c r="AZ462" s="6">
        <f t="shared" ca="1" si="190"/>
        <v>0</v>
      </c>
      <c r="BA462" s="6">
        <f t="shared" ca="1" si="191"/>
        <v>0</v>
      </c>
      <c r="BB462" s="6"/>
      <c r="BD462" s="4">
        <f t="shared" ca="1" si="192"/>
        <v>425504.47</v>
      </c>
      <c r="BF462" s="3">
        <f t="shared" si="193"/>
        <v>42569</v>
      </c>
      <c r="BG462" s="6">
        <f>BG461+SUMIFS('Transactions (Dated)'!H:H,'Transactions (Dated)'!D:D,'Share Values'!AM462)</f>
        <v>633797.67999999993</v>
      </c>
      <c r="BH462" s="6">
        <f ca="1">BH461+SUMIFS('Transactions (Dated)'!$F:$F,'Transactions (Dated)'!$D:$D,$BF462,'Transactions (Dated)'!$B:$B,BH$11,'Transactions (Dated)'!$C:$C,"Dividend (paid to cash)")*W462</f>
        <v>0</v>
      </c>
      <c r="BI462" s="6">
        <f ca="1">BI461+SUMIFS('Transactions (Dated)'!$F:$F,'Transactions (Dated)'!$D:$D,$BF462,'Transactions (Dated)'!$B:$B,BI$11,'Transactions (Dated)'!$C:$C,"Dividend (paid to cash)")*X462</f>
        <v>2421.875</v>
      </c>
      <c r="BJ462" s="6">
        <f ca="1">BJ461+SUMIFS('Transactions (Dated)'!$F:$F,'Transactions (Dated)'!$D:$D,$BF462,'Transactions (Dated)'!$B:$B,BJ$11,'Transactions (Dated)'!$C:$C,"Dividend (paid to cash)")*Y462</f>
        <v>0</v>
      </c>
      <c r="BK462" s="6">
        <f ca="1">BK461+SUMIFS('Transactions (Dated)'!$F:$F,'Transactions (Dated)'!$D:$D,$BF462,'Transactions (Dated)'!$B:$B,BK$11,'Transactions (Dated)'!$C:$C,"Dividend (paid to cash)")*Z462</f>
        <v>397.32000000000005</v>
      </c>
      <c r="BL462" s="6">
        <f ca="1">BL461+SUMIFS('Transactions (Dated)'!$F:$F,'Transactions (Dated)'!$D:$D,$BF462,'Transactions (Dated)'!$B:$B,BL$11,'Transactions (Dated)'!$C:$C,"Dividend (paid to cash)")*AA462</f>
        <v>0</v>
      </c>
      <c r="BM462" s="6">
        <f ca="1">BM461+SUMIFS('Transactions (Dated)'!$F:$F,'Transactions (Dated)'!$D:$D,$BF462,'Transactions (Dated)'!$B:$B,BM$11,'Transactions (Dated)'!$C:$C,"Dividend (paid to cash)")*AB462</f>
        <v>2155.902</v>
      </c>
      <c r="BN462" s="6">
        <f ca="1">BN461+SUMIFS('Transactions (Dated)'!$F:$F,'Transactions (Dated)'!$D:$D,$BF462,'Transactions (Dated)'!$B:$B,BN$11,'Transactions (Dated)'!$C:$C,"Dividend (paid to cash)")*AC462</f>
        <v>1740</v>
      </c>
      <c r="BO462" s="6">
        <f ca="1">BO461+SUMIFS('Transactions (Dated)'!$F:$F,'Transactions (Dated)'!$D:$D,$BF462,'Transactions (Dated)'!$B:$B,BO$11,'Transactions (Dated)'!$C:$C,"Dividend (paid to cash)")*AD462</f>
        <v>0</v>
      </c>
      <c r="BP462" s="6">
        <f ca="1">BP461+SUMIFS('Transactions (Dated)'!$F:$F,'Transactions (Dated)'!$D:$D,$BF462,'Transactions (Dated)'!$B:$B,BP$11,'Transactions (Dated)'!$C:$C,"Dividend (paid to cash)")*AE462</f>
        <v>0</v>
      </c>
      <c r="BQ462" s="6">
        <f ca="1">BQ461+SUMIFS('Transactions (Dated)'!$F:$F,'Transactions (Dated)'!$D:$D,$BF462,'Transactions (Dated)'!$B:$B,BQ$11,'Transactions (Dated)'!$C:$C,"Dividend (paid to cash)")*AF462</f>
        <v>0</v>
      </c>
      <c r="BR462" s="6">
        <f ca="1">BR461+SUMIFS('Transactions (Dated)'!$F:$F,'Transactions (Dated)'!$D:$D,$BF462,'Transactions (Dated)'!$B:$B,BR$11,'Transactions (Dated)'!$C:$C,"Dividend (paid to cash)")*AG462</f>
        <v>0</v>
      </c>
      <c r="BS462" s="6">
        <f ca="1">BS461+SUMIFS('Transactions (Dated)'!$F:$F,'Transactions (Dated)'!$D:$D,$BF462,'Transactions (Dated)'!$B:$B,BS$11,'Transactions (Dated)'!$C:$C,"Dividend (paid to cash)")*AH462</f>
        <v>0</v>
      </c>
      <c r="BT462" s="6">
        <f ca="1">BT461+SUMIFS('Transactions (Dated)'!$F:$F,'Transactions (Dated)'!$D:$D,$BF462,'Transactions (Dated)'!$B:$B,BT$11,'Transactions (Dated)'!$C:$C,"Dividend (paid to cash)")*AI462</f>
        <v>0</v>
      </c>
      <c r="BU462" s="6">
        <f ca="1">BU461+SUMIFS('Transactions (Dated)'!$F:$F,'Transactions (Dated)'!$D:$D,$BF462,'Transactions (Dated)'!$B:$B,BU$11,'Transactions (Dated)'!$C:$C,"Dividend (paid to cash)")*AJ462</f>
        <v>0</v>
      </c>
      <c r="BV462" s="6"/>
      <c r="BX462" s="6">
        <f t="shared" ca="1" si="198"/>
        <v>640512.77699999989</v>
      </c>
      <c r="BZ462" s="3">
        <f t="shared" si="199"/>
        <v>42569</v>
      </c>
      <c r="CA462" s="4">
        <f t="shared" ca="1" si="194"/>
        <v>425504.47</v>
      </c>
      <c r="CB462" s="4">
        <f t="shared" ca="1" si="195"/>
        <v>640512.77699999989</v>
      </c>
      <c r="CD462" s="4">
        <f t="shared" ca="1" si="196"/>
        <v>1066017.247</v>
      </c>
    </row>
    <row r="463" spans="2:82">
      <c r="B463" s="3">
        <f t="shared" si="197"/>
        <v>42570</v>
      </c>
      <c r="C463" s="2">
        <v>14524.6</v>
      </c>
      <c r="E463" s="70">
        <v>42570</v>
      </c>
      <c r="F463" s="69">
        <v>8.68</v>
      </c>
      <c r="G463" s="69">
        <v>2.27</v>
      </c>
      <c r="H463" s="69">
        <v>19.600000000000001</v>
      </c>
      <c r="I463" s="69">
        <v>39.89</v>
      </c>
      <c r="J463" s="69">
        <v>12.85</v>
      </c>
      <c r="K463" s="69">
        <v>13.57</v>
      </c>
      <c r="L463" s="69">
        <v>16.96</v>
      </c>
      <c r="M463" s="69">
        <v>5.83</v>
      </c>
      <c r="N463" s="69">
        <v>8.51</v>
      </c>
      <c r="O463" s="69">
        <v>9.1667000000000005</v>
      </c>
      <c r="P463" s="69">
        <v>29.38</v>
      </c>
      <c r="Q463" s="69">
        <v>1.08</v>
      </c>
      <c r="R463" s="69">
        <v>6.74</v>
      </c>
      <c r="S463" s="69">
        <v>43.24</v>
      </c>
      <c r="T463" s="4"/>
      <c r="V463" s="3">
        <f t="shared" si="176"/>
        <v>42570</v>
      </c>
      <c r="W463" s="40">
        <f ca="1">W462+SUMIFS('Transactions (Dated)'!$E$2:$E$53,'Transactions (Dated)'!$D$2:$D$53,'Share Values'!$V463,'Transactions (Dated)'!$B$2:$B$53,'Share Values'!W$11,'Transactions (Dated)'!$C$2:$C$53,"Buy")-SUMIFS('Transactions (Dated)'!$E$2:$E$53,'Transactions (Dated)'!$D$2:$D$53,'Share Values'!$V463,'Transactions (Dated)'!$B$2:$B$53,'Share Values'!W$11,'Transactions (Dated)'!$C$2:$C$53,"Sell")</f>
        <v>4625</v>
      </c>
      <c r="X463" s="40">
        <f ca="1">X462+SUMIFS('Transactions (Dated)'!$E$2:$E$53,'Transactions (Dated)'!$D$2:$D$53,'Share Values'!$V463,'Transactions (Dated)'!$B$2:$B$53,'Share Values'!X$11,'Transactions (Dated)'!$C$2:$C$53,"Buy")-SUMIFS('Transactions (Dated)'!$E$2:$E$53,'Transactions (Dated)'!$D$2:$D$53,'Share Values'!$V463,'Transactions (Dated)'!$B$2:$B$53,'Share Values'!X$11,'Transactions (Dated)'!$C$2:$C$53,"Sell")</f>
        <v>9375</v>
      </c>
      <c r="Y463" s="40">
        <f ca="1">Y462+SUMIFS('Transactions (Dated)'!$E$2:$E$53,'Transactions (Dated)'!$D$2:$D$53,'Share Values'!$V463,'Transactions (Dated)'!$B$2:$B$53,'Share Values'!Y$11,'Transactions (Dated)'!$C$2:$C$53,"Buy")-SUMIFS('Transactions (Dated)'!$E$2:$E$53,'Transactions (Dated)'!$D$2:$D$53,'Share Values'!$V463,'Transactions (Dated)'!$B$2:$B$53,'Share Values'!Y$11,'Transactions (Dated)'!$C$2:$C$53,"Sell")</f>
        <v>0</v>
      </c>
      <c r="Z463" s="40">
        <f ca="1">Z462+SUMIFS('Transactions (Dated)'!$E$2:$E$53,'Transactions (Dated)'!$D$2:$D$53,'Share Values'!$V463,'Transactions (Dated)'!$B$2:$B$53,'Share Values'!Z$11,'Transactions (Dated)'!$C$2:$C$53,"Buy")-SUMIFS('Transactions (Dated)'!$E$2:$E$53,'Transactions (Dated)'!$D$2:$D$53,'Share Values'!$V463,'Transactions (Dated)'!$B$2:$B$53,'Share Values'!Z$11,'Transactions (Dated)'!$C$2:$C$53,"Sell")</f>
        <v>1892</v>
      </c>
      <c r="AA463" s="40">
        <f ca="1">AA462+SUMIFS('Transactions (Dated)'!$E$2:$E$53,'Transactions (Dated)'!$D$2:$D$53,'Share Values'!$V463,'Transactions (Dated)'!$B$2:$B$53,'Share Values'!AA$11,'Transactions (Dated)'!$C$2:$C$53,"Buy")-SUMIFS('Transactions (Dated)'!$E$2:$E$53,'Transactions (Dated)'!$D$2:$D$53,'Share Values'!$V463,'Transactions (Dated)'!$B$2:$B$53,'Share Values'!AA$11,'Transactions (Dated)'!$C$2:$C$53,"Sell")</f>
        <v>2348</v>
      </c>
      <c r="AB463" s="40">
        <f ca="1">AB462+SUMIFS('Transactions (Dated)'!$E$2:$E$53,'Transactions (Dated)'!$D$2:$D$53,'Share Values'!$V463,'Transactions (Dated)'!$B$2:$B$53,'Share Values'!AB$11,'Transactions (Dated)'!$C$2:$C$53,"Buy")-SUMIFS('Transactions (Dated)'!$E$2:$E$53,'Transactions (Dated)'!$D$2:$D$53,'Share Values'!$V463,'Transactions (Dated)'!$B$2:$B$53,'Share Values'!AB$11,'Transactions (Dated)'!$C$2:$C$53,"Sell")</f>
        <v>4900</v>
      </c>
      <c r="AC463" s="40">
        <f ca="1">AC462+SUMIFS('Transactions (Dated)'!$E$2:$E$53,'Transactions (Dated)'!$D$2:$D$53,'Share Values'!$V463,'Transactions (Dated)'!$B$2:$B$53,'Share Values'!AC$11,'Transactions (Dated)'!$C$2:$C$53,"Buy")-SUMIFS('Transactions (Dated)'!$E$2:$E$53,'Transactions (Dated)'!$D$2:$D$53,'Share Values'!$V463,'Transactions (Dated)'!$B$2:$B$53,'Share Values'!AC$11,'Transactions (Dated)'!$C$2:$C$53,"Sell")</f>
        <v>2900</v>
      </c>
      <c r="AD463" s="40">
        <f ca="1">AD462+SUMIFS('Transactions (Dated)'!$E$2:$E$53,'Transactions (Dated)'!$D$2:$D$53,'Share Values'!$V463,'Transactions (Dated)'!$B$2:$B$53,'Share Values'!AD$11,'Transactions (Dated)'!$C$2:$C$53,"Buy")-SUMIFS('Transactions (Dated)'!$E$2:$E$53,'Transactions (Dated)'!$D$2:$D$53,'Share Values'!$V463,'Transactions (Dated)'!$B$2:$B$53,'Share Values'!AD$11,'Transactions (Dated)'!$C$2:$C$53,"Sell")</f>
        <v>14201</v>
      </c>
      <c r="AE463" s="40">
        <f ca="1">AE462+SUMIFS('Transactions (Dated)'!$E$2:$E$53,'Transactions (Dated)'!$D$2:$D$53,'Share Values'!$V463,'Transactions (Dated)'!$B$2:$B$53,'Share Values'!AE$11,'Transactions (Dated)'!$C$2:$C$53,"Buy")-SUMIFS('Transactions (Dated)'!$E$2:$E$53,'Transactions (Dated)'!$D$2:$D$53,'Share Values'!$V463,'Transactions (Dated)'!$B$2:$B$53,'Share Values'!AE$11,'Transactions (Dated)'!$C$2:$C$53,"Sell")</f>
        <v>6835</v>
      </c>
      <c r="AF463" s="40">
        <f ca="1">AF462+SUMIFS('Transactions (Dated)'!$E$2:$E$53,'Transactions (Dated)'!$D$2:$D$53,'Share Values'!$V463,'Transactions (Dated)'!$B$2:$B$53,'Share Values'!AF$11,'Transactions (Dated)'!$C$2:$C$53,"Buy")-SUMIFS('Transactions (Dated)'!$E$2:$E$53,'Transactions (Dated)'!$D$2:$D$53,'Share Values'!$V463,'Transactions (Dated)'!$B$2:$B$53,'Share Values'!AF$11,'Transactions (Dated)'!$C$2:$C$53,"Sell")</f>
        <v>0</v>
      </c>
      <c r="AG463" s="40">
        <f ca="1">AG462+SUMIFS('Transactions (Dated)'!$E$2:$E$53,'Transactions (Dated)'!$D$2:$D$53,'Share Values'!$V463,'Transactions (Dated)'!$B$2:$B$53,'Share Values'!AG$11,'Transactions (Dated)'!$C$2:$C$53,"Buy")-SUMIFS('Transactions (Dated)'!$E$2:$E$53,'Transactions (Dated)'!$D$2:$D$53,'Share Values'!$V463,'Transactions (Dated)'!$B$2:$B$53,'Share Values'!AG$11,'Transactions (Dated)'!$C$2:$C$53,"Sell")</f>
        <v>0</v>
      </c>
      <c r="AH463" s="40">
        <f ca="1">AH462+SUMIFS('Transactions (Dated)'!$E$2:$E$53,'Transactions (Dated)'!$D$2:$D$53,'Share Values'!$V463,'Transactions (Dated)'!$B$2:$B$53,'Share Values'!AH$11,'Transactions (Dated)'!$C$2:$C$53,"Buy")-SUMIFS('Transactions (Dated)'!$E$2:$E$53,'Transactions (Dated)'!$D$2:$D$53,'Share Values'!$V463,'Transactions (Dated)'!$B$2:$B$53,'Share Values'!AH$11,'Transactions (Dated)'!$C$2:$C$53,"Sell")</f>
        <v>0</v>
      </c>
      <c r="AI463" s="40">
        <f ca="1">AI462+SUMIFS('Transactions (Dated)'!$E$2:$E$53,'Transactions (Dated)'!$D$2:$D$53,'Share Values'!$V463,'Transactions (Dated)'!$B$2:$B$53,'Share Values'!AI$11,'Transactions (Dated)'!$C$2:$C$53,"Buy")-SUMIFS('Transactions (Dated)'!$E$2:$E$53,'Transactions (Dated)'!$D$2:$D$53,'Share Values'!$V463,'Transactions (Dated)'!$B$2:$B$53,'Share Values'!AI$11,'Transactions (Dated)'!$C$2:$C$53,"Sell")</f>
        <v>0</v>
      </c>
      <c r="AJ463" s="40">
        <f ca="1">AJ462+SUMIFS('Transactions (Dated)'!$E$2:$E$53,'Transactions (Dated)'!$D$2:$D$53,'Share Values'!$V463,'Transactions (Dated)'!$B$2:$B$53,'Share Values'!AJ$11,'Transactions (Dated)'!$C$2:$C$53,"Buy")-SUMIFS('Transactions (Dated)'!$E$2:$E$53,'Transactions (Dated)'!$D$2:$D$53,'Share Values'!$V463,'Transactions (Dated)'!$B$2:$B$53,'Share Values'!AJ$11,'Transactions (Dated)'!$C$2:$C$53,"Sell")</f>
        <v>0</v>
      </c>
      <c r="AK463" s="40"/>
      <c r="AM463" s="3">
        <f t="shared" si="177"/>
        <v>42570</v>
      </c>
      <c r="AN463" s="6">
        <f t="shared" ca="1" si="178"/>
        <v>40145</v>
      </c>
      <c r="AO463" s="6">
        <f t="shared" ca="1" si="179"/>
        <v>21281.25</v>
      </c>
      <c r="AP463" s="6">
        <f t="shared" ca="1" si="180"/>
        <v>0</v>
      </c>
      <c r="AQ463" s="6">
        <f t="shared" ca="1" si="181"/>
        <v>75471.88</v>
      </c>
      <c r="AR463" s="6">
        <f t="shared" ca="1" si="182"/>
        <v>30171.8</v>
      </c>
      <c r="AS463" s="6">
        <f t="shared" ca="1" si="183"/>
        <v>66493</v>
      </c>
      <c r="AT463" s="6">
        <f t="shared" ca="1" si="184"/>
        <v>49184</v>
      </c>
      <c r="AU463" s="6">
        <f t="shared" ca="1" si="185"/>
        <v>82791.83</v>
      </c>
      <c r="AV463" s="6">
        <f t="shared" ca="1" si="186"/>
        <v>58165.85</v>
      </c>
      <c r="AW463" s="6">
        <f t="shared" ca="1" si="187"/>
        <v>0</v>
      </c>
      <c r="AX463" s="6">
        <f t="shared" ca="1" si="188"/>
        <v>0</v>
      </c>
      <c r="AY463" s="6">
        <f t="shared" ca="1" si="189"/>
        <v>0</v>
      </c>
      <c r="AZ463" s="6">
        <f t="shared" ca="1" si="190"/>
        <v>0</v>
      </c>
      <c r="BA463" s="6">
        <f t="shared" ca="1" si="191"/>
        <v>0</v>
      </c>
      <c r="BB463" s="6"/>
      <c r="BD463" s="4">
        <f t="shared" ca="1" si="192"/>
        <v>423704.61</v>
      </c>
      <c r="BF463" s="3">
        <f t="shared" si="193"/>
        <v>42570</v>
      </c>
      <c r="BG463" s="6">
        <f>BG462+SUMIFS('Transactions (Dated)'!H:H,'Transactions (Dated)'!D:D,'Share Values'!AM463)</f>
        <v>633797.67999999993</v>
      </c>
      <c r="BH463" s="6">
        <f ca="1">BH462+SUMIFS('Transactions (Dated)'!$F:$F,'Transactions (Dated)'!$D:$D,$BF463,'Transactions (Dated)'!$B:$B,BH$11,'Transactions (Dated)'!$C:$C,"Dividend (paid to cash)")*W463</f>
        <v>0</v>
      </c>
      <c r="BI463" s="6">
        <f ca="1">BI462+SUMIFS('Transactions (Dated)'!$F:$F,'Transactions (Dated)'!$D:$D,$BF463,'Transactions (Dated)'!$B:$B,BI$11,'Transactions (Dated)'!$C:$C,"Dividend (paid to cash)")*X463</f>
        <v>2421.875</v>
      </c>
      <c r="BJ463" s="6">
        <f ca="1">BJ462+SUMIFS('Transactions (Dated)'!$F:$F,'Transactions (Dated)'!$D:$D,$BF463,'Transactions (Dated)'!$B:$B,BJ$11,'Transactions (Dated)'!$C:$C,"Dividend (paid to cash)")*Y463</f>
        <v>0</v>
      </c>
      <c r="BK463" s="6">
        <f ca="1">BK462+SUMIFS('Transactions (Dated)'!$F:$F,'Transactions (Dated)'!$D:$D,$BF463,'Transactions (Dated)'!$B:$B,BK$11,'Transactions (Dated)'!$C:$C,"Dividend (paid to cash)")*Z463</f>
        <v>397.32000000000005</v>
      </c>
      <c r="BL463" s="6">
        <f ca="1">BL462+SUMIFS('Transactions (Dated)'!$F:$F,'Transactions (Dated)'!$D:$D,$BF463,'Transactions (Dated)'!$B:$B,BL$11,'Transactions (Dated)'!$C:$C,"Dividend (paid to cash)")*AA463</f>
        <v>0</v>
      </c>
      <c r="BM463" s="6">
        <f ca="1">BM462+SUMIFS('Transactions (Dated)'!$F:$F,'Transactions (Dated)'!$D:$D,$BF463,'Transactions (Dated)'!$B:$B,BM$11,'Transactions (Dated)'!$C:$C,"Dividend (paid to cash)")*AB463</f>
        <v>2155.902</v>
      </c>
      <c r="BN463" s="6">
        <f ca="1">BN462+SUMIFS('Transactions (Dated)'!$F:$F,'Transactions (Dated)'!$D:$D,$BF463,'Transactions (Dated)'!$B:$B,BN$11,'Transactions (Dated)'!$C:$C,"Dividend (paid to cash)")*AC463</f>
        <v>1740</v>
      </c>
      <c r="BO463" s="6">
        <f ca="1">BO462+SUMIFS('Transactions (Dated)'!$F:$F,'Transactions (Dated)'!$D:$D,$BF463,'Transactions (Dated)'!$B:$B,BO$11,'Transactions (Dated)'!$C:$C,"Dividend (paid to cash)")*AD463</f>
        <v>0</v>
      </c>
      <c r="BP463" s="6">
        <f ca="1">BP462+SUMIFS('Transactions (Dated)'!$F:$F,'Transactions (Dated)'!$D:$D,$BF463,'Transactions (Dated)'!$B:$B,BP$11,'Transactions (Dated)'!$C:$C,"Dividend (paid to cash)")*AE463</f>
        <v>0</v>
      </c>
      <c r="BQ463" s="6">
        <f ca="1">BQ462+SUMIFS('Transactions (Dated)'!$F:$F,'Transactions (Dated)'!$D:$D,$BF463,'Transactions (Dated)'!$B:$B,BQ$11,'Transactions (Dated)'!$C:$C,"Dividend (paid to cash)")*AF463</f>
        <v>0</v>
      </c>
      <c r="BR463" s="6">
        <f ca="1">BR462+SUMIFS('Transactions (Dated)'!$F:$F,'Transactions (Dated)'!$D:$D,$BF463,'Transactions (Dated)'!$B:$B,BR$11,'Transactions (Dated)'!$C:$C,"Dividend (paid to cash)")*AG463</f>
        <v>0</v>
      </c>
      <c r="BS463" s="6">
        <f ca="1">BS462+SUMIFS('Transactions (Dated)'!$F:$F,'Transactions (Dated)'!$D:$D,$BF463,'Transactions (Dated)'!$B:$B,BS$11,'Transactions (Dated)'!$C:$C,"Dividend (paid to cash)")*AH463</f>
        <v>0</v>
      </c>
      <c r="BT463" s="6">
        <f ca="1">BT462+SUMIFS('Transactions (Dated)'!$F:$F,'Transactions (Dated)'!$D:$D,$BF463,'Transactions (Dated)'!$B:$B,BT$11,'Transactions (Dated)'!$C:$C,"Dividend (paid to cash)")*AI463</f>
        <v>0</v>
      </c>
      <c r="BU463" s="6">
        <f ca="1">BU462+SUMIFS('Transactions (Dated)'!$F:$F,'Transactions (Dated)'!$D:$D,$BF463,'Transactions (Dated)'!$B:$B,BU$11,'Transactions (Dated)'!$C:$C,"Dividend (paid to cash)")*AJ463</f>
        <v>0</v>
      </c>
      <c r="BV463" s="6"/>
      <c r="BX463" s="6">
        <f t="shared" ca="1" si="198"/>
        <v>640512.77699999989</v>
      </c>
      <c r="BZ463" s="3">
        <f t="shared" si="199"/>
        <v>42570</v>
      </c>
      <c r="CA463" s="4">
        <f t="shared" ca="1" si="194"/>
        <v>423704.61</v>
      </c>
      <c r="CB463" s="4">
        <f t="shared" ca="1" si="195"/>
        <v>640512.77699999989</v>
      </c>
      <c r="CD463" s="4">
        <f t="shared" ca="1" si="196"/>
        <v>1064217.3869999999</v>
      </c>
    </row>
    <row r="464" spans="2:82">
      <c r="B464" s="3">
        <f t="shared" si="197"/>
        <v>42571</v>
      </c>
      <c r="C464" s="2">
        <v>14533.6</v>
      </c>
      <c r="E464" s="70">
        <v>42571</v>
      </c>
      <c r="F464" s="69">
        <v>8.82</v>
      </c>
      <c r="G464" s="69">
        <v>2.25</v>
      </c>
      <c r="H464" s="69">
        <v>19.600000000000001</v>
      </c>
      <c r="I464" s="69">
        <v>39.93</v>
      </c>
      <c r="J464" s="69">
        <v>12.9</v>
      </c>
      <c r="K464" s="69">
        <v>13.66</v>
      </c>
      <c r="L464" s="69">
        <v>17.010000000000002</v>
      </c>
      <c r="M464" s="69">
        <v>5.5</v>
      </c>
      <c r="N464" s="69">
        <v>8.51</v>
      </c>
      <c r="O464" s="69">
        <v>9.0667000000000009</v>
      </c>
      <c r="P464" s="69">
        <v>29.61</v>
      </c>
      <c r="Q464" s="69">
        <v>1.08</v>
      </c>
      <c r="R464" s="69">
        <v>6.49</v>
      </c>
      <c r="S464" s="69">
        <v>43.19</v>
      </c>
      <c r="T464" s="4"/>
      <c r="V464" s="3">
        <f t="shared" si="176"/>
        <v>42571</v>
      </c>
      <c r="W464" s="40">
        <f ca="1">W463+SUMIFS('Transactions (Dated)'!$E$2:$E$53,'Transactions (Dated)'!$D$2:$D$53,'Share Values'!$V464,'Transactions (Dated)'!$B$2:$B$53,'Share Values'!W$11,'Transactions (Dated)'!$C$2:$C$53,"Buy")-SUMIFS('Transactions (Dated)'!$E$2:$E$53,'Transactions (Dated)'!$D$2:$D$53,'Share Values'!$V464,'Transactions (Dated)'!$B$2:$B$53,'Share Values'!W$11,'Transactions (Dated)'!$C$2:$C$53,"Sell")</f>
        <v>4625</v>
      </c>
      <c r="X464" s="40">
        <f ca="1">X463+SUMIFS('Transactions (Dated)'!$E$2:$E$53,'Transactions (Dated)'!$D$2:$D$53,'Share Values'!$V464,'Transactions (Dated)'!$B$2:$B$53,'Share Values'!X$11,'Transactions (Dated)'!$C$2:$C$53,"Buy")-SUMIFS('Transactions (Dated)'!$E$2:$E$53,'Transactions (Dated)'!$D$2:$D$53,'Share Values'!$V464,'Transactions (Dated)'!$B$2:$B$53,'Share Values'!X$11,'Transactions (Dated)'!$C$2:$C$53,"Sell")</f>
        <v>9375</v>
      </c>
      <c r="Y464" s="40">
        <f ca="1">Y463+SUMIFS('Transactions (Dated)'!$E$2:$E$53,'Transactions (Dated)'!$D$2:$D$53,'Share Values'!$V464,'Transactions (Dated)'!$B$2:$B$53,'Share Values'!Y$11,'Transactions (Dated)'!$C$2:$C$53,"Buy")-SUMIFS('Transactions (Dated)'!$E$2:$E$53,'Transactions (Dated)'!$D$2:$D$53,'Share Values'!$V464,'Transactions (Dated)'!$B$2:$B$53,'Share Values'!Y$11,'Transactions (Dated)'!$C$2:$C$53,"Sell")</f>
        <v>0</v>
      </c>
      <c r="Z464" s="40">
        <f ca="1">Z463+SUMIFS('Transactions (Dated)'!$E$2:$E$53,'Transactions (Dated)'!$D$2:$D$53,'Share Values'!$V464,'Transactions (Dated)'!$B$2:$B$53,'Share Values'!Z$11,'Transactions (Dated)'!$C$2:$C$53,"Buy")-SUMIFS('Transactions (Dated)'!$E$2:$E$53,'Transactions (Dated)'!$D$2:$D$53,'Share Values'!$V464,'Transactions (Dated)'!$B$2:$B$53,'Share Values'!Z$11,'Transactions (Dated)'!$C$2:$C$53,"Sell")</f>
        <v>1892</v>
      </c>
      <c r="AA464" s="40">
        <f ca="1">AA463+SUMIFS('Transactions (Dated)'!$E$2:$E$53,'Transactions (Dated)'!$D$2:$D$53,'Share Values'!$V464,'Transactions (Dated)'!$B$2:$B$53,'Share Values'!AA$11,'Transactions (Dated)'!$C$2:$C$53,"Buy")-SUMIFS('Transactions (Dated)'!$E$2:$E$53,'Transactions (Dated)'!$D$2:$D$53,'Share Values'!$V464,'Transactions (Dated)'!$B$2:$B$53,'Share Values'!AA$11,'Transactions (Dated)'!$C$2:$C$53,"Sell")</f>
        <v>2348</v>
      </c>
      <c r="AB464" s="40">
        <f ca="1">AB463+SUMIFS('Transactions (Dated)'!$E$2:$E$53,'Transactions (Dated)'!$D$2:$D$53,'Share Values'!$V464,'Transactions (Dated)'!$B$2:$B$53,'Share Values'!AB$11,'Transactions (Dated)'!$C$2:$C$53,"Buy")-SUMIFS('Transactions (Dated)'!$E$2:$E$53,'Transactions (Dated)'!$D$2:$D$53,'Share Values'!$V464,'Transactions (Dated)'!$B$2:$B$53,'Share Values'!AB$11,'Transactions (Dated)'!$C$2:$C$53,"Sell")</f>
        <v>4900</v>
      </c>
      <c r="AC464" s="40">
        <f ca="1">AC463+SUMIFS('Transactions (Dated)'!$E$2:$E$53,'Transactions (Dated)'!$D$2:$D$53,'Share Values'!$V464,'Transactions (Dated)'!$B$2:$B$53,'Share Values'!AC$11,'Transactions (Dated)'!$C$2:$C$53,"Buy")-SUMIFS('Transactions (Dated)'!$E$2:$E$53,'Transactions (Dated)'!$D$2:$D$53,'Share Values'!$V464,'Transactions (Dated)'!$B$2:$B$53,'Share Values'!AC$11,'Transactions (Dated)'!$C$2:$C$53,"Sell")</f>
        <v>2900</v>
      </c>
      <c r="AD464" s="40">
        <f ca="1">AD463+SUMIFS('Transactions (Dated)'!$E$2:$E$53,'Transactions (Dated)'!$D$2:$D$53,'Share Values'!$V464,'Transactions (Dated)'!$B$2:$B$53,'Share Values'!AD$11,'Transactions (Dated)'!$C$2:$C$53,"Buy")-SUMIFS('Transactions (Dated)'!$E$2:$E$53,'Transactions (Dated)'!$D$2:$D$53,'Share Values'!$V464,'Transactions (Dated)'!$B$2:$B$53,'Share Values'!AD$11,'Transactions (Dated)'!$C$2:$C$53,"Sell")</f>
        <v>14201</v>
      </c>
      <c r="AE464" s="40">
        <f ca="1">AE463+SUMIFS('Transactions (Dated)'!$E$2:$E$53,'Transactions (Dated)'!$D$2:$D$53,'Share Values'!$V464,'Transactions (Dated)'!$B$2:$B$53,'Share Values'!AE$11,'Transactions (Dated)'!$C$2:$C$53,"Buy")-SUMIFS('Transactions (Dated)'!$E$2:$E$53,'Transactions (Dated)'!$D$2:$D$53,'Share Values'!$V464,'Transactions (Dated)'!$B$2:$B$53,'Share Values'!AE$11,'Transactions (Dated)'!$C$2:$C$53,"Sell")</f>
        <v>6835</v>
      </c>
      <c r="AF464" s="40">
        <f ca="1">AF463+SUMIFS('Transactions (Dated)'!$E$2:$E$53,'Transactions (Dated)'!$D$2:$D$53,'Share Values'!$V464,'Transactions (Dated)'!$B$2:$B$53,'Share Values'!AF$11,'Transactions (Dated)'!$C$2:$C$53,"Buy")-SUMIFS('Transactions (Dated)'!$E$2:$E$53,'Transactions (Dated)'!$D$2:$D$53,'Share Values'!$V464,'Transactions (Dated)'!$B$2:$B$53,'Share Values'!AF$11,'Transactions (Dated)'!$C$2:$C$53,"Sell")</f>
        <v>0</v>
      </c>
      <c r="AG464" s="40">
        <f ca="1">AG463+SUMIFS('Transactions (Dated)'!$E$2:$E$53,'Transactions (Dated)'!$D$2:$D$53,'Share Values'!$V464,'Transactions (Dated)'!$B$2:$B$53,'Share Values'!AG$11,'Transactions (Dated)'!$C$2:$C$53,"Buy")-SUMIFS('Transactions (Dated)'!$E$2:$E$53,'Transactions (Dated)'!$D$2:$D$53,'Share Values'!$V464,'Transactions (Dated)'!$B$2:$B$53,'Share Values'!AG$11,'Transactions (Dated)'!$C$2:$C$53,"Sell")</f>
        <v>0</v>
      </c>
      <c r="AH464" s="40">
        <f ca="1">AH463+SUMIFS('Transactions (Dated)'!$E$2:$E$53,'Transactions (Dated)'!$D$2:$D$53,'Share Values'!$V464,'Transactions (Dated)'!$B$2:$B$53,'Share Values'!AH$11,'Transactions (Dated)'!$C$2:$C$53,"Buy")-SUMIFS('Transactions (Dated)'!$E$2:$E$53,'Transactions (Dated)'!$D$2:$D$53,'Share Values'!$V464,'Transactions (Dated)'!$B$2:$B$53,'Share Values'!AH$11,'Transactions (Dated)'!$C$2:$C$53,"Sell")</f>
        <v>0</v>
      </c>
      <c r="AI464" s="40">
        <f ca="1">AI463+SUMIFS('Transactions (Dated)'!$E$2:$E$53,'Transactions (Dated)'!$D$2:$D$53,'Share Values'!$V464,'Transactions (Dated)'!$B$2:$B$53,'Share Values'!AI$11,'Transactions (Dated)'!$C$2:$C$53,"Buy")-SUMIFS('Transactions (Dated)'!$E$2:$E$53,'Transactions (Dated)'!$D$2:$D$53,'Share Values'!$V464,'Transactions (Dated)'!$B$2:$B$53,'Share Values'!AI$11,'Transactions (Dated)'!$C$2:$C$53,"Sell")</f>
        <v>0</v>
      </c>
      <c r="AJ464" s="40">
        <f ca="1">AJ463+SUMIFS('Transactions (Dated)'!$E$2:$E$53,'Transactions (Dated)'!$D$2:$D$53,'Share Values'!$V464,'Transactions (Dated)'!$B$2:$B$53,'Share Values'!AJ$11,'Transactions (Dated)'!$C$2:$C$53,"Buy")-SUMIFS('Transactions (Dated)'!$E$2:$E$53,'Transactions (Dated)'!$D$2:$D$53,'Share Values'!$V464,'Transactions (Dated)'!$B$2:$B$53,'Share Values'!AJ$11,'Transactions (Dated)'!$C$2:$C$53,"Sell")</f>
        <v>0</v>
      </c>
      <c r="AK464" s="40"/>
      <c r="AM464" s="3">
        <f t="shared" si="177"/>
        <v>42571</v>
      </c>
      <c r="AN464" s="6">
        <f t="shared" ca="1" si="178"/>
        <v>40792.5</v>
      </c>
      <c r="AO464" s="6">
        <f t="shared" ca="1" si="179"/>
        <v>21093.75</v>
      </c>
      <c r="AP464" s="6">
        <f t="shared" ca="1" si="180"/>
        <v>0</v>
      </c>
      <c r="AQ464" s="6">
        <f t="shared" ca="1" si="181"/>
        <v>75547.56</v>
      </c>
      <c r="AR464" s="6">
        <f t="shared" ca="1" si="182"/>
        <v>30289.200000000001</v>
      </c>
      <c r="AS464" s="6">
        <f t="shared" ca="1" si="183"/>
        <v>66934</v>
      </c>
      <c r="AT464" s="6">
        <f t="shared" ca="1" si="184"/>
        <v>49329.000000000007</v>
      </c>
      <c r="AU464" s="6">
        <f t="shared" ca="1" si="185"/>
        <v>78105.5</v>
      </c>
      <c r="AV464" s="6">
        <f t="shared" ca="1" si="186"/>
        <v>58165.85</v>
      </c>
      <c r="AW464" s="6">
        <f t="shared" ca="1" si="187"/>
        <v>0</v>
      </c>
      <c r="AX464" s="6">
        <f t="shared" ca="1" si="188"/>
        <v>0</v>
      </c>
      <c r="AY464" s="6">
        <f t="shared" ca="1" si="189"/>
        <v>0</v>
      </c>
      <c r="AZ464" s="6">
        <f t="shared" ca="1" si="190"/>
        <v>0</v>
      </c>
      <c r="BA464" s="6">
        <f t="shared" ca="1" si="191"/>
        <v>0</v>
      </c>
      <c r="BB464" s="6"/>
      <c r="BD464" s="4">
        <f t="shared" ca="1" si="192"/>
        <v>420257.36</v>
      </c>
      <c r="BF464" s="3">
        <f t="shared" si="193"/>
        <v>42571</v>
      </c>
      <c r="BG464" s="6">
        <f>BG463+SUMIFS('Transactions (Dated)'!H:H,'Transactions (Dated)'!D:D,'Share Values'!AM464)</f>
        <v>633797.67999999993</v>
      </c>
      <c r="BH464" s="6">
        <f ca="1">BH463+SUMIFS('Transactions (Dated)'!$F:$F,'Transactions (Dated)'!$D:$D,$BF464,'Transactions (Dated)'!$B:$B,BH$11,'Transactions (Dated)'!$C:$C,"Dividend (paid to cash)")*W464</f>
        <v>0</v>
      </c>
      <c r="BI464" s="6">
        <f ca="1">BI463+SUMIFS('Transactions (Dated)'!$F:$F,'Transactions (Dated)'!$D:$D,$BF464,'Transactions (Dated)'!$B:$B,BI$11,'Transactions (Dated)'!$C:$C,"Dividend (paid to cash)")*X464</f>
        <v>2421.875</v>
      </c>
      <c r="BJ464" s="6">
        <f ca="1">BJ463+SUMIFS('Transactions (Dated)'!$F:$F,'Transactions (Dated)'!$D:$D,$BF464,'Transactions (Dated)'!$B:$B,BJ$11,'Transactions (Dated)'!$C:$C,"Dividend (paid to cash)")*Y464</f>
        <v>0</v>
      </c>
      <c r="BK464" s="6">
        <f ca="1">BK463+SUMIFS('Transactions (Dated)'!$F:$F,'Transactions (Dated)'!$D:$D,$BF464,'Transactions (Dated)'!$B:$B,BK$11,'Transactions (Dated)'!$C:$C,"Dividend (paid to cash)")*Z464</f>
        <v>397.32000000000005</v>
      </c>
      <c r="BL464" s="6">
        <f ca="1">BL463+SUMIFS('Transactions (Dated)'!$F:$F,'Transactions (Dated)'!$D:$D,$BF464,'Transactions (Dated)'!$B:$B,BL$11,'Transactions (Dated)'!$C:$C,"Dividend (paid to cash)")*AA464</f>
        <v>0</v>
      </c>
      <c r="BM464" s="6">
        <f ca="1">BM463+SUMIFS('Transactions (Dated)'!$F:$F,'Transactions (Dated)'!$D:$D,$BF464,'Transactions (Dated)'!$B:$B,BM$11,'Transactions (Dated)'!$C:$C,"Dividend (paid to cash)")*AB464</f>
        <v>2155.902</v>
      </c>
      <c r="BN464" s="6">
        <f ca="1">BN463+SUMIFS('Transactions (Dated)'!$F:$F,'Transactions (Dated)'!$D:$D,$BF464,'Transactions (Dated)'!$B:$B,BN$11,'Transactions (Dated)'!$C:$C,"Dividend (paid to cash)")*AC464</f>
        <v>1740</v>
      </c>
      <c r="BO464" s="6">
        <f ca="1">BO463+SUMIFS('Transactions (Dated)'!$F:$F,'Transactions (Dated)'!$D:$D,$BF464,'Transactions (Dated)'!$B:$B,BO$11,'Transactions (Dated)'!$C:$C,"Dividend (paid to cash)")*AD464</f>
        <v>0</v>
      </c>
      <c r="BP464" s="6">
        <f ca="1">BP463+SUMIFS('Transactions (Dated)'!$F:$F,'Transactions (Dated)'!$D:$D,$BF464,'Transactions (Dated)'!$B:$B,BP$11,'Transactions (Dated)'!$C:$C,"Dividend (paid to cash)")*AE464</f>
        <v>0</v>
      </c>
      <c r="BQ464" s="6">
        <f ca="1">BQ463+SUMIFS('Transactions (Dated)'!$F:$F,'Transactions (Dated)'!$D:$D,$BF464,'Transactions (Dated)'!$B:$B,BQ$11,'Transactions (Dated)'!$C:$C,"Dividend (paid to cash)")*AF464</f>
        <v>0</v>
      </c>
      <c r="BR464" s="6">
        <f ca="1">BR463+SUMIFS('Transactions (Dated)'!$F:$F,'Transactions (Dated)'!$D:$D,$BF464,'Transactions (Dated)'!$B:$B,BR$11,'Transactions (Dated)'!$C:$C,"Dividend (paid to cash)")*AG464</f>
        <v>0</v>
      </c>
      <c r="BS464" s="6">
        <f ca="1">BS463+SUMIFS('Transactions (Dated)'!$F:$F,'Transactions (Dated)'!$D:$D,$BF464,'Transactions (Dated)'!$B:$B,BS$11,'Transactions (Dated)'!$C:$C,"Dividend (paid to cash)")*AH464</f>
        <v>0</v>
      </c>
      <c r="BT464" s="6">
        <f ca="1">BT463+SUMIFS('Transactions (Dated)'!$F:$F,'Transactions (Dated)'!$D:$D,$BF464,'Transactions (Dated)'!$B:$B,BT$11,'Transactions (Dated)'!$C:$C,"Dividend (paid to cash)")*AI464</f>
        <v>0</v>
      </c>
      <c r="BU464" s="6">
        <f ca="1">BU463+SUMIFS('Transactions (Dated)'!$F:$F,'Transactions (Dated)'!$D:$D,$BF464,'Transactions (Dated)'!$B:$B,BU$11,'Transactions (Dated)'!$C:$C,"Dividend (paid to cash)")*AJ464</f>
        <v>0</v>
      </c>
      <c r="BV464" s="6"/>
      <c r="BX464" s="6">
        <f t="shared" ca="1" si="198"/>
        <v>640512.77699999989</v>
      </c>
      <c r="BZ464" s="3">
        <f t="shared" si="199"/>
        <v>42571</v>
      </c>
      <c r="CA464" s="4">
        <f t="shared" ca="1" si="194"/>
        <v>420257.36</v>
      </c>
      <c r="CB464" s="4">
        <f t="shared" ca="1" si="195"/>
        <v>640512.77699999989</v>
      </c>
      <c r="CD464" s="4">
        <f t="shared" ca="1" si="196"/>
        <v>1060770.1369999999</v>
      </c>
    </row>
    <row r="465" spans="2:82">
      <c r="B465" s="3">
        <f t="shared" si="197"/>
        <v>42572</v>
      </c>
      <c r="C465" s="2">
        <v>14565.8</v>
      </c>
      <c r="E465" s="70">
        <v>42572</v>
      </c>
      <c r="F465" s="69">
        <v>8.9600000000000009</v>
      </c>
      <c r="G465" s="69">
        <v>2.2799999999999998</v>
      </c>
      <c r="H465" s="69">
        <v>19.649999999999999</v>
      </c>
      <c r="I465" s="69">
        <v>39.880000000000003</v>
      </c>
      <c r="J465" s="69">
        <v>13.04</v>
      </c>
      <c r="K465" s="69">
        <v>13.67</v>
      </c>
      <c r="L465" s="69">
        <v>17.38</v>
      </c>
      <c r="M465" s="69">
        <v>5.6</v>
      </c>
      <c r="N465" s="69">
        <v>8.6999999999999993</v>
      </c>
      <c r="O465" s="69">
        <v>9.1333000000000002</v>
      </c>
      <c r="P465" s="69">
        <v>29.67</v>
      </c>
      <c r="Q465" s="69">
        <v>1.08</v>
      </c>
      <c r="R465" s="69">
        <v>6.59</v>
      </c>
      <c r="S465" s="69">
        <v>43.35</v>
      </c>
      <c r="T465" s="4"/>
      <c r="V465" s="3">
        <f t="shared" si="176"/>
        <v>42572</v>
      </c>
      <c r="W465" s="40">
        <f ca="1">W464+SUMIFS('Transactions (Dated)'!$E$2:$E$53,'Transactions (Dated)'!$D$2:$D$53,'Share Values'!$V465,'Transactions (Dated)'!$B$2:$B$53,'Share Values'!W$11,'Transactions (Dated)'!$C$2:$C$53,"Buy")-SUMIFS('Transactions (Dated)'!$E$2:$E$53,'Transactions (Dated)'!$D$2:$D$53,'Share Values'!$V465,'Transactions (Dated)'!$B$2:$B$53,'Share Values'!W$11,'Transactions (Dated)'!$C$2:$C$53,"Sell")</f>
        <v>4625</v>
      </c>
      <c r="X465" s="40">
        <f ca="1">X464+SUMIFS('Transactions (Dated)'!$E$2:$E$53,'Transactions (Dated)'!$D$2:$D$53,'Share Values'!$V465,'Transactions (Dated)'!$B$2:$B$53,'Share Values'!X$11,'Transactions (Dated)'!$C$2:$C$53,"Buy")-SUMIFS('Transactions (Dated)'!$E$2:$E$53,'Transactions (Dated)'!$D$2:$D$53,'Share Values'!$V465,'Transactions (Dated)'!$B$2:$B$53,'Share Values'!X$11,'Transactions (Dated)'!$C$2:$C$53,"Sell")</f>
        <v>9375</v>
      </c>
      <c r="Y465" s="40">
        <f ca="1">Y464+SUMIFS('Transactions (Dated)'!$E$2:$E$53,'Transactions (Dated)'!$D$2:$D$53,'Share Values'!$V465,'Transactions (Dated)'!$B$2:$B$53,'Share Values'!Y$11,'Transactions (Dated)'!$C$2:$C$53,"Buy")-SUMIFS('Transactions (Dated)'!$E$2:$E$53,'Transactions (Dated)'!$D$2:$D$53,'Share Values'!$V465,'Transactions (Dated)'!$B$2:$B$53,'Share Values'!Y$11,'Transactions (Dated)'!$C$2:$C$53,"Sell")</f>
        <v>0</v>
      </c>
      <c r="Z465" s="40">
        <f ca="1">Z464+SUMIFS('Transactions (Dated)'!$E$2:$E$53,'Transactions (Dated)'!$D$2:$D$53,'Share Values'!$V465,'Transactions (Dated)'!$B$2:$B$53,'Share Values'!Z$11,'Transactions (Dated)'!$C$2:$C$53,"Buy")-SUMIFS('Transactions (Dated)'!$E$2:$E$53,'Transactions (Dated)'!$D$2:$D$53,'Share Values'!$V465,'Transactions (Dated)'!$B$2:$B$53,'Share Values'!Z$11,'Transactions (Dated)'!$C$2:$C$53,"Sell")</f>
        <v>1892</v>
      </c>
      <c r="AA465" s="40">
        <f ca="1">AA464+SUMIFS('Transactions (Dated)'!$E$2:$E$53,'Transactions (Dated)'!$D$2:$D$53,'Share Values'!$V465,'Transactions (Dated)'!$B$2:$B$53,'Share Values'!AA$11,'Transactions (Dated)'!$C$2:$C$53,"Buy")-SUMIFS('Transactions (Dated)'!$E$2:$E$53,'Transactions (Dated)'!$D$2:$D$53,'Share Values'!$V465,'Transactions (Dated)'!$B$2:$B$53,'Share Values'!AA$11,'Transactions (Dated)'!$C$2:$C$53,"Sell")</f>
        <v>2348</v>
      </c>
      <c r="AB465" s="40">
        <f ca="1">AB464+SUMIFS('Transactions (Dated)'!$E$2:$E$53,'Transactions (Dated)'!$D$2:$D$53,'Share Values'!$V465,'Transactions (Dated)'!$B$2:$B$53,'Share Values'!AB$11,'Transactions (Dated)'!$C$2:$C$53,"Buy")-SUMIFS('Transactions (Dated)'!$E$2:$E$53,'Transactions (Dated)'!$D$2:$D$53,'Share Values'!$V465,'Transactions (Dated)'!$B$2:$B$53,'Share Values'!AB$11,'Transactions (Dated)'!$C$2:$C$53,"Sell")</f>
        <v>4900</v>
      </c>
      <c r="AC465" s="40">
        <f ca="1">AC464+SUMIFS('Transactions (Dated)'!$E$2:$E$53,'Transactions (Dated)'!$D$2:$D$53,'Share Values'!$V465,'Transactions (Dated)'!$B$2:$B$53,'Share Values'!AC$11,'Transactions (Dated)'!$C$2:$C$53,"Buy")-SUMIFS('Transactions (Dated)'!$E$2:$E$53,'Transactions (Dated)'!$D$2:$D$53,'Share Values'!$V465,'Transactions (Dated)'!$B$2:$B$53,'Share Values'!AC$11,'Transactions (Dated)'!$C$2:$C$53,"Sell")</f>
        <v>2900</v>
      </c>
      <c r="AD465" s="40">
        <f ca="1">AD464+SUMIFS('Transactions (Dated)'!$E$2:$E$53,'Transactions (Dated)'!$D$2:$D$53,'Share Values'!$V465,'Transactions (Dated)'!$B$2:$B$53,'Share Values'!AD$11,'Transactions (Dated)'!$C$2:$C$53,"Buy")-SUMIFS('Transactions (Dated)'!$E$2:$E$53,'Transactions (Dated)'!$D$2:$D$53,'Share Values'!$V465,'Transactions (Dated)'!$B$2:$B$53,'Share Values'!AD$11,'Transactions (Dated)'!$C$2:$C$53,"Sell")</f>
        <v>14201</v>
      </c>
      <c r="AE465" s="40">
        <f ca="1">AE464+SUMIFS('Transactions (Dated)'!$E$2:$E$53,'Transactions (Dated)'!$D$2:$D$53,'Share Values'!$V465,'Transactions (Dated)'!$B$2:$B$53,'Share Values'!AE$11,'Transactions (Dated)'!$C$2:$C$53,"Buy")-SUMIFS('Transactions (Dated)'!$E$2:$E$53,'Transactions (Dated)'!$D$2:$D$53,'Share Values'!$V465,'Transactions (Dated)'!$B$2:$B$53,'Share Values'!AE$11,'Transactions (Dated)'!$C$2:$C$53,"Sell")</f>
        <v>6835</v>
      </c>
      <c r="AF465" s="40">
        <f ca="1">AF464+SUMIFS('Transactions (Dated)'!$E$2:$E$53,'Transactions (Dated)'!$D$2:$D$53,'Share Values'!$V465,'Transactions (Dated)'!$B$2:$B$53,'Share Values'!AF$11,'Transactions (Dated)'!$C$2:$C$53,"Buy")-SUMIFS('Transactions (Dated)'!$E$2:$E$53,'Transactions (Dated)'!$D$2:$D$53,'Share Values'!$V465,'Transactions (Dated)'!$B$2:$B$53,'Share Values'!AF$11,'Transactions (Dated)'!$C$2:$C$53,"Sell")</f>
        <v>0</v>
      </c>
      <c r="AG465" s="40">
        <f ca="1">AG464+SUMIFS('Transactions (Dated)'!$E$2:$E$53,'Transactions (Dated)'!$D$2:$D$53,'Share Values'!$V465,'Transactions (Dated)'!$B$2:$B$53,'Share Values'!AG$11,'Transactions (Dated)'!$C$2:$C$53,"Buy")-SUMIFS('Transactions (Dated)'!$E$2:$E$53,'Transactions (Dated)'!$D$2:$D$53,'Share Values'!$V465,'Transactions (Dated)'!$B$2:$B$53,'Share Values'!AG$11,'Transactions (Dated)'!$C$2:$C$53,"Sell")</f>
        <v>0</v>
      </c>
      <c r="AH465" s="40">
        <f ca="1">AH464+SUMIFS('Transactions (Dated)'!$E$2:$E$53,'Transactions (Dated)'!$D$2:$D$53,'Share Values'!$V465,'Transactions (Dated)'!$B$2:$B$53,'Share Values'!AH$11,'Transactions (Dated)'!$C$2:$C$53,"Buy")-SUMIFS('Transactions (Dated)'!$E$2:$E$53,'Transactions (Dated)'!$D$2:$D$53,'Share Values'!$V465,'Transactions (Dated)'!$B$2:$B$53,'Share Values'!AH$11,'Transactions (Dated)'!$C$2:$C$53,"Sell")</f>
        <v>0</v>
      </c>
      <c r="AI465" s="40">
        <f ca="1">AI464+SUMIFS('Transactions (Dated)'!$E$2:$E$53,'Transactions (Dated)'!$D$2:$D$53,'Share Values'!$V465,'Transactions (Dated)'!$B$2:$B$53,'Share Values'!AI$11,'Transactions (Dated)'!$C$2:$C$53,"Buy")-SUMIFS('Transactions (Dated)'!$E$2:$E$53,'Transactions (Dated)'!$D$2:$D$53,'Share Values'!$V465,'Transactions (Dated)'!$B$2:$B$53,'Share Values'!AI$11,'Transactions (Dated)'!$C$2:$C$53,"Sell")</f>
        <v>0</v>
      </c>
      <c r="AJ465" s="40">
        <f ca="1">AJ464+SUMIFS('Transactions (Dated)'!$E$2:$E$53,'Transactions (Dated)'!$D$2:$D$53,'Share Values'!$V465,'Transactions (Dated)'!$B$2:$B$53,'Share Values'!AJ$11,'Transactions (Dated)'!$C$2:$C$53,"Buy")-SUMIFS('Transactions (Dated)'!$E$2:$E$53,'Transactions (Dated)'!$D$2:$D$53,'Share Values'!$V465,'Transactions (Dated)'!$B$2:$B$53,'Share Values'!AJ$11,'Transactions (Dated)'!$C$2:$C$53,"Sell")</f>
        <v>0</v>
      </c>
      <c r="AK465" s="40"/>
      <c r="AM465" s="3">
        <f t="shared" si="177"/>
        <v>42572</v>
      </c>
      <c r="AN465" s="6">
        <f t="shared" ca="1" si="178"/>
        <v>41440.000000000007</v>
      </c>
      <c r="AO465" s="6">
        <f t="shared" ca="1" si="179"/>
        <v>21374.999999999996</v>
      </c>
      <c r="AP465" s="6">
        <f t="shared" ca="1" si="180"/>
        <v>0</v>
      </c>
      <c r="AQ465" s="6">
        <f t="shared" ca="1" si="181"/>
        <v>75452.960000000006</v>
      </c>
      <c r="AR465" s="6">
        <f t="shared" ca="1" si="182"/>
        <v>30617.919999999998</v>
      </c>
      <c r="AS465" s="6">
        <f t="shared" ca="1" si="183"/>
        <v>66983</v>
      </c>
      <c r="AT465" s="6">
        <f t="shared" ca="1" si="184"/>
        <v>50402</v>
      </c>
      <c r="AU465" s="6">
        <f t="shared" ca="1" si="185"/>
        <v>79525.599999999991</v>
      </c>
      <c r="AV465" s="6">
        <f t="shared" ca="1" si="186"/>
        <v>59464.499999999993</v>
      </c>
      <c r="AW465" s="6">
        <f t="shared" ca="1" si="187"/>
        <v>0</v>
      </c>
      <c r="AX465" s="6">
        <f t="shared" ca="1" si="188"/>
        <v>0</v>
      </c>
      <c r="AY465" s="6">
        <f t="shared" ca="1" si="189"/>
        <v>0</v>
      </c>
      <c r="AZ465" s="6">
        <f t="shared" ca="1" si="190"/>
        <v>0</v>
      </c>
      <c r="BA465" s="6">
        <f t="shared" ca="1" si="191"/>
        <v>0</v>
      </c>
      <c r="BB465" s="6"/>
      <c r="BD465" s="4">
        <f t="shared" ca="1" si="192"/>
        <v>425260.98</v>
      </c>
      <c r="BF465" s="3">
        <f t="shared" si="193"/>
        <v>42572</v>
      </c>
      <c r="BG465" s="6">
        <f>BG464+SUMIFS('Transactions (Dated)'!H:H,'Transactions (Dated)'!D:D,'Share Values'!AM465)</f>
        <v>633797.67999999993</v>
      </c>
      <c r="BH465" s="6">
        <f ca="1">BH464+SUMIFS('Transactions (Dated)'!$F:$F,'Transactions (Dated)'!$D:$D,$BF465,'Transactions (Dated)'!$B:$B,BH$11,'Transactions (Dated)'!$C:$C,"Dividend (paid to cash)")*W465</f>
        <v>0</v>
      </c>
      <c r="BI465" s="6">
        <f ca="1">BI464+SUMIFS('Transactions (Dated)'!$F:$F,'Transactions (Dated)'!$D:$D,$BF465,'Transactions (Dated)'!$B:$B,BI$11,'Transactions (Dated)'!$C:$C,"Dividend (paid to cash)")*X465</f>
        <v>2421.875</v>
      </c>
      <c r="BJ465" s="6">
        <f ca="1">BJ464+SUMIFS('Transactions (Dated)'!$F:$F,'Transactions (Dated)'!$D:$D,$BF465,'Transactions (Dated)'!$B:$B,BJ$11,'Transactions (Dated)'!$C:$C,"Dividend (paid to cash)")*Y465</f>
        <v>0</v>
      </c>
      <c r="BK465" s="6">
        <f ca="1">BK464+SUMIFS('Transactions (Dated)'!$F:$F,'Transactions (Dated)'!$D:$D,$BF465,'Transactions (Dated)'!$B:$B,BK$11,'Transactions (Dated)'!$C:$C,"Dividend (paid to cash)")*Z465</f>
        <v>397.32000000000005</v>
      </c>
      <c r="BL465" s="6">
        <f ca="1">BL464+SUMIFS('Transactions (Dated)'!$F:$F,'Transactions (Dated)'!$D:$D,$BF465,'Transactions (Dated)'!$B:$B,BL$11,'Transactions (Dated)'!$C:$C,"Dividend (paid to cash)")*AA465</f>
        <v>0</v>
      </c>
      <c r="BM465" s="6">
        <f ca="1">BM464+SUMIFS('Transactions (Dated)'!$F:$F,'Transactions (Dated)'!$D:$D,$BF465,'Transactions (Dated)'!$B:$B,BM$11,'Transactions (Dated)'!$C:$C,"Dividend (paid to cash)")*AB465</f>
        <v>2155.902</v>
      </c>
      <c r="BN465" s="6">
        <f ca="1">BN464+SUMIFS('Transactions (Dated)'!$F:$F,'Transactions (Dated)'!$D:$D,$BF465,'Transactions (Dated)'!$B:$B,BN$11,'Transactions (Dated)'!$C:$C,"Dividend (paid to cash)")*AC465</f>
        <v>1740</v>
      </c>
      <c r="BO465" s="6">
        <f ca="1">BO464+SUMIFS('Transactions (Dated)'!$F:$F,'Transactions (Dated)'!$D:$D,$BF465,'Transactions (Dated)'!$B:$B,BO$11,'Transactions (Dated)'!$C:$C,"Dividend (paid to cash)")*AD465</f>
        <v>0</v>
      </c>
      <c r="BP465" s="6">
        <f ca="1">BP464+SUMIFS('Transactions (Dated)'!$F:$F,'Transactions (Dated)'!$D:$D,$BF465,'Transactions (Dated)'!$B:$B,BP$11,'Transactions (Dated)'!$C:$C,"Dividend (paid to cash)")*AE465</f>
        <v>0</v>
      </c>
      <c r="BQ465" s="6">
        <f ca="1">BQ464+SUMIFS('Transactions (Dated)'!$F:$F,'Transactions (Dated)'!$D:$D,$BF465,'Transactions (Dated)'!$B:$B,BQ$11,'Transactions (Dated)'!$C:$C,"Dividend (paid to cash)")*AF465</f>
        <v>0</v>
      </c>
      <c r="BR465" s="6">
        <f ca="1">BR464+SUMIFS('Transactions (Dated)'!$F:$F,'Transactions (Dated)'!$D:$D,$BF465,'Transactions (Dated)'!$B:$B,BR$11,'Transactions (Dated)'!$C:$C,"Dividend (paid to cash)")*AG465</f>
        <v>0</v>
      </c>
      <c r="BS465" s="6">
        <f ca="1">BS464+SUMIFS('Transactions (Dated)'!$F:$F,'Transactions (Dated)'!$D:$D,$BF465,'Transactions (Dated)'!$B:$B,BS$11,'Transactions (Dated)'!$C:$C,"Dividend (paid to cash)")*AH465</f>
        <v>0</v>
      </c>
      <c r="BT465" s="6">
        <f ca="1">BT464+SUMIFS('Transactions (Dated)'!$F:$F,'Transactions (Dated)'!$D:$D,$BF465,'Transactions (Dated)'!$B:$B,BT$11,'Transactions (Dated)'!$C:$C,"Dividend (paid to cash)")*AI465</f>
        <v>0</v>
      </c>
      <c r="BU465" s="6">
        <f ca="1">BU464+SUMIFS('Transactions (Dated)'!$F:$F,'Transactions (Dated)'!$D:$D,$BF465,'Transactions (Dated)'!$B:$B,BU$11,'Transactions (Dated)'!$C:$C,"Dividend (paid to cash)")*AJ465</f>
        <v>0</v>
      </c>
      <c r="BV465" s="6"/>
      <c r="BX465" s="6">
        <f t="shared" ca="1" si="198"/>
        <v>640512.77699999989</v>
      </c>
      <c r="BZ465" s="3">
        <f t="shared" si="199"/>
        <v>42572</v>
      </c>
      <c r="CA465" s="4">
        <f t="shared" ca="1" si="194"/>
        <v>425260.98</v>
      </c>
      <c r="CB465" s="4">
        <f t="shared" ca="1" si="195"/>
        <v>640512.77699999989</v>
      </c>
      <c r="CD465" s="4">
        <f t="shared" ca="1" si="196"/>
        <v>1065773.7569999998</v>
      </c>
    </row>
    <row r="466" spans="2:82">
      <c r="B466" s="3">
        <f t="shared" si="197"/>
        <v>42573</v>
      </c>
      <c r="C466" s="2">
        <v>14600.7</v>
      </c>
      <c r="E466" s="70">
        <v>42573</v>
      </c>
      <c r="F466" s="69">
        <v>9.0500000000000007</v>
      </c>
      <c r="G466" s="69">
        <v>2.25</v>
      </c>
      <c r="H466" s="69">
        <v>19.71</v>
      </c>
      <c r="I466" s="69">
        <v>39.799999999999997</v>
      </c>
      <c r="J466" s="69">
        <v>12.98</v>
      </c>
      <c r="K466" s="69">
        <v>13.82</v>
      </c>
      <c r="L466" s="69">
        <v>17.52</v>
      </c>
      <c r="M466" s="69">
        <v>5.66</v>
      </c>
      <c r="N466" s="69">
        <v>8.6999999999999993</v>
      </c>
      <c r="O466" s="69">
        <v>9.2200000000000006</v>
      </c>
      <c r="P466" s="69">
        <v>29.67</v>
      </c>
      <c r="Q466" s="69">
        <v>1.1000000000000001</v>
      </c>
      <c r="R466" s="69">
        <v>6.31</v>
      </c>
      <c r="S466" s="69">
        <v>44.03</v>
      </c>
      <c r="T466" s="4"/>
      <c r="V466" s="3">
        <f t="shared" si="176"/>
        <v>42573</v>
      </c>
      <c r="W466" s="40">
        <f ca="1">W465+SUMIFS('Transactions (Dated)'!$E$2:$E$53,'Transactions (Dated)'!$D$2:$D$53,'Share Values'!$V466,'Transactions (Dated)'!$B$2:$B$53,'Share Values'!W$11,'Transactions (Dated)'!$C$2:$C$53,"Buy")-SUMIFS('Transactions (Dated)'!$E$2:$E$53,'Transactions (Dated)'!$D$2:$D$53,'Share Values'!$V466,'Transactions (Dated)'!$B$2:$B$53,'Share Values'!W$11,'Transactions (Dated)'!$C$2:$C$53,"Sell")</f>
        <v>4625</v>
      </c>
      <c r="X466" s="40">
        <f ca="1">X465+SUMIFS('Transactions (Dated)'!$E$2:$E$53,'Transactions (Dated)'!$D$2:$D$53,'Share Values'!$V466,'Transactions (Dated)'!$B$2:$B$53,'Share Values'!X$11,'Transactions (Dated)'!$C$2:$C$53,"Buy")-SUMIFS('Transactions (Dated)'!$E$2:$E$53,'Transactions (Dated)'!$D$2:$D$53,'Share Values'!$V466,'Transactions (Dated)'!$B$2:$B$53,'Share Values'!X$11,'Transactions (Dated)'!$C$2:$C$53,"Sell")</f>
        <v>9375</v>
      </c>
      <c r="Y466" s="40">
        <f ca="1">Y465+SUMIFS('Transactions (Dated)'!$E$2:$E$53,'Transactions (Dated)'!$D$2:$D$53,'Share Values'!$V466,'Transactions (Dated)'!$B$2:$B$53,'Share Values'!Y$11,'Transactions (Dated)'!$C$2:$C$53,"Buy")-SUMIFS('Transactions (Dated)'!$E$2:$E$53,'Transactions (Dated)'!$D$2:$D$53,'Share Values'!$V466,'Transactions (Dated)'!$B$2:$B$53,'Share Values'!Y$11,'Transactions (Dated)'!$C$2:$C$53,"Sell")</f>
        <v>0</v>
      </c>
      <c r="Z466" s="40">
        <f ca="1">Z465+SUMIFS('Transactions (Dated)'!$E$2:$E$53,'Transactions (Dated)'!$D$2:$D$53,'Share Values'!$V466,'Transactions (Dated)'!$B$2:$B$53,'Share Values'!Z$11,'Transactions (Dated)'!$C$2:$C$53,"Buy")-SUMIFS('Transactions (Dated)'!$E$2:$E$53,'Transactions (Dated)'!$D$2:$D$53,'Share Values'!$V466,'Transactions (Dated)'!$B$2:$B$53,'Share Values'!Z$11,'Transactions (Dated)'!$C$2:$C$53,"Sell")</f>
        <v>1892</v>
      </c>
      <c r="AA466" s="40">
        <f ca="1">AA465+SUMIFS('Transactions (Dated)'!$E$2:$E$53,'Transactions (Dated)'!$D$2:$D$53,'Share Values'!$V466,'Transactions (Dated)'!$B$2:$B$53,'Share Values'!AA$11,'Transactions (Dated)'!$C$2:$C$53,"Buy")-SUMIFS('Transactions (Dated)'!$E$2:$E$53,'Transactions (Dated)'!$D$2:$D$53,'Share Values'!$V466,'Transactions (Dated)'!$B$2:$B$53,'Share Values'!AA$11,'Transactions (Dated)'!$C$2:$C$53,"Sell")</f>
        <v>2348</v>
      </c>
      <c r="AB466" s="40">
        <f ca="1">AB465+SUMIFS('Transactions (Dated)'!$E$2:$E$53,'Transactions (Dated)'!$D$2:$D$53,'Share Values'!$V466,'Transactions (Dated)'!$B$2:$B$53,'Share Values'!AB$11,'Transactions (Dated)'!$C$2:$C$53,"Buy")-SUMIFS('Transactions (Dated)'!$E$2:$E$53,'Transactions (Dated)'!$D$2:$D$53,'Share Values'!$V466,'Transactions (Dated)'!$B$2:$B$53,'Share Values'!AB$11,'Transactions (Dated)'!$C$2:$C$53,"Sell")</f>
        <v>4900</v>
      </c>
      <c r="AC466" s="40">
        <f ca="1">AC465+SUMIFS('Transactions (Dated)'!$E$2:$E$53,'Transactions (Dated)'!$D$2:$D$53,'Share Values'!$V466,'Transactions (Dated)'!$B$2:$B$53,'Share Values'!AC$11,'Transactions (Dated)'!$C$2:$C$53,"Buy")-SUMIFS('Transactions (Dated)'!$E$2:$E$53,'Transactions (Dated)'!$D$2:$D$53,'Share Values'!$V466,'Transactions (Dated)'!$B$2:$B$53,'Share Values'!AC$11,'Transactions (Dated)'!$C$2:$C$53,"Sell")</f>
        <v>2900</v>
      </c>
      <c r="AD466" s="40">
        <f ca="1">AD465+SUMIFS('Transactions (Dated)'!$E$2:$E$53,'Transactions (Dated)'!$D$2:$D$53,'Share Values'!$V466,'Transactions (Dated)'!$B$2:$B$53,'Share Values'!AD$11,'Transactions (Dated)'!$C$2:$C$53,"Buy")-SUMIFS('Transactions (Dated)'!$E$2:$E$53,'Transactions (Dated)'!$D$2:$D$53,'Share Values'!$V466,'Transactions (Dated)'!$B$2:$B$53,'Share Values'!AD$11,'Transactions (Dated)'!$C$2:$C$53,"Sell")</f>
        <v>14201</v>
      </c>
      <c r="AE466" s="40">
        <f ca="1">AE465+SUMIFS('Transactions (Dated)'!$E$2:$E$53,'Transactions (Dated)'!$D$2:$D$53,'Share Values'!$V466,'Transactions (Dated)'!$B$2:$B$53,'Share Values'!AE$11,'Transactions (Dated)'!$C$2:$C$53,"Buy")-SUMIFS('Transactions (Dated)'!$E$2:$E$53,'Transactions (Dated)'!$D$2:$D$53,'Share Values'!$V466,'Transactions (Dated)'!$B$2:$B$53,'Share Values'!AE$11,'Transactions (Dated)'!$C$2:$C$53,"Sell")</f>
        <v>6835</v>
      </c>
      <c r="AF466" s="40">
        <f ca="1">AF465+SUMIFS('Transactions (Dated)'!$E$2:$E$53,'Transactions (Dated)'!$D$2:$D$53,'Share Values'!$V466,'Transactions (Dated)'!$B$2:$B$53,'Share Values'!AF$11,'Transactions (Dated)'!$C$2:$C$53,"Buy")-SUMIFS('Transactions (Dated)'!$E$2:$E$53,'Transactions (Dated)'!$D$2:$D$53,'Share Values'!$V466,'Transactions (Dated)'!$B$2:$B$53,'Share Values'!AF$11,'Transactions (Dated)'!$C$2:$C$53,"Sell")</f>
        <v>0</v>
      </c>
      <c r="AG466" s="40">
        <f ca="1">AG465+SUMIFS('Transactions (Dated)'!$E$2:$E$53,'Transactions (Dated)'!$D$2:$D$53,'Share Values'!$V466,'Transactions (Dated)'!$B$2:$B$53,'Share Values'!AG$11,'Transactions (Dated)'!$C$2:$C$53,"Buy")-SUMIFS('Transactions (Dated)'!$E$2:$E$53,'Transactions (Dated)'!$D$2:$D$53,'Share Values'!$V466,'Transactions (Dated)'!$B$2:$B$53,'Share Values'!AG$11,'Transactions (Dated)'!$C$2:$C$53,"Sell")</f>
        <v>0</v>
      </c>
      <c r="AH466" s="40">
        <f ca="1">AH465+SUMIFS('Transactions (Dated)'!$E$2:$E$53,'Transactions (Dated)'!$D$2:$D$53,'Share Values'!$V466,'Transactions (Dated)'!$B$2:$B$53,'Share Values'!AH$11,'Transactions (Dated)'!$C$2:$C$53,"Buy")-SUMIFS('Transactions (Dated)'!$E$2:$E$53,'Transactions (Dated)'!$D$2:$D$53,'Share Values'!$V466,'Transactions (Dated)'!$B$2:$B$53,'Share Values'!AH$11,'Transactions (Dated)'!$C$2:$C$53,"Sell")</f>
        <v>0</v>
      </c>
      <c r="AI466" s="40">
        <f ca="1">AI465+SUMIFS('Transactions (Dated)'!$E$2:$E$53,'Transactions (Dated)'!$D$2:$D$53,'Share Values'!$V466,'Transactions (Dated)'!$B$2:$B$53,'Share Values'!AI$11,'Transactions (Dated)'!$C$2:$C$53,"Buy")-SUMIFS('Transactions (Dated)'!$E$2:$E$53,'Transactions (Dated)'!$D$2:$D$53,'Share Values'!$V466,'Transactions (Dated)'!$B$2:$B$53,'Share Values'!AI$11,'Transactions (Dated)'!$C$2:$C$53,"Sell")</f>
        <v>0</v>
      </c>
      <c r="AJ466" s="40">
        <f ca="1">AJ465+SUMIFS('Transactions (Dated)'!$E$2:$E$53,'Transactions (Dated)'!$D$2:$D$53,'Share Values'!$V466,'Transactions (Dated)'!$B$2:$B$53,'Share Values'!AJ$11,'Transactions (Dated)'!$C$2:$C$53,"Buy")-SUMIFS('Transactions (Dated)'!$E$2:$E$53,'Transactions (Dated)'!$D$2:$D$53,'Share Values'!$V466,'Transactions (Dated)'!$B$2:$B$53,'Share Values'!AJ$11,'Transactions (Dated)'!$C$2:$C$53,"Sell")</f>
        <v>0</v>
      </c>
      <c r="AK466" s="40"/>
      <c r="AM466" s="3">
        <f t="shared" si="177"/>
        <v>42573</v>
      </c>
      <c r="AN466" s="6">
        <f t="shared" ca="1" si="178"/>
        <v>41856.25</v>
      </c>
      <c r="AO466" s="6">
        <f t="shared" ca="1" si="179"/>
        <v>21093.75</v>
      </c>
      <c r="AP466" s="6">
        <f t="shared" ca="1" si="180"/>
        <v>0</v>
      </c>
      <c r="AQ466" s="6">
        <f t="shared" ca="1" si="181"/>
        <v>75301.599999999991</v>
      </c>
      <c r="AR466" s="6">
        <f t="shared" ca="1" si="182"/>
        <v>30477.040000000001</v>
      </c>
      <c r="AS466" s="6">
        <f t="shared" ca="1" si="183"/>
        <v>67718</v>
      </c>
      <c r="AT466" s="6">
        <f t="shared" ca="1" si="184"/>
        <v>50808</v>
      </c>
      <c r="AU466" s="6">
        <f t="shared" ca="1" si="185"/>
        <v>80377.66</v>
      </c>
      <c r="AV466" s="6">
        <f t="shared" ca="1" si="186"/>
        <v>59464.499999999993</v>
      </c>
      <c r="AW466" s="6">
        <f t="shared" ca="1" si="187"/>
        <v>0</v>
      </c>
      <c r="AX466" s="6">
        <f t="shared" ca="1" si="188"/>
        <v>0</v>
      </c>
      <c r="AY466" s="6">
        <f t="shared" ca="1" si="189"/>
        <v>0</v>
      </c>
      <c r="AZ466" s="6">
        <f t="shared" ca="1" si="190"/>
        <v>0</v>
      </c>
      <c r="BA466" s="6">
        <f t="shared" ca="1" si="191"/>
        <v>0</v>
      </c>
      <c r="BB466" s="6"/>
      <c r="BD466" s="4">
        <f t="shared" ca="1" si="192"/>
        <v>427096.80000000005</v>
      </c>
      <c r="BF466" s="3">
        <f t="shared" si="193"/>
        <v>42573</v>
      </c>
      <c r="BG466" s="6">
        <f>BG465+SUMIFS('Transactions (Dated)'!H:H,'Transactions (Dated)'!D:D,'Share Values'!AM466)</f>
        <v>633797.67999999993</v>
      </c>
      <c r="BH466" s="6">
        <f ca="1">BH465+SUMIFS('Transactions (Dated)'!$F:$F,'Transactions (Dated)'!$D:$D,$BF466,'Transactions (Dated)'!$B:$B,BH$11,'Transactions (Dated)'!$C:$C,"Dividend (paid to cash)")*W466</f>
        <v>0</v>
      </c>
      <c r="BI466" s="6">
        <f ca="1">BI465+SUMIFS('Transactions (Dated)'!$F:$F,'Transactions (Dated)'!$D:$D,$BF466,'Transactions (Dated)'!$B:$B,BI$11,'Transactions (Dated)'!$C:$C,"Dividend (paid to cash)")*X466</f>
        <v>2421.875</v>
      </c>
      <c r="BJ466" s="6">
        <f ca="1">BJ465+SUMIFS('Transactions (Dated)'!$F:$F,'Transactions (Dated)'!$D:$D,$BF466,'Transactions (Dated)'!$B:$B,BJ$11,'Transactions (Dated)'!$C:$C,"Dividend (paid to cash)")*Y466</f>
        <v>0</v>
      </c>
      <c r="BK466" s="6">
        <f ca="1">BK465+SUMIFS('Transactions (Dated)'!$F:$F,'Transactions (Dated)'!$D:$D,$BF466,'Transactions (Dated)'!$B:$B,BK$11,'Transactions (Dated)'!$C:$C,"Dividend (paid to cash)")*Z466</f>
        <v>397.32000000000005</v>
      </c>
      <c r="BL466" s="6">
        <f ca="1">BL465+SUMIFS('Transactions (Dated)'!$F:$F,'Transactions (Dated)'!$D:$D,$BF466,'Transactions (Dated)'!$B:$B,BL$11,'Transactions (Dated)'!$C:$C,"Dividend (paid to cash)")*AA466</f>
        <v>0</v>
      </c>
      <c r="BM466" s="6">
        <f ca="1">BM465+SUMIFS('Transactions (Dated)'!$F:$F,'Transactions (Dated)'!$D:$D,$BF466,'Transactions (Dated)'!$B:$B,BM$11,'Transactions (Dated)'!$C:$C,"Dividend (paid to cash)")*AB466</f>
        <v>2155.902</v>
      </c>
      <c r="BN466" s="6">
        <f ca="1">BN465+SUMIFS('Transactions (Dated)'!$F:$F,'Transactions (Dated)'!$D:$D,$BF466,'Transactions (Dated)'!$B:$B,BN$11,'Transactions (Dated)'!$C:$C,"Dividend (paid to cash)")*AC466</f>
        <v>1740</v>
      </c>
      <c r="BO466" s="6">
        <f ca="1">BO465+SUMIFS('Transactions (Dated)'!$F:$F,'Transactions (Dated)'!$D:$D,$BF466,'Transactions (Dated)'!$B:$B,BO$11,'Transactions (Dated)'!$C:$C,"Dividend (paid to cash)")*AD466</f>
        <v>0</v>
      </c>
      <c r="BP466" s="6">
        <f ca="1">BP465+SUMIFS('Transactions (Dated)'!$F:$F,'Transactions (Dated)'!$D:$D,$BF466,'Transactions (Dated)'!$B:$B,BP$11,'Transactions (Dated)'!$C:$C,"Dividend (paid to cash)")*AE466</f>
        <v>0</v>
      </c>
      <c r="BQ466" s="6">
        <f ca="1">BQ465+SUMIFS('Transactions (Dated)'!$F:$F,'Transactions (Dated)'!$D:$D,$BF466,'Transactions (Dated)'!$B:$B,BQ$11,'Transactions (Dated)'!$C:$C,"Dividend (paid to cash)")*AF466</f>
        <v>0</v>
      </c>
      <c r="BR466" s="6">
        <f ca="1">BR465+SUMIFS('Transactions (Dated)'!$F:$F,'Transactions (Dated)'!$D:$D,$BF466,'Transactions (Dated)'!$B:$B,BR$11,'Transactions (Dated)'!$C:$C,"Dividend (paid to cash)")*AG466</f>
        <v>0</v>
      </c>
      <c r="BS466" s="6">
        <f ca="1">BS465+SUMIFS('Transactions (Dated)'!$F:$F,'Transactions (Dated)'!$D:$D,$BF466,'Transactions (Dated)'!$B:$B,BS$11,'Transactions (Dated)'!$C:$C,"Dividend (paid to cash)")*AH466</f>
        <v>0</v>
      </c>
      <c r="BT466" s="6">
        <f ca="1">BT465+SUMIFS('Transactions (Dated)'!$F:$F,'Transactions (Dated)'!$D:$D,$BF466,'Transactions (Dated)'!$B:$B,BT$11,'Transactions (Dated)'!$C:$C,"Dividend (paid to cash)")*AI466</f>
        <v>0</v>
      </c>
      <c r="BU466" s="6">
        <f ca="1">BU465+SUMIFS('Transactions (Dated)'!$F:$F,'Transactions (Dated)'!$D:$D,$BF466,'Transactions (Dated)'!$B:$B,BU$11,'Transactions (Dated)'!$C:$C,"Dividend (paid to cash)")*AJ466</f>
        <v>0</v>
      </c>
      <c r="BV466" s="6"/>
      <c r="BX466" s="6">
        <f t="shared" ca="1" si="198"/>
        <v>640512.77699999989</v>
      </c>
      <c r="BZ466" s="3">
        <f t="shared" si="199"/>
        <v>42573</v>
      </c>
      <c r="CA466" s="4">
        <f t="shared" ca="1" si="194"/>
        <v>427096.80000000005</v>
      </c>
      <c r="CB466" s="4">
        <f t="shared" ca="1" si="195"/>
        <v>640512.77699999989</v>
      </c>
      <c r="CD466" s="4">
        <f t="shared" ca="1" si="196"/>
        <v>1067609.577</v>
      </c>
    </row>
    <row r="467" spans="2:82">
      <c r="B467" s="3">
        <f t="shared" si="197"/>
        <v>42576</v>
      </c>
      <c r="C467" s="2">
        <v>14498.1</v>
      </c>
      <c r="E467" s="70">
        <v>42576</v>
      </c>
      <c r="F467" s="69">
        <v>9.35</v>
      </c>
      <c r="G467" s="69">
        <v>2.14</v>
      </c>
      <c r="H467" s="69">
        <v>19.57</v>
      </c>
      <c r="I467" s="69">
        <v>40.29</v>
      </c>
      <c r="J467" s="69">
        <v>13.03</v>
      </c>
      <c r="K467" s="69">
        <v>13.98</v>
      </c>
      <c r="L467" s="69">
        <v>17.18</v>
      </c>
      <c r="M467" s="69">
        <v>5.48</v>
      </c>
      <c r="N467" s="69">
        <v>8.65</v>
      </c>
      <c r="O467" s="69">
        <v>9.1732999999999993</v>
      </c>
      <c r="P467" s="69">
        <v>29.57</v>
      </c>
      <c r="Q467" s="69">
        <v>1.0900000000000001</v>
      </c>
      <c r="R467" s="69">
        <v>6.35</v>
      </c>
      <c r="S467" s="69">
        <v>43.5</v>
      </c>
      <c r="T467" s="4"/>
      <c r="V467" s="3">
        <f t="shared" si="176"/>
        <v>42576</v>
      </c>
      <c r="W467" s="40">
        <f ca="1">W466+SUMIFS('Transactions (Dated)'!$E$2:$E$53,'Transactions (Dated)'!$D$2:$D$53,'Share Values'!$V467,'Transactions (Dated)'!$B$2:$B$53,'Share Values'!W$11,'Transactions (Dated)'!$C$2:$C$53,"Buy")-SUMIFS('Transactions (Dated)'!$E$2:$E$53,'Transactions (Dated)'!$D$2:$D$53,'Share Values'!$V467,'Transactions (Dated)'!$B$2:$B$53,'Share Values'!W$11,'Transactions (Dated)'!$C$2:$C$53,"Sell")</f>
        <v>4625</v>
      </c>
      <c r="X467" s="40">
        <f ca="1">X466+SUMIFS('Transactions (Dated)'!$E$2:$E$53,'Transactions (Dated)'!$D$2:$D$53,'Share Values'!$V467,'Transactions (Dated)'!$B$2:$B$53,'Share Values'!X$11,'Transactions (Dated)'!$C$2:$C$53,"Buy")-SUMIFS('Transactions (Dated)'!$E$2:$E$53,'Transactions (Dated)'!$D$2:$D$53,'Share Values'!$V467,'Transactions (Dated)'!$B$2:$B$53,'Share Values'!X$11,'Transactions (Dated)'!$C$2:$C$53,"Sell")</f>
        <v>9375</v>
      </c>
      <c r="Y467" s="40">
        <f ca="1">Y466+SUMIFS('Transactions (Dated)'!$E$2:$E$53,'Transactions (Dated)'!$D$2:$D$53,'Share Values'!$V467,'Transactions (Dated)'!$B$2:$B$53,'Share Values'!Y$11,'Transactions (Dated)'!$C$2:$C$53,"Buy")-SUMIFS('Transactions (Dated)'!$E$2:$E$53,'Transactions (Dated)'!$D$2:$D$53,'Share Values'!$V467,'Transactions (Dated)'!$B$2:$B$53,'Share Values'!Y$11,'Transactions (Dated)'!$C$2:$C$53,"Sell")</f>
        <v>0</v>
      </c>
      <c r="Z467" s="40">
        <f ca="1">Z466+SUMIFS('Transactions (Dated)'!$E$2:$E$53,'Transactions (Dated)'!$D$2:$D$53,'Share Values'!$V467,'Transactions (Dated)'!$B$2:$B$53,'Share Values'!Z$11,'Transactions (Dated)'!$C$2:$C$53,"Buy")-SUMIFS('Transactions (Dated)'!$E$2:$E$53,'Transactions (Dated)'!$D$2:$D$53,'Share Values'!$V467,'Transactions (Dated)'!$B$2:$B$53,'Share Values'!Z$11,'Transactions (Dated)'!$C$2:$C$53,"Sell")</f>
        <v>1892</v>
      </c>
      <c r="AA467" s="40">
        <f ca="1">AA466+SUMIFS('Transactions (Dated)'!$E$2:$E$53,'Transactions (Dated)'!$D$2:$D$53,'Share Values'!$V467,'Transactions (Dated)'!$B$2:$B$53,'Share Values'!AA$11,'Transactions (Dated)'!$C$2:$C$53,"Buy")-SUMIFS('Transactions (Dated)'!$E$2:$E$53,'Transactions (Dated)'!$D$2:$D$53,'Share Values'!$V467,'Transactions (Dated)'!$B$2:$B$53,'Share Values'!AA$11,'Transactions (Dated)'!$C$2:$C$53,"Sell")</f>
        <v>2348</v>
      </c>
      <c r="AB467" s="40">
        <f ca="1">AB466+SUMIFS('Transactions (Dated)'!$E$2:$E$53,'Transactions (Dated)'!$D$2:$D$53,'Share Values'!$V467,'Transactions (Dated)'!$B$2:$B$53,'Share Values'!AB$11,'Transactions (Dated)'!$C$2:$C$53,"Buy")-SUMIFS('Transactions (Dated)'!$E$2:$E$53,'Transactions (Dated)'!$D$2:$D$53,'Share Values'!$V467,'Transactions (Dated)'!$B$2:$B$53,'Share Values'!AB$11,'Transactions (Dated)'!$C$2:$C$53,"Sell")</f>
        <v>4900</v>
      </c>
      <c r="AC467" s="40">
        <f ca="1">AC466+SUMIFS('Transactions (Dated)'!$E$2:$E$53,'Transactions (Dated)'!$D$2:$D$53,'Share Values'!$V467,'Transactions (Dated)'!$B$2:$B$53,'Share Values'!AC$11,'Transactions (Dated)'!$C$2:$C$53,"Buy")-SUMIFS('Transactions (Dated)'!$E$2:$E$53,'Transactions (Dated)'!$D$2:$D$53,'Share Values'!$V467,'Transactions (Dated)'!$B$2:$B$53,'Share Values'!AC$11,'Transactions (Dated)'!$C$2:$C$53,"Sell")</f>
        <v>2900</v>
      </c>
      <c r="AD467" s="40">
        <f ca="1">AD466+SUMIFS('Transactions (Dated)'!$E$2:$E$53,'Transactions (Dated)'!$D$2:$D$53,'Share Values'!$V467,'Transactions (Dated)'!$B$2:$B$53,'Share Values'!AD$11,'Transactions (Dated)'!$C$2:$C$53,"Buy")-SUMIFS('Transactions (Dated)'!$E$2:$E$53,'Transactions (Dated)'!$D$2:$D$53,'Share Values'!$V467,'Transactions (Dated)'!$B$2:$B$53,'Share Values'!AD$11,'Transactions (Dated)'!$C$2:$C$53,"Sell")</f>
        <v>14201</v>
      </c>
      <c r="AE467" s="40">
        <f ca="1">AE466+SUMIFS('Transactions (Dated)'!$E$2:$E$53,'Transactions (Dated)'!$D$2:$D$53,'Share Values'!$V467,'Transactions (Dated)'!$B$2:$B$53,'Share Values'!AE$11,'Transactions (Dated)'!$C$2:$C$53,"Buy")-SUMIFS('Transactions (Dated)'!$E$2:$E$53,'Transactions (Dated)'!$D$2:$D$53,'Share Values'!$V467,'Transactions (Dated)'!$B$2:$B$53,'Share Values'!AE$11,'Transactions (Dated)'!$C$2:$C$53,"Sell")</f>
        <v>6835</v>
      </c>
      <c r="AF467" s="40">
        <f ca="1">AF466+SUMIFS('Transactions (Dated)'!$E$2:$E$53,'Transactions (Dated)'!$D$2:$D$53,'Share Values'!$V467,'Transactions (Dated)'!$B$2:$B$53,'Share Values'!AF$11,'Transactions (Dated)'!$C$2:$C$53,"Buy")-SUMIFS('Transactions (Dated)'!$E$2:$E$53,'Transactions (Dated)'!$D$2:$D$53,'Share Values'!$V467,'Transactions (Dated)'!$B$2:$B$53,'Share Values'!AF$11,'Transactions (Dated)'!$C$2:$C$53,"Sell")</f>
        <v>0</v>
      </c>
      <c r="AG467" s="40">
        <f ca="1">AG466+SUMIFS('Transactions (Dated)'!$E$2:$E$53,'Transactions (Dated)'!$D$2:$D$53,'Share Values'!$V467,'Transactions (Dated)'!$B$2:$B$53,'Share Values'!AG$11,'Transactions (Dated)'!$C$2:$C$53,"Buy")-SUMIFS('Transactions (Dated)'!$E$2:$E$53,'Transactions (Dated)'!$D$2:$D$53,'Share Values'!$V467,'Transactions (Dated)'!$B$2:$B$53,'Share Values'!AG$11,'Transactions (Dated)'!$C$2:$C$53,"Sell")</f>
        <v>0</v>
      </c>
      <c r="AH467" s="40">
        <f ca="1">AH466+SUMIFS('Transactions (Dated)'!$E$2:$E$53,'Transactions (Dated)'!$D$2:$D$53,'Share Values'!$V467,'Transactions (Dated)'!$B$2:$B$53,'Share Values'!AH$11,'Transactions (Dated)'!$C$2:$C$53,"Buy")-SUMIFS('Transactions (Dated)'!$E$2:$E$53,'Transactions (Dated)'!$D$2:$D$53,'Share Values'!$V467,'Transactions (Dated)'!$B$2:$B$53,'Share Values'!AH$11,'Transactions (Dated)'!$C$2:$C$53,"Sell")</f>
        <v>0</v>
      </c>
      <c r="AI467" s="40">
        <f ca="1">AI466+SUMIFS('Transactions (Dated)'!$E$2:$E$53,'Transactions (Dated)'!$D$2:$D$53,'Share Values'!$V467,'Transactions (Dated)'!$B$2:$B$53,'Share Values'!AI$11,'Transactions (Dated)'!$C$2:$C$53,"Buy")-SUMIFS('Transactions (Dated)'!$E$2:$E$53,'Transactions (Dated)'!$D$2:$D$53,'Share Values'!$V467,'Transactions (Dated)'!$B$2:$B$53,'Share Values'!AI$11,'Transactions (Dated)'!$C$2:$C$53,"Sell")</f>
        <v>0</v>
      </c>
      <c r="AJ467" s="40">
        <f ca="1">AJ466+SUMIFS('Transactions (Dated)'!$E$2:$E$53,'Transactions (Dated)'!$D$2:$D$53,'Share Values'!$V467,'Transactions (Dated)'!$B$2:$B$53,'Share Values'!AJ$11,'Transactions (Dated)'!$C$2:$C$53,"Buy")-SUMIFS('Transactions (Dated)'!$E$2:$E$53,'Transactions (Dated)'!$D$2:$D$53,'Share Values'!$V467,'Transactions (Dated)'!$B$2:$B$53,'Share Values'!AJ$11,'Transactions (Dated)'!$C$2:$C$53,"Sell")</f>
        <v>0</v>
      </c>
      <c r="AK467" s="40"/>
      <c r="AM467" s="3">
        <f t="shared" si="177"/>
        <v>42576</v>
      </c>
      <c r="AN467" s="6">
        <f t="shared" ca="1" si="178"/>
        <v>43243.75</v>
      </c>
      <c r="AO467" s="6">
        <f t="shared" ca="1" si="179"/>
        <v>20062.5</v>
      </c>
      <c r="AP467" s="6">
        <f t="shared" ca="1" si="180"/>
        <v>0</v>
      </c>
      <c r="AQ467" s="6">
        <f t="shared" ca="1" si="181"/>
        <v>76228.679999999993</v>
      </c>
      <c r="AR467" s="6">
        <f t="shared" ca="1" si="182"/>
        <v>30594.44</v>
      </c>
      <c r="AS467" s="6">
        <f t="shared" ca="1" si="183"/>
        <v>68502</v>
      </c>
      <c r="AT467" s="6">
        <f t="shared" ca="1" si="184"/>
        <v>49822</v>
      </c>
      <c r="AU467" s="6">
        <f t="shared" ca="1" si="185"/>
        <v>77821.48000000001</v>
      </c>
      <c r="AV467" s="6">
        <f t="shared" ca="1" si="186"/>
        <v>59122.75</v>
      </c>
      <c r="AW467" s="6">
        <f t="shared" ca="1" si="187"/>
        <v>0</v>
      </c>
      <c r="AX467" s="6">
        <f t="shared" ca="1" si="188"/>
        <v>0</v>
      </c>
      <c r="AY467" s="6">
        <f t="shared" ca="1" si="189"/>
        <v>0</v>
      </c>
      <c r="AZ467" s="6">
        <f t="shared" ca="1" si="190"/>
        <v>0</v>
      </c>
      <c r="BA467" s="6">
        <f t="shared" ca="1" si="191"/>
        <v>0</v>
      </c>
      <c r="BB467" s="6"/>
      <c r="BD467" s="4">
        <f t="shared" ca="1" si="192"/>
        <v>425397.6</v>
      </c>
      <c r="BF467" s="3">
        <f t="shared" si="193"/>
        <v>42576</v>
      </c>
      <c r="BG467" s="6">
        <f>BG466+SUMIFS('Transactions (Dated)'!H:H,'Transactions (Dated)'!D:D,'Share Values'!AM467)</f>
        <v>633797.67999999993</v>
      </c>
      <c r="BH467" s="6">
        <f ca="1">BH466+SUMIFS('Transactions (Dated)'!$F:$F,'Transactions (Dated)'!$D:$D,$BF467,'Transactions (Dated)'!$B:$B,BH$11,'Transactions (Dated)'!$C:$C,"Dividend (paid to cash)")*W467</f>
        <v>0</v>
      </c>
      <c r="BI467" s="6">
        <f ca="1">BI466+SUMIFS('Transactions (Dated)'!$F:$F,'Transactions (Dated)'!$D:$D,$BF467,'Transactions (Dated)'!$B:$B,BI$11,'Transactions (Dated)'!$C:$C,"Dividend (paid to cash)")*X467</f>
        <v>2421.875</v>
      </c>
      <c r="BJ467" s="6">
        <f ca="1">BJ466+SUMIFS('Transactions (Dated)'!$F:$F,'Transactions (Dated)'!$D:$D,$BF467,'Transactions (Dated)'!$B:$B,BJ$11,'Transactions (Dated)'!$C:$C,"Dividend (paid to cash)")*Y467</f>
        <v>0</v>
      </c>
      <c r="BK467" s="6">
        <f ca="1">BK466+SUMIFS('Transactions (Dated)'!$F:$F,'Transactions (Dated)'!$D:$D,$BF467,'Transactions (Dated)'!$B:$B,BK$11,'Transactions (Dated)'!$C:$C,"Dividend (paid to cash)")*Z467</f>
        <v>397.32000000000005</v>
      </c>
      <c r="BL467" s="6">
        <f ca="1">BL466+SUMIFS('Transactions (Dated)'!$F:$F,'Transactions (Dated)'!$D:$D,$BF467,'Transactions (Dated)'!$B:$B,BL$11,'Transactions (Dated)'!$C:$C,"Dividend (paid to cash)")*AA467</f>
        <v>0</v>
      </c>
      <c r="BM467" s="6">
        <f ca="1">BM466+SUMIFS('Transactions (Dated)'!$F:$F,'Transactions (Dated)'!$D:$D,$BF467,'Transactions (Dated)'!$B:$B,BM$11,'Transactions (Dated)'!$C:$C,"Dividend (paid to cash)")*AB467</f>
        <v>2155.902</v>
      </c>
      <c r="BN467" s="6">
        <f ca="1">BN466+SUMIFS('Transactions (Dated)'!$F:$F,'Transactions (Dated)'!$D:$D,$BF467,'Transactions (Dated)'!$B:$B,BN$11,'Transactions (Dated)'!$C:$C,"Dividend (paid to cash)")*AC467</f>
        <v>1740</v>
      </c>
      <c r="BO467" s="6">
        <f ca="1">BO466+SUMIFS('Transactions (Dated)'!$F:$F,'Transactions (Dated)'!$D:$D,$BF467,'Transactions (Dated)'!$B:$B,BO$11,'Transactions (Dated)'!$C:$C,"Dividend (paid to cash)")*AD467</f>
        <v>0</v>
      </c>
      <c r="BP467" s="6">
        <f ca="1">BP466+SUMIFS('Transactions (Dated)'!$F:$F,'Transactions (Dated)'!$D:$D,$BF467,'Transactions (Dated)'!$B:$B,BP$11,'Transactions (Dated)'!$C:$C,"Dividend (paid to cash)")*AE467</f>
        <v>0</v>
      </c>
      <c r="BQ467" s="6">
        <f ca="1">BQ466+SUMIFS('Transactions (Dated)'!$F:$F,'Transactions (Dated)'!$D:$D,$BF467,'Transactions (Dated)'!$B:$B,BQ$11,'Transactions (Dated)'!$C:$C,"Dividend (paid to cash)")*AF467</f>
        <v>0</v>
      </c>
      <c r="BR467" s="6">
        <f ca="1">BR466+SUMIFS('Transactions (Dated)'!$F:$F,'Transactions (Dated)'!$D:$D,$BF467,'Transactions (Dated)'!$B:$B,BR$11,'Transactions (Dated)'!$C:$C,"Dividend (paid to cash)")*AG467</f>
        <v>0</v>
      </c>
      <c r="BS467" s="6">
        <f ca="1">BS466+SUMIFS('Transactions (Dated)'!$F:$F,'Transactions (Dated)'!$D:$D,$BF467,'Transactions (Dated)'!$B:$B,BS$11,'Transactions (Dated)'!$C:$C,"Dividend (paid to cash)")*AH467</f>
        <v>0</v>
      </c>
      <c r="BT467" s="6">
        <f ca="1">BT466+SUMIFS('Transactions (Dated)'!$F:$F,'Transactions (Dated)'!$D:$D,$BF467,'Transactions (Dated)'!$B:$B,BT$11,'Transactions (Dated)'!$C:$C,"Dividend (paid to cash)")*AI467</f>
        <v>0</v>
      </c>
      <c r="BU467" s="6">
        <f ca="1">BU466+SUMIFS('Transactions (Dated)'!$F:$F,'Transactions (Dated)'!$D:$D,$BF467,'Transactions (Dated)'!$B:$B,BU$11,'Transactions (Dated)'!$C:$C,"Dividend (paid to cash)")*AJ467</f>
        <v>0</v>
      </c>
      <c r="BV467" s="6"/>
      <c r="BX467" s="6">
        <f t="shared" ca="1" si="198"/>
        <v>640512.77699999989</v>
      </c>
      <c r="BZ467" s="3">
        <f t="shared" si="199"/>
        <v>42576</v>
      </c>
      <c r="CA467" s="4">
        <f t="shared" ca="1" si="194"/>
        <v>425397.6</v>
      </c>
      <c r="CB467" s="4">
        <f t="shared" ca="1" si="195"/>
        <v>640512.77699999989</v>
      </c>
      <c r="CD467" s="4">
        <f t="shared" ca="1" si="196"/>
        <v>1065910.3769999999</v>
      </c>
    </row>
    <row r="468" spans="2:82">
      <c r="B468" s="3">
        <f t="shared" si="197"/>
        <v>42577</v>
      </c>
      <c r="C468" s="2">
        <v>14550</v>
      </c>
      <c r="E468" s="70">
        <v>42577</v>
      </c>
      <c r="F468" s="69">
        <v>9.5299999999999994</v>
      </c>
      <c r="G468" s="69">
        <v>2.17</v>
      </c>
      <c r="H468" s="69">
        <v>19.63</v>
      </c>
      <c r="I468" s="69">
        <v>39.630000000000003</v>
      </c>
      <c r="J468" s="69">
        <v>13.3</v>
      </c>
      <c r="K468" s="69">
        <v>14.09</v>
      </c>
      <c r="L468" s="69">
        <v>17.489999999999998</v>
      </c>
      <c r="M468" s="69">
        <v>5.5</v>
      </c>
      <c r="N468" s="69">
        <v>8.65</v>
      </c>
      <c r="O468" s="69">
        <v>9.1832999999999991</v>
      </c>
      <c r="P468" s="69">
        <v>29.47</v>
      </c>
      <c r="Q468" s="69">
        <v>1.07</v>
      </c>
      <c r="R468" s="69">
        <v>6.58</v>
      </c>
      <c r="S468" s="69">
        <v>43.33</v>
      </c>
      <c r="T468" s="4"/>
      <c r="V468" s="3">
        <f t="shared" si="176"/>
        <v>42577</v>
      </c>
      <c r="W468" s="40">
        <f ca="1">W467+SUMIFS('Transactions (Dated)'!$E$2:$E$53,'Transactions (Dated)'!$D$2:$D$53,'Share Values'!$V468,'Transactions (Dated)'!$B$2:$B$53,'Share Values'!W$11,'Transactions (Dated)'!$C$2:$C$53,"Buy")-SUMIFS('Transactions (Dated)'!$E$2:$E$53,'Transactions (Dated)'!$D$2:$D$53,'Share Values'!$V468,'Transactions (Dated)'!$B$2:$B$53,'Share Values'!W$11,'Transactions (Dated)'!$C$2:$C$53,"Sell")</f>
        <v>4625</v>
      </c>
      <c r="X468" s="40">
        <f ca="1">X467+SUMIFS('Transactions (Dated)'!$E$2:$E$53,'Transactions (Dated)'!$D$2:$D$53,'Share Values'!$V468,'Transactions (Dated)'!$B$2:$B$53,'Share Values'!X$11,'Transactions (Dated)'!$C$2:$C$53,"Buy")-SUMIFS('Transactions (Dated)'!$E$2:$E$53,'Transactions (Dated)'!$D$2:$D$53,'Share Values'!$V468,'Transactions (Dated)'!$B$2:$B$53,'Share Values'!X$11,'Transactions (Dated)'!$C$2:$C$53,"Sell")</f>
        <v>9375</v>
      </c>
      <c r="Y468" s="40">
        <f ca="1">Y467+SUMIFS('Transactions (Dated)'!$E$2:$E$53,'Transactions (Dated)'!$D$2:$D$53,'Share Values'!$V468,'Transactions (Dated)'!$B$2:$B$53,'Share Values'!Y$11,'Transactions (Dated)'!$C$2:$C$53,"Buy")-SUMIFS('Transactions (Dated)'!$E$2:$E$53,'Transactions (Dated)'!$D$2:$D$53,'Share Values'!$V468,'Transactions (Dated)'!$B$2:$B$53,'Share Values'!Y$11,'Transactions (Dated)'!$C$2:$C$53,"Sell")</f>
        <v>0</v>
      </c>
      <c r="Z468" s="40">
        <f ca="1">Z467+SUMIFS('Transactions (Dated)'!$E$2:$E$53,'Transactions (Dated)'!$D$2:$D$53,'Share Values'!$V468,'Transactions (Dated)'!$B$2:$B$53,'Share Values'!Z$11,'Transactions (Dated)'!$C$2:$C$53,"Buy")-SUMIFS('Transactions (Dated)'!$E$2:$E$53,'Transactions (Dated)'!$D$2:$D$53,'Share Values'!$V468,'Transactions (Dated)'!$B$2:$B$53,'Share Values'!Z$11,'Transactions (Dated)'!$C$2:$C$53,"Sell")</f>
        <v>1892</v>
      </c>
      <c r="AA468" s="40">
        <f ca="1">AA467+SUMIFS('Transactions (Dated)'!$E$2:$E$53,'Transactions (Dated)'!$D$2:$D$53,'Share Values'!$V468,'Transactions (Dated)'!$B$2:$B$53,'Share Values'!AA$11,'Transactions (Dated)'!$C$2:$C$53,"Buy")-SUMIFS('Transactions (Dated)'!$E$2:$E$53,'Transactions (Dated)'!$D$2:$D$53,'Share Values'!$V468,'Transactions (Dated)'!$B$2:$B$53,'Share Values'!AA$11,'Transactions (Dated)'!$C$2:$C$53,"Sell")</f>
        <v>2348</v>
      </c>
      <c r="AB468" s="40">
        <f ca="1">AB467+SUMIFS('Transactions (Dated)'!$E$2:$E$53,'Transactions (Dated)'!$D$2:$D$53,'Share Values'!$V468,'Transactions (Dated)'!$B$2:$B$53,'Share Values'!AB$11,'Transactions (Dated)'!$C$2:$C$53,"Buy")-SUMIFS('Transactions (Dated)'!$E$2:$E$53,'Transactions (Dated)'!$D$2:$D$53,'Share Values'!$V468,'Transactions (Dated)'!$B$2:$B$53,'Share Values'!AB$11,'Transactions (Dated)'!$C$2:$C$53,"Sell")</f>
        <v>4900</v>
      </c>
      <c r="AC468" s="40">
        <f ca="1">AC467+SUMIFS('Transactions (Dated)'!$E$2:$E$53,'Transactions (Dated)'!$D$2:$D$53,'Share Values'!$V468,'Transactions (Dated)'!$B$2:$B$53,'Share Values'!AC$11,'Transactions (Dated)'!$C$2:$C$53,"Buy")-SUMIFS('Transactions (Dated)'!$E$2:$E$53,'Transactions (Dated)'!$D$2:$D$53,'Share Values'!$V468,'Transactions (Dated)'!$B$2:$B$53,'Share Values'!AC$11,'Transactions (Dated)'!$C$2:$C$53,"Sell")</f>
        <v>2900</v>
      </c>
      <c r="AD468" s="40">
        <f ca="1">AD467+SUMIFS('Transactions (Dated)'!$E$2:$E$53,'Transactions (Dated)'!$D$2:$D$53,'Share Values'!$V468,'Transactions (Dated)'!$B$2:$B$53,'Share Values'!AD$11,'Transactions (Dated)'!$C$2:$C$53,"Buy")-SUMIFS('Transactions (Dated)'!$E$2:$E$53,'Transactions (Dated)'!$D$2:$D$53,'Share Values'!$V468,'Transactions (Dated)'!$B$2:$B$53,'Share Values'!AD$11,'Transactions (Dated)'!$C$2:$C$53,"Sell")</f>
        <v>14201</v>
      </c>
      <c r="AE468" s="40">
        <f ca="1">AE467+SUMIFS('Transactions (Dated)'!$E$2:$E$53,'Transactions (Dated)'!$D$2:$D$53,'Share Values'!$V468,'Transactions (Dated)'!$B$2:$B$53,'Share Values'!AE$11,'Transactions (Dated)'!$C$2:$C$53,"Buy")-SUMIFS('Transactions (Dated)'!$E$2:$E$53,'Transactions (Dated)'!$D$2:$D$53,'Share Values'!$V468,'Transactions (Dated)'!$B$2:$B$53,'Share Values'!AE$11,'Transactions (Dated)'!$C$2:$C$53,"Sell")</f>
        <v>6835</v>
      </c>
      <c r="AF468" s="40">
        <f ca="1">AF467+SUMIFS('Transactions (Dated)'!$E$2:$E$53,'Transactions (Dated)'!$D$2:$D$53,'Share Values'!$V468,'Transactions (Dated)'!$B$2:$B$53,'Share Values'!AF$11,'Transactions (Dated)'!$C$2:$C$53,"Buy")-SUMIFS('Transactions (Dated)'!$E$2:$E$53,'Transactions (Dated)'!$D$2:$D$53,'Share Values'!$V468,'Transactions (Dated)'!$B$2:$B$53,'Share Values'!AF$11,'Transactions (Dated)'!$C$2:$C$53,"Sell")</f>
        <v>0</v>
      </c>
      <c r="AG468" s="40">
        <f ca="1">AG467+SUMIFS('Transactions (Dated)'!$E$2:$E$53,'Transactions (Dated)'!$D$2:$D$53,'Share Values'!$V468,'Transactions (Dated)'!$B$2:$B$53,'Share Values'!AG$11,'Transactions (Dated)'!$C$2:$C$53,"Buy")-SUMIFS('Transactions (Dated)'!$E$2:$E$53,'Transactions (Dated)'!$D$2:$D$53,'Share Values'!$V468,'Transactions (Dated)'!$B$2:$B$53,'Share Values'!AG$11,'Transactions (Dated)'!$C$2:$C$53,"Sell")</f>
        <v>0</v>
      </c>
      <c r="AH468" s="40">
        <f ca="1">AH467+SUMIFS('Transactions (Dated)'!$E$2:$E$53,'Transactions (Dated)'!$D$2:$D$53,'Share Values'!$V468,'Transactions (Dated)'!$B$2:$B$53,'Share Values'!AH$11,'Transactions (Dated)'!$C$2:$C$53,"Buy")-SUMIFS('Transactions (Dated)'!$E$2:$E$53,'Transactions (Dated)'!$D$2:$D$53,'Share Values'!$V468,'Transactions (Dated)'!$B$2:$B$53,'Share Values'!AH$11,'Transactions (Dated)'!$C$2:$C$53,"Sell")</f>
        <v>0</v>
      </c>
      <c r="AI468" s="40">
        <f ca="1">AI467+SUMIFS('Transactions (Dated)'!$E$2:$E$53,'Transactions (Dated)'!$D$2:$D$53,'Share Values'!$V468,'Transactions (Dated)'!$B$2:$B$53,'Share Values'!AI$11,'Transactions (Dated)'!$C$2:$C$53,"Buy")-SUMIFS('Transactions (Dated)'!$E$2:$E$53,'Transactions (Dated)'!$D$2:$D$53,'Share Values'!$V468,'Transactions (Dated)'!$B$2:$B$53,'Share Values'!AI$11,'Transactions (Dated)'!$C$2:$C$53,"Sell")</f>
        <v>0</v>
      </c>
      <c r="AJ468" s="40">
        <f ca="1">AJ467+SUMIFS('Transactions (Dated)'!$E$2:$E$53,'Transactions (Dated)'!$D$2:$D$53,'Share Values'!$V468,'Transactions (Dated)'!$B$2:$B$53,'Share Values'!AJ$11,'Transactions (Dated)'!$C$2:$C$53,"Buy")-SUMIFS('Transactions (Dated)'!$E$2:$E$53,'Transactions (Dated)'!$D$2:$D$53,'Share Values'!$V468,'Transactions (Dated)'!$B$2:$B$53,'Share Values'!AJ$11,'Transactions (Dated)'!$C$2:$C$53,"Sell")</f>
        <v>0</v>
      </c>
      <c r="AK468" s="40"/>
      <c r="AM468" s="3">
        <f t="shared" si="177"/>
        <v>42577</v>
      </c>
      <c r="AN468" s="6">
        <f t="shared" ca="1" si="178"/>
        <v>44076.25</v>
      </c>
      <c r="AO468" s="6">
        <f t="shared" ca="1" si="179"/>
        <v>20343.75</v>
      </c>
      <c r="AP468" s="6">
        <f t="shared" ca="1" si="180"/>
        <v>0</v>
      </c>
      <c r="AQ468" s="6">
        <f t="shared" ca="1" si="181"/>
        <v>74979.960000000006</v>
      </c>
      <c r="AR468" s="6">
        <f t="shared" ca="1" si="182"/>
        <v>31228.400000000001</v>
      </c>
      <c r="AS468" s="6">
        <f t="shared" ca="1" si="183"/>
        <v>69041</v>
      </c>
      <c r="AT468" s="6">
        <f t="shared" ca="1" si="184"/>
        <v>50720.999999999993</v>
      </c>
      <c r="AU468" s="6">
        <f t="shared" ca="1" si="185"/>
        <v>78105.5</v>
      </c>
      <c r="AV468" s="6">
        <f t="shared" ca="1" si="186"/>
        <v>59122.75</v>
      </c>
      <c r="AW468" s="6">
        <f t="shared" ca="1" si="187"/>
        <v>0</v>
      </c>
      <c r="AX468" s="6">
        <f t="shared" ca="1" si="188"/>
        <v>0</v>
      </c>
      <c r="AY468" s="6">
        <f t="shared" ca="1" si="189"/>
        <v>0</v>
      </c>
      <c r="AZ468" s="6">
        <f t="shared" ca="1" si="190"/>
        <v>0</v>
      </c>
      <c r="BA468" s="6">
        <f t="shared" ca="1" si="191"/>
        <v>0</v>
      </c>
      <c r="BB468" s="6"/>
      <c r="BD468" s="4">
        <f t="shared" ca="1" si="192"/>
        <v>427618.61</v>
      </c>
      <c r="BF468" s="3">
        <f t="shared" si="193"/>
        <v>42577</v>
      </c>
      <c r="BG468" s="6">
        <f>BG467+SUMIFS('Transactions (Dated)'!H:H,'Transactions (Dated)'!D:D,'Share Values'!AM468)</f>
        <v>633797.67999999993</v>
      </c>
      <c r="BH468" s="6">
        <f ca="1">BH467+SUMIFS('Transactions (Dated)'!$F:$F,'Transactions (Dated)'!$D:$D,$BF468,'Transactions (Dated)'!$B:$B,BH$11,'Transactions (Dated)'!$C:$C,"Dividend (paid to cash)")*W468</f>
        <v>0</v>
      </c>
      <c r="BI468" s="6">
        <f ca="1">BI467+SUMIFS('Transactions (Dated)'!$F:$F,'Transactions (Dated)'!$D:$D,$BF468,'Transactions (Dated)'!$B:$B,BI$11,'Transactions (Dated)'!$C:$C,"Dividend (paid to cash)")*X468</f>
        <v>2421.875</v>
      </c>
      <c r="BJ468" s="6">
        <f ca="1">BJ467+SUMIFS('Transactions (Dated)'!$F:$F,'Transactions (Dated)'!$D:$D,$BF468,'Transactions (Dated)'!$B:$B,BJ$11,'Transactions (Dated)'!$C:$C,"Dividend (paid to cash)")*Y468</f>
        <v>0</v>
      </c>
      <c r="BK468" s="6">
        <f ca="1">BK467+SUMIFS('Transactions (Dated)'!$F:$F,'Transactions (Dated)'!$D:$D,$BF468,'Transactions (Dated)'!$B:$B,BK$11,'Transactions (Dated)'!$C:$C,"Dividend (paid to cash)")*Z468</f>
        <v>397.32000000000005</v>
      </c>
      <c r="BL468" s="6">
        <f ca="1">BL467+SUMIFS('Transactions (Dated)'!$F:$F,'Transactions (Dated)'!$D:$D,$BF468,'Transactions (Dated)'!$B:$B,BL$11,'Transactions (Dated)'!$C:$C,"Dividend (paid to cash)")*AA468</f>
        <v>0</v>
      </c>
      <c r="BM468" s="6">
        <f ca="1">BM467+SUMIFS('Transactions (Dated)'!$F:$F,'Transactions (Dated)'!$D:$D,$BF468,'Transactions (Dated)'!$B:$B,BM$11,'Transactions (Dated)'!$C:$C,"Dividend (paid to cash)")*AB468</f>
        <v>2155.902</v>
      </c>
      <c r="BN468" s="6">
        <f ca="1">BN467+SUMIFS('Transactions (Dated)'!$F:$F,'Transactions (Dated)'!$D:$D,$BF468,'Transactions (Dated)'!$B:$B,BN$11,'Transactions (Dated)'!$C:$C,"Dividend (paid to cash)")*AC468</f>
        <v>1740</v>
      </c>
      <c r="BO468" s="6">
        <f ca="1">BO467+SUMIFS('Transactions (Dated)'!$F:$F,'Transactions (Dated)'!$D:$D,$BF468,'Transactions (Dated)'!$B:$B,BO$11,'Transactions (Dated)'!$C:$C,"Dividend (paid to cash)")*AD468</f>
        <v>0</v>
      </c>
      <c r="BP468" s="6">
        <f ca="1">BP467+SUMIFS('Transactions (Dated)'!$F:$F,'Transactions (Dated)'!$D:$D,$BF468,'Transactions (Dated)'!$B:$B,BP$11,'Transactions (Dated)'!$C:$C,"Dividend (paid to cash)")*AE468</f>
        <v>0</v>
      </c>
      <c r="BQ468" s="6">
        <f ca="1">BQ467+SUMIFS('Transactions (Dated)'!$F:$F,'Transactions (Dated)'!$D:$D,$BF468,'Transactions (Dated)'!$B:$B,BQ$11,'Transactions (Dated)'!$C:$C,"Dividend (paid to cash)")*AF468</f>
        <v>0</v>
      </c>
      <c r="BR468" s="6">
        <f ca="1">BR467+SUMIFS('Transactions (Dated)'!$F:$F,'Transactions (Dated)'!$D:$D,$BF468,'Transactions (Dated)'!$B:$B,BR$11,'Transactions (Dated)'!$C:$C,"Dividend (paid to cash)")*AG468</f>
        <v>0</v>
      </c>
      <c r="BS468" s="6">
        <f ca="1">BS467+SUMIFS('Transactions (Dated)'!$F:$F,'Transactions (Dated)'!$D:$D,$BF468,'Transactions (Dated)'!$B:$B,BS$11,'Transactions (Dated)'!$C:$C,"Dividend (paid to cash)")*AH468</f>
        <v>0</v>
      </c>
      <c r="BT468" s="6">
        <f ca="1">BT467+SUMIFS('Transactions (Dated)'!$F:$F,'Transactions (Dated)'!$D:$D,$BF468,'Transactions (Dated)'!$B:$B,BT$11,'Transactions (Dated)'!$C:$C,"Dividend (paid to cash)")*AI468</f>
        <v>0</v>
      </c>
      <c r="BU468" s="6">
        <f ca="1">BU467+SUMIFS('Transactions (Dated)'!$F:$F,'Transactions (Dated)'!$D:$D,$BF468,'Transactions (Dated)'!$B:$B,BU$11,'Transactions (Dated)'!$C:$C,"Dividend (paid to cash)")*AJ468</f>
        <v>0</v>
      </c>
      <c r="BV468" s="6"/>
      <c r="BX468" s="6">
        <f t="shared" ca="1" si="198"/>
        <v>640512.77699999989</v>
      </c>
      <c r="BZ468" s="3">
        <f t="shared" si="199"/>
        <v>42577</v>
      </c>
      <c r="CA468" s="4">
        <f t="shared" ca="1" si="194"/>
        <v>427618.61</v>
      </c>
      <c r="CB468" s="4">
        <f t="shared" ca="1" si="195"/>
        <v>640512.77699999989</v>
      </c>
      <c r="CD468" s="4">
        <f t="shared" ca="1" si="196"/>
        <v>1068131.3869999999</v>
      </c>
    </row>
    <row r="469" spans="2:82">
      <c r="B469" s="3">
        <f t="shared" si="197"/>
        <v>42578</v>
      </c>
      <c r="C469" s="2">
        <v>14546.5</v>
      </c>
      <c r="E469" s="70">
        <v>42578</v>
      </c>
      <c r="F469" s="69">
        <v>9.98</v>
      </c>
      <c r="G469" s="69">
        <v>2.15</v>
      </c>
      <c r="H469" s="69">
        <v>19.64</v>
      </c>
      <c r="I469" s="69">
        <v>39.979999999999997</v>
      </c>
      <c r="J469" s="69">
        <v>13.6</v>
      </c>
      <c r="K469" s="69">
        <v>14.05</v>
      </c>
      <c r="L469" s="69">
        <v>17.7</v>
      </c>
      <c r="M469" s="69">
        <v>5.88</v>
      </c>
      <c r="N469" s="69">
        <v>8.33</v>
      </c>
      <c r="O469" s="69">
        <v>9.2166999999999994</v>
      </c>
      <c r="P469" s="69">
        <v>25.64</v>
      </c>
      <c r="Q469" s="69">
        <v>1.05</v>
      </c>
      <c r="R469" s="69">
        <v>6.57</v>
      </c>
      <c r="S469" s="69">
        <v>42.93</v>
      </c>
      <c r="T469" s="4"/>
      <c r="V469" s="3">
        <f t="shared" si="176"/>
        <v>42578</v>
      </c>
      <c r="W469" s="40">
        <f ca="1">W468+SUMIFS('Transactions (Dated)'!$E$2:$E$53,'Transactions (Dated)'!$D$2:$D$53,'Share Values'!$V469,'Transactions (Dated)'!$B$2:$B$53,'Share Values'!W$11,'Transactions (Dated)'!$C$2:$C$53,"Buy")-SUMIFS('Transactions (Dated)'!$E$2:$E$53,'Transactions (Dated)'!$D$2:$D$53,'Share Values'!$V469,'Transactions (Dated)'!$B$2:$B$53,'Share Values'!W$11,'Transactions (Dated)'!$C$2:$C$53,"Sell")</f>
        <v>4625</v>
      </c>
      <c r="X469" s="40">
        <f ca="1">X468+SUMIFS('Transactions (Dated)'!$E$2:$E$53,'Transactions (Dated)'!$D$2:$D$53,'Share Values'!$V469,'Transactions (Dated)'!$B$2:$B$53,'Share Values'!X$11,'Transactions (Dated)'!$C$2:$C$53,"Buy")-SUMIFS('Transactions (Dated)'!$E$2:$E$53,'Transactions (Dated)'!$D$2:$D$53,'Share Values'!$V469,'Transactions (Dated)'!$B$2:$B$53,'Share Values'!X$11,'Transactions (Dated)'!$C$2:$C$53,"Sell")</f>
        <v>9375</v>
      </c>
      <c r="Y469" s="40">
        <f ca="1">Y468+SUMIFS('Transactions (Dated)'!$E$2:$E$53,'Transactions (Dated)'!$D$2:$D$53,'Share Values'!$V469,'Transactions (Dated)'!$B$2:$B$53,'Share Values'!Y$11,'Transactions (Dated)'!$C$2:$C$53,"Buy")-SUMIFS('Transactions (Dated)'!$E$2:$E$53,'Transactions (Dated)'!$D$2:$D$53,'Share Values'!$V469,'Transactions (Dated)'!$B$2:$B$53,'Share Values'!Y$11,'Transactions (Dated)'!$C$2:$C$53,"Sell")</f>
        <v>0</v>
      </c>
      <c r="Z469" s="40">
        <f ca="1">Z468+SUMIFS('Transactions (Dated)'!$E$2:$E$53,'Transactions (Dated)'!$D$2:$D$53,'Share Values'!$V469,'Transactions (Dated)'!$B$2:$B$53,'Share Values'!Z$11,'Transactions (Dated)'!$C$2:$C$53,"Buy")-SUMIFS('Transactions (Dated)'!$E$2:$E$53,'Transactions (Dated)'!$D$2:$D$53,'Share Values'!$V469,'Transactions (Dated)'!$B$2:$B$53,'Share Values'!Z$11,'Transactions (Dated)'!$C$2:$C$53,"Sell")</f>
        <v>1892</v>
      </c>
      <c r="AA469" s="40">
        <f ca="1">AA468+SUMIFS('Transactions (Dated)'!$E$2:$E$53,'Transactions (Dated)'!$D$2:$D$53,'Share Values'!$V469,'Transactions (Dated)'!$B$2:$B$53,'Share Values'!AA$11,'Transactions (Dated)'!$C$2:$C$53,"Buy")-SUMIFS('Transactions (Dated)'!$E$2:$E$53,'Transactions (Dated)'!$D$2:$D$53,'Share Values'!$V469,'Transactions (Dated)'!$B$2:$B$53,'Share Values'!AA$11,'Transactions (Dated)'!$C$2:$C$53,"Sell")</f>
        <v>2348</v>
      </c>
      <c r="AB469" s="40">
        <f ca="1">AB468+SUMIFS('Transactions (Dated)'!$E$2:$E$53,'Transactions (Dated)'!$D$2:$D$53,'Share Values'!$V469,'Transactions (Dated)'!$B$2:$B$53,'Share Values'!AB$11,'Transactions (Dated)'!$C$2:$C$53,"Buy")-SUMIFS('Transactions (Dated)'!$E$2:$E$53,'Transactions (Dated)'!$D$2:$D$53,'Share Values'!$V469,'Transactions (Dated)'!$B$2:$B$53,'Share Values'!AB$11,'Transactions (Dated)'!$C$2:$C$53,"Sell")</f>
        <v>4900</v>
      </c>
      <c r="AC469" s="40">
        <f ca="1">AC468+SUMIFS('Transactions (Dated)'!$E$2:$E$53,'Transactions (Dated)'!$D$2:$D$53,'Share Values'!$V469,'Transactions (Dated)'!$B$2:$B$53,'Share Values'!AC$11,'Transactions (Dated)'!$C$2:$C$53,"Buy")-SUMIFS('Transactions (Dated)'!$E$2:$E$53,'Transactions (Dated)'!$D$2:$D$53,'Share Values'!$V469,'Transactions (Dated)'!$B$2:$B$53,'Share Values'!AC$11,'Transactions (Dated)'!$C$2:$C$53,"Sell")</f>
        <v>2900</v>
      </c>
      <c r="AD469" s="40">
        <f ca="1">AD468+SUMIFS('Transactions (Dated)'!$E$2:$E$53,'Transactions (Dated)'!$D$2:$D$53,'Share Values'!$V469,'Transactions (Dated)'!$B$2:$B$53,'Share Values'!AD$11,'Transactions (Dated)'!$C$2:$C$53,"Buy")-SUMIFS('Transactions (Dated)'!$E$2:$E$53,'Transactions (Dated)'!$D$2:$D$53,'Share Values'!$V469,'Transactions (Dated)'!$B$2:$B$53,'Share Values'!AD$11,'Transactions (Dated)'!$C$2:$C$53,"Sell")</f>
        <v>14201</v>
      </c>
      <c r="AE469" s="40">
        <f ca="1">AE468+SUMIFS('Transactions (Dated)'!$E$2:$E$53,'Transactions (Dated)'!$D$2:$D$53,'Share Values'!$V469,'Transactions (Dated)'!$B$2:$B$53,'Share Values'!AE$11,'Transactions (Dated)'!$C$2:$C$53,"Buy")-SUMIFS('Transactions (Dated)'!$E$2:$E$53,'Transactions (Dated)'!$D$2:$D$53,'Share Values'!$V469,'Transactions (Dated)'!$B$2:$B$53,'Share Values'!AE$11,'Transactions (Dated)'!$C$2:$C$53,"Sell")</f>
        <v>6835</v>
      </c>
      <c r="AF469" s="40">
        <f ca="1">AF468+SUMIFS('Transactions (Dated)'!$E$2:$E$53,'Transactions (Dated)'!$D$2:$D$53,'Share Values'!$V469,'Transactions (Dated)'!$B$2:$B$53,'Share Values'!AF$11,'Transactions (Dated)'!$C$2:$C$53,"Buy")-SUMIFS('Transactions (Dated)'!$E$2:$E$53,'Transactions (Dated)'!$D$2:$D$53,'Share Values'!$V469,'Transactions (Dated)'!$B$2:$B$53,'Share Values'!AF$11,'Transactions (Dated)'!$C$2:$C$53,"Sell")</f>
        <v>0</v>
      </c>
      <c r="AG469" s="40">
        <f ca="1">AG468+SUMIFS('Transactions (Dated)'!$E$2:$E$53,'Transactions (Dated)'!$D$2:$D$53,'Share Values'!$V469,'Transactions (Dated)'!$B$2:$B$53,'Share Values'!AG$11,'Transactions (Dated)'!$C$2:$C$53,"Buy")-SUMIFS('Transactions (Dated)'!$E$2:$E$53,'Transactions (Dated)'!$D$2:$D$53,'Share Values'!$V469,'Transactions (Dated)'!$B$2:$B$53,'Share Values'!AG$11,'Transactions (Dated)'!$C$2:$C$53,"Sell")</f>
        <v>0</v>
      </c>
      <c r="AH469" s="40">
        <f ca="1">AH468+SUMIFS('Transactions (Dated)'!$E$2:$E$53,'Transactions (Dated)'!$D$2:$D$53,'Share Values'!$V469,'Transactions (Dated)'!$B$2:$B$53,'Share Values'!AH$11,'Transactions (Dated)'!$C$2:$C$53,"Buy")-SUMIFS('Transactions (Dated)'!$E$2:$E$53,'Transactions (Dated)'!$D$2:$D$53,'Share Values'!$V469,'Transactions (Dated)'!$B$2:$B$53,'Share Values'!AH$11,'Transactions (Dated)'!$C$2:$C$53,"Sell")</f>
        <v>0</v>
      </c>
      <c r="AI469" s="40">
        <f ca="1">AI468+SUMIFS('Transactions (Dated)'!$E$2:$E$53,'Transactions (Dated)'!$D$2:$D$53,'Share Values'!$V469,'Transactions (Dated)'!$B$2:$B$53,'Share Values'!AI$11,'Transactions (Dated)'!$C$2:$C$53,"Buy")-SUMIFS('Transactions (Dated)'!$E$2:$E$53,'Transactions (Dated)'!$D$2:$D$53,'Share Values'!$V469,'Transactions (Dated)'!$B$2:$B$53,'Share Values'!AI$11,'Transactions (Dated)'!$C$2:$C$53,"Sell")</f>
        <v>0</v>
      </c>
      <c r="AJ469" s="40">
        <f ca="1">AJ468+SUMIFS('Transactions (Dated)'!$E$2:$E$53,'Transactions (Dated)'!$D$2:$D$53,'Share Values'!$V469,'Transactions (Dated)'!$B$2:$B$53,'Share Values'!AJ$11,'Transactions (Dated)'!$C$2:$C$53,"Buy")-SUMIFS('Transactions (Dated)'!$E$2:$E$53,'Transactions (Dated)'!$D$2:$D$53,'Share Values'!$V469,'Transactions (Dated)'!$B$2:$B$53,'Share Values'!AJ$11,'Transactions (Dated)'!$C$2:$C$53,"Sell")</f>
        <v>0</v>
      </c>
      <c r="AK469" s="40"/>
      <c r="AM469" s="3">
        <f t="shared" si="177"/>
        <v>42578</v>
      </c>
      <c r="AN469" s="6">
        <f t="shared" ca="1" si="178"/>
        <v>46157.5</v>
      </c>
      <c r="AO469" s="6">
        <f t="shared" ca="1" si="179"/>
        <v>20156.25</v>
      </c>
      <c r="AP469" s="6">
        <f t="shared" ca="1" si="180"/>
        <v>0</v>
      </c>
      <c r="AQ469" s="6">
        <f t="shared" ca="1" si="181"/>
        <v>75642.159999999989</v>
      </c>
      <c r="AR469" s="6">
        <f t="shared" ca="1" si="182"/>
        <v>31932.799999999999</v>
      </c>
      <c r="AS469" s="6">
        <f t="shared" ca="1" si="183"/>
        <v>68845</v>
      </c>
      <c r="AT469" s="6">
        <f t="shared" ca="1" si="184"/>
        <v>51330</v>
      </c>
      <c r="AU469" s="6">
        <f t="shared" ca="1" si="185"/>
        <v>83501.88</v>
      </c>
      <c r="AV469" s="6">
        <f t="shared" ca="1" si="186"/>
        <v>56935.55</v>
      </c>
      <c r="AW469" s="6">
        <f t="shared" ca="1" si="187"/>
        <v>0</v>
      </c>
      <c r="AX469" s="6">
        <f t="shared" ca="1" si="188"/>
        <v>0</v>
      </c>
      <c r="AY469" s="6">
        <f t="shared" ca="1" si="189"/>
        <v>0</v>
      </c>
      <c r="AZ469" s="6">
        <f t="shared" ca="1" si="190"/>
        <v>0</v>
      </c>
      <c r="BA469" s="6">
        <f t="shared" ca="1" si="191"/>
        <v>0</v>
      </c>
      <c r="BB469" s="6"/>
      <c r="BD469" s="4">
        <f t="shared" ca="1" si="192"/>
        <v>434501.13999999996</v>
      </c>
      <c r="BF469" s="3">
        <f t="shared" si="193"/>
        <v>42578</v>
      </c>
      <c r="BG469" s="6">
        <f>BG468+SUMIFS('Transactions (Dated)'!H:H,'Transactions (Dated)'!D:D,'Share Values'!AM469)</f>
        <v>633797.67999999993</v>
      </c>
      <c r="BH469" s="6">
        <f ca="1">BH468+SUMIFS('Transactions (Dated)'!$F:$F,'Transactions (Dated)'!$D:$D,$BF469,'Transactions (Dated)'!$B:$B,BH$11,'Transactions (Dated)'!$C:$C,"Dividend (paid to cash)")*W469</f>
        <v>0</v>
      </c>
      <c r="BI469" s="6">
        <f ca="1">BI468+SUMIFS('Transactions (Dated)'!$F:$F,'Transactions (Dated)'!$D:$D,$BF469,'Transactions (Dated)'!$B:$B,BI$11,'Transactions (Dated)'!$C:$C,"Dividend (paid to cash)")*X469</f>
        <v>2421.875</v>
      </c>
      <c r="BJ469" s="6">
        <f ca="1">BJ468+SUMIFS('Transactions (Dated)'!$F:$F,'Transactions (Dated)'!$D:$D,$BF469,'Transactions (Dated)'!$B:$B,BJ$11,'Transactions (Dated)'!$C:$C,"Dividend (paid to cash)")*Y469</f>
        <v>0</v>
      </c>
      <c r="BK469" s="6">
        <f ca="1">BK468+SUMIFS('Transactions (Dated)'!$F:$F,'Transactions (Dated)'!$D:$D,$BF469,'Transactions (Dated)'!$B:$B,BK$11,'Transactions (Dated)'!$C:$C,"Dividend (paid to cash)")*Z469</f>
        <v>397.32000000000005</v>
      </c>
      <c r="BL469" s="6">
        <f ca="1">BL468+SUMIFS('Transactions (Dated)'!$F:$F,'Transactions (Dated)'!$D:$D,$BF469,'Transactions (Dated)'!$B:$B,BL$11,'Transactions (Dated)'!$C:$C,"Dividend (paid to cash)")*AA469</f>
        <v>0</v>
      </c>
      <c r="BM469" s="6">
        <f ca="1">BM468+SUMIFS('Transactions (Dated)'!$F:$F,'Transactions (Dated)'!$D:$D,$BF469,'Transactions (Dated)'!$B:$B,BM$11,'Transactions (Dated)'!$C:$C,"Dividend (paid to cash)")*AB469</f>
        <v>2155.902</v>
      </c>
      <c r="BN469" s="6">
        <f ca="1">BN468+SUMIFS('Transactions (Dated)'!$F:$F,'Transactions (Dated)'!$D:$D,$BF469,'Transactions (Dated)'!$B:$B,BN$11,'Transactions (Dated)'!$C:$C,"Dividend (paid to cash)")*AC469</f>
        <v>1740</v>
      </c>
      <c r="BO469" s="6">
        <f ca="1">BO468+SUMIFS('Transactions (Dated)'!$F:$F,'Transactions (Dated)'!$D:$D,$BF469,'Transactions (Dated)'!$B:$B,BO$11,'Transactions (Dated)'!$C:$C,"Dividend (paid to cash)")*AD469</f>
        <v>0</v>
      </c>
      <c r="BP469" s="6">
        <f ca="1">BP468+SUMIFS('Transactions (Dated)'!$F:$F,'Transactions (Dated)'!$D:$D,$BF469,'Transactions (Dated)'!$B:$B,BP$11,'Transactions (Dated)'!$C:$C,"Dividend (paid to cash)")*AE469</f>
        <v>0</v>
      </c>
      <c r="BQ469" s="6">
        <f ca="1">BQ468+SUMIFS('Transactions (Dated)'!$F:$F,'Transactions (Dated)'!$D:$D,$BF469,'Transactions (Dated)'!$B:$B,BQ$11,'Transactions (Dated)'!$C:$C,"Dividend (paid to cash)")*AF469</f>
        <v>0</v>
      </c>
      <c r="BR469" s="6">
        <f ca="1">BR468+SUMIFS('Transactions (Dated)'!$F:$F,'Transactions (Dated)'!$D:$D,$BF469,'Transactions (Dated)'!$B:$B,BR$11,'Transactions (Dated)'!$C:$C,"Dividend (paid to cash)")*AG469</f>
        <v>0</v>
      </c>
      <c r="BS469" s="6">
        <f ca="1">BS468+SUMIFS('Transactions (Dated)'!$F:$F,'Transactions (Dated)'!$D:$D,$BF469,'Transactions (Dated)'!$B:$B,BS$11,'Transactions (Dated)'!$C:$C,"Dividend (paid to cash)")*AH469</f>
        <v>0</v>
      </c>
      <c r="BT469" s="6">
        <f ca="1">BT468+SUMIFS('Transactions (Dated)'!$F:$F,'Transactions (Dated)'!$D:$D,$BF469,'Transactions (Dated)'!$B:$B,BT$11,'Transactions (Dated)'!$C:$C,"Dividend (paid to cash)")*AI469</f>
        <v>0</v>
      </c>
      <c r="BU469" s="6">
        <f ca="1">BU468+SUMIFS('Transactions (Dated)'!$F:$F,'Transactions (Dated)'!$D:$D,$BF469,'Transactions (Dated)'!$B:$B,BU$11,'Transactions (Dated)'!$C:$C,"Dividend (paid to cash)")*AJ469</f>
        <v>0</v>
      </c>
      <c r="BV469" s="6"/>
      <c r="BX469" s="6">
        <f t="shared" ca="1" si="198"/>
        <v>640512.77699999989</v>
      </c>
      <c r="BZ469" s="3">
        <f t="shared" si="199"/>
        <v>42578</v>
      </c>
      <c r="CA469" s="4">
        <f t="shared" ca="1" si="194"/>
        <v>434501.13999999996</v>
      </c>
      <c r="CB469" s="4">
        <f t="shared" ca="1" si="195"/>
        <v>640512.77699999989</v>
      </c>
      <c r="CD469" s="4">
        <f t="shared" ca="1" si="196"/>
        <v>1075013.9169999999</v>
      </c>
    </row>
    <row r="470" spans="2:82">
      <c r="B470" s="3">
        <f t="shared" si="197"/>
        <v>42579</v>
      </c>
      <c r="C470" s="2">
        <v>14552.7</v>
      </c>
      <c r="E470" s="70">
        <v>42579</v>
      </c>
      <c r="F470" s="69">
        <v>10.029999999999999</v>
      </c>
      <c r="G470" s="69">
        <v>2.16</v>
      </c>
      <c r="H470" s="69">
        <v>19.654399999999999</v>
      </c>
      <c r="I470" s="69">
        <v>39.799999999999997</v>
      </c>
      <c r="J470" s="69">
        <v>13.55</v>
      </c>
      <c r="K470" s="69">
        <v>13.9</v>
      </c>
      <c r="L470" s="69">
        <v>17.670000000000002</v>
      </c>
      <c r="M470" s="69">
        <v>5.92</v>
      </c>
      <c r="N470" s="69">
        <v>8.33</v>
      </c>
      <c r="O470" s="69">
        <v>9.1</v>
      </c>
      <c r="P470" s="69">
        <v>23.97</v>
      </c>
      <c r="Q470" s="69">
        <v>1.06</v>
      </c>
      <c r="R470" s="69">
        <v>6.67</v>
      </c>
      <c r="S470" s="69">
        <v>43.3</v>
      </c>
      <c r="T470" s="4"/>
      <c r="V470" s="3">
        <f t="shared" si="176"/>
        <v>42579</v>
      </c>
      <c r="W470" s="40">
        <f ca="1">W469+SUMIFS('Transactions (Dated)'!$E$2:$E$53,'Transactions (Dated)'!$D$2:$D$53,'Share Values'!$V470,'Transactions (Dated)'!$B$2:$B$53,'Share Values'!W$11,'Transactions (Dated)'!$C$2:$C$53,"Buy")-SUMIFS('Transactions (Dated)'!$E$2:$E$53,'Transactions (Dated)'!$D$2:$D$53,'Share Values'!$V470,'Transactions (Dated)'!$B$2:$B$53,'Share Values'!W$11,'Transactions (Dated)'!$C$2:$C$53,"Sell")</f>
        <v>4625</v>
      </c>
      <c r="X470" s="40">
        <f ca="1">X469+SUMIFS('Transactions (Dated)'!$E$2:$E$53,'Transactions (Dated)'!$D$2:$D$53,'Share Values'!$V470,'Transactions (Dated)'!$B$2:$B$53,'Share Values'!X$11,'Transactions (Dated)'!$C$2:$C$53,"Buy")-SUMIFS('Transactions (Dated)'!$E$2:$E$53,'Transactions (Dated)'!$D$2:$D$53,'Share Values'!$V470,'Transactions (Dated)'!$B$2:$B$53,'Share Values'!X$11,'Transactions (Dated)'!$C$2:$C$53,"Sell")</f>
        <v>9375</v>
      </c>
      <c r="Y470" s="40">
        <f ca="1">Y469+SUMIFS('Transactions (Dated)'!$E$2:$E$53,'Transactions (Dated)'!$D$2:$D$53,'Share Values'!$V470,'Transactions (Dated)'!$B$2:$B$53,'Share Values'!Y$11,'Transactions (Dated)'!$C$2:$C$53,"Buy")-SUMIFS('Transactions (Dated)'!$E$2:$E$53,'Transactions (Dated)'!$D$2:$D$53,'Share Values'!$V470,'Transactions (Dated)'!$B$2:$B$53,'Share Values'!Y$11,'Transactions (Dated)'!$C$2:$C$53,"Sell")</f>
        <v>0</v>
      </c>
      <c r="Z470" s="40">
        <f ca="1">Z469+SUMIFS('Transactions (Dated)'!$E$2:$E$53,'Transactions (Dated)'!$D$2:$D$53,'Share Values'!$V470,'Transactions (Dated)'!$B$2:$B$53,'Share Values'!Z$11,'Transactions (Dated)'!$C$2:$C$53,"Buy")-SUMIFS('Transactions (Dated)'!$E$2:$E$53,'Transactions (Dated)'!$D$2:$D$53,'Share Values'!$V470,'Transactions (Dated)'!$B$2:$B$53,'Share Values'!Z$11,'Transactions (Dated)'!$C$2:$C$53,"Sell")</f>
        <v>1892</v>
      </c>
      <c r="AA470" s="40">
        <f ca="1">AA469+SUMIFS('Transactions (Dated)'!$E$2:$E$53,'Transactions (Dated)'!$D$2:$D$53,'Share Values'!$V470,'Transactions (Dated)'!$B$2:$B$53,'Share Values'!AA$11,'Transactions (Dated)'!$C$2:$C$53,"Buy")-SUMIFS('Transactions (Dated)'!$E$2:$E$53,'Transactions (Dated)'!$D$2:$D$53,'Share Values'!$V470,'Transactions (Dated)'!$B$2:$B$53,'Share Values'!AA$11,'Transactions (Dated)'!$C$2:$C$53,"Sell")</f>
        <v>2348</v>
      </c>
      <c r="AB470" s="40">
        <f ca="1">AB469+SUMIFS('Transactions (Dated)'!$E$2:$E$53,'Transactions (Dated)'!$D$2:$D$53,'Share Values'!$V470,'Transactions (Dated)'!$B$2:$B$53,'Share Values'!AB$11,'Transactions (Dated)'!$C$2:$C$53,"Buy")-SUMIFS('Transactions (Dated)'!$E$2:$E$53,'Transactions (Dated)'!$D$2:$D$53,'Share Values'!$V470,'Transactions (Dated)'!$B$2:$B$53,'Share Values'!AB$11,'Transactions (Dated)'!$C$2:$C$53,"Sell")</f>
        <v>4900</v>
      </c>
      <c r="AC470" s="40">
        <f ca="1">AC469+SUMIFS('Transactions (Dated)'!$E$2:$E$53,'Transactions (Dated)'!$D$2:$D$53,'Share Values'!$V470,'Transactions (Dated)'!$B$2:$B$53,'Share Values'!AC$11,'Transactions (Dated)'!$C$2:$C$53,"Buy")-SUMIFS('Transactions (Dated)'!$E$2:$E$53,'Transactions (Dated)'!$D$2:$D$53,'Share Values'!$V470,'Transactions (Dated)'!$B$2:$B$53,'Share Values'!AC$11,'Transactions (Dated)'!$C$2:$C$53,"Sell")</f>
        <v>2900</v>
      </c>
      <c r="AD470" s="40">
        <f ca="1">AD469+SUMIFS('Transactions (Dated)'!$E$2:$E$53,'Transactions (Dated)'!$D$2:$D$53,'Share Values'!$V470,'Transactions (Dated)'!$B$2:$B$53,'Share Values'!AD$11,'Transactions (Dated)'!$C$2:$C$53,"Buy")-SUMIFS('Transactions (Dated)'!$E$2:$E$53,'Transactions (Dated)'!$D$2:$D$53,'Share Values'!$V470,'Transactions (Dated)'!$B$2:$B$53,'Share Values'!AD$11,'Transactions (Dated)'!$C$2:$C$53,"Sell")</f>
        <v>14201</v>
      </c>
      <c r="AE470" s="40">
        <f ca="1">AE469+SUMIFS('Transactions (Dated)'!$E$2:$E$53,'Transactions (Dated)'!$D$2:$D$53,'Share Values'!$V470,'Transactions (Dated)'!$B$2:$B$53,'Share Values'!AE$11,'Transactions (Dated)'!$C$2:$C$53,"Buy")-SUMIFS('Transactions (Dated)'!$E$2:$E$53,'Transactions (Dated)'!$D$2:$D$53,'Share Values'!$V470,'Transactions (Dated)'!$B$2:$B$53,'Share Values'!AE$11,'Transactions (Dated)'!$C$2:$C$53,"Sell")</f>
        <v>6835</v>
      </c>
      <c r="AF470" s="40">
        <f ca="1">AF469+SUMIFS('Transactions (Dated)'!$E$2:$E$53,'Transactions (Dated)'!$D$2:$D$53,'Share Values'!$V470,'Transactions (Dated)'!$B$2:$B$53,'Share Values'!AF$11,'Transactions (Dated)'!$C$2:$C$53,"Buy")-SUMIFS('Transactions (Dated)'!$E$2:$E$53,'Transactions (Dated)'!$D$2:$D$53,'Share Values'!$V470,'Transactions (Dated)'!$B$2:$B$53,'Share Values'!AF$11,'Transactions (Dated)'!$C$2:$C$53,"Sell")</f>
        <v>0</v>
      </c>
      <c r="AG470" s="40">
        <f ca="1">AG469+SUMIFS('Transactions (Dated)'!$E$2:$E$53,'Transactions (Dated)'!$D$2:$D$53,'Share Values'!$V470,'Transactions (Dated)'!$B$2:$B$53,'Share Values'!AG$11,'Transactions (Dated)'!$C$2:$C$53,"Buy")-SUMIFS('Transactions (Dated)'!$E$2:$E$53,'Transactions (Dated)'!$D$2:$D$53,'Share Values'!$V470,'Transactions (Dated)'!$B$2:$B$53,'Share Values'!AG$11,'Transactions (Dated)'!$C$2:$C$53,"Sell")</f>
        <v>0</v>
      </c>
      <c r="AH470" s="40">
        <f ca="1">AH469+SUMIFS('Transactions (Dated)'!$E$2:$E$53,'Transactions (Dated)'!$D$2:$D$53,'Share Values'!$V470,'Transactions (Dated)'!$B$2:$B$53,'Share Values'!AH$11,'Transactions (Dated)'!$C$2:$C$53,"Buy")-SUMIFS('Transactions (Dated)'!$E$2:$E$53,'Transactions (Dated)'!$D$2:$D$53,'Share Values'!$V470,'Transactions (Dated)'!$B$2:$B$53,'Share Values'!AH$11,'Transactions (Dated)'!$C$2:$C$53,"Sell")</f>
        <v>0</v>
      </c>
      <c r="AI470" s="40">
        <f ca="1">AI469+SUMIFS('Transactions (Dated)'!$E$2:$E$53,'Transactions (Dated)'!$D$2:$D$53,'Share Values'!$V470,'Transactions (Dated)'!$B$2:$B$53,'Share Values'!AI$11,'Transactions (Dated)'!$C$2:$C$53,"Buy")-SUMIFS('Transactions (Dated)'!$E$2:$E$53,'Transactions (Dated)'!$D$2:$D$53,'Share Values'!$V470,'Transactions (Dated)'!$B$2:$B$53,'Share Values'!AI$11,'Transactions (Dated)'!$C$2:$C$53,"Sell")</f>
        <v>0</v>
      </c>
      <c r="AJ470" s="40">
        <f ca="1">AJ469+SUMIFS('Transactions (Dated)'!$E$2:$E$53,'Transactions (Dated)'!$D$2:$D$53,'Share Values'!$V470,'Transactions (Dated)'!$B$2:$B$53,'Share Values'!AJ$11,'Transactions (Dated)'!$C$2:$C$53,"Buy")-SUMIFS('Transactions (Dated)'!$E$2:$E$53,'Transactions (Dated)'!$D$2:$D$53,'Share Values'!$V470,'Transactions (Dated)'!$B$2:$B$53,'Share Values'!AJ$11,'Transactions (Dated)'!$C$2:$C$53,"Sell")</f>
        <v>0</v>
      </c>
      <c r="AK470" s="40"/>
      <c r="AM470" s="3">
        <f t="shared" si="177"/>
        <v>42579</v>
      </c>
      <c r="AN470" s="6">
        <f t="shared" ca="1" si="178"/>
        <v>46388.75</v>
      </c>
      <c r="AO470" s="6">
        <f t="shared" ca="1" si="179"/>
        <v>20250</v>
      </c>
      <c r="AP470" s="6">
        <f t="shared" ca="1" si="180"/>
        <v>0</v>
      </c>
      <c r="AQ470" s="6">
        <f t="shared" ca="1" si="181"/>
        <v>75301.599999999991</v>
      </c>
      <c r="AR470" s="6">
        <f t="shared" ca="1" si="182"/>
        <v>31815.4</v>
      </c>
      <c r="AS470" s="6">
        <f t="shared" ca="1" si="183"/>
        <v>68110</v>
      </c>
      <c r="AT470" s="6">
        <f t="shared" ca="1" si="184"/>
        <v>51243.000000000007</v>
      </c>
      <c r="AU470" s="6">
        <f t="shared" ca="1" si="185"/>
        <v>84069.92</v>
      </c>
      <c r="AV470" s="6">
        <f t="shared" ca="1" si="186"/>
        <v>56935.55</v>
      </c>
      <c r="AW470" s="6">
        <f t="shared" ca="1" si="187"/>
        <v>0</v>
      </c>
      <c r="AX470" s="6">
        <f t="shared" ca="1" si="188"/>
        <v>0</v>
      </c>
      <c r="AY470" s="6">
        <f t="shared" ca="1" si="189"/>
        <v>0</v>
      </c>
      <c r="AZ470" s="6">
        <f t="shared" ca="1" si="190"/>
        <v>0</v>
      </c>
      <c r="BA470" s="6">
        <f t="shared" ca="1" si="191"/>
        <v>0</v>
      </c>
      <c r="BB470" s="6"/>
      <c r="BD470" s="4">
        <f t="shared" ca="1" si="192"/>
        <v>434114.22</v>
      </c>
      <c r="BF470" s="3">
        <f t="shared" si="193"/>
        <v>42579</v>
      </c>
      <c r="BG470" s="6">
        <f>BG469+SUMIFS('Transactions (Dated)'!H:H,'Transactions (Dated)'!D:D,'Share Values'!AM470)</f>
        <v>633797.67999999993</v>
      </c>
      <c r="BH470" s="6">
        <f ca="1">BH469+SUMIFS('Transactions (Dated)'!$F:$F,'Transactions (Dated)'!$D:$D,$BF470,'Transactions (Dated)'!$B:$B,BH$11,'Transactions (Dated)'!$C:$C,"Dividend (paid to cash)")*W470</f>
        <v>0</v>
      </c>
      <c r="BI470" s="6">
        <f ca="1">BI469+SUMIFS('Transactions (Dated)'!$F:$F,'Transactions (Dated)'!$D:$D,$BF470,'Transactions (Dated)'!$B:$B,BI$11,'Transactions (Dated)'!$C:$C,"Dividend (paid to cash)")*X470</f>
        <v>2421.875</v>
      </c>
      <c r="BJ470" s="6">
        <f ca="1">BJ469+SUMIFS('Transactions (Dated)'!$F:$F,'Transactions (Dated)'!$D:$D,$BF470,'Transactions (Dated)'!$B:$B,BJ$11,'Transactions (Dated)'!$C:$C,"Dividend (paid to cash)")*Y470</f>
        <v>0</v>
      </c>
      <c r="BK470" s="6">
        <f ca="1">BK469+SUMIFS('Transactions (Dated)'!$F:$F,'Transactions (Dated)'!$D:$D,$BF470,'Transactions (Dated)'!$B:$B,BK$11,'Transactions (Dated)'!$C:$C,"Dividend (paid to cash)")*Z470</f>
        <v>397.32000000000005</v>
      </c>
      <c r="BL470" s="6">
        <f ca="1">BL469+SUMIFS('Transactions (Dated)'!$F:$F,'Transactions (Dated)'!$D:$D,$BF470,'Transactions (Dated)'!$B:$B,BL$11,'Transactions (Dated)'!$C:$C,"Dividend (paid to cash)")*AA470</f>
        <v>0</v>
      </c>
      <c r="BM470" s="6">
        <f ca="1">BM469+SUMIFS('Transactions (Dated)'!$F:$F,'Transactions (Dated)'!$D:$D,$BF470,'Transactions (Dated)'!$B:$B,BM$11,'Transactions (Dated)'!$C:$C,"Dividend (paid to cash)")*AB470</f>
        <v>2515.2190000000001</v>
      </c>
      <c r="BN470" s="6">
        <f ca="1">BN469+SUMIFS('Transactions (Dated)'!$F:$F,'Transactions (Dated)'!$D:$D,$BF470,'Transactions (Dated)'!$B:$B,BN$11,'Transactions (Dated)'!$C:$C,"Dividend (paid to cash)")*AC470</f>
        <v>1740</v>
      </c>
      <c r="BO470" s="6">
        <f ca="1">BO469+SUMIFS('Transactions (Dated)'!$F:$F,'Transactions (Dated)'!$D:$D,$BF470,'Transactions (Dated)'!$B:$B,BO$11,'Transactions (Dated)'!$C:$C,"Dividend (paid to cash)")*AD470</f>
        <v>0</v>
      </c>
      <c r="BP470" s="6">
        <f ca="1">BP469+SUMIFS('Transactions (Dated)'!$F:$F,'Transactions (Dated)'!$D:$D,$BF470,'Transactions (Dated)'!$B:$B,BP$11,'Transactions (Dated)'!$C:$C,"Dividend (paid to cash)")*AE470</f>
        <v>0</v>
      </c>
      <c r="BQ470" s="6">
        <f ca="1">BQ469+SUMIFS('Transactions (Dated)'!$F:$F,'Transactions (Dated)'!$D:$D,$BF470,'Transactions (Dated)'!$B:$B,BQ$11,'Transactions (Dated)'!$C:$C,"Dividend (paid to cash)")*AF470</f>
        <v>0</v>
      </c>
      <c r="BR470" s="6">
        <f ca="1">BR469+SUMIFS('Transactions (Dated)'!$F:$F,'Transactions (Dated)'!$D:$D,$BF470,'Transactions (Dated)'!$B:$B,BR$11,'Transactions (Dated)'!$C:$C,"Dividend (paid to cash)")*AG470</f>
        <v>0</v>
      </c>
      <c r="BS470" s="6">
        <f ca="1">BS469+SUMIFS('Transactions (Dated)'!$F:$F,'Transactions (Dated)'!$D:$D,$BF470,'Transactions (Dated)'!$B:$B,BS$11,'Transactions (Dated)'!$C:$C,"Dividend (paid to cash)")*AH470</f>
        <v>0</v>
      </c>
      <c r="BT470" s="6">
        <f ca="1">BT469+SUMIFS('Transactions (Dated)'!$F:$F,'Transactions (Dated)'!$D:$D,$BF470,'Transactions (Dated)'!$B:$B,BT$11,'Transactions (Dated)'!$C:$C,"Dividend (paid to cash)")*AI470</f>
        <v>0</v>
      </c>
      <c r="BU470" s="6">
        <f ca="1">BU469+SUMIFS('Transactions (Dated)'!$F:$F,'Transactions (Dated)'!$D:$D,$BF470,'Transactions (Dated)'!$B:$B,BU$11,'Transactions (Dated)'!$C:$C,"Dividend (paid to cash)")*AJ470</f>
        <v>0</v>
      </c>
      <c r="BV470" s="6"/>
      <c r="BX470" s="6">
        <f t="shared" ca="1" si="198"/>
        <v>640872.09399999992</v>
      </c>
      <c r="BZ470" s="3">
        <f t="shared" si="199"/>
        <v>42579</v>
      </c>
      <c r="CA470" s="4">
        <f t="shared" ca="1" si="194"/>
        <v>434114.22</v>
      </c>
      <c r="CB470" s="4">
        <f t="shared" ca="1" si="195"/>
        <v>640872.09399999992</v>
      </c>
      <c r="CD470" s="4">
        <f t="shared" ca="1" si="196"/>
        <v>1074986.3139999998</v>
      </c>
    </row>
    <row r="471" spans="2:82">
      <c r="B471" s="3">
        <f t="shared" si="197"/>
        <v>42580</v>
      </c>
      <c r="C471" s="2">
        <v>14582.7</v>
      </c>
      <c r="E471" s="70">
        <v>42580</v>
      </c>
      <c r="F471" s="69">
        <v>9.9</v>
      </c>
      <c r="G471" s="69">
        <v>2.12</v>
      </c>
      <c r="H471" s="69">
        <v>19.7</v>
      </c>
      <c r="I471" s="69">
        <v>40.22</v>
      </c>
      <c r="J471" s="69">
        <v>13.5</v>
      </c>
      <c r="K471" s="69">
        <v>14.09</v>
      </c>
      <c r="L471" s="69">
        <v>17.760000000000002</v>
      </c>
      <c r="M471" s="69">
        <v>6.16</v>
      </c>
      <c r="N471" s="69">
        <v>8.33</v>
      </c>
      <c r="O471" s="69">
        <v>9.0533000000000001</v>
      </c>
      <c r="P471" s="69">
        <v>23.25</v>
      </c>
      <c r="Q471" s="69">
        <v>1.05</v>
      </c>
      <c r="R471" s="69">
        <v>6.51</v>
      </c>
      <c r="S471" s="69">
        <v>43.24</v>
      </c>
      <c r="T471" s="4"/>
      <c r="V471" s="3">
        <f t="shared" si="176"/>
        <v>42580</v>
      </c>
      <c r="W471" s="40">
        <f ca="1">W470+SUMIFS('Transactions (Dated)'!$E$2:$E$53,'Transactions (Dated)'!$D$2:$D$53,'Share Values'!$V471,'Transactions (Dated)'!$B$2:$B$53,'Share Values'!W$11,'Transactions (Dated)'!$C$2:$C$53,"Buy")-SUMIFS('Transactions (Dated)'!$E$2:$E$53,'Transactions (Dated)'!$D$2:$D$53,'Share Values'!$V471,'Transactions (Dated)'!$B$2:$B$53,'Share Values'!W$11,'Transactions (Dated)'!$C$2:$C$53,"Sell")</f>
        <v>4625</v>
      </c>
      <c r="X471" s="40">
        <f ca="1">X470+SUMIFS('Transactions (Dated)'!$E$2:$E$53,'Transactions (Dated)'!$D$2:$D$53,'Share Values'!$V471,'Transactions (Dated)'!$B$2:$B$53,'Share Values'!X$11,'Transactions (Dated)'!$C$2:$C$53,"Buy")-SUMIFS('Transactions (Dated)'!$E$2:$E$53,'Transactions (Dated)'!$D$2:$D$53,'Share Values'!$V471,'Transactions (Dated)'!$B$2:$B$53,'Share Values'!X$11,'Transactions (Dated)'!$C$2:$C$53,"Sell")</f>
        <v>9375</v>
      </c>
      <c r="Y471" s="40">
        <f ca="1">Y470+SUMIFS('Transactions (Dated)'!$E$2:$E$53,'Transactions (Dated)'!$D$2:$D$53,'Share Values'!$V471,'Transactions (Dated)'!$B$2:$B$53,'Share Values'!Y$11,'Transactions (Dated)'!$C$2:$C$53,"Buy")-SUMIFS('Transactions (Dated)'!$E$2:$E$53,'Transactions (Dated)'!$D$2:$D$53,'Share Values'!$V471,'Transactions (Dated)'!$B$2:$B$53,'Share Values'!Y$11,'Transactions (Dated)'!$C$2:$C$53,"Sell")</f>
        <v>0</v>
      </c>
      <c r="Z471" s="40">
        <f ca="1">Z470+SUMIFS('Transactions (Dated)'!$E$2:$E$53,'Transactions (Dated)'!$D$2:$D$53,'Share Values'!$V471,'Transactions (Dated)'!$B$2:$B$53,'Share Values'!Z$11,'Transactions (Dated)'!$C$2:$C$53,"Buy")-SUMIFS('Transactions (Dated)'!$E$2:$E$53,'Transactions (Dated)'!$D$2:$D$53,'Share Values'!$V471,'Transactions (Dated)'!$B$2:$B$53,'Share Values'!Z$11,'Transactions (Dated)'!$C$2:$C$53,"Sell")</f>
        <v>1892</v>
      </c>
      <c r="AA471" s="40">
        <f ca="1">AA470+SUMIFS('Transactions (Dated)'!$E$2:$E$53,'Transactions (Dated)'!$D$2:$D$53,'Share Values'!$V471,'Transactions (Dated)'!$B$2:$B$53,'Share Values'!AA$11,'Transactions (Dated)'!$C$2:$C$53,"Buy")-SUMIFS('Transactions (Dated)'!$E$2:$E$53,'Transactions (Dated)'!$D$2:$D$53,'Share Values'!$V471,'Transactions (Dated)'!$B$2:$B$53,'Share Values'!AA$11,'Transactions (Dated)'!$C$2:$C$53,"Sell")</f>
        <v>2348</v>
      </c>
      <c r="AB471" s="40">
        <f ca="1">AB470+SUMIFS('Transactions (Dated)'!$E$2:$E$53,'Transactions (Dated)'!$D$2:$D$53,'Share Values'!$V471,'Transactions (Dated)'!$B$2:$B$53,'Share Values'!AB$11,'Transactions (Dated)'!$C$2:$C$53,"Buy")-SUMIFS('Transactions (Dated)'!$E$2:$E$53,'Transactions (Dated)'!$D$2:$D$53,'Share Values'!$V471,'Transactions (Dated)'!$B$2:$B$53,'Share Values'!AB$11,'Transactions (Dated)'!$C$2:$C$53,"Sell")</f>
        <v>4900</v>
      </c>
      <c r="AC471" s="40">
        <f ca="1">AC470+SUMIFS('Transactions (Dated)'!$E$2:$E$53,'Transactions (Dated)'!$D$2:$D$53,'Share Values'!$V471,'Transactions (Dated)'!$B$2:$B$53,'Share Values'!AC$11,'Transactions (Dated)'!$C$2:$C$53,"Buy")-SUMIFS('Transactions (Dated)'!$E$2:$E$53,'Transactions (Dated)'!$D$2:$D$53,'Share Values'!$V471,'Transactions (Dated)'!$B$2:$B$53,'Share Values'!AC$11,'Transactions (Dated)'!$C$2:$C$53,"Sell")</f>
        <v>2900</v>
      </c>
      <c r="AD471" s="40">
        <f ca="1">AD470+SUMIFS('Transactions (Dated)'!$E$2:$E$53,'Transactions (Dated)'!$D$2:$D$53,'Share Values'!$V471,'Transactions (Dated)'!$B$2:$B$53,'Share Values'!AD$11,'Transactions (Dated)'!$C$2:$C$53,"Buy")-SUMIFS('Transactions (Dated)'!$E$2:$E$53,'Transactions (Dated)'!$D$2:$D$53,'Share Values'!$V471,'Transactions (Dated)'!$B$2:$B$53,'Share Values'!AD$11,'Transactions (Dated)'!$C$2:$C$53,"Sell")</f>
        <v>14201</v>
      </c>
      <c r="AE471" s="40">
        <f ca="1">AE470+SUMIFS('Transactions (Dated)'!$E$2:$E$53,'Transactions (Dated)'!$D$2:$D$53,'Share Values'!$V471,'Transactions (Dated)'!$B$2:$B$53,'Share Values'!AE$11,'Transactions (Dated)'!$C$2:$C$53,"Buy")-SUMIFS('Transactions (Dated)'!$E$2:$E$53,'Transactions (Dated)'!$D$2:$D$53,'Share Values'!$V471,'Transactions (Dated)'!$B$2:$B$53,'Share Values'!AE$11,'Transactions (Dated)'!$C$2:$C$53,"Sell")</f>
        <v>6835</v>
      </c>
      <c r="AF471" s="40">
        <f ca="1">AF470+SUMIFS('Transactions (Dated)'!$E$2:$E$53,'Transactions (Dated)'!$D$2:$D$53,'Share Values'!$V471,'Transactions (Dated)'!$B$2:$B$53,'Share Values'!AF$11,'Transactions (Dated)'!$C$2:$C$53,"Buy")-SUMIFS('Transactions (Dated)'!$E$2:$E$53,'Transactions (Dated)'!$D$2:$D$53,'Share Values'!$V471,'Transactions (Dated)'!$B$2:$B$53,'Share Values'!AF$11,'Transactions (Dated)'!$C$2:$C$53,"Sell")</f>
        <v>0</v>
      </c>
      <c r="AG471" s="40">
        <f ca="1">AG470+SUMIFS('Transactions (Dated)'!$E$2:$E$53,'Transactions (Dated)'!$D$2:$D$53,'Share Values'!$V471,'Transactions (Dated)'!$B$2:$B$53,'Share Values'!AG$11,'Transactions (Dated)'!$C$2:$C$53,"Buy")-SUMIFS('Transactions (Dated)'!$E$2:$E$53,'Transactions (Dated)'!$D$2:$D$53,'Share Values'!$V471,'Transactions (Dated)'!$B$2:$B$53,'Share Values'!AG$11,'Transactions (Dated)'!$C$2:$C$53,"Sell")</f>
        <v>0</v>
      </c>
      <c r="AH471" s="40">
        <f ca="1">AH470+SUMIFS('Transactions (Dated)'!$E$2:$E$53,'Transactions (Dated)'!$D$2:$D$53,'Share Values'!$V471,'Transactions (Dated)'!$B$2:$B$53,'Share Values'!AH$11,'Transactions (Dated)'!$C$2:$C$53,"Buy")-SUMIFS('Transactions (Dated)'!$E$2:$E$53,'Transactions (Dated)'!$D$2:$D$53,'Share Values'!$V471,'Transactions (Dated)'!$B$2:$B$53,'Share Values'!AH$11,'Transactions (Dated)'!$C$2:$C$53,"Sell")</f>
        <v>0</v>
      </c>
      <c r="AI471" s="40">
        <f ca="1">AI470+SUMIFS('Transactions (Dated)'!$E$2:$E$53,'Transactions (Dated)'!$D$2:$D$53,'Share Values'!$V471,'Transactions (Dated)'!$B$2:$B$53,'Share Values'!AI$11,'Transactions (Dated)'!$C$2:$C$53,"Buy")-SUMIFS('Transactions (Dated)'!$E$2:$E$53,'Transactions (Dated)'!$D$2:$D$53,'Share Values'!$V471,'Transactions (Dated)'!$B$2:$B$53,'Share Values'!AI$11,'Transactions (Dated)'!$C$2:$C$53,"Sell")</f>
        <v>0</v>
      </c>
      <c r="AJ471" s="40">
        <f ca="1">AJ470+SUMIFS('Transactions (Dated)'!$E$2:$E$53,'Transactions (Dated)'!$D$2:$D$53,'Share Values'!$V471,'Transactions (Dated)'!$B$2:$B$53,'Share Values'!AJ$11,'Transactions (Dated)'!$C$2:$C$53,"Buy")-SUMIFS('Transactions (Dated)'!$E$2:$E$53,'Transactions (Dated)'!$D$2:$D$53,'Share Values'!$V471,'Transactions (Dated)'!$B$2:$B$53,'Share Values'!AJ$11,'Transactions (Dated)'!$C$2:$C$53,"Sell")</f>
        <v>0</v>
      </c>
      <c r="AK471" s="40"/>
      <c r="AM471" s="3">
        <f t="shared" si="177"/>
        <v>42580</v>
      </c>
      <c r="AN471" s="6">
        <f t="shared" ca="1" si="178"/>
        <v>45787.5</v>
      </c>
      <c r="AO471" s="6">
        <f t="shared" ca="1" si="179"/>
        <v>19875</v>
      </c>
      <c r="AP471" s="6">
        <f t="shared" ca="1" si="180"/>
        <v>0</v>
      </c>
      <c r="AQ471" s="6">
        <f t="shared" ca="1" si="181"/>
        <v>76096.239999999991</v>
      </c>
      <c r="AR471" s="6">
        <f t="shared" ca="1" si="182"/>
        <v>31698</v>
      </c>
      <c r="AS471" s="6">
        <f t="shared" ca="1" si="183"/>
        <v>69041</v>
      </c>
      <c r="AT471" s="6">
        <f t="shared" ca="1" si="184"/>
        <v>51504.000000000007</v>
      </c>
      <c r="AU471" s="6">
        <f t="shared" ca="1" si="185"/>
        <v>87478.16</v>
      </c>
      <c r="AV471" s="6">
        <f t="shared" ca="1" si="186"/>
        <v>56935.55</v>
      </c>
      <c r="AW471" s="6">
        <f t="shared" ca="1" si="187"/>
        <v>0</v>
      </c>
      <c r="AX471" s="6">
        <f t="shared" ca="1" si="188"/>
        <v>0</v>
      </c>
      <c r="AY471" s="6">
        <f t="shared" ca="1" si="189"/>
        <v>0</v>
      </c>
      <c r="AZ471" s="6">
        <f t="shared" ca="1" si="190"/>
        <v>0</v>
      </c>
      <c r="BA471" s="6">
        <f t="shared" ca="1" si="191"/>
        <v>0</v>
      </c>
      <c r="BB471" s="6"/>
      <c r="BD471" s="4">
        <f t="shared" ca="1" si="192"/>
        <v>438415.45</v>
      </c>
      <c r="BF471" s="3">
        <f t="shared" si="193"/>
        <v>42580</v>
      </c>
      <c r="BG471" s="6">
        <f>BG470+SUMIFS('Transactions (Dated)'!H:H,'Transactions (Dated)'!D:D,'Share Values'!AM471)</f>
        <v>633797.67999999993</v>
      </c>
      <c r="BH471" s="6">
        <f ca="1">BH470+SUMIFS('Transactions (Dated)'!$F:$F,'Transactions (Dated)'!$D:$D,$BF471,'Transactions (Dated)'!$B:$B,BH$11,'Transactions (Dated)'!$C:$C,"Dividend (paid to cash)")*W471</f>
        <v>0</v>
      </c>
      <c r="BI471" s="6">
        <f ca="1">BI470+SUMIFS('Transactions (Dated)'!$F:$F,'Transactions (Dated)'!$D:$D,$BF471,'Transactions (Dated)'!$B:$B,BI$11,'Transactions (Dated)'!$C:$C,"Dividend (paid to cash)")*X471</f>
        <v>2421.875</v>
      </c>
      <c r="BJ471" s="6">
        <f ca="1">BJ470+SUMIFS('Transactions (Dated)'!$F:$F,'Transactions (Dated)'!$D:$D,$BF471,'Transactions (Dated)'!$B:$B,BJ$11,'Transactions (Dated)'!$C:$C,"Dividend (paid to cash)")*Y471</f>
        <v>0</v>
      </c>
      <c r="BK471" s="6">
        <f ca="1">BK470+SUMIFS('Transactions (Dated)'!$F:$F,'Transactions (Dated)'!$D:$D,$BF471,'Transactions (Dated)'!$B:$B,BK$11,'Transactions (Dated)'!$C:$C,"Dividend (paid to cash)")*Z471</f>
        <v>397.32000000000005</v>
      </c>
      <c r="BL471" s="6">
        <f ca="1">BL470+SUMIFS('Transactions (Dated)'!$F:$F,'Transactions (Dated)'!$D:$D,$BF471,'Transactions (Dated)'!$B:$B,BL$11,'Transactions (Dated)'!$C:$C,"Dividend (paid to cash)")*AA471</f>
        <v>0</v>
      </c>
      <c r="BM471" s="6">
        <f ca="1">BM470+SUMIFS('Transactions (Dated)'!$F:$F,'Transactions (Dated)'!$D:$D,$BF471,'Transactions (Dated)'!$B:$B,BM$11,'Transactions (Dated)'!$C:$C,"Dividend (paid to cash)")*AB471</f>
        <v>2874.5360000000001</v>
      </c>
      <c r="BN471" s="6">
        <f ca="1">BN470+SUMIFS('Transactions (Dated)'!$F:$F,'Transactions (Dated)'!$D:$D,$BF471,'Transactions (Dated)'!$B:$B,BN$11,'Transactions (Dated)'!$C:$C,"Dividend (paid to cash)")*AC471</f>
        <v>1740</v>
      </c>
      <c r="BO471" s="6">
        <f ca="1">BO470+SUMIFS('Transactions (Dated)'!$F:$F,'Transactions (Dated)'!$D:$D,$BF471,'Transactions (Dated)'!$B:$B,BO$11,'Transactions (Dated)'!$C:$C,"Dividend (paid to cash)")*AD471</f>
        <v>0</v>
      </c>
      <c r="BP471" s="6">
        <f ca="1">BP470+SUMIFS('Transactions (Dated)'!$F:$F,'Transactions (Dated)'!$D:$D,$BF471,'Transactions (Dated)'!$B:$B,BP$11,'Transactions (Dated)'!$C:$C,"Dividend (paid to cash)")*AE471</f>
        <v>0</v>
      </c>
      <c r="BQ471" s="6">
        <f ca="1">BQ470+SUMIFS('Transactions (Dated)'!$F:$F,'Transactions (Dated)'!$D:$D,$BF471,'Transactions (Dated)'!$B:$B,BQ$11,'Transactions (Dated)'!$C:$C,"Dividend (paid to cash)")*AF471</f>
        <v>0</v>
      </c>
      <c r="BR471" s="6">
        <f ca="1">BR470+SUMIFS('Transactions (Dated)'!$F:$F,'Transactions (Dated)'!$D:$D,$BF471,'Transactions (Dated)'!$B:$B,BR$11,'Transactions (Dated)'!$C:$C,"Dividend (paid to cash)")*AG471</f>
        <v>0</v>
      </c>
      <c r="BS471" s="6">
        <f ca="1">BS470+SUMIFS('Transactions (Dated)'!$F:$F,'Transactions (Dated)'!$D:$D,$BF471,'Transactions (Dated)'!$B:$B,BS$11,'Transactions (Dated)'!$C:$C,"Dividend (paid to cash)")*AH471</f>
        <v>0</v>
      </c>
      <c r="BT471" s="6">
        <f ca="1">BT470+SUMIFS('Transactions (Dated)'!$F:$F,'Transactions (Dated)'!$D:$D,$BF471,'Transactions (Dated)'!$B:$B,BT$11,'Transactions (Dated)'!$C:$C,"Dividend (paid to cash)")*AI471</f>
        <v>0</v>
      </c>
      <c r="BU471" s="6">
        <f ca="1">BU470+SUMIFS('Transactions (Dated)'!$F:$F,'Transactions (Dated)'!$D:$D,$BF471,'Transactions (Dated)'!$B:$B,BU$11,'Transactions (Dated)'!$C:$C,"Dividend (paid to cash)")*AJ471</f>
        <v>0</v>
      </c>
      <c r="BV471" s="6"/>
      <c r="BX471" s="6">
        <f t="shared" ca="1" si="198"/>
        <v>641231.41099999985</v>
      </c>
      <c r="BZ471" s="3">
        <f t="shared" si="199"/>
        <v>42580</v>
      </c>
      <c r="CA471" s="4">
        <f t="shared" ca="1" si="194"/>
        <v>438415.45</v>
      </c>
      <c r="CB471" s="4">
        <f t="shared" ca="1" si="195"/>
        <v>641231.41099999985</v>
      </c>
      <c r="CD471" s="4">
        <f t="shared" ca="1" si="196"/>
        <v>1079646.8609999998</v>
      </c>
    </row>
    <row r="472" spans="2:82">
      <c r="B472" s="3">
        <f t="shared" si="197"/>
        <v>42584</v>
      </c>
      <c r="C472" s="2">
        <v>14477</v>
      </c>
      <c r="E472" s="70">
        <v>42584</v>
      </c>
      <c r="F472" s="69">
        <v>10.09</v>
      </c>
      <c r="G472" s="69">
        <v>2.12</v>
      </c>
      <c r="H472" s="69">
        <v>19.552600000000002</v>
      </c>
      <c r="I472" s="69">
        <v>40.06</v>
      </c>
      <c r="J472" s="69">
        <v>13.15</v>
      </c>
      <c r="K472" s="69">
        <v>14.05</v>
      </c>
      <c r="L472" s="69">
        <v>17.46</v>
      </c>
      <c r="M472" s="69">
        <v>6.3</v>
      </c>
      <c r="N472" s="69">
        <v>8.9499999999999993</v>
      </c>
      <c r="O472" s="69">
        <v>8.92</v>
      </c>
      <c r="P472" s="69">
        <v>23.26</v>
      </c>
      <c r="Q472" s="69">
        <v>1.1000000000000001</v>
      </c>
      <c r="R472" s="69">
        <v>6.33</v>
      </c>
      <c r="S472" s="69">
        <v>42.94</v>
      </c>
      <c r="T472" s="4"/>
      <c r="V472" s="3">
        <f t="shared" si="176"/>
        <v>42584</v>
      </c>
      <c r="W472" s="40">
        <f ca="1">W471+SUMIFS('Transactions (Dated)'!$E$2:$E$53,'Transactions (Dated)'!$D$2:$D$53,'Share Values'!$V472,'Transactions (Dated)'!$B$2:$B$53,'Share Values'!W$11,'Transactions (Dated)'!$C$2:$C$53,"Buy")-SUMIFS('Transactions (Dated)'!$E$2:$E$53,'Transactions (Dated)'!$D$2:$D$53,'Share Values'!$V472,'Transactions (Dated)'!$B$2:$B$53,'Share Values'!W$11,'Transactions (Dated)'!$C$2:$C$53,"Sell")</f>
        <v>4625</v>
      </c>
      <c r="X472" s="40">
        <f ca="1">X471+SUMIFS('Transactions (Dated)'!$E$2:$E$53,'Transactions (Dated)'!$D$2:$D$53,'Share Values'!$V472,'Transactions (Dated)'!$B$2:$B$53,'Share Values'!X$11,'Transactions (Dated)'!$C$2:$C$53,"Buy")-SUMIFS('Transactions (Dated)'!$E$2:$E$53,'Transactions (Dated)'!$D$2:$D$53,'Share Values'!$V472,'Transactions (Dated)'!$B$2:$B$53,'Share Values'!X$11,'Transactions (Dated)'!$C$2:$C$53,"Sell")</f>
        <v>9375</v>
      </c>
      <c r="Y472" s="40">
        <f ca="1">Y471+SUMIFS('Transactions (Dated)'!$E$2:$E$53,'Transactions (Dated)'!$D$2:$D$53,'Share Values'!$V472,'Transactions (Dated)'!$B$2:$B$53,'Share Values'!Y$11,'Transactions (Dated)'!$C$2:$C$53,"Buy")-SUMIFS('Transactions (Dated)'!$E$2:$E$53,'Transactions (Dated)'!$D$2:$D$53,'Share Values'!$V472,'Transactions (Dated)'!$B$2:$B$53,'Share Values'!Y$11,'Transactions (Dated)'!$C$2:$C$53,"Sell")</f>
        <v>0</v>
      </c>
      <c r="Z472" s="40">
        <f ca="1">Z471+SUMIFS('Transactions (Dated)'!$E$2:$E$53,'Transactions (Dated)'!$D$2:$D$53,'Share Values'!$V472,'Transactions (Dated)'!$B$2:$B$53,'Share Values'!Z$11,'Transactions (Dated)'!$C$2:$C$53,"Buy")-SUMIFS('Transactions (Dated)'!$E$2:$E$53,'Transactions (Dated)'!$D$2:$D$53,'Share Values'!$V472,'Transactions (Dated)'!$B$2:$B$53,'Share Values'!Z$11,'Transactions (Dated)'!$C$2:$C$53,"Sell")</f>
        <v>1892</v>
      </c>
      <c r="AA472" s="40">
        <f ca="1">AA471+SUMIFS('Transactions (Dated)'!$E$2:$E$53,'Transactions (Dated)'!$D$2:$D$53,'Share Values'!$V472,'Transactions (Dated)'!$B$2:$B$53,'Share Values'!AA$11,'Transactions (Dated)'!$C$2:$C$53,"Buy")-SUMIFS('Transactions (Dated)'!$E$2:$E$53,'Transactions (Dated)'!$D$2:$D$53,'Share Values'!$V472,'Transactions (Dated)'!$B$2:$B$53,'Share Values'!AA$11,'Transactions (Dated)'!$C$2:$C$53,"Sell")</f>
        <v>2348</v>
      </c>
      <c r="AB472" s="40">
        <f ca="1">AB471+SUMIFS('Transactions (Dated)'!$E$2:$E$53,'Transactions (Dated)'!$D$2:$D$53,'Share Values'!$V472,'Transactions (Dated)'!$B$2:$B$53,'Share Values'!AB$11,'Transactions (Dated)'!$C$2:$C$53,"Buy")-SUMIFS('Transactions (Dated)'!$E$2:$E$53,'Transactions (Dated)'!$D$2:$D$53,'Share Values'!$V472,'Transactions (Dated)'!$B$2:$B$53,'Share Values'!AB$11,'Transactions (Dated)'!$C$2:$C$53,"Sell")</f>
        <v>4900</v>
      </c>
      <c r="AC472" s="40">
        <f ca="1">AC471+SUMIFS('Transactions (Dated)'!$E$2:$E$53,'Transactions (Dated)'!$D$2:$D$53,'Share Values'!$V472,'Transactions (Dated)'!$B$2:$B$53,'Share Values'!AC$11,'Transactions (Dated)'!$C$2:$C$53,"Buy")-SUMIFS('Transactions (Dated)'!$E$2:$E$53,'Transactions (Dated)'!$D$2:$D$53,'Share Values'!$V472,'Transactions (Dated)'!$B$2:$B$53,'Share Values'!AC$11,'Transactions (Dated)'!$C$2:$C$53,"Sell")</f>
        <v>2900</v>
      </c>
      <c r="AD472" s="40">
        <f ca="1">AD471+SUMIFS('Transactions (Dated)'!$E$2:$E$53,'Transactions (Dated)'!$D$2:$D$53,'Share Values'!$V472,'Transactions (Dated)'!$B$2:$B$53,'Share Values'!AD$11,'Transactions (Dated)'!$C$2:$C$53,"Buy")-SUMIFS('Transactions (Dated)'!$E$2:$E$53,'Transactions (Dated)'!$D$2:$D$53,'Share Values'!$V472,'Transactions (Dated)'!$B$2:$B$53,'Share Values'!AD$11,'Transactions (Dated)'!$C$2:$C$53,"Sell")</f>
        <v>14201</v>
      </c>
      <c r="AE472" s="40">
        <f ca="1">AE471+SUMIFS('Transactions (Dated)'!$E$2:$E$53,'Transactions (Dated)'!$D$2:$D$53,'Share Values'!$V472,'Transactions (Dated)'!$B$2:$B$53,'Share Values'!AE$11,'Transactions (Dated)'!$C$2:$C$53,"Buy")-SUMIFS('Transactions (Dated)'!$E$2:$E$53,'Transactions (Dated)'!$D$2:$D$53,'Share Values'!$V472,'Transactions (Dated)'!$B$2:$B$53,'Share Values'!AE$11,'Transactions (Dated)'!$C$2:$C$53,"Sell")</f>
        <v>6835</v>
      </c>
      <c r="AF472" s="40">
        <f ca="1">AF471+SUMIFS('Transactions (Dated)'!$E$2:$E$53,'Transactions (Dated)'!$D$2:$D$53,'Share Values'!$V472,'Transactions (Dated)'!$B$2:$B$53,'Share Values'!AF$11,'Transactions (Dated)'!$C$2:$C$53,"Buy")-SUMIFS('Transactions (Dated)'!$E$2:$E$53,'Transactions (Dated)'!$D$2:$D$53,'Share Values'!$V472,'Transactions (Dated)'!$B$2:$B$53,'Share Values'!AF$11,'Transactions (Dated)'!$C$2:$C$53,"Sell")</f>
        <v>0</v>
      </c>
      <c r="AG472" s="40">
        <f ca="1">AG471+SUMIFS('Transactions (Dated)'!$E$2:$E$53,'Transactions (Dated)'!$D$2:$D$53,'Share Values'!$V472,'Transactions (Dated)'!$B$2:$B$53,'Share Values'!AG$11,'Transactions (Dated)'!$C$2:$C$53,"Buy")-SUMIFS('Transactions (Dated)'!$E$2:$E$53,'Transactions (Dated)'!$D$2:$D$53,'Share Values'!$V472,'Transactions (Dated)'!$B$2:$B$53,'Share Values'!AG$11,'Transactions (Dated)'!$C$2:$C$53,"Sell")</f>
        <v>0</v>
      </c>
      <c r="AH472" s="40">
        <f ca="1">AH471+SUMIFS('Transactions (Dated)'!$E$2:$E$53,'Transactions (Dated)'!$D$2:$D$53,'Share Values'!$V472,'Transactions (Dated)'!$B$2:$B$53,'Share Values'!AH$11,'Transactions (Dated)'!$C$2:$C$53,"Buy")-SUMIFS('Transactions (Dated)'!$E$2:$E$53,'Transactions (Dated)'!$D$2:$D$53,'Share Values'!$V472,'Transactions (Dated)'!$B$2:$B$53,'Share Values'!AH$11,'Transactions (Dated)'!$C$2:$C$53,"Sell")</f>
        <v>0</v>
      </c>
      <c r="AI472" s="40">
        <f ca="1">AI471+SUMIFS('Transactions (Dated)'!$E$2:$E$53,'Transactions (Dated)'!$D$2:$D$53,'Share Values'!$V472,'Transactions (Dated)'!$B$2:$B$53,'Share Values'!AI$11,'Transactions (Dated)'!$C$2:$C$53,"Buy")-SUMIFS('Transactions (Dated)'!$E$2:$E$53,'Transactions (Dated)'!$D$2:$D$53,'Share Values'!$V472,'Transactions (Dated)'!$B$2:$B$53,'Share Values'!AI$11,'Transactions (Dated)'!$C$2:$C$53,"Sell")</f>
        <v>0</v>
      </c>
      <c r="AJ472" s="40">
        <f ca="1">AJ471+SUMIFS('Transactions (Dated)'!$E$2:$E$53,'Transactions (Dated)'!$D$2:$D$53,'Share Values'!$V472,'Transactions (Dated)'!$B$2:$B$53,'Share Values'!AJ$11,'Transactions (Dated)'!$C$2:$C$53,"Buy")-SUMIFS('Transactions (Dated)'!$E$2:$E$53,'Transactions (Dated)'!$D$2:$D$53,'Share Values'!$V472,'Transactions (Dated)'!$B$2:$B$53,'Share Values'!AJ$11,'Transactions (Dated)'!$C$2:$C$53,"Sell")</f>
        <v>0</v>
      </c>
      <c r="AK472" s="40"/>
      <c r="AM472" s="3">
        <f t="shared" si="177"/>
        <v>42584</v>
      </c>
      <c r="AN472" s="6">
        <f t="shared" ca="1" si="178"/>
        <v>46666.25</v>
      </c>
      <c r="AO472" s="6">
        <f t="shared" ca="1" si="179"/>
        <v>19875</v>
      </c>
      <c r="AP472" s="6">
        <f t="shared" ca="1" si="180"/>
        <v>0</v>
      </c>
      <c r="AQ472" s="6">
        <f t="shared" ca="1" si="181"/>
        <v>75793.52</v>
      </c>
      <c r="AR472" s="6">
        <f t="shared" ca="1" si="182"/>
        <v>30876.2</v>
      </c>
      <c r="AS472" s="6">
        <f t="shared" ca="1" si="183"/>
        <v>68845</v>
      </c>
      <c r="AT472" s="6">
        <f t="shared" ca="1" si="184"/>
        <v>50634</v>
      </c>
      <c r="AU472" s="6">
        <f t="shared" ca="1" si="185"/>
        <v>89466.3</v>
      </c>
      <c r="AV472" s="6">
        <f t="shared" ca="1" si="186"/>
        <v>61173.249999999993</v>
      </c>
      <c r="AW472" s="6">
        <f t="shared" ca="1" si="187"/>
        <v>0</v>
      </c>
      <c r="AX472" s="6">
        <f t="shared" ca="1" si="188"/>
        <v>0</v>
      </c>
      <c r="AY472" s="6">
        <f t="shared" ca="1" si="189"/>
        <v>0</v>
      </c>
      <c r="AZ472" s="6">
        <f t="shared" ca="1" si="190"/>
        <v>0</v>
      </c>
      <c r="BA472" s="6">
        <f t="shared" ca="1" si="191"/>
        <v>0</v>
      </c>
      <c r="BB472" s="6"/>
      <c r="BD472" s="4">
        <f t="shared" ca="1" si="192"/>
        <v>443329.52</v>
      </c>
      <c r="BF472" s="3">
        <f t="shared" si="193"/>
        <v>42584</v>
      </c>
      <c r="BG472" s="6">
        <f>BG471+SUMIFS('Transactions (Dated)'!H:H,'Transactions (Dated)'!D:D,'Share Values'!AM472)</f>
        <v>633797.67999999993</v>
      </c>
      <c r="BH472" s="6">
        <f ca="1">BH471+SUMIFS('Transactions (Dated)'!$F:$F,'Transactions (Dated)'!$D:$D,$BF472,'Transactions (Dated)'!$B:$B,BH$11,'Transactions (Dated)'!$C:$C,"Dividend (paid to cash)")*W472</f>
        <v>0</v>
      </c>
      <c r="BI472" s="6">
        <f ca="1">BI471+SUMIFS('Transactions (Dated)'!$F:$F,'Transactions (Dated)'!$D:$D,$BF472,'Transactions (Dated)'!$B:$B,BI$11,'Transactions (Dated)'!$C:$C,"Dividend (paid to cash)")*X472</f>
        <v>2421.875</v>
      </c>
      <c r="BJ472" s="6">
        <f ca="1">BJ471+SUMIFS('Transactions (Dated)'!$F:$F,'Transactions (Dated)'!$D:$D,$BF472,'Transactions (Dated)'!$B:$B,BJ$11,'Transactions (Dated)'!$C:$C,"Dividend (paid to cash)")*Y472</f>
        <v>0</v>
      </c>
      <c r="BK472" s="6">
        <f ca="1">BK471+SUMIFS('Transactions (Dated)'!$F:$F,'Transactions (Dated)'!$D:$D,$BF472,'Transactions (Dated)'!$B:$B,BK$11,'Transactions (Dated)'!$C:$C,"Dividend (paid to cash)")*Z472</f>
        <v>397.32000000000005</v>
      </c>
      <c r="BL472" s="6">
        <f ca="1">BL471+SUMIFS('Transactions (Dated)'!$F:$F,'Transactions (Dated)'!$D:$D,$BF472,'Transactions (Dated)'!$B:$B,BL$11,'Transactions (Dated)'!$C:$C,"Dividend (paid to cash)")*AA472</f>
        <v>0</v>
      </c>
      <c r="BM472" s="6">
        <f ca="1">BM471+SUMIFS('Transactions (Dated)'!$F:$F,'Transactions (Dated)'!$D:$D,$BF472,'Transactions (Dated)'!$B:$B,BM$11,'Transactions (Dated)'!$C:$C,"Dividend (paid to cash)")*AB472</f>
        <v>2874.5360000000001</v>
      </c>
      <c r="BN472" s="6">
        <f ca="1">BN471+SUMIFS('Transactions (Dated)'!$F:$F,'Transactions (Dated)'!$D:$D,$BF472,'Transactions (Dated)'!$B:$B,BN$11,'Transactions (Dated)'!$C:$C,"Dividend (paid to cash)")*AC472</f>
        <v>1740</v>
      </c>
      <c r="BO472" s="6">
        <f ca="1">BO471+SUMIFS('Transactions (Dated)'!$F:$F,'Transactions (Dated)'!$D:$D,$BF472,'Transactions (Dated)'!$B:$B,BO$11,'Transactions (Dated)'!$C:$C,"Dividend (paid to cash)")*AD472</f>
        <v>0</v>
      </c>
      <c r="BP472" s="6">
        <f ca="1">BP471+SUMIFS('Transactions (Dated)'!$F:$F,'Transactions (Dated)'!$D:$D,$BF472,'Transactions (Dated)'!$B:$B,BP$11,'Transactions (Dated)'!$C:$C,"Dividend (paid to cash)")*AE472</f>
        <v>0</v>
      </c>
      <c r="BQ472" s="6">
        <f ca="1">BQ471+SUMIFS('Transactions (Dated)'!$F:$F,'Transactions (Dated)'!$D:$D,$BF472,'Transactions (Dated)'!$B:$B,BQ$11,'Transactions (Dated)'!$C:$C,"Dividend (paid to cash)")*AF472</f>
        <v>0</v>
      </c>
      <c r="BR472" s="6">
        <f ca="1">BR471+SUMIFS('Transactions (Dated)'!$F:$F,'Transactions (Dated)'!$D:$D,$BF472,'Transactions (Dated)'!$B:$B,BR$11,'Transactions (Dated)'!$C:$C,"Dividend (paid to cash)")*AG472</f>
        <v>0</v>
      </c>
      <c r="BS472" s="6">
        <f ca="1">BS471+SUMIFS('Transactions (Dated)'!$F:$F,'Transactions (Dated)'!$D:$D,$BF472,'Transactions (Dated)'!$B:$B,BS$11,'Transactions (Dated)'!$C:$C,"Dividend (paid to cash)")*AH472</f>
        <v>0</v>
      </c>
      <c r="BT472" s="6">
        <f ca="1">BT471+SUMIFS('Transactions (Dated)'!$F:$F,'Transactions (Dated)'!$D:$D,$BF472,'Transactions (Dated)'!$B:$B,BT$11,'Transactions (Dated)'!$C:$C,"Dividend (paid to cash)")*AI472</f>
        <v>0</v>
      </c>
      <c r="BU472" s="6">
        <f ca="1">BU471+SUMIFS('Transactions (Dated)'!$F:$F,'Transactions (Dated)'!$D:$D,$BF472,'Transactions (Dated)'!$B:$B,BU$11,'Transactions (Dated)'!$C:$C,"Dividend (paid to cash)")*AJ472</f>
        <v>0</v>
      </c>
      <c r="BV472" s="6"/>
      <c r="BX472" s="6">
        <f t="shared" ca="1" si="198"/>
        <v>641231.41099999985</v>
      </c>
      <c r="BZ472" s="3">
        <f t="shared" si="199"/>
        <v>42584</v>
      </c>
      <c r="CA472" s="4">
        <f t="shared" ca="1" si="194"/>
        <v>443329.52</v>
      </c>
      <c r="CB472" s="4">
        <f t="shared" ca="1" si="195"/>
        <v>641231.41099999985</v>
      </c>
      <c r="CD472" s="4">
        <f t="shared" ca="1" si="196"/>
        <v>1084560.9309999999</v>
      </c>
    </row>
    <row r="473" spans="2:82">
      <c r="B473" s="3">
        <f t="shared" si="197"/>
        <v>42585</v>
      </c>
      <c r="C473" s="2">
        <v>14512.1</v>
      </c>
      <c r="E473" s="70">
        <v>42585</v>
      </c>
      <c r="F473" s="69">
        <v>10.16</v>
      </c>
      <c r="G473" s="69">
        <v>2.08</v>
      </c>
      <c r="H473" s="69">
        <v>19.62</v>
      </c>
      <c r="I473" s="69">
        <v>39.840000000000003</v>
      </c>
      <c r="J473" s="69">
        <v>13.05</v>
      </c>
      <c r="K473" s="69">
        <v>14.21</v>
      </c>
      <c r="L473" s="69">
        <v>17.45</v>
      </c>
      <c r="M473" s="69">
        <v>6.29</v>
      </c>
      <c r="N473" s="69">
        <v>9.15</v>
      </c>
      <c r="O473" s="69">
        <v>9.1632999999999996</v>
      </c>
      <c r="P473" s="69">
        <v>23</v>
      </c>
      <c r="Q473" s="69">
        <v>1.18</v>
      </c>
      <c r="R473" s="69">
        <v>6.07</v>
      </c>
      <c r="S473" s="69">
        <v>43.24</v>
      </c>
      <c r="T473" s="4"/>
      <c r="V473" s="3">
        <f t="shared" si="176"/>
        <v>42585</v>
      </c>
      <c r="W473" s="40">
        <f ca="1">W472+SUMIFS('Transactions (Dated)'!$E$2:$E$53,'Transactions (Dated)'!$D$2:$D$53,'Share Values'!$V473,'Transactions (Dated)'!$B$2:$B$53,'Share Values'!W$11,'Transactions (Dated)'!$C$2:$C$53,"Buy")-SUMIFS('Transactions (Dated)'!$E$2:$E$53,'Transactions (Dated)'!$D$2:$D$53,'Share Values'!$V473,'Transactions (Dated)'!$B$2:$B$53,'Share Values'!W$11,'Transactions (Dated)'!$C$2:$C$53,"Sell")</f>
        <v>4625</v>
      </c>
      <c r="X473" s="40">
        <f ca="1">X472+SUMIFS('Transactions (Dated)'!$E$2:$E$53,'Transactions (Dated)'!$D$2:$D$53,'Share Values'!$V473,'Transactions (Dated)'!$B$2:$B$53,'Share Values'!X$11,'Transactions (Dated)'!$C$2:$C$53,"Buy")-SUMIFS('Transactions (Dated)'!$E$2:$E$53,'Transactions (Dated)'!$D$2:$D$53,'Share Values'!$V473,'Transactions (Dated)'!$B$2:$B$53,'Share Values'!X$11,'Transactions (Dated)'!$C$2:$C$53,"Sell")</f>
        <v>9375</v>
      </c>
      <c r="Y473" s="40">
        <f ca="1">Y472+SUMIFS('Transactions (Dated)'!$E$2:$E$53,'Transactions (Dated)'!$D$2:$D$53,'Share Values'!$V473,'Transactions (Dated)'!$B$2:$B$53,'Share Values'!Y$11,'Transactions (Dated)'!$C$2:$C$53,"Buy")-SUMIFS('Transactions (Dated)'!$E$2:$E$53,'Transactions (Dated)'!$D$2:$D$53,'Share Values'!$V473,'Transactions (Dated)'!$B$2:$B$53,'Share Values'!Y$11,'Transactions (Dated)'!$C$2:$C$53,"Sell")</f>
        <v>0</v>
      </c>
      <c r="Z473" s="40">
        <f ca="1">Z472+SUMIFS('Transactions (Dated)'!$E$2:$E$53,'Transactions (Dated)'!$D$2:$D$53,'Share Values'!$V473,'Transactions (Dated)'!$B$2:$B$53,'Share Values'!Z$11,'Transactions (Dated)'!$C$2:$C$53,"Buy")-SUMIFS('Transactions (Dated)'!$E$2:$E$53,'Transactions (Dated)'!$D$2:$D$53,'Share Values'!$V473,'Transactions (Dated)'!$B$2:$B$53,'Share Values'!Z$11,'Transactions (Dated)'!$C$2:$C$53,"Sell")</f>
        <v>1892</v>
      </c>
      <c r="AA473" s="40">
        <f ca="1">AA472+SUMIFS('Transactions (Dated)'!$E$2:$E$53,'Transactions (Dated)'!$D$2:$D$53,'Share Values'!$V473,'Transactions (Dated)'!$B$2:$B$53,'Share Values'!AA$11,'Transactions (Dated)'!$C$2:$C$53,"Buy")-SUMIFS('Transactions (Dated)'!$E$2:$E$53,'Transactions (Dated)'!$D$2:$D$53,'Share Values'!$V473,'Transactions (Dated)'!$B$2:$B$53,'Share Values'!AA$11,'Transactions (Dated)'!$C$2:$C$53,"Sell")</f>
        <v>2348</v>
      </c>
      <c r="AB473" s="40">
        <f ca="1">AB472+SUMIFS('Transactions (Dated)'!$E$2:$E$53,'Transactions (Dated)'!$D$2:$D$53,'Share Values'!$V473,'Transactions (Dated)'!$B$2:$B$53,'Share Values'!AB$11,'Transactions (Dated)'!$C$2:$C$53,"Buy")-SUMIFS('Transactions (Dated)'!$E$2:$E$53,'Transactions (Dated)'!$D$2:$D$53,'Share Values'!$V473,'Transactions (Dated)'!$B$2:$B$53,'Share Values'!AB$11,'Transactions (Dated)'!$C$2:$C$53,"Sell")</f>
        <v>4900</v>
      </c>
      <c r="AC473" s="40">
        <f ca="1">AC472+SUMIFS('Transactions (Dated)'!$E$2:$E$53,'Transactions (Dated)'!$D$2:$D$53,'Share Values'!$V473,'Transactions (Dated)'!$B$2:$B$53,'Share Values'!AC$11,'Transactions (Dated)'!$C$2:$C$53,"Buy")-SUMIFS('Transactions (Dated)'!$E$2:$E$53,'Transactions (Dated)'!$D$2:$D$53,'Share Values'!$V473,'Transactions (Dated)'!$B$2:$B$53,'Share Values'!AC$11,'Transactions (Dated)'!$C$2:$C$53,"Sell")</f>
        <v>2900</v>
      </c>
      <c r="AD473" s="40">
        <f ca="1">AD472+SUMIFS('Transactions (Dated)'!$E$2:$E$53,'Transactions (Dated)'!$D$2:$D$53,'Share Values'!$V473,'Transactions (Dated)'!$B$2:$B$53,'Share Values'!AD$11,'Transactions (Dated)'!$C$2:$C$53,"Buy")-SUMIFS('Transactions (Dated)'!$E$2:$E$53,'Transactions (Dated)'!$D$2:$D$53,'Share Values'!$V473,'Transactions (Dated)'!$B$2:$B$53,'Share Values'!AD$11,'Transactions (Dated)'!$C$2:$C$53,"Sell")</f>
        <v>14201</v>
      </c>
      <c r="AE473" s="40">
        <f ca="1">AE472+SUMIFS('Transactions (Dated)'!$E$2:$E$53,'Transactions (Dated)'!$D$2:$D$53,'Share Values'!$V473,'Transactions (Dated)'!$B$2:$B$53,'Share Values'!AE$11,'Transactions (Dated)'!$C$2:$C$53,"Buy")-SUMIFS('Transactions (Dated)'!$E$2:$E$53,'Transactions (Dated)'!$D$2:$D$53,'Share Values'!$V473,'Transactions (Dated)'!$B$2:$B$53,'Share Values'!AE$11,'Transactions (Dated)'!$C$2:$C$53,"Sell")</f>
        <v>6835</v>
      </c>
      <c r="AF473" s="40">
        <f ca="1">AF472+SUMIFS('Transactions (Dated)'!$E$2:$E$53,'Transactions (Dated)'!$D$2:$D$53,'Share Values'!$V473,'Transactions (Dated)'!$B$2:$B$53,'Share Values'!AF$11,'Transactions (Dated)'!$C$2:$C$53,"Buy")-SUMIFS('Transactions (Dated)'!$E$2:$E$53,'Transactions (Dated)'!$D$2:$D$53,'Share Values'!$V473,'Transactions (Dated)'!$B$2:$B$53,'Share Values'!AF$11,'Transactions (Dated)'!$C$2:$C$53,"Sell")</f>
        <v>0</v>
      </c>
      <c r="AG473" s="40">
        <f ca="1">AG472+SUMIFS('Transactions (Dated)'!$E$2:$E$53,'Transactions (Dated)'!$D$2:$D$53,'Share Values'!$V473,'Transactions (Dated)'!$B$2:$B$53,'Share Values'!AG$11,'Transactions (Dated)'!$C$2:$C$53,"Buy")-SUMIFS('Transactions (Dated)'!$E$2:$E$53,'Transactions (Dated)'!$D$2:$D$53,'Share Values'!$V473,'Transactions (Dated)'!$B$2:$B$53,'Share Values'!AG$11,'Transactions (Dated)'!$C$2:$C$53,"Sell")</f>
        <v>0</v>
      </c>
      <c r="AH473" s="40">
        <f ca="1">AH472+SUMIFS('Transactions (Dated)'!$E$2:$E$53,'Transactions (Dated)'!$D$2:$D$53,'Share Values'!$V473,'Transactions (Dated)'!$B$2:$B$53,'Share Values'!AH$11,'Transactions (Dated)'!$C$2:$C$53,"Buy")-SUMIFS('Transactions (Dated)'!$E$2:$E$53,'Transactions (Dated)'!$D$2:$D$53,'Share Values'!$V473,'Transactions (Dated)'!$B$2:$B$53,'Share Values'!AH$11,'Transactions (Dated)'!$C$2:$C$53,"Sell")</f>
        <v>0</v>
      </c>
      <c r="AI473" s="40">
        <f ca="1">AI472+SUMIFS('Transactions (Dated)'!$E$2:$E$53,'Transactions (Dated)'!$D$2:$D$53,'Share Values'!$V473,'Transactions (Dated)'!$B$2:$B$53,'Share Values'!AI$11,'Transactions (Dated)'!$C$2:$C$53,"Buy")-SUMIFS('Transactions (Dated)'!$E$2:$E$53,'Transactions (Dated)'!$D$2:$D$53,'Share Values'!$V473,'Transactions (Dated)'!$B$2:$B$53,'Share Values'!AI$11,'Transactions (Dated)'!$C$2:$C$53,"Sell")</f>
        <v>0</v>
      </c>
      <c r="AJ473" s="40">
        <f ca="1">AJ472+SUMIFS('Transactions (Dated)'!$E$2:$E$53,'Transactions (Dated)'!$D$2:$D$53,'Share Values'!$V473,'Transactions (Dated)'!$B$2:$B$53,'Share Values'!AJ$11,'Transactions (Dated)'!$C$2:$C$53,"Buy")-SUMIFS('Transactions (Dated)'!$E$2:$E$53,'Transactions (Dated)'!$D$2:$D$53,'Share Values'!$V473,'Transactions (Dated)'!$B$2:$B$53,'Share Values'!AJ$11,'Transactions (Dated)'!$C$2:$C$53,"Sell")</f>
        <v>0</v>
      </c>
      <c r="AK473" s="40"/>
      <c r="AM473" s="3">
        <f t="shared" si="177"/>
        <v>42585</v>
      </c>
      <c r="AN473" s="6">
        <f t="shared" ca="1" si="178"/>
        <v>46990</v>
      </c>
      <c r="AO473" s="6">
        <f t="shared" ca="1" si="179"/>
        <v>19500</v>
      </c>
      <c r="AP473" s="6">
        <f t="shared" ca="1" si="180"/>
        <v>0</v>
      </c>
      <c r="AQ473" s="6">
        <f t="shared" ca="1" si="181"/>
        <v>75377.280000000013</v>
      </c>
      <c r="AR473" s="6">
        <f t="shared" ca="1" si="182"/>
        <v>30641.4</v>
      </c>
      <c r="AS473" s="6">
        <f t="shared" ca="1" si="183"/>
        <v>69629</v>
      </c>
      <c r="AT473" s="6">
        <f t="shared" ca="1" si="184"/>
        <v>50605</v>
      </c>
      <c r="AU473" s="6">
        <f t="shared" ca="1" si="185"/>
        <v>89324.29</v>
      </c>
      <c r="AV473" s="6">
        <f t="shared" ca="1" si="186"/>
        <v>62540.25</v>
      </c>
      <c r="AW473" s="6">
        <f t="shared" ca="1" si="187"/>
        <v>0</v>
      </c>
      <c r="AX473" s="6">
        <f t="shared" ca="1" si="188"/>
        <v>0</v>
      </c>
      <c r="AY473" s="6">
        <f t="shared" ca="1" si="189"/>
        <v>0</v>
      </c>
      <c r="AZ473" s="6">
        <f t="shared" ca="1" si="190"/>
        <v>0</v>
      </c>
      <c r="BA473" s="6">
        <f t="shared" ca="1" si="191"/>
        <v>0</v>
      </c>
      <c r="BB473" s="6"/>
      <c r="BD473" s="4">
        <f t="shared" ca="1" si="192"/>
        <v>444607.22000000003</v>
      </c>
      <c r="BF473" s="3">
        <f t="shared" si="193"/>
        <v>42585</v>
      </c>
      <c r="BG473" s="6">
        <f>BG472+SUMIFS('Transactions (Dated)'!H:H,'Transactions (Dated)'!D:D,'Share Values'!AM473)</f>
        <v>633797.67999999993</v>
      </c>
      <c r="BH473" s="6">
        <f ca="1">BH472+SUMIFS('Transactions (Dated)'!$F:$F,'Transactions (Dated)'!$D:$D,$BF473,'Transactions (Dated)'!$B:$B,BH$11,'Transactions (Dated)'!$C:$C,"Dividend (paid to cash)")*W473</f>
        <v>0</v>
      </c>
      <c r="BI473" s="6">
        <f ca="1">BI472+SUMIFS('Transactions (Dated)'!$F:$F,'Transactions (Dated)'!$D:$D,$BF473,'Transactions (Dated)'!$B:$B,BI$11,'Transactions (Dated)'!$C:$C,"Dividend (paid to cash)")*X473</f>
        <v>2421.875</v>
      </c>
      <c r="BJ473" s="6">
        <f ca="1">BJ472+SUMIFS('Transactions (Dated)'!$F:$F,'Transactions (Dated)'!$D:$D,$BF473,'Transactions (Dated)'!$B:$B,BJ$11,'Transactions (Dated)'!$C:$C,"Dividend (paid to cash)")*Y473</f>
        <v>0</v>
      </c>
      <c r="BK473" s="6">
        <f ca="1">BK472+SUMIFS('Transactions (Dated)'!$F:$F,'Transactions (Dated)'!$D:$D,$BF473,'Transactions (Dated)'!$B:$B,BK$11,'Transactions (Dated)'!$C:$C,"Dividend (paid to cash)")*Z473</f>
        <v>397.32000000000005</v>
      </c>
      <c r="BL473" s="6">
        <f ca="1">BL472+SUMIFS('Transactions (Dated)'!$F:$F,'Transactions (Dated)'!$D:$D,$BF473,'Transactions (Dated)'!$B:$B,BL$11,'Transactions (Dated)'!$C:$C,"Dividend (paid to cash)")*AA473</f>
        <v>0</v>
      </c>
      <c r="BM473" s="6">
        <f ca="1">BM472+SUMIFS('Transactions (Dated)'!$F:$F,'Transactions (Dated)'!$D:$D,$BF473,'Transactions (Dated)'!$B:$B,BM$11,'Transactions (Dated)'!$C:$C,"Dividend (paid to cash)")*AB473</f>
        <v>2874.5360000000001</v>
      </c>
      <c r="BN473" s="6">
        <f ca="1">BN472+SUMIFS('Transactions (Dated)'!$F:$F,'Transactions (Dated)'!$D:$D,$BF473,'Transactions (Dated)'!$B:$B,BN$11,'Transactions (Dated)'!$C:$C,"Dividend (paid to cash)")*AC473</f>
        <v>1740</v>
      </c>
      <c r="BO473" s="6">
        <f ca="1">BO472+SUMIFS('Transactions (Dated)'!$F:$F,'Transactions (Dated)'!$D:$D,$BF473,'Transactions (Dated)'!$B:$B,BO$11,'Transactions (Dated)'!$C:$C,"Dividend (paid to cash)")*AD473</f>
        <v>0</v>
      </c>
      <c r="BP473" s="6">
        <f ca="1">BP472+SUMIFS('Transactions (Dated)'!$F:$F,'Transactions (Dated)'!$D:$D,$BF473,'Transactions (Dated)'!$B:$B,BP$11,'Transactions (Dated)'!$C:$C,"Dividend (paid to cash)")*AE473</f>
        <v>0</v>
      </c>
      <c r="BQ473" s="6">
        <f ca="1">BQ472+SUMIFS('Transactions (Dated)'!$F:$F,'Transactions (Dated)'!$D:$D,$BF473,'Transactions (Dated)'!$B:$B,BQ$11,'Transactions (Dated)'!$C:$C,"Dividend (paid to cash)")*AF473</f>
        <v>0</v>
      </c>
      <c r="BR473" s="6">
        <f ca="1">BR472+SUMIFS('Transactions (Dated)'!$F:$F,'Transactions (Dated)'!$D:$D,$BF473,'Transactions (Dated)'!$B:$B,BR$11,'Transactions (Dated)'!$C:$C,"Dividend (paid to cash)")*AG473</f>
        <v>0</v>
      </c>
      <c r="BS473" s="6">
        <f ca="1">BS472+SUMIFS('Transactions (Dated)'!$F:$F,'Transactions (Dated)'!$D:$D,$BF473,'Transactions (Dated)'!$B:$B,BS$11,'Transactions (Dated)'!$C:$C,"Dividend (paid to cash)")*AH473</f>
        <v>0</v>
      </c>
      <c r="BT473" s="6">
        <f ca="1">BT472+SUMIFS('Transactions (Dated)'!$F:$F,'Transactions (Dated)'!$D:$D,$BF473,'Transactions (Dated)'!$B:$B,BT$11,'Transactions (Dated)'!$C:$C,"Dividend (paid to cash)")*AI473</f>
        <v>0</v>
      </c>
      <c r="BU473" s="6">
        <f ca="1">BU472+SUMIFS('Transactions (Dated)'!$F:$F,'Transactions (Dated)'!$D:$D,$BF473,'Transactions (Dated)'!$B:$B,BU$11,'Transactions (Dated)'!$C:$C,"Dividend (paid to cash)")*AJ473</f>
        <v>0</v>
      </c>
      <c r="BV473" s="6"/>
      <c r="BX473" s="6">
        <f t="shared" ca="1" si="198"/>
        <v>641231.41099999985</v>
      </c>
      <c r="BZ473" s="3">
        <f t="shared" si="199"/>
        <v>42585</v>
      </c>
      <c r="CA473" s="4">
        <f t="shared" ca="1" si="194"/>
        <v>444607.22000000003</v>
      </c>
      <c r="CB473" s="4">
        <f t="shared" ca="1" si="195"/>
        <v>641231.41099999985</v>
      </c>
      <c r="CD473" s="4">
        <f t="shared" ca="1" si="196"/>
        <v>1085838.6309999998</v>
      </c>
    </row>
    <row r="474" spans="2:82">
      <c r="B474" s="3">
        <f t="shared" si="197"/>
        <v>42586</v>
      </c>
      <c r="C474" s="2">
        <v>14528.8</v>
      </c>
      <c r="E474" s="70">
        <v>42586</v>
      </c>
      <c r="F474" s="69">
        <v>10.130000000000001</v>
      </c>
      <c r="G474" s="69">
        <v>2.1</v>
      </c>
      <c r="H474" s="69">
        <v>19.62</v>
      </c>
      <c r="I474" s="69">
        <v>39.270000000000003</v>
      </c>
      <c r="J474" s="69">
        <v>13.15</v>
      </c>
      <c r="K474" s="69">
        <v>14.37</v>
      </c>
      <c r="L474" s="69">
        <v>17.47</v>
      </c>
      <c r="M474" s="69">
        <v>6.31</v>
      </c>
      <c r="N474" s="69">
        <v>9.25</v>
      </c>
      <c r="O474" s="69">
        <v>9.0832999999999995</v>
      </c>
      <c r="P474" s="69">
        <v>23.26</v>
      </c>
      <c r="Q474" s="69">
        <v>1.2</v>
      </c>
      <c r="R474" s="69">
        <v>6.01</v>
      </c>
      <c r="S474" s="69">
        <v>43.25</v>
      </c>
      <c r="T474" s="4"/>
      <c r="V474" s="3">
        <f t="shared" si="176"/>
        <v>42586</v>
      </c>
      <c r="W474" s="40">
        <f ca="1">W473+SUMIFS('Transactions (Dated)'!$E$2:$E$53,'Transactions (Dated)'!$D$2:$D$53,'Share Values'!$V474,'Transactions (Dated)'!$B$2:$B$53,'Share Values'!W$11,'Transactions (Dated)'!$C$2:$C$53,"Buy")-SUMIFS('Transactions (Dated)'!$E$2:$E$53,'Transactions (Dated)'!$D$2:$D$53,'Share Values'!$V474,'Transactions (Dated)'!$B$2:$B$53,'Share Values'!W$11,'Transactions (Dated)'!$C$2:$C$53,"Sell")</f>
        <v>4625</v>
      </c>
      <c r="X474" s="40">
        <f ca="1">X473+SUMIFS('Transactions (Dated)'!$E$2:$E$53,'Transactions (Dated)'!$D$2:$D$53,'Share Values'!$V474,'Transactions (Dated)'!$B$2:$B$53,'Share Values'!X$11,'Transactions (Dated)'!$C$2:$C$53,"Buy")-SUMIFS('Transactions (Dated)'!$E$2:$E$53,'Transactions (Dated)'!$D$2:$D$53,'Share Values'!$V474,'Transactions (Dated)'!$B$2:$B$53,'Share Values'!X$11,'Transactions (Dated)'!$C$2:$C$53,"Sell")</f>
        <v>9375</v>
      </c>
      <c r="Y474" s="40">
        <f ca="1">Y473+SUMIFS('Transactions (Dated)'!$E$2:$E$53,'Transactions (Dated)'!$D$2:$D$53,'Share Values'!$V474,'Transactions (Dated)'!$B$2:$B$53,'Share Values'!Y$11,'Transactions (Dated)'!$C$2:$C$53,"Buy")-SUMIFS('Transactions (Dated)'!$E$2:$E$53,'Transactions (Dated)'!$D$2:$D$53,'Share Values'!$V474,'Transactions (Dated)'!$B$2:$B$53,'Share Values'!Y$11,'Transactions (Dated)'!$C$2:$C$53,"Sell")</f>
        <v>0</v>
      </c>
      <c r="Z474" s="40">
        <f ca="1">Z473+SUMIFS('Transactions (Dated)'!$E$2:$E$53,'Transactions (Dated)'!$D$2:$D$53,'Share Values'!$V474,'Transactions (Dated)'!$B$2:$B$53,'Share Values'!Z$11,'Transactions (Dated)'!$C$2:$C$53,"Buy")-SUMIFS('Transactions (Dated)'!$E$2:$E$53,'Transactions (Dated)'!$D$2:$D$53,'Share Values'!$V474,'Transactions (Dated)'!$B$2:$B$53,'Share Values'!Z$11,'Transactions (Dated)'!$C$2:$C$53,"Sell")</f>
        <v>1892</v>
      </c>
      <c r="AA474" s="40">
        <f ca="1">AA473+SUMIFS('Transactions (Dated)'!$E$2:$E$53,'Transactions (Dated)'!$D$2:$D$53,'Share Values'!$V474,'Transactions (Dated)'!$B$2:$B$53,'Share Values'!AA$11,'Transactions (Dated)'!$C$2:$C$53,"Buy")-SUMIFS('Transactions (Dated)'!$E$2:$E$53,'Transactions (Dated)'!$D$2:$D$53,'Share Values'!$V474,'Transactions (Dated)'!$B$2:$B$53,'Share Values'!AA$11,'Transactions (Dated)'!$C$2:$C$53,"Sell")</f>
        <v>2348</v>
      </c>
      <c r="AB474" s="40">
        <f ca="1">AB473+SUMIFS('Transactions (Dated)'!$E$2:$E$53,'Transactions (Dated)'!$D$2:$D$53,'Share Values'!$V474,'Transactions (Dated)'!$B$2:$B$53,'Share Values'!AB$11,'Transactions (Dated)'!$C$2:$C$53,"Buy")-SUMIFS('Transactions (Dated)'!$E$2:$E$53,'Transactions (Dated)'!$D$2:$D$53,'Share Values'!$V474,'Transactions (Dated)'!$B$2:$B$53,'Share Values'!AB$11,'Transactions (Dated)'!$C$2:$C$53,"Sell")</f>
        <v>4900</v>
      </c>
      <c r="AC474" s="40">
        <f ca="1">AC473+SUMIFS('Transactions (Dated)'!$E$2:$E$53,'Transactions (Dated)'!$D$2:$D$53,'Share Values'!$V474,'Transactions (Dated)'!$B$2:$B$53,'Share Values'!AC$11,'Transactions (Dated)'!$C$2:$C$53,"Buy")-SUMIFS('Transactions (Dated)'!$E$2:$E$53,'Transactions (Dated)'!$D$2:$D$53,'Share Values'!$V474,'Transactions (Dated)'!$B$2:$B$53,'Share Values'!AC$11,'Transactions (Dated)'!$C$2:$C$53,"Sell")</f>
        <v>2900</v>
      </c>
      <c r="AD474" s="40">
        <f ca="1">AD473+SUMIFS('Transactions (Dated)'!$E$2:$E$53,'Transactions (Dated)'!$D$2:$D$53,'Share Values'!$V474,'Transactions (Dated)'!$B$2:$B$53,'Share Values'!AD$11,'Transactions (Dated)'!$C$2:$C$53,"Buy")-SUMIFS('Transactions (Dated)'!$E$2:$E$53,'Transactions (Dated)'!$D$2:$D$53,'Share Values'!$V474,'Transactions (Dated)'!$B$2:$B$53,'Share Values'!AD$11,'Transactions (Dated)'!$C$2:$C$53,"Sell")</f>
        <v>14201</v>
      </c>
      <c r="AE474" s="40">
        <f ca="1">AE473+SUMIFS('Transactions (Dated)'!$E$2:$E$53,'Transactions (Dated)'!$D$2:$D$53,'Share Values'!$V474,'Transactions (Dated)'!$B$2:$B$53,'Share Values'!AE$11,'Transactions (Dated)'!$C$2:$C$53,"Buy")-SUMIFS('Transactions (Dated)'!$E$2:$E$53,'Transactions (Dated)'!$D$2:$D$53,'Share Values'!$V474,'Transactions (Dated)'!$B$2:$B$53,'Share Values'!AE$11,'Transactions (Dated)'!$C$2:$C$53,"Sell")</f>
        <v>6835</v>
      </c>
      <c r="AF474" s="40">
        <f ca="1">AF473+SUMIFS('Transactions (Dated)'!$E$2:$E$53,'Transactions (Dated)'!$D$2:$D$53,'Share Values'!$V474,'Transactions (Dated)'!$B$2:$B$53,'Share Values'!AF$11,'Transactions (Dated)'!$C$2:$C$53,"Buy")-SUMIFS('Transactions (Dated)'!$E$2:$E$53,'Transactions (Dated)'!$D$2:$D$53,'Share Values'!$V474,'Transactions (Dated)'!$B$2:$B$53,'Share Values'!AF$11,'Transactions (Dated)'!$C$2:$C$53,"Sell")</f>
        <v>0</v>
      </c>
      <c r="AG474" s="40">
        <f ca="1">AG473+SUMIFS('Transactions (Dated)'!$E$2:$E$53,'Transactions (Dated)'!$D$2:$D$53,'Share Values'!$V474,'Transactions (Dated)'!$B$2:$B$53,'Share Values'!AG$11,'Transactions (Dated)'!$C$2:$C$53,"Buy")-SUMIFS('Transactions (Dated)'!$E$2:$E$53,'Transactions (Dated)'!$D$2:$D$53,'Share Values'!$V474,'Transactions (Dated)'!$B$2:$B$53,'Share Values'!AG$11,'Transactions (Dated)'!$C$2:$C$53,"Sell")</f>
        <v>0</v>
      </c>
      <c r="AH474" s="40">
        <f ca="1">AH473+SUMIFS('Transactions (Dated)'!$E$2:$E$53,'Transactions (Dated)'!$D$2:$D$53,'Share Values'!$V474,'Transactions (Dated)'!$B$2:$B$53,'Share Values'!AH$11,'Transactions (Dated)'!$C$2:$C$53,"Buy")-SUMIFS('Transactions (Dated)'!$E$2:$E$53,'Transactions (Dated)'!$D$2:$D$53,'Share Values'!$V474,'Transactions (Dated)'!$B$2:$B$53,'Share Values'!AH$11,'Transactions (Dated)'!$C$2:$C$53,"Sell")</f>
        <v>0</v>
      </c>
      <c r="AI474" s="40">
        <f ca="1">AI473+SUMIFS('Transactions (Dated)'!$E$2:$E$53,'Transactions (Dated)'!$D$2:$D$53,'Share Values'!$V474,'Transactions (Dated)'!$B$2:$B$53,'Share Values'!AI$11,'Transactions (Dated)'!$C$2:$C$53,"Buy")-SUMIFS('Transactions (Dated)'!$E$2:$E$53,'Transactions (Dated)'!$D$2:$D$53,'Share Values'!$V474,'Transactions (Dated)'!$B$2:$B$53,'Share Values'!AI$11,'Transactions (Dated)'!$C$2:$C$53,"Sell")</f>
        <v>0</v>
      </c>
      <c r="AJ474" s="40">
        <f ca="1">AJ473+SUMIFS('Transactions (Dated)'!$E$2:$E$53,'Transactions (Dated)'!$D$2:$D$53,'Share Values'!$V474,'Transactions (Dated)'!$B$2:$B$53,'Share Values'!AJ$11,'Transactions (Dated)'!$C$2:$C$53,"Buy")-SUMIFS('Transactions (Dated)'!$E$2:$E$53,'Transactions (Dated)'!$D$2:$D$53,'Share Values'!$V474,'Transactions (Dated)'!$B$2:$B$53,'Share Values'!AJ$11,'Transactions (Dated)'!$C$2:$C$53,"Sell")</f>
        <v>0</v>
      </c>
      <c r="AK474" s="40"/>
      <c r="AM474" s="3">
        <f t="shared" si="177"/>
        <v>42586</v>
      </c>
      <c r="AN474" s="6">
        <f t="shared" ca="1" si="178"/>
        <v>46851.25</v>
      </c>
      <c r="AO474" s="6">
        <f t="shared" ca="1" si="179"/>
        <v>19687.5</v>
      </c>
      <c r="AP474" s="6">
        <f t="shared" ca="1" si="180"/>
        <v>0</v>
      </c>
      <c r="AQ474" s="6">
        <f t="shared" ca="1" si="181"/>
        <v>74298.840000000011</v>
      </c>
      <c r="AR474" s="6">
        <f t="shared" ca="1" si="182"/>
        <v>30876.2</v>
      </c>
      <c r="AS474" s="6">
        <f t="shared" ca="1" si="183"/>
        <v>70413</v>
      </c>
      <c r="AT474" s="6">
        <f t="shared" ca="1" si="184"/>
        <v>50663</v>
      </c>
      <c r="AU474" s="6">
        <f t="shared" ca="1" si="185"/>
        <v>89608.31</v>
      </c>
      <c r="AV474" s="6">
        <f t="shared" ca="1" si="186"/>
        <v>63223.75</v>
      </c>
      <c r="AW474" s="6">
        <f t="shared" ca="1" si="187"/>
        <v>0</v>
      </c>
      <c r="AX474" s="6">
        <f t="shared" ca="1" si="188"/>
        <v>0</v>
      </c>
      <c r="AY474" s="6">
        <f t="shared" ca="1" si="189"/>
        <v>0</v>
      </c>
      <c r="AZ474" s="6">
        <f t="shared" ca="1" si="190"/>
        <v>0</v>
      </c>
      <c r="BA474" s="6">
        <f t="shared" ca="1" si="191"/>
        <v>0</v>
      </c>
      <c r="BB474" s="6"/>
      <c r="BD474" s="4">
        <f t="shared" ca="1" si="192"/>
        <v>445621.85000000003</v>
      </c>
      <c r="BF474" s="3">
        <f t="shared" si="193"/>
        <v>42586</v>
      </c>
      <c r="BG474" s="6">
        <f>BG473+SUMIFS('Transactions (Dated)'!H:H,'Transactions (Dated)'!D:D,'Share Values'!AM474)</f>
        <v>633797.67999999993</v>
      </c>
      <c r="BH474" s="6">
        <f ca="1">BH473+SUMIFS('Transactions (Dated)'!$F:$F,'Transactions (Dated)'!$D:$D,$BF474,'Transactions (Dated)'!$B:$B,BH$11,'Transactions (Dated)'!$C:$C,"Dividend (paid to cash)")*W474</f>
        <v>0</v>
      </c>
      <c r="BI474" s="6">
        <f ca="1">BI473+SUMIFS('Transactions (Dated)'!$F:$F,'Transactions (Dated)'!$D:$D,$BF474,'Transactions (Dated)'!$B:$B,BI$11,'Transactions (Dated)'!$C:$C,"Dividend (paid to cash)")*X474</f>
        <v>2421.875</v>
      </c>
      <c r="BJ474" s="6">
        <f ca="1">BJ473+SUMIFS('Transactions (Dated)'!$F:$F,'Transactions (Dated)'!$D:$D,$BF474,'Transactions (Dated)'!$B:$B,BJ$11,'Transactions (Dated)'!$C:$C,"Dividend (paid to cash)")*Y474</f>
        <v>0</v>
      </c>
      <c r="BK474" s="6">
        <f ca="1">BK473+SUMIFS('Transactions (Dated)'!$F:$F,'Transactions (Dated)'!$D:$D,$BF474,'Transactions (Dated)'!$B:$B,BK$11,'Transactions (Dated)'!$C:$C,"Dividend (paid to cash)")*Z474</f>
        <v>397.32000000000005</v>
      </c>
      <c r="BL474" s="6">
        <f ca="1">BL473+SUMIFS('Transactions (Dated)'!$F:$F,'Transactions (Dated)'!$D:$D,$BF474,'Transactions (Dated)'!$B:$B,BL$11,'Transactions (Dated)'!$C:$C,"Dividend (paid to cash)")*AA474</f>
        <v>0</v>
      </c>
      <c r="BM474" s="6">
        <f ca="1">BM473+SUMIFS('Transactions (Dated)'!$F:$F,'Transactions (Dated)'!$D:$D,$BF474,'Transactions (Dated)'!$B:$B,BM$11,'Transactions (Dated)'!$C:$C,"Dividend (paid to cash)")*AB474</f>
        <v>2874.5360000000001</v>
      </c>
      <c r="BN474" s="6">
        <f ca="1">BN473+SUMIFS('Transactions (Dated)'!$F:$F,'Transactions (Dated)'!$D:$D,$BF474,'Transactions (Dated)'!$B:$B,BN$11,'Transactions (Dated)'!$C:$C,"Dividend (paid to cash)")*AC474</f>
        <v>1740</v>
      </c>
      <c r="BO474" s="6">
        <f ca="1">BO473+SUMIFS('Transactions (Dated)'!$F:$F,'Transactions (Dated)'!$D:$D,$BF474,'Transactions (Dated)'!$B:$B,BO$11,'Transactions (Dated)'!$C:$C,"Dividend (paid to cash)")*AD474</f>
        <v>0</v>
      </c>
      <c r="BP474" s="6">
        <f ca="1">BP473+SUMIFS('Transactions (Dated)'!$F:$F,'Transactions (Dated)'!$D:$D,$BF474,'Transactions (Dated)'!$B:$B,BP$11,'Transactions (Dated)'!$C:$C,"Dividend (paid to cash)")*AE474</f>
        <v>0</v>
      </c>
      <c r="BQ474" s="6">
        <f ca="1">BQ473+SUMIFS('Transactions (Dated)'!$F:$F,'Transactions (Dated)'!$D:$D,$BF474,'Transactions (Dated)'!$B:$B,BQ$11,'Transactions (Dated)'!$C:$C,"Dividend (paid to cash)")*AF474</f>
        <v>0</v>
      </c>
      <c r="BR474" s="6">
        <f ca="1">BR473+SUMIFS('Transactions (Dated)'!$F:$F,'Transactions (Dated)'!$D:$D,$BF474,'Transactions (Dated)'!$B:$B,BR$11,'Transactions (Dated)'!$C:$C,"Dividend (paid to cash)")*AG474</f>
        <v>0</v>
      </c>
      <c r="BS474" s="6">
        <f ca="1">BS473+SUMIFS('Transactions (Dated)'!$F:$F,'Transactions (Dated)'!$D:$D,$BF474,'Transactions (Dated)'!$B:$B,BS$11,'Transactions (Dated)'!$C:$C,"Dividend (paid to cash)")*AH474</f>
        <v>0</v>
      </c>
      <c r="BT474" s="6">
        <f ca="1">BT473+SUMIFS('Transactions (Dated)'!$F:$F,'Transactions (Dated)'!$D:$D,$BF474,'Transactions (Dated)'!$B:$B,BT$11,'Transactions (Dated)'!$C:$C,"Dividend (paid to cash)")*AI474</f>
        <v>0</v>
      </c>
      <c r="BU474" s="6">
        <f ca="1">BU473+SUMIFS('Transactions (Dated)'!$F:$F,'Transactions (Dated)'!$D:$D,$BF474,'Transactions (Dated)'!$B:$B,BU$11,'Transactions (Dated)'!$C:$C,"Dividend (paid to cash)")*AJ474</f>
        <v>0</v>
      </c>
      <c r="BV474" s="6"/>
      <c r="BX474" s="6">
        <f t="shared" ca="1" si="198"/>
        <v>641231.41099999985</v>
      </c>
      <c r="BZ474" s="3">
        <f t="shared" si="199"/>
        <v>42586</v>
      </c>
      <c r="CA474" s="4">
        <f t="shared" ca="1" si="194"/>
        <v>445621.85000000003</v>
      </c>
      <c r="CB474" s="4">
        <f t="shared" ca="1" si="195"/>
        <v>641231.41099999985</v>
      </c>
      <c r="CD474" s="4">
        <f t="shared" ca="1" si="196"/>
        <v>1086853.2609999999</v>
      </c>
    </row>
    <row r="475" spans="2:82">
      <c r="B475" s="3">
        <f t="shared" si="197"/>
        <v>42587</v>
      </c>
      <c r="C475" s="2">
        <v>14648.8</v>
      </c>
      <c r="E475" s="70">
        <v>42587</v>
      </c>
      <c r="F475" s="69">
        <v>10.19</v>
      </c>
      <c r="G475" s="69">
        <v>2.09</v>
      </c>
      <c r="H475" s="69">
        <v>19.78</v>
      </c>
      <c r="I475" s="69">
        <v>40.229999999999997</v>
      </c>
      <c r="J475" s="69">
        <v>13.06</v>
      </c>
      <c r="K475" s="69">
        <v>14.34</v>
      </c>
      <c r="L475" s="69">
        <v>17.59</v>
      </c>
      <c r="M475" s="69">
        <v>6.16</v>
      </c>
      <c r="N475" s="69">
        <v>9.49</v>
      </c>
      <c r="O475" s="69">
        <v>9.3933</v>
      </c>
      <c r="P475" s="69">
        <v>23.53</v>
      </c>
      <c r="Q475" s="69">
        <v>1.19</v>
      </c>
      <c r="R475" s="69">
        <v>5.89</v>
      </c>
      <c r="S475" s="69">
        <v>43.22</v>
      </c>
      <c r="T475" s="4"/>
      <c r="V475" s="3">
        <f t="shared" si="176"/>
        <v>42587</v>
      </c>
      <c r="W475" s="40">
        <f ca="1">W474+SUMIFS('Transactions (Dated)'!$E$2:$E$53,'Transactions (Dated)'!$D$2:$D$53,'Share Values'!$V475,'Transactions (Dated)'!$B$2:$B$53,'Share Values'!W$11,'Transactions (Dated)'!$C$2:$C$53,"Buy")-SUMIFS('Transactions (Dated)'!$E$2:$E$53,'Transactions (Dated)'!$D$2:$D$53,'Share Values'!$V475,'Transactions (Dated)'!$B$2:$B$53,'Share Values'!W$11,'Transactions (Dated)'!$C$2:$C$53,"Sell")</f>
        <v>4625</v>
      </c>
      <c r="X475" s="40">
        <f ca="1">X474+SUMIFS('Transactions (Dated)'!$E$2:$E$53,'Transactions (Dated)'!$D$2:$D$53,'Share Values'!$V475,'Transactions (Dated)'!$B$2:$B$53,'Share Values'!X$11,'Transactions (Dated)'!$C$2:$C$53,"Buy")-SUMIFS('Transactions (Dated)'!$E$2:$E$53,'Transactions (Dated)'!$D$2:$D$53,'Share Values'!$V475,'Transactions (Dated)'!$B$2:$B$53,'Share Values'!X$11,'Transactions (Dated)'!$C$2:$C$53,"Sell")</f>
        <v>9375</v>
      </c>
      <c r="Y475" s="40">
        <f ca="1">Y474+SUMIFS('Transactions (Dated)'!$E$2:$E$53,'Transactions (Dated)'!$D$2:$D$53,'Share Values'!$V475,'Transactions (Dated)'!$B$2:$B$53,'Share Values'!Y$11,'Transactions (Dated)'!$C$2:$C$53,"Buy")-SUMIFS('Transactions (Dated)'!$E$2:$E$53,'Transactions (Dated)'!$D$2:$D$53,'Share Values'!$V475,'Transactions (Dated)'!$B$2:$B$53,'Share Values'!Y$11,'Transactions (Dated)'!$C$2:$C$53,"Sell")</f>
        <v>0</v>
      </c>
      <c r="Z475" s="40">
        <f ca="1">Z474+SUMIFS('Transactions (Dated)'!$E$2:$E$53,'Transactions (Dated)'!$D$2:$D$53,'Share Values'!$V475,'Transactions (Dated)'!$B$2:$B$53,'Share Values'!Z$11,'Transactions (Dated)'!$C$2:$C$53,"Buy")-SUMIFS('Transactions (Dated)'!$E$2:$E$53,'Transactions (Dated)'!$D$2:$D$53,'Share Values'!$V475,'Transactions (Dated)'!$B$2:$B$53,'Share Values'!Z$11,'Transactions (Dated)'!$C$2:$C$53,"Sell")</f>
        <v>1892</v>
      </c>
      <c r="AA475" s="40">
        <f ca="1">AA474+SUMIFS('Transactions (Dated)'!$E$2:$E$53,'Transactions (Dated)'!$D$2:$D$53,'Share Values'!$V475,'Transactions (Dated)'!$B$2:$B$53,'Share Values'!AA$11,'Transactions (Dated)'!$C$2:$C$53,"Buy")-SUMIFS('Transactions (Dated)'!$E$2:$E$53,'Transactions (Dated)'!$D$2:$D$53,'Share Values'!$V475,'Transactions (Dated)'!$B$2:$B$53,'Share Values'!AA$11,'Transactions (Dated)'!$C$2:$C$53,"Sell")</f>
        <v>2348</v>
      </c>
      <c r="AB475" s="40">
        <f ca="1">AB474+SUMIFS('Transactions (Dated)'!$E$2:$E$53,'Transactions (Dated)'!$D$2:$D$53,'Share Values'!$V475,'Transactions (Dated)'!$B$2:$B$53,'Share Values'!AB$11,'Transactions (Dated)'!$C$2:$C$53,"Buy")-SUMIFS('Transactions (Dated)'!$E$2:$E$53,'Transactions (Dated)'!$D$2:$D$53,'Share Values'!$V475,'Transactions (Dated)'!$B$2:$B$53,'Share Values'!AB$11,'Transactions (Dated)'!$C$2:$C$53,"Sell")</f>
        <v>4900</v>
      </c>
      <c r="AC475" s="40">
        <f ca="1">AC474+SUMIFS('Transactions (Dated)'!$E$2:$E$53,'Transactions (Dated)'!$D$2:$D$53,'Share Values'!$V475,'Transactions (Dated)'!$B$2:$B$53,'Share Values'!AC$11,'Transactions (Dated)'!$C$2:$C$53,"Buy")-SUMIFS('Transactions (Dated)'!$E$2:$E$53,'Transactions (Dated)'!$D$2:$D$53,'Share Values'!$V475,'Transactions (Dated)'!$B$2:$B$53,'Share Values'!AC$11,'Transactions (Dated)'!$C$2:$C$53,"Sell")</f>
        <v>2900</v>
      </c>
      <c r="AD475" s="40">
        <f ca="1">AD474+SUMIFS('Transactions (Dated)'!$E$2:$E$53,'Transactions (Dated)'!$D$2:$D$53,'Share Values'!$V475,'Transactions (Dated)'!$B$2:$B$53,'Share Values'!AD$11,'Transactions (Dated)'!$C$2:$C$53,"Buy")-SUMIFS('Transactions (Dated)'!$E$2:$E$53,'Transactions (Dated)'!$D$2:$D$53,'Share Values'!$V475,'Transactions (Dated)'!$B$2:$B$53,'Share Values'!AD$11,'Transactions (Dated)'!$C$2:$C$53,"Sell")</f>
        <v>14201</v>
      </c>
      <c r="AE475" s="40">
        <f ca="1">AE474+SUMIFS('Transactions (Dated)'!$E$2:$E$53,'Transactions (Dated)'!$D$2:$D$53,'Share Values'!$V475,'Transactions (Dated)'!$B$2:$B$53,'Share Values'!AE$11,'Transactions (Dated)'!$C$2:$C$53,"Buy")-SUMIFS('Transactions (Dated)'!$E$2:$E$53,'Transactions (Dated)'!$D$2:$D$53,'Share Values'!$V475,'Transactions (Dated)'!$B$2:$B$53,'Share Values'!AE$11,'Transactions (Dated)'!$C$2:$C$53,"Sell")</f>
        <v>6835</v>
      </c>
      <c r="AF475" s="40">
        <f ca="1">AF474+SUMIFS('Transactions (Dated)'!$E$2:$E$53,'Transactions (Dated)'!$D$2:$D$53,'Share Values'!$V475,'Transactions (Dated)'!$B$2:$B$53,'Share Values'!AF$11,'Transactions (Dated)'!$C$2:$C$53,"Buy")-SUMIFS('Transactions (Dated)'!$E$2:$E$53,'Transactions (Dated)'!$D$2:$D$53,'Share Values'!$V475,'Transactions (Dated)'!$B$2:$B$53,'Share Values'!AF$11,'Transactions (Dated)'!$C$2:$C$53,"Sell")</f>
        <v>0</v>
      </c>
      <c r="AG475" s="40">
        <f ca="1">AG474+SUMIFS('Transactions (Dated)'!$E$2:$E$53,'Transactions (Dated)'!$D$2:$D$53,'Share Values'!$V475,'Transactions (Dated)'!$B$2:$B$53,'Share Values'!AG$11,'Transactions (Dated)'!$C$2:$C$53,"Buy")-SUMIFS('Transactions (Dated)'!$E$2:$E$53,'Transactions (Dated)'!$D$2:$D$53,'Share Values'!$V475,'Transactions (Dated)'!$B$2:$B$53,'Share Values'!AG$11,'Transactions (Dated)'!$C$2:$C$53,"Sell")</f>
        <v>0</v>
      </c>
      <c r="AH475" s="40">
        <f ca="1">AH474+SUMIFS('Transactions (Dated)'!$E$2:$E$53,'Transactions (Dated)'!$D$2:$D$53,'Share Values'!$V475,'Transactions (Dated)'!$B$2:$B$53,'Share Values'!AH$11,'Transactions (Dated)'!$C$2:$C$53,"Buy")-SUMIFS('Transactions (Dated)'!$E$2:$E$53,'Transactions (Dated)'!$D$2:$D$53,'Share Values'!$V475,'Transactions (Dated)'!$B$2:$B$53,'Share Values'!AH$11,'Transactions (Dated)'!$C$2:$C$53,"Sell")</f>
        <v>0</v>
      </c>
      <c r="AI475" s="40">
        <f ca="1">AI474+SUMIFS('Transactions (Dated)'!$E$2:$E$53,'Transactions (Dated)'!$D$2:$D$53,'Share Values'!$V475,'Transactions (Dated)'!$B$2:$B$53,'Share Values'!AI$11,'Transactions (Dated)'!$C$2:$C$53,"Buy")-SUMIFS('Transactions (Dated)'!$E$2:$E$53,'Transactions (Dated)'!$D$2:$D$53,'Share Values'!$V475,'Transactions (Dated)'!$B$2:$B$53,'Share Values'!AI$11,'Transactions (Dated)'!$C$2:$C$53,"Sell")</f>
        <v>0</v>
      </c>
      <c r="AJ475" s="40">
        <f ca="1">AJ474+SUMIFS('Transactions (Dated)'!$E$2:$E$53,'Transactions (Dated)'!$D$2:$D$53,'Share Values'!$V475,'Transactions (Dated)'!$B$2:$B$53,'Share Values'!AJ$11,'Transactions (Dated)'!$C$2:$C$53,"Buy")-SUMIFS('Transactions (Dated)'!$E$2:$E$53,'Transactions (Dated)'!$D$2:$D$53,'Share Values'!$V475,'Transactions (Dated)'!$B$2:$B$53,'Share Values'!AJ$11,'Transactions (Dated)'!$C$2:$C$53,"Sell")</f>
        <v>0</v>
      </c>
      <c r="AK475" s="40"/>
      <c r="AM475" s="3">
        <f t="shared" si="177"/>
        <v>42587</v>
      </c>
      <c r="AN475" s="6">
        <f t="shared" ca="1" si="178"/>
        <v>47128.75</v>
      </c>
      <c r="AO475" s="6">
        <f t="shared" ca="1" si="179"/>
        <v>19593.75</v>
      </c>
      <c r="AP475" s="6">
        <f t="shared" ca="1" si="180"/>
        <v>0</v>
      </c>
      <c r="AQ475" s="6">
        <f t="shared" ca="1" si="181"/>
        <v>76115.159999999989</v>
      </c>
      <c r="AR475" s="6">
        <f t="shared" ca="1" si="182"/>
        <v>30664.880000000001</v>
      </c>
      <c r="AS475" s="6">
        <f t="shared" ca="1" si="183"/>
        <v>70266</v>
      </c>
      <c r="AT475" s="6">
        <f t="shared" ca="1" si="184"/>
        <v>51011</v>
      </c>
      <c r="AU475" s="6">
        <f t="shared" ca="1" si="185"/>
        <v>87478.16</v>
      </c>
      <c r="AV475" s="6">
        <f t="shared" ca="1" si="186"/>
        <v>64864.15</v>
      </c>
      <c r="AW475" s="6">
        <f t="shared" ca="1" si="187"/>
        <v>0</v>
      </c>
      <c r="AX475" s="6">
        <f t="shared" ca="1" si="188"/>
        <v>0</v>
      </c>
      <c r="AY475" s="6">
        <f t="shared" ca="1" si="189"/>
        <v>0</v>
      </c>
      <c r="AZ475" s="6">
        <f t="shared" ca="1" si="190"/>
        <v>0</v>
      </c>
      <c r="BA475" s="6">
        <f t="shared" ca="1" si="191"/>
        <v>0</v>
      </c>
      <c r="BB475" s="6"/>
      <c r="BD475" s="4">
        <f t="shared" ca="1" si="192"/>
        <v>447121.85</v>
      </c>
      <c r="BF475" s="3">
        <f t="shared" si="193"/>
        <v>42587</v>
      </c>
      <c r="BG475" s="6">
        <f>BG474+SUMIFS('Transactions (Dated)'!H:H,'Transactions (Dated)'!D:D,'Share Values'!AM475)</f>
        <v>633797.67999999993</v>
      </c>
      <c r="BH475" s="6">
        <f ca="1">BH474+SUMIFS('Transactions (Dated)'!$F:$F,'Transactions (Dated)'!$D:$D,$BF475,'Transactions (Dated)'!$B:$B,BH$11,'Transactions (Dated)'!$C:$C,"Dividend (paid to cash)")*W475</f>
        <v>0</v>
      </c>
      <c r="BI475" s="6">
        <f ca="1">BI474+SUMIFS('Transactions (Dated)'!$F:$F,'Transactions (Dated)'!$D:$D,$BF475,'Transactions (Dated)'!$B:$B,BI$11,'Transactions (Dated)'!$C:$C,"Dividend (paid to cash)")*X475</f>
        <v>2421.875</v>
      </c>
      <c r="BJ475" s="6">
        <f ca="1">BJ474+SUMIFS('Transactions (Dated)'!$F:$F,'Transactions (Dated)'!$D:$D,$BF475,'Transactions (Dated)'!$B:$B,BJ$11,'Transactions (Dated)'!$C:$C,"Dividend (paid to cash)")*Y475</f>
        <v>0</v>
      </c>
      <c r="BK475" s="6">
        <f ca="1">BK474+SUMIFS('Transactions (Dated)'!$F:$F,'Transactions (Dated)'!$D:$D,$BF475,'Transactions (Dated)'!$B:$B,BK$11,'Transactions (Dated)'!$C:$C,"Dividend (paid to cash)")*Z475</f>
        <v>397.32000000000005</v>
      </c>
      <c r="BL475" s="6">
        <f ca="1">BL474+SUMIFS('Transactions (Dated)'!$F:$F,'Transactions (Dated)'!$D:$D,$BF475,'Transactions (Dated)'!$B:$B,BL$11,'Transactions (Dated)'!$C:$C,"Dividend (paid to cash)")*AA475</f>
        <v>0</v>
      </c>
      <c r="BM475" s="6">
        <f ca="1">BM474+SUMIFS('Transactions (Dated)'!$F:$F,'Transactions (Dated)'!$D:$D,$BF475,'Transactions (Dated)'!$B:$B,BM$11,'Transactions (Dated)'!$C:$C,"Dividend (paid to cash)")*AB475</f>
        <v>2874.5360000000001</v>
      </c>
      <c r="BN475" s="6">
        <f ca="1">BN474+SUMIFS('Transactions (Dated)'!$F:$F,'Transactions (Dated)'!$D:$D,$BF475,'Transactions (Dated)'!$B:$B,BN$11,'Transactions (Dated)'!$C:$C,"Dividend (paid to cash)")*AC475</f>
        <v>1740</v>
      </c>
      <c r="BO475" s="6">
        <f ca="1">BO474+SUMIFS('Transactions (Dated)'!$F:$F,'Transactions (Dated)'!$D:$D,$BF475,'Transactions (Dated)'!$B:$B,BO$11,'Transactions (Dated)'!$C:$C,"Dividend (paid to cash)")*AD475</f>
        <v>0</v>
      </c>
      <c r="BP475" s="6">
        <f ca="1">BP474+SUMIFS('Transactions (Dated)'!$F:$F,'Transactions (Dated)'!$D:$D,$BF475,'Transactions (Dated)'!$B:$B,BP$11,'Transactions (Dated)'!$C:$C,"Dividend (paid to cash)")*AE475</f>
        <v>0</v>
      </c>
      <c r="BQ475" s="6">
        <f ca="1">BQ474+SUMIFS('Transactions (Dated)'!$F:$F,'Transactions (Dated)'!$D:$D,$BF475,'Transactions (Dated)'!$B:$B,BQ$11,'Transactions (Dated)'!$C:$C,"Dividend (paid to cash)")*AF475</f>
        <v>0</v>
      </c>
      <c r="BR475" s="6">
        <f ca="1">BR474+SUMIFS('Transactions (Dated)'!$F:$F,'Transactions (Dated)'!$D:$D,$BF475,'Transactions (Dated)'!$B:$B,BR$11,'Transactions (Dated)'!$C:$C,"Dividend (paid to cash)")*AG475</f>
        <v>0</v>
      </c>
      <c r="BS475" s="6">
        <f ca="1">BS474+SUMIFS('Transactions (Dated)'!$F:$F,'Transactions (Dated)'!$D:$D,$BF475,'Transactions (Dated)'!$B:$B,BS$11,'Transactions (Dated)'!$C:$C,"Dividend (paid to cash)")*AH475</f>
        <v>0</v>
      </c>
      <c r="BT475" s="6">
        <f ca="1">BT474+SUMIFS('Transactions (Dated)'!$F:$F,'Transactions (Dated)'!$D:$D,$BF475,'Transactions (Dated)'!$B:$B,BT$11,'Transactions (Dated)'!$C:$C,"Dividend (paid to cash)")*AI475</f>
        <v>0</v>
      </c>
      <c r="BU475" s="6">
        <f ca="1">BU474+SUMIFS('Transactions (Dated)'!$F:$F,'Transactions (Dated)'!$D:$D,$BF475,'Transactions (Dated)'!$B:$B,BU$11,'Transactions (Dated)'!$C:$C,"Dividend (paid to cash)")*AJ475</f>
        <v>0</v>
      </c>
      <c r="BV475" s="6"/>
      <c r="BX475" s="6">
        <f t="shared" ca="1" si="198"/>
        <v>641231.41099999985</v>
      </c>
      <c r="BZ475" s="3">
        <f t="shared" si="199"/>
        <v>42587</v>
      </c>
      <c r="CA475" s="4">
        <f t="shared" ca="1" si="194"/>
        <v>447121.85</v>
      </c>
      <c r="CB475" s="4">
        <f t="shared" ca="1" si="195"/>
        <v>641231.41099999985</v>
      </c>
      <c r="CD475" s="4">
        <f t="shared" ca="1" si="196"/>
        <v>1088353.2609999999</v>
      </c>
    </row>
    <row r="476" spans="2:82">
      <c r="B476" s="3">
        <f t="shared" si="197"/>
        <v>42590</v>
      </c>
      <c r="C476" s="2">
        <v>14755.6</v>
      </c>
      <c r="E476" s="70">
        <v>42590</v>
      </c>
      <c r="F476" s="69">
        <v>10.29</v>
      </c>
      <c r="G476" s="69">
        <v>2.11</v>
      </c>
      <c r="H476" s="69">
        <v>19.920000000000002</v>
      </c>
      <c r="I476" s="69">
        <v>40.39</v>
      </c>
      <c r="J476" s="69">
        <v>13.09</v>
      </c>
      <c r="K476" s="69">
        <v>14.35</v>
      </c>
      <c r="L476" s="69">
        <v>17.850000000000001</v>
      </c>
      <c r="M476" s="69">
        <v>6.15</v>
      </c>
      <c r="N476" s="69">
        <v>9.6999999999999993</v>
      </c>
      <c r="O476" s="69">
        <v>9.3467000000000002</v>
      </c>
      <c r="P476" s="69">
        <v>24.26</v>
      </c>
      <c r="Q476" s="69">
        <v>1.2</v>
      </c>
      <c r="R476" s="69">
        <v>6.22</v>
      </c>
      <c r="S476" s="69">
        <v>43.2</v>
      </c>
      <c r="T476" s="4"/>
      <c r="V476" s="3">
        <f t="shared" si="176"/>
        <v>42590</v>
      </c>
      <c r="W476" s="40">
        <f ca="1">W475+SUMIFS('Transactions (Dated)'!$E$2:$E$53,'Transactions (Dated)'!$D$2:$D$53,'Share Values'!$V476,'Transactions (Dated)'!$B$2:$B$53,'Share Values'!W$11,'Transactions (Dated)'!$C$2:$C$53,"Buy")-SUMIFS('Transactions (Dated)'!$E$2:$E$53,'Transactions (Dated)'!$D$2:$D$53,'Share Values'!$V476,'Transactions (Dated)'!$B$2:$B$53,'Share Values'!W$11,'Transactions (Dated)'!$C$2:$C$53,"Sell")</f>
        <v>4625</v>
      </c>
      <c r="X476" s="40">
        <f ca="1">X475+SUMIFS('Transactions (Dated)'!$E$2:$E$53,'Transactions (Dated)'!$D$2:$D$53,'Share Values'!$V476,'Transactions (Dated)'!$B$2:$B$53,'Share Values'!X$11,'Transactions (Dated)'!$C$2:$C$53,"Buy")-SUMIFS('Transactions (Dated)'!$E$2:$E$53,'Transactions (Dated)'!$D$2:$D$53,'Share Values'!$V476,'Transactions (Dated)'!$B$2:$B$53,'Share Values'!X$11,'Transactions (Dated)'!$C$2:$C$53,"Sell")</f>
        <v>9375</v>
      </c>
      <c r="Y476" s="40">
        <f ca="1">Y475+SUMIFS('Transactions (Dated)'!$E$2:$E$53,'Transactions (Dated)'!$D$2:$D$53,'Share Values'!$V476,'Transactions (Dated)'!$B$2:$B$53,'Share Values'!Y$11,'Transactions (Dated)'!$C$2:$C$53,"Buy")-SUMIFS('Transactions (Dated)'!$E$2:$E$53,'Transactions (Dated)'!$D$2:$D$53,'Share Values'!$V476,'Transactions (Dated)'!$B$2:$B$53,'Share Values'!Y$11,'Transactions (Dated)'!$C$2:$C$53,"Sell")</f>
        <v>0</v>
      </c>
      <c r="Z476" s="40">
        <f ca="1">Z475+SUMIFS('Transactions (Dated)'!$E$2:$E$53,'Transactions (Dated)'!$D$2:$D$53,'Share Values'!$V476,'Transactions (Dated)'!$B$2:$B$53,'Share Values'!Z$11,'Transactions (Dated)'!$C$2:$C$53,"Buy")-SUMIFS('Transactions (Dated)'!$E$2:$E$53,'Transactions (Dated)'!$D$2:$D$53,'Share Values'!$V476,'Transactions (Dated)'!$B$2:$B$53,'Share Values'!Z$11,'Transactions (Dated)'!$C$2:$C$53,"Sell")</f>
        <v>1892</v>
      </c>
      <c r="AA476" s="40">
        <f ca="1">AA475+SUMIFS('Transactions (Dated)'!$E$2:$E$53,'Transactions (Dated)'!$D$2:$D$53,'Share Values'!$V476,'Transactions (Dated)'!$B$2:$B$53,'Share Values'!AA$11,'Transactions (Dated)'!$C$2:$C$53,"Buy")-SUMIFS('Transactions (Dated)'!$E$2:$E$53,'Transactions (Dated)'!$D$2:$D$53,'Share Values'!$V476,'Transactions (Dated)'!$B$2:$B$53,'Share Values'!AA$11,'Transactions (Dated)'!$C$2:$C$53,"Sell")</f>
        <v>2348</v>
      </c>
      <c r="AB476" s="40">
        <f ca="1">AB475+SUMIFS('Transactions (Dated)'!$E$2:$E$53,'Transactions (Dated)'!$D$2:$D$53,'Share Values'!$V476,'Transactions (Dated)'!$B$2:$B$53,'Share Values'!AB$11,'Transactions (Dated)'!$C$2:$C$53,"Buy")-SUMIFS('Transactions (Dated)'!$E$2:$E$53,'Transactions (Dated)'!$D$2:$D$53,'Share Values'!$V476,'Transactions (Dated)'!$B$2:$B$53,'Share Values'!AB$11,'Transactions (Dated)'!$C$2:$C$53,"Sell")</f>
        <v>4900</v>
      </c>
      <c r="AC476" s="40">
        <f ca="1">AC475+SUMIFS('Transactions (Dated)'!$E$2:$E$53,'Transactions (Dated)'!$D$2:$D$53,'Share Values'!$V476,'Transactions (Dated)'!$B$2:$B$53,'Share Values'!AC$11,'Transactions (Dated)'!$C$2:$C$53,"Buy")-SUMIFS('Transactions (Dated)'!$E$2:$E$53,'Transactions (Dated)'!$D$2:$D$53,'Share Values'!$V476,'Transactions (Dated)'!$B$2:$B$53,'Share Values'!AC$11,'Transactions (Dated)'!$C$2:$C$53,"Sell")</f>
        <v>2900</v>
      </c>
      <c r="AD476" s="40">
        <f ca="1">AD475+SUMIFS('Transactions (Dated)'!$E$2:$E$53,'Transactions (Dated)'!$D$2:$D$53,'Share Values'!$V476,'Transactions (Dated)'!$B$2:$B$53,'Share Values'!AD$11,'Transactions (Dated)'!$C$2:$C$53,"Buy")-SUMIFS('Transactions (Dated)'!$E$2:$E$53,'Transactions (Dated)'!$D$2:$D$53,'Share Values'!$V476,'Transactions (Dated)'!$B$2:$B$53,'Share Values'!AD$11,'Transactions (Dated)'!$C$2:$C$53,"Sell")</f>
        <v>14201</v>
      </c>
      <c r="AE476" s="40">
        <f ca="1">AE475+SUMIFS('Transactions (Dated)'!$E$2:$E$53,'Transactions (Dated)'!$D$2:$D$53,'Share Values'!$V476,'Transactions (Dated)'!$B$2:$B$53,'Share Values'!AE$11,'Transactions (Dated)'!$C$2:$C$53,"Buy")-SUMIFS('Transactions (Dated)'!$E$2:$E$53,'Transactions (Dated)'!$D$2:$D$53,'Share Values'!$V476,'Transactions (Dated)'!$B$2:$B$53,'Share Values'!AE$11,'Transactions (Dated)'!$C$2:$C$53,"Sell")</f>
        <v>6835</v>
      </c>
      <c r="AF476" s="40">
        <f ca="1">AF475+SUMIFS('Transactions (Dated)'!$E$2:$E$53,'Transactions (Dated)'!$D$2:$D$53,'Share Values'!$V476,'Transactions (Dated)'!$B$2:$B$53,'Share Values'!AF$11,'Transactions (Dated)'!$C$2:$C$53,"Buy")-SUMIFS('Transactions (Dated)'!$E$2:$E$53,'Transactions (Dated)'!$D$2:$D$53,'Share Values'!$V476,'Transactions (Dated)'!$B$2:$B$53,'Share Values'!AF$11,'Transactions (Dated)'!$C$2:$C$53,"Sell")</f>
        <v>0</v>
      </c>
      <c r="AG476" s="40">
        <f ca="1">AG475+SUMIFS('Transactions (Dated)'!$E$2:$E$53,'Transactions (Dated)'!$D$2:$D$53,'Share Values'!$V476,'Transactions (Dated)'!$B$2:$B$53,'Share Values'!AG$11,'Transactions (Dated)'!$C$2:$C$53,"Buy")-SUMIFS('Transactions (Dated)'!$E$2:$E$53,'Transactions (Dated)'!$D$2:$D$53,'Share Values'!$V476,'Transactions (Dated)'!$B$2:$B$53,'Share Values'!AG$11,'Transactions (Dated)'!$C$2:$C$53,"Sell")</f>
        <v>0</v>
      </c>
      <c r="AH476" s="40">
        <f ca="1">AH475+SUMIFS('Transactions (Dated)'!$E$2:$E$53,'Transactions (Dated)'!$D$2:$D$53,'Share Values'!$V476,'Transactions (Dated)'!$B$2:$B$53,'Share Values'!AH$11,'Transactions (Dated)'!$C$2:$C$53,"Buy")-SUMIFS('Transactions (Dated)'!$E$2:$E$53,'Transactions (Dated)'!$D$2:$D$53,'Share Values'!$V476,'Transactions (Dated)'!$B$2:$B$53,'Share Values'!AH$11,'Transactions (Dated)'!$C$2:$C$53,"Sell")</f>
        <v>0</v>
      </c>
      <c r="AI476" s="40">
        <f ca="1">AI475+SUMIFS('Transactions (Dated)'!$E$2:$E$53,'Transactions (Dated)'!$D$2:$D$53,'Share Values'!$V476,'Transactions (Dated)'!$B$2:$B$53,'Share Values'!AI$11,'Transactions (Dated)'!$C$2:$C$53,"Buy")-SUMIFS('Transactions (Dated)'!$E$2:$E$53,'Transactions (Dated)'!$D$2:$D$53,'Share Values'!$V476,'Transactions (Dated)'!$B$2:$B$53,'Share Values'!AI$11,'Transactions (Dated)'!$C$2:$C$53,"Sell")</f>
        <v>0</v>
      </c>
      <c r="AJ476" s="40">
        <f ca="1">AJ475+SUMIFS('Transactions (Dated)'!$E$2:$E$53,'Transactions (Dated)'!$D$2:$D$53,'Share Values'!$V476,'Transactions (Dated)'!$B$2:$B$53,'Share Values'!AJ$11,'Transactions (Dated)'!$C$2:$C$53,"Buy")-SUMIFS('Transactions (Dated)'!$E$2:$E$53,'Transactions (Dated)'!$D$2:$D$53,'Share Values'!$V476,'Transactions (Dated)'!$B$2:$B$53,'Share Values'!AJ$11,'Transactions (Dated)'!$C$2:$C$53,"Sell")</f>
        <v>0</v>
      </c>
      <c r="AK476" s="40"/>
      <c r="AM476" s="3">
        <f t="shared" si="177"/>
        <v>42590</v>
      </c>
      <c r="AN476" s="6">
        <f t="shared" ca="1" si="178"/>
        <v>47591.249999999993</v>
      </c>
      <c r="AO476" s="6">
        <f t="shared" ca="1" si="179"/>
        <v>19781.25</v>
      </c>
      <c r="AP476" s="6">
        <f t="shared" ca="1" si="180"/>
        <v>0</v>
      </c>
      <c r="AQ476" s="6">
        <f t="shared" ca="1" si="181"/>
        <v>76417.88</v>
      </c>
      <c r="AR476" s="6">
        <f t="shared" ca="1" si="182"/>
        <v>30735.32</v>
      </c>
      <c r="AS476" s="6">
        <f t="shared" ca="1" si="183"/>
        <v>70315</v>
      </c>
      <c r="AT476" s="6">
        <f t="shared" ca="1" si="184"/>
        <v>51765.000000000007</v>
      </c>
      <c r="AU476" s="6">
        <f t="shared" ca="1" si="185"/>
        <v>87336.150000000009</v>
      </c>
      <c r="AV476" s="6">
        <f t="shared" ca="1" si="186"/>
        <v>66299.5</v>
      </c>
      <c r="AW476" s="6">
        <f t="shared" ca="1" si="187"/>
        <v>0</v>
      </c>
      <c r="AX476" s="6">
        <f t="shared" ca="1" si="188"/>
        <v>0</v>
      </c>
      <c r="AY476" s="6">
        <f t="shared" ca="1" si="189"/>
        <v>0</v>
      </c>
      <c r="AZ476" s="6">
        <f t="shared" ca="1" si="190"/>
        <v>0</v>
      </c>
      <c r="BA476" s="6">
        <f t="shared" ca="1" si="191"/>
        <v>0</v>
      </c>
      <c r="BB476" s="6"/>
      <c r="BD476" s="4">
        <f t="shared" ca="1" si="192"/>
        <v>450241.35000000003</v>
      </c>
      <c r="BF476" s="3">
        <f t="shared" si="193"/>
        <v>42590</v>
      </c>
      <c r="BG476" s="6">
        <f>BG475+SUMIFS('Transactions (Dated)'!H:H,'Transactions (Dated)'!D:D,'Share Values'!AM476)</f>
        <v>633797.67999999993</v>
      </c>
      <c r="BH476" s="6">
        <f ca="1">BH475+SUMIFS('Transactions (Dated)'!$F:$F,'Transactions (Dated)'!$D:$D,$BF476,'Transactions (Dated)'!$B:$B,BH$11,'Transactions (Dated)'!$C:$C,"Dividend (paid to cash)")*W476</f>
        <v>0</v>
      </c>
      <c r="BI476" s="6">
        <f ca="1">BI475+SUMIFS('Transactions (Dated)'!$F:$F,'Transactions (Dated)'!$D:$D,$BF476,'Transactions (Dated)'!$B:$B,BI$11,'Transactions (Dated)'!$C:$C,"Dividend (paid to cash)")*X476</f>
        <v>2421.875</v>
      </c>
      <c r="BJ476" s="6">
        <f ca="1">BJ475+SUMIFS('Transactions (Dated)'!$F:$F,'Transactions (Dated)'!$D:$D,$BF476,'Transactions (Dated)'!$B:$B,BJ$11,'Transactions (Dated)'!$C:$C,"Dividend (paid to cash)")*Y476</f>
        <v>0</v>
      </c>
      <c r="BK476" s="6">
        <f ca="1">BK475+SUMIFS('Transactions (Dated)'!$F:$F,'Transactions (Dated)'!$D:$D,$BF476,'Transactions (Dated)'!$B:$B,BK$11,'Transactions (Dated)'!$C:$C,"Dividend (paid to cash)")*Z476</f>
        <v>397.32000000000005</v>
      </c>
      <c r="BL476" s="6">
        <f ca="1">BL475+SUMIFS('Transactions (Dated)'!$F:$F,'Transactions (Dated)'!$D:$D,$BF476,'Transactions (Dated)'!$B:$B,BL$11,'Transactions (Dated)'!$C:$C,"Dividend (paid to cash)")*AA476</f>
        <v>0</v>
      </c>
      <c r="BM476" s="6">
        <f ca="1">BM475+SUMIFS('Transactions (Dated)'!$F:$F,'Transactions (Dated)'!$D:$D,$BF476,'Transactions (Dated)'!$B:$B,BM$11,'Transactions (Dated)'!$C:$C,"Dividend (paid to cash)")*AB476</f>
        <v>2874.5360000000001</v>
      </c>
      <c r="BN476" s="6">
        <f ca="1">BN475+SUMIFS('Transactions (Dated)'!$F:$F,'Transactions (Dated)'!$D:$D,$BF476,'Transactions (Dated)'!$B:$B,BN$11,'Transactions (Dated)'!$C:$C,"Dividend (paid to cash)")*AC476</f>
        <v>1740</v>
      </c>
      <c r="BO476" s="6">
        <f ca="1">BO475+SUMIFS('Transactions (Dated)'!$F:$F,'Transactions (Dated)'!$D:$D,$BF476,'Transactions (Dated)'!$B:$B,BO$11,'Transactions (Dated)'!$C:$C,"Dividend (paid to cash)")*AD476</f>
        <v>0</v>
      </c>
      <c r="BP476" s="6">
        <f ca="1">BP475+SUMIFS('Transactions (Dated)'!$F:$F,'Transactions (Dated)'!$D:$D,$BF476,'Transactions (Dated)'!$B:$B,BP$11,'Transactions (Dated)'!$C:$C,"Dividend (paid to cash)")*AE476</f>
        <v>0</v>
      </c>
      <c r="BQ476" s="6">
        <f ca="1">BQ475+SUMIFS('Transactions (Dated)'!$F:$F,'Transactions (Dated)'!$D:$D,$BF476,'Transactions (Dated)'!$B:$B,BQ$11,'Transactions (Dated)'!$C:$C,"Dividend (paid to cash)")*AF476</f>
        <v>0</v>
      </c>
      <c r="BR476" s="6">
        <f ca="1">BR475+SUMIFS('Transactions (Dated)'!$F:$F,'Transactions (Dated)'!$D:$D,$BF476,'Transactions (Dated)'!$B:$B,BR$11,'Transactions (Dated)'!$C:$C,"Dividend (paid to cash)")*AG476</f>
        <v>0</v>
      </c>
      <c r="BS476" s="6">
        <f ca="1">BS475+SUMIFS('Transactions (Dated)'!$F:$F,'Transactions (Dated)'!$D:$D,$BF476,'Transactions (Dated)'!$B:$B,BS$11,'Transactions (Dated)'!$C:$C,"Dividend (paid to cash)")*AH476</f>
        <v>0</v>
      </c>
      <c r="BT476" s="6">
        <f ca="1">BT475+SUMIFS('Transactions (Dated)'!$F:$F,'Transactions (Dated)'!$D:$D,$BF476,'Transactions (Dated)'!$B:$B,BT$11,'Transactions (Dated)'!$C:$C,"Dividend (paid to cash)")*AI476</f>
        <v>0</v>
      </c>
      <c r="BU476" s="6">
        <f ca="1">BU475+SUMIFS('Transactions (Dated)'!$F:$F,'Transactions (Dated)'!$D:$D,$BF476,'Transactions (Dated)'!$B:$B,BU$11,'Transactions (Dated)'!$C:$C,"Dividend (paid to cash)")*AJ476</f>
        <v>0</v>
      </c>
      <c r="BV476" s="6"/>
      <c r="BX476" s="6">
        <f t="shared" ca="1" si="198"/>
        <v>641231.41099999985</v>
      </c>
      <c r="BZ476" s="3">
        <f t="shared" si="199"/>
        <v>42590</v>
      </c>
      <c r="CA476" s="4">
        <f t="shared" ca="1" si="194"/>
        <v>450241.35000000003</v>
      </c>
      <c r="CB476" s="4">
        <f t="shared" ca="1" si="195"/>
        <v>641231.41099999985</v>
      </c>
      <c r="CD476" s="4">
        <f t="shared" ca="1" si="196"/>
        <v>1091472.7609999999</v>
      </c>
    </row>
    <row r="477" spans="2:82">
      <c r="B477" s="3">
        <f t="shared" si="197"/>
        <v>42591</v>
      </c>
      <c r="C477" s="2">
        <v>14801.2</v>
      </c>
      <c r="E477" s="70">
        <v>42591</v>
      </c>
      <c r="F477" s="69">
        <v>10.19</v>
      </c>
      <c r="G477" s="69">
        <v>2.1</v>
      </c>
      <c r="H477" s="69">
        <v>19.989999999999998</v>
      </c>
      <c r="I477" s="69">
        <v>40.479999999999997</v>
      </c>
      <c r="J477" s="69">
        <v>13.17</v>
      </c>
      <c r="K477" s="69">
        <v>14.2</v>
      </c>
      <c r="L477" s="69">
        <v>17.850000000000001</v>
      </c>
      <c r="M477" s="69">
        <v>6.22</v>
      </c>
      <c r="N477" s="69">
        <v>9.65</v>
      </c>
      <c r="O477" s="69">
        <v>9.2833000000000006</v>
      </c>
      <c r="P477" s="69">
        <v>24.02</v>
      </c>
      <c r="Q477" s="69">
        <v>1.18</v>
      </c>
      <c r="R477" s="69">
        <v>6.49</v>
      </c>
      <c r="S477" s="69">
        <v>42.84</v>
      </c>
      <c r="T477" s="4"/>
      <c r="V477" s="3">
        <f t="shared" si="176"/>
        <v>42591</v>
      </c>
      <c r="W477" s="40">
        <f ca="1">W476+SUMIFS('Transactions (Dated)'!$E$2:$E$53,'Transactions (Dated)'!$D$2:$D$53,'Share Values'!$V477,'Transactions (Dated)'!$B$2:$B$53,'Share Values'!W$11,'Transactions (Dated)'!$C$2:$C$53,"Buy")-SUMIFS('Transactions (Dated)'!$E$2:$E$53,'Transactions (Dated)'!$D$2:$D$53,'Share Values'!$V477,'Transactions (Dated)'!$B$2:$B$53,'Share Values'!W$11,'Transactions (Dated)'!$C$2:$C$53,"Sell")</f>
        <v>4625</v>
      </c>
      <c r="X477" s="40">
        <f ca="1">X476+SUMIFS('Transactions (Dated)'!$E$2:$E$53,'Transactions (Dated)'!$D$2:$D$53,'Share Values'!$V477,'Transactions (Dated)'!$B$2:$B$53,'Share Values'!X$11,'Transactions (Dated)'!$C$2:$C$53,"Buy")-SUMIFS('Transactions (Dated)'!$E$2:$E$53,'Transactions (Dated)'!$D$2:$D$53,'Share Values'!$V477,'Transactions (Dated)'!$B$2:$B$53,'Share Values'!X$11,'Transactions (Dated)'!$C$2:$C$53,"Sell")</f>
        <v>9375</v>
      </c>
      <c r="Y477" s="40">
        <f ca="1">Y476+SUMIFS('Transactions (Dated)'!$E$2:$E$53,'Transactions (Dated)'!$D$2:$D$53,'Share Values'!$V477,'Transactions (Dated)'!$B$2:$B$53,'Share Values'!Y$11,'Transactions (Dated)'!$C$2:$C$53,"Buy")-SUMIFS('Transactions (Dated)'!$E$2:$E$53,'Transactions (Dated)'!$D$2:$D$53,'Share Values'!$V477,'Transactions (Dated)'!$B$2:$B$53,'Share Values'!Y$11,'Transactions (Dated)'!$C$2:$C$53,"Sell")</f>
        <v>0</v>
      </c>
      <c r="Z477" s="40">
        <f ca="1">Z476+SUMIFS('Transactions (Dated)'!$E$2:$E$53,'Transactions (Dated)'!$D$2:$D$53,'Share Values'!$V477,'Transactions (Dated)'!$B$2:$B$53,'Share Values'!Z$11,'Transactions (Dated)'!$C$2:$C$53,"Buy")-SUMIFS('Transactions (Dated)'!$E$2:$E$53,'Transactions (Dated)'!$D$2:$D$53,'Share Values'!$V477,'Transactions (Dated)'!$B$2:$B$53,'Share Values'!Z$11,'Transactions (Dated)'!$C$2:$C$53,"Sell")</f>
        <v>1892</v>
      </c>
      <c r="AA477" s="40">
        <f ca="1">AA476+SUMIFS('Transactions (Dated)'!$E$2:$E$53,'Transactions (Dated)'!$D$2:$D$53,'Share Values'!$V477,'Transactions (Dated)'!$B$2:$B$53,'Share Values'!AA$11,'Transactions (Dated)'!$C$2:$C$53,"Buy")-SUMIFS('Transactions (Dated)'!$E$2:$E$53,'Transactions (Dated)'!$D$2:$D$53,'Share Values'!$V477,'Transactions (Dated)'!$B$2:$B$53,'Share Values'!AA$11,'Transactions (Dated)'!$C$2:$C$53,"Sell")</f>
        <v>2348</v>
      </c>
      <c r="AB477" s="40">
        <f ca="1">AB476+SUMIFS('Transactions (Dated)'!$E$2:$E$53,'Transactions (Dated)'!$D$2:$D$53,'Share Values'!$V477,'Transactions (Dated)'!$B$2:$B$53,'Share Values'!AB$11,'Transactions (Dated)'!$C$2:$C$53,"Buy")-SUMIFS('Transactions (Dated)'!$E$2:$E$53,'Transactions (Dated)'!$D$2:$D$53,'Share Values'!$V477,'Transactions (Dated)'!$B$2:$B$53,'Share Values'!AB$11,'Transactions (Dated)'!$C$2:$C$53,"Sell")</f>
        <v>4900</v>
      </c>
      <c r="AC477" s="40">
        <f ca="1">AC476+SUMIFS('Transactions (Dated)'!$E$2:$E$53,'Transactions (Dated)'!$D$2:$D$53,'Share Values'!$V477,'Transactions (Dated)'!$B$2:$B$53,'Share Values'!AC$11,'Transactions (Dated)'!$C$2:$C$53,"Buy")-SUMIFS('Transactions (Dated)'!$E$2:$E$53,'Transactions (Dated)'!$D$2:$D$53,'Share Values'!$V477,'Transactions (Dated)'!$B$2:$B$53,'Share Values'!AC$11,'Transactions (Dated)'!$C$2:$C$53,"Sell")</f>
        <v>2900</v>
      </c>
      <c r="AD477" s="40">
        <f ca="1">AD476+SUMIFS('Transactions (Dated)'!$E$2:$E$53,'Transactions (Dated)'!$D$2:$D$53,'Share Values'!$V477,'Transactions (Dated)'!$B$2:$B$53,'Share Values'!AD$11,'Transactions (Dated)'!$C$2:$C$53,"Buy")-SUMIFS('Transactions (Dated)'!$E$2:$E$53,'Transactions (Dated)'!$D$2:$D$53,'Share Values'!$V477,'Transactions (Dated)'!$B$2:$B$53,'Share Values'!AD$11,'Transactions (Dated)'!$C$2:$C$53,"Sell")</f>
        <v>14201</v>
      </c>
      <c r="AE477" s="40">
        <f ca="1">AE476+SUMIFS('Transactions (Dated)'!$E$2:$E$53,'Transactions (Dated)'!$D$2:$D$53,'Share Values'!$V477,'Transactions (Dated)'!$B$2:$B$53,'Share Values'!AE$11,'Transactions (Dated)'!$C$2:$C$53,"Buy")-SUMIFS('Transactions (Dated)'!$E$2:$E$53,'Transactions (Dated)'!$D$2:$D$53,'Share Values'!$V477,'Transactions (Dated)'!$B$2:$B$53,'Share Values'!AE$11,'Transactions (Dated)'!$C$2:$C$53,"Sell")</f>
        <v>6835</v>
      </c>
      <c r="AF477" s="40">
        <f ca="1">AF476+SUMIFS('Transactions (Dated)'!$E$2:$E$53,'Transactions (Dated)'!$D$2:$D$53,'Share Values'!$V477,'Transactions (Dated)'!$B$2:$B$53,'Share Values'!AF$11,'Transactions (Dated)'!$C$2:$C$53,"Buy")-SUMIFS('Transactions (Dated)'!$E$2:$E$53,'Transactions (Dated)'!$D$2:$D$53,'Share Values'!$V477,'Transactions (Dated)'!$B$2:$B$53,'Share Values'!AF$11,'Transactions (Dated)'!$C$2:$C$53,"Sell")</f>
        <v>0</v>
      </c>
      <c r="AG477" s="40">
        <f ca="1">AG476+SUMIFS('Transactions (Dated)'!$E$2:$E$53,'Transactions (Dated)'!$D$2:$D$53,'Share Values'!$V477,'Transactions (Dated)'!$B$2:$B$53,'Share Values'!AG$11,'Transactions (Dated)'!$C$2:$C$53,"Buy")-SUMIFS('Transactions (Dated)'!$E$2:$E$53,'Transactions (Dated)'!$D$2:$D$53,'Share Values'!$V477,'Transactions (Dated)'!$B$2:$B$53,'Share Values'!AG$11,'Transactions (Dated)'!$C$2:$C$53,"Sell")</f>
        <v>0</v>
      </c>
      <c r="AH477" s="40">
        <f ca="1">AH476+SUMIFS('Transactions (Dated)'!$E$2:$E$53,'Transactions (Dated)'!$D$2:$D$53,'Share Values'!$V477,'Transactions (Dated)'!$B$2:$B$53,'Share Values'!AH$11,'Transactions (Dated)'!$C$2:$C$53,"Buy")-SUMIFS('Transactions (Dated)'!$E$2:$E$53,'Transactions (Dated)'!$D$2:$D$53,'Share Values'!$V477,'Transactions (Dated)'!$B$2:$B$53,'Share Values'!AH$11,'Transactions (Dated)'!$C$2:$C$53,"Sell")</f>
        <v>0</v>
      </c>
      <c r="AI477" s="40">
        <f ca="1">AI476+SUMIFS('Transactions (Dated)'!$E$2:$E$53,'Transactions (Dated)'!$D$2:$D$53,'Share Values'!$V477,'Transactions (Dated)'!$B$2:$B$53,'Share Values'!AI$11,'Transactions (Dated)'!$C$2:$C$53,"Buy")-SUMIFS('Transactions (Dated)'!$E$2:$E$53,'Transactions (Dated)'!$D$2:$D$53,'Share Values'!$V477,'Transactions (Dated)'!$B$2:$B$53,'Share Values'!AI$11,'Transactions (Dated)'!$C$2:$C$53,"Sell")</f>
        <v>0</v>
      </c>
      <c r="AJ477" s="40">
        <f ca="1">AJ476+SUMIFS('Transactions (Dated)'!$E$2:$E$53,'Transactions (Dated)'!$D$2:$D$53,'Share Values'!$V477,'Transactions (Dated)'!$B$2:$B$53,'Share Values'!AJ$11,'Transactions (Dated)'!$C$2:$C$53,"Buy")-SUMIFS('Transactions (Dated)'!$E$2:$E$53,'Transactions (Dated)'!$D$2:$D$53,'Share Values'!$V477,'Transactions (Dated)'!$B$2:$B$53,'Share Values'!AJ$11,'Transactions (Dated)'!$C$2:$C$53,"Sell")</f>
        <v>0</v>
      </c>
      <c r="AK477" s="40"/>
      <c r="AM477" s="3">
        <f t="shared" si="177"/>
        <v>42591</v>
      </c>
      <c r="AN477" s="6">
        <f t="shared" ca="1" si="178"/>
        <v>47128.75</v>
      </c>
      <c r="AO477" s="6">
        <f t="shared" ca="1" si="179"/>
        <v>19687.5</v>
      </c>
      <c r="AP477" s="6">
        <f t="shared" ca="1" si="180"/>
        <v>0</v>
      </c>
      <c r="AQ477" s="6">
        <f t="shared" ca="1" si="181"/>
        <v>76588.159999999989</v>
      </c>
      <c r="AR477" s="6">
        <f t="shared" ca="1" si="182"/>
        <v>30923.16</v>
      </c>
      <c r="AS477" s="6">
        <f t="shared" ca="1" si="183"/>
        <v>69580</v>
      </c>
      <c r="AT477" s="6">
        <f t="shared" ca="1" si="184"/>
        <v>51765.000000000007</v>
      </c>
      <c r="AU477" s="6">
        <f t="shared" ca="1" si="185"/>
        <v>88330.22</v>
      </c>
      <c r="AV477" s="6">
        <f t="shared" ca="1" si="186"/>
        <v>65957.75</v>
      </c>
      <c r="AW477" s="6">
        <f t="shared" ca="1" si="187"/>
        <v>0</v>
      </c>
      <c r="AX477" s="6">
        <f t="shared" ca="1" si="188"/>
        <v>0</v>
      </c>
      <c r="AY477" s="6">
        <f t="shared" ca="1" si="189"/>
        <v>0</v>
      </c>
      <c r="AZ477" s="6">
        <f t="shared" ca="1" si="190"/>
        <v>0</v>
      </c>
      <c r="BA477" s="6">
        <f t="shared" ca="1" si="191"/>
        <v>0</v>
      </c>
      <c r="BB477" s="6"/>
      <c r="BD477" s="4">
        <f t="shared" ca="1" si="192"/>
        <v>449960.54000000004</v>
      </c>
      <c r="BF477" s="3">
        <f t="shared" si="193"/>
        <v>42591</v>
      </c>
      <c r="BG477" s="6">
        <f>BG476+SUMIFS('Transactions (Dated)'!H:H,'Transactions (Dated)'!D:D,'Share Values'!AM477)</f>
        <v>633797.67999999993</v>
      </c>
      <c r="BH477" s="6">
        <f ca="1">BH476+SUMIFS('Transactions (Dated)'!$F:$F,'Transactions (Dated)'!$D:$D,$BF477,'Transactions (Dated)'!$B:$B,BH$11,'Transactions (Dated)'!$C:$C,"Dividend (paid to cash)")*W477</f>
        <v>0</v>
      </c>
      <c r="BI477" s="6">
        <f ca="1">BI476+SUMIFS('Transactions (Dated)'!$F:$F,'Transactions (Dated)'!$D:$D,$BF477,'Transactions (Dated)'!$B:$B,BI$11,'Transactions (Dated)'!$C:$C,"Dividend (paid to cash)")*X477</f>
        <v>2421.875</v>
      </c>
      <c r="BJ477" s="6">
        <f ca="1">BJ476+SUMIFS('Transactions (Dated)'!$F:$F,'Transactions (Dated)'!$D:$D,$BF477,'Transactions (Dated)'!$B:$B,BJ$11,'Transactions (Dated)'!$C:$C,"Dividend (paid to cash)")*Y477</f>
        <v>0</v>
      </c>
      <c r="BK477" s="6">
        <f ca="1">BK476+SUMIFS('Transactions (Dated)'!$F:$F,'Transactions (Dated)'!$D:$D,$BF477,'Transactions (Dated)'!$B:$B,BK$11,'Transactions (Dated)'!$C:$C,"Dividend (paid to cash)")*Z477</f>
        <v>397.32000000000005</v>
      </c>
      <c r="BL477" s="6">
        <f ca="1">BL476+SUMIFS('Transactions (Dated)'!$F:$F,'Transactions (Dated)'!$D:$D,$BF477,'Transactions (Dated)'!$B:$B,BL$11,'Transactions (Dated)'!$C:$C,"Dividend (paid to cash)")*AA477</f>
        <v>0</v>
      </c>
      <c r="BM477" s="6">
        <f ca="1">BM476+SUMIFS('Transactions (Dated)'!$F:$F,'Transactions (Dated)'!$D:$D,$BF477,'Transactions (Dated)'!$B:$B,BM$11,'Transactions (Dated)'!$C:$C,"Dividend (paid to cash)")*AB477</f>
        <v>2874.5360000000001</v>
      </c>
      <c r="BN477" s="6">
        <f ca="1">BN476+SUMIFS('Transactions (Dated)'!$F:$F,'Transactions (Dated)'!$D:$D,$BF477,'Transactions (Dated)'!$B:$B,BN$11,'Transactions (Dated)'!$C:$C,"Dividend (paid to cash)")*AC477</f>
        <v>1740</v>
      </c>
      <c r="BO477" s="6">
        <f ca="1">BO476+SUMIFS('Transactions (Dated)'!$F:$F,'Transactions (Dated)'!$D:$D,$BF477,'Transactions (Dated)'!$B:$B,BO$11,'Transactions (Dated)'!$C:$C,"Dividend (paid to cash)")*AD477</f>
        <v>0</v>
      </c>
      <c r="BP477" s="6">
        <f ca="1">BP476+SUMIFS('Transactions (Dated)'!$F:$F,'Transactions (Dated)'!$D:$D,$BF477,'Transactions (Dated)'!$B:$B,BP$11,'Transactions (Dated)'!$C:$C,"Dividend (paid to cash)")*AE477</f>
        <v>0</v>
      </c>
      <c r="BQ477" s="6">
        <f ca="1">BQ476+SUMIFS('Transactions (Dated)'!$F:$F,'Transactions (Dated)'!$D:$D,$BF477,'Transactions (Dated)'!$B:$B,BQ$11,'Transactions (Dated)'!$C:$C,"Dividend (paid to cash)")*AF477</f>
        <v>0</v>
      </c>
      <c r="BR477" s="6">
        <f ca="1">BR476+SUMIFS('Transactions (Dated)'!$F:$F,'Transactions (Dated)'!$D:$D,$BF477,'Transactions (Dated)'!$B:$B,BR$11,'Transactions (Dated)'!$C:$C,"Dividend (paid to cash)")*AG477</f>
        <v>0</v>
      </c>
      <c r="BS477" s="6">
        <f ca="1">BS476+SUMIFS('Transactions (Dated)'!$F:$F,'Transactions (Dated)'!$D:$D,$BF477,'Transactions (Dated)'!$B:$B,BS$11,'Transactions (Dated)'!$C:$C,"Dividend (paid to cash)")*AH477</f>
        <v>0</v>
      </c>
      <c r="BT477" s="6">
        <f ca="1">BT476+SUMIFS('Transactions (Dated)'!$F:$F,'Transactions (Dated)'!$D:$D,$BF477,'Transactions (Dated)'!$B:$B,BT$11,'Transactions (Dated)'!$C:$C,"Dividend (paid to cash)")*AI477</f>
        <v>0</v>
      </c>
      <c r="BU477" s="6">
        <f ca="1">BU476+SUMIFS('Transactions (Dated)'!$F:$F,'Transactions (Dated)'!$D:$D,$BF477,'Transactions (Dated)'!$B:$B,BU$11,'Transactions (Dated)'!$C:$C,"Dividend (paid to cash)")*AJ477</f>
        <v>0</v>
      </c>
      <c r="BV477" s="6"/>
      <c r="BX477" s="6">
        <f t="shared" ca="1" si="198"/>
        <v>641231.41099999985</v>
      </c>
      <c r="BZ477" s="3">
        <f t="shared" si="199"/>
        <v>42591</v>
      </c>
      <c r="CA477" s="4">
        <f t="shared" ca="1" si="194"/>
        <v>449960.54000000004</v>
      </c>
      <c r="CB477" s="4">
        <f t="shared" ca="1" si="195"/>
        <v>641231.41099999985</v>
      </c>
      <c r="CD477" s="4">
        <f t="shared" ca="1" si="196"/>
        <v>1091191.9509999999</v>
      </c>
    </row>
    <row r="478" spans="2:82">
      <c r="B478" s="3">
        <f t="shared" si="197"/>
        <v>42592</v>
      </c>
      <c r="C478" s="2">
        <v>14775</v>
      </c>
      <c r="E478" s="70">
        <v>42592</v>
      </c>
      <c r="F478" s="69">
        <v>10.23</v>
      </c>
      <c r="G478" s="69">
        <v>2.09</v>
      </c>
      <c r="H478" s="69">
        <v>19.96</v>
      </c>
      <c r="I478" s="69">
        <v>40.58</v>
      </c>
      <c r="J478" s="69">
        <v>13.18</v>
      </c>
      <c r="K478" s="69">
        <v>13.9</v>
      </c>
      <c r="L478" s="69">
        <v>17.48</v>
      </c>
      <c r="M478" s="69">
        <v>6.74</v>
      </c>
      <c r="N478" s="69">
        <v>9.49</v>
      </c>
      <c r="O478" s="69">
        <v>9.4666999999999994</v>
      </c>
      <c r="P478" s="69">
        <v>24.24</v>
      </c>
      <c r="Q478" s="69">
        <v>1.17</v>
      </c>
      <c r="R478" s="69">
        <v>6.49</v>
      </c>
      <c r="S478" s="69">
        <v>42.77</v>
      </c>
      <c r="T478" s="4"/>
      <c r="V478" s="3">
        <f t="shared" si="176"/>
        <v>42592</v>
      </c>
      <c r="W478" s="40">
        <f ca="1">W477+SUMIFS('Transactions (Dated)'!$E$2:$E$53,'Transactions (Dated)'!$D$2:$D$53,'Share Values'!$V478,'Transactions (Dated)'!$B$2:$B$53,'Share Values'!W$11,'Transactions (Dated)'!$C$2:$C$53,"Buy")-SUMIFS('Transactions (Dated)'!$E$2:$E$53,'Transactions (Dated)'!$D$2:$D$53,'Share Values'!$V478,'Transactions (Dated)'!$B$2:$B$53,'Share Values'!W$11,'Transactions (Dated)'!$C$2:$C$53,"Sell")</f>
        <v>4625</v>
      </c>
      <c r="X478" s="40">
        <f ca="1">X477+SUMIFS('Transactions (Dated)'!$E$2:$E$53,'Transactions (Dated)'!$D$2:$D$53,'Share Values'!$V478,'Transactions (Dated)'!$B$2:$B$53,'Share Values'!X$11,'Transactions (Dated)'!$C$2:$C$53,"Buy")-SUMIFS('Transactions (Dated)'!$E$2:$E$53,'Transactions (Dated)'!$D$2:$D$53,'Share Values'!$V478,'Transactions (Dated)'!$B$2:$B$53,'Share Values'!X$11,'Transactions (Dated)'!$C$2:$C$53,"Sell")</f>
        <v>9375</v>
      </c>
      <c r="Y478" s="40">
        <f ca="1">Y477+SUMIFS('Transactions (Dated)'!$E$2:$E$53,'Transactions (Dated)'!$D$2:$D$53,'Share Values'!$V478,'Transactions (Dated)'!$B$2:$B$53,'Share Values'!Y$11,'Transactions (Dated)'!$C$2:$C$53,"Buy")-SUMIFS('Transactions (Dated)'!$E$2:$E$53,'Transactions (Dated)'!$D$2:$D$53,'Share Values'!$V478,'Transactions (Dated)'!$B$2:$B$53,'Share Values'!Y$11,'Transactions (Dated)'!$C$2:$C$53,"Sell")</f>
        <v>0</v>
      </c>
      <c r="Z478" s="40">
        <f ca="1">Z477+SUMIFS('Transactions (Dated)'!$E$2:$E$53,'Transactions (Dated)'!$D$2:$D$53,'Share Values'!$V478,'Transactions (Dated)'!$B$2:$B$53,'Share Values'!Z$11,'Transactions (Dated)'!$C$2:$C$53,"Buy")-SUMIFS('Transactions (Dated)'!$E$2:$E$53,'Transactions (Dated)'!$D$2:$D$53,'Share Values'!$V478,'Transactions (Dated)'!$B$2:$B$53,'Share Values'!Z$11,'Transactions (Dated)'!$C$2:$C$53,"Sell")</f>
        <v>1892</v>
      </c>
      <c r="AA478" s="40">
        <f ca="1">AA477+SUMIFS('Transactions (Dated)'!$E$2:$E$53,'Transactions (Dated)'!$D$2:$D$53,'Share Values'!$V478,'Transactions (Dated)'!$B$2:$B$53,'Share Values'!AA$11,'Transactions (Dated)'!$C$2:$C$53,"Buy")-SUMIFS('Transactions (Dated)'!$E$2:$E$53,'Transactions (Dated)'!$D$2:$D$53,'Share Values'!$V478,'Transactions (Dated)'!$B$2:$B$53,'Share Values'!AA$11,'Transactions (Dated)'!$C$2:$C$53,"Sell")</f>
        <v>2348</v>
      </c>
      <c r="AB478" s="40">
        <f ca="1">AB477+SUMIFS('Transactions (Dated)'!$E$2:$E$53,'Transactions (Dated)'!$D$2:$D$53,'Share Values'!$V478,'Transactions (Dated)'!$B$2:$B$53,'Share Values'!AB$11,'Transactions (Dated)'!$C$2:$C$53,"Buy")-SUMIFS('Transactions (Dated)'!$E$2:$E$53,'Transactions (Dated)'!$D$2:$D$53,'Share Values'!$V478,'Transactions (Dated)'!$B$2:$B$53,'Share Values'!AB$11,'Transactions (Dated)'!$C$2:$C$53,"Sell")</f>
        <v>4900</v>
      </c>
      <c r="AC478" s="40">
        <f ca="1">AC477+SUMIFS('Transactions (Dated)'!$E$2:$E$53,'Transactions (Dated)'!$D$2:$D$53,'Share Values'!$V478,'Transactions (Dated)'!$B$2:$B$53,'Share Values'!AC$11,'Transactions (Dated)'!$C$2:$C$53,"Buy")-SUMIFS('Transactions (Dated)'!$E$2:$E$53,'Transactions (Dated)'!$D$2:$D$53,'Share Values'!$V478,'Transactions (Dated)'!$B$2:$B$53,'Share Values'!AC$11,'Transactions (Dated)'!$C$2:$C$53,"Sell")</f>
        <v>2900</v>
      </c>
      <c r="AD478" s="40">
        <f ca="1">AD477+SUMIFS('Transactions (Dated)'!$E$2:$E$53,'Transactions (Dated)'!$D$2:$D$53,'Share Values'!$V478,'Transactions (Dated)'!$B$2:$B$53,'Share Values'!AD$11,'Transactions (Dated)'!$C$2:$C$53,"Buy")-SUMIFS('Transactions (Dated)'!$E$2:$E$53,'Transactions (Dated)'!$D$2:$D$53,'Share Values'!$V478,'Transactions (Dated)'!$B$2:$B$53,'Share Values'!AD$11,'Transactions (Dated)'!$C$2:$C$53,"Sell")</f>
        <v>14201</v>
      </c>
      <c r="AE478" s="40">
        <f ca="1">AE477+SUMIFS('Transactions (Dated)'!$E$2:$E$53,'Transactions (Dated)'!$D$2:$D$53,'Share Values'!$V478,'Transactions (Dated)'!$B$2:$B$53,'Share Values'!AE$11,'Transactions (Dated)'!$C$2:$C$53,"Buy")-SUMIFS('Transactions (Dated)'!$E$2:$E$53,'Transactions (Dated)'!$D$2:$D$53,'Share Values'!$V478,'Transactions (Dated)'!$B$2:$B$53,'Share Values'!AE$11,'Transactions (Dated)'!$C$2:$C$53,"Sell")</f>
        <v>6835</v>
      </c>
      <c r="AF478" s="40">
        <f ca="1">AF477+SUMIFS('Transactions (Dated)'!$E$2:$E$53,'Transactions (Dated)'!$D$2:$D$53,'Share Values'!$V478,'Transactions (Dated)'!$B$2:$B$53,'Share Values'!AF$11,'Transactions (Dated)'!$C$2:$C$53,"Buy")-SUMIFS('Transactions (Dated)'!$E$2:$E$53,'Transactions (Dated)'!$D$2:$D$53,'Share Values'!$V478,'Transactions (Dated)'!$B$2:$B$53,'Share Values'!AF$11,'Transactions (Dated)'!$C$2:$C$53,"Sell")</f>
        <v>0</v>
      </c>
      <c r="AG478" s="40">
        <f ca="1">AG477+SUMIFS('Transactions (Dated)'!$E$2:$E$53,'Transactions (Dated)'!$D$2:$D$53,'Share Values'!$V478,'Transactions (Dated)'!$B$2:$B$53,'Share Values'!AG$11,'Transactions (Dated)'!$C$2:$C$53,"Buy")-SUMIFS('Transactions (Dated)'!$E$2:$E$53,'Transactions (Dated)'!$D$2:$D$53,'Share Values'!$V478,'Transactions (Dated)'!$B$2:$B$53,'Share Values'!AG$11,'Transactions (Dated)'!$C$2:$C$53,"Sell")</f>
        <v>0</v>
      </c>
      <c r="AH478" s="40">
        <f ca="1">AH477+SUMIFS('Transactions (Dated)'!$E$2:$E$53,'Transactions (Dated)'!$D$2:$D$53,'Share Values'!$V478,'Transactions (Dated)'!$B$2:$B$53,'Share Values'!AH$11,'Transactions (Dated)'!$C$2:$C$53,"Buy")-SUMIFS('Transactions (Dated)'!$E$2:$E$53,'Transactions (Dated)'!$D$2:$D$53,'Share Values'!$V478,'Transactions (Dated)'!$B$2:$B$53,'Share Values'!AH$11,'Transactions (Dated)'!$C$2:$C$53,"Sell")</f>
        <v>0</v>
      </c>
      <c r="AI478" s="40">
        <f ca="1">AI477+SUMIFS('Transactions (Dated)'!$E$2:$E$53,'Transactions (Dated)'!$D$2:$D$53,'Share Values'!$V478,'Transactions (Dated)'!$B$2:$B$53,'Share Values'!AI$11,'Transactions (Dated)'!$C$2:$C$53,"Buy")-SUMIFS('Transactions (Dated)'!$E$2:$E$53,'Transactions (Dated)'!$D$2:$D$53,'Share Values'!$V478,'Transactions (Dated)'!$B$2:$B$53,'Share Values'!AI$11,'Transactions (Dated)'!$C$2:$C$53,"Sell")</f>
        <v>0</v>
      </c>
      <c r="AJ478" s="40">
        <f ca="1">AJ477+SUMIFS('Transactions (Dated)'!$E$2:$E$53,'Transactions (Dated)'!$D$2:$D$53,'Share Values'!$V478,'Transactions (Dated)'!$B$2:$B$53,'Share Values'!AJ$11,'Transactions (Dated)'!$C$2:$C$53,"Buy")-SUMIFS('Transactions (Dated)'!$E$2:$E$53,'Transactions (Dated)'!$D$2:$D$53,'Share Values'!$V478,'Transactions (Dated)'!$B$2:$B$53,'Share Values'!AJ$11,'Transactions (Dated)'!$C$2:$C$53,"Sell")</f>
        <v>0</v>
      </c>
      <c r="AK478" s="40"/>
      <c r="AM478" s="3">
        <f t="shared" si="177"/>
        <v>42592</v>
      </c>
      <c r="AN478" s="6">
        <f t="shared" ca="1" si="178"/>
        <v>47313.75</v>
      </c>
      <c r="AO478" s="6">
        <f t="shared" ca="1" si="179"/>
        <v>19593.75</v>
      </c>
      <c r="AP478" s="6">
        <f t="shared" ca="1" si="180"/>
        <v>0</v>
      </c>
      <c r="AQ478" s="6">
        <f t="shared" ca="1" si="181"/>
        <v>76777.36</v>
      </c>
      <c r="AR478" s="6">
        <f t="shared" ca="1" si="182"/>
        <v>30946.639999999999</v>
      </c>
      <c r="AS478" s="6">
        <f t="shared" ca="1" si="183"/>
        <v>68110</v>
      </c>
      <c r="AT478" s="6">
        <f t="shared" ca="1" si="184"/>
        <v>50692</v>
      </c>
      <c r="AU478" s="6">
        <f t="shared" ca="1" si="185"/>
        <v>95714.74</v>
      </c>
      <c r="AV478" s="6">
        <f t="shared" ca="1" si="186"/>
        <v>64864.15</v>
      </c>
      <c r="AW478" s="6">
        <f t="shared" ca="1" si="187"/>
        <v>0</v>
      </c>
      <c r="AX478" s="6">
        <f t="shared" ca="1" si="188"/>
        <v>0</v>
      </c>
      <c r="AY478" s="6">
        <f t="shared" ca="1" si="189"/>
        <v>0</v>
      </c>
      <c r="AZ478" s="6">
        <f t="shared" ca="1" si="190"/>
        <v>0</v>
      </c>
      <c r="BA478" s="6">
        <f t="shared" ca="1" si="191"/>
        <v>0</v>
      </c>
      <c r="BB478" s="6"/>
      <c r="BD478" s="4">
        <f t="shared" ca="1" si="192"/>
        <v>454012.39</v>
      </c>
      <c r="BF478" s="3">
        <f t="shared" si="193"/>
        <v>42592</v>
      </c>
      <c r="BG478" s="6">
        <f>BG477+SUMIFS('Transactions (Dated)'!H:H,'Transactions (Dated)'!D:D,'Share Values'!AM478)</f>
        <v>633797.67999999993</v>
      </c>
      <c r="BH478" s="6">
        <f ca="1">BH477+SUMIFS('Transactions (Dated)'!$F:$F,'Transactions (Dated)'!$D:$D,$BF478,'Transactions (Dated)'!$B:$B,BH$11,'Transactions (Dated)'!$C:$C,"Dividend (paid to cash)")*W478</f>
        <v>0</v>
      </c>
      <c r="BI478" s="6">
        <f ca="1">BI477+SUMIFS('Transactions (Dated)'!$F:$F,'Transactions (Dated)'!$D:$D,$BF478,'Transactions (Dated)'!$B:$B,BI$11,'Transactions (Dated)'!$C:$C,"Dividend (paid to cash)")*X478</f>
        <v>2421.875</v>
      </c>
      <c r="BJ478" s="6">
        <f ca="1">BJ477+SUMIFS('Transactions (Dated)'!$F:$F,'Transactions (Dated)'!$D:$D,$BF478,'Transactions (Dated)'!$B:$B,BJ$11,'Transactions (Dated)'!$C:$C,"Dividend (paid to cash)")*Y478</f>
        <v>0</v>
      </c>
      <c r="BK478" s="6">
        <f ca="1">BK477+SUMIFS('Transactions (Dated)'!$F:$F,'Transactions (Dated)'!$D:$D,$BF478,'Transactions (Dated)'!$B:$B,BK$11,'Transactions (Dated)'!$C:$C,"Dividend (paid to cash)")*Z478</f>
        <v>397.32000000000005</v>
      </c>
      <c r="BL478" s="6">
        <f ca="1">BL477+SUMIFS('Transactions (Dated)'!$F:$F,'Transactions (Dated)'!$D:$D,$BF478,'Transactions (Dated)'!$B:$B,BL$11,'Transactions (Dated)'!$C:$C,"Dividend (paid to cash)")*AA478</f>
        <v>0</v>
      </c>
      <c r="BM478" s="6">
        <f ca="1">BM477+SUMIFS('Transactions (Dated)'!$F:$F,'Transactions (Dated)'!$D:$D,$BF478,'Transactions (Dated)'!$B:$B,BM$11,'Transactions (Dated)'!$C:$C,"Dividend (paid to cash)")*AB478</f>
        <v>2874.5360000000001</v>
      </c>
      <c r="BN478" s="6">
        <f ca="1">BN477+SUMIFS('Transactions (Dated)'!$F:$F,'Transactions (Dated)'!$D:$D,$BF478,'Transactions (Dated)'!$B:$B,BN$11,'Transactions (Dated)'!$C:$C,"Dividend (paid to cash)")*AC478</f>
        <v>1740</v>
      </c>
      <c r="BO478" s="6">
        <f ca="1">BO477+SUMIFS('Transactions (Dated)'!$F:$F,'Transactions (Dated)'!$D:$D,$BF478,'Transactions (Dated)'!$B:$B,BO$11,'Transactions (Dated)'!$C:$C,"Dividend (paid to cash)")*AD478</f>
        <v>0</v>
      </c>
      <c r="BP478" s="6">
        <f ca="1">BP477+SUMIFS('Transactions (Dated)'!$F:$F,'Transactions (Dated)'!$D:$D,$BF478,'Transactions (Dated)'!$B:$B,BP$11,'Transactions (Dated)'!$C:$C,"Dividend (paid to cash)")*AE478</f>
        <v>0</v>
      </c>
      <c r="BQ478" s="6">
        <f ca="1">BQ477+SUMIFS('Transactions (Dated)'!$F:$F,'Transactions (Dated)'!$D:$D,$BF478,'Transactions (Dated)'!$B:$B,BQ$11,'Transactions (Dated)'!$C:$C,"Dividend (paid to cash)")*AF478</f>
        <v>0</v>
      </c>
      <c r="BR478" s="6">
        <f ca="1">BR477+SUMIFS('Transactions (Dated)'!$F:$F,'Transactions (Dated)'!$D:$D,$BF478,'Transactions (Dated)'!$B:$B,BR$11,'Transactions (Dated)'!$C:$C,"Dividend (paid to cash)")*AG478</f>
        <v>0</v>
      </c>
      <c r="BS478" s="6">
        <f ca="1">BS477+SUMIFS('Transactions (Dated)'!$F:$F,'Transactions (Dated)'!$D:$D,$BF478,'Transactions (Dated)'!$B:$B,BS$11,'Transactions (Dated)'!$C:$C,"Dividend (paid to cash)")*AH478</f>
        <v>0</v>
      </c>
      <c r="BT478" s="6">
        <f ca="1">BT477+SUMIFS('Transactions (Dated)'!$F:$F,'Transactions (Dated)'!$D:$D,$BF478,'Transactions (Dated)'!$B:$B,BT$11,'Transactions (Dated)'!$C:$C,"Dividend (paid to cash)")*AI478</f>
        <v>0</v>
      </c>
      <c r="BU478" s="6">
        <f ca="1">BU477+SUMIFS('Transactions (Dated)'!$F:$F,'Transactions (Dated)'!$D:$D,$BF478,'Transactions (Dated)'!$B:$B,BU$11,'Transactions (Dated)'!$C:$C,"Dividend (paid to cash)")*AJ478</f>
        <v>0</v>
      </c>
      <c r="BV478" s="6"/>
      <c r="BX478" s="6">
        <f t="shared" ca="1" si="198"/>
        <v>641231.41099999985</v>
      </c>
      <c r="BZ478" s="3">
        <f t="shared" si="199"/>
        <v>42592</v>
      </c>
      <c r="CA478" s="4">
        <f t="shared" ca="1" si="194"/>
        <v>454012.39</v>
      </c>
      <c r="CB478" s="4">
        <f t="shared" ca="1" si="195"/>
        <v>641231.41099999985</v>
      </c>
      <c r="CD478" s="4">
        <f t="shared" ca="1" si="196"/>
        <v>1095243.801</v>
      </c>
    </row>
    <row r="479" spans="2:82">
      <c r="B479" s="3">
        <f t="shared" si="197"/>
        <v>42593</v>
      </c>
      <c r="C479" s="2">
        <v>14796.1</v>
      </c>
      <c r="E479" s="70">
        <v>42593</v>
      </c>
      <c r="F479" s="69">
        <v>10.24</v>
      </c>
      <c r="G479" s="69">
        <v>2.57</v>
      </c>
      <c r="H479" s="69">
        <v>20</v>
      </c>
      <c r="I479" s="69">
        <v>40.99</v>
      </c>
      <c r="J479" s="69">
        <v>13.22</v>
      </c>
      <c r="K479" s="69">
        <v>14.27</v>
      </c>
      <c r="L479" s="69">
        <v>17.739999999999998</v>
      </c>
      <c r="M479" s="69">
        <v>6.6</v>
      </c>
      <c r="N479" s="69">
        <v>9.4</v>
      </c>
      <c r="O479" s="69">
        <v>9.41</v>
      </c>
      <c r="P479" s="69">
        <v>24.01</v>
      </c>
      <c r="Q479" s="69">
        <v>1.17</v>
      </c>
      <c r="R479" s="69">
        <v>6.23</v>
      </c>
      <c r="S479" s="69">
        <v>43.25</v>
      </c>
      <c r="T479" s="4"/>
      <c r="V479" s="3">
        <f t="shared" si="176"/>
        <v>42593</v>
      </c>
      <c r="W479" s="40">
        <f ca="1">W478+SUMIFS('Transactions (Dated)'!$E$2:$E$53,'Transactions (Dated)'!$D$2:$D$53,'Share Values'!$V479,'Transactions (Dated)'!$B$2:$B$53,'Share Values'!W$11,'Transactions (Dated)'!$C$2:$C$53,"Buy")-SUMIFS('Transactions (Dated)'!$E$2:$E$53,'Transactions (Dated)'!$D$2:$D$53,'Share Values'!$V479,'Transactions (Dated)'!$B$2:$B$53,'Share Values'!W$11,'Transactions (Dated)'!$C$2:$C$53,"Sell")</f>
        <v>4625</v>
      </c>
      <c r="X479" s="40">
        <f ca="1">X478+SUMIFS('Transactions (Dated)'!$E$2:$E$53,'Transactions (Dated)'!$D$2:$D$53,'Share Values'!$V479,'Transactions (Dated)'!$B$2:$B$53,'Share Values'!X$11,'Transactions (Dated)'!$C$2:$C$53,"Buy")-SUMIFS('Transactions (Dated)'!$E$2:$E$53,'Transactions (Dated)'!$D$2:$D$53,'Share Values'!$V479,'Transactions (Dated)'!$B$2:$B$53,'Share Values'!X$11,'Transactions (Dated)'!$C$2:$C$53,"Sell")</f>
        <v>9375</v>
      </c>
      <c r="Y479" s="40">
        <f ca="1">Y478+SUMIFS('Transactions (Dated)'!$E$2:$E$53,'Transactions (Dated)'!$D$2:$D$53,'Share Values'!$V479,'Transactions (Dated)'!$B$2:$B$53,'Share Values'!Y$11,'Transactions (Dated)'!$C$2:$C$53,"Buy")-SUMIFS('Transactions (Dated)'!$E$2:$E$53,'Transactions (Dated)'!$D$2:$D$53,'Share Values'!$V479,'Transactions (Dated)'!$B$2:$B$53,'Share Values'!Y$11,'Transactions (Dated)'!$C$2:$C$53,"Sell")</f>
        <v>0</v>
      </c>
      <c r="Z479" s="40">
        <f ca="1">Z478+SUMIFS('Transactions (Dated)'!$E$2:$E$53,'Transactions (Dated)'!$D$2:$D$53,'Share Values'!$V479,'Transactions (Dated)'!$B$2:$B$53,'Share Values'!Z$11,'Transactions (Dated)'!$C$2:$C$53,"Buy")-SUMIFS('Transactions (Dated)'!$E$2:$E$53,'Transactions (Dated)'!$D$2:$D$53,'Share Values'!$V479,'Transactions (Dated)'!$B$2:$B$53,'Share Values'!Z$11,'Transactions (Dated)'!$C$2:$C$53,"Sell")</f>
        <v>1892</v>
      </c>
      <c r="AA479" s="40">
        <f ca="1">AA478+SUMIFS('Transactions (Dated)'!$E$2:$E$53,'Transactions (Dated)'!$D$2:$D$53,'Share Values'!$V479,'Transactions (Dated)'!$B$2:$B$53,'Share Values'!AA$11,'Transactions (Dated)'!$C$2:$C$53,"Buy")-SUMIFS('Transactions (Dated)'!$E$2:$E$53,'Transactions (Dated)'!$D$2:$D$53,'Share Values'!$V479,'Transactions (Dated)'!$B$2:$B$53,'Share Values'!AA$11,'Transactions (Dated)'!$C$2:$C$53,"Sell")</f>
        <v>2348</v>
      </c>
      <c r="AB479" s="40">
        <f ca="1">AB478+SUMIFS('Transactions (Dated)'!$E$2:$E$53,'Transactions (Dated)'!$D$2:$D$53,'Share Values'!$V479,'Transactions (Dated)'!$B$2:$B$53,'Share Values'!AB$11,'Transactions (Dated)'!$C$2:$C$53,"Buy")-SUMIFS('Transactions (Dated)'!$E$2:$E$53,'Transactions (Dated)'!$D$2:$D$53,'Share Values'!$V479,'Transactions (Dated)'!$B$2:$B$53,'Share Values'!AB$11,'Transactions (Dated)'!$C$2:$C$53,"Sell")</f>
        <v>4900</v>
      </c>
      <c r="AC479" s="40">
        <f ca="1">AC478+SUMIFS('Transactions (Dated)'!$E$2:$E$53,'Transactions (Dated)'!$D$2:$D$53,'Share Values'!$V479,'Transactions (Dated)'!$B$2:$B$53,'Share Values'!AC$11,'Transactions (Dated)'!$C$2:$C$53,"Buy")-SUMIFS('Transactions (Dated)'!$E$2:$E$53,'Transactions (Dated)'!$D$2:$D$53,'Share Values'!$V479,'Transactions (Dated)'!$B$2:$B$53,'Share Values'!AC$11,'Transactions (Dated)'!$C$2:$C$53,"Sell")</f>
        <v>2900</v>
      </c>
      <c r="AD479" s="40">
        <f ca="1">AD478+SUMIFS('Transactions (Dated)'!$E$2:$E$53,'Transactions (Dated)'!$D$2:$D$53,'Share Values'!$V479,'Transactions (Dated)'!$B$2:$B$53,'Share Values'!AD$11,'Transactions (Dated)'!$C$2:$C$53,"Buy")-SUMIFS('Transactions (Dated)'!$E$2:$E$53,'Transactions (Dated)'!$D$2:$D$53,'Share Values'!$V479,'Transactions (Dated)'!$B$2:$B$53,'Share Values'!AD$11,'Transactions (Dated)'!$C$2:$C$53,"Sell")</f>
        <v>14201</v>
      </c>
      <c r="AE479" s="40">
        <f ca="1">AE478+SUMIFS('Transactions (Dated)'!$E$2:$E$53,'Transactions (Dated)'!$D$2:$D$53,'Share Values'!$V479,'Transactions (Dated)'!$B$2:$B$53,'Share Values'!AE$11,'Transactions (Dated)'!$C$2:$C$53,"Buy")-SUMIFS('Transactions (Dated)'!$E$2:$E$53,'Transactions (Dated)'!$D$2:$D$53,'Share Values'!$V479,'Transactions (Dated)'!$B$2:$B$53,'Share Values'!AE$11,'Transactions (Dated)'!$C$2:$C$53,"Sell")</f>
        <v>6835</v>
      </c>
      <c r="AF479" s="40">
        <f ca="1">AF478+SUMIFS('Transactions (Dated)'!$E$2:$E$53,'Transactions (Dated)'!$D$2:$D$53,'Share Values'!$V479,'Transactions (Dated)'!$B$2:$B$53,'Share Values'!AF$11,'Transactions (Dated)'!$C$2:$C$53,"Buy")-SUMIFS('Transactions (Dated)'!$E$2:$E$53,'Transactions (Dated)'!$D$2:$D$53,'Share Values'!$V479,'Transactions (Dated)'!$B$2:$B$53,'Share Values'!AF$11,'Transactions (Dated)'!$C$2:$C$53,"Sell")</f>
        <v>0</v>
      </c>
      <c r="AG479" s="40">
        <f ca="1">AG478+SUMIFS('Transactions (Dated)'!$E$2:$E$53,'Transactions (Dated)'!$D$2:$D$53,'Share Values'!$V479,'Transactions (Dated)'!$B$2:$B$53,'Share Values'!AG$11,'Transactions (Dated)'!$C$2:$C$53,"Buy")-SUMIFS('Transactions (Dated)'!$E$2:$E$53,'Transactions (Dated)'!$D$2:$D$53,'Share Values'!$V479,'Transactions (Dated)'!$B$2:$B$53,'Share Values'!AG$11,'Transactions (Dated)'!$C$2:$C$53,"Sell")</f>
        <v>0</v>
      </c>
      <c r="AH479" s="40">
        <f ca="1">AH478+SUMIFS('Transactions (Dated)'!$E$2:$E$53,'Transactions (Dated)'!$D$2:$D$53,'Share Values'!$V479,'Transactions (Dated)'!$B$2:$B$53,'Share Values'!AH$11,'Transactions (Dated)'!$C$2:$C$53,"Buy")-SUMIFS('Transactions (Dated)'!$E$2:$E$53,'Transactions (Dated)'!$D$2:$D$53,'Share Values'!$V479,'Transactions (Dated)'!$B$2:$B$53,'Share Values'!AH$11,'Transactions (Dated)'!$C$2:$C$53,"Sell")</f>
        <v>0</v>
      </c>
      <c r="AI479" s="40">
        <f ca="1">AI478+SUMIFS('Transactions (Dated)'!$E$2:$E$53,'Transactions (Dated)'!$D$2:$D$53,'Share Values'!$V479,'Transactions (Dated)'!$B$2:$B$53,'Share Values'!AI$11,'Transactions (Dated)'!$C$2:$C$53,"Buy")-SUMIFS('Transactions (Dated)'!$E$2:$E$53,'Transactions (Dated)'!$D$2:$D$53,'Share Values'!$V479,'Transactions (Dated)'!$B$2:$B$53,'Share Values'!AI$11,'Transactions (Dated)'!$C$2:$C$53,"Sell")</f>
        <v>0</v>
      </c>
      <c r="AJ479" s="40">
        <f ca="1">AJ478+SUMIFS('Transactions (Dated)'!$E$2:$E$53,'Transactions (Dated)'!$D$2:$D$53,'Share Values'!$V479,'Transactions (Dated)'!$B$2:$B$53,'Share Values'!AJ$11,'Transactions (Dated)'!$C$2:$C$53,"Buy")-SUMIFS('Transactions (Dated)'!$E$2:$E$53,'Transactions (Dated)'!$D$2:$D$53,'Share Values'!$V479,'Transactions (Dated)'!$B$2:$B$53,'Share Values'!AJ$11,'Transactions (Dated)'!$C$2:$C$53,"Sell")</f>
        <v>0</v>
      </c>
      <c r="AK479" s="40"/>
      <c r="AM479" s="3">
        <f t="shared" si="177"/>
        <v>42593</v>
      </c>
      <c r="AN479" s="6">
        <f t="shared" ca="1" si="178"/>
        <v>47360</v>
      </c>
      <c r="AO479" s="6">
        <f t="shared" ca="1" si="179"/>
        <v>24093.75</v>
      </c>
      <c r="AP479" s="6">
        <f t="shared" ca="1" si="180"/>
        <v>0</v>
      </c>
      <c r="AQ479" s="6">
        <f t="shared" ca="1" si="181"/>
        <v>77553.08</v>
      </c>
      <c r="AR479" s="6">
        <f t="shared" ca="1" si="182"/>
        <v>31040.560000000001</v>
      </c>
      <c r="AS479" s="6">
        <f t="shared" ca="1" si="183"/>
        <v>69923</v>
      </c>
      <c r="AT479" s="6">
        <f t="shared" ca="1" si="184"/>
        <v>51445.999999999993</v>
      </c>
      <c r="AU479" s="6">
        <f t="shared" ca="1" si="185"/>
        <v>93726.599999999991</v>
      </c>
      <c r="AV479" s="6">
        <f t="shared" ca="1" si="186"/>
        <v>64249</v>
      </c>
      <c r="AW479" s="6">
        <f t="shared" ca="1" si="187"/>
        <v>0</v>
      </c>
      <c r="AX479" s="6">
        <f t="shared" ca="1" si="188"/>
        <v>0</v>
      </c>
      <c r="AY479" s="6">
        <f t="shared" ca="1" si="189"/>
        <v>0</v>
      </c>
      <c r="AZ479" s="6">
        <f t="shared" ca="1" si="190"/>
        <v>0</v>
      </c>
      <c r="BA479" s="6">
        <f t="shared" ca="1" si="191"/>
        <v>0</v>
      </c>
      <c r="BB479" s="6"/>
      <c r="BD479" s="4">
        <f t="shared" ca="1" si="192"/>
        <v>459391.99</v>
      </c>
      <c r="BF479" s="3">
        <f t="shared" si="193"/>
        <v>42593</v>
      </c>
      <c r="BG479" s="6">
        <f>BG478+SUMIFS('Transactions (Dated)'!H:H,'Transactions (Dated)'!D:D,'Share Values'!AM479)</f>
        <v>633797.67999999993</v>
      </c>
      <c r="BH479" s="6">
        <f ca="1">BH478+SUMIFS('Transactions (Dated)'!$F:$F,'Transactions (Dated)'!$D:$D,$BF479,'Transactions (Dated)'!$B:$B,BH$11,'Transactions (Dated)'!$C:$C,"Dividend (paid to cash)")*W479</f>
        <v>0</v>
      </c>
      <c r="BI479" s="6">
        <f ca="1">BI478+SUMIFS('Transactions (Dated)'!$F:$F,'Transactions (Dated)'!$D:$D,$BF479,'Transactions (Dated)'!$B:$B,BI$11,'Transactions (Dated)'!$C:$C,"Dividend (paid to cash)")*X479</f>
        <v>2421.875</v>
      </c>
      <c r="BJ479" s="6">
        <f ca="1">BJ478+SUMIFS('Transactions (Dated)'!$F:$F,'Transactions (Dated)'!$D:$D,$BF479,'Transactions (Dated)'!$B:$B,BJ$11,'Transactions (Dated)'!$C:$C,"Dividend (paid to cash)")*Y479</f>
        <v>0</v>
      </c>
      <c r="BK479" s="6">
        <f ca="1">BK478+SUMIFS('Transactions (Dated)'!$F:$F,'Transactions (Dated)'!$D:$D,$BF479,'Transactions (Dated)'!$B:$B,BK$11,'Transactions (Dated)'!$C:$C,"Dividend (paid to cash)")*Z479</f>
        <v>397.32000000000005</v>
      </c>
      <c r="BL479" s="6">
        <f ca="1">BL478+SUMIFS('Transactions (Dated)'!$F:$F,'Transactions (Dated)'!$D:$D,$BF479,'Transactions (Dated)'!$B:$B,BL$11,'Transactions (Dated)'!$C:$C,"Dividend (paid to cash)")*AA479</f>
        <v>0</v>
      </c>
      <c r="BM479" s="6">
        <f ca="1">BM478+SUMIFS('Transactions (Dated)'!$F:$F,'Transactions (Dated)'!$D:$D,$BF479,'Transactions (Dated)'!$B:$B,BM$11,'Transactions (Dated)'!$C:$C,"Dividend (paid to cash)")*AB479</f>
        <v>2874.5360000000001</v>
      </c>
      <c r="BN479" s="6">
        <f ca="1">BN478+SUMIFS('Transactions (Dated)'!$F:$F,'Transactions (Dated)'!$D:$D,$BF479,'Transactions (Dated)'!$B:$B,BN$11,'Transactions (Dated)'!$C:$C,"Dividend (paid to cash)")*AC479</f>
        <v>1740</v>
      </c>
      <c r="BO479" s="6">
        <f ca="1">BO478+SUMIFS('Transactions (Dated)'!$F:$F,'Transactions (Dated)'!$D:$D,$BF479,'Transactions (Dated)'!$B:$B,BO$11,'Transactions (Dated)'!$C:$C,"Dividend (paid to cash)")*AD479</f>
        <v>0</v>
      </c>
      <c r="BP479" s="6">
        <f ca="1">BP478+SUMIFS('Transactions (Dated)'!$F:$F,'Transactions (Dated)'!$D:$D,$BF479,'Transactions (Dated)'!$B:$B,BP$11,'Transactions (Dated)'!$C:$C,"Dividend (paid to cash)")*AE479</f>
        <v>0</v>
      </c>
      <c r="BQ479" s="6">
        <f ca="1">BQ478+SUMIFS('Transactions (Dated)'!$F:$F,'Transactions (Dated)'!$D:$D,$BF479,'Transactions (Dated)'!$B:$B,BQ$11,'Transactions (Dated)'!$C:$C,"Dividend (paid to cash)")*AF479</f>
        <v>0</v>
      </c>
      <c r="BR479" s="6">
        <f ca="1">BR478+SUMIFS('Transactions (Dated)'!$F:$F,'Transactions (Dated)'!$D:$D,$BF479,'Transactions (Dated)'!$B:$B,BR$11,'Transactions (Dated)'!$C:$C,"Dividend (paid to cash)")*AG479</f>
        <v>0</v>
      </c>
      <c r="BS479" s="6">
        <f ca="1">BS478+SUMIFS('Transactions (Dated)'!$F:$F,'Transactions (Dated)'!$D:$D,$BF479,'Transactions (Dated)'!$B:$B,BS$11,'Transactions (Dated)'!$C:$C,"Dividend (paid to cash)")*AH479</f>
        <v>0</v>
      </c>
      <c r="BT479" s="6">
        <f ca="1">BT478+SUMIFS('Transactions (Dated)'!$F:$F,'Transactions (Dated)'!$D:$D,$BF479,'Transactions (Dated)'!$B:$B,BT$11,'Transactions (Dated)'!$C:$C,"Dividend (paid to cash)")*AI479</f>
        <v>0</v>
      </c>
      <c r="BU479" s="6">
        <f ca="1">BU478+SUMIFS('Transactions (Dated)'!$F:$F,'Transactions (Dated)'!$D:$D,$BF479,'Transactions (Dated)'!$B:$B,BU$11,'Transactions (Dated)'!$C:$C,"Dividend (paid to cash)")*AJ479</f>
        <v>0</v>
      </c>
      <c r="BV479" s="6"/>
      <c r="BX479" s="6">
        <f t="shared" ca="1" si="198"/>
        <v>641231.41099999985</v>
      </c>
      <c r="BZ479" s="3">
        <f t="shared" si="199"/>
        <v>42593</v>
      </c>
      <c r="CA479" s="4">
        <f t="shared" ca="1" si="194"/>
        <v>459391.99</v>
      </c>
      <c r="CB479" s="4">
        <f t="shared" ca="1" si="195"/>
        <v>641231.41099999985</v>
      </c>
      <c r="CD479" s="4">
        <f t="shared" ca="1" si="196"/>
        <v>1100623.4009999998</v>
      </c>
    </row>
    <row r="480" spans="2:82">
      <c r="B480" s="3">
        <f t="shared" si="197"/>
        <v>42594</v>
      </c>
      <c r="C480" s="2">
        <v>14747.5</v>
      </c>
      <c r="E480" s="70">
        <v>42594</v>
      </c>
      <c r="F480" s="69">
        <v>10.48</v>
      </c>
      <c r="G480" s="69">
        <v>2.5</v>
      </c>
      <c r="H480" s="69">
        <v>19.920000000000002</v>
      </c>
      <c r="I480" s="69">
        <v>41.04</v>
      </c>
      <c r="J480" s="69">
        <v>13.2</v>
      </c>
      <c r="K480" s="69">
        <v>14.32</v>
      </c>
      <c r="L480" s="69">
        <v>17.71</v>
      </c>
      <c r="M480" s="69">
        <v>6.58</v>
      </c>
      <c r="N480" s="69">
        <v>9.4499999999999993</v>
      </c>
      <c r="O480" s="69">
        <v>9.3666999999999998</v>
      </c>
      <c r="P480" s="69">
        <v>23.7</v>
      </c>
      <c r="Q480" s="69">
        <v>1.17</v>
      </c>
      <c r="R480" s="69">
        <v>6.04</v>
      </c>
      <c r="S480" s="69">
        <v>43.16</v>
      </c>
      <c r="T480" s="4"/>
      <c r="V480" s="3">
        <f t="shared" si="176"/>
        <v>42594</v>
      </c>
      <c r="W480" s="40">
        <f ca="1">W479+SUMIFS('Transactions (Dated)'!$E$2:$E$53,'Transactions (Dated)'!$D$2:$D$53,'Share Values'!$V480,'Transactions (Dated)'!$B$2:$B$53,'Share Values'!W$11,'Transactions (Dated)'!$C$2:$C$53,"Buy")-SUMIFS('Transactions (Dated)'!$E$2:$E$53,'Transactions (Dated)'!$D$2:$D$53,'Share Values'!$V480,'Transactions (Dated)'!$B$2:$B$53,'Share Values'!W$11,'Transactions (Dated)'!$C$2:$C$53,"Sell")</f>
        <v>4625</v>
      </c>
      <c r="X480" s="40">
        <f ca="1">X479+SUMIFS('Transactions (Dated)'!$E$2:$E$53,'Transactions (Dated)'!$D$2:$D$53,'Share Values'!$V480,'Transactions (Dated)'!$B$2:$B$53,'Share Values'!X$11,'Transactions (Dated)'!$C$2:$C$53,"Buy")-SUMIFS('Transactions (Dated)'!$E$2:$E$53,'Transactions (Dated)'!$D$2:$D$53,'Share Values'!$V480,'Transactions (Dated)'!$B$2:$B$53,'Share Values'!X$11,'Transactions (Dated)'!$C$2:$C$53,"Sell")</f>
        <v>9375</v>
      </c>
      <c r="Y480" s="40">
        <f ca="1">Y479+SUMIFS('Transactions (Dated)'!$E$2:$E$53,'Transactions (Dated)'!$D$2:$D$53,'Share Values'!$V480,'Transactions (Dated)'!$B$2:$B$53,'Share Values'!Y$11,'Transactions (Dated)'!$C$2:$C$53,"Buy")-SUMIFS('Transactions (Dated)'!$E$2:$E$53,'Transactions (Dated)'!$D$2:$D$53,'Share Values'!$V480,'Transactions (Dated)'!$B$2:$B$53,'Share Values'!Y$11,'Transactions (Dated)'!$C$2:$C$53,"Sell")</f>
        <v>0</v>
      </c>
      <c r="Z480" s="40">
        <f ca="1">Z479+SUMIFS('Transactions (Dated)'!$E$2:$E$53,'Transactions (Dated)'!$D$2:$D$53,'Share Values'!$V480,'Transactions (Dated)'!$B$2:$B$53,'Share Values'!Z$11,'Transactions (Dated)'!$C$2:$C$53,"Buy")-SUMIFS('Transactions (Dated)'!$E$2:$E$53,'Transactions (Dated)'!$D$2:$D$53,'Share Values'!$V480,'Transactions (Dated)'!$B$2:$B$53,'Share Values'!Z$11,'Transactions (Dated)'!$C$2:$C$53,"Sell")</f>
        <v>1892</v>
      </c>
      <c r="AA480" s="40">
        <f ca="1">AA479+SUMIFS('Transactions (Dated)'!$E$2:$E$53,'Transactions (Dated)'!$D$2:$D$53,'Share Values'!$V480,'Transactions (Dated)'!$B$2:$B$53,'Share Values'!AA$11,'Transactions (Dated)'!$C$2:$C$53,"Buy")-SUMIFS('Transactions (Dated)'!$E$2:$E$53,'Transactions (Dated)'!$D$2:$D$53,'Share Values'!$V480,'Transactions (Dated)'!$B$2:$B$53,'Share Values'!AA$11,'Transactions (Dated)'!$C$2:$C$53,"Sell")</f>
        <v>2348</v>
      </c>
      <c r="AB480" s="40">
        <f ca="1">AB479+SUMIFS('Transactions (Dated)'!$E$2:$E$53,'Transactions (Dated)'!$D$2:$D$53,'Share Values'!$V480,'Transactions (Dated)'!$B$2:$B$53,'Share Values'!AB$11,'Transactions (Dated)'!$C$2:$C$53,"Buy")-SUMIFS('Transactions (Dated)'!$E$2:$E$53,'Transactions (Dated)'!$D$2:$D$53,'Share Values'!$V480,'Transactions (Dated)'!$B$2:$B$53,'Share Values'!AB$11,'Transactions (Dated)'!$C$2:$C$53,"Sell")</f>
        <v>4900</v>
      </c>
      <c r="AC480" s="40">
        <f ca="1">AC479+SUMIFS('Transactions (Dated)'!$E$2:$E$53,'Transactions (Dated)'!$D$2:$D$53,'Share Values'!$V480,'Transactions (Dated)'!$B$2:$B$53,'Share Values'!AC$11,'Transactions (Dated)'!$C$2:$C$53,"Buy")-SUMIFS('Transactions (Dated)'!$E$2:$E$53,'Transactions (Dated)'!$D$2:$D$53,'Share Values'!$V480,'Transactions (Dated)'!$B$2:$B$53,'Share Values'!AC$11,'Transactions (Dated)'!$C$2:$C$53,"Sell")</f>
        <v>2900</v>
      </c>
      <c r="AD480" s="40">
        <f ca="1">AD479+SUMIFS('Transactions (Dated)'!$E$2:$E$53,'Transactions (Dated)'!$D$2:$D$53,'Share Values'!$V480,'Transactions (Dated)'!$B$2:$B$53,'Share Values'!AD$11,'Transactions (Dated)'!$C$2:$C$53,"Buy")-SUMIFS('Transactions (Dated)'!$E$2:$E$53,'Transactions (Dated)'!$D$2:$D$53,'Share Values'!$V480,'Transactions (Dated)'!$B$2:$B$53,'Share Values'!AD$11,'Transactions (Dated)'!$C$2:$C$53,"Sell")</f>
        <v>14201</v>
      </c>
      <c r="AE480" s="40">
        <f ca="1">AE479+SUMIFS('Transactions (Dated)'!$E$2:$E$53,'Transactions (Dated)'!$D$2:$D$53,'Share Values'!$V480,'Transactions (Dated)'!$B$2:$B$53,'Share Values'!AE$11,'Transactions (Dated)'!$C$2:$C$53,"Buy")-SUMIFS('Transactions (Dated)'!$E$2:$E$53,'Transactions (Dated)'!$D$2:$D$53,'Share Values'!$V480,'Transactions (Dated)'!$B$2:$B$53,'Share Values'!AE$11,'Transactions (Dated)'!$C$2:$C$53,"Sell")</f>
        <v>6835</v>
      </c>
      <c r="AF480" s="40">
        <f ca="1">AF479+SUMIFS('Transactions (Dated)'!$E$2:$E$53,'Transactions (Dated)'!$D$2:$D$53,'Share Values'!$V480,'Transactions (Dated)'!$B$2:$B$53,'Share Values'!AF$11,'Transactions (Dated)'!$C$2:$C$53,"Buy")-SUMIFS('Transactions (Dated)'!$E$2:$E$53,'Transactions (Dated)'!$D$2:$D$53,'Share Values'!$V480,'Transactions (Dated)'!$B$2:$B$53,'Share Values'!AF$11,'Transactions (Dated)'!$C$2:$C$53,"Sell")</f>
        <v>0</v>
      </c>
      <c r="AG480" s="40">
        <f ca="1">AG479+SUMIFS('Transactions (Dated)'!$E$2:$E$53,'Transactions (Dated)'!$D$2:$D$53,'Share Values'!$V480,'Transactions (Dated)'!$B$2:$B$53,'Share Values'!AG$11,'Transactions (Dated)'!$C$2:$C$53,"Buy")-SUMIFS('Transactions (Dated)'!$E$2:$E$53,'Transactions (Dated)'!$D$2:$D$53,'Share Values'!$V480,'Transactions (Dated)'!$B$2:$B$53,'Share Values'!AG$11,'Transactions (Dated)'!$C$2:$C$53,"Sell")</f>
        <v>0</v>
      </c>
      <c r="AH480" s="40">
        <f ca="1">AH479+SUMIFS('Transactions (Dated)'!$E$2:$E$53,'Transactions (Dated)'!$D$2:$D$53,'Share Values'!$V480,'Transactions (Dated)'!$B$2:$B$53,'Share Values'!AH$11,'Transactions (Dated)'!$C$2:$C$53,"Buy")-SUMIFS('Transactions (Dated)'!$E$2:$E$53,'Transactions (Dated)'!$D$2:$D$53,'Share Values'!$V480,'Transactions (Dated)'!$B$2:$B$53,'Share Values'!AH$11,'Transactions (Dated)'!$C$2:$C$53,"Sell")</f>
        <v>0</v>
      </c>
      <c r="AI480" s="40">
        <f ca="1">AI479+SUMIFS('Transactions (Dated)'!$E$2:$E$53,'Transactions (Dated)'!$D$2:$D$53,'Share Values'!$V480,'Transactions (Dated)'!$B$2:$B$53,'Share Values'!AI$11,'Transactions (Dated)'!$C$2:$C$53,"Buy")-SUMIFS('Transactions (Dated)'!$E$2:$E$53,'Transactions (Dated)'!$D$2:$D$53,'Share Values'!$V480,'Transactions (Dated)'!$B$2:$B$53,'Share Values'!AI$11,'Transactions (Dated)'!$C$2:$C$53,"Sell")</f>
        <v>0</v>
      </c>
      <c r="AJ480" s="40">
        <f ca="1">AJ479+SUMIFS('Transactions (Dated)'!$E$2:$E$53,'Transactions (Dated)'!$D$2:$D$53,'Share Values'!$V480,'Transactions (Dated)'!$B$2:$B$53,'Share Values'!AJ$11,'Transactions (Dated)'!$C$2:$C$53,"Buy")-SUMIFS('Transactions (Dated)'!$E$2:$E$53,'Transactions (Dated)'!$D$2:$D$53,'Share Values'!$V480,'Transactions (Dated)'!$B$2:$B$53,'Share Values'!AJ$11,'Transactions (Dated)'!$C$2:$C$53,"Sell")</f>
        <v>0</v>
      </c>
      <c r="AK480" s="40"/>
      <c r="AM480" s="3">
        <f t="shared" si="177"/>
        <v>42594</v>
      </c>
      <c r="AN480" s="6">
        <f t="shared" ca="1" si="178"/>
        <v>48470</v>
      </c>
      <c r="AO480" s="6">
        <f t="shared" ca="1" si="179"/>
        <v>23437.5</v>
      </c>
      <c r="AP480" s="6">
        <f t="shared" ca="1" si="180"/>
        <v>0</v>
      </c>
      <c r="AQ480" s="6">
        <f t="shared" ca="1" si="181"/>
        <v>77647.679999999993</v>
      </c>
      <c r="AR480" s="6">
        <f t="shared" ca="1" si="182"/>
        <v>30993.599999999999</v>
      </c>
      <c r="AS480" s="6">
        <f t="shared" ca="1" si="183"/>
        <v>70168</v>
      </c>
      <c r="AT480" s="6">
        <f t="shared" ca="1" si="184"/>
        <v>51359</v>
      </c>
      <c r="AU480" s="6">
        <f t="shared" ca="1" si="185"/>
        <v>93442.58</v>
      </c>
      <c r="AV480" s="6">
        <f t="shared" ca="1" si="186"/>
        <v>64590.749999999993</v>
      </c>
      <c r="AW480" s="6">
        <f t="shared" ca="1" si="187"/>
        <v>0</v>
      </c>
      <c r="AX480" s="6">
        <f t="shared" ca="1" si="188"/>
        <v>0</v>
      </c>
      <c r="AY480" s="6">
        <f t="shared" ca="1" si="189"/>
        <v>0</v>
      </c>
      <c r="AZ480" s="6">
        <f t="shared" ca="1" si="190"/>
        <v>0</v>
      </c>
      <c r="BA480" s="6">
        <f t="shared" ca="1" si="191"/>
        <v>0</v>
      </c>
      <c r="BB480" s="6"/>
      <c r="BD480" s="4">
        <f t="shared" ca="1" si="192"/>
        <v>460109.11000000004</v>
      </c>
      <c r="BF480" s="3">
        <f t="shared" si="193"/>
        <v>42594</v>
      </c>
      <c r="BG480" s="6">
        <f>BG479+SUMIFS('Transactions (Dated)'!H:H,'Transactions (Dated)'!D:D,'Share Values'!AM480)</f>
        <v>633797.67999999993</v>
      </c>
      <c r="BH480" s="6">
        <f ca="1">BH479+SUMIFS('Transactions (Dated)'!$F:$F,'Transactions (Dated)'!$D:$D,$BF480,'Transactions (Dated)'!$B:$B,BH$11,'Transactions (Dated)'!$C:$C,"Dividend (paid to cash)")*W480</f>
        <v>0</v>
      </c>
      <c r="BI480" s="6">
        <f ca="1">BI479+SUMIFS('Transactions (Dated)'!$F:$F,'Transactions (Dated)'!$D:$D,$BF480,'Transactions (Dated)'!$B:$B,BI$11,'Transactions (Dated)'!$C:$C,"Dividend (paid to cash)")*X480</f>
        <v>2421.875</v>
      </c>
      <c r="BJ480" s="6">
        <f ca="1">BJ479+SUMIFS('Transactions (Dated)'!$F:$F,'Transactions (Dated)'!$D:$D,$BF480,'Transactions (Dated)'!$B:$B,BJ$11,'Transactions (Dated)'!$C:$C,"Dividend (paid to cash)")*Y480</f>
        <v>0</v>
      </c>
      <c r="BK480" s="6">
        <f ca="1">BK479+SUMIFS('Transactions (Dated)'!$F:$F,'Transactions (Dated)'!$D:$D,$BF480,'Transactions (Dated)'!$B:$B,BK$11,'Transactions (Dated)'!$C:$C,"Dividend (paid to cash)")*Z480</f>
        <v>397.32000000000005</v>
      </c>
      <c r="BL480" s="6">
        <f ca="1">BL479+SUMIFS('Transactions (Dated)'!$F:$F,'Transactions (Dated)'!$D:$D,$BF480,'Transactions (Dated)'!$B:$B,BL$11,'Transactions (Dated)'!$C:$C,"Dividend (paid to cash)")*AA480</f>
        <v>0</v>
      </c>
      <c r="BM480" s="6">
        <f ca="1">BM479+SUMIFS('Transactions (Dated)'!$F:$F,'Transactions (Dated)'!$D:$D,$BF480,'Transactions (Dated)'!$B:$B,BM$11,'Transactions (Dated)'!$C:$C,"Dividend (paid to cash)")*AB480</f>
        <v>2874.5360000000001</v>
      </c>
      <c r="BN480" s="6">
        <f ca="1">BN479+SUMIFS('Transactions (Dated)'!$F:$F,'Transactions (Dated)'!$D:$D,$BF480,'Transactions (Dated)'!$B:$B,BN$11,'Transactions (Dated)'!$C:$C,"Dividend (paid to cash)")*AC480</f>
        <v>1740</v>
      </c>
      <c r="BO480" s="6">
        <f ca="1">BO479+SUMIFS('Transactions (Dated)'!$F:$F,'Transactions (Dated)'!$D:$D,$BF480,'Transactions (Dated)'!$B:$B,BO$11,'Transactions (Dated)'!$C:$C,"Dividend (paid to cash)")*AD480</f>
        <v>0</v>
      </c>
      <c r="BP480" s="6">
        <f ca="1">BP479+SUMIFS('Transactions (Dated)'!$F:$F,'Transactions (Dated)'!$D:$D,$BF480,'Transactions (Dated)'!$B:$B,BP$11,'Transactions (Dated)'!$C:$C,"Dividend (paid to cash)")*AE480</f>
        <v>0</v>
      </c>
      <c r="BQ480" s="6">
        <f ca="1">BQ479+SUMIFS('Transactions (Dated)'!$F:$F,'Transactions (Dated)'!$D:$D,$BF480,'Transactions (Dated)'!$B:$B,BQ$11,'Transactions (Dated)'!$C:$C,"Dividend (paid to cash)")*AF480</f>
        <v>0</v>
      </c>
      <c r="BR480" s="6">
        <f ca="1">BR479+SUMIFS('Transactions (Dated)'!$F:$F,'Transactions (Dated)'!$D:$D,$BF480,'Transactions (Dated)'!$B:$B,BR$11,'Transactions (Dated)'!$C:$C,"Dividend (paid to cash)")*AG480</f>
        <v>0</v>
      </c>
      <c r="BS480" s="6">
        <f ca="1">BS479+SUMIFS('Transactions (Dated)'!$F:$F,'Transactions (Dated)'!$D:$D,$BF480,'Transactions (Dated)'!$B:$B,BS$11,'Transactions (Dated)'!$C:$C,"Dividend (paid to cash)")*AH480</f>
        <v>0</v>
      </c>
      <c r="BT480" s="6">
        <f ca="1">BT479+SUMIFS('Transactions (Dated)'!$F:$F,'Transactions (Dated)'!$D:$D,$BF480,'Transactions (Dated)'!$B:$B,BT$11,'Transactions (Dated)'!$C:$C,"Dividend (paid to cash)")*AI480</f>
        <v>0</v>
      </c>
      <c r="BU480" s="6">
        <f ca="1">BU479+SUMIFS('Transactions (Dated)'!$F:$F,'Transactions (Dated)'!$D:$D,$BF480,'Transactions (Dated)'!$B:$B,BU$11,'Transactions (Dated)'!$C:$C,"Dividend (paid to cash)")*AJ480</f>
        <v>0</v>
      </c>
      <c r="BV480" s="6"/>
      <c r="BX480" s="6">
        <f t="shared" ca="1" si="198"/>
        <v>641231.41099999985</v>
      </c>
      <c r="BZ480" s="3">
        <f t="shared" si="199"/>
        <v>42594</v>
      </c>
      <c r="CA480" s="4">
        <f t="shared" ca="1" si="194"/>
        <v>460109.11000000004</v>
      </c>
      <c r="CB480" s="4">
        <f t="shared" ca="1" si="195"/>
        <v>641231.41099999985</v>
      </c>
      <c r="CD480" s="4">
        <f t="shared" ca="1" si="196"/>
        <v>1101340.5209999999</v>
      </c>
    </row>
    <row r="481" spans="2:82">
      <c r="B481" s="3">
        <f t="shared" si="197"/>
        <v>42597</v>
      </c>
      <c r="C481" s="2">
        <v>14777</v>
      </c>
      <c r="E481" s="70">
        <v>42597</v>
      </c>
      <c r="F481" s="69">
        <v>10.56</v>
      </c>
      <c r="G481" s="69">
        <v>2.52</v>
      </c>
      <c r="H481" s="69">
        <v>19.96</v>
      </c>
      <c r="I481" s="69">
        <v>40.79</v>
      </c>
      <c r="J481" s="69">
        <v>13.35</v>
      </c>
      <c r="K481" s="69">
        <v>14.32</v>
      </c>
      <c r="L481" s="69">
        <v>17.89</v>
      </c>
      <c r="M481" s="69">
        <v>6.61</v>
      </c>
      <c r="N481" s="69">
        <v>9.4</v>
      </c>
      <c r="O481" s="69">
        <v>9.3367000000000004</v>
      </c>
      <c r="P481" s="69">
        <v>24.02</v>
      </c>
      <c r="Q481" s="69">
        <v>1.19</v>
      </c>
      <c r="R481" s="69">
        <v>6.22</v>
      </c>
      <c r="S481" s="69">
        <v>42.7</v>
      </c>
      <c r="T481" s="4"/>
      <c r="V481" s="3">
        <f t="shared" si="176"/>
        <v>42597</v>
      </c>
      <c r="W481" s="40">
        <f ca="1">W480+SUMIFS('Transactions (Dated)'!$E$2:$E$53,'Transactions (Dated)'!$D$2:$D$53,'Share Values'!$V481,'Transactions (Dated)'!$B$2:$B$53,'Share Values'!W$11,'Transactions (Dated)'!$C$2:$C$53,"Buy")-SUMIFS('Transactions (Dated)'!$E$2:$E$53,'Transactions (Dated)'!$D$2:$D$53,'Share Values'!$V481,'Transactions (Dated)'!$B$2:$B$53,'Share Values'!W$11,'Transactions (Dated)'!$C$2:$C$53,"Sell")</f>
        <v>4625</v>
      </c>
      <c r="X481" s="40">
        <f ca="1">X480+SUMIFS('Transactions (Dated)'!$E$2:$E$53,'Transactions (Dated)'!$D$2:$D$53,'Share Values'!$V481,'Transactions (Dated)'!$B$2:$B$53,'Share Values'!X$11,'Transactions (Dated)'!$C$2:$C$53,"Buy")-SUMIFS('Transactions (Dated)'!$E$2:$E$53,'Transactions (Dated)'!$D$2:$D$53,'Share Values'!$V481,'Transactions (Dated)'!$B$2:$B$53,'Share Values'!X$11,'Transactions (Dated)'!$C$2:$C$53,"Sell")</f>
        <v>9375</v>
      </c>
      <c r="Y481" s="40">
        <f ca="1">Y480+SUMIFS('Transactions (Dated)'!$E$2:$E$53,'Transactions (Dated)'!$D$2:$D$53,'Share Values'!$V481,'Transactions (Dated)'!$B$2:$B$53,'Share Values'!Y$11,'Transactions (Dated)'!$C$2:$C$53,"Buy")-SUMIFS('Transactions (Dated)'!$E$2:$E$53,'Transactions (Dated)'!$D$2:$D$53,'Share Values'!$V481,'Transactions (Dated)'!$B$2:$B$53,'Share Values'!Y$11,'Transactions (Dated)'!$C$2:$C$53,"Sell")</f>
        <v>0</v>
      </c>
      <c r="Z481" s="40">
        <f ca="1">Z480+SUMIFS('Transactions (Dated)'!$E$2:$E$53,'Transactions (Dated)'!$D$2:$D$53,'Share Values'!$V481,'Transactions (Dated)'!$B$2:$B$53,'Share Values'!Z$11,'Transactions (Dated)'!$C$2:$C$53,"Buy")-SUMIFS('Transactions (Dated)'!$E$2:$E$53,'Transactions (Dated)'!$D$2:$D$53,'Share Values'!$V481,'Transactions (Dated)'!$B$2:$B$53,'Share Values'!Z$11,'Transactions (Dated)'!$C$2:$C$53,"Sell")</f>
        <v>1892</v>
      </c>
      <c r="AA481" s="40">
        <f ca="1">AA480+SUMIFS('Transactions (Dated)'!$E$2:$E$53,'Transactions (Dated)'!$D$2:$D$53,'Share Values'!$V481,'Transactions (Dated)'!$B$2:$B$53,'Share Values'!AA$11,'Transactions (Dated)'!$C$2:$C$53,"Buy")-SUMIFS('Transactions (Dated)'!$E$2:$E$53,'Transactions (Dated)'!$D$2:$D$53,'Share Values'!$V481,'Transactions (Dated)'!$B$2:$B$53,'Share Values'!AA$11,'Transactions (Dated)'!$C$2:$C$53,"Sell")</f>
        <v>2348</v>
      </c>
      <c r="AB481" s="40">
        <f ca="1">AB480+SUMIFS('Transactions (Dated)'!$E$2:$E$53,'Transactions (Dated)'!$D$2:$D$53,'Share Values'!$V481,'Transactions (Dated)'!$B$2:$B$53,'Share Values'!AB$11,'Transactions (Dated)'!$C$2:$C$53,"Buy")-SUMIFS('Transactions (Dated)'!$E$2:$E$53,'Transactions (Dated)'!$D$2:$D$53,'Share Values'!$V481,'Transactions (Dated)'!$B$2:$B$53,'Share Values'!AB$11,'Transactions (Dated)'!$C$2:$C$53,"Sell")</f>
        <v>4900</v>
      </c>
      <c r="AC481" s="40">
        <f ca="1">AC480+SUMIFS('Transactions (Dated)'!$E$2:$E$53,'Transactions (Dated)'!$D$2:$D$53,'Share Values'!$V481,'Transactions (Dated)'!$B$2:$B$53,'Share Values'!AC$11,'Transactions (Dated)'!$C$2:$C$53,"Buy")-SUMIFS('Transactions (Dated)'!$E$2:$E$53,'Transactions (Dated)'!$D$2:$D$53,'Share Values'!$V481,'Transactions (Dated)'!$B$2:$B$53,'Share Values'!AC$11,'Transactions (Dated)'!$C$2:$C$53,"Sell")</f>
        <v>2900</v>
      </c>
      <c r="AD481" s="40">
        <f ca="1">AD480+SUMIFS('Transactions (Dated)'!$E$2:$E$53,'Transactions (Dated)'!$D$2:$D$53,'Share Values'!$V481,'Transactions (Dated)'!$B$2:$B$53,'Share Values'!AD$11,'Transactions (Dated)'!$C$2:$C$53,"Buy")-SUMIFS('Transactions (Dated)'!$E$2:$E$53,'Transactions (Dated)'!$D$2:$D$53,'Share Values'!$V481,'Transactions (Dated)'!$B$2:$B$53,'Share Values'!AD$11,'Transactions (Dated)'!$C$2:$C$53,"Sell")</f>
        <v>14201</v>
      </c>
      <c r="AE481" s="40">
        <f ca="1">AE480+SUMIFS('Transactions (Dated)'!$E$2:$E$53,'Transactions (Dated)'!$D$2:$D$53,'Share Values'!$V481,'Transactions (Dated)'!$B$2:$B$53,'Share Values'!AE$11,'Transactions (Dated)'!$C$2:$C$53,"Buy")-SUMIFS('Transactions (Dated)'!$E$2:$E$53,'Transactions (Dated)'!$D$2:$D$53,'Share Values'!$V481,'Transactions (Dated)'!$B$2:$B$53,'Share Values'!AE$11,'Transactions (Dated)'!$C$2:$C$53,"Sell")</f>
        <v>6835</v>
      </c>
      <c r="AF481" s="40">
        <f ca="1">AF480+SUMIFS('Transactions (Dated)'!$E$2:$E$53,'Transactions (Dated)'!$D$2:$D$53,'Share Values'!$V481,'Transactions (Dated)'!$B$2:$B$53,'Share Values'!AF$11,'Transactions (Dated)'!$C$2:$C$53,"Buy")-SUMIFS('Transactions (Dated)'!$E$2:$E$53,'Transactions (Dated)'!$D$2:$D$53,'Share Values'!$V481,'Transactions (Dated)'!$B$2:$B$53,'Share Values'!AF$11,'Transactions (Dated)'!$C$2:$C$53,"Sell")</f>
        <v>0</v>
      </c>
      <c r="AG481" s="40">
        <f ca="1">AG480+SUMIFS('Transactions (Dated)'!$E$2:$E$53,'Transactions (Dated)'!$D$2:$D$53,'Share Values'!$V481,'Transactions (Dated)'!$B$2:$B$53,'Share Values'!AG$11,'Transactions (Dated)'!$C$2:$C$53,"Buy")-SUMIFS('Transactions (Dated)'!$E$2:$E$53,'Transactions (Dated)'!$D$2:$D$53,'Share Values'!$V481,'Transactions (Dated)'!$B$2:$B$53,'Share Values'!AG$11,'Transactions (Dated)'!$C$2:$C$53,"Sell")</f>
        <v>0</v>
      </c>
      <c r="AH481" s="40">
        <f ca="1">AH480+SUMIFS('Transactions (Dated)'!$E$2:$E$53,'Transactions (Dated)'!$D$2:$D$53,'Share Values'!$V481,'Transactions (Dated)'!$B$2:$B$53,'Share Values'!AH$11,'Transactions (Dated)'!$C$2:$C$53,"Buy")-SUMIFS('Transactions (Dated)'!$E$2:$E$53,'Transactions (Dated)'!$D$2:$D$53,'Share Values'!$V481,'Transactions (Dated)'!$B$2:$B$53,'Share Values'!AH$11,'Transactions (Dated)'!$C$2:$C$53,"Sell")</f>
        <v>0</v>
      </c>
      <c r="AI481" s="40">
        <f ca="1">AI480+SUMIFS('Transactions (Dated)'!$E$2:$E$53,'Transactions (Dated)'!$D$2:$D$53,'Share Values'!$V481,'Transactions (Dated)'!$B$2:$B$53,'Share Values'!AI$11,'Transactions (Dated)'!$C$2:$C$53,"Buy")-SUMIFS('Transactions (Dated)'!$E$2:$E$53,'Transactions (Dated)'!$D$2:$D$53,'Share Values'!$V481,'Transactions (Dated)'!$B$2:$B$53,'Share Values'!AI$11,'Transactions (Dated)'!$C$2:$C$53,"Sell")</f>
        <v>0</v>
      </c>
      <c r="AJ481" s="40">
        <f ca="1">AJ480+SUMIFS('Transactions (Dated)'!$E$2:$E$53,'Transactions (Dated)'!$D$2:$D$53,'Share Values'!$V481,'Transactions (Dated)'!$B$2:$B$53,'Share Values'!AJ$11,'Transactions (Dated)'!$C$2:$C$53,"Buy")-SUMIFS('Transactions (Dated)'!$E$2:$E$53,'Transactions (Dated)'!$D$2:$D$53,'Share Values'!$V481,'Transactions (Dated)'!$B$2:$B$53,'Share Values'!AJ$11,'Transactions (Dated)'!$C$2:$C$53,"Sell")</f>
        <v>0</v>
      </c>
      <c r="AK481" s="40"/>
      <c r="AM481" s="3">
        <f t="shared" si="177"/>
        <v>42597</v>
      </c>
      <c r="AN481" s="6">
        <f t="shared" ca="1" si="178"/>
        <v>48840</v>
      </c>
      <c r="AO481" s="6">
        <f t="shared" ca="1" si="179"/>
        <v>23625</v>
      </c>
      <c r="AP481" s="6">
        <f t="shared" ca="1" si="180"/>
        <v>0</v>
      </c>
      <c r="AQ481" s="6">
        <f t="shared" ca="1" si="181"/>
        <v>77174.679999999993</v>
      </c>
      <c r="AR481" s="6">
        <f t="shared" ca="1" si="182"/>
        <v>31345.8</v>
      </c>
      <c r="AS481" s="6">
        <f t="shared" ca="1" si="183"/>
        <v>70168</v>
      </c>
      <c r="AT481" s="6">
        <f t="shared" ca="1" si="184"/>
        <v>51881</v>
      </c>
      <c r="AU481" s="6">
        <f t="shared" ca="1" si="185"/>
        <v>93868.61</v>
      </c>
      <c r="AV481" s="6">
        <f t="shared" ca="1" si="186"/>
        <v>64249</v>
      </c>
      <c r="AW481" s="6">
        <f t="shared" ca="1" si="187"/>
        <v>0</v>
      </c>
      <c r="AX481" s="6">
        <f t="shared" ca="1" si="188"/>
        <v>0</v>
      </c>
      <c r="AY481" s="6">
        <f t="shared" ca="1" si="189"/>
        <v>0</v>
      </c>
      <c r="AZ481" s="6">
        <f t="shared" ca="1" si="190"/>
        <v>0</v>
      </c>
      <c r="BA481" s="6">
        <f t="shared" ca="1" si="191"/>
        <v>0</v>
      </c>
      <c r="BB481" s="6"/>
      <c r="BD481" s="4">
        <f t="shared" ca="1" si="192"/>
        <v>461152.08999999997</v>
      </c>
      <c r="BF481" s="3">
        <f t="shared" si="193"/>
        <v>42597</v>
      </c>
      <c r="BG481" s="6">
        <f>BG480+SUMIFS('Transactions (Dated)'!H:H,'Transactions (Dated)'!D:D,'Share Values'!AM481)</f>
        <v>633797.67999999993</v>
      </c>
      <c r="BH481" s="6">
        <f ca="1">BH480+SUMIFS('Transactions (Dated)'!$F:$F,'Transactions (Dated)'!$D:$D,$BF481,'Transactions (Dated)'!$B:$B,BH$11,'Transactions (Dated)'!$C:$C,"Dividend (paid to cash)")*W481</f>
        <v>0</v>
      </c>
      <c r="BI481" s="6">
        <f ca="1">BI480+SUMIFS('Transactions (Dated)'!$F:$F,'Transactions (Dated)'!$D:$D,$BF481,'Transactions (Dated)'!$B:$B,BI$11,'Transactions (Dated)'!$C:$C,"Dividend (paid to cash)")*X481</f>
        <v>2421.875</v>
      </c>
      <c r="BJ481" s="6">
        <f ca="1">BJ480+SUMIFS('Transactions (Dated)'!$F:$F,'Transactions (Dated)'!$D:$D,$BF481,'Transactions (Dated)'!$B:$B,BJ$11,'Transactions (Dated)'!$C:$C,"Dividend (paid to cash)")*Y481</f>
        <v>0</v>
      </c>
      <c r="BK481" s="6">
        <f ca="1">BK480+SUMIFS('Transactions (Dated)'!$F:$F,'Transactions (Dated)'!$D:$D,$BF481,'Transactions (Dated)'!$B:$B,BK$11,'Transactions (Dated)'!$C:$C,"Dividend (paid to cash)")*Z481</f>
        <v>397.32000000000005</v>
      </c>
      <c r="BL481" s="6">
        <f ca="1">BL480+SUMIFS('Transactions (Dated)'!$F:$F,'Transactions (Dated)'!$D:$D,$BF481,'Transactions (Dated)'!$B:$B,BL$11,'Transactions (Dated)'!$C:$C,"Dividend (paid to cash)")*AA481</f>
        <v>0</v>
      </c>
      <c r="BM481" s="6">
        <f ca="1">BM480+SUMIFS('Transactions (Dated)'!$F:$F,'Transactions (Dated)'!$D:$D,$BF481,'Transactions (Dated)'!$B:$B,BM$11,'Transactions (Dated)'!$C:$C,"Dividend (paid to cash)")*AB481</f>
        <v>2874.5360000000001</v>
      </c>
      <c r="BN481" s="6">
        <f ca="1">BN480+SUMIFS('Transactions (Dated)'!$F:$F,'Transactions (Dated)'!$D:$D,$BF481,'Transactions (Dated)'!$B:$B,BN$11,'Transactions (Dated)'!$C:$C,"Dividend (paid to cash)")*AC481</f>
        <v>1740</v>
      </c>
      <c r="BO481" s="6">
        <f ca="1">BO480+SUMIFS('Transactions (Dated)'!$F:$F,'Transactions (Dated)'!$D:$D,$BF481,'Transactions (Dated)'!$B:$B,BO$11,'Transactions (Dated)'!$C:$C,"Dividend (paid to cash)")*AD481</f>
        <v>0</v>
      </c>
      <c r="BP481" s="6">
        <f ca="1">BP480+SUMIFS('Transactions (Dated)'!$F:$F,'Transactions (Dated)'!$D:$D,$BF481,'Transactions (Dated)'!$B:$B,BP$11,'Transactions (Dated)'!$C:$C,"Dividend (paid to cash)")*AE481</f>
        <v>0</v>
      </c>
      <c r="BQ481" s="6">
        <f ca="1">BQ480+SUMIFS('Transactions (Dated)'!$F:$F,'Transactions (Dated)'!$D:$D,$BF481,'Transactions (Dated)'!$B:$B,BQ$11,'Transactions (Dated)'!$C:$C,"Dividend (paid to cash)")*AF481</f>
        <v>0</v>
      </c>
      <c r="BR481" s="6">
        <f ca="1">BR480+SUMIFS('Transactions (Dated)'!$F:$F,'Transactions (Dated)'!$D:$D,$BF481,'Transactions (Dated)'!$B:$B,BR$11,'Transactions (Dated)'!$C:$C,"Dividend (paid to cash)")*AG481</f>
        <v>0</v>
      </c>
      <c r="BS481" s="6">
        <f ca="1">BS480+SUMIFS('Transactions (Dated)'!$F:$F,'Transactions (Dated)'!$D:$D,$BF481,'Transactions (Dated)'!$B:$B,BS$11,'Transactions (Dated)'!$C:$C,"Dividend (paid to cash)")*AH481</f>
        <v>0</v>
      </c>
      <c r="BT481" s="6">
        <f ca="1">BT480+SUMIFS('Transactions (Dated)'!$F:$F,'Transactions (Dated)'!$D:$D,$BF481,'Transactions (Dated)'!$B:$B,BT$11,'Transactions (Dated)'!$C:$C,"Dividend (paid to cash)")*AI481</f>
        <v>0</v>
      </c>
      <c r="BU481" s="6">
        <f ca="1">BU480+SUMIFS('Transactions (Dated)'!$F:$F,'Transactions (Dated)'!$D:$D,$BF481,'Transactions (Dated)'!$B:$B,BU$11,'Transactions (Dated)'!$C:$C,"Dividend (paid to cash)")*AJ481</f>
        <v>0</v>
      </c>
      <c r="BV481" s="6"/>
      <c r="BX481" s="6">
        <f t="shared" ca="1" si="198"/>
        <v>641231.41099999985</v>
      </c>
      <c r="BZ481" s="3">
        <f t="shared" si="199"/>
        <v>42597</v>
      </c>
      <c r="CA481" s="4">
        <f t="shared" ca="1" si="194"/>
        <v>461152.08999999997</v>
      </c>
      <c r="CB481" s="4">
        <f t="shared" ca="1" si="195"/>
        <v>641231.41099999985</v>
      </c>
      <c r="CD481" s="4">
        <f t="shared" ca="1" si="196"/>
        <v>1102383.5009999997</v>
      </c>
    </row>
    <row r="482" spans="2:82">
      <c r="B482" s="3">
        <f t="shared" si="197"/>
        <v>42598</v>
      </c>
      <c r="C482" s="2">
        <v>14703.4</v>
      </c>
      <c r="E482" s="70">
        <v>42598</v>
      </c>
      <c r="F482" s="69">
        <v>10.58</v>
      </c>
      <c r="G482" s="69">
        <v>2.48</v>
      </c>
      <c r="H482" s="69">
        <v>19.89</v>
      </c>
      <c r="I482" s="69">
        <v>40.39</v>
      </c>
      <c r="J482" s="69">
        <v>9.98</v>
      </c>
      <c r="K482" s="69">
        <v>14.31</v>
      </c>
      <c r="L482" s="69">
        <v>18</v>
      </c>
      <c r="M482" s="69">
        <v>6.7</v>
      </c>
      <c r="N482" s="69">
        <v>9.4</v>
      </c>
      <c r="O482" s="69">
        <v>9.4367000000000001</v>
      </c>
      <c r="P482" s="69">
        <v>23.86</v>
      </c>
      <c r="Q482" s="69">
        <v>1.1499999999999999</v>
      </c>
      <c r="R482" s="69">
        <v>6.17</v>
      </c>
      <c r="S482" s="69">
        <v>42.43</v>
      </c>
      <c r="T482" s="4"/>
      <c r="V482" s="3">
        <f t="shared" si="176"/>
        <v>42598</v>
      </c>
      <c r="W482" s="40">
        <f ca="1">W481+SUMIFS('Transactions (Dated)'!$E$2:$E$53,'Transactions (Dated)'!$D$2:$D$53,'Share Values'!$V482,'Transactions (Dated)'!$B$2:$B$53,'Share Values'!W$11,'Transactions (Dated)'!$C$2:$C$53,"Buy")-SUMIFS('Transactions (Dated)'!$E$2:$E$53,'Transactions (Dated)'!$D$2:$D$53,'Share Values'!$V482,'Transactions (Dated)'!$B$2:$B$53,'Share Values'!W$11,'Transactions (Dated)'!$C$2:$C$53,"Sell")</f>
        <v>4625</v>
      </c>
      <c r="X482" s="40">
        <f ca="1">X481+SUMIFS('Transactions (Dated)'!$E$2:$E$53,'Transactions (Dated)'!$D$2:$D$53,'Share Values'!$V482,'Transactions (Dated)'!$B$2:$B$53,'Share Values'!X$11,'Transactions (Dated)'!$C$2:$C$53,"Buy")-SUMIFS('Transactions (Dated)'!$E$2:$E$53,'Transactions (Dated)'!$D$2:$D$53,'Share Values'!$V482,'Transactions (Dated)'!$B$2:$B$53,'Share Values'!X$11,'Transactions (Dated)'!$C$2:$C$53,"Sell")</f>
        <v>9375</v>
      </c>
      <c r="Y482" s="40">
        <f ca="1">Y481+SUMIFS('Transactions (Dated)'!$E$2:$E$53,'Transactions (Dated)'!$D$2:$D$53,'Share Values'!$V482,'Transactions (Dated)'!$B$2:$B$53,'Share Values'!Y$11,'Transactions (Dated)'!$C$2:$C$53,"Buy")-SUMIFS('Transactions (Dated)'!$E$2:$E$53,'Transactions (Dated)'!$D$2:$D$53,'Share Values'!$V482,'Transactions (Dated)'!$B$2:$B$53,'Share Values'!Y$11,'Transactions (Dated)'!$C$2:$C$53,"Sell")</f>
        <v>0</v>
      </c>
      <c r="Z482" s="40">
        <f ca="1">Z481+SUMIFS('Transactions (Dated)'!$E$2:$E$53,'Transactions (Dated)'!$D$2:$D$53,'Share Values'!$V482,'Transactions (Dated)'!$B$2:$B$53,'Share Values'!Z$11,'Transactions (Dated)'!$C$2:$C$53,"Buy")-SUMIFS('Transactions (Dated)'!$E$2:$E$53,'Transactions (Dated)'!$D$2:$D$53,'Share Values'!$V482,'Transactions (Dated)'!$B$2:$B$53,'Share Values'!Z$11,'Transactions (Dated)'!$C$2:$C$53,"Sell")</f>
        <v>1892</v>
      </c>
      <c r="AA482" s="40">
        <f ca="1">AA481+SUMIFS('Transactions (Dated)'!$E$2:$E$53,'Transactions (Dated)'!$D$2:$D$53,'Share Values'!$V482,'Transactions (Dated)'!$B$2:$B$53,'Share Values'!AA$11,'Transactions (Dated)'!$C$2:$C$53,"Buy")-SUMIFS('Transactions (Dated)'!$E$2:$E$53,'Transactions (Dated)'!$D$2:$D$53,'Share Values'!$V482,'Transactions (Dated)'!$B$2:$B$53,'Share Values'!AA$11,'Transactions (Dated)'!$C$2:$C$53,"Sell")</f>
        <v>2348</v>
      </c>
      <c r="AB482" s="40">
        <f ca="1">AB481+SUMIFS('Transactions (Dated)'!$E$2:$E$53,'Transactions (Dated)'!$D$2:$D$53,'Share Values'!$V482,'Transactions (Dated)'!$B$2:$B$53,'Share Values'!AB$11,'Transactions (Dated)'!$C$2:$C$53,"Buy")-SUMIFS('Transactions (Dated)'!$E$2:$E$53,'Transactions (Dated)'!$D$2:$D$53,'Share Values'!$V482,'Transactions (Dated)'!$B$2:$B$53,'Share Values'!AB$11,'Transactions (Dated)'!$C$2:$C$53,"Sell")</f>
        <v>4900</v>
      </c>
      <c r="AC482" s="40">
        <f ca="1">AC481+SUMIFS('Transactions (Dated)'!$E$2:$E$53,'Transactions (Dated)'!$D$2:$D$53,'Share Values'!$V482,'Transactions (Dated)'!$B$2:$B$53,'Share Values'!AC$11,'Transactions (Dated)'!$C$2:$C$53,"Buy")-SUMIFS('Transactions (Dated)'!$E$2:$E$53,'Transactions (Dated)'!$D$2:$D$53,'Share Values'!$V482,'Transactions (Dated)'!$B$2:$B$53,'Share Values'!AC$11,'Transactions (Dated)'!$C$2:$C$53,"Sell")</f>
        <v>2900</v>
      </c>
      <c r="AD482" s="40">
        <f ca="1">AD481+SUMIFS('Transactions (Dated)'!$E$2:$E$53,'Transactions (Dated)'!$D$2:$D$53,'Share Values'!$V482,'Transactions (Dated)'!$B$2:$B$53,'Share Values'!AD$11,'Transactions (Dated)'!$C$2:$C$53,"Buy")-SUMIFS('Transactions (Dated)'!$E$2:$E$53,'Transactions (Dated)'!$D$2:$D$53,'Share Values'!$V482,'Transactions (Dated)'!$B$2:$B$53,'Share Values'!AD$11,'Transactions (Dated)'!$C$2:$C$53,"Sell")</f>
        <v>14201</v>
      </c>
      <c r="AE482" s="40">
        <f ca="1">AE481+SUMIFS('Transactions (Dated)'!$E$2:$E$53,'Transactions (Dated)'!$D$2:$D$53,'Share Values'!$V482,'Transactions (Dated)'!$B$2:$B$53,'Share Values'!AE$11,'Transactions (Dated)'!$C$2:$C$53,"Buy")-SUMIFS('Transactions (Dated)'!$E$2:$E$53,'Transactions (Dated)'!$D$2:$D$53,'Share Values'!$V482,'Transactions (Dated)'!$B$2:$B$53,'Share Values'!AE$11,'Transactions (Dated)'!$C$2:$C$53,"Sell")</f>
        <v>6835</v>
      </c>
      <c r="AF482" s="40">
        <f ca="1">AF481+SUMIFS('Transactions (Dated)'!$E$2:$E$53,'Transactions (Dated)'!$D$2:$D$53,'Share Values'!$V482,'Transactions (Dated)'!$B$2:$B$53,'Share Values'!AF$11,'Transactions (Dated)'!$C$2:$C$53,"Buy")-SUMIFS('Transactions (Dated)'!$E$2:$E$53,'Transactions (Dated)'!$D$2:$D$53,'Share Values'!$V482,'Transactions (Dated)'!$B$2:$B$53,'Share Values'!AF$11,'Transactions (Dated)'!$C$2:$C$53,"Sell")</f>
        <v>0</v>
      </c>
      <c r="AG482" s="40">
        <f ca="1">AG481+SUMIFS('Transactions (Dated)'!$E$2:$E$53,'Transactions (Dated)'!$D$2:$D$53,'Share Values'!$V482,'Transactions (Dated)'!$B$2:$B$53,'Share Values'!AG$11,'Transactions (Dated)'!$C$2:$C$53,"Buy")-SUMIFS('Transactions (Dated)'!$E$2:$E$53,'Transactions (Dated)'!$D$2:$D$53,'Share Values'!$V482,'Transactions (Dated)'!$B$2:$B$53,'Share Values'!AG$11,'Transactions (Dated)'!$C$2:$C$53,"Sell")</f>
        <v>0</v>
      </c>
      <c r="AH482" s="40">
        <f ca="1">AH481+SUMIFS('Transactions (Dated)'!$E$2:$E$53,'Transactions (Dated)'!$D$2:$D$53,'Share Values'!$V482,'Transactions (Dated)'!$B$2:$B$53,'Share Values'!AH$11,'Transactions (Dated)'!$C$2:$C$53,"Buy")-SUMIFS('Transactions (Dated)'!$E$2:$E$53,'Transactions (Dated)'!$D$2:$D$53,'Share Values'!$V482,'Transactions (Dated)'!$B$2:$B$53,'Share Values'!AH$11,'Transactions (Dated)'!$C$2:$C$53,"Sell")</f>
        <v>0</v>
      </c>
      <c r="AI482" s="40">
        <f ca="1">AI481+SUMIFS('Transactions (Dated)'!$E$2:$E$53,'Transactions (Dated)'!$D$2:$D$53,'Share Values'!$V482,'Transactions (Dated)'!$B$2:$B$53,'Share Values'!AI$11,'Transactions (Dated)'!$C$2:$C$53,"Buy")-SUMIFS('Transactions (Dated)'!$E$2:$E$53,'Transactions (Dated)'!$D$2:$D$53,'Share Values'!$V482,'Transactions (Dated)'!$B$2:$B$53,'Share Values'!AI$11,'Transactions (Dated)'!$C$2:$C$53,"Sell")</f>
        <v>0</v>
      </c>
      <c r="AJ482" s="40">
        <f ca="1">AJ481+SUMIFS('Transactions (Dated)'!$E$2:$E$53,'Transactions (Dated)'!$D$2:$D$53,'Share Values'!$V482,'Transactions (Dated)'!$B$2:$B$53,'Share Values'!AJ$11,'Transactions (Dated)'!$C$2:$C$53,"Buy")-SUMIFS('Transactions (Dated)'!$E$2:$E$53,'Transactions (Dated)'!$D$2:$D$53,'Share Values'!$V482,'Transactions (Dated)'!$B$2:$B$53,'Share Values'!AJ$11,'Transactions (Dated)'!$C$2:$C$53,"Sell")</f>
        <v>0</v>
      </c>
      <c r="AK482" s="40"/>
      <c r="AM482" s="3">
        <f t="shared" si="177"/>
        <v>42598</v>
      </c>
      <c r="AN482" s="6">
        <f t="shared" ca="1" si="178"/>
        <v>48932.5</v>
      </c>
      <c r="AO482" s="6">
        <f t="shared" ca="1" si="179"/>
        <v>23250</v>
      </c>
      <c r="AP482" s="6">
        <f t="shared" ca="1" si="180"/>
        <v>0</v>
      </c>
      <c r="AQ482" s="6">
        <f t="shared" ca="1" si="181"/>
        <v>76417.88</v>
      </c>
      <c r="AR482" s="6">
        <f t="shared" ca="1" si="182"/>
        <v>23433.040000000001</v>
      </c>
      <c r="AS482" s="6">
        <f t="shared" ca="1" si="183"/>
        <v>70119</v>
      </c>
      <c r="AT482" s="6">
        <f t="shared" ca="1" si="184"/>
        <v>52200</v>
      </c>
      <c r="AU482" s="6">
        <f t="shared" ca="1" si="185"/>
        <v>95146.7</v>
      </c>
      <c r="AV482" s="6">
        <f t="shared" ca="1" si="186"/>
        <v>64249</v>
      </c>
      <c r="AW482" s="6">
        <f t="shared" ca="1" si="187"/>
        <v>0</v>
      </c>
      <c r="AX482" s="6">
        <f t="shared" ca="1" si="188"/>
        <v>0</v>
      </c>
      <c r="AY482" s="6">
        <f t="shared" ca="1" si="189"/>
        <v>0</v>
      </c>
      <c r="AZ482" s="6">
        <f t="shared" ca="1" si="190"/>
        <v>0</v>
      </c>
      <c r="BA482" s="6">
        <f t="shared" ca="1" si="191"/>
        <v>0</v>
      </c>
      <c r="BB482" s="6"/>
      <c r="BD482" s="4">
        <f t="shared" ca="1" si="192"/>
        <v>453748.12000000005</v>
      </c>
      <c r="BF482" s="3">
        <f t="shared" si="193"/>
        <v>42598</v>
      </c>
      <c r="BG482" s="6">
        <f>BG481+SUMIFS('Transactions (Dated)'!H:H,'Transactions (Dated)'!D:D,'Share Values'!AM482)</f>
        <v>633797.67999999993</v>
      </c>
      <c r="BH482" s="6">
        <f ca="1">BH481+SUMIFS('Transactions (Dated)'!$F:$F,'Transactions (Dated)'!$D:$D,$BF482,'Transactions (Dated)'!$B:$B,BH$11,'Transactions (Dated)'!$C:$C,"Dividend (paid to cash)")*W482</f>
        <v>0</v>
      </c>
      <c r="BI482" s="6">
        <f ca="1">BI481+SUMIFS('Transactions (Dated)'!$F:$F,'Transactions (Dated)'!$D:$D,$BF482,'Transactions (Dated)'!$B:$B,BI$11,'Transactions (Dated)'!$C:$C,"Dividend (paid to cash)")*X482</f>
        <v>2421.875</v>
      </c>
      <c r="BJ482" s="6">
        <f ca="1">BJ481+SUMIFS('Transactions (Dated)'!$F:$F,'Transactions (Dated)'!$D:$D,$BF482,'Transactions (Dated)'!$B:$B,BJ$11,'Transactions (Dated)'!$C:$C,"Dividend (paid to cash)")*Y482</f>
        <v>0</v>
      </c>
      <c r="BK482" s="6">
        <f ca="1">BK481+SUMIFS('Transactions (Dated)'!$F:$F,'Transactions (Dated)'!$D:$D,$BF482,'Transactions (Dated)'!$B:$B,BK$11,'Transactions (Dated)'!$C:$C,"Dividend (paid to cash)")*Z482</f>
        <v>397.32000000000005</v>
      </c>
      <c r="BL482" s="6">
        <f ca="1">BL481+SUMIFS('Transactions (Dated)'!$F:$F,'Transactions (Dated)'!$D:$D,$BF482,'Transactions (Dated)'!$B:$B,BL$11,'Transactions (Dated)'!$C:$C,"Dividend (paid to cash)")*AA482</f>
        <v>0</v>
      </c>
      <c r="BM482" s="6">
        <f ca="1">BM481+SUMIFS('Transactions (Dated)'!$F:$F,'Transactions (Dated)'!$D:$D,$BF482,'Transactions (Dated)'!$B:$B,BM$11,'Transactions (Dated)'!$C:$C,"Dividend (paid to cash)")*AB482</f>
        <v>2874.5360000000001</v>
      </c>
      <c r="BN482" s="6">
        <f ca="1">BN481+SUMIFS('Transactions (Dated)'!$F:$F,'Transactions (Dated)'!$D:$D,$BF482,'Transactions (Dated)'!$B:$B,BN$11,'Transactions (Dated)'!$C:$C,"Dividend (paid to cash)")*AC482</f>
        <v>1740</v>
      </c>
      <c r="BO482" s="6">
        <f ca="1">BO481+SUMIFS('Transactions (Dated)'!$F:$F,'Transactions (Dated)'!$D:$D,$BF482,'Transactions (Dated)'!$B:$B,BO$11,'Transactions (Dated)'!$C:$C,"Dividend (paid to cash)")*AD482</f>
        <v>0</v>
      </c>
      <c r="BP482" s="6">
        <f ca="1">BP481+SUMIFS('Transactions (Dated)'!$F:$F,'Transactions (Dated)'!$D:$D,$BF482,'Transactions (Dated)'!$B:$B,BP$11,'Transactions (Dated)'!$C:$C,"Dividend (paid to cash)")*AE482</f>
        <v>0</v>
      </c>
      <c r="BQ482" s="6">
        <f ca="1">BQ481+SUMIFS('Transactions (Dated)'!$F:$F,'Transactions (Dated)'!$D:$D,$BF482,'Transactions (Dated)'!$B:$B,BQ$11,'Transactions (Dated)'!$C:$C,"Dividend (paid to cash)")*AF482</f>
        <v>0</v>
      </c>
      <c r="BR482" s="6">
        <f ca="1">BR481+SUMIFS('Transactions (Dated)'!$F:$F,'Transactions (Dated)'!$D:$D,$BF482,'Transactions (Dated)'!$B:$B,BR$11,'Transactions (Dated)'!$C:$C,"Dividend (paid to cash)")*AG482</f>
        <v>0</v>
      </c>
      <c r="BS482" s="6">
        <f ca="1">BS481+SUMIFS('Transactions (Dated)'!$F:$F,'Transactions (Dated)'!$D:$D,$BF482,'Transactions (Dated)'!$B:$B,BS$11,'Transactions (Dated)'!$C:$C,"Dividend (paid to cash)")*AH482</f>
        <v>0</v>
      </c>
      <c r="BT482" s="6">
        <f ca="1">BT481+SUMIFS('Transactions (Dated)'!$F:$F,'Transactions (Dated)'!$D:$D,$BF482,'Transactions (Dated)'!$B:$B,BT$11,'Transactions (Dated)'!$C:$C,"Dividend (paid to cash)")*AI482</f>
        <v>0</v>
      </c>
      <c r="BU482" s="6">
        <f ca="1">BU481+SUMIFS('Transactions (Dated)'!$F:$F,'Transactions (Dated)'!$D:$D,$BF482,'Transactions (Dated)'!$B:$B,BU$11,'Transactions (Dated)'!$C:$C,"Dividend (paid to cash)")*AJ482</f>
        <v>0</v>
      </c>
      <c r="BV482" s="6"/>
      <c r="BX482" s="6">
        <f t="shared" ca="1" si="198"/>
        <v>641231.41099999985</v>
      </c>
      <c r="BZ482" s="3">
        <f t="shared" si="199"/>
        <v>42598</v>
      </c>
      <c r="CA482" s="4">
        <f t="shared" ca="1" si="194"/>
        <v>453748.12000000005</v>
      </c>
      <c r="CB482" s="4">
        <f t="shared" ca="1" si="195"/>
        <v>641231.41099999985</v>
      </c>
      <c r="CD482" s="4">
        <f t="shared" ca="1" si="196"/>
        <v>1094979.531</v>
      </c>
    </row>
    <row r="483" spans="2:82">
      <c r="B483" s="3">
        <f t="shared" si="197"/>
        <v>42599</v>
      </c>
      <c r="C483" s="2">
        <v>14697.6</v>
      </c>
      <c r="E483" s="70">
        <v>42599</v>
      </c>
      <c r="F483" s="69">
        <v>10.59</v>
      </c>
      <c r="G483" s="69">
        <v>2.56</v>
      </c>
      <c r="H483" s="69">
        <v>19.87</v>
      </c>
      <c r="I483" s="69">
        <v>40.299999999999997</v>
      </c>
      <c r="J483" s="69">
        <v>9.89</v>
      </c>
      <c r="K483" s="69">
        <v>14.39</v>
      </c>
      <c r="L483" s="69">
        <v>17.89</v>
      </c>
      <c r="M483" s="69">
        <v>6.54</v>
      </c>
      <c r="N483" s="69">
        <v>9.2799999999999994</v>
      </c>
      <c r="O483" s="69">
        <v>9.4332999999999991</v>
      </c>
      <c r="P483" s="69">
        <v>23.68</v>
      </c>
      <c r="Q483" s="69">
        <v>1.1299999999999999</v>
      </c>
      <c r="R483" s="69">
        <v>5.93</v>
      </c>
      <c r="S483" s="69">
        <v>42.63</v>
      </c>
      <c r="T483" s="4"/>
      <c r="V483" s="3">
        <f t="shared" si="176"/>
        <v>42599</v>
      </c>
      <c r="W483" s="40">
        <f ca="1">W482+SUMIFS('Transactions (Dated)'!$E$2:$E$53,'Transactions (Dated)'!$D$2:$D$53,'Share Values'!$V483,'Transactions (Dated)'!$B$2:$B$53,'Share Values'!W$11,'Transactions (Dated)'!$C$2:$C$53,"Buy")-SUMIFS('Transactions (Dated)'!$E$2:$E$53,'Transactions (Dated)'!$D$2:$D$53,'Share Values'!$V483,'Transactions (Dated)'!$B$2:$B$53,'Share Values'!W$11,'Transactions (Dated)'!$C$2:$C$53,"Sell")</f>
        <v>4625</v>
      </c>
      <c r="X483" s="40">
        <f ca="1">X482+SUMIFS('Transactions (Dated)'!$E$2:$E$53,'Transactions (Dated)'!$D$2:$D$53,'Share Values'!$V483,'Transactions (Dated)'!$B$2:$B$53,'Share Values'!X$11,'Transactions (Dated)'!$C$2:$C$53,"Buy")-SUMIFS('Transactions (Dated)'!$E$2:$E$53,'Transactions (Dated)'!$D$2:$D$53,'Share Values'!$V483,'Transactions (Dated)'!$B$2:$B$53,'Share Values'!X$11,'Transactions (Dated)'!$C$2:$C$53,"Sell")</f>
        <v>9375</v>
      </c>
      <c r="Y483" s="40">
        <f ca="1">Y482+SUMIFS('Transactions (Dated)'!$E$2:$E$53,'Transactions (Dated)'!$D$2:$D$53,'Share Values'!$V483,'Transactions (Dated)'!$B$2:$B$53,'Share Values'!Y$11,'Transactions (Dated)'!$C$2:$C$53,"Buy")-SUMIFS('Transactions (Dated)'!$E$2:$E$53,'Transactions (Dated)'!$D$2:$D$53,'Share Values'!$V483,'Transactions (Dated)'!$B$2:$B$53,'Share Values'!Y$11,'Transactions (Dated)'!$C$2:$C$53,"Sell")</f>
        <v>0</v>
      </c>
      <c r="Z483" s="40">
        <f ca="1">Z482+SUMIFS('Transactions (Dated)'!$E$2:$E$53,'Transactions (Dated)'!$D$2:$D$53,'Share Values'!$V483,'Transactions (Dated)'!$B$2:$B$53,'Share Values'!Z$11,'Transactions (Dated)'!$C$2:$C$53,"Buy")-SUMIFS('Transactions (Dated)'!$E$2:$E$53,'Transactions (Dated)'!$D$2:$D$53,'Share Values'!$V483,'Transactions (Dated)'!$B$2:$B$53,'Share Values'!Z$11,'Transactions (Dated)'!$C$2:$C$53,"Sell")</f>
        <v>1892</v>
      </c>
      <c r="AA483" s="40">
        <f ca="1">AA482+SUMIFS('Transactions (Dated)'!$E$2:$E$53,'Transactions (Dated)'!$D$2:$D$53,'Share Values'!$V483,'Transactions (Dated)'!$B$2:$B$53,'Share Values'!AA$11,'Transactions (Dated)'!$C$2:$C$53,"Buy")-SUMIFS('Transactions (Dated)'!$E$2:$E$53,'Transactions (Dated)'!$D$2:$D$53,'Share Values'!$V483,'Transactions (Dated)'!$B$2:$B$53,'Share Values'!AA$11,'Transactions (Dated)'!$C$2:$C$53,"Sell")</f>
        <v>2348</v>
      </c>
      <c r="AB483" s="40">
        <f ca="1">AB482+SUMIFS('Transactions (Dated)'!$E$2:$E$53,'Transactions (Dated)'!$D$2:$D$53,'Share Values'!$V483,'Transactions (Dated)'!$B$2:$B$53,'Share Values'!AB$11,'Transactions (Dated)'!$C$2:$C$53,"Buy")-SUMIFS('Transactions (Dated)'!$E$2:$E$53,'Transactions (Dated)'!$D$2:$D$53,'Share Values'!$V483,'Transactions (Dated)'!$B$2:$B$53,'Share Values'!AB$11,'Transactions (Dated)'!$C$2:$C$53,"Sell")</f>
        <v>4900</v>
      </c>
      <c r="AC483" s="40">
        <f ca="1">AC482+SUMIFS('Transactions (Dated)'!$E$2:$E$53,'Transactions (Dated)'!$D$2:$D$53,'Share Values'!$V483,'Transactions (Dated)'!$B$2:$B$53,'Share Values'!AC$11,'Transactions (Dated)'!$C$2:$C$53,"Buy")-SUMIFS('Transactions (Dated)'!$E$2:$E$53,'Transactions (Dated)'!$D$2:$D$53,'Share Values'!$V483,'Transactions (Dated)'!$B$2:$B$53,'Share Values'!AC$11,'Transactions (Dated)'!$C$2:$C$53,"Sell")</f>
        <v>2900</v>
      </c>
      <c r="AD483" s="40">
        <f ca="1">AD482+SUMIFS('Transactions (Dated)'!$E$2:$E$53,'Transactions (Dated)'!$D$2:$D$53,'Share Values'!$V483,'Transactions (Dated)'!$B$2:$B$53,'Share Values'!AD$11,'Transactions (Dated)'!$C$2:$C$53,"Buy")-SUMIFS('Transactions (Dated)'!$E$2:$E$53,'Transactions (Dated)'!$D$2:$D$53,'Share Values'!$V483,'Transactions (Dated)'!$B$2:$B$53,'Share Values'!AD$11,'Transactions (Dated)'!$C$2:$C$53,"Sell")</f>
        <v>14201</v>
      </c>
      <c r="AE483" s="40">
        <f ca="1">AE482+SUMIFS('Transactions (Dated)'!$E$2:$E$53,'Transactions (Dated)'!$D$2:$D$53,'Share Values'!$V483,'Transactions (Dated)'!$B$2:$B$53,'Share Values'!AE$11,'Transactions (Dated)'!$C$2:$C$53,"Buy")-SUMIFS('Transactions (Dated)'!$E$2:$E$53,'Transactions (Dated)'!$D$2:$D$53,'Share Values'!$V483,'Transactions (Dated)'!$B$2:$B$53,'Share Values'!AE$11,'Transactions (Dated)'!$C$2:$C$53,"Sell")</f>
        <v>6835</v>
      </c>
      <c r="AF483" s="40">
        <f ca="1">AF482+SUMIFS('Transactions (Dated)'!$E$2:$E$53,'Transactions (Dated)'!$D$2:$D$53,'Share Values'!$V483,'Transactions (Dated)'!$B$2:$B$53,'Share Values'!AF$11,'Transactions (Dated)'!$C$2:$C$53,"Buy")-SUMIFS('Transactions (Dated)'!$E$2:$E$53,'Transactions (Dated)'!$D$2:$D$53,'Share Values'!$V483,'Transactions (Dated)'!$B$2:$B$53,'Share Values'!AF$11,'Transactions (Dated)'!$C$2:$C$53,"Sell")</f>
        <v>0</v>
      </c>
      <c r="AG483" s="40">
        <f ca="1">AG482+SUMIFS('Transactions (Dated)'!$E$2:$E$53,'Transactions (Dated)'!$D$2:$D$53,'Share Values'!$V483,'Transactions (Dated)'!$B$2:$B$53,'Share Values'!AG$11,'Transactions (Dated)'!$C$2:$C$53,"Buy")-SUMIFS('Transactions (Dated)'!$E$2:$E$53,'Transactions (Dated)'!$D$2:$D$53,'Share Values'!$V483,'Transactions (Dated)'!$B$2:$B$53,'Share Values'!AG$11,'Transactions (Dated)'!$C$2:$C$53,"Sell")</f>
        <v>0</v>
      </c>
      <c r="AH483" s="40">
        <f ca="1">AH482+SUMIFS('Transactions (Dated)'!$E$2:$E$53,'Transactions (Dated)'!$D$2:$D$53,'Share Values'!$V483,'Transactions (Dated)'!$B$2:$B$53,'Share Values'!AH$11,'Transactions (Dated)'!$C$2:$C$53,"Buy")-SUMIFS('Transactions (Dated)'!$E$2:$E$53,'Transactions (Dated)'!$D$2:$D$53,'Share Values'!$V483,'Transactions (Dated)'!$B$2:$B$53,'Share Values'!AH$11,'Transactions (Dated)'!$C$2:$C$53,"Sell")</f>
        <v>0</v>
      </c>
      <c r="AI483" s="40">
        <f ca="1">AI482+SUMIFS('Transactions (Dated)'!$E$2:$E$53,'Transactions (Dated)'!$D$2:$D$53,'Share Values'!$V483,'Transactions (Dated)'!$B$2:$B$53,'Share Values'!AI$11,'Transactions (Dated)'!$C$2:$C$53,"Buy")-SUMIFS('Transactions (Dated)'!$E$2:$E$53,'Transactions (Dated)'!$D$2:$D$53,'Share Values'!$V483,'Transactions (Dated)'!$B$2:$B$53,'Share Values'!AI$11,'Transactions (Dated)'!$C$2:$C$53,"Sell")</f>
        <v>0</v>
      </c>
      <c r="AJ483" s="40">
        <f ca="1">AJ482+SUMIFS('Transactions (Dated)'!$E$2:$E$53,'Transactions (Dated)'!$D$2:$D$53,'Share Values'!$V483,'Transactions (Dated)'!$B$2:$B$53,'Share Values'!AJ$11,'Transactions (Dated)'!$C$2:$C$53,"Buy")-SUMIFS('Transactions (Dated)'!$E$2:$E$53,'Transactions (Dated)'!$D$2:$D$53,'Share Values'!$V483,'Transactions (Dated)'!$B$2:$B$53,'Share Values'!AJ$11,'Transactions (Dated)'!$C$2:$C$53,"Sell")</f>
        <v>0</v>
      </c>
      <c r="AK483" s="40"/>
      <c r="AM483" s="3">
        <f t="shared" si="177"/>
        <v>42599</v>
      </c>
      <c r="AN483" s="6">
        <f t="shared" ca="1" si="178"/>
        <v>48978.75</v>
      </c>
      <c r="AO483" s="6">
        <f t="shared" ca="1" si="179"/>
        <v>24000</v>
      </c>
      <c r="AP483" s="6">
        <f t="shared" ca="1" si="180"/>
        <v>0</v>
      </c>
      <c r="AQ483" s="6">
        <f t="shared" ca="1" si="181"/>
        <v>76247.599999999991</v>
      </c>
      <c r="AR483" s="6">
        <f t="shared" ca="1" si="182"/>
        <v>23221.72</v>
      </c>
      <c r="AS483" s="6">
        <f t="shared" ca="1" si="183"/>
        <v>70511</v>
      </c>
      <c r="AT483" s="6">
        <f t="shared" ca="1" si="184"/>
        <v>51881</v>
      </c>
      <c r="AU483" s="6">
        <f t="shared" ca="1" si="185"/>
        <v>92874.54</v>
      </c>
      <c r="AV483" s="6">
        <f t="shared" ca="1" si="186"/>
        <v>63428.799999999996</v>
      </c>
      <c r="AW483" s="6">
        <f t="shared" ca="1" si="187"/>
        <v>0</v>
      </c>
      <c r="AX483" s="6">
        <f t="shared" ca="1" si="188"/>
        <v>0</v>
      </c>
      <c r="AY483" s="6">
        <f t="shared" ca="1" si="189"/>
        <v>0</v>
      </c>
      <c r="AZ483" s="6">
        <f t="shared" ca="1" si="190"/>
        <v>0</v>
      </c>
      <c r="BA483" s="6">
        <f t="shared" ca="1" si="191"/>
        <v>0</v>
      </c>
      <c r="BB483" s="6"/>
      <c r="BD483" s="4">
        <f t="shared" ca="1" si="192"/>
        <v>451143.40999999992</v>
      </c>
      <c r="BF483" s="3">
        <f t="shared" si="193"/>
        <v>42599</v>
      </c>
      <c r="BG483" s="6">
        <f>BG482+SUMIFS('Transactions (Dated)'!H:H,'Transactions (Dated)'!D:D,'Share Values'!AM483)</f>
        <v>633797.67999999993</v>
      </c>
      <c r="BH483" s="6">
        <f ca="1">BH482+SUMIFS('Transactions (Dated)'!$F:$F,'Transactions (Dated)'!$D:$D,$BF483,'Transactions (Dated)'!$B:$B,BH$11,'Transactions (Dated)'!$C:$C,"Dividend (paid to cash)")*W483</f>
        <v>0</v>
      </c>
      <c r="BI483" s="6">
        <f ca="1">BI482+SUMIFS('Transactions (Dated)'!$F:$F,'Transactions (Dated)'!$D:$D,$BF483,'Transactions (Dated)'!$B:$B,BI$11,'Transactions (Dated)'!$C:$C,"Dividend (paid to cash)")*X483</f>
        <v>2421.875</v>
      </c>
      <c r="BJ483" s="6">
        <f ca="1">BJ482+SUMIFS('Transactions (Dated)'!$F:$F,'Transactions (Dated)'!$D:$D,$BF483,'Transactions (Dated)'!$B:$B,BJ$11,'Transactions (Dated)'!$C:$C,"Dividend (paid to cash)")*Y483</f>
        <v>0</v>
      </c>
      <c r="BK483" s="6">
        <f ca="1">BK482+SUMIFS('Transactions (Dated)'!$F:$F,'Transactions (Dated)'!$D:$D,$BF483,'Transactions (Dated)'!$B:$B,BK$11,'Transactions (Dated)'!$C:$C,"Dividend (paid to cash)")*Z483</f>
        <v>482.46000000000004</v>
      </c>
      <c r="BL483" s="6">
        <f ca="1">BL482+SUMIFS('Transactions (Dated)'!$F:$F,'Transactions (Dated)'!$D:$D,$BF483,'Transactions (Dated)'!$B:$B,BL$11,'Transactions (Dated)'!$C:$C,"Dividend (paid to cash)")*AA483</f>
        <v>0</v>
      </c>
      <c r="BM483" s="6">
        <f ca="1">BM482+SUMIFS('Transactions (Dated)'!$F:$F,'Transactions (Dated)'!$D:$D,$BF483,'Transactions (Dated)'!$B:$B,BM$11,'Transactions (Dated)'!$C:$C,"Dividend (paid to cash)")*AB483</f>
        <v>2874.5360000000001</v>
      </c>
      <c r="BN483" s="6">
        <f ca="1">BN482+SUMIFS('Transactions (Dated)'!$F:$F,'Transactions (Dated)'!$D:$D,$BF483,'Transactions (Dated)'!$B:$B,BN$11,'Transactions (Dated)'!$C:$C,"Dividend (paid to cash)")*AC483</f>
        <v>1740</v>
      </c>
      <c r="BO483" s="6">
        <f ca="1">BO482+SUMIFS('Transactions (Dated)'!$F:$F,'Transactions (Dated)'!$D:$D,$BF483,'Transactions (Dated)'!$B:$B,BO$11,'Transactions (Dated)'!$C:$C,"Dividend (paid to cash)")*AD483</f>
        <v>0</v>
      </c>
      <c r="BP483" s="6">
        <f ca="1">BP482+SUMIFS('Transactions (Dated)'!$F:$F,'Transactions (Dated)'!$D:$D,$BF483,'Transactions (Dated)'!$B:$B,BP$11,'Transactions (Dated)'!$C:$C,"Dividend (paid to cash)")*AE483</f>
        <v>0</v>
      </c>
      <c r="BQ483" s="6">
        <f ca="1">BQ482+SUMIFS('Transactions (Dated)'!$F:$F,'Transactions (Dated)'!$D:$D,$BF483,'Transactions (Dated)'!$B:$B,BQ$11,'Transactions (Dated)'!$C:$C,"Dividend (paid to cash)")*AF483</f>
        <v>0</v>
      </c>
      <c r="BR483" s="6">
        <f ca="1">BR482+SUMIFS('Transactions (Dated)'!$F:$F,'Transactions (Dated)'!$D:$D,$BF483,'Transactions (Dated)'!$B:$B,BR$11,'Transactions (Dated)'!$C:$C,"Dividend (paid to cash)")*AG483</f>
        <v>0</v>
      </c>
      <c r="BS483" s="6">
        <f ca="1">BS482+SUMIFS('Transactions (Dated)'!$F:$F,'Transactions (Dated)'!$D:$D,$BF483,'Transactions (Dated)'!$B:$B,BS$11,'Transactions (Dated)'!$C:$C,"Dividend (paid to cash)")*AH483</f>
        <v>0</v>
      </c>
      <c r="BT483" s="6">
        <f ca="1">BT482+SUMIFS('Transactions (Dated)'!$F:$F,'Transactions (Dated)'!$D:$D,$BF483,'Transactions (Dated)'!$B:$B,BT$11,'Transactions (Dated)'!$C:$C,"Dividend (paid to cash)")*AI483</f>
        <v>0</v>
      </c>
      <c r="BU483" s="6">
        <f ca="1">BU482+SUMIFS('Transactions (Dated)'!$F:$F,'Transactions (Dated)'!$D:$D,$BF483,'Transactions (Dated)'!$B:$B,BU$11,'Transactions (Dated)'!$C:$C,"Dividend (paid to cash)")*AJ483</f>
        <v>0</v>
      </c>
      <c r="BV483" s="6"/>
      <c r="BX483" s="6">
        <f t="shared" ca="1" si="198"/>
        <v>641316.55099999986</v>
      </c>
      <c r="BZ483" s="3">
        <f t="shared" si="199"/>
        <v>42599</v>
      </c>
      <c r="CA483" s="4">
        <f t="shared" ca="1" si="194"/>
        <v>451143.40999999992</v>
      </c>
      <c r="CB483" s="4">
        <f t="shared" ca="1" si="195"/>
        <v>641316.55099999986</v>
      </c>
      <c r="CD483" s="4">
        <f t="shared" ca="1" si="196"/>
        <v>1092459.9609999997</v>
      </c>
    </row>
    <row r="484" spans="2:82">
      <c r="B484" s="3">
        <f t="shared" si="197"/>
        <v>42600</v>
      </c>
      <c r="C484" s="2">
        <v>14695.7</v>
      </c>
      <c r="E484" s="70">
        <v>42600</v>
      </c>
      <c r="F484" s="69">
        <v>10.41</v>
      </c>
      <c r="G484" s="69">
        <v>2.68</v>
      </c>
      <c r="H484" s="69">
        <v>19.86</v>
      </c>
      <c r="I484" s="69">
        <v>40.28</v>
      </c>
      <c r="J484" s="69">
        <v>9.7100000000000009</v>
      </c>
      <c r="K484" s="69">
        <v>14.56</v>
      </c>
      <c r="L484" s="69">
        <v>18.059999999999999</v>
      </c>
      <c r="M484" s="69">
        <v>6.86</v>
      </c>
      <c r="N484" s="69">
        <v>8.9700000000000006</v>
      </c>
      <c r="O484" s="69">
        <v>9.5832999999999995</v>
      </c>
      <c r="P484" s="69">
        <v>23.46</v>
      </c>
      <c r="Q484" s="69">
        <v>1.1200000000000001</v>
      </c>
      <c r="R484" s="69">
        <v>6.11</v>
      </c>
      <c r="S484" s="69">
        <v>43.01</v>
      </c>
      <c r="T484" s="4"/>
      <c r="V484" s="3">
        <f t="shared" si="176"/>
        <v>42600</v>
      </c>
      <c r="W484" s="40">
        <f ca="1">W483+SUMIFS('Transactions (Dated)'!$E$2:$E$53,'Transactions (Dated)'!$D$2:$D$53,'Share Values'!$V484,'Transactions (Dated)'!$B$2:$B$53,'Share Values'!W$11,'Transactions (Dated)'!$C$2:$C$53,"Buy")-SUMIFS('Transactions (Dated)'!$E$2:$E$53,'Transactions (Dated)'!$D$2:$D$53,'Share Values'!$V484,'Transactions (Dated)'!$B$2:$B$53,'Share Values'!W$11,'Transactions (Dated)'!$C$2:$C$53,"Sell")</f>
        <v>4625</v>
      </c>
      <c r="X484" s="40">
        <f ca="1">X483+SUMIFS('Transactions (Dated)'!$E$2:$E$53,'Transactions (Dated)'!$D$2:$D$53,'Share Values'!$V484,'Transactions (Dated)'!$B$2:$B$53,'Share Values'!X$11,'Transactions (Dated)'!$C$2:$C$53,"Buy")-SUMIFS('Transactions (Dated)'!$E$2:$E$53,'Transactions (Dated)'!$D$2:$D$53,'Share Values'!$V484,'Transactions (Dated)'!$B$2:$B$53,'Share Values'!X$11,'Transactions (Dated)'!$C$2:$C$53,"Sell")</f>
        <v>9375</v>
      </c>
      <c r="Y484" s="40">
        <f ca="1">Y483+SUMIFS('Transactions (Dated)'!$E$2:$E$53,'Transactions (Dated)'!$D$2:$D$53,'Share Values'!$V484,'Transactions (Dated)'!$B$2:$B$53,'Share Values'!Y$11,'Transactions (Dated)'!$C$2:$C$53,"Buy")-SUMIFS('Transactions (Dated)'!$E$2:$E$53,'Transactions (Dated)'!$D$2:$D$53,'Share Values'!$V484,'Transactions (Dated)'!$B$2:$B$53,'Share Values'!Y$11,'Transactions (Dated)'!$C$2:$C$53,"Sell")</f>
        <v>0</v>
      </c>
      <c r="Z484" s="40">
        <f ca="1">Z483+SUMIFS('Transactions (Dated)'!$E$2:$E$53,'Transactions (Dated)'!$D$2:$D$53,'Share Values'!$V484,'Transactions (Dated)'!$B$2:$B$53,'Share Values'!Z$11,'Transactions (Dated)'!$C$2:$C$53,"Buy")-SUMIFS('Transactions (Dated)'!$E$2:$E$53,'Transactions (Dated)'!$D$2:$D$53,'Share Values'!$V484,'Transactions (Dated)'!$B$2:$B$53,'Share Values'!Z$11,'Transactions (Dated)'!$C$2:$C$53,"Sell")</f>
        <v>1892</v>
      </c>
      <c r="AA484" s="40">
        <f ca="1">AA483+SUMIFS('Transactions (Dated)'!$E$2:$E$53,'Transactions (Dated)'!$D$2:$D$53,'Share Values'!$V484,'Transactions (Dated)'!$B$2:$B$53,'Share Values'!AA$11,'Transactions (Dated)'!$C$2:$C$53,"Buy")-SUMIFS('Transactions (Dated)'!$E$2:$E$53,'Transactions (Dated)'!$D$2:$D$53,'Share Values'!$V484,'Transactions (Dated)'!$B$2:$B$53,'Share Values'!AA$11,'Transactions (Dated)'!$C$2:$C$53,"Sell")</f>
        <v>2348</v>
      </c>
      <c r="AB484" s="40">
        <f ca="1">AB483+SUMIFS('Transactions (Dated)'!$E$2:$E$53,'Transactions (Dated)'!$D$2:$D$53,'Share Values'!$V484,'Transactions (Dated)'!$B$2:$B$53,'Share Values'!AB$11,'Transactions (Dated)'!$C$2:$C$53,"Buy")-SUMIFS('Transactions (Dated)'!$E$2:$E$53,'Transactions (Dated)'!$D$2:$D$53,'Share Values'!$V484,'Transactions (Dated)'!$B$2:$B$53,'Share Values'!AB$11,'Transactions (Dated)'!$C$2:$C$53,"Sell")</f>
        <v>4900</v>
      </c>
      <c r="AC484" s="40">
        <f ca="1">AC483+SUMIFS('Transactions (Dated)'!$E$2:$E$53,'Transactions (Dated)'!$D$2:$D$53,'Share Values'!$V484,'Transactions (Dated)'!$B$2:$B$53,'Share Values'!AC$11,'Transactions (Dated)'!$C$2:$C$53,"Buy")-SUMIFS('Transactions (Dated)'!$E$2:$E$53,'Transactions (Dated)'!$D$2:$D$53,'Share Values'!$V484,'Transactions (Dated)'!$B$2:$B$53,'Share Values'!AC$11,'Transactions (Dated)'!$C$2:$C$53,"Sell")</f>
        <v>2900</v>
      </c>
      <c r="AD484" s="40">
        <f ca="1">AD483+SUMIFS('Transactions (Dated)'!$E$2:$E$53,'Transactions (Dated)'!$D$2:$D$53,'Share Values'!$V484,'Transactions (Dated)'!$B$2:$B$53,'Share Values'!AD$11,'Transactions (Dated)'!$C$2:$C$53,"Buy")-SUMIFS('Transactions (Dated)'!$E$2:$E$53,'Transactions (Dated)'!$D$2:$D$53,'Share Values'!$V484,'Transactions (Dated)'!$B$2:$B$53,'Share Values'!AD$11,'Transactions (Dated)'!$C$2:$C$53,"Sell")</f>
        <v>14201</v>
      </c>
      <c r="AE484" s="40">
        <f ca="1">AE483+SUMIFS('Transactions (Dated)'!$E$2:$E$53,'Transactions (Dated)'!$D$2:$D$53,'Share Values'!$V484,'Transactions (Dated)'!$B$2:$B$53,'Share Values'!AE$11,'Transactions (Dated)'!$C$2:$C$53,"Buy")-SUMIFS('Transactions (Dated)'!$E$2:$E$53,'Transactions (Dated)'!$D$2:$D$53,'Share Values'!$V484,'Transactions (Dated)'!$B$2:$B$53,'Share Values'!AE$11,'Transactions (Dated)'!$C$2:$C$53,"Sell")</f>
        <v>6835</v>
      </c>
      <c r="AF484" s="40">
        <f ca="1">AF483+SUMIFS('Transactions (Dated)'!$E$2:$E$53,'Transactions (Dated)'!$D$2:$D$53,'Share Values'!$V484,'Transactions (Dated)'!$B$2:$B$53,'Share Values'!AF$11,'Transactions (Dated)'!$C$2:$C$53,"Buy")-SUMIFS('Transactions (Dated)'!$E$2:$E$53,'Transactions (Dated)'!$D$2:$D$53,'Share Values'!$V484,'Transactions (Dated)'!$B$2:$B$53,'Share Values'!AF$11,'Transactions (Dated)'!$C$2:$C$53,"Sell")</f>
        <v>0</v>
      </c>
      <c r="AG484" s="40">
        <f ca="1">AG483+SUMIFS('Transactions (Dated)'!$E$2:$E$53,'Transactions (Dated)'!$D$2:$D$53,'Share Values'!$V484,'Transactions (Dated)'!$B$2:$B$53,'Share Values'!AG$11,'Transactions (Dated)'!$C$2:$C$53,"Buy")-SUMIFS('Transactions (Dated)'!$E$2:$E$53,'Transactions (Dated)'!$D$2:$D$53,'Share Values'!$V484,'Transactions (Dated)'!$B$2:$B$53,'Share Values'!AG$11,'Transactions (Dated)'!$C$2:$C$53,"Sell")</f>
        <v>0</v>
      </c>
      <c r="AH484" s="40">
        <f ca="1">AH483+SUMIFS('Transactions (Dated)'!$E$2:$E$53,'Transactions (Dated)'!$D$2:$D$53,'Share Values'!$V484,'Transactions (Dated)'!$B$2:$B$53,'Share Values'!AH$11,'Transactions (Dated)'!$C$2:$C$53,"Buy")-SUMIFS('Transactions (Dated)'!$E$2:$E$53,'Transactions (Dated)'!$D$2:$D$53,'Share Values'!$V484,'Transactions (Dated)'!$B$2:$B$53,'Share Values'!AH$11,'Transactions (Dated)'!$C$2:$C$53,"Sell")</f>
        <v>0</v>
      </c>
      <c r="AI484" s="40">
        <f ca="1">AI483+SUMIFS('Transactions (Dated)'!$E$2:$E$53,'Transactions (Dated)'!$D$2:$D$53,'Share Values'!$V484,'Transactions (Dated)'!$B$2:$B$53,'Share Values'!AI$11,'Transactions (Dated)'!$C$2:$C$53,"Buy")-SUMIFS('Transactions (Dated)'!$E$2:$E$53,'Transactions (Dated)'!$D$2:$D$53,'Share Values'!$V484,'Transactions (Dated)'!$B$2:$B$53,'Share Values'!AI$11,'Transactions (Dated)'!$C$2:$C$53,"Sell")</f>
        <v>0</v>
      </c>
      <c r="AJ484" s="40">
        <f ca="1">AJ483+SUMIFS('Transactions (Dated)'!$E$2:$E$53,'Transactions (Dated)'!$D$2:$D$53,'Share Values'!$V484,'Transactions (Dated)'!$B$2:$B$53,'Share Values'!AJ$11,'Transactions (Dated)'!$C$2:$C$53,"Buy")-SUMIFS('Transactions (Dated)'!$E$2:$E$53,'Transactions (Dated)'!$D$2:$D$53,'Share Values'!$V484,'Transactions (Dated)'!$B$2:$B$53,'Share Values'!AJ$11,'Transactions (Dated)'!$C$2:$C$53,"Sell")</f>
        <v>0</v>
      </c>
      <c r="AK484" s="40"/>
      <c r="AM484" s="3">
        <f t="shared" si="177"/>
        <v>42600</v>
      </c>
      <c r="AN484" s="6">
        <f t="shared" ca="1" si="178"/>
        <v>48146.25</v>
      </c>
      <c r="AO484" s="6">
        <f t="shared" ca="1" si="179"/>
        <v>25125</v>
      </c>
      <c r="AP484" s="6">
        <f t="shared" ca="1" si="180"/>
        <v>0</v>
      </c>
      <c r="AQ484" s="6">
        <f t="shared" ca="1" si="181"/>
        <v>76209.760000000009</v>
      </c>
      <c r="AR484" s="6">
        <f t="shared" ca="1" si="182"/>
        <v>22799.08</v>
      </c>
      <c r="AS484" s="6">
        <f t="shared" ca="1" si="183"/>
        <v>71344</v>
      </c>
      <c r="AT484" s="6">
        <f t="shared" ca="1" si="184"/>
        <v>52373.999999999993</v>
      </c>
      <c r="AU484" s="6">
        <f t="shared" ca="1" si="185"/>
        <v>97418.86</v>
      </c>
      <c r="AV484" s="6">
        <f t="shared" ca="1" si="186"/>
        <v>61309.950000000004</v>
      </c>
      <c r="AW484" s="6">
        <f t="shared" ca="1" si="187"/>
        <v>0</v>
      </c>
      <c r="AX484" s="6">
        <f t="shared" ca="1" si="188"/>
        <v>0</v>
      </c>
      <c r="AY484" s="6">
        <f t="shared" ca="1" si="189"/>
        <v>0</v>
      </c>
      <c r="AZ484" s="6">
        <f t="shared" ca="1" si="190"/>
        <v>0</v>
      </c>
      <c r="BA484" s="6">
        <f t="shared" ca="1" si="191"/>
        <v>0</v>
      </c>
      <c r="BB484" s="6"/>
      <c r="BD484" s="4">
        <f t="shared" ca="1" si="192"/>
        <v>454726.9</v>
      </c>
      <c r="BF484" s="3">
        <f t="shared" si="193"/>
        <v>42600</v>
      </c>
      <c r="BG484" s="6">
        <f>BG483+SUMIFS('Transactions (Dated)'!H:H,'Transactions (Dated)'!D:D,'Share Values'!AM484)</f>
        <v>633797.67999999993</v>
      </c>
      <c r="BH484" s="6">
        <f ca="1">BH483+SUMIFS('Transactions (Dated)'!$F:$F,'Transactions (Dated)'!$D:$D,$BF484,'Transactions (Dated)'!$B:$B,BH$11,'Transactions (Dated)'!$C:$C,"Dividend (paid to cash)")*W484</f>
        <v>0</v>
      </c>
      <c r="BI484" s="6">
        <f ca="1">BI483+SUMIFS('Transactions (Dated)'!$F:$F,'Transactions (Dated)'!$D:$D,$BF484,'Transactions (Dated)'!$B:$B,BI$11,'Transactions (Dated)'!$C:$C,"Dividend (paid to cash)")*X484</f>
        <v>2421.875</v>
      </c>
      <c r="BJ484" s="6">
        <f ca="1">BJ483+SUMIFS('Transactions (Dated)'!$F:$F,'Transactions (Dated)'!$D:$D,$BF484,'Transactions (Dated)'!$B:$B,BJ$11,'Transactions (Dated)'!$C:$C,"Dividend (paid to cash)")*Y484</f>
        <v>0</v>
      </c>
      <c r="BK484" s="6">
        <f ca="1">BK483+SUMIFS('Transactions (Dated)'!$F:$F,'Transactions (Dated)'!$D:$D,$BF484,'Transactions (Dated)'!$B:$B,BK$11,'Transactions (Dated)'!$C:$C,"Dividend (paid to cash)")*Z484</f>
        <v>482.46000000000004</v>
      </c>
      <c r="BL484" s="6">
        <f ca="1">BL483+SUMIFS('Transactions (Dated)'!$F:$F,'Transactions (Dated)'!$D:$D,$BF484,'Transactions (Dated)'!$B:$B,BL$11,'Transactions (Dated)'!$C:$C,"Dividend (paid to cash)")*AA484</f>
        <v>0</v>
      </c>
      <c r="BM484" s="6">
        <f ca="1">BM483+SUMIFS('Transactions (Dated)'!$F:$F,'Transactions (Dated)'!$D:$D,$BF484,'Transactions (Dated)'!$B:$B,BM$11,'Transactions (Dated)'!$C:$C,"Dividend (paid to cash)")*AB484</f>
        <v>2874.5360000000001</v>
      </c>
      <c r="BN484" s="6">
        <f ca="1">BN483+SUMIFS('Transactions (Dated)'!$F:$F,'Transactions (Dated)'!$D:$D,$BF484,'Transactions (Dated)'!$B:$B,BN$11,'Transactions (Dated)'!$C:$C,"Dividend (paid to cash)")*AC484</f>
        <v>1740</v>
      </c>
      <c r="BO484" s="6">
        <f ca="1">BO483+SUMIFS('Transactions (Dated)'!$F:$F,'Transactions (Dated)'!$D:$D,$BF484,'Transactions (Dated)'!$B:$B,BO$11,'Transactions (Dated)'!$C:$C,"Dividend (paid to cash)")*AD484</f>
        <v>0</v>
      </c>
      <c r="BP484" s="6">
        <f ca="1">BP483+SUMIFS('Transactions (Dated)'!$F:$F,'Transactions (Dated)'!$D:$D,$BF484,'Transactions (Dated)'!$B:$B,BP$11,'Transactions (Dated)'!$C:$C,"Dividend (paid to cash)")*AE484</f>
        <v>0</v>
      </c>
      <c r="BQ484" s="6">
        <f ca="1">BQ483+SUMIFS('Transactions (Dated)'!$F:$F,'Transactions (Dated)'!$D:$D,$BF484,'Transactions (Dated)'!$B:$B,BQ$11,'Transactions (Dated)'!$C:$C,"Dividend (paid to cash)")*AF484</f>
        <v>0</v>
      </c>
      <c r="BR484" s="6">
        <f ca="1">BR483+SUMIFS('Transactions (Dated)'!$F:$F,'Transactions (Dated)'!$D:$D,$BF484,'Transactions (Dated)'!$B:$B,BR$11,'Transactions (Dated)'!$C:$C,"Dividend (paid to cash)")*AG484</f>
        <v>0</v>
      </c>
      <c r="BS484" s="6">
        <f ca="1">BS483+SUMIFS('Transactions (Dated)'!$F:$F,'Transactions (Dated)'!$D:$D,$BF484,'Transactions (Dated)'!$B:$B,BS$11,'Transactions (Dated)'!$C:$C,"Dividend (paid to cash)")*AH484</f>
        <v>0</v>
      </c>
      <c r="BT484" s="6">
        <f ca="1">BT483+SUMIFS('Transactions (Dated)'!$F:$F,'Transactions (Dated)'!$D:$D,$BF484,'Transactions (Dated)'!$B:$B,BT$11,'Transactions (Dated)'!$C:$C,"Dividend (paid to cash)")*AI484</f>
        <v>0</v>
      </c>
      <c r="BU484" s="6">
        <f ca="1">BU483+SUMIFS('Transactions (Dated)'!$F:$F,'Transactions (Dated)'!$D:$D,$BF484,'Transactions (Dated)'!$B:$B,BU$11,'Transactions (Dated)'!$C:$C,"Dividend (paid to cash)")*AJ484</f>
        <v>0</v>
      </c>
      <c r="BV484" s="6"/>
      <c r="BX484" s="6">
        <f t="shared" ca="1" si="198"/>
        <v>641316.55099999986</v>
      </c>
      <c r="BZ484" s="3">
        <f t="shared" si="199"/>
        <v>42600</v>
      </c>
      <c r="CA484" s="4">
        <f t="shared" ca="1" si="194"/>
        <v>454726.9</v>
      </c>
      <c r="CB484" s="4">
        <f t="shared" ca="1" si="195"/>
        <v>641316.55099999986</v>
      </c>
      <c r="CD484" s="4">
        <f t="shared" ca="1" si="196"/>
        <v>1096043.4509999999</v>
      </c>
    </row>
    <row r="485" spans="2:82">
      <c r="B485" s="3">
        <f t="shared" si="197"/>
        <v>42601</v>
      </c>
      <c r="C485" s="2">
        <v>14687.5</v>
      </c>
      <c r="E485" s="70">
        <v>42601</v>
      </c>
      <c r="F485" s="69">
        <v>10.32</v>
      </c>
      <c r="G485" s="69">
        <v>2.58</v>
      </c>
      <c r="H485" s="69">
        <v>19.86</v>
      </c>
      <c r="I485" s="69">
        <v>40.28</v>
      </c>
      <c r="J485" s="69">
        <v>9.6199999999999992</v>
      </c>
      <c r="K485" s="69">
        <v>14.46</v>
      </c>
      <c r="L485" s="69">
        <v>17.989999999999998</v>
      </c>
      <c r="M485" s="69">
        <v>6.85</v>
      </c>
      <c r="N485" s="69">
        <v>9.5</v>
      </c>
      <c r="O485" s="69">
        <v>9.65</v>
      </c>
      <c r="P485" s="69">
        <v>23.08</v>
      </c>
      <c r="Q485" s="69">
        <v>1.1100000000000001</v>
      </c>
      <c r="R485" s="69">
        <v>6.09</v>
      </c>
      <c r="S485" s="69">
        <v>42.95</v>
      </c>
      <c r="T485" s="4"/>
      <c r="V485" s="3">
        <f t="shared" si="176"/>
        <v>42601</v>
      </c>
      <c r="W485" s="40">
        <f ca="1">W484+SUMIFS('Transactions (Dated)'!$E$2:$E$53,'Transactions (Dated)'!$D$2:$D$53,'Share Values'!$V485,'Transactions (Dated)'!$B$2:$B$53,'Share Values'!W$11,'Transactions (Dated)'!$C$2:$C$53,"Buy")-SUMIFS('Transactions (Dated)'!$E$2:$E$53,'Transactions (Dated)'!$D$2:$D$53,'Share Values'!$V485,'Transactions (Dated)'!$B$2:$B$53,'Share Values'!W$11,'Transactions (Dated)'!$C$2:$C$53,"Sell")</f>
        <v>4625</v>
      </c>
      <c r="X485" s="40">
        <f ca="1">X484+SUMIFS('Transactions (Dated)'!$E$2:$E$53,'Transactions (Dated)'!$D$2:$D$53,'Share Values'!$V485,'Transactions (Dated)'!$B$2:$B$53,'Share Values'!X$11,'Transactions (Dated)'!$C$2:$C$53,"Buy")-SUMIFS('Transactions (Dated)'!$E$2:$E$53,'Transactions (Dated)'!$D$2:$D$53,'Share Values'!$V485,'Transactions (Dated)'!$B$2:$B$53,'Share Values'!X$11,'Transactions (Dated)'!$C$2:$C$53,"Sell")</f>
        <v>9375</v>
      </c>
      <c r="Y485" s="40">
        <f ca="1">Y484+SUMIFS('Transactions (Dated)'!$E$2:$E$53,'Transactions (Dated)'!$D$2:$D$53,'Share Values'!$V485,'Transactions (Dated)'!$B$2:$B$53,'Share Values'!Y$11,'Transactions (Dated)'!$C$2:$C$53,"Buy")-SUMIFS('Transactions (Dated)'!$E$2:$E$53,'Transactions (Dated)'!$D$2:$D$53,'Share Values'!$V485,'Transactions (Dated)'!$B$2:$B$53,'Share Values'!Y$11,'Transactions (Dated)'!$C$2:$C$53,"Sell")</f>
        <v>0</v>
      </c>
      <c r="Z485" s="40">
        <f ca="1">Z484+SUMIFS('Transactions (Dated)'!$E$2:$E$53,'Transactions (Dated)'!$D$2:$D$53,'Share Values'!$V485,'Transactions (Dated)'!$B$2:$B$53,'Share Values'!Z$11,'Transactions (Dated)'!$C$2:$C$53,"Buy")-SUMIFS('Transactions (Dated)'!$E$2:$E$53,'Transactions (Dated)'!$D$2:$D$53,'Share Values'!$V485,'Transactions (Dated)'!$B$2:$B$53,'Share Values'!Z$11,'Transactions (Dated)'!$C$2:$C$53,"Sell")</f>
        <v>1892</v>
      </c>
      <c r="AA485" s="40">
        <f ca="1">AA484+SUMIFS('Transactions (Dated)'!$E$2:$E$53,'Transactions (Dated)'!$D$2:$D$53,'Share Values'!$V485,'Transactions (Dated)'!$B$2:$B$53,'Share Values'!AA$11,'Transactions (Dated)'!$C$2:$C$53,"Buy")-SUMIFS('Transactions (Dated)'!$E$2:$E$53,'Transactions (Dated)'!$D$2:$D$53,'Share Values'!$V485,'Transactions (Dated)'!$B$2:$B$53,'Share Values'!AA$11,'Transactions (Dated)'!$C$2:$C$53,"Sell")</f>
        <v>2348</v>
      </c>
      <c r="AB485" s="40">
        <f ca="1">AB484+SUMIFS('Transactions (Dated)'!$E$2:$E$53,'Transactions (Dated)'!$D$2:$D$53,'Share Values'!$V485,'Transactions (Dated)'!$B$2:$B$53,'Share Values'!AB$11,'Transactions (Dated)'!$C$2:$C$53,"Buy")-SUMIFS('Transactions (Dated)'!$E$2:$E$53,'Transactions (Dated)'!$D$2:$D$53,'Share Values'!$V485,'Transactions (Dated)'!$B$2:$B$53,'Share Values'!AB$11,'Transactions (Dated)'!$C$2:$C$53,"Sell")</f>
        <v>4900</v>
      </c>
      <c r="AC485" s="40">
        <f ca="1">AC484+SUMIFS('Transactions (Dated)'!$E$2:$E$53,'Transactions (Dated)'!$D$2:$D$53,'Share Values'!$V485,'Transactions (Dated)'!$B$2:$B$53,'Share Values'!AC$11,'Transactions (Dated)'!$C$2:$C$53,"Buy")-SUMIFS('Transactions (Dated)'!$E$2:$E$53,'Transactions (Dated)'!$D$2:$D$53,'Share Values'!$V485,'Transactions (Dated)'!$B$2:$B$53,'Share Values'!AC$11,'Transactions (Dated)'!$C$2:$C$53,"Sell")</f>
        <v>2900</v>
      </c>
      <c r="AD485" s="40">
        <f ca="1">AD484+SUMIFS('Transactions (Dated)'!$E$2:$E$53,'Transactions (Dated)'!$D$2:$D$53,'Share Values'!$V485,'Transactions (Dated)'!$B$2:$B$53,'Share Values'!AD$11,'Transactions (Dated)'!$C$2:$C$53,"Buy")-SUMIFS('Transactions (Dated)'!$E$2:$E$53,'Transactions (Dated)'!$D$2:$D$53,'Share Values'!$V485,'Transactions (Dated)'!$B$2:$B$53,'Share Values'!AD$11,'Transactions (Dated)'!$C$2:$C$53,"Sell")</f>
        <v>14201</v>
      </c>
      <c r="AE485" s="40">
        <f ca="1">AE484+SUMIFS('Transactions (Dated)'!$E$2:$E$53,'Transactions (Dated)'!$D$2:$D$53,'Share Values'!$V485,'Transactions (Dated)'!$B$2:$B$53,'Share Values'!AE$11,'Transactions (Dated)'!$C$2:$C$53,"Buy")-SUMIFS('Transactions (Dated)'!$E$2:$E$53,'Transactions (Dated)'!$D$2:$D$53,'Share Values'!$V485,'Transactions (Dated)'!$B$2:$B$53,'Share Values'!AE$11,'Transactions (Dated)'!$C$2:$C$53,"Sell")</f>
        <v>6835</v>
      </c>
      <c r="AF485" s="40">
        <f ca="1">AF484+SUMIFS('Transactions (Dated)'!$E$2:$E$53,'Transactions (Dated)'!$D$2:$D$53,'Share Values'!$V485,'Transactions (Dated)'!$B$2:$B$53,'Share Values'!AF$11,'Transactions (Dated)'!$C$2:$C$53,"Buy")-SUMIFS('Transactions (Dated)'!$E$2:$E$53,'Transactions (Dated)'!$D$2:$D$53,'Share Values'!$V485,'Transactions (Dated)'!$B$2:$B$53,'Share Values'!AF$11,'Transactions (Dated)'!$C$2:$C$53,"Sell")</f>
        <v>0</v>
      </c>
      <c r="AG485" s="40">
        <f ca="1">AG484+SUMIFS('Transactions (Dated)'!$E$2:$E$53,'Transactions (Dated)'!$D$2:$D$53,'Share Values'!$V485,'Transactions (Dated)'!$B$2:$B$53,'Share Values'!AG$11,'Transactions (Dated)'!$C$2:$C$53,"Buy")-SUMIFS('Transactions (Dated)'!$E$2:$E$53,'Transactions (Dated)'!$D$2:$D$53,'Share Values'!$V485,'Transactions (Dated)'!$B$2:$B$53,'Share Values'!AG$11,'Transactions (Dated)'!$C$2:$C$53,"Sell")</f>
        <v>0</v>
      </c>
      <c r="AH485" s="40">
        <f ca="1">AH484+SUMIFS('Transactions (Dated)'!$E$2:$E$53,'Transactions (Dated)'!$D$2:$D$53,'Share Values'!$V485,'Transactions (Dated)'!$B$2:$B$53,'Share Values'!AH$11,'Transactions (Dated)'!$C$2:$C$53,"Buy")-SUMIFS('Transactions (Dated)'!$E$2:$E$53,'Transactions (Dated)'!$D$2:$D$53,'Share Values'!$V485,'Transactions (Dated)'!$B$2:$B$53,'Share Values'!AH$11,'Transactions (Dated)'!$C$2:$C$53,"Sell")</f>
        <v>0</v>
      </c>
      <c r="AI485" s="40">
        <f ca="1">AI484+SUMIFS('Transactions (Dated)'!$E$2:$E$53,'Transactions (Dated)'!$D$2:$D$53,'Share Values'!$V485,'Transactions (Dated)'!$B$2:$B$53,'Share Values'!AI$11,'Transactions (Dated)'!$C$2:$C$53,"Buy")-SUMIFS('Transactions (Dated)'!$E$2:$E$53,'Transactions (Dated)'!$D$2:$D$53,'Share Values'!$V485,'Transactions (Dated)'!$B$2:$B$53,'Share Values'!AI$11,'Transactions (Dated)'!$C$2:$C$53,"Sell")</f>
        <v>0</v>
      </c>
      <c r="AJ485" s="40">
        <f ca="1">AJ484+SUMIFS('Transactions (Dated)'!$E$2:$E$53,'Transactions (Dated)'!$D$2:$D$53,'Share Values'!$V485,'Transactions (Dated)'!$B$2:$B$53,'Share Values'!AJ$11,'Transactions (Dated)'!$C$2:$C$53,"Buy")-SUMIFS('Transactions (Dated)'!$E$2:$E$53,'Transactions (Dated)'!$D$2:$D$53,'Share Values'!$V485,'Transactions (Dated)'!$B$2:$B$53,'Share Values'!AJ$11,'Transactions (Dated)'!$C$2:$C$53,"Sell")</f>
        <v>0</v>
      </c>
      <c r="AK485" s="40"/>
      <c r="AM485" s="3">
        <f t="shared" si="177"/>
        <v>42601</v>
      </c>
      <c r="AN485" s="6">
        <f t="shared" ca="1" si="178"/>
        <v>47730</v>
      </c>
      <c r="AO485" s="6">
        <f t="shared" ca="1" si="179"/>
        <v>24187.5</v>
      </c>
      <c r="AP485" s="6">
        <f t="shared" ca="1" si="180"/>
        <v>0</v>
      </c>
      <c r="AQ485" s="6">
        <f t="shared" ca="1" si="181"/>
        <v>76209.760000000009</v>
      </c>
      <c r="AR485" s="6">
        <f t="shared" ca="1" si="182"/>
        <v>22587.759999999998</v>
      </c>
      <c r="AS485" s="6">
        <f t="shared" ca="1" si="183"/>
        <v>70854</v>
      </c>
      <c r="AT485" s="6">
        <f t="shared" ca="1" si="184"/>
        <v>52170.999999999993</v>
      </c>
      <c r="AU485" s="6">
        <f t="shared" ca="1" si="185"/>
        <v>97276.849999999991</v>
      </c>
      <c r="AV485" s="6">
        <f t="shared" ca="1" si="186"/>
        <v>64932.5</v>
      </c>
      <c r="AW485" s="6">
        <f t="shared" ca="1" si="187"/>
        <v>0</v>
      </c>
      <c r="AX485" s="6">
        <f t="shared" ca="1" si="188"/>
        <v>0</v>
      </c>
      <c r="AY485" s="6">
        <f t="shared" ca="1" si="189"/>
        <v>0</v>
      </c>
      <c r="AZ485" s="6">
        <f t="shared" ca="1" si="190"/>
        <v>0</v>
      </c>
      <c r="BA485" s="6">
        <f t="shared" ca="1" si="191"/>
        <v>0</v>
      </c>
      <c r="BB485" s="6"/>
      <c r="BD485" s="4">
        <f t="shared" ca="1" si="192"/>
        <v>455949.37</v>
      </c>
      <c r="BF485" s="3">
        <f t="shared" si="193"/>
        <v>42601</v>
      </c>
      <c r="BG485" s="6">
        <f>BG484+SUMIFS('Transactions (Dated)'!H:H,'Transactions (Dated)'!D:D,'Share Values'!AM485)</f>
        <v>633797.67999999993</v>
      </c>
      <c r="BH485" s="6">
        <f ca="1">BH484+SUMIFS('Transactions (Dated)'!$F:$F,'Transactions (Dated)'!$D:$D,$BF485,'Transactions (Dated)'!$B:$B,BH$11,'Transactions (Dated)'!$C:$C,"Dividend (paid to cash)")*W485</f>
        <v>0</v>
      </c>
      <c r="BI485" s="6">
        <f ca="1">BI484+SUMIFS('Transactions (Dated)'!$F:$F,'Transactions (Dated)'!$D:$D,$BF485,'Transactions (Dated)'!$B:$B,BI$11,'Transactions (Dated)'!$C:$C,"Dividend (paid to cash)")*X485</f>
        <v>2421.875</v>
      </c>
      <c r="BJ485" s="6">
        <f ca="1">BJ484+SUMIFS('Transactions (Dated)'!$F:$F,'Transactions (Dated)'!$D:$D,$BF485,'Transactions (Dated)'!$B:$B,BJ$11,'Transactions (Dated)'!$C:$C,"Dividend (paid to cash)")*Y485</f>
        <v>0</v>
      </c>
      <c r="BK485" s="6">
        <f ca="1">BK484+SUMIFS('Transactions (Dated)'!$F:$F,'Transactions (Dated)'!$D:$D,$BF485,'Transactions (Dated)'!$B:$B,BK$11,'Transactions (Dated)'!$C:$C,"Dividend (paid to cash)")*Z485</f>
        <v>482.46000000000004</v>
      </c>
      <c r="BL485" s="6">
        <f ca="1">BL484+SUMIFS('Transactions (Dated)'!$F:$F,'Transactions (Dated)'!$D:$D,$BF485,'Transactions (Dated)'!$B:$B,BL$11,'Transactions (Dated)'!$C:$C,"Dividend (paid to cash)")*AA485</f>
        <v>0</v>
      </c>
      <c r="BM485" s="6">
        <f ca="1">BM484+SUMIFS('Transactions (Dated)'!$F:$F,'Transactions (Dated)'!$D:$D,$BF485,'Transactions (Dated)'!$B:$B,BM$11,'Transactions (Dated)'!$C:$C,"Dividend (paid to cash)")*AB485</f>
        <v>2874.5360000000001</v>
      </c>
      <c r="BN485" s="6">
        <f ca="1">BN484+SUMIFS('Transactions (Dated)'!$F:$F,'Transactions (Dated)'!$D:$D,$BF485,'Transactions (Dated)'!$B:$B,BN$11,'Transactions (Dated)'!$C:$C,"Dividend (paid to cash)")*AC485</f>
        <v>1740</v>
      </c>
      <c r="BO485" s="6">
        <f ca="1">BO484+SUMIFS('Transactions (Dated)'!$F:$F,'Transactions (Dated)'!$D:$D,$BF485,'Transactions (Dated)'!$B:$B,BO$11,'Transactions (Dated)'!$C:$C,"Dividend (paid to cash)")*AD485</f>
        <v>0</v>
      </c>
      <c r="BP485" s="6">
        <f ca="1">BP484+SUMIFS('Transactions (Dated)'!$F:$F,'Transactions (Dated)'!$D:$D,$BF485,'Transactions (Dated)'!$B:$B,BP$11,'Transactions (Dated)'!$C:$C,"Dividend (paid to cash)")*AE485</f>
        <v>0</v>
      </c>
      <c r="BQ485" s="6">
        <f ca="1">BQ484+SUMIFS('Transactions (Dated)'!$F:$F,'Transactions (Dated)'!$D:$D,$BF485,'Transactions (Dated)'!$B:$B,BQ$11,'Transactions (Dated)'!$C:$C,"Dividend (paid to cash)")*AF485</f>
        <v>0</v>
      </c>
      <c r="BR485" s="6">
        <f ca="1">BR484+SUMIFS('Transactions (Dated)'!$F:$F,'Transactions (Dated)'!$D:$D,$BF485,'Transactions (Dated)'!$B:$B,BR$11,'Transactions (Dated)'!$C:$C,"Dividend (paid to cash)")*AG485</f>
        <v>0</v>
      </c>
      <c r="BS485" s="6">
        <f ca="1">BS484+SUMIFS('Transactions (Dated)'!$F:$F,'Transactions (Dated)'!$D:$D,$BF485,'Transactions (Dated)'!$B:$B,BS$11,'Transactions (Dated)'!$C:$C,"Dividend (paid to cash)")*AH485</f>
        <v>0</v>
      </c>
      <c r="BT485" s="6">
        <f ca="1">BT484+SUMIFS('Transactions (Dated)'!$F:$F,'Transactions (Dated)'!$D:$D,$BF485,'Transactions (Dated)'!$B:$B,BT$11,'Transactions (Dated)'!$C:$C,"Dividend (paid to cash)")*AI485</f>
        <v>0</v>
      </c>
      <c r="BU485" s="6">
        <f ca="1">BU484+SUMIFS('Transactions (Dated)'!$F:$F,'Transactions (Dated)'!$D:$D,$BF485,'Transactions (Dated)'!$B:$B,BU$11,'Transactions (Dated)'!$C:$C,"Dividend (paid to cash)")*AJ485</f>
        <v>0</v>
      </c>
      <c r="BV485" s="6"/>
      <c r="BX485" s="6">
        <f t="shared" ca="1" si="198"/>
        <v>641316.55099999986</v>
      </c>
      <c r="BZ485" s="3">
        <f t="shared" si="199"/>
        <v>42601</v>
      </c>
      <c r="CA485" s="4">
        <f t="shared" ca="1" si="194"/>
        <v>455949.37</v>
      </c>
      <c r="CB485" s="4">
        <f t="shared" ca="1" si="195"/>
        <v>641316.55099999986</v>
      </c>
      <c r="CD485" s="4">
        <f t="shared" ca="1" si="196"/>
        <v>1097265.9209999999</v>
      </c>
    </row>
    <row r="486" spans="2:82">
      <c r="B486" s="3">
        <f t="shared" si="197"/>
        <v>42604</v>
      </c>
      <c r="C486" s="2">
        <v>14748.2</v>
      </c>
      <c r="E486" s="70">
        <v>42604</v>
      </c>
      <c r="F486" s="69">
        <v>10.41</v>
      </c>
      <c r="G486" s="69">
        <v>2.46</v>
      </c>
      <c r="H486" s="69">
        <v>19.93</v>
      </c>
      <c r="I486" s="69">
        <v>40.299999999999997</v>
      </c>
      <c r="J486" s="69">
        <v>9.6300000000000008</v>
      </c>
      <c r="K486" s="69">
        <v>14.51</v>
      </c>
      <c r="L486" s="69">
        <v>18.25</v>
      </c>
      <c r="M486" s="69">
        <v>7.02</v>
      </c>
      <c r="N486" s="69">
        <v>9.5</v>
      </c>
      <c r="O486" s="69">
        <v>9.7667000000000002</v>
      </c>
      <c r="P486" s="69">
        <v>22.82</v>
      </c>
      <c r="Q486" s="69">
        <v>1.1599999999999999</v>
      </c>
      <c r="R486" s="69">
        <v>6.07</v>
      </c>
      <c r="S486" s="69">
        <v>43.17</v>
      </c>
      <c r="T486" s="4"/>
      <c r="V486" s="3">
        <f t="shared" si="176"/>
        <v>42604</v>
      </c>
      <c r="W486" s="40">
        <f ca="1">W485+SUMIFS('Transactions (Dated)'!$E$2:$E$53,'Transactions (Dated)'!$D$2:$D$53,'Share Values'!$V486,'Transactions (Dated)'!$B$2:$B$53,'Share Values'!W$11,'Transactions (Dated)'!$C$2:$C$53,"Buy")-SUMIFS('Transactions (Dated)'!$E$2:$E$53,'Transactions (Dated)'!$D$2:$D$53,'Share Values'!$V486,'Transactions (Dated)'!$B$2:$B$53,'Share Values'!W$11,'Transactions (Dated)'!$C$2:$C$53,"Sell")</f>
        <v>4625</v>
      </c>
      <c r="X486" s="40">
        <f ca="1">X485+SUMIFS('Transactions (Dated)'!$E$2:$E$53,'Transactions (Dated)'!$D$2:$D$53,'Share Values'!$V486,'Transactions (Dated)'!$B$2:$B$53,'Share Values'!X$11,'Transactions (Dated)'!$C$2:$C$53,"Buy")-SUMIFS('Transactions (Dated)'!$E$2:$E$53,'Transactions (Dated)'!$D$2:$D$53,'Share Values'!$V486,'Transactions (Dated)'!$B$2:$B$53,'Share Values'!X$11,'Transactions (Dated)'!$C$2:$C$53,"Sell")</f>
        <v>9375</v>
      </c>
      <c r="Y486" s="40">
        <f ca="1">Y485+SUMIFS('Transactions (Dated)'!$E$2:$E$53,'Transactions (Dated)'!$D$2:$D$53,'Share Values'!$V486,'Transactions (Dated)'!$B$2:$B$53,'Share Values'!Y$11,'Transactions (Dated)'!$C$2:$C$53,"Buy")-SUMIFS('Transactions (Dated)'!$E$2:$E$53,'Transactions (Dated)'!$D$2:$D$53,'Share Values'!$V486,'Transactions (Dated)'!$B$2:$B$53,'Share Values'!Y$11,'Transactions (Dated)'!$C$2:$C$53,"Sell")</f>
        <v>0</v>
      </c>
      <c r="Z486" s="40">
        <f ca="1">Z485+SUMIFS('Transactions (Dated)'!$E$2:$E$53,'Transactions (Dated)'!$D$2:$D$53,'Share Values'!$V486,'Transactions (Dated)'!$B$2:$B$53,'Share Values'!Z$11,'Transactions (Dated)'!$C$2:$C$53,"Buy")-SUMIFS('Transactions (Dated)'!$E$2:$E$53,'Transactions (Dated)'!$D$2:$D$53,'Share Values'!$V486,'Transactions (Dated)'!$B$2:$B$53,'Share Values'!Z$11,'Transactions (Dated)'!$C$2:$C$53,"Sell")</f>
        <v>1892</v>
      </c>
      <c r="AA486" s="40">
        <f ca="1">AA485+SUMIFS('Transactions (Dated)'!$E$2:$E$53,'Transactions (Dated)'!$D$2:$D$53,'Share Values'!$V486,'Transactions (Dated)'!$B$2:$B$53,'Share Values'!AA$11,'Transactions (Dated)'!$C$2:$C$53,"Buy")-SUMIFS('Transactions (Dated)'!$E$2:$E$53,'Transactions (Dated)'!$D$2:$D$53,'Share Values'!$V486,'Transactions (Dated)'!$B$2:$B$53,'Share Values'!AA$11,'Transactions (Dated)'!$C$2:$C$53,"Sell")</f>
        <v>2348</v>
      </c>
      <c r="AB486" s="40">
        <f ca="1">AB485+SUMIFS('Transactions (Dated)'!$E$2:$E$53,'Transactions (Dated)'!$D$2:$D$53,'Share Values'!$V486,'Transactions (Dated)'!$B$2:$B$53,'Share Values'!AB$11,'Transactions (Dated)'!$C$2:$C$53,"Buy")-SUMIFS('Transactions (Dated)'!$E$2:$E$53,'Transactions (Dated)'!$D$2:$D$53,'Share Values'!$V486,'Transactions (Dated)'!$B$2:$B$53,'Share Values'!AB$11,'Transactions (Dated)'!$C$2:$C$53,"Sell")</f>
        <v>4900</v>
      </c>
      <c r="AC486" s="40">
        <f ca="1">AC485+SUMIFS('Transactions (Dated)'!$E$2:$E$53,'Transactions (Dated)'!$D$2:$D$53,'Share Values'!$V486,'Transactions (Dated)'!$B$2:$B$53,'Share Values'!AC$11,'Transactions (Dated)'!$C$2:$C$53,"Buy")-SUMIFS('Transactions (Dated)'!$E$2:$E$53,'Transactions (Dated)'!$D$2:$D$53,'Share Values'!$V486,'Transactions (Dated)'!$B$2:$B$53,'Share Values'!AC$11,'Transactions (Dated)'!$C$2:$C$53,"Sell")</f>
        <v>2900</v>
      </c>
      <c r="AD486" s="40">
        <f ca="1">AD485+SUMIFS('Transactions (Dated)'!$E$2:$E$53,'Transactions (Dated)'!$D$2:$D$53,'Share Values'!$V486,'Transactions (Dated)'!$B$2:$B$53,'Share Values'!AD$11,'Transactions (Dated)'!$C$2:$C$53,"Buy")-SUMIFS('Transactions (Dated)'!$E$2:$E$53,'Transactions (Dated)'!$D$2:$D$53,'Share Values'!$V486,'Transactions (Dated)'!$B$2:$B$53,'Share Values'!AD$11,'Transactions (Dated)'!$C$2:$C$53,"Sell")</f>
        <v>14201</v>
      </c>
      <c r="AE486" s="40">
        <f ca="1">AE485+SUMIFS('Transactions (Dated)'!$E$2:$E$53,'Transactions (Dated)'!$D$2:$D$53,'Share Values'!$V486,'Transactions (Dated)'!$B$2:$B$53,'Share Values'!AE$11,'Transactions (Dated)'!$C$2:$C$53,"Buy")-SUMIFS('Transactions (Dated)'!$E$2:$E$53,'Transactions (Dated)'!$D$2:$D$53,'Share Values'!$V486,'Transactions (Dated)'!$B$2:$B$53,'Share Values'!AE$11,'Transactions (Dated)'!$C$2:$C$53,"Sell")</f>
        <v>6835</v>
      </c>
      <c r="AF486" s="40">
        <f ca="1">AF485+SUMIFS('Transactions (Dated)'!$E$2:$E$53,'Transactions (Dated)'!$D$2:$D$53,'Share Values'!$V486,'Transactions (Dated)'!$B$2:$B$53,'Share Values'!AF$11,'Transactions (Dated)'!$C$2:$C$53,"Buy")-SUMIFS('Transactions (Dated)'!$E$2:$E$53,'Transactions (Dated)'!$D$2:$D$53,'Share Values'!$V486,'Transactions (Dated)'!$B$2:$B$53,'Share Values'!AF$11,'Transactions (Dated)'!$C$2:$C$53,"Sell")</f>
        <v>0</v>
      </c>
      <c r="AG486" s="40">
        <f ca="1">AG485+SUMIFS('Transactions (Dated)'!$E$2:$E$53,'Transactions (Dated)'!$D$2:$D$53,'Share Values'!$V486,'Transactions (Dated)'!$B$2:$B$53,'Share Values'!AG$11,'Transactions (Dated)'!$C$2:$C$53,"Buy")-SUMIFS('Transactions (Dated)'!$E$2:$E$53,'Transactions (Dated)'!$D$2:$D$53,'Share Values'!$V486,'Transactions (Dated)'!$B$2:$B$53,'Share Values'!AG$11,'Transactions (Dated)'!$C$2:$C$53,"Sell")</f>
        <v>0</v>
      </c>
      <c r="AH486" s="40">
        <f ca="1">AH485+SUMIFS('Transactions (Dated)'!$E$2:$E$53,'Transactions (Dated)'!$D$2:$D$53,'Share Values'!$V486,'Transactions (Dated)'!$B$2:$B$53,'Share Values'!AH$11,'Transactions (Dated)'!$C$2:$C$53,"Buy")-SUMIFS('Transactions (Dated)'!$E$2:$E$53,'Transactions (Dated)'!$D$2:$D$53,'Share Values'!$V486,'Transactions (Dated)'!$B$2:$B$53,'Share Values'!AH$11,'Transactions (Dated)'!$C$2:$C$53,"Sell")</f>
        <v>0</v>
      </c>
      <c r="AI486" s="40">
        <f ca="1">AI485+SUMIFS('Transactions (Dated)'!$E$2:$E$53,'Transactions (Dated)'!$D$2:$D$53,'Share Values'!$V486,'Transactions (Dated)'!$B$2:$B$53,'Share Values'!AI$11,'Transactions (Dated)'!$C$2:$C$53,"Buy")-SUMIFS('Transactions (Dated)'!$E$2:$E$53,'Transactions (Dated)'!$D$2:$D$53,'Share Values'!$V486,'Transactions (Dated)'!$B$2:$B$53,'Share Values'!AI$11,'Transactions (Dated)'!$C$2:$C$53,"Sell")</f>
        <v>0</v>
      </c>
      <c r="AJ486" s="40">
        <f ca="1">AJ485+SUMIFS('Transactions (Dated)'!$E$2:$E$53,'Transactions (Dated)'!$D$2:$D$53,'Share Values'!$V486,'Transactions (Dated)'!$B$2:$B$53,'Share Values'!AJ$11,'Transactions (Dated)'!$C$2:$C$53,"Buy")-SUMIFS('Transactions (Dated)'!$E$2:$E$53,'Transactions (Dated)'!$D$2:$D$53,'Share Values'!$V486,'Transactions (Dated)'!$B$2:$B$53,'Share Values'!AJ$11,'Transactions (Dated)'!$C$2:$C$53,"Sell")</f>
        <v>0</v>
      </c>
      <c r="AK486" s="40"/>
      <c r="AM486" s="3">
        <f t="shared" si="177"/>
        <v>42604</v>
      </c>
      <c r="AN486" s="6">
        <f t="shared" ca="1" si="178"/>
        <v>48146.25</v>
      </c>
      <c r="AO486" s="6">
        <f t="shared" ca="1" si="179"/>
        <v>23062.5</v>
      </c>
      <c r="AP486" s="6">
        <f t="shared" ca="1" si="180"/>
        <v>0</v>
      </c>
      <c r="AQ486" s="6">
        <f t="shared" ca="1" si="181"/>
        <v>76247.599999999991</v>
      </c>
      <c r="AR486" s="6">
        <f t="shared" ca="1" si="182"/>
        <v>22611.24</v>
      </c>
      <c r="AS486" s="6">
        <f t="shared" ca="1" si="183"/>
        <v>71099</v>
      </c>
      <c r="AT486" s="6">
        <f t="shared" ca="1" si="184"/>
        <v>52925</v>
      </c>
      <c r="AU486" s="6">
        <f t="shared" ca="1" si="185"/>
        <v>99691.01999999999</v>
      </c>
      <c r="AV486" s="6">
        <f t="shared" ca="1" si="186"/>
        <v>64932.5</v>
      </c>
      <c r="AW486" s="6">
        <f t="shared" ca="1" si="187"/>
        <v>0</v>
      </c>
      <c r="AX486" s="6">
        <f t="shared" ca="1" si="188"/>
        <v>0</v>
      </c>
      <c r="AY486" s="6">
        <f t="shared" ca="1" si="189"/>
        <v>0</v>
      </c>
      <c r="AZ486" s="6">
        <f t="shared" ca="1" si="190"/>
        <v>0</v>
      </c>
      <c r="BA486" s="6">
        <f t="shared" ca="1" si="191"/>
        <v>0</v>
      </c>
      <c r="BB486" s="6"/>
      <c r="BD486" s="4">
        <f t="shared" ca="1" si="192"/>
        <v>458715.11</v>
      </c>
      <c r="BF486" s="3">
        <f t="shared" si="193"/>
        <v>42604</v>
      </c>
      <c r="BG486" s="6">
        <f>BG485+SUMIFS('Transactions (Dated)'!H:H,'Transactions (Dated)'!D:D,'Share Values'!AM486)</f>
        <v>633797.67999999993</v>
      </c>
      <c r="BH486" s="6">
        <f ca="1">BH485+SUMIFS('Transactions (Dated)'!$F:$F,'Transactions (Dated)'!$D:$D,$BF486,'Transactions (Dated)'!$B:$B,BH$11,'Transactions (Dated)'!$C:$C,"Dividend (paid to cash)")*W486</f>
        <v>0</v>
      </c>
      <c r="BI486" s="6">
        <f ca="1">BI485+SUMIFS('Transactions (Dated)'!$F:$F,'Transactions (Dated)'!$D:$D,$BF486,'Transactions (Dated)'!$B:$B,BI$11,'Transactions (Dated)'!$C:$C,"Dividend (paid to cash)")*X486</f>
        <v>2421.875</v>
      </c>
      <c r="BJ486" s="6">
        <f ca="1">BJ485+SUMIFS('Transactions (Dated)'!$F:$F,'Transactions (Dated)'!$D:$D,$BF486,'Transactions (Dated)'!$B:$B,BJ$11,'Transactions (Dated)'!$C:$C,"Dividend (paid to cash)")*Y486</f>
        <v>0</v>
      </c>
      <c r="BK486" s="6">
        <f ca="1">BK485+SUMIFS('Transactions (Dated)'!$F:$F,'Transactions (Dated)'!$D:$D,$BF486,'Transactions (Dated)'!$B:$B,BK$11,'Transactions (Dated)'!$C:$C,"Dividend (paid to cash)")*Z486</f>
        <v>482.46000000000004</v>
      </c>
      <c r="BL486" s="6">
        <f ca="1">BL485+SUMIFS('Transactions (Dated)'!$F:$F,'Transactions (Dated)'!$D:$D,$BF486,'Transactions (Dated)'!$B:$B,BL$11,'Transactions (Dated)'!$C:$C,"Dividend (paid to cash)")*AA486</f>
        <v>0</v>
      </c>
      <c r="BM486" s="6">
        <f ca="1">BM485+SUMIFS('Transactions (Dated)'!$F:$F,'Transactions (Dated)'!$D:$D,$BF486,'Transactions (Dated)'!$B:$B,BM$11,'Transactions (Dated)'!$C:$C,"Dividend (paid to cash)")*AB486</f>
        <v>2874.5360000000001</v>
      </c>
      <c r="BN486" s="6">
        <f ca="1">BN485+SUMIFS('Transactions (Dated)'!$F:$F,'Transactions (Dated)'!$D:$D,$BF486,'Transactions (Dated)'!$B:$B,BN$11,'Transactions (Dated)'!$C:$C,"Dividend (paid to cash)")*AC486</f>
        <v>1740</v>
      </c>
      <c r="BO486" s="6">
        <f ca="1">BO485+SUMIFS('Transactions (Dated)'!$F:$F,'Transactions (Dated)'!$D:$D,$BF486,'Transactions (Dated)'!$B:$B,BO$11,'Transactions (Dated)'!$C:$C,"Dividend (paid to cash)")*AD486</f>
        <v>0</v>
      </c>
      <c r="BP486" s="6">
        <f ca="1">BP485+SUMIFS('Transactions (Dated)'!$F:$F,'Transactions (Dated)'!$D:$D,$BF486,'Transactions (Dated)'!$B:$B,BP$11,'Transactions (Dated)'!$C:$C,"Dividend (paid to cash)")*AE486</f>
        <v>0</v>
      </c>
      <c r="BQ486" s="6">
        <f ca="1">BQ485+SUMIFS('Transactions (Dated)'!$F:$F,'Transactions (Dated)'!$D:$D,$BF486,'Transactions (Dated)'!$B:$B,BQ$11,'Transactions (Dated)'!$C:$C,"Dividend (paid to cash)")*AF486</f>
        <v>0</v>
      </c>
      <c r="BR486" s="6">
        <f ca="1">BR485+SUMIFS('Transactions (Dated)'!$F:$F,'Transactions (Dated)'!$D:$D,$BF486,'Transactions (Dated)'!$B:$B,BR$11,'Transactions (Dated)'!$C:$C,"Dividend (paid to cash)")*AG486</f>
        <v>0</v>
      </c>
      <c r="BS486" s="6">
        <f ca="1">BS485+SUMIFS('Transactions (Dated)'!$F:$F,'Transactions (Dated)'!$D:$D,$BF486,'Transactions (Dated)'!$B:$B,BS$11,'Transactions (Dated)'!$C:$C,"Dividend (paid to cash)")*AH486</f>
        <v>0</v>
      </c>
      <c r="BT486" s="6">
        <f ca="1">BT485+SUMIFS('Transactions (Dated)'!$F:$F,'Transactions (Dated)'!$D:$D,$BF486,'Transactions (Dated)'!$B:$B,BT$11,'Transactions (Dated)'!$C:$C,"Dividend (paid to cash)")*AI486</f>
        <v>0</v>
      </c>
      <c r="BU486" s="6">
        <f ca="1">BU485+SUMIFS('Transactions (Dated)'!$F:$F,'Transactions (Dated)'!$D:$D,$BF486,'Transactions (Dated)'!$B:$B,BU$11,'Transactions (Dated)'!$C:$C,"Dividend (paid to cash)")*AJ486</f>
        <v>0</v>
      </c>
      <c r="BV486" s="6"/>
      <c r="BX486" s="6">
        <f t="shared" ca="1" si="198"/>
        <v>641316.55099999986</v>
      </c>
      <c r="BZ486" s="3">
        <f t="shared" si="199"/>
        <v>42604</v>
      </c>
      <c r="CA486" s="4">
        <f t="shared" ca="1" si="194"/>
        <v>458715.11</v>
      </c>
      <c r="CB486" s="4">
        <f t="shared" ca="1" si="195"/>
        <v>641316.55099999986</v>
      </c>
      <c r="CD486" s="4">
        <f t="shared" ca="1" si="196"/>
        <v>1100031.6609999998</v>
      </c>
    </row>
    <row r="487" spans="2:82">
      <c r="B487" s="3">
        <f t="shared" si="197"/>
        <v>42605</v>
      </c>
      <c r="C487" s="2">
        <v>14764.8</v>
      </c>
      <c r="E487" s="70">
        <v>42605</v>
      </c>
      <c r="F487" s="69">
        <v>10.34</v>
      </c>
      <c r="G487" s="69">
        <v>2.5499999999999998</v>
      </c>
      <c r="H487" s="69">
        <v>19.96</v>
      </c>
      <c r="I487" s="69">
        <v>40.4</v>
      </c>
      <c r="J487" s="69">
        <v>9.48</v>
      </c>
      <c r="K487" s="69">
        <v>14.49</v>
      </c>
      <c r="L487" s="69">
        <v>18.829999999999998</v>
      </c>
      <c r="M487" s="69">
        <v>6.96</v>
      </c>
      <c r="N487" s="69">
        <v>9.5</v>
      </c>
      <c r="O487" s="69">
        <v>9.93</v>
      </c>
      <c r="P487" s="69">
        <v>22.82</v>
      </c>
      <c r="Q487" s="69">
        <v>1.1499999999999999</v>
      </c>
      <c r="R487" s="69">
        <v>6.11</v>
      </c>
      <c r="S487" s="69">
        <v>42.62</v>
      </c>
      <c r="T487" s="4"/>
      <c r="V487" s="3">
        <f t="shared" si="176"/>
        <v>42605</v>
      </c>
      <c r="W487" s="40">
        <f ca="1">W486+SUMIFS('Transactions (Dated)'!$E$2:$E$53,'Transactions (Dated)'!$D$2:$D$53,'Share Values'!$V487,'Transactions (Dated)'!$B$2:$B$53,'Share Values'!W$11,'Transactions (Dated)'!$C$2:$C$53,"Buy")-SUMIFS('Transactions (Dated)'!$E$2:$E$53,'Transactions (Dated)'!$D$2:$D$53,'Share Values'!$V487,'Transactions (Dated)'!$B$2:$B$53,'Share Values'!W$11,'Transactions (Dated)'!$C$2:$C$53,"Sell")</f>
        <v>4625</v>
      </c>
      <c r="X487" s="40">
        <f ca="1">X486+SUMIFS('Transactions (Dated)'!$E$2:$E$53,'Transactions (Dated)'!$D$2:$D$53,'Share Values'!$V487,'Transactions (Dated)'!$B$2:$B$53,'Share Values'!X$11,'Transactions (Dated)'!$C$2:$C$53,"Buy")-SUMIFS('Transactions (Dated)'!$E$2:$E$53,'Transactions (Dated)'!$D$2:$D$53,'Share Values'!$V487,'Transactions (Dated)'!$B$2:$B$53,'Share Values'!X$11,'Transactions (Dated)'!$C$2:$C$53,"Sell")</f>
        <v>9375</v>
      </c>
      <c r="Y487" s="40">
        <f ca="1">Y486+SUMIFS('Transactions (Dated)'!$E$2:$E$53,'Transactions (Dated)'!$D$2:$D$53,'Share Values'!$V487,'Transactions (Dated)'!$B$2:$B$53,'Share Values'!Y$11,'Transactions (Dated)'!$C$2:$C$53,"Buy")-SUMIFS('Transactions (Dated)'!$E$2:$E$53,'Transactions (Dated)'!$D$2:$D$53,'Share Values'!$V487,'Transactions (Dated)'!$B$2:$B$53,'Share Values'!Y$11,'Transactions (Dated)'!$C$2:$C$53,"Sell")</f>
        <v>0</v>
      </c>
      <c r="Z487" s="40">
        <f ca="1">Z486+SUMIFS('Transactions (Dated)'!$E$2:$E$53,'Transactions (Dated)'!$D$2:$D$53,'Share Values'!$V487,'Transactions (Dated)'!$B$2:$B$53,'Share Values'!Z$11,'Transactions (Dated)'!$C$2:$C$53,"Buy")-SUMIFS('Transactions (Dated)'!$E$2:$E$53,'Transactions (Dated)'!$D$2:$D$53,'Share Values'!$V487,'Transactions (Dated)'!$B$2:$B$53,'Share Values'!Z$11,'Transactions (Dated)'!$C$2:$C$53,"Sell")</f>
        <v>1892</v>
      </c>
      <c r="AA487" s="40">
        <f ca="1">AA486+SUMIFS('Transactions (Dated)'!$E$2:$E$53,'Transactions (Dated)'!$D$2:$D$53,'Share Values'!$V487,'Transactions (Dated)'!$B$2:$B$53,'Share Values'!AA$11,'Transactions (Dated)'!$C$2:$C$53,"Buy")-SUMIFS('Transactions (Dated)'!$E$2:$E$53,'Transactions (Dated)'!$D$2:$D$53,'Share Values'!$V487,'Transactions (Dated)'!$B$2:$B$53,'Share Values'!AA$11,'Transactions (Dated)'!$C$2:$C$53,"Sell")</f>
        <v>2348</v>
      </c>
      <c r="AB487" s="40">
        <f ca="1">AB486+SUMIFS('Transactions (Dated)'!$E$2:$E$53,'Transactions (Dated)'!$D$2:$D$53,'Share Values'!$V487,'Transactions (Dated)'!$B$2:$B$53,'Share Values'!AB$11,'Transactions (Dated)'!$C$2:$C$53,"Buy")-SUMIFS('Transactions (Dated)'!$E$2:$E$53,'Transactions (Dated)'!$D$2:$D$53,'Share Values'!$V487,'Transactions (Dated)'!$B$2:$B$53,'Share Values'!AB$11,'Transactions (Dated)'!$C$2:$C$53,"Sell")</f>
        <v>4900</v>
      </c>
      <c r="AC487" s="40">
        <f ca="1">AC486+SUMIFS('Transactions (Dated)'!$E$2:$E$53,'Transactions (Dated)'!$D$2:$D$53,'Share Values'!$V487,'Transactions (Dated)'!$B$2:$B$53,'Share Values'!AC$11,'Transactions (Dated)'!$C$2:$C$53,"Buy")-SUMIFS('Transactions (Dated)'!$E$2:$E$53,'Transactions (Dated)'!$D$2:$D$53,'Share Values'!$V487,'Transactions (Dated)'!$B$2:$B$53,'Share Values'!AC$11,'Transactions (Dated)'!$C$2:$C$53,"Sell")</f>
        <v>2900</v>
      </c>
      <c r="AD487" s="40">
        <f ca="1">AD486+SUMIFS('Transactions (Dated)'!$E$2:$E$53,'Transactions (Dated)'!$D$2:$D$53,'Share Values'!$V487,'Transactions (Dated)'!$B$2:$B$53,'Share Values'!AD$11,'Transactions (Dated)'!$C$2:$C$53,"Buy")-SUMIFS('Transactions (Dated)'!$E$2:$E$53,'Transactions (Dated)'!$D$2:$D$53,'Share Values'!$V487,'Transactions (Dated)'!$B$2:$B$53,'Share Values'!AD$11,'Transactions (Dated)'!$C$2:$C$53,"Sell")</f>
        <v>14201</v>
      </c>
      <c r="AE487" s="40">
        <f ca="1">AE486+SUMIFS('Transactions (Dated)'!$E$2:$E$53,'Transactions (Dated)'!$D$2:$D$53,'Share Values'!$V487,'Transactions (Dated)'!$B$2:$B$53,'Share Values'!AE$11,'Transactions (Dated)'!$C$2:$C$53,"Buy")-SUMIFS('Transactions (Dated)'!$E$2:$E$53,'Transactions (Dated)'!$D$2:$D$53,'Share Values'!$V487,'Transactions (Dated)'!$B$2:$B$53,'Share Values'!AE$11,'Transactions (Dated)'!$C$2:$C$53,"Sell")</f>
        <v>6835</v>
      </c>
      <c r="AF487" s="40">
        <f ca="1">AF486+SUMIFS('Transactions (Dated)'!$E$2:$E$53,'Transactions (Dated)'!$D$2:$D$53,'Share Values'!$V487,'Transactions (Dated)'!$B$2:$B$53,'Share Values'!AF$11,'Transactions (Dated)'!$C$2:$C$53,"Buy")-SUMIFS('Transactions (Dated)'!$E$2:$E$53,'Transactions (Dated)'!$D$2:$D$53,'Share Values'!$V487,'Transactions (Dated)'!$B$2:$B$53,'Share Values'!AF$11,'Transactions (Dated)'!$C$2:$C$53,"Sell")</f>
        <v>0</v>
      </c>
      <c r="AG487" s="40">
        <f ca="1">AG486+SUMIFS('Transactions (Dated)'!$E$2:$E$53,'Transactions (Dated)'!$D$2:$D$53,'Share Values'!$V487,'Transactions (Dated)'!$B$2:$B$53,'Share Values'!AG$11,'Transactions (Dated)'!$C$2:$C$53,"Buy")-SUMIFS('Transactions (Dated)'!$E$2:$E$53,'Transactions (Dated)'!$D$2:$D$53,'Share Values'!$V487,'Transactions (Dated)'!$B$2:$B$53,'Share Values'!AG$11,'Transactions (Dated)'!$C$2:$C$53,"Sell")</f>
        <v>0</v>
      </c>
      <c r="AH487" s="40">
        <f ca="1">AH486+SUMIFS('Transactions (Dated)'!$E$2:$E$53,'Transactions (Dated)'!$D$2:$D$53,'Share Values'!$V487,'Transactions (Dated)'!$B$2:$B$53,'Share Values'!AH$11,'Transactions (Dated)'!$C$2:$C$53,"Buy")-SUMIFS('Transactions (Dated)'!$E$2:$E$53,'Transactions (Dated)'!$D$2:$D$53,'Share Values'!$V487,'Transactions (Dated)'!$B$2:$B$53,'Share Values'!AH$11,'Transactions (Dated)'!$C$2:$C$53,"Sell")</f>
        <v>0</v>
      </c>
      <c r="AI487" s="40">
        <f ca="1">AI486+SUMIFS('Transactions (Dated)'!$E$2:$E$53,'Transactions (Dated)'!$D$2:$D$53,'Share Values'!$V487,'Transactions (Dated)'!$B$2:$B$53,'Share Values'!AI$11,'Transactions (Dated)'!$C$2:$C$53,"Buy")-SUMIFS('Transactions (Dated)'!$E$2:$E$53,'Transactions (Dated)'!$D$2:$D$53,'Share Values'!$V487,'Transactions (Dated)'!$B$2:$B$53,'Share Values'!AI$11,'Transactions (Dated)'!$C$2:$C$53,"Sell")</f>
        <v>0</v>
      </c>
      <c r="AJ487" s="40">
        <f ca="1">AJ486+SUMIFS('Transactions (Dated)'!$E$2:$E$53,'Transactions (Dated)'!$D$2:$D$53,'Share Values'!$V487,'Transactions (Dated)'!$B$2:$B$53,'Share Values'!AJ$11,'Transactions (Dated)'!$C$2:$C$53,"Buy")-SUMIFS('Transactions (Dated)'!$E$2:$E$53,'Transactions (Dated)'!$D$2:$D$53,'Share Values'!$V487,'Transactions (Dated)'!$B$2:$B$53,'Share Values'!AJ$11,'Transactions (Dated)'!$C$2:$C$53,"Sell")</f>
        <v>0</v>
      </c>
      <c r="AK487" s="40"/>
      <c r="AM487" s="3">
        <f t="shared" si="177"/>
        <v>42605</v>
      </c>
      <c r="AN487" s="6">
        <f t="shared" ca="1" si="178"/>
        <v>47822.5</v>
      </c>
      <c r="AO487" s="6">
        <f t="shared" ca="1" si="179"/>
        <v>23906.25</v>
      </c>
      <c r="AP487" s="6">
        <f t="shared" ca="1" si="180"/>
        <v>0</v>
      </c>
      <c r="AQ487" s="6">
        <f t="shared" ca="1" si="181"/>
        <v>76436.800000000003</v>
      </c>
      <c r="AR487" s="6">
        <f t="shared" ca="1" si="182"/>
        <v>22259.040000000001</v>
      </c>
      <c r="AS487" s="6">
        <f t="shared" ca="1" si="183"/>
        <v>71001</v>
      </c>
      <c r="AT487" s="6">
        <f t="shared" ca="1" si="184"/>
        <v>54606.999999999993</v>
      </c>
      <c r="AU487" s="6">
        <f t="shared" ca="1" si="185"/>
        <v>98838.96</v>
      </c>
      <c r="AV487" s="6">
        <f t="shared" ca="1" si="186"/>
        <v>64932.5</v>
      </c>
      <c r="AW487" s="6">
        <f t="shared" ca="1" si="187"/>
        <v>0</v>
      </c>
      <c r="AX487" s="6">
        <f t="shared" ca="1" si="188"/>
        <v>0</v>
      </c>
      <c r="AY487" s="6">
        <f t="shared" ca="1" si="189"/>
        <v>0</v>
      </c>
      <c r="AZ487" s="6">
        <f t="shared" ca="1" si="190"/>
        <v>0</v>
      </c>
      <c r="BA487" s="6">
        <f t="shared" ca="1" si="191"/>
        <v>0</v>
      </c>
      <c r="BB487" s="6"/>
      <c r="BD487" s="4">
        <f t="shared" ca="1" si="192"/>
        <v>459804.05</v>
      </c>
      <c r="BF487" s="3">
        <f t="shared" si="193"/>
        <v>42605</v>
      </c>
      <c r="BG487" s="6">
        <f>BG486+SUMIFS('Transactions (Dated)'!H:H,'Transactions (Dated)'!D:D,'Share Values'!AM487)</f>
        <v>633797.67999999993</v>
      </c>
      <c r="BH487" s="6">
        <f ca="1">BH486+SUMIFS('Transactions (Dated)'!$F:$F,'Transactions (Dated)'!$D:$D,$BF487,'Transactions (Dated)'!$B:$B,BH$11,'Transactions (Dated)'!$C:$C,"Dividend (paid to cash)")*W487</f>
        <v>0</v>
      </c>
      <c r="BI487" s="6">
        <f ca="1">BI486+SUMIFS('Transactions (Dated)'!$F:$F,'Transactions (Dated)'!$D:$D,$BF487,'Transactions (Dated)'!$B:$B,BI$11,'Transactions (Dated)'!$C:$C,"Dividend (paid to cash)")*X487</f>
        <v>2421.875</v>
      </c>
      <c r="BJ487" s="6">
        <f ca="1">BJ486+SUMIFS('Transactions (Dated)'!$F:$F,'Transactions (Dated)'!$D:$D,$BF487,'Transactions (Dated)'!$B:$B,BJ$11,'Transactions (Dated)'!$C:$C,"Dividend (paid to cash)")*Y487</f>
        <v>0</v>
      </c>
      <c r="BK487" s="6">
        <f ca="1">BK486+SUMIFS('Transactions (Dated)'!$F:$F,'Transactions (Dated)'!$D:$D,$BF487,'Transactions (Dated)'!$B:$B,BK$11,'Transactions (Dated)'!$C:$C,"Dividend (paid to cash)")*Z487</f>
        <v>482.46000000000004</v>
      </c>
      <c r="BL487" s="6">
        <f ca="1">BL486+SUMIFS('Transactions (Dated)'!$F:$F,'Transactions (Dated)'!$D:$D,$BF487,'Transactions (Dated)'!$B:$B,BL$11,'Transactions (Dated)'!$C:$C,"Dividend (paid to cash)")*AA487</f>
        <v>0</v>
      </c>
      <c r="BM487" s="6">
        <f ca="1">BM486+SUMIFS('Transactions (Dated)'!$F:$F,'Transactions (Dated)'!$D:$D,$BF487,'Transactions (Dated)'!$B:$B,BM$11,'Transactions (Dated)'!$C:$C,"Dividend (paid to cash)")*AB487</f>
        <v>2874.5360000000001</v>
      </c>
      <c r="BN487" s="6">
        <f ca="1">BN486+SUMIFS('Transactions (Dated)'!$F:$F,'Transactions (Dated)'!$D:$D,$BF487,'Transactions (Dated)'!$B:$B,BN$11,'Transactions (Dated)'!$C:$C,"Dividend (paid to cash)")*AC487</f>
        <v>1740</v>
      </c>
      <c r="BO487" s="6">
        <f ca="1">BO486+SUMIFS('Transactions (Dated)'!$F:$F,'Transactions (Dated)'!$D:$D,$BF487,'Transactions (Dated)'!$B:$B,BO$11,'Transactions (Dated)'!$C:$C,"Dividend (paid to cash)")*AD487</f>
        <v>0</v>
      </c>
      <c r="BP487" s="6">
        <f ca="1">BP486+SUMIFS('Transactions (Dated)'!$F:$F,'Transactions (Dated)'!$D:$D,$BF487,'Transactions (Dated)'!$B:$B,BP$11,'Transactions (Dated)'!$C:$C,"Dividend (paid to cash)")*AE487</f>
        <v>0</v>
      </c>
      <c r="BQ487" s="6">
        <f ca="1">BQ486+SUMIFS('Transactions (Dated)'!$F:$F,'Transactions (Dated)'!$D:$D,$BF487,'Transactions (Dated)'!$B:$B,BQ$11,'Transactions (Dated)'!$C:$C,"Dividend (paid to cash)")*AF487</f>
        <v>0</v>
      </c>
      <c r="BR487" s="6">
        <f ca="1">BR486+SUMIFS('Transactions (Dated)'!$F:$F,'Transactions (Dated)'!$D:$D,$BF487,'Transactions (Dated)'!$B:$B,BR$11,'Transactions (Dated)'!$C:$C,"Dividend (paid to cash)")*AG487</f>
        <v>0</v>
      </c>
      <c r="BS487" s="6">
        <f ca="1">BS486+SUMIFS('Transactions (Dated)'!$F:$F,'Transactions (Dated)'!$D:$D,$BF487,'Transactions (Dated)'!$B:$B,BS$11,'Transactions (Dated)'!$C:$C,"Dividend (paid to cash)")*AH487</f>
        <v>0</v>
      </c>
      <c r="BT487" s="6">
        <f ca="1">BT486+SUMIFS('Transactions (Dated)'!$F:$F,'Transactions (Dated)'!$D:$D,$BF487,'Transactions (Dated)'!$B:$B,BT$11,'Transactions (Dated)'!$C:$C,"Dividend (paid to cash)")*AI487</f>
        <v>0</v>
      </c>
      <c r="BU487" s="6">
        <f ca="1">BU486+SUMIFS('Transactions (Dated)'!$F:$F,'Transactions (Dated)'!$D:$D,$BF487,'Transactions (Dated)'!$B:$B,BU$11,'Transactions (Dated)'!$C:$C,"Dividend (paid to cash)")*AJ487</f>
        <v>0</v>
      </c>
      <c r="BV487" s="6"/>
      <c r="BX487" s="6">
        <f t="shared" ca="1" si="198"/>
        <v>641316.55099999986</v>
      </c>
      <c r="BZ487" s="3">
        <f t="shared" si="199"/>
        <v>42605</v>
      </c>
      <c r="CA487" s="4">
        <f t="shared" ca="1" si="194"/>
        <v>459804.05</v>
      </c>
      <c r="CB487" s="4">
        <f t="shared" ca="1" si="195"/>
        <v>641316.55099999986</v>
      </c>
      <c r="CD487" s="4">
        <f t="shared" ca="1" si="196"/>
        <v>1101120.6009999998</v>
      </c>
    </row>
    <row r="488" spans="2:82">
      <c r="B488" s="3">
        <f t="shared" si="197"/>
        <v>42606</v>
      </c>
      <c r="C488" s="2">
        <v>14626.2</v>
      </c>
      <c r="E488" s="70">
        <v>42606</v>
      </c>
      <c r="F488" s="69">
        <v>10.25</v>
      </c>
      <c r="G488" s="69">
        <v>2.4700000000000002</v>
      </c>
      <c r="H488" s="69">
        <v>19.78</v>
      </c>
      <c r="I488" s="69">
        <v>40.119999999999997</v>
      </c>
      <c r="J488" s="69">
        <v>9.5399999999999991</v>
      </c>
      <c r="K488" s="69">
        <v>14.34</v>
      </c>
      <c r="L488" s="69">
        <v>18.760000000000002</v>
      </c>
      <c r="M488" s="69">
        <v>6.59</v>
      </c>
      <c r="N488" s="69">
        <v>9.4</v>
      </c>
      <c r="O488" s="69">
        <v>9.9032999999999998</v>
      </c>
      <c r="P488" s="69">
        <v>22.67</v>
      </c>
      <c r="Q488" s="69">
        <v>1.18</v>
      </c>
      <c r="R488" s="69">
        <v>5.69</v>
      </c>
      <c r="S488" s="69">
        <v>42.65</v>
      </c>
      <c r="T488" s="4"/>
      <c r="V488" s="3">
        <f t="shared" si="176"/>
        <v>42606</v>
      </c>
      <c r="W488" s="40">
        <f ca="1">W487+SUMIFS('Transactions (Dated)'!$E$2:$E$53,'Transactions (Dated)'!$D$2:$D$53,'Share Values'!$V488,'Transactions (Dated)'!$B$2:$B$53,'Share Values'!W$11,'Transactions (Dated)'!$C$2:$C$53,"Buy")-SUMIFS('Transactions (Dated)'!$E$2:$E$53,'Transactions (Dated)'!$D$2:$D$53,'Share Values'!$V488,'Transactions (Dated)'!$B$2:$B$53,'Share Values'!W$11,'Transactions (Dated)'!$C$2:$C$53,"Sell")</f>
        <v>4625</v>
      </c>
      <c r="X488" s="40">
        <f ca="1">X487+SUMIFS('Transactions (Dated)'!$E$2:$E$53,'Transactions (Dated)'!$D$2:$D$53,'Share Values'!$V488,'Transactions (Dated)'!$B$2:$B$53,'Share Values'!X$11,'Transactions (Dated)'!$C$2:$C$53,"Buy")-SUMIFS('Transactions (Dated)'!$E$2:$E$53,'Transactions (Dated)'!$D$2:$D$53,'Share Values'!$V488,'Transactions (Dated)'!$B$2:$B$53,'Share Values'!X$11,'Transactions (Dated)'!$C$2:$C$53,"Sell")</f>
        <v>9375</v>
      </c>
      <c r="Y488" s="40">
        <f ca="1">Y487+SUMIFS('Transactions (Dated)'!$E$2:$E$53,'Transactions (Dated)'!$D$2:$D$53,'Share Values'!$V488,'Transactions (Dated)'!$B$2:$B$53,'Share Values'!Y$11,'Transactions (Dated)'!$C$2:$C$53,"Buy")-SUMIFS('Transactions (Dated)'!$E$2:$E$53,'Transactions (Dated)'!$D$2:$D$53,'Share Values'!$V488,'Transactions (Dated)'!$B$2:$B$53,'Share Values'!Y$11,'Transactions (Dated)'!$C$2:$C$53,"Sell")</f>
        <v>0</v>
      </c>
      <c r="Z488" s="40">
        <f ca="1">Z487+SUMIFS('Transactions (Dated)'!$E$2:$E$53,'Transactions (Dated)'!$D$2:$D$53,'Share Values'!$V488,'Transactions (Dated)'!$B$2:$B$53,'Share Values'!Z$11,'Transactions (Dated)'!$C$2:$C$53,"Buy")-SUMIFS('Transactions (Dated)'!$E$2:$E$53,'Transactions (Dated)'!$D$2:$D$53,'Share Values'!$V488,'Transactions (Dated)'!$B$2:$B$53,'Share Values'!Z$11,'Transactions (Dated)'!$C$2:$C$53,"Sell")</f>
        <v>1892</v>
      </c>
      <c r="AA488" s="40">
        <f ca="1">AA487+SUMIFS('Transactions (Dated)'!$E$2:$E$53,'Transactions (Dated)'!$D$2:$D$53,'Share Values'!$V488,'Transactions (Dated)'!$B$2:$B$53,'Share Values'!AA$11,'Transactions (Dated)'!$C$2:$C$53,"Buy")-SUMIFS('Transactions (Dated)'!$E$2:$E$53,'Transactions (Dated)'!$D$2:$D$53,'Share Values'!$V488,'Transactions (Dated)'!$B$2:$B$53,'Share Values'!AA$11,'Transactions (Dated)'!$C$2:$C$53,"Sell")</f>
        <v>2348</v>
      </c>
      <c r="AB488" s="40">
        <f ca="1">AB487+SUMIFS('Transactions (Dated)'!$E$2:$E$53,'Transactions (Dated)'!$D$2:$D$53,'Share Values'!$V488,'Transactions (Dated)'!$B$2:$B$53,'Share Values'!AB$11,'Transactions (Dated)'!$C$2:$C$53,"Buy")-SUMIFS('Transactions (Dated)'!$E$2:$E$53,'Transactions (Dated)'!$D$2:$D$53,'Share Values'!$V488,'Transactions (Dated)'!$B$2:$B$53,'Share Values'!AB$11,'Transactions (Dated)'!$C$2:$C$53,"Sell")</f>
        <v>4900</v>
      </c>
      <c r="AC488" s="40">
        <f ca="1">AC487+SUMIFS('Transactions (Dated)'!$E$2:$E$53,'Transactions (Dated)'!$D$2:$D$53,'Share Values'!$V488,'Transactions (Dated)'!$B$2:$B$53,'Share Values'!AC$11,'Transactions (Dated)'!$C$2:$C$53,"Buy")-SUMIFS('Transactions (Dated)'!$E$2:$E$53,'Transactions (Dated)'!$D$2:$D$53,'Share Values'!$V488,'Transactions (Dated)'!$B$2:$B$53,'Share Values'!AC$11,'Transactions (Dated)'!$C$2:$C$53,"Sell")</f>
        <v>2900</v>
      </c>
      <c r="AD488" s="40">
        <f ca="1">AD487+SUMIFS('Transactions (Dated)'!$E$2:$E$53,'Transactions (Dated)'!$D$2:$D$53,'Share Values'!$V488,'Transactions (Dated)'!$B$2:$B$53,'Share Values'!AD$11,'Transactions (Dated)'!$C$2:$C$53,"Buy")-SUMIFS('Transactions (Dated)'!$E$2:$E$53,'Transactions (Dated)'!$D$2:$D$53,'Share Values'!$V488,'Transactions (Dated)'!$B$2:$B$53,'Share Values'!AD$11,'Transactions (Dated)'!$C$2:$C$53,"Sell")</f>
        <v>14201</v>
      </c>
      <c r="AE488" s="40">
        <f ca="1">AE487+SUMIFS('Transactions (Dated)'!$E$2:$E$53,'Transactions (Dated)'!$D$2:$D$53,'Share Values'!$V488,'Transactions (Dated)'!$B$2:$B$53,'Share Values'!AE$11,'Transactions (Dated)'!$C$2:$C$53,"Buy")-SUMIFS('Transactions (Dated)'!$E$2:$E$53,'Transactions (Dated)'!$D$2:$D$53,'Share Values'!$V488,'Transactions (Dated)'!$B$2:$B$53,'Share Values'!AE$11,'Transactions (Dated)'!$C$2:$C$53,"Sell")</f>
        <v>6835</v>
      </c>
      <c r="AF488" s="40">
        <f ca="1">AF487+SUMIFS('Transactions (Dated)'!$E$2:$E$53,'Transactions (Dated)'!$D$2:$D$53,'Share Values'!$V488,'Transactions (Dated)'!$B$2:$B$53,'Share Values'!AF$11,'Transactions (Dated)'!$C$2:$C$53,"Buy")-SUMIFS('Transactions (Dated)'!$E$2:$E$53,'Transactions (Dated)'!$D$2:$D$53,'Share Values'!$V488,'Transactions (Dated)'!$B$2:$B$53,'Share Values'!AF$11,'Transactions (Dated)'!$C$2:$C$53,"Sell")</f>
        <v>0</v>
      </c>
      <c r="AG488" s="40">
        <f ca="1">AG487+SUMIFS('Transactions (Dated)'!$E$2:$E$53,'Transactions (Dated)'!$D$2:$D$53,'Share Values'!$V488,'Transactions (Dated)'!$B$2:$B$53,'Share Values'!AG$11,'Transactions (Dated)'!$C$2:$C$53,"Buy")-SUMIFS('Transactions (Dated)'!$E$2:$E$53,'Transactions (Dated)'!$D$2:$D$53,'Share Values'!$V488,'Transactions (Dated)'!$B$2:$B$53,'Share Values'!AG$11,'Transactions (Dated)'!$C$2:$C$53,"Sell")</f>
        <v>0</v>
      </c>
      <c r="AH488" s="40">
        <f ca="1">AH487+SUMIFS('Transactions (Dated)'!$E$2:$E$53,'Transactions (Dated)'!$D$2:$D$53,'Share Values'!$V488,'Transactions (Dated)'!$B$2:$B$53,'Share Values'!AH$11,'Transactions (Dated)'!$C$2:$C$53,"Buy")-SUMIFS('Transactions (Dated)'!$E$2:$E$53,'Transactions (Dated)'!$D$2:$D$53,'Share Values'!$V488,'Transactions (Dated)'!$B$2:$B$53,'Share Values'!AH$11,'Transactions (Dated)'!$C$2:$C$53,"Sell")</f>
        <v>0</v>
      </c>
      <c r="AI488" s="40">
        <f ca="1">AI487+SUMIFS('Transactions (Dated)'!$E$2:$E$53,'Transactions (Dated)'!$D$2:$D$53,'Share Values'!$V488,'Transactions (Dated)'!$B$2:$B$53,'Share Values'!AI$11,'Transactions (Dated)'!$C$2:$C$53,"Buy")-SUMIFS('Transactions (Dated)'!$E$2:$E$53,'Transactions (Dated)'!$D$2:$D$53,'Share Values'!$V488,'Transactions (Dated)'!$B$2:$B$53,'Share Values'!AI$11,'Transactions (Dated)'!$C$2:$C$53,"Sell")</f>
        <v>0</v>
      </c>
      <c r="AJ488" s="40">
        <f ca="1">AJ487+SUMIFS('Transactions (Dated)'!$E$2:$E$53,'Transactions (Dated)'!$D$2:$D$53,'Share Values'!$V488,'Transactions (Dated)'!$B$2:$B$53,'Share Values'!AJ$11,'Transactions (Dated)'!$C$2:$C$53,"Buy")-SUMIFS('Transactions (Dated)'!$E$2:$E$53,'Transactions (Dated)'!$D$2:$D$53,'Share Values'!$V488,'Transactions (Dated)'!$B$2:$B$53,'Share Values'!AJ$11,'Transactions (Dated)'!$C$2:$C$53,"Sell")</f>
        <v>0</v>
      </c>
      <c r="AK488" s="40"/>
      <c r="AM488" s="3">
        <f t="shared" si="177"/>
        <v>42606</v>
      </c>
      <c r="AN488" s="6">
        <f t="shared" ca="1" si="178"/>
        <v>47406.25</v>
      </c>
      <c r="AO488" s="6">
        <f t="shared" ca="1" si="179"/>
        <v>23156.250000000004</v>
      </c>
      <c r="AP488" s="6">
        <f t="shared" ca="1" si="180"/>
        <v>0</v>
      </c>
      <c r="AQ488" s="6">
        <f t="shared" ca="1" si="181"/>
        <v>75907.039999999994</v>
      </c>
      <c r="AR488" s="6">
        <f t="shared" ca="1" si="182"/>
        <v>22399.919999999998</v>
      </c>
      <c r="AS488" s="6">
        <f t="shared" ca="1" si="183"/>
        <v>70266</v>
      </c>
      <c r="AT488" s="6">
        <f t="shared" ca="1" si="184"/>
        <v>54404.000000000007</v>
      </c>
      <c r="AU488" s="6">
        <f t="shared" ca="1" si="185"/>
        <v>93584.59</v>
      </c>
      <c r="AV488" s="6">
        <f t="shared" ca="1" si="186"/>
        <v>64249</v>
      </c>
      <c r="AW488" s="6">
        <f t="shared" ca="1" si="187"/>
        <v>0</v>
      </c>
      <c r="AX488" s="6">
        <f t="shared" ca="1" si="188"/>
        <v>0</v>
      </c>
      <c r="AY488" s="6">
        <f t="shared" ca="1" si="189"/>
        <v>0</v>
      </c>
      <c r="AZ488" s="6">
        <f t="shared" ca="1" si="190"/>
        <v>0</v>
      </c>
      <c r="BA488" s="6">
        <f t="shared" ca="1" si="191"/>
        <v>0</v>
      </c>
      <c r="BB488" s="6"/>
      <c r="BD488" s="4">
        <f t="shared" ca="1" si="192"/>
        <v>451373.04999999993</v>
      </c>
      <c r="BF488" s="3">
        <f t="shared" si="193"/>
        <v>42606</v>
      </c>
      <c r="BG488" s="6">
        <f>BG487+SUMIFS('Transactions (Dated)'!H:H,'Transactions (Dated)'!D:D,'Share Values'!AM488)</f>
        <v>633797.67999999993</v>
      </c>
      <c r="BH488" s="6">
        <f ca="1">BH487+SUMIFS('Transactions (Dated)'!$F:$F,'Transactions (Dated)'!$D:$D,$BF488,'Transactions (Dated)'!$B:$B,BH$11,'Transactions (Dated)'!$C:$C,"Dividend (paid to cash)")*W488</f>
        <v>0</v>
      </c>
      <c r="BI488" s="6">
        <f ca="1">BI487+SUMIFS('Transactions (Dated)'!$F:$F,'Transactions (Dated)'!$D:$D,$BF488,'Transactions (Dated)'!$B:$B,BI$11,'Transactions (Dated)'!$C:$C,"Dividend (paid to cash)")*X488</f>
        <v>2421.875</v>
      </c>
      <c r="BJ488" s="6">
        <f ca="1">BJ487+SUMIFS('Transactions (Dated)'!$F:$F,'Transactions (Dated)'!$D:$D,$BF488,'Transactions (Dated)'!$B:$B,BJ$11,'Transactions (Dated)'!$C:$C,"Dividend (paid to cash)")*Y488</f>
        <v>0</v>
      </c>
      <c r="BK488" s="6">
        <f ca="1">BK487+SUMIFS('Transactions (Dated)'!$F:$F,'Transactions (Dated)'!$D:$D,$BF488,'Transactions (Dated)'!$B:$B,BK$11,'Transactions (Dated)'!$C:$C,"Dividend (paid to cash)")*Z488</f>
        <v>482.46000000000004</v>
      </c>
      <c r="BL488" s="6">
        <f ca="1">BL487+SUMIFS('Transactions (Dated)'!$F:$F,'Transactions (Dated)'!$D:$D,$BF488,'Transactions (Dated)'!$B:$B,BL$11,'Transactions (Dated)'!$C:$C,"Dividend (paid to cash)")*AA488</f>
        <v>0</v>
      </c>
      <c r="BM488" s="6">
        <f ca="1">BM487+SUMIFS('Transactions (Dated)'!$F:$F,'Transactions (Dated)'!$D:$D,$BF488,'Transactions (Dated)'!$B:$B,BM$11,'Transactions (Dated)'!$C:$C,"Dividend (paid to cash)")*AB488</f>
        <v>2874.5360000000001</v>
      </c>
      <c r="BN488" s="6">
        <f ca="1">BN487+SUMIFS('Transactions (Dated)'!$F:$F,'Transactions (Dated)'!$D:$D,$BF488,'Transactions (Dated)'!$B:$B,BN$11,'Transactions (Dated)'!$C:$C,"Dividend (paid to cash)")*AC488</f>
        <v>1740</v>
      </c>
      <c r="BO488" s="6">
        <f ca="1">BO487+SUMIFS('Transactions (Dated)'!$F:$F,'Transactions (Dated)'!$D:$D,$BF488,'Transactions (Dated)'!$B:$B,BO$11,'Transactions (Dated)'!$C:$C,"Dividend (paid to cash)")*AD488</f>
        <v>0</v>
      </c>
      <c r="BP488" s="6">
        <f ca="1">BP487+SUMIFS('Transactions (Dated)'!$F:$F,'Transactions (Dated)'!$D:$D,$BF488,'Transactions (Dated)'!$B:$B,BP$11,'Transactions (Dated)'!$C:$C,"Dividend (paid to cash)")*AE488</f>
        <v>0</v>
      </c>
      <c r="BQ488" s="6">
        <f ca="1">BQ487+SUMIFS('Transactions (Dated)'!$F:$F,'Transactions (Dated)'!$D:$D,$BF488,'Transactions (Dated)'!$B:$B,BQ$11,'Transactions (Dated)'!$C:$C,"Dividend (paid to cash)")*AF488</f>
        <v>0</v>
      </c>
      <c r="BR488" s="6">
        <f ca="1">BR487+SUMIFS('Transactions (Dated)'!$F:$F,'Transactions (Dated)'!$D:$D,$BF488,'Transactions (Dated)'!$B:$B,BR$11,'Transactions (Dated)'!$C:$C,"Dividend (paid to cash)")*AG488</f>
        <v>0</v>
      </c>
      <c r="BS488" s="6">
        <f ca="1">BS487+SUMIFS('Transactions (Dated)'!$F:$F,'Transactions (Dated)'!$D:$D,$BF488,'Transactions (Dated)'!$B:$B,BS$11,'Transactions (Dated)'!$C:$C,"Dividend (paid to cash)")*AH488</f>
        <v>0</v>
      </c>
      <c r="BT488" s="6">
        <f ca="1">BT487+SUMIFS('Transactions (Dated)'!$F:$F,'Transactions (Dated)'!$D:$D,$BF488,'Transactions (Dated)'!$B:$B,BT$11,'Transactions (Dated)'!$C:$C,"Dividend (paid to cash)")*AI488</f>
        <v>0</v>
      </c>
      <c r="BU488" s="6">
        <f ca="1">BU487+SUMIFS('Transactions (Dated)'!$F:$F,'Transactions (Dated)'!$D:$D,$BF488,'Transactions (Dated)'!$B:$B,BU$11,'Transactions (Dated)'!$C:$C,"Dividend (paid to cash)")*AJ488</f>
        <v>0</v>
      </c>
      <c r="BV488" s="6"/>
      <c r="BX488" s="6">
        <f t="shared" ca="1" si="198"/>
        <v>641316.55099999986</v>
      </c>
      <c r="BZ488" s="3">
        <f t="shared" si="199"/>
        <v>42606</v>
      </c>
      <c r="CA488" s="4">
        <f t="shared" ca="1" si="194"/>
        <v>451373.04999999993</v>
      </c>
      <c r="CB488" s="4">
        <f t="shared" ca="1" si="195"/>
        <v>641316.55099999986</v>
      </c>
      <c r="CD488" s="4">
        <f t="shared" ca="1" si="196"/>
        <v>1092689.6009999998</v>
      </c>
    </row>
    <row r="489" spans="2:82">
      <c r="B489" s="3">
        <f t="shared" si="197"/>
        <v>42607</v>
      </c>
      <c r="C489" s="2">
        <v>14630.7</v>
      </c>
      <c r="E489" s="70">
        <v>42607</v>
      </c>
      <c r="F489" s="69">
        <v>10.32</v>
      </c>
      <c r="G489" s="69">
        <v>2.48</v>
      </c>
      <c r="H489" s="69">
        <v>19.77</v>
      </c>
      <c r="I489" s="69">
        <v>40.11</v>
      </c>
      <c r="J489" s="69">
        <v>9.49</v>
      </c>
      <c r="K489" s="69">
        <v>14.5</v>
      </c>
      <c r="L489" s="69">
        <v>18.850000000000001</v>
      </c>
      <c r="M489" s="69">
        <v>6.96</v>
      </c>
      <c r="N489" s="69">
        <v>9.4</v>
      </c>
      <c r="O489" s="69">
        <v>10</v>
      </c>
      <c r="P489" s="69">
        <v>22.72</v>
      </c>
      <c r="Q489" s="69">
        <v>1.1399999999999999</v>
      </c>
      <c r="R489" s="69">
        <v>5.67</v>
      </c>
      <c r="S489" s="69">
        <v>42.79</v>
      </c>
      <c r="T489" s="4"/>
      <c r="V489" s="3">
        <f t="shared" si="176"/>
        <v>42607</v>
      </c>
      <c r="W489" s="40">
        <f ca="1">W488+SUMIFS('Transactions (Dated)'!$E$2:$E$53,'Transactions (Dated)'!$D$2:$D$53,'Share Values'!$V489,'Transactions (Dated)'!$B$2:$B$53,'Share Values'!W$11,'Transactions (Dated)'!$C$2:$C$53,"Buy")-SUMIFS('Transactions (Dated)'!$E$2:$E$53,'Transactions (Dated)'!$D$2:$D$53,'Share Values'!$V489,'Transactions (Dated)'!$B$2:$B$53,'Share Values'!W$11,'Transactions (Dated)'!$C$2:$C$53,"Sell")</f>
        <v>4625</v>
      </c>
      <c r="X489" s="40">
        <f ca="1">X488+SUMIFS('Transactions (Dated)'!$E$2:$E$53,'Transactions (Dated)'!$D$2:$D$53,'Share Values'!$V489,'Transactions (Dated)'!$B$2:$B$53,'Share Values'!X$11,'Transactions (Dated)'!$C$2:$C$53,"Buy")-SUMIFS('Transactions (Dated)'!$E$2:$E$53,'Transactions (Dated)'!$D$2:$D$53,'Share Values'!$V489,'Transactions (Dated)'!$B$2:$B$53,'Share Values'!X$11,'Transactions (Dated)'!$C$2:$C$53,"Sell")</f>
        <v>9375</v>
      </c>
      <c r="Y489" s="40">
        <f ca="1">Y488+SUMIFS('Transactions (Dated)'!$E$2:$E$53,'Transactions (Dated)'!$D$2:$D$53,'Share Values'!$V489,'Transactions (Dated)'!$B$2:$B$53,'Share Values'!Y$11,'Transactions (Dated)'!$C$2:$C$53,"Buy")-SUMIFS('Transactions (Dated)'!$E$2:$E$53,'Transactions (Dated)'!$D$2:$D$53,'Share Values'!$V489,'Transactions (Dated)'!$B$2:$B$53,'Share Values'!Y$11,'Transactions (Dated)'!$C$2:$C$53,"Sell")</f>
        <v>0</v>
      </c>
      <c r="Z489" s="40">
        <f ca="1">Z488+SUMIFS('Transactions (Dated)'!$E$2:$E$53,'Transactions (Dated)'!$D$2:$D$53,'Share Values'!$V489,'Transactions (Dated)'!$B$2:$B$53,'Share Values'!Z$11,'Transactions (Dated)'!$C$2:$C$53,"Buy")-SUMIFS('Transactions (Dated)'!$E$2:$E$53,'Transactions (Dated)'!$D$2:$D$53,'Share Values'!$V489,'Transactions (Dated)'!$B$2:$B$53,'Share Values'!Z$11,'Transactions (Dated)'!$C$2:$C$53,"Sell")</f>
        <v>1892</v>
      </c>
      <c r="AA489" s="40">
        <f ca="1">AA488+SUMIFS('Transactions (Dated)'!$E$2:$E$53,'Transactions (Dated)'!$D$2:$D$53,'Share Values'!$V489,'Transactions (Dated)'!$B$2:$B$53,'Share Values'!AA$11,'Transactions (Dated)'!$C$2:$C$53,"Buy")-SUMIFS('Transactions (Dated)'!$E$2:$E$53,'Transactions (Dated)'!$D$2:$D$53,'Share Values'!$V489,'Transactions (Dated)'!$B$2:$B$53,'Share Values'!AA$11,'Transactions (Dated)'!$C$2:$C$53,"Sell")</f>
        <v>2348</v>
      </c>
      <c r="AB489" s="40">
        <f ca="1">AB488+SUMIFS('Transactions (Dated)'!$E$2:$E$53,'Transactions (Dated)'!$D$2:$D$53,'Share Values'!$V489,'Transactions (Dated)'!$B$2:$B$53,'Share Values'!AB$11,'Transactions (Dated)'!$C$2:$C$53,"Buy")-SUMIFS('Transactions (Dated)'!$E$2:$E$53,'Transactions (Dated)'!$D$2:$D$53,'Share Values'!$V489,'Transactions (Dated)'!$B$2:$B$53,'Share Values'!AB$11,'Transactions (Dated)'!$C$2:$C$53,"Sell")</f>
        <v>4900</v>
      </c>
      <c r="AC489" s="40">
        <f ca="1">AC488+SUMIFS('Transactions (Dated)'!$E$2:$E$53,'Transactions (Dated)'!$D$2:$D$53,'Share Values'!$V489,'Transactions (Dated)'!$B$2:$B$53,'Share Values'!AC$11,'Transactions (Dated)'!$C$2:$C$53,"Buy")-SUMIFS('Transactions (Dated)'!$E$2:$E$53,'Transactions (Dated)'!$D$2:$D$53,'Share Values'!$V489,'Transactions (Dated)'!$B$2:$B$53,'Share Values'!AC$11,'Transactions (Dated)'!$C$2:$C$53,"Sell")</f>
        <v>2900</v>
      </c>
      <c r="AD489" s="40">
        <f ca="1">AD488+SUMIFS('Transactions (Dated)'!$E$2:$E$53,'Transactions (Dated)'!$D$2:$D$53,'Share Values'!$V489,'Transactions (Dated)'!$B$2:$B$53,'Share Values'!AD$11,'Transactions (Dated)'!$C$2:$C$53,"Buy")-SUMIFS('Transactions (Dated)'!$E$2:$E$53,'Transactions (Dated)'!$D$2:$D$53,'Share Values'!$V489,'Transactions (Dated)'!$B$2:$B$53,'Share Values'!AD$11,'Transactions (Dated)'!$C$2:$C$53,"Sell")</f>
        <v>14201</v>
      </c>
      <c r="AE489" s="40">
        <f ca="1">AE488+SUMIFS('Transactions (Dated)'!$E$2:$E$53,'Transactions (Dated)'!$D$2:$D$53,'Share Values'!$V489,'Transactions (Dated)'!$B$2:$B$53,'Share Values'!AE$11,'Transactions (Dated)'!$C$2:$C$53,"Buy")-SUMIFS('Transactions (Dated)'!$E$2:$E$53,'Transactions (Dated)'!$D$2:$D$53,'Share Values'!$V489,'Transactions (Dated)'!$B$2:$B$53,'Share Values'!AE$11,'Transactions (Dated)'!$C$2:$C$53,"Sell")</f>
        <v>6835</v>
      </c>
      <c r="AF489" s="40">
        <f ca="1">AF488+SUMIFS('Transactions (Dated)'!$E$2:$E$53,'Transactions (Dated)'!$D$2:$D$53,'Share Values'!$V489,'Transactions (Dated)'!$B$2:$B$53,'Share Values'!AF$11,'Transactions (Dated)'!$C$2:$C$53,"Buy")-SUMIFS('Transactions (Dated)'!$E$2:$E$53,'Transactions (Dated)'!$D$2:$D$53,'Share Values'!$V489,'Transactions (Dated)'!$B$2:$B$53,'Share Values'!AF$11,'Transactions (Dated)'!$C$2:$C$53,"Sell")</f>
        <v>0</v>
      </c>
      <c r="AG489" s="40">
        <f ca="1">AG488+SUMIFS('Transactions (Dated)'!$E$2:$E$53,'Transactions (Dated)'!$D$2:$D$53,'Share Values'!$V489,'Transactions (Dated)'!$B$2:$B$53,'Share Values'!AG$11,'Transactions (Dated)'!$C$2:$C$53,"Buy")-SUMIFS('Transactions (Dated)'!$E$2:$E$53,'Transactions (Dated)'!$D$2:$D$53,'Share Values'!$V489,'Transactions (Dated)'!$B$2:$B$53,'Share Values'!AG$11,'Transactions (Dated)'!$C$2:$C$53,"Sell")</f>
        <v>0</v>
      </c>
      <c r="AH489" s="40">
        <f ca="1">AH488+SUMIFS('Transactions (Dated)'!$E$2:$E$53,'Transactions (Dated)'!$D$2:$D$53,'Share Values'!$V489,'Transactions (Dated)'!$B$2:$B$53,'Share Values'!AH$11,'Transactions (Dated)'!$C$2:$C$53,"Buy")-SUMIFS('Transactions (Dated)'!$E$2:$E$53,'Transactions (Dated)'!$D$2:$D$53,'Share Values'!$V489,'Transactions (Dated)'!$B$2:$B$53,'Share Values'!AH$11,'Transactions (Dated)'!$C$2:$C$53,"Sell")</f>
        <v>0</v>
      </c>
      <c r="AI489" s="40">
        <f ca="1">AI488+SUMIFS('Transactions (Dated)'!$E$2:$E$53,'Transactions (Dated)'!$D$2:$D$53,'Share Values'!$V489,'Transactions (Dated)'!$B$2:$B$53,'Share Values'!AI$11,'Transactions (Dated)'!$C$2:$C$53,"Buy")-SUMIFS('Transactions (Dated)'!$E$2:$E$53,'Transactions (Dated)'!$D$2:$D$53,'Share Values'!$V489,'Transactions (Dated)'!$B$2:$B$53,'Share Values'!AI$11,'Transactions (Dated)'!$C$2:$C$53,"Sell")</f>
        <v>0</v>
      </c>
      <c r="AJ489" s="40">
        <f ca="1">AJ488+SUMIFS('Transactions (Dated)'!$E$2:$E$53,'Transactions (Dated)'!$D$2:$D$53,'Share Values'!$V489,'Transactions (Dated)'!$B$2:$B$53,'Share Values'!AJ$11,'Transactions (Dated)'!$C$2:$C$53,"Buy")-SUMIFS('Transactions (Dated)'!$E$2:$E$53,'Transactions (Dated)'!$D$2:$D$53,'Share Values'!$V489,'Transactions (Dated)'!$B$2:$B$53,'Share Values'!AJ$11,'Transactions (Dated)'!$C$2:$C$53,"Sell")</f>
        <v>0</v>
      </c>
      <c r="AK489" s="40"/>
      <c r="AM489" s="3">
        <f t="shared" si="177"/>
        <v>42607</v>
      </c>
      <c r="AN489" s="6">
        <f t="shared" ca="1" si="178"/>
        <v>47730</v>
      </c>
      <c r="AO489" s="6">
        <f t="shared" ca="1" si="179"/>
        <v>23250</v>
      </c>
      <c r="AP489" s="6">
        <f t="shared" ca="1" si="180"/>
        <v>0</v>
      </c>
      <c r="AQ489" s="6">
        <f t="shared" ca="1" si="181"/>
        <v>75888.12</v>
      </c>
      <c r="AR489" s="6">
        <f t="shared" ca="1" si="182"/>
        <v>22282.52</v>
      </c>
      <c r="AS489" s="6">
        <f t="shared" ca="1" si="183"/>
        <v>71050</v>
      </c>
      <c r="AT489" s="6">
        <f t="shared" ca="1" si="184"/>
        <v>54665.000000000007</v>
      </c>
      <c r="AU489" s="6">
        <f t="shared" ca="1" si="185"/>
        <v>98838.96</v>
      </c>
      <c r="AV489" s="6">
        <f t="shared" ca="1" si="186"/>
        <v>64249</v>
      </c>
      <c r="AW489" s="6">
        <f t="shared" ca="1" si="187"/>
        <v>0</v>
      </c>
      <c r="AX489" s="6">
        <f t="shared" ca="1" si="188"/>
        <v>0</v>
      </c>
      <c r="AY489" s="6">
        <f t="shared" ca="1" si="189"/>
        <v>0</v>
      </c>
      <c r="AZ489" s="6">
        <f t="shared" ca="1" si="190"/>
        <v>0</v>
      </c>
      <c r="BA489" s="6">
        <f t="shared" ca="1" si="191"/>
        <v>0</v>
      </c>
      <c r="BB489" s="6"/>
      <c r="BD489" s="4">
        <f t="shared" ca="1" si="192"/>
        <v>457953.60000000003</v>
      </c>
      <c r="BF489" s="3">
        <f t="shared" si="193"/>
        <v>42607</v>
      </c>
      <c r="BG489" s="6">
        <f>BG488+SUMIFS('Transactions (Dated)'!H:H,'Transactions (Dated)'!D:D,'Share Values'!AM489)</f>
        <v>633797.67999999993</v>
      </c>
      <c r="BH489" s="6">
        <f ca="1">BH488+SUMIFS('Transactions (Dated)'!$F:$F,'Transactions (Dated)'!$D:$D,$BF489,'Transactions (Dated)'!$B:$B,BH$11,'Transactions (Dated)'!$C:$C,"Dividend (paid to cash)")*W489</f>
        <v>0</v>
      </c>
      <c r="BI489" s="6">
        <f ca="1">BI488+SUMIFS('Transactions (Dated)'!$F:$F,'Transactions (Dated)'!$D:$D,$BF489,'Transactions (Dated)'!$B:$B,BI$11,'Transactions (Dated)'!$C:$C,"Dividend (paid to cash)")*X489</f>
        <v>2421.875</v>
      </c>
      <c r="BJ489" s="6">
        <f ca="1">BJ488+SUMIFS('Transactions (Dated)'!$F:$F,'Transactions (Dated)'!$D:$D,$BF489,'Transactions (Dated)'!$B:$B,BJ$11,'Transactions (Dated)'!$C:$C,"Dividend (paid to cash)")*Y489</f>
        <v>0</v>
      </c>
      <c r="BK489" s="6">
        <f ca="1">BK488+SUMIFS('Transactions (Dated)'!$F:$F,'Transactions (Dated)'!$D:$D,$BF489,'Transactions (Dated)'!$B:$B,BK$11,'Transactions (Dated)'!$C:$C,"Dividend (paid to cash)")*Z489</f>
        <v>482.46000000000004</v>
      </c>
      <c r="BL489" s="6">
        <f ca="1">BL488+SUMIFS('Transactions (Dated)'!$F:$F,'Transactions (Dated)'!$D:$D,$BF489,'Transactions (Dated)'!$B:$B,BL$11,'Transactions (Dated)'!$C:$C,"Dividend (paid to cash)")*AA489</f>
        <v>0</v>
      </c>
      <c r="BM489" s="6">
        <f ca="1">BM488+SUMIFS('Transactions (Dated)'!$F:$F,'Transactions (Dated)'!$D:$D,$BF489,'Transactions (Dated)'!$B:$B,BM$11,'Transactions (Dated)'!$C:$C,"Dividend (paid to cash)")*AB489</f>
        <v>2874.5360000000001</v>
      </c>
      <c r="BN489" s="6">
        <f ca="1">BN488+SUMIFS('Transactions (Dated)'!$F:$F,'Transactions (Dated)'!$D:$D,$BF489,'Transactions (Dated)'!$B:$B,BN$11,'Transactions (Dated)'!$C:$C,"Dividend (paid to cash)")*AC489</f>
        <v>1740</v>
      </c>
      <c r="BO489" s="6">
        <f ca="1">BO488+SUMIFS('Transactions (Dated)'!$F:$F,'Transactions (Dated)'!$D:$D,$BF489,'Transactions (Dated)'!$B:$B,BO$11,'Transactions (Dated)'!$C:$C,"Dividend (paid to cash)")*AD489</f>
        <v>0</v>
      </c>
      <c r="BP489" s="6">
        <f ca="1">BP488+SUMIFS('Transactions (Dated)'!$F:$F,'Transactions (Dated)'!$D:$D,$BF489,'Transactions (Dated)'!$B:$B,BP$11,'Transactions (Dated)'!$C:$C,"Dividend (paid to cash)")*AE489</f>
        <v>0</v>
      </c>
      <c r="BQ489" s="6">
        <f ca="1">BQ488+SUMIFS('Transactions (Dated)'!$F:$F,'Transactions (Dated)'!$D:$D,$BF489,'Transactions (Dated)'!$B:$B,BQ$11,'Transactions (Dated)'!$C:$C,"Dividend (paid to cash)")*AF489</f>
        <v>0</v>
      </c>
      <c r="BR489" s="6">
        <f ca="1">BR488+SUMIFS('Transactions (Dated)'!$F:$F,'Transactions (Dated)'!$D:$D,$BF489,'Transactions (Dated)'!$B:$B,BR$11,'Transactions (Dated)'!$C:$C,"Dividend (paid to cash)")*AG489</f>
        <v>0</v>
      </c>
      <c r="BS489" s="6">
        <f ca="1">BS488+SUMIFS('Transactions (Dated)'!$F:$F,'Transactions (Dated)'!$D:$D,$BF489,'Transactions (Dated)'!$B:$B,BS$11,'Transactions (Dated)'!$C:$C,"Dividend (paid to cash)")*AH489</f>
        <v>0</v>
      </c>
      <c r="BT489" s="6">
        <f ca="1">BT488+SUMIFS('Transactions (Dated)'!$F:$F,'Transactions (Dated)'!$D:$D,$BF489,'Transactions (Dated)'!$B:$B,BT$11,'Transactions (Dated)'!$C:$C,"Dividend (paid to cash)")*AI489</f>
        <v>0</v>
      </c>
      <c r="BU489" s="6">
        <f ca="1">BU488+SUMIFS('Transactions (Dated)'!$F:$F,'Transactions (Dated)'!$D:$D,$BF489,'Transactions (Dated)'!$B:$B,BU$11,'Transactions (Dated)'!$C:$C,"Dividend (paid to cash)")*AJ489</f>
        <v>0</v>
      </c>
      <c r="BV489" s="6"/>
      <c r="BX489" s="6">
        <f t="shared" ca="1" si="198"/>
        <v>641316.55099999986</v>
      </c>
      <c r="BZ489" s="3">
        <f t="shared" si="199"/>
        <v>42607</v>
      </c>
      <c r="CA489" s="4">
        <f t="shared" ca="1" si="194"/>
        <v>457953.60000000003</v>
      </c>
      <c r="CB489" s="4">
        <f t="shared" ca="1" si="195"/>
        <v>641316.55099999986</v>
      </c>
      <c r="CD489" s="4">
        <f t="shared" ca="1" si="196"/>
        <v>1099270.1509999998</v>
      </c>
    </row>
    <row r="490" spans="2:82">
      <c r="B490" s="3">
        <f t="shared" si="197"/>
        <v>42608</v>
      </c>
      <c r="C490" s="2">
        <v>14639.9</v>
      </c>
      <c r="E490" s="70">
        <v>42608</v>
      </c>
      <c r="F490" s="69">
        <v>10.38</v>
      </c>
      <c r="G490" s="69">
        <v>2.38</v>
      </c>
      <c r="H490" s="69">
        <v>19.79</v>
      </c>
      <c r="I490" s="69">
        <v>40.369999999999997</v>
      </c>
      <c r="J490" s="69">
        <v>9.34</v>
      </c>
      <c r="K490" s="69">
        <v>14.16</v>
      </c>
      <c r="L490" s="69">
        <v>18.91</v>
      </c>
      <c r="M490" s="69">
        <v>7.11</v>
      </c>
      <c r="N490" s="69">
        <v>9.4499999999999993</v>
      </c>
      <c r="O490" s="69">
        <v>10.166700000000001</v>
      </c>
      <c r="P490" s="69">
        <v>22.73</v>
      </c>
      <c r="Q490" s="69">
        <v>1.17</v>
      </c>
      <c r="R490" s="69">
        <v>5.63</v>
      </c>
      <c r="S490" s="69">
        <v>42.22</v>
      </c>
      <c r="T490" s="4"/>
      <c r="V490" s="3">
        <f t="shared" si="176"/>
        <v>42608</v>
      </c>
      <c r="W490" s="40">
        <f ca="1">W489+SUMIFS('Transactions (Dated)'!$E$2:$E$53,'Transactions (Dated)'!$D$2:$D$53,'Share Values'!$V490,'Transactions (Dated)'!$B$2:$B$53,'Share Values'!W$11,'Transactions (Dated)'!$C$2:$C$53,"Buy")-SUMIFS('Transactions (Dated)'!$E$2:$E$53,'Transactions (Dated)'!$D$2:$D$53,'Share Values'!$V490,'Transactions (Dated)'!$B$2:$B$53,'Share Values'!W$11,'Transactions (Dated)'!$C$2:$C$53,"Sell")</f>
        <v>4625</v>
      </c>
      <c r="X490" s="40">
        <f ca="1">X489+SUMIFS('Transactions (Dated)'!$E$2:$E$53,'Transactions (Dated)'!$D$2:$D$53,'Share Values'!$V490,'Transactions (Dated)'!$B$2:$B$53,'Share Values'!X$11,'Transactions (Dated)'!$C$2:$C$53,"Buy")-SUMIFS('Transactions (Dated)'!$E$2:$E$53,'Transactions (Dated)'!$D$2:$D$53,'Share Values'!$V490,'Transactions (Dated)'!$B$2:$B$53,'Share Values'!X$11,'Transactions (Dated)'!$C$2:$C$53,"Sell")</f>
        <v>9375</v>
      </c>
      <c r="Y490" s="40">
        <f ca="1">Y489+SUMIFS('Transactions (Dated)'!$E$2:$E$53,'Transactions (Dated)'!$D$2:$D$53,'Share Values'!$V490,'Transactions (Dated)'!$B$2:$B$53,'Share Values'!Y$11,'Transactions (Dated)'!$C$2:$C$53,"Buy")-SUMIFS('Transactions (Dated)'!$E$2:$E$53,'Transactions (Dated)'!$D$2:$D$53,'Share Values'!$V490,'Transactions (Dated)'!$B$2:$B$53,'Share Values'!Y$11,'Transactions (Dated)'!$C$2:$C$53,"Sell")</f>
        <v>0</v>
      </c>
      <c r="Z490" s="40">
        <f ca="1">Z489+SUMIFS('Transactions (Dated)'!$E$2:$E$53,'Transactions (Dated)'!$D$2:$D$53,'Share Values'!$V490,'Transactions (Dated)'!$B$2:$B$53,'Share Values'!Z$11,'Transactions (Dated)'!$C$2:$C$53,"Buy")-SUMIFS('Transactions (Dated)'!$E$2:$E$53,'Transactions (Dated)'!$D$2:$D$53,'Share Values'!$V490,'Transactions (Dated)'!$B$2:$B$53,'Share Values'!Z$11,'Transactions (Dated)'!$C$2:$C$53,"Sell")</f>
        <v>1892</v>
      </c>
      <c r="AA490" s="40">
        <f ca="1">AA489+SUMIFS('Transactions (Dated)'!$E$2:$E$53,'Transactions (Dated)'!$D$2:$D$53,'Share Values'!$V490,'Transactions (Dated)'!$B$2:$B$53,'Share Values'!AA$11,'Transactions (Dated)'!$C$2:$C$53,"Buy")-SUMIFS('Transactions (Dated)'!$E$2:$E$53,'Transactions (Dated)'!$D$2:$D$53,'Share Values'!$V490,'Transactions (Dated)'!$B$2:$B$53,'Share Values'!AA$11,'Transactions (Dated)'!$C$2:$C$53,"Sell")</f>
        <v>2348</v>
      </c>
      <c r="AB490" s="40">
        <f ca="1">AB489+SUMIFS('Transactions (Dated)'!$E$2:$E$53,'Transactions (Dated)'!$D$2:$D$53,'Share Values'!$V490,'Transactions (Dated)'!$B$2:$B$53,'Share Values'!AB$11,'Transactions (Dated)'!$C$2:$C$53,"Buy")-SUMIFS('Transactions (Dated)'!$E$2:$E$53,'Transactions (Dated)'!$D$2:$D$53,'Share Values'!$V490,'Transactions (Dated)'!$B$2:$B$53,'Share Values'!AB$11,'Transactions (Dated)'!$C$2:$C$53,"Sell")</f>
        <v>4900</v>
      </c>
      <c r="AC490" s="40">
        <f ca="1">AC489+SUMIFS('Transactions (Dated)'!$E$2:$E$53,'Transactions (Dated)'!$D$2:$D$53,'Share Values'!$V490,'Transactions (Dated)'!$B$2:$B$53,'Share Values'!AC$11,'Transactions (Dated)'!$C$2:$C$53,"Buy")-SUMIFS('Transactions (Dated)'!$E$2:$E$53,'Transactions (Dated)'!$D$2:$D$53,'Share Values'!$V490,'Transactions (Dated)'!$B$2:$B$53,'Share Values'!AC$11,'Transactions (Dated)'!$C$2:$C$53,"Sell")</f>
        <v>2900</v>
      </c>
      <c r="AD490" s="40">
        <f ca="1">AD489+SUMIFS('Transactions (Dated)'!$E$2:$E$53,'Transactions (Dated)'!$D$2:$D$53,'Share Values'!$V490,'Transactions (Dated)'!$B$2:$B$53,'Share Values'!AD$11,'Transactions (Dated)'!$C$2:$C$53,"Buy")-SUMIFS('Transactions (Dated)'!$E$2:$E$53,'Transactions (Dated)'!$D$2:$D$53,'Share Values'!$V490,'Transactions (Dated)'!$B$2:$B$53,'Share Values'!AD$11,'Transactions (Dated)'!$C$2:$C$53,"Sell")</f>
        <v>14201</v>
      </c>
      <c r="AE490" s="40">
        <f ca="1">AE489+SUMIFS('Transactions (Dated)'!$E$2:$E$53,'Transactions (Dated)'!$D$2:$D$53,'Share Values'!$V490,'Transactions (Dated)'!$B$2:$B$53,'Share Values'!AE$11,'Transactions (Dated)'!$C$2:$C$53,"Buy")-SUMIFS('Transactions (Dated)'!$E$2:$E$53,'Transactions (Dated)'!$D$2:$D$53,'Share Values'!$V490,'Transactions (Dated)'!$B$2:$B$53,'Share Values'!AE$11,'Transactions (Dated)'!$C$2:$C$53,"Sell")</f>
        <v>6835</v>
      </c>
      <c r="AF490" s="40">
        <f ca="1">AF489+SUMIFS('Transactions (Dated)'!$E$2:$E$53,'Transactions (Dated)'!$D$2:$D$53,'Share Values'!$V490,'Transactions (Dated)'!$B$2:$B$53,'Share Values'!AF$11,'Transactions (Dated)'!$C$2:$C$53,"Buy")-SUMIFS('Transactions (Dated)'!$E$2:$E$53,'Transactions (Dated)'!$D$2:$D$53,'Share Values'!$V490,'Transactions (Dated)'!$B$2:$B$53,'Share Values'!AF$11,'Transactions (Dated)'!$C$2:$C$53,"Sell")</f>
        <v>0</v>
      </c>
      <c r="AG490" s="40">
        <f ca="1">AG489+SUMIFS('Transactions (Dated)'!$E$2:$E$53,'Transactions (Dated)'!$D$2:$D$53,'Share Values'!$V490,'Transactions (Dated)'!$B$2:$B$53,'Share Values'!AG$11,'Transactions (Dated)'!$C$2:$C$53,"Buy")-SUMIFS('Transactions (Dated)'!$E$2:$E$53,'Transactions (Dated)'!$D$2:$D$53,'Share Values'!$V490,'Transactions (Dated)'!$B$2:$B$53,'Share Values'!AG$11,'Transactions (Dated)'!$C$2:$C$53,"Sell")</f>
        <v>0</v>
      </c>
      <c r="AH490" s="40">
        <f ca="1">AH489+SUMIFS('Transactions (Dated)'!$E$2:$E$53,'Transactions (Dated)'!$D$2:$D$53,'Share Values'!$V490,'Transactions (Dated)'!$B$2:$B$53,'Share Values'!AH$11,'Transactions (Dated)'!$C$2:$C$53,"Buy")-SUMIFS('Transactions (Dated)'!$E$2:$E$53,'Transactions (Dated)'!$D$2:$D$53,'Share Values'!$V490,'Transactions (Dated)'!$B$2:$B$53,'Share Values'!AH$11,'Transactions (Dated)'!$C$2:$C$53,"Sell")</f>
        <v>0</v>
      </c>
      <c r="AI490" s="40">
        <f ca="1">AI489+SUMIFS('Transactions (Dated)'!$E$2:$E$53,'Transactions (Dated)'!$D$2:$D$53,'Share Values'!$V490,'Transactions (Dated)'!$B$2:$B$53,'Share Values'!AI$11,'Transactions (Dated)'!$C$2:$C$53,"Buy")-SUMIFS('Transactions (Dated)'!$E$2:$E$53,'Transactions (Dated)'!$D$2:$D$53,'Share Values'!$V490,'Transactions (Dated)'!$B$2:$B$53,'Share Values'!AI$11,'Transactions (Dated)'!$C$2:$C$53,"Sell")</f>
        <v>0</v>
      </c>
      <c r="AJ490" s="40">
        <f ca="1">AJ489+SUMIFS('Transactions (Dated)'!$E$2:$E$53,'Transactions (Dated)'!$D$2:$D$53,'Share Values'!$V490,'Transactions (Dated)'!$B$2:$B$53,'Share Values'!AJ$11,'Transactions (Dated)'!$C$2:$C$53,"Buy")-SUMIFS('Transactions (Dated)'!$E$2:$E$53,'Transactions (Dated)'!$D$2:$D$53,'Share Values'!$V490,'Transactions (Dated)'!$B$2:$B$53,'Share Values'!AJ$11,'Transactions (Dated)'!$C$2:$C$53,"Sell")</f>
        <v>0</v>
      </c>
      <c r="AK490" s="40"/>
      <c r="AM490" s="3">
        <f t="shared" si="177"/>
        <v>42608</v>
      </c>
      <c r="AN490" s="6">
        <f t="shared" ca="1" si="178"/>
        <v>48007.5</v>
      </c>
      <c r="AO490" s="6">
        <f t="shared" ca="1" si="179"/>
        <v>22312.5</v>
      </c>
      <c r="AP490" s="6">
        <f t="shared" ca="1" si="180"/>
        <v>0</v>
      </c>
      <c r="AQ490" s="6">
        <f t="shared" ca="1" si="181"/>
        <v>76380.039999999994</v>
      </c>
      <c r="AR490" s="6">
        <f t="shared" ca="1" si="182"/>
        <v>21930.32</v>
      </c>
      <c r="AS490" s="6">
        <f t="shared" ca="1" si="183"/>
        <v>69384</v>
      </c>
      <c r="AT490" s="6">
        <f t="shared" ca="1" si="184"/>
        <v>54839</v>
      </c>
      <c r="AU490" s="6">
        <f t="shared" ca="1" si="185"/>
        <v>100969.11</v>
      </c>
      <c r="AV490" s="6">
        <f t="shared" ca="1" si="186"/>
        <v>64590.749999999993</v>
      </c>
      <c r="AW490" s="6">
        <f t="shared" ca="1" si="187"/>
        <v>0</v>
      </c>
      <c r="AX490" s="6">
        <f t="shared" ca="1" si="188"/>
        <v>0</v>
      </c>
      <c r="AY490" s="6">
        <f t="shared" ca="1" si="189"/>
        <v>0</v>
      </c>
      <c r="AZ490" s="6">
        <f t="shared" ca="1" si="190"/>
        <v>0</v>
      </c>
      <c r="BA490" s="6">
        <f t="shared" ca="1" si="191"/>
        <v>0</v>
      </c>
      <c r="BB490" s="6"/>
      <c r="BD490" s="4">
        <f t="shared" ca="1" si="192"/>
        <v>458413.22</v>
      </c>
      <c r="BF490" s="3">
        <f t="shared" si="193"/>
        <v>42608</v>
      </c>
      <c r="BG490" s="6">
        <f>BG489+SUMIFS('Transactions (Dated)'!H:H,'Transactions (Dated)'!D:D,'Share Values'!AM490)</f>
        <v>633797.67999999993</v>
      </c>
      <c r="BH490" s="6">
        <f ca="1">BH489+SUMIFS('Transactions (Dated)'!$F:$F,'Transactions (Dated)'!$D:$D,$BF490,'Transactions (Dated)'!$B:$B,BH$11,'Transactions (Dated)'!$C:$C,"Dividend (paid to cash)")*W490</f>
        <v>0</v>
      </c>
      <c r="BI490" s="6">
        <f ca="1">BI489+SUMIFS('Transactions (Dated)'!$F:$F,'Transactions (Dated)'!$D:$D,$BF490,'Transactions (Dated)'!$B:$B,BI$11,'Transactions (Dated)'!$C:$C,"Dividend (paid to cash)")*X490</f>
        <v>2421.875</v>
      </c>
      <c r="BJ490" s="6">
        <f ca="1">BJ489+SUMIFS('Transactions (Dated)'!$F:$F,'Transactions (Dated)'!$D:$D,$BF490,'Transactions (Dated)'!$B:$B,BJ$11,'Transactions (Dated)'!$C:$C,"Dividend (paid to cash)")*Y490</f>
        <v>0</v>
      </c>
      <c r="BK490" s="6">
        <f ca="1">BK489+SUMIFS('Transactions (Dated)'!$F:$F,'Transactions (Dated)'!$D:$D,$BF490,'Transactions (Dated)'!$B:$B,BK$11,'Transactions (Dated)'!$C:$C,"Dividend (paid to cash)")*Z490</f>
        <v>482.46000000000004</v>
      </c>
      <c r="BL490" s="6">
        <f ca="1">BL489+SUMIFS('Transactions (Dated)'!$F:$F,'Transactions (Dated)'!$D:$D,$BF490,'Transactions (Dated)'!$B:$B,BL$11,'Transactions (Dated)'!$C:$C,"Dividend (paid to cash)")*AA490</f>
        <v>0</v>
      </c>
      <c r="BM490" s="6">
        <f ca="1">BM489+SUMIFS('Transactions (Dated)'!$F:$F,'Transactions (Dated)'!$D:$D,$BF490,'Transactions (Dated)'!$B:$B,BM$11,'Transactions (Dated)'!$C:$C,"Dividend (paid to cash)")*AB490</f>
        <v>2874.5360000000001</v>
      </c>
      <c r="BN490" s="6">
        <f ca="1">BN489+SUMIFS('Transactions (Dated)'!$F:$F,'Transactions (Dated)'!$D:$D,$BF490,'Transactions (Dated)'!$B:$B,BN$11,'Transactions (Dated)'!$C:$C,"Dividend (paid to cash)")*AC490</f>
        <v>1740</v>
      </c>
      <c r="BO490" s="6">
        <f ca="1">BO489+SUMIFS('Transactions (Dated)'!$F:$F,'Transactions (Dated)'!$D:$D,$BF490,'Transactions (Dated)'!$B:$B,BO$11,'Transactions (Dated)'!$C:$C,"Dividend (paid to cash)")*AD490</f>
        <v>0</v>
      </c>
      <c r="BP490" s="6">
        <f ca="1">BP489+SUMIFS('Transactions (Dated)'!$F:$F,'Transactions (Dated)'!$D:$D,$BF490,'Transactions (Dated)'!$B:$B,BP$11,'Transactions (Dated)'!$C:$C,"Dividend (paid to cash)")*AE490</f>
        <v>0</v>
      </c>
      <c r="BQ490" s="6">
        <f ca="1">BQ489+SUMIFS('Transactions (Dated)'!$F:$F,'Transactions (Dated)'!$D:$D,$BF490,'Transactions (Dated)'!$B:$B,BQ$11,'Transactions (Dated)'!$C:$C,"Dividend (paid to cash)")*AF490</f>
        <v>0</v>
      </c>
      <c r="BR490" s="6">
        <f ca="1">BR489+SUMIFS('Transactions (Dated)'!$F:$F,'Transactions (Dated)'!$D:$D,$BF490,'Transactions (Dated)'!$B:$B,BR$11,'Transactions (Dated)'!$C:$C,"Dividend (paid to cash)")*AG490</f>
        <v>0</v>
      </c>
      <c r="BS490" s="6">
        <f ca="1">BS489+SUMIFS('Transactions (Dated)'!$F:$F,'Transactions (Dated)'!$D:$D,$BF490,'Transactions (Dated)'!$B:$B,BS$11,'Transactions (Dated)'!$C:$C,"Dividend (paid to cash)")*AH490</f>
        <v>0</v>
      </c>
      <c r="BT490" s="6">
        <f ca="1">BT489+SUMIFS('Transactions (Dated)'!$F:$F,'Transactions (Dated)'!$D:$D,$BF490,'Transactions (Dated)'!$B:$B,BT$11,'Transactions (Dated)'!$C:$C,"Dividend (paid to cash)")*AI490</f>
        <v>0</v>
      </c>
      <c r="BU490" s="6">
        <f ca="1">BU489+SUMIFS('Transactions (Dated)'!$F:$F,'Transactions (Dated)'!$D:$D,$BF490,'Transactions (Dated)'!$B:$B,BU$11,'Transactions (Dated)'!$C:$C,"Dividend (paid to cash)")*AJ490</f>
        <v>0</v>
      </c>
      <c r="BV490" s="6"/>
      <c r="BX490" s="6">
        <f t="shared" ca="1" si="198"/>
        <v>641316.55099999986</v>
      </c>
      <c r="BZ490" s="3">
        <f t="shared" si="199"/>
        <v>42608</v>
      </c>
      <c r="CA490" s="4">
        <f t="shared" ca="1" si="194"/>
        <v>458413.22</v>
      </c>
      <c r="CB490" s="4">
        <f t="shared" ca="1" si="195"/>
        <v>641316.55099999986</v>
      </c>
      <c r="CD490" s="4">
        <f t="shared" ca="1" si="196"/>
        <v>1099729.7709999997</v>
      </c>
    </row>
    <row r="491" spans="2:82">
      <c r="B491" s="3">
        <f t="shared" si="197"/>
        <v>42611</v>
      </c>
      <c r="C491" s="2">
        <v>14682</v>
      </c>
      <c r="E491" s="70">
        <v>42611</v>
      </c>
      <c r="F491" s="69">
        <v>10.31</v>
      </c>
      <c r="G491" s="69">
        <v>2.39</v>
      </c>
      <c r="H491" s="69">
        <v>19.86</v>
      </c>
      <c r="I491" s="69">
        <v>40.03</v>
      </c>
      <c r="J491" s="69">
        <v>9.16</v>
      </c>
      <c r="K491" s="69">
        <v>14.29</v>
      </c>
      <c r="L491" s="69">
        <v>18.89</v>
      </c>
      <c r="M491" s="69">
        <v>7.3</v>
      </c>
      <c r="N491" s="69">
        <v>9.1999999999999993</v>
      </c>
      <c r="O491" s="69">
        <v>10.166700000000001</v>
      </c>
      <c r="P491" s="69">
        <v>22.89</v>
      </c>
      <c r="Q491" s="69">
        <v>1.1599999999999999</v>
      </c>
      <c r="R491" s="69">
        <v>5.65</v>
      </c>
      <c r="S491" s="69">
        <v>42.11</v>
      </c>
      <c r="T491" s="4"/>
      <c r="V491" s="3">
        <f t="shared" si="176"/>
        <v>42611</v>
      </c>
      <c r="W491" s="40">
        <f ca="1">W490+SUMIFS('Transactions (Dated)'!$E$2:$E$53,'Transactions (Dated)'!$D$2:$D$53,'Share Values'!$V491,'Transactions (Dated)'!$B$2:$B$53,'Share Values'!W$11,'Transactions (Dated)'!$C$2:$C$53,"Buy")-SUMIFS('Transactions (Dated)'!$E$2:$E$53,'Transactions (Dated)'!$D$2:$D$53,'Share Values'!$V491,'Transactions (Dated)'!$B$2:$B$53,'Share Values'!W$11,'Transactions (Dated)'!$C$2:$C$53,"Sell")</f>
        <v>4625</v>
      </c>
      <c r="X491" s="40">
        <f ca="1">X490+SUMIFS('Transactions (Dated)'!$E$2:$E$53,'Transactions (Dated)'!$D$2:$D$53,'Share Values'!$V491,'Transactions (Dated)'!$B$2:$B$53,'Share Values'!X$11,'Transactions (Dated)'!$C$2:$C$53,"Buy")-SUMIFS('Transactions (Dated)'!$E$2:$E$53,'Transactions (Dated)'!$D$2:$D$53,'Share Values'!$V491,'Transactions (Dated)'!$B$2:$B$53,'Share Values'!X$11,'Transactions (Dated)'!$C$2:$C$53,"Sell")</f>
        <v>9375</v>
      </c>
      <c r="Y491" s="40">
        <f ca="1">Y490+SUMIFS('Transactions (Dated)'!$E$2:$E$53,'Transactions (Dated)'!$D$2:$D$53,'Share Values'!$V491,'Transactions (Dated)'!$B$2:$B$53,'Share Values'!Y$11,'Transactions (Dated)'!$C$2:$C$53,"Buy")-SUMIFS('Transactions (Dated)'!$E$2:$E$53,'Transactions (Dated)'!$D$2:$D$53,'Share Values'!$V491,'Transactions (Dated)'!$B$2:$B$53,'Share Values'!Y$11,'Transactions (Dated)'!$C$2:$C$53,"Sell")</f>
        <v>0</v>
      </c>
      <c r="Z491" s="40">
        <f ca="1">Z490+SUMIFS('Transactions (Dated)'!$E$2:$E$53,'Transactions (Dated)'!$D$2:$D$53,'Share Values'!$V491,'Transactions (Dated)'!$B$2:$B$53,'Share Values'!Z$11,'Transactions (Dated)'!$C$2:$C$53,"Buy")-SUMIFS('Transactions (Dated)'!$E$2:$E$53,'Transactions (Dated)'!$D$2:$D$53,'Share Values'!$V491,'Transactions (Dated)'!$B$2:$B$53,'Share Values'!Z$11,'Transactions (Dated)'!$C$2:$C$53,"Sell")</f>
        <v>1892</v>
      </c>
      <c r="AA491" s="40">
        <f ca="1">AA490+SUMIFS('Transactions (Dated)'!$E$2:$E$53,'Transactions (Dated)'!$D$2:$D$53,'Share Values'!$V491,'Transactions (Dated)'!$B$2:$B$53,'Share Values'!AA$11,'Transactions (Dated)'!$C$2:$C$53,"Buy")-SUMIFS('Transactions (Dated)'!$E$2:$E$53,'Transactions (Dated)'!$D$2:$D$53,'Share Values'!$V491,'Transactions (Dated)'!$B$2:$B$53,'Share Values'!AA$11,'Transactions (Dated)'!$C$2:$C$53,"Sell")</f>
        <v>2348</v>
      </c>
      <c r="AB491" s="40">
        <f ca="1">AB490+SUMIFS('Transactions (Dated)'!$E$2:$E$53,'Transactions (Dated)'!$D$2:$D$53,'Share Values'!$V491,'Transactions (Dated)'!$B$2:$B$53,'Share Values'!AB$11,'Transactions (Dated)'!$C$2:$C$53,"Buy")-SUMIFS('Transactions (Dated)'!$E$2:$E$53,'Transactions (Dated)'!$D$2:$D$53,'Share Values'!$V491,'Transactions (Dated)'!$B$2:$B$53,'Share Values'!AB$11,'Transactions (Dated)'!$C$2:$C$53,"Sell")</f>
        <v>4900</v>
      </c>
      <c r="AC491" s="40">
        <f ca="1">AC490+SUMIFS('Transactions (Dated)'!$E$2:$E$53,'Transactions (Dated)'!$D$2:$D$53,'Share Values'!$V491,'Transactions (Dated)'!$B$2:$B$53,'Share Values'!AC$11,'Transactions (Dated)'!$C$2:$C$53,"Buy")-SUMIFS('Transactions (Dated)'!$E$2:$E$53,'Transactions (Dated)'!$D$2:$D$53,'Share Values'!$V491,'Transactions (Dated)'!$B$2:$B$53,'Share Values'!AC$11,'Transactions (Dated)'!$C$2:$C$53,"Sell")</f>
        <v>2900</v>
      </c>
      <c r="AD491" s="40">
        <f ca="1">AD490+SUMIFS('Transactions (Dated)'!$E$2:$E$53,'Transactions (Dated)'!$D$2:$D$53,'Share Values'!$V491,'Transactions (Dated)'!$B$2:$B$53,'Share Values'!AD$11,'Transactions (Dated)'!$C$2:$C$53,"Buy")-SUMIFS('Transactions (Dated)'!$E$2:$E$53,'Transactions (Dated)'!$D$2:$D$53,'Share Values'!$V491,'Transactions (Dated)'!$B$2:$B$53,'Share Values'!AD$11,'Transactions (Dated)'!$C$2:$C$53,"Sell")</f>
        <v>14201</v>
      </c>
      <c r="AE491" s="40">
        <f ca="1">AE490+SUMIFS('Transactions (Dated)'!$E$2:$E$53,'Transactions (Dated)'!$D$2:$D$53,'Share Values'!$V491,'Transactions (Dated)'!$B$2:$B$53,'Share Values'!AE$11,'Transactions (Dated)'!$C$2:$C$53,"Buy")-SUMIFS('Transactions (Dated)'!$E$2:$E$53,'Transactions (Dated)'!$D$2:$D$53,'Share Values'!$V491,'Transactions (Dated)'!$B$2:$B$53,'Share Values'!AE$11,'Transactions (Dated)'!$C$2:$C$53,"Sell")</f>
        <v>6835</v>
      </c>
      <c r="AF491" s="40">
        <f ca="1">AF490+SUMIFS('Transactions (Dated)'!$E$2:$E$53,'Transactions (Dated)'!$D$2:$D$53,'Share Values'!$V491,'Transactions (Dated)'!$B$2:$B$53,'Share Values'!AF$11,'Transactions (Dated)'!$C$2:$C$53,"Buy")-SUMIFS('Transactions (Dated)'!$E$2:$E$53,'Transactions (Dated)'!$D$2:$D$53,'Share Values'!$V491,'Transactions (Dated)'!$B$2:$B$53,'Share Values'!AF$11,'Transactions (Dated)'!$C$2:$C$53,"Sell")</f>
        <v>0</v>
      </c>
      <c r="AG491" s="40">
        <f ca="1">AG490+SUMIFS('Transactions (Dated)'!$E$2:$E$53,'Transactions (Dated)'!$D$2:$D$53,'Share Values'!$V491,'Transactions (Dated)'!$B$2:$B$53,'Share Values'!AG$11,'Transactions (Dated)'!$C$2:$C$53,"Buy")-SUMIFS('Transactions (Dated)'!$E$2:$E$53,'Transactions (Dated)'!$D$2:$D$53,'Share Values'!$V491,'Transactions (Dated)'!$B$2:$B$53,'Share Values'!AG$11,'Transactions (Dated)'!$C$2:$C$53,"Sell")</f>
        <v>0</v>
      </c>
      <c r="AH491" s="40">
        <f ca="1">AH490+SUMIFS('Transactions (Dated)'!$E$2:$E$53,'Transactions (Dated)'!$D$2:$D$53,'Share Values'!$V491,'Transactions (Dated)'!$B$2:$B$53,'Share Values'!AH$11,'Transactions (Dated)'!$C$2:$C$53,"Buy")-SUMIFS('Transactions (Dated)'!$E$2:$E$53,'Transactions (Dated)'!$D$2:$D$53,'Share Values'!$V491,'Transactions (Dated)'!$B$2:$B$53,'Share Values'!AH$11,'Transactions (Dated)'!$C$2:$C$53,"Sell")</f>
        <v>0</v>
      </c>
      <c r="AI491" s="40">
        <f ca="1">AI490+SUMIFS('Transactions (Dated)'!$E$2:$E$53,'Transactions (Dated)'!$D$2:$D$53,'Share Values'!$V491,'Transactions (Dated)'!$B$2:$B$53,'Share Values'!AI$11,'Transactions (Dated)'!$C$2:$C$53,"Buy")-SUMIFS('Transactions (Dated)'!$E$2:$E$53,'Transactions (Dated)'!$D$2:$D$53,'Share Values'!$V491,'Transactions (Dated)'!$B$2:$B$53,'Share Values'!AI$11,'Transactions (Dated)'!$C$2:$C$53,"Sell")</f>
        <v>0</v>
      </c>
      <c r="AJ491" s="40">
        <f ca="1">AJ490+SUMIFS('Transactions (Dated)'!$E$2:$E$53,'Transactions (Dated)'!$D$2:$D$53,'Share Values'!$V491,'Transactions (Dated)'!$B$2:$B$53,'Share Values'!AJ$11,'Transactions (Dated)'!$C$2:$C$53,"Buy")-SUMIFS('Transactions (Dated)'!$E$2:$E$53,'Transactions (Dated)'!$D$2:$D$53,'Share Values'!$V491,'Transactions (Dated)'!$B$2:$B$53,'Share Values'!AJ$11,'Transactions (Dated)'!$C$2:$C$53,"Sell")</f>
        <v>0</v>
      </c>
      <c r="AK491" s="40"/>
      <c r="AM491" s="3">
        <f t="shared" si="177"/>
        <v>42611</v>
      </c>
      <c r="AN491" s="6">
        <f t="shared" ca="1" si="178"/>
        <v>47683.75</v>
      </c>
      <c r="AO491" s="6">
        <f t="shared" ca="1" si="179"/>
        <v>22406.25</v>
      </c>
      <c r="AP491" s="6">
        <f t="shared" ca="1" si="180"/>
        <v>0</v>
      </c>
      <c r="AQ491" s="6">
        <f t="shared" ca="1" si="181"/>
        <v>75736.760000000009</v>
      </c>
      <c r="AR491" s="6">
        <f t="shared" ca="1" si="182"/>
        <v>21507.68</v>
      </c>
      <c r="AS491" s="6">
        <f t="shared" ca="1" si="183"/>
        <v>70021</v>
      </c>
      <c r="AT491" s="6">
        <f t="shared" ca="1" si="184"/>
        <v>54781</v>
      </c>
      <c r="AU491" s="6">
        <f t="shared" ca="1" si="185"/>
        <v>103667.3</v>
      </c>
      <c r="AV491" s="6">
        <f t="shared" ca="1" si="186"/>
        <v>62881.999999999993</v>
      </c>
      <c r="AW491" s="6">
        <f t="shared" ca="1" si="187"/>
        <v>0</v>
      </c>
      <c r="AX491" s="6">
        <f t="shared" ca="1" si="188"/>
        <v>0</v>
      </c>
      <c r="AY491" s="6">
        <f t="shared" ca="1" si="189"/>
        <v>0</v>
      </c>
      <c r="AZ491" s="6">
        <f t="shared" ca="1" si="190"/>
        <v>0</v>
      </c>
      <c r="BA491" s="6">
        <f t="shared" ca="1" si="191"/>
        <v>0</v>
      </c>
      <c r="BB491" s="6"/>
      <c r="BD491" s="4">
        <f t="shared" ca="1" si="192"/>
        <v>458685.74</v>
      </c>
      <c r="BF491" s="3">
        <f t="shared" si="193"/>
        <v>42611</v>
      </c>
      <c r="BG491" s="6">
        <f>BG490+SUMIFS('Transactions (Dated)'!H:H,'Transactions (Dated)'!D:D,'Share Values'!AM491)</f>
        <v>633797.67999999993</v>
      </c>
      <c r="BH491" s="6">
        <f ca="1">BH490+SUMIFS('Transactions (Dated)'!$F:$F,'Transactions (Dated)'!$D:$D,$BF491,'Transactions (Dated)'!$B:$B,BH$11,'Transactions (Dated)'!$C:$C,"Dividend (paid to cash)")*W491</f>
        <v>0</v>
      </c>
      <c r="BI491" s="6">
        <f ca="1">BI490+SUMIFS('Transactions (Dated)'!$F:$F,'Transactions (Dated)'!$D:$D,$BF491,'Transactions (Dated)'!$B:$B,BI$11,'Transactions (Dated)'!$C:$C,"Dividend (paid to cash)")*X491</f>
        <v>2421.875</v>
      </c>
      <c r="BJ491" s="6">
        <f ca="1">BJ490+SUMIFS('Transactions (Dated)'!$F:$F,'Transactions (Dated)'!$D:$D,$BF491,'Transactions (Dated)'!$B:$B,BJ$11,'Transactions (Dated)'!$C:$C,"Dividend (paid to cash)")*Y491</f>
        <v>0</v>
      </c>
      <c r="BK491" s="6">
        <f ca="1">BK490+SUMIFS('Transactions (Dated)'!$F:$F,'Transactions (Dated)'!$D:$D,$BF491,'Transactions (Dated)'!$B:$B,BK$11,'Transactions (Dated)'!$C:$C,"Dividend (paid to cash)")*Z491</f>
        <v>482.46000000000004</v>
      </c>
      <c r="BL491" s="6">
        <f ca="1">BL490+SUMIFS('Transactions (Dated)'!$F:$F,'Transactions (Dated)'!$D:$D,$BF491,'Transactions (Dated)'!$B:$B,BL$11,'Transactions (Dated)'!$C:$C,"Dividend (paid to cash)")*AA491</f>
        <v>0</v>
      </c>
      <c r="BM491" s="6">
        <f ca="1">BM490+SUMIFS('Transactions (Dated)'!$F:$F,'Transactions (Dated)'!$D:$D,$BF491,'Transactions (Dated)'!$B:$B,BM$11,'Transactions (Dated)'!$C:$C,"Dividend (paid to cash)")*AB491</f>
        <v>2874.5360000000001</v>
      </c>
      <c r="BN491" s="6">
        <f ca="1">BN490+SUMIFS('Transactions (Dated)'!$F:$F,'Transactions (Dated)'!$D:$D,$BF491,'Transactions (Dated)'!$B:$B,BN$11,'Transactions (Dated)'!$C:$C,"Dividend (paid to cash)")*AC491</f>
        <v>1740</v>
      </c>
      <c r="BO491" s="6">
        <f ca="1">BO490+SUMIFS('Transactions (Dated)'!$F:$F,'Transactions (Dated)'!$D:$D,$BF491,'Transactions (Dated)'!$B:$B,BO$11,'Transactions (Dated)'!$C:$C,"Dividend (paid to cash)")*AD491</f>
        <v>0</v>
      </c>
      <c r="BP491" s="6">
        <f ca="1">BP490+SUMIFS('Transactions (Dated)'!$F:$F,'Transactions (Dated)'!$D:$D,$BF491,'Transactions (Dated)'!$B:$B,BP$11,'Transactions (Dated)'!$C:$C,"Dividend (paid to cash)")*AE491</f>
        <v>0</v>
      </c>
      <c r="BQ491" s="6">
        <f ca="1">BQ490+SUMIFS('Transactions (Dated)'!$F:$F,'Transactions (Dated)'!$D:$D,$BF491,'Transactions (Dated)'!$B:$B,BQ$11,'Transactions (Dated)'!$C:$C,"Dividend (paid to cash)")*AF491</f>
        <v>0</v>
      </c>
      <c r="BR491" s="6">
        <f ca="1">BR490+SUMIFS('Transactions (Dated)'!$F:$F,'Transactions (Dated)'!$D:$D,$BF491,'Transactions (Dated)'!$B:$B,BR$11,'Transactions (Dated)'!$C:$C,"Dividend (paid to cash)")*AG491</f>
        <v>0</v>
      </c>
      <c r="BS491" s="6">
        <f ca="1">BS490+SUMIFS('Transactions (Dated)'!$F:$F,'Transactions (Dated)'!$D:$D,$BF491,'Transactions (Dated)'!$B:$B,BS$11,'Transactions (Dated)'!$C:$C,"Dividend (paid to cash)")*AH491</f>
        <v>0</v>
      </c>
      <c r="BT491" s="6">
        <f ca="1">BT490+SUMIFS('Transactions (Dated)'!$F:$F,'Transactions (Dated)'!$D:$D,$BF491,'Transactions (Dated)'!$B:$B,BT$11,'Transactions (Dated)'!$C:$C,"Dividend (paid to cash)")*AI491</f>
        <v>0</v>
      </c>
      <c r="BU491" s="6">
        <f ca="1">BU490+SUMIFS('Transactions (Dated)'!$F:$F,'Transactions (Dated)'!$D:$D,$BF491,'Transactions (Dated)'!$B:$B,BU$11,'Transactions (Dated)'!$C:$C,"Dividend (paid to cash)")*AJ491</f>
        <v>0</v>
      </c>
      <c r="BV491" s="6"/>
      <c r="BX491" s="6">
        <f t="shared" ca="1" si="198"/>
        <v>641316.55099999986</v>
      </c>
      <c r="BZ491" s="3">
        <f t="shared" si="199"/>
        <v>42611</v>
      </c>
      <c r="CA491" s="4">
        <f t="shared" ca="1" si="194"/>
        <v>458685.74</v>
      </c>
      <c r="CB491" s="4">
        <f t="shared" ca="1" si="195"/>
        <v>641316.55099999986</v>
      </c>
      <c r="CD491" s="4">
        <f t="shared" ca="1" si="196"/>
        <v>1100002.2909999997</v>
      </c>
    </row>
    <row r="492" spans="2:82">
      <c r="B492" s="3">
        <f t="shared" si="197"/>
        <v>42612</v>
      </c>
      <c r="C492" s="2">
        <v>14684.9</v>
      </c>
      <c r="E492" s="70">
        <v>42612</v>
      </c>
      <c r="F492" s="69">
        <v>10.29</v>
      </c>
      <c r="G492" s="69">
        <v>2.4500000000000002</v>
      </c>
      <c r="H492" s="69">
        <v>19.87</v>
      </c>
      <c r="I492" s="69">
        <v>39.89</v>
      </c>
      <c r="J492" s="69">
        <v>9.1199999999999992</v>
      </c>
      <c r="K492" s="69">
        <v>14.25</v>
      </c>
      <c r="L492" s="69">
        <v>19.04</v>
      </c>
      <c r="M492" s="69">
        <v>6.89</v>
      </c>
      <c r="N492" s="69">
        <v>9.07</v>
      </c>
      <c r="O492" s="69">
        <v>10.29</v>
      </c>
      <c r="P492" s="69">
        <v>23.15</v>
      </c>
      <c r="Q492" s="69">
        <v>1.1599999999999999</v>
      </c>
      <c r="R492" s="69">
        <v>5.48</v>
      </c>
      <c r="S492" s="69">
        <v>41.62</v>
      </c>
      <c r="T492" s="4"/>
      <c r="V492" s="3">
        <f t="shared" si="176"/>
        <v>42612</v>
      </c>
      <c r="W492" s="40">
        <f ca="1">W491+SUMIFS('Transactions (Dated)'!$E$2:$E$53,'Transactions (Dated)'!$D$2:$D$53,'Share Values'!$V492,'Transactions (Dated)'!$B$2:$B$53,'Share Values'!W$11,'Transactions (Dated)'!$C$2:$C$53,"Buy")-SUMIFS('Transactions (Dated)'!$E$2:$E$53,'Transactions (Dated)'!$D$2:$D$53,'Share Values'!$V492,'Transactions (Dated)'!$B$2:$B$53,'Share Values'!W$11,'Transactions (Dated)'!$C$2:$C$53,"Sell")</f>
        <v>4625</v>
      </c>
      <c r="X492" s="40">
        <f ca="1">X491+SUMIFS('Transactions (Dated)'!$E$2:$E$53,'Transactions (Dated)'!$D$2:$D$53,'Share Values'!$V492,'Transactions (Dated)'!$B$2:$B$53,'Share Values'!X$11,'Transactions (Dated)'!$C$2:$C$53,"Buy")-SUMIFS('Transactions (Dated)'!$E$2:$E$53,'Transactions (Dated)'!$D$2:$D$53,'Share Values'!$V492,'Transactions (Dated)'!$B$2:$B$53,'Share Values'!X$11,'Transactions (Dated)'!$C$2:$C$53,"Sell")</f>
        <v>9375</v>
      </c>
      <c r="Y492" s="40">
        <f ca="1">Y491+SUMIFS('Transactions (Dated)'!$E$2:$E$53,'Transactions (Dated)'!$D$2:$D$53,'Share Values'!$V492,'Transactions (Dated)'!$B$2:$B$53,'Share Values'!Y$11,'Transactions (Dated)'!$C$2:$C$53,"Buy")-SUMIFS('Transactions (Dated)'!$E$2:$E$53,'Transactions (Dated)'!$D$2:$D$53,'Share Values'!$V492,'Transactions (Dated)'!$B$2:$B$53,'Share Values'!Y$11,'Transactions (Dated)'!$C$2:$C$53,"Sell")</f>
        <v>0</v>
      </c>
      <c r="Z492" s="40">
        <f ca="1">Z491+SUMIFS('Transactions (Dated)'!$E$2:$E$53,'Transactions (Dated)'!$D$2:$D$53,'Share Values'!$V492,'Transactions (Dated)'!$B$2:$B$53,'Share Values'!Z$11,'Transactions (Dated)'!$C$2:$C$53,"Buy")-SUMIFS('Transactions (Dated)'!$E$2:$E$53,'Transactions (Dated)'!$D$2:$D$53,'Share Values'!$V492,'Transactions (Dated)'!$B$2:$B$53,'Share Values'!Z$11,'Transactions (Dated)'!$C$2:$C$53,"Sell")</f>
        <v>1892</v>
      </c>
      <c r="AA492" s="40">
        <f ca="1">AA491+SUMIFS('Transactions (Dated)'!$E$2:$E$53,'Transactions (Dated)'!$D$2:$D$53,'Share Values'!$V492,'Transactions (Dated)'!$B$2:$B$53,'Share Values'!AA$11,'Transactions (Dated)'!$C$2:$C$53,"Buy")-SUMIFS('Transactions (Dated)'!$E$2:$E$53,'Transactions (Dated)'!$D$2:$D$53,'Share Values'!$V492,'Transactions (Dated)'!$B$2:$B$53,'Share Values'!AA$11,'Transactions (Dated)'!$C$2:$C$53,"Sell")</f>
        <v>2348</v>
      </c>
      <c r="AB492" s="40">
        <f ca="1">AB491+SUMIFS('Transactions (Dated)'!$E$2:$E$53,'Transactions (Dated)'!$D$2:$D$53,'Share Values'!$V492,'Transactions (Dated)'!$B$2:$B$53,'Share Values'!AB$11,'Transactions (Dated)'!$C$2:$C$53,"Buy")-SUMIFS('Transactions (Dated)'!$E$2:$E$53,'Transactions (Dated)'!$D$2:$D$53,'Share Values'!$V492,'Transactions (Dated)'!$B$2:$B$53,'Share Values'!AB$11,'Transactions (Dated)'!$C$2:$C$53,"Sell")</f>
        <v>4900</v>
      </c>
      <c r="AC492" s="40">
        <f ca="1">AC491+SUMIFS('Transactions (Dated)'!$E$2:$E$53,'Transactions (Dated)'!$D$2:$D$53,'Share Values'!$V492,'Transactions (Dated)'!$B$2:$B$53,'Share Values'!AC$11,'Transactions (Dated)'!$C$2:$C$53,"Buy")-SUMIFS('Transactions (Dated)'!$E$2:$E$53,'Transactions (Dated)'!$D$2:$D$53,'Share Values'!$V492,'Transactions (Dated)'!$B$2:$B$53,'Share Values'!AC$11,'Transactions (Dated)'!$C$2:$C$53,"Sell")</f>
        <v>2900</v>
      </c>
      <c r="AD492" s="40">
        <f ca="1">AD491+SUMIFS('Transactions (Dated)'!$E$2:$E$53,'Transactions (Dated)'!$D$2:$D$53,'Share Values'!$V492,'Transactions (Dated)'!$B$2:$B$53,'Share Values'!AD$11,'Transactions (Dated)'!$C$2:$C$53,"Buy")-SUMIFS('Transactions (Dated)'!$E$2:$E$53,'Transactions (Dated)'!$D$2:$D$53,'Share Values'!$V492,'Transactions (Dated)'!$B$2:$B$53,'Share Values'!AD$11,'Transactions (Dated)'!$C$2:$C$53,"Sell")</f>
        <v>14201</v>
      </c>
      <c r="AE492" s="40">
        <f ca="1">AE491+SUMIFS('Transactions (Dated)'!$E$2:$E$53,'Transactions (Dated)'!$D$2:$D$53,'Share Values'!$V492,'Transactions (Dated)'!$B$2:$B$53,'Share Values'!AE$11,'Transactions (Dated)'!$C$2:$C$53,"Buy")-SUMIFS('Transactions (Dated)'!$E$2:$E$53,'Transactions (Dated)'!$D$2:$D$53,'Share Values'!$V492,'Transactions (Dated)'!$B$2:$B$53,'Share Values'!AE$11,'Transactions (Dated)'!$C$2:$C$53,"Sell")</f>
        <v>6835</v>
      </c>
      <c r="AF492" s="40">
        <f ca="1">AF491+SUMIFS('Transactions (Dated)'!$E$2:$E$53,'Transactions (Dated)'!$D$2:$D$53,'Share Values'!$V492,'Transactions (Dated)'!$B$2:$B$53,'Share Values'!AF$11,'Transactions (Dated)'!$C$2:$C$53,"Buy")-SUMIFS('Transactions (Dated)'!$E$2:$E$53,'Transactions (Dated)'!$D$2:$D$53,'Share Values'!$V492,'Transactions (Dated)'!$B$2:$B$53,'Share Values'!AF$11,'Transactions (Dated)'!$C$2:$C$53,"Sell")</f>
        <v>0</v>
      </c>
      <c r="AG492" s="40">
        <f ca="1">AG491+SUMIFS('Transactions (Dated)'!$E$2:$E$53,'Transactions (Dated)'!$D$2:$D$53,'Share Values'!$V492,'Transactions (Dated)'!$B$2:$B$53,'Share Values'!AG$11,'Transactions (Dated)'!$C$2:$C$53,"Buy")-SUMIFS('Transactions (Dated)'!$E$2:$E$53,'Transactions (Dated)'!$D$2:$D$53,'Share Values'!$V492,'Transactions (Dated)'!$B$2:$B$53,'Share Values'!AG$11,'Transactions (Dated)'!$C$2:$C$53,"Sell")</f>
        <v>0</v>
      </c>
      <c r="AH492" s="40">
        <f ca="1">AH491+SUMIFS('Transactions (Dated)'!$E$2:$E$53,'Transactions (Dated)'!$D$2:$D$53,'Share Values'!$V492,'Transactions (Dated)'!$B$2:$B$53,'Share Values'!AH$11,'Transactions (Dated)'!$C$2:$C$53,"Buy")-SUMIFS('Transactions (Dated)'!$E$2:$E$53,'Transactions (Dated)'!$D$2:$D$53,'Share Values'!$V492,'Transactions (Dated)'!$B$2:$B$53,'Share Values'!AH$11,'Transactions (Dated)'!$C$2:$C$53,"Sell")</f>
        <v>0</v>
      </c>
      <c r="AI492" s="40">
        <f ca="1">AI491+SUMIFS('Transactions (Dated)'!$E$2:$E$53,'Transactions (Dated)'!$D$2:$D$53,'Share Values'!$V492,'Transactions (Dated)'!$B$2:$B$53,'Share Values'!AI$11,'Transactions (Dated)'!$C$2:$C$53,"Buy")-SUMIFS('Transactions (Dated)'!$E$2:$E$53,'Transactions (Dated)'!$D$2:$D$53,'Share Values'!$V492,'Transactions (Dated)'!$B$2:$B$53,'Share Values'!AI$11,'Transactions (Dated)'!$C$2:$C$53,"Sell")</f>
        <v>0</v>
      </c>
      <c r="AJ492" s="40">
        <f ca="1">AJ491+SUMIFS('Transactions (Dated)'!$E$2:$E$53,'Transactions (Dated)'!$D$2:$D$53,'Share Values'!$V492,'Transactions (Dated)'!$B$2:$B$53,'Share Values'!AJ$11,'Transactions (Dated)'!$C$2:$C$53,"Buy")-SUMIFS('Transactions (Dated)'!$E$2:$E$53,'Transactions (Dated)'!$D$2:$D$53,'Share Values'!$V492,'Transactions (Dated)'!$B$2:$B$53,'Share Values'!AJ$11,'Transactions (Dated)'!$C$2:$C$53,"Sell")</f>
        <v>0</v>
      </c>
      <c r="AK492" s="40"/>
      <c r="AM492" s="3">
        <f t="shared" si="177"/>
        <v>42612</v>
      </c>
      <c r="AN492" s="6">
        <f t="shared" ca="1" si="178"/>
        <v>47591.249999999993</v>
      </c>
      <c r="AO492" s="6">
        <f t="shared" ca="1" si="179"/>
        <v>22968.75</v>
      </c>
      <c r="AP492" s="6">
        <f t="shared" ca="1" si="180"/>
        <v>0</v>
      </c>
      <c r="AQ492" s="6">
        <f t="shared" ca="1" si="181"/>
        <v>75471.88</v>
      </c>
      <c r="AR492" s="6">
        <f t="shared" ca="1" si="182"/>
        <v>21413.759999999998</v>
      </c>
      <c r="AS492" s="6">
        <f t="shared" ca="1" si="183"/>
        <v>69825</v>
      </c>
      <c r="AT492" s="6">
        <f t="shared" ca="1" si="184"/>
        <v>55216</v>
      </c>
      <c r="AU492" s="6">
        <f t="shared" ca="1" si="185"/>
        <v>97844.89</v>
      </c>
      <c r="AV492" s="6">
        <f t="shared" ca="1" si="186"/>
        <v>61993.450000000004</v>
      </c>
      <c r="AW492" s="6">
        <f t="shared" ca="1" si="187"/>
        <v>0</v>
      </c>
      <c r="AX492" s="6">
        <f t="shared" ca="1" si="188"/>
        <v>0</v>
      </c>
      <c r="AY492" s="6">
        <f t="shared" ca="1" si="189"/>
        <v>0</v>
      </c>
      <c r="AZ492" s="6">
        <f t="shared" ca="1" si="190"/>
        <v>0</v>
      </c>
      <c r="BA492" s="6">
        <f t="shared" ca="1" si="191"/>
        <v>0</v>
      </c>
      <c r="BB492" s="6"/>
      <c r="BD492" s="4">
        <f t="shared" ca="1" si="192"/>
        <v>452324.98000000004</v>
      </c>
      <c r="BF492" s="3">
        <f t="shared" si="193"/>
        <v>42612</v>
      </c>
      <c r="BG492" s="6">
        <f>BG491+SUMIFS('Transactions (Dated)'!H:H,'Transactions (Dated)'!D:D,'Share Values'!AM492)</f>
        <v>633797.67999999993</v>
      </c>
      <c r="BH492" s="6">
        <f ca="1">BH491+SUMIFS('Transactions (Dated)'!$F:$F,'Transactions (Dated)'!$D:$D,$BF492,'Transactions (Dated)'!$B:$B,BH$11,'Transactions (Dated)'!$C:$C,"Dividend (paid to cash)")*W492</f>
        <v>0</v>
      </c>
      <c r="BI492" s="6">
        <f ca="1">BI491+SUMIFS('Transactions (Dated)'!$F:$F,'Transactions (Dated)'!$D:$D,$BF492,'Transactions (Dated)'!$B:$B,BI$11,'Transactions (Dated)'!$C:$C,"Dividend (paid to cash)")*X492</f>
        <v>2421.875</v>
      </c>
      <c r="BJ492" s="6">
        <f ca="1">BJ491+SUMIFS('Transactions (Dated)'!$F:$F,'Transactions (Dated)'!$D:$D,$BF492,'Transactions (Dated)'!$B:$B,BJ$11,'Transactions (Dated)'!$C:$C,"Dividend (paid to cash)")*Y492</f>
        <v>0</v>
      </c>
      <c r="BK492" s="6">
        <f ca="1">BK491+SUMIFS('Transactions (Dated)'!$F:$F,'Transactions (Dated)'!$D:$D,$BF492,'Transactions (Dated)'!$B:$B,BK$11,'Transactions (Dated)'!$C:$C,"Dividend (paid to cash)")*Z492</f>
        <v>482.46000000000004</v>
      </c>
      <c r="BL492" s="6">
        <f ca="1">BL491+SUMIFS('Transactions (Dated)'!$F:$F,'Transactions (Dated)'!$D:$D,$BF492,'Transactions (Dated)'!$B:$B,BL$11,'Transactions (Dated)'!$C:$C,"Dividend (paid to cash)")*AA492</f>
        <v>0</v>
      </c>
      <c r="BM492" s="6">
        <f ca="1">BM491+SUMIFS('Transactions (Dated)'!$F:$F,'Transactions (Dated)'!$D:$D,$BF492,'Transactions (Dated)'!$B:$B,BM$11,'Transactions (Dated)'!$C:$C,"Dividend (paid to cash)")*AB492</f>
        <v>3233.8530000000001</v>
      </c>
      <c r="BN492" s="6">
        <f ca="1">BN491+SUMIFS('Transactions (Dated)'!$F:$F,'Transactions (Dated)'!$D:$D,$BF492,'Transactions (Dated)'!$B:$B,BN$11,'Transactions (Dated)'!$C:$C,"Dividend (paid to cash)")*AC492</f>
        <v>1740</v>
      </c>
      <c r="BO492" s="6">
        <f ca="1">BO491+SUMIFS('Transactions (Dated)'!$F:$F,'Transactions (Dated)'!$D:$D,$BF492,'Transactions (Dated)'!$B:$B,BO$11,'Transactions (Dated)'!$C:$C,"Dividend (paid to cash)")*AD492</f>
        <v>0</v>
      </c>
      <c r="BP492" s="6">
        <f ca="1">BP491+SUMIFS('Transactions (Dated)'!$F:$F,'Transactions (Dated)'!$D:$D,$BF492,'Transactions (Dated)'!$B:$B,BP$11,'Transactions (Dated)'!$C:$C,"Dividend (paid to cash)")*AE492</f>
        <v>0</v>
      </c>
      <c r="BQ492" s="6">
        <f ca="1">BQ491+SUMIFS('Transactions (Dated)'!$F:$F,'Transactions (Dated)'!$D:$D,$BF492,'Transactions (Dated)'!$B:$B,BQ$11,'Transactions (Dated)'!$C:$C,"Dividend (paid to cash)")*AF492</f>
        <v>0</v>
      </c>
      <c r="BR492" s="6">
        <f ca="1">BR491+SUMIFS('Transactions (Dated)'!$F:$F,'Transactions (Dated)'!$D:$D,$BF492,'Transactions (Dated)'!$B:$B,BR$11,'Transactions (Dated)'!$C:$C,"Dividend (paid to cash)")*AG492</f>
        <v>0</v>
      </c>
      <c r="BS492" s="6">
        <f ca="1">BS491+SUMIFS('Transactions (Dated)'!$F:$F,'Transactions (Dated)'!$D:$D,$BF492,'Transactions (Dated)'!$B:$B,BS$11,'Transactions (Dated)'!$C:$C,"Dividend (paid to cash)")*AH492</f>
        <v>0</v>
      </c>
      <c r="BT492" s="6">
        <f ca="1">BT491+SUMIFS('Transactions (Dated)'!$F:$F,'Transactions (Dated)'!$D:$D,$BF492,'Transactions (Dated)'!$B:$B,BT$11,'Transactions (Dated)'!$C:$C,"Dividend (paid to cash)")*AI492</f>
        <v>0</v>
      </c>
      <c r="BU492" s="6">
        <f ca="1">BU491+SUMIFS('Transactions (Dated)'!$F:$F,'Transactions (Dated)'!$D:$D,$BF492,'Transactions (Dated)'!$B:$B,BU$11,'Transactions (Dated)'!$C:$C,"Dividend (paid to cash)")*AJ492</f>
        <v>0</v>
      </c>
      <c r="BV492" s="6"/>
      <c r="BX492" s="6">
        <f t="shared" ca="1" si="198"/>
        <v>641675.8679999999</v>
      </c>
      <c r="BZ492" s="3">
        <f t="shared" si="199"/>
        <v>42612</v>
      </c>
      <c r="CA492" s="4">
        <f t="shared" ca="1" si="194"/>
        <v>452324.98000000004</v>
      </c>
      <c r="CB492" s="4">
        <f t="shared" ca="1" si="195"/>
        <v>641675.8679999999</v>
      </c>
      <c r="CD492" s="4">
        <f t="shared" ca="1" si="196"/>
        <v>1094000.848</v>
      </c>
    </row>
    <row r="493" spans="2:82">
      <c r="B493" s="3">
        <f t="shared" si="197"/>
        <v>42613</v>
      </c>
      <c r="C493" s="2">
        <v>14598</v>
      </c>
      <c r="E493" s="70">
        <v>42613</v>
      </c>
      <c r="F493" s="69">
        <v>9.9499999999999993</v>
      </c>
      <c r="G493" s="69">
        <v>2.4300000000000002</v>
      </c>
      <c r="H493" s="69">
        <v>19.75</v>
      </c>
      <c r="I493" s="69">
        <v>40.11</v>
      </c>
      <c r="J493" s="69">
        <v>9.08</v>
      </c>
      <c r="K493" s="69">
        <v>14.08</v>
      </c>
      <c r="L493" s="69">
        <v>18.86</v>
      </c>
      <c r="M493" s="69">
        <v>6.84</v>
      </c>
      <c r="N493" s="69">
        <v>9.1999999999999993</v>
      </c>
      <c r="O493" s="69">
        <v>10.4133</v>
      </c>
      <c r="P493" s="69">
        <v>22.99</v>
      </c>
      <c r="Q493" s="69">
        <v>1.1299999999999999</v>
      </c>
      <c r="R493" s="69">
        <v>5.32</v>
      </c>
      <c r="S493" s="69">
        <v>41.25</v>
      </c>
      <c r="T493" s="4"/>
      <c r="V493" s="3">
        <f t="shared" si="176"/>
        <v>42613</v>
      </c>
      <c r="W493" s="40">
        <f ca="1">W492+SUMIFS('Transactions (Dated)'!$E$2:$E$53,'Transactions (Dated)'!$D$2:$D$53,'Share Values'!$V493,'Transactions (Dated)'!$B$2:$B$53,'Share Values'!W$11,'Transactions (Dated)'!$C$2:$C$53,"Buy")-SUMIFS('Transactions (Dated)'!$E$2:$E$53,'Transactions (Dated)'!$D$2:$D$53,'Share Values'!$V493,'Transactions (Dated)'!$B$2:$B$53,'Share Values'!W$11,'Transactions (Dated)'!$C$2:$C$53,"Sell")</f>
        <v>4625</v>
      </c>
      <c r="X493" s="40">
        <f ca="1">X492+SUMIFS('Transactions (Dated)'!$E$2:$E$53,'Transactions (Dated)'!$D$2:$D$53,'Share Values'!$V493,'Transactions (Dated)'!$B$2:$B$53,'Share Values'!X$11,'Transactions (Dated)'!$C$2:$C$53,"Buy")-SUMIFS('Transactions (Dated)'!$E$2:$E$53,'Transactions (Dated)'!$D$2:$D$53,'Share Values'!$V493,'Transactions (Dated)'!$B$2:$B$53,'Share Values'!X$11,'Transactions (Dated)'!$C$2:$C$53,"Sell")</f>
        <v>9375</v>
      </c>
      <c r="Y493" s="40">
        <f ca="1">Y492+SUMIFS('Transactions (Dated)'!$E$2:$E$53,'Transactions (Dated)'!$D$2:$D$53,'Share Values'!$V493,'Transactions (Dated)'!$B$2:$B$53,'Share Values'!Y$11,'Transactions (Dated)'!$C$2:$C$53,"Buy")-SUMIFS('Transactions (Dated)'!$E$2:$E$53,'Transactions (Dated)'!$D$2:$D$53,'Share Values'!$V493,'Transactions (Dated)'!$B$2:$B$53,'Share Values'!Y$11,'Transactions (Dated)'!$C$2:$C$53,"Sell")</f>
        <v>0</v>
      </c>
      <c r="Z493" s="40">
        <f ca="1">Z492+SUMIFS('Transactions (Dated)'!$E$2:$E$53,'Transactions (Dated)'!$D$2:$D$53,'Share Values'!$V493,'Transactions (Dated)'!$B$2:$B$53,'Share Values'!Z$11,'Transactions (Dated)'!$C$2:$C$53,"Buy")-SUMIFS('Transactions (Dated)'!$E$2:$E$53,'Transactions (Dated)'!$D$2:$D$53,'Share Values'!$V493,'Transactions (Dated)'!$B$2:$B$53,'Share Values'!Z$11,'Transactions (Dated)'!$C$2:$C$53,"Sell")</f>
        <v>1892</v>
      </c>
      <c r="AA493" s="40">
        <f ca="1">AA492+SUMIFS('Transactions (Dated)'!$E$2:$E$53,'Transactions (Dated)'!$D$2:$D$53,'Share Values'!$V493,'Transactions (Dated)'!$B$2:$B$53,'Share Values'!AA$11,'Transactions (Dated)'!$C$2:$C$53,"Buy")-SUMIFS('Transactions (Dated)'!$E$2:$E$53,'Transactions (Dated)'!$D$2:$D$53,'Share Values'!$V493,'Transactions (Dated)'!$B$2:$B$53,'Share Values'!AA$11,'Transactions (Dated)'!$C$2:$C$53,"Sell")</f>
        <v>2348</v>
      </c>
      <c r="AB493" s="40">
        <f ca="1">AB492+SUMIFS('Transactions (Dated)'!$E$2:$E$53,'Transactions (Dated)'!$D$2:$D$53,'Share Values'!$V493,'Transactions (Dated)'!$B$2:$B$53,'Share Values'!AB$11,'Transactions (Dated)'!$C$2:$C$53,"Buy")-SUMIFS('Transactions (Dated)'!$E$2:$E$53,'Transactions (Dated)'!$D$2:$D$53,'Share Values'!$V493,'Transactions (Dated)'!$B$2:$B$53,'Share Values'!AB$11,'Transactions (Dated)'!$C$2:$C$53,"Sell")</f>
        <v>4900</v>
      </c>
      <c r="AC493" s="40">
        <f ca="1">AC492+SUMIFS('Transactions (Dated)'!$E$2:$E$53,'Transactions (Dated)'!$D$2:$D$53,'Share Values'!$V493,'Transactions (Dated)'!$B$2:$B$53,'Share Values'!AC$11,'Transactions (Dated)'!$C$2:$C$53,"Buy")-SUMIFS('Transactions (Dated)'!$E$2:$E$53,'Transactions (Dated)'!$D$2:$D$53,'Share Values'!$V493,'Transactions (Dated)'!$B$2:$B$53,'Share Values'!AC$11,'Transactions (Dated)'!$C$2:$C$53,"Sell")</f>
        <v>2900</v>
      </c>
      <c r="AD493" s="40">
        <f ca="1">AD492+SUMIFS('Transactions (Dated)'!$E$2:$E$53,'Transactions (Dated)'!$D$2:$D$53,'Share Values'!$V493,'Transactions (Dated)'!$B$2:$B$53,'Share Values'!AD$11,'Transactions (Dated)'!$C$2:$C$53,"Buy")-SUMIFS('Transactions (Dated)'!$E$2:$E$53,'Transactions (Dated)'!$D$2:$D$53,'Share Values'!$V493,'Transactions (Dated)'!$B$2:$B$53,'Share Values'!AD$11,'Transactions (Dated)'!$C$2:$C$53,"Sell")</f>
        <v>14201</v>
      </c>
      <c r="AE493" s="40">
        <f ca="1">AE492+SUMIFS('Transactions (Dated)'!$E$2:$E$53,'Transactions (Dated)'!$D$2:$D$53,'Share Values'!$V493,'Transactions (Dated)'!$B$2:$B$53,'Share Values'!AE$11,'Transactions (Dated)'!$C$2:$C$53,"Buy")-SUMIFS('Transactions (Dated)'!$E$2:$E$53,'Transactions (Dated)'!$D$2:$D$53,'Share Values'!$V493,'Transactions (Dated)'!$B$2:$B$53,'Share Values'!AE$11,'Transactions (Dated)'!$C$2:$C$53,"Sell")</f>
        <v>6835</v>
      </c>
      <c r="AF493" s="40">
        <f ca="1">AF492+SUMIFS('Transactions (Dated)'!$E$2:$E$53,'Transactions (Dated)'!$D$2:$D$53,'Share Values'!$V493,'Transactions (Dated)'!$B$2:$B$53,'Share Values'!AF$11,'Transactions (Dated)'!$C$2:$C$53,"Buy")-SUMIFS('Transactions (Dated)'!$E$2:$E$53,'Transactions (Dated)'!$D$2:$D$53,'Share Values'!$V493,'Transactions (Dated)'!$B$2:$B$53,'Share Values'!AF$11,'Transactions (Dated)'!$C$2:$C$53,"Sell")</f>
        <v>0</v>
      </c>
      <c r="AG493" s="40">
        <f ca="1">AG492+SUMIFS('Transactions (Dated)'!$E$2:$E$53,'Transactions (Dated)'!$D$2:$D$53,'Share Values'!$V493,'Transactions (Dated)'!$B$2:$B$53,'Share Values'!AG$11,'Transactions (Dated)'!$C$2:$C$53,"Buy")-SUMIFS('Transactions (Dated)'!$E$2:$E$53,'Transactions (Dated)'!$D$2:$D$53,'Share Values'!$V493,'Transactions (Dated)'!$B$2:$B$53,'Share Values'!AG$11,'Transactions (Dated)'!$C$2:$C$53,"Sell")</f>
        <v>0</v>
      </c>
      <c r="AH493" s="40">
        <f ca="1">AH492+SUMIFS('Transactions (Dated)'!$E$2:$E$53,'Transactions (Dated)'!$D$2:$D$53,'Share Values'!$V493,'Transactions (Dated)'!$B$2:$B$53,'Share Values'!AH$11,'Transactions (Dated)'!$C$2:$C$53,"Buy")-SUMIFS('Transactions (Dated)'!$E$2:$E$53,'Transactions (Dated)'!$D$2:$D$53,'Share Values'!$V493,'Transactions (Dated)'!$B$2:$B$53,'Share Values'!AH$11,'Transactions (Dated)'!$C$2:$C$53,"Sell")</f>
        <v>0</v>
      </c>
      <c r="AI493" s="40">
        <f ca="1">AI492+SUMIFS('Transactions (Dated)'!$E$2:$E$53,'Transactions (Dated)'!$D$2:$D$53,'Share Values'!$V493,'Transactions (Dated)'!$B$2:$B$53,'Share Values'!AI$11,'Transactions (Dated)'!$C$2:$C$53,"Buy")-SUMIFS('Transactions (Dated)'!$E$2:$E$53,'Transactions (Dated)'!$D$2:$D$53,'Share Values'!$V493,'Transactions (Dated)'!$B$2:$B$53,'Share Values'!AI$11,'Transactions (Dated)'!$C$2:$C$53,"Sell")</f>
        <v>0</v>
      </c>
      <c r="AJ493" s="40">
        <f ca="1">AJ492+SUMIFS('Transactions (Dated)'!$E$2:$E$53,'Transactions (Dated)'!$D$2:$D$53,'Share Values'!$V493,'Transactions (Dated)'!$B$2:$B$53,'Share Values'!AJ$11,'Transactions (Dated)'!$C$2:$C$53,"Buy")-SUMIFS('Transactions (Dated)'!$E$2:$E$53,'Transactions (Dated)'!$D$2:$D$53,'Share Values'!$V493,'Transactions (Dated)'!$B$2:$B$53,'Share Values'!AJ$11,'Transactions (Dated)'!$C$2:$C$53,"Sell")</f>
        <v>0</v>
      </c>
      <c r="AK493" s="40"/>
      <c r="AM493" s="3">
        <f t="shared" si="177"/>
        <v>42613</v>
      </c>
      <c r="AN493" s="6">
        <f t="shared" ca="1" si="178"/>
        <v>46018.75</v>
      </c>
      <c r="AO493" s="6">
        <f t="shared" ca="1" si="179"/>
        <v>22781.25</v>
      </c>
      <c r="AP493" s="6">
        <f t="shared" ca="1" si="180"/>
        <v>0</v>
      </c>
      <c r="AQ493" s="6">
        <f t="shared" ca="1" si="181"/>
        <v>75888.12</v>
      </c>
      <c r="AR493" s="6">
        <f t="shared" ca="1" si="182"/>
        <v>21319.84</v>
      </c>
      <c r="AS493" s="6">
        <f t="shared" ca="1" si="183"/>
        <v>68992</v>
      </c>
      <c r="AT493" s="6">
        <f t="shared" ca="1" si="184"/>
        <v>54694</v>
      </c>
      <c r="AU493" s="6">
        <f t="shared" ca="1" si="185"/>
        <v>97134.84</v>
      </c>
      <c r="AV493" s="6">
        <f t="shared" ca="1" si="186"/>
        <v>62881.999999999993</v>
      </c>
      <c r="AW493" s="6">
        <f t="shared" ca="1" si="187"/>
        <v>0</v>
      </c>
      <c r="AX493" s="6">
        <f t="shared" ca="1" si="188"/>
        <v>0</v>
      </c>
      <c r="AY493" s="6">
        <f t="shared" ca="1" si="189"/>
        <v>0</v>
      </c>
      <c r="AZ493" s="6">
        <f t="shared" ca="1" si="190"/>
        <v>0</v>
      </c>
      <c r="BA493" s="6">
        <f t="shared" ca="1" si="191"/>
        <v>0</v>
      </c>
      <c r="BB493" s="6"/>
      <c r="BD493" s="4">
        <f t="shared" ca="1" si="192"/>
        <v>449710.79999999993</v>
      </c>
      <c r="BF493" s="3">
        <f t="shared" si="193"/>
        <v>42613</v>
      </c>
      <c r="BG493" s="6">
        <f>BG492+SUMIFS('Transactions (Dated)'!H:H,'Transactions (Dated)'!D:D,'Share Values'!AM493)</f>
        <v>633797.67999999993</v>
      </c>
      <c r="BH493" s="6">
        <f ca="1">BH492+SUMIFS('Transactions (Dated)'!$F:$F,'Transactions (Dated)'!$D:$D,$BF493,'Transactions (Dated)'!$B:$B,BH$11,'Transactions (Dated)'!$C:$C,"Dividend (paid to cash)")*W493</f>
        <v>0</v>
      </c>
      <c r="BI493" s="6">
        <f ca="1">BI492+SUMIFS('Transactions (Dated)'!$F:$F,'Transactions (Dated)'!$D:$D,$BF493,'Transactions (Dated)'!$B:$B,BI$11,'Transactions (Dated)'!$C:$C,"Dividend (paid to cash)")*X493</f>
        <v>2421.875</v>
      </c>
      <c r="BJ493" s="6">
        <f ca="1">BJ492+SUMIFS('Transactions (Dated)'!$F:$F,'Transactions (Dated)'!$D:$D,$BF493,'Transactions (Dated)'!$B:$B,BJ$11,'Transactions (Dated)'!$C:$C,"Dividend (paid to cash)")*Y493</f>
        <v>0</v>
      </c>
      <c r="BK493" s="6">
        <f ca="1">BK492+SUMIFS('Transactions (Dated)'!$F:$F,'Transactions (Dated)'!$D:$D,$BF493,'Transactions (Dated)'!$B:$B,BK$11,'Transactions (Dated)'!$C:$C,"Dividend (paid to cash)")*Z493</f>
        <v>482.46000000000004</v>
      </c>
      <c r="BL493" s="6">
        <f ca="1">BL492+SUMIFS('Transactions (Dated)'!$F:$F,'Transactions (Dated)'!$D:$D,$BF493,'Transactions (Dated)'!$B:$B,BL$11,'Transactions (Dated)'!$C:$C,"Dividend (paid to cash)")*AA493</f>
        <v>0</v>
      </c>
      <c r="BM493" s="6">
        <f ca="1">BM492+SUMIFS('Transactions (Dated)'!$F:$F,'Transactions (Dated)'!$D:$D,$BF493,'Transactions (Dated)'!$B:$B,BM$11,'Transactions (Dated)'!$C:$C,"Dividend (paid to cash)")*AB493</f>
        <v>3233.8530000000001</v>
      </c>
      <c r="BN493" s="6">
        <f ca="1">BN492+SUMIFS('Transactions (Dated)'!$F:$F,'Transactions (Dated)'!$D:$D,$BF493,'Transactions (Dated)'!$B:$B,BN$11,'Transactions (Dated)'!$C:$C,"Dividend (paid to cash)")*AC493</f>
        <v>1740</v>
      </c>
      <c r="BO493" s="6">
        <f ca="1">BO492+SUMIFS('Transactions (Dated)'!$F:$F,'Transactions (Dated)'!$D:$D,$BF493,'Transactions (Dated)'!$B:$B,BO$11,'Transactions (Dated)'!$C:$C,"Dividend (paid to cash)")*AD493</f>
        <v>0</v>
      </c>
      <c r="BP493" s="6">
        <f ca="1">BP492+SUMIFS('Transactions (Dated)'!$F:$F,'Transactions (Dated)'!$D:$D,$BF493,'Transactions (Dated)'!$B:$B,BP$11,'Transactions (Dated)'!$C:$C,"Dividend (paid to cash)")*AE493</f>
        <v>0</v>
      </c>
      <c r="BQ493" s="6">
        <f ca="1">BQ492+SUMIFS('Transactions (Dated)'!$F:$F,'Transactions (Dated)'!$D:$D,$BF493,'Transactions (Dated)'!$B:$B,BQ$11,'Transactions (Dated)'!$C:$C,"Dividend (paid to cash)")*AF493</f>
        <v>0</v>
      </c>
      <c r="BR493" s="6">
        <f ca="1">BR492+SUMIFS('Transactions (Dated)'!$F:$F,'Transactions (Dated)'!$D:$D,$BF493,'Transactions (Dated)'!$B:$B,BR$11,'Transactions (Dated)'!$C:$C,"Dividend (paid to cash)")*AG493</f>
        <v>0</v>
      </c>
      <c r="BS493" s="6">
        <f ca="1">BS492+SUMIFS('Transactions (Dated)'!$F:$F,'Transactions (Dated)'!$D:$D,$BF493,'Transactions (Dated)'!$B:$B,BS$11,'Transactions (Dated)'!$C:$C,"Dividend (paid to cash)")*AH493</f>
        <v>0</v>
      </c>
      <c r="BT493" s="6">
        <f ca="1">BT492+SUMIFS('Transactions (Dated)'!$F:$F,'Transactions (Dated)'!$D:$D,$BF493,'Transactions (Dated)'!$B:$B,BT$11,'Transactions (Dated)'!$C:$C,"Dividend (paid to cash)")*AI493</f>
        <v>0</v>
      </c>
      <c r="BU493" s="6">
        <f ca="1">BU492+SUMIFS('Transactions (Dated)'!$F:$F,'Transactions (Dated)'!$D:$D,$BF493,'Transactions (Dated)'!$B:$B,BU$11,'Transactions (Dated)'!$C:$C,"Dividend (paid to cash)")*AJ493</f>
        <v>0</v>
      </c>
      <c r="BV493" s="6"/>
      <c r="BX493" s="6">
        <f t="shared" ca="1" si="198"/>
        <v>641675.8679999999</v>
      </c>
      <c r="BZ493" s="3">
        <f t="shared" si="199"/>
        <v>42613</v>
      </c>
      <c r="CA493" s="4">
        <f t="shared" ca="1" si="194"/>
        <v>449710.79999999993</v>
      </c>
      <c r="CB493" s="4">
        <f t="shared" ca="1" si="195"/>
        <v>641675.8679999999</v>
      </c>
      <c r="CD493" s="4">
        <f t="shared" ca="1" si="196"/>
        <v>1091386.6679999998</v>
      </c>
    </row>
    <row r="494" spans="2:82">
      <c r="B494" s="3">
        <f t="shared" si="197"/>
        <v>42614</v>
      </c>
      <c r="C494" s="2">
        <v>14683.9</v>
      </c>
      <c r="E494" s="70">
        <v>42614</v>
      </c>
      <c r="F494" s="69">
        <v>9.9700000000000006</v>
      </c>
      <c r="G494" s="69">
        <v>2.4300000000000002</v>
      </c>
      <c r="H494" s="69">
        <v>19.87</v>
      </c>
      <c r="I494" s="69">
        <v>39.92</v>
      </c>
      <c r="J494" s="69">
        <v>8.93</v>
      </c>
      <c r="K494" s="69">
        <v>14.22</v>
      </c>
      <c r="L494" s="69">
        <v>19.05</v>
      </c>
      <c r="M494" s="69">
        <v>6.92</v>
      </c>
      <c r="N494" s="69">
        <v>9.39</v>
      </c>
      <c r="O494" s="69">
        <v>10.416700000000001</v>
      </c>
      <c r="P494" s="69">
        <v>22.32</v>
      </c>
      <c r="Q494" s="69">
        <v>1.1299999999999999</v>
      </c>
      <c r="R494" s="69">
        <v>5.32</v>
      </c>
      <c r="S494" s="69">
        <v>41.54</v>
      </c>
      <c r="T494" s="4"/>
      <c r="V494" s="3">
        <f t="shared" si="176"/>
        <v>42614</v>
      </c>
      <c r="W494" s="40">
        <f ca="1">W493+SUMIFS('Transactions (Dated)'!$E$2:$E$53,'Transactions (Dated)'!$D$2:$D$53,'Share Values'!$V494,'Transactions (Dated)'!$B$2:$B$53,'Share Values'!W$11,'Transactions (Dated)'!$C$2:$C$53,"Buy")-SUMIFS('Transactions (Dated)'!$E$2:$E$53,'Transactions (Dated)'!$D$2:$D$53,'Share Values'!$V494,'Transactions (Dated)'!$B$2:$B$53,'Share Values'!W$11,'Transactions (Dated)'!$C$2:$C$53,"Sell")</f>
        <v>4625</v>
      </c>
      <c r="X494" s="40">
        <f ca="1">X493+SUMIFS('Transactions (Dated)'!$E$2:$E$53,'Transactions (Dated)'!$D$2:$D$53,'Share Values'!$V494,'Transactions (Dated)'!$B$2:$B$53,'Share Values'!X$11,'Transactions (Dated)'!$C$2:$C$53,"Buy")-SUMIFS('Transactions (Dated)'!$E$2:$E$53,'Transactions (Dated)'!$D$2:$D$53,'Share Values'!$V494,'Transactions (Dated)'!$B$2:$B$53,'Share Values'!X$11,'Transactions (Dated)'!$C$2:$C$53,"Sell")</f>
        <v>9375</v>
      </c>
      <c r="Y494" s="40">
        <f ca="1">Y493+SUMIFS('Transactions (Dated)'!$E$2:$E$53,'Transactions (Dated)'!$D$2:$D$53,'Share Values'!$V494,'Transactions (Dated)'!$B$2:$B$53,'Share Values'!Y$11,'Transactions (Dated)'!$C$2:$C$53,"Buy")-SUMIFS('Transactions (Dated)'!$E$2:$E$53,'Transactions (Dated)'!$D$2:$D$53,'Share Values'!$V494,'Transactions (Dated)'!$B$2:$B$53,'Share Values'!Y$11,'Transactions (Dated)'!$C$2:$C$53,"Sell")</f>
        <v>0</v>
      </c>
      <c r="Z494" s="40">
        <f ca="1">Z493+SUMIFS('Transactions (Dated)'!$E$2:$E$53,'Transactions (Dated)'!$D$2:$D$53,'Share Values'!$V494,'Transactions (Dated)'!$B$2:$B$53,'Share Values'!Z$11,'Transactions (Dated)'!$C$2:$C$53,"Buy")-SUMIFS('Transactions (Dated)'!$E$2:$E$53,'Transactions (Dated)'!$D$2:$D$53,'Share Values'!$V494,'Transactions (Dated)'!$B$2:$B$53,'Share Values'!Z$11,'Transactions (Dated)'!$C$2:$C$53,"Sell")</f>
        <v>1892</v>
      </c>
      <c r="AA494" s="40">
        <f ca="1">AA493+SUMIFS('Transactions (Dated)'!$E$2:$E$53,'Transactions (Dated)'!$D$2:$D$53,'Share Values'!$V494,'Transactions (Dated)'!$B$2:$B$53,'Share Values'!AA$11,'Transactions (Dated)'!$C$2:$C$53,"Buy")-SUMIFS('Transactions (Dated)'!$E$2:$E$53,'Transactions (Dated)'!$D$2:$D$53,'Share Values'!$V494,'Transactions (Dated)'!$B$2:$B$53,'Share Values'!AA$11,'Transactions (Dated)'!$C$2:$C$53,"Sell")</f>
        <v>2348</v>
      </c>
      <c r="AB494" s="40">
        <f ca="1">AB493+SUMIFS('Transactions (Dated)'!$E$2:$E$53,'Transactions (Dated)'!$D$2:$D$53,'Share Values'!$V494,'Transactions (Dated)'!$B$2:$B$53,'Share Values'!AB$11,'Transactions (Dated)'!$C$2:$C$53,"Buy")-SUMIFS('Transactions (Dated)'!$E$2:$E$53,'Transactions (Dated)'!$D$2:$D$53,'Share Values'!$V494,'Transactions (Dated)'!$B$2:$B$53,'Share Values'!AB$11,'Transactions (Dated)'!$C$2:$C$53,"Sell")</f>
        <v>4900</v>
      </c>
      <c r="AC494" s="40">
        <f ca="1">AC493+SUMIFS('Transactions (Dated)'!$E$2:$E$53,'Transactions (Dated)'!$D$2:$D$53,'Share Values'!$V494,'Transactions (Dated)'!$B$2:$B$53,'Share Values'!AC$11,'Transactions (Dated)'!$C$2:$C$53,"Buy")-SUMIFS('Transactions (Dated)'!$E$2:$E$53,'Transactions (Dated)'!$D$2:$D$53,'Share Values'!$V494,'Transactions (Dated)'!$B$2:$B$53,'Share Values'!AC$11,'Transactions (Dated)'!$C$2:$C$53,"Sell")</f>
        <v>2900</v>
      </c>
      <c r="AD494" s="40">
        <f ca="1">AD493+SUMIFS('Transactions (Dated)'!$E$2:$E$53,'Transactions (Dated)'!$D$2:$D$53,'Share Values'!$V494,'Transactions (Dated)'!$B$2:$B$53,'Share Values'!AD$11,'Transactions (Dated)'!$C$2:$C$53,"Buy")-SUMIFS('Transactions (Dated)'!$E$2:$E$53,'Transactions (Dated)'!$D$2:$D$53,'Share Values'!$V494,'Transactions (Dated)'!$B$2:$B$53,'Share Values'!AD$11,'Transactions (Dated)'!$C$2:$C$53,"Sell")</f>
        <v>14201</v>
      </c>
      <c r="AE494" s="40">
        <f ca="1">AE493+SUMIFS('Transactions (Dated)'!$E$2:$E$53,'Transactions (Dated)'!$D$2:$D$53,'Share Values'!$V494,'Transactions (Dated)'!$B$2:$B$53,'Share Values'!AE$11,'Transactions (Dated)'!$C$2:$C$53,"Buy")-SUMIFS('Transactions (Dated)'!$E$2:$E$53,'Transactions (Dated)'!$D$2:$D$53,'Share Values'!$V494,'Transactions (Dated)'!$B$2:$B$53,'Share Values'!AE$11,'Transactions (Dated)'!$C$2:$C$53,"Sell")</f>
        <v>6835</v>
      </c>
      <c r="AF494" s="40">
        <f ca="1">AF493+SUMIFS('Transactions (Dated)'!$E$2:$E$53,'Transactions (Dated)'!$D$2:$D$53,'Share Values'!$V494,'Transactions (Dated)'!$B$2:$B$53,'Share Values'!AF$11,'Transactions (Dated)'!$C$2:$C$53,"Buy")-SUMIFS('Transactions (Dated)'!$E$2:$E$53,'Transactions (Dated)'!$D$2:$D$53,'Share Values'!$V494,'Transactions (Dated)'!$B$2:$B$53,'Share Values'!AF$11,'Transactions (Dated)'!$C$2:$C$53,"Sell")</f>
        <v>0</v>
      </c>
      <c r="AG494" s="40">
        <f ca="1">AG493+SUMIFS('Transactions (Dated)'!$E$2:$E$53,'Transactions (Dated)'!$D$2:$D$53,'Share Values'!$V494,'Transactions (Dated)'!$B$2:$B$53,'Share Values'!AG$11,'Transactions (Dated)'!$C$2:$C$53,"Buy")-SUMIFS('Transactions (Dated)'!$E$2:$E$53,'Transactions (Dated)'!$D$2:$D$53,'Share Values'!$V494,'Transactions (Dated)'!$B$2:$B$53,'Share Values'!AG$11,'Transactions (Dated)'!$C$2:$C$53,"Sell")</f>
        <v>0</v>
      </c>
      <c r="AH494" s="40">
        <f ca="1">AH493+SUMIFS('Transactions (Dated)'!$E$2:$E$53,'Transactions (Dated)'!$D$2:$D$53,'Share Values'!$V494,'Transactions (Dated)'!$B$2:$B$53,'Share Values'!AH$11,'Transactions (Dated)'!$C$2:$C$53,"Buy")-SUMIFS('Transactions (Dated)'!$E$2:$E$53,'Transactions (Dated)'!$D$2:$D$53,'Share Values'!$V494,'Transactions (Dated)'!$B$2:$B$53,'Share Values'!AH$11,'Transactions (Dated)'!$C$2:$C$53,"Sell")</f>
        <v>0</v>
      </c>
      <c r="AI494" s="40">
        <f ca="1">AI493+SUMIFS('Transactions (Dated)'!$E$2:$E$53,'Transactions (Dated)'!$D$2:$D$53,'Share Values'!$V494,'Transactions (Dated)'!$B$2:$B$53,'Share Values'!AI$11,'Transactions (Dated)'!$C$2:$C$53,"Buy")-SUMIFS('Transactions (Dated)'!$E$2:$E$53,'Transactions (Dated)'!$D$2:$D$53,'Share Values'!$V494,'Transactions (Dated)'!$B$2:$B$53,'Share Values'!AI$11,'Transactions (Dated)'!$C$2:$C$53,"Sell")</f>
        <v>0</v>
      </c>
      <c r="AJ494" s="40">
        <f ca="1">AJ493+SUMIFS('Transactions (Dated)'!$E$2:$E$53,'Transactions (Dated)'!$D$2:$D$53,'Share Values'!$V494,'Transactions (Dated)'!$B$2:$B$53,'Share Values'!AJ$11,'Transactions (Dated)'!$C$2:$C$53,"Buy")-SUMIFS('Transactions (Dated)'!$E$2:$E$53,'Transactions (Dated)'!$D$2:$D$53,'Share Values'!$V494,'Transactions (Dated)'!$B$2:$B$53,'Share Values'!AJ$11,'Transactions (Dated)'!$C$2:$C$53,"Sell")</f>
        <v>0</v>
      </c>
      <c r="AK494" s="40"/>
      <c r="AM494" s="3">
        <f t="shared" si="177"/>
        <v>42614</v>
      </c>
      <c r="AN494" s="6">
        <f t="shared" ca="1" si="178"/>
        <v>46111.25</v>
      </c>
      <c r="AO494" s="6">
        <f t="shared" ca="1" si="179"/>
        <v>22781.25</v>
      </c>
      <c r="AP494" s="6">
        <f t="shared" ca="1" si="180"/>
        <v>0</v>
      </c>
      <c r="AQ494" s="6">
        <f t="shared" ca="1" si="181"/>
        <v>75528.639999999999</v>
      </c>
      <c r="AR494" s="6">
        <f t="shared" ca="1" si="182"/>
        <v>20967.64</v>
      </c>
      <c r="AS494" s="6">
        <f t="shared" ca="1" si="183"/>
        <v>69678</v>
      </c>
      <c r="AT494" s="6">
        <f t="shared" ca="1" si="184"/>
        <v>55245</v>
      </c>
      <c r="AU494" s="6">
        <f t="shared" ca="1" si="185"/>
        <v>98270.92</v>
      </c>
      <c r="AV494" s="6">
        <f t="shared" ca="1" si="186"/>
        <v>64180.65</v>
      </c>
      <c r="AW494" s="6">
        <f t="shared" ca="1" si="187"/>
        <v>0</v>
      </c>
      <c r="AX494" s="6">
        <f t="shared" ca="1" si="188"/>
        <v>0</v>
      </c>
      <c r="AY494" s="6">
        <f t="shared" ca="1" si="189"/>
        <v>0</v>
      </c>
      <c r="AZ494" s="6">
        <f t="shared" ca="1" si="190"/>
        <v>0</v>
      </c>
      <c r="BA494" s="6">
        <f t="shared" ca="1" si="191"/>
        <v>0</v>
      </c>
      <c r="BB494" s="6"/>
      <c r="BD494" s="4">
        <f t="shared" ca="1" si="192"/>
        <v>452763.35000000003</v>
      </c>
      <c r="BF494" s="3">
        <f t="shared" si="193"/>
        <v>42614</v>
      </c>
      <c r="BG494" s="6">
        <f>BG493+SUMIFS('Transactions (Dated)'!H:H,'Transactions (Dated)'!D:D,'Share Values'!AM494)</f>
        <v>633797.67999999993</v>
      </c>
      <c r="BH494" s="6">
        <f ca="1">BH493+SUMIFS('Transactions (Dated)'!$F:$F,'Transactions (Dated)'!$D:$D,$BF494,'Transactions (Dated)'!$B:$B,BH$11,'Transactions (Dated)'!$C:$C,"Dividend (paid to cash)")*W494</f>
        <v>0</v>
      </c>
      <c r="BI494" s="6">
        <f ca="1">BI493+SUMIFS('Transactions (Dated)'!$F:$F,'Transactions (Dated)'!$D:$D,$BF494,'Transactions (Dated)'!$B:$B,BI$11,'Transactions (Dated)'!$C:$C,"Dividend (paid to cash)")*X494</f>
        <v>2421.875</v>
      </c>
      <c r="BJ494" s="6">
        <f ca="1">BJ493+SUMIFS('Transactions (Dated)'!$F:$F,'Transactions (Dated)'!$D:$D,$BF494,'Transactions (Dated)'!$B:$B,BJ$11,'Transactions (Dated)'!$C:$C,"Dividend (paid to cash)")*Y494</f>
        <v>0</v>
      </c>
      <c r="BK494" s="6">
        <f ca="1">BK493+SUMIFS('Transactions (Dated)'!$F:$F,'Transactions (Dated)'!$D:$D,$BF494,'Transactions (Dated)'!$B:$B,BK$11,'Transactions (Dated)'!$C:$C,"Dividend (paid to cash)")*Z494</f>
        <v>482.46000000000004</v>
      </c>
      <c r="BL494" s="6">
        <f ca="1">BL493+SUMIFS('Transactions (Dated)'!$F:$F,'Transactions (Dated)'!$D:$D,$BF494,'Transactions (Dated)'!$B:$B,BL$11,'Transactions (Dated)'!$C:$C,"Dividend (paid to cash)")*AA494</f>
        <v>0</v>
      </c>
      <c r="BM494" s="6">
        <f ca="1">BM493+SUMIFS('Transactions (Dated)'!$F:$F,'Transactions (Dated)'!$D:$D,$BF494,'Transactions (Dated)'!$B:$B,BM$11,'Transactions (Dated)'!$C:$C,"Dividend (paid to cash)")*AB494</f>
        <v>3233.8530000000001</v>
      </c>
      <c r="BN494" s="6">
        <f ca="1">BN493+SUMIFS('Transactions (Dated)'!$F:$F,'Transactions (Dated)'!$D:$D,$BF494,'Transactions (Dated)'!$B:$B,BN$11,'Transactions (Dated)'!$C:$C,"Dividend (paid to cash)")*AC494</f>
        <v>1740</v>
      </c>
      <c r="BO494" s="6">
        <f ca="1">BO493+SUMIFS('Transactions (Dated)'!$F:$F,'Transactions (Dated)'!$D:$D,$BF494,'Transactions (Dated)'!$B:$B,BO$11,'Transactions (Dated)'!$C:$C,"Dividend (paid to cash)")*AD494</f>
        <v>0</v>
      </c>
      <c r="BP494" s="6">
        <f ca="1">BP493+SUMIFS('Transactions (Dated)'!$F:$F,'Transactions (Dated)'!$D:$D,$BF494,'Transactions (Dated)'!$B:$B,BP$11,'Transactions (Dated)'!$C:$C,"Dividend (paid to cash)")*AE494</f>
        <v>0</v>
      </c>
      <c r="BQ494" s="6">
        <f ca="1">BQ493+SUMIFS('Transactions (Dated)'!$F:$F,'Transactions (Dated)'!$D:$D,$BF494,'Transactions (Dated)'!$B:$B,BQ$11,'Transactions (Dated)'!$C:$C,"Dividend (paid to cash)")*AF494</f>
        <v>0</v>
      </c>
      <c r="BR494" s="6">
        <f ca="1">BR493+SUMIFS('Transactions (Dated)'!$F:$F,'Transactions (Dated)'!$D:$D,$BF494,'Transactions (Dated)'!$B:$B,BR$11,'Transactions (Dated)'!$C:$C,"Dividend (paid to cash)")*AG494</f>
        <v>0</v>
      </c>
      <c r="BS494" s="6">
        <f ca="1">BS493+SUMIFS('Transactions (Dated)'!$F:$F,'Transactions (Dated)'!$D:$D,$BF494,'Transactions (Dated)'!$B:$B,BS$11,'Transactions (Dated)'!$C:$C,"Dividend (paid to cash)")*AH494</f>
        <v>0</v>
      </c>
      <c r="BT494" s="6">
        <f ca="1">BT493+SUMIFS('Transactions (Dated)'!$F:$F,'Transactions (Dated)'!$D:$D,$BF494,'Transactions (Dated)'!$B:$B,BT$11,'Transactions (Dated)'!$C:$C,"Dividend (paid to cash)")*AI494</f>
        <v>0</v>
      </c>
      <c r="BU494" s="6">
        <f ca="1">BU493+SUMIFS('Transactions (Dated)'!$F:$F,'Transactions (Dated)'!$D:$D,$BF494,'Transactions (Dated)'!$B:$B,BU$11,'Transactions (Dated)'!$C:$C,"Dividend (paid to cash)")*AJ494</f>
        <v>0</v>
      </c>
      <c r="BV494" s="6"/>
      <c r="BX494" s="6">
        <f t="shared" ca="1" si="198"/>
        <v>641675.8679999999</v>
      </c>
      <c r="BZ494" s="3">
        <f t="shared" si="199"/>
        <v>42614</v>
      </c>
      <c r="CA494" s="4">
        <f t="shared" ca="1" si="194"/>
        <v>452763.35000000003</v>
      </c>
      <c r="CB494" s="4">
        <f t="shared" ca="1" si="195"/>
        <v>641675.8679999999</v>
      </c>
      <c r="CD494" s="4">
        <f t="shared" ca="1" si="196"/>
        <v>1094439.2179999999</v>
      </c>
    </row>
    <row r="495" spans="2:82">
      <c r="B495" s="3">
        <f t="shared" si="197"/>
        <v>42615</v>
      </c>
      <c r="C495" s="2">
        <v>14795.7</v>
      </c>
      <c r="E495" s="70">
        <v>42615</v>
      </c>
      <c r="F495" s="69">
        <v>10</v>
      </c>
      <c r="G495" s="69">
        <v>2.48</v>
      </c>
      <c r="H495" s="69">
        <v>20.02</v>
      </c>
      <c r="I495" s="69">
        <v>40.18</v>
      </c>
      <c r="J495" s="69">
        <v>8.75</v>
      </c>
      <c r="K495" s="69">
        <v>14.31</v>
      </c>
      <c r="L495" s="69">
        <v>19.09</v>
      </c>
      <c r="M495" s="69">
        <v>7.14</v>
      </c>
      <c r="N495" s="69">
        <v>9.4</v>
      </c>
      <c r="O495" s="69">
        <v>10.496700000000001</v>
      </c>
      <c r="P495" s="69">
        <v>22.09</v>
      </c>
      <c r="Q495" s="69">
        <v>1.1599999999999999</v>
      </c>
      <c r="R495" s="69">
        <v>5.39</v>
      </c>
      <c r="S495" s="69">
        <v>41.755000000000003</v>
      </c>
      <c r="T495" s="4"/>
      <c r="V495" s="3">
        <f t="shared" si="176"/>
        <v>42615</v>
      </c>
      <c r="W495" s="40">
        <f ca="1">W494+SUMIFS('Transactions (Dated)'!$E$2:$E$53,'Transactions (Dated)'!$D$2:$D$53,'Share Values'!$V495,'Transactions (Dated)'!$B$2:$B$53,'Share Values'!W$11,'Transactions (Dated)'!$C$2:$C$53,"Buy")-SUMIFS('Transactions (Dated)'!$E$2:$E$53,'Transactions (Dated)'!$D$2:$D$53,'Share Values'!$V495,'Transactions (Dated)'!$B$2:$B$53,'Share Values'!W$11,'Transactions (Dated)'!$C$2:$C$53,"Sell")</f>
        <v>4625</v>
      </c>
      <c r="X495" s="40">
        <f ca="1">X494+SUMIFS('Transactions (Dated)'!$E$2:$E$53,'Transactions (Dated)'!$D$2:$D$53,'Share Values'!$V495,'Transactions (Dated)'!$B$2:$B$53,'Share Values'!X$11,'Transactions (Dated)'!$C$2:$C$53,"Buy")-SUMIFS('Transactions (Dated)'!$E$2:$E$53,'Transactions (Dated)'!$D$2:$D$53,'Share Values'!$V495,'Transactions (Dated)'!$B$2:$B$53,'Share Values'!X$11,'Transactions (Dated)'!$C$2:$C$53,"Sell")</f>
        <v>9375</v>
      </c>
      <c r="Y495" s="40">
        <f ca="1">Y494+SUMIFS('Transactions (Dated)'!$E$2:$E$53,'Transactions (Dated)'!$D$2:$D$53,'Share Values'!$V495,'Transactions (Dated)'!$B$2:$B$53,'Share Values'!Y$11,'Transactions (Dated)'!$C$2:$C$53,"Buy")-SUMIFS('Transactions (Dated)'!$E$2:$E$53,'Transactions (Dated)'!$D$2:$D$53,'Share Values'!$V495,'Transactions (Dated)'!$B$2:$B$53,'Share Values'!Y$11,'Transactions (Dated)'!$C$2:$C$53,"Sell")</f>
        <v>0</v>
      </c>
      <c r="Z495" s="40">
        <f ca="1">Z494+SUMIFS('Transactions (Dated)'!$E$2:$E$53,'Transactions (Dated)'!$D$2:$D$53,'Share Values'!$V495,'Transactions (Dated)'!$B$2:$B$53,'Share Values'!Z$11,'Transactions (Dated)'!$C$2:$C$53,"Buy")-SUMIFS('Transactions (Dated)'!$E$2:$E$53,'Transactions (Dated)'!$D$2:$D$53,'Share Values'!$V495,'Transactions (Dated)'!$B$2:$B$53,'Share Values'!Z$11,'Transactions (Dated)'!$C$2:$C$53,"Sell")</f>
        <v>1892</v>
      </c>
      <c r="AA495" s="40">
        <f ca="1">AA494+SUMIFS('Transactions (Dated)'!$E$2:$E$53,'Transactions (Dated)'!$D$2:$D$53,'Share Values'!$V495,'Transactions (Dated)'!$B$2:$B$53,'Share Values'!AA$11,'Transactions (Dated)'!$C$2:$C$53,"Buy")-SUMIFS('Transactions (Dated)'!$E$2:$E$53,'Transactions (Dated)'!$D$2:$D$53,'Share Values'!$V495,'Transactions (Dated)'!$B$2:$B$53,'Share Values'!AA$11,'Transactions (Dated)'!$C$2:$C$53,"Sell")</f>
        <v>2348</v>
      </c>
      <c r="AB495" s="40">
        <f ca="1">AB494+SUMIFS('Transactions (Dated)'!$E$2:$E$53,'Transactions (Dated)'!$D$2:$D$53,'Share Values'!$V495,'Transactions (Dated)'!$B$2:$B$53,'Share Values'!AB$11,'Transactions (Dated)'!$C$2:$C$53,"Buy")-SUMIFS('Transactions (Dated)'!$E$2:$E$53,'Transactions (Dated)'!$D$2:$D$53,'Share Values'!$V495,'Transactions (Dated)'!$B$2:$B$53,'Share Values'!AB$11,'Transactions (Dated)'!$C$2:$C$53,"Sell")</f>
        <v>4900</v>
      </c>
      <c r="AC495" s="40">
        <f ca="1">AC494+SUMIFS('Transactions (Dated)'!$E$2:$E$53,'Transactions (Dated)'!$D$2:$D$53,'Share Values'!$V495,'Transactions (Dated)'!$B$2:$B$53,'Share Values'!AC$11,'Transactions (Dated)'!$C$2:$C$53,"Buy")-SUMIFS('Transactions (Dated)'!$E$2:$E$53,'Transactions (Dated)'!$D$2:$D$53,'Share Values'!$V495,'Transactions (Dated)'!$B$2:$B$53,'Share Values'!AC$11,'Transactions (Dated)'!$C$2:$C$53,"Sell")</f>
        <v>2900</v>
      </c>
      <c r="AD495" s="40">
        <f ca="1">AD494+SUMIFS('Transactions (Dated)'!$E$2:$E$53,'Transactions (Dated)'!$D$2:$D$53,'Share Values'!$V495,'Transactions (Dated)'!$B$2:$B$53,'Share Values'!AD$11,'Transactions (Dated)'!$C$2:$C$53,"Buy")-SUMIFS('Transactions (Dated)'!$E$2:$E$53,'Transactions (Dated)'!$D$2:$D$53,'Share Values'!$V495,'Transactions (Dated)'!$B$2:$B$53,'Share Values'!AD$11,'Transactions (Dated)'!$C$2:$C$53,"Sell")</f>
        <v>14201</v>
      </c>
      <c r="AE495" s="40">
        <f ca="1">AE494+SUMIFS('Transactions (Dated)'!$E$2:$E$53,'Transactions (Dated)'!$D$2:$D$53,'Share Values'!$V495,'Transactions (Dated)'!$B$2:$B$53,'Share Values'!AE$11,'Transactions (Dated)'!$C$2:$C$53,"Buy")-SUMIFS('Transactions (Dated)'!$E$2:$E$53,'Transactions (Dated)'!$D$2:$D$53,'Share Values'!$V495,'Transactions (Dated)'!$B$2:$B$53,'Share Values'!AE$11,'Transactions (Dated)'!$C$2:$C$53,"Sell")</f>
        <v>6835</v>
      </c>
      <c r="AF495" s="40">
        <f ca="1">AF494+SUMIFS('Transactions (Dated)'!$E$2:$E$53,'Transactions (Dated)'!$D$2:$D$53,'Share Values'!$V495,'Transactions (Dated)'!$B$2:$B$53,'Share Values'!AF$11,'Transactions (Dated)'!$C$2:$C$53,"Buy")-SUMIFS('Transactions (Dated)'!$E$2:$E$53,'Transactions (Dated)'!$D$2:$D$53,'Share Values'!$V495,'Transactions (Dated)'!$B$2:$B$53,'Share Values'!AF$11,'Transactions (Dated)'!$C$2:$C$53,"Sell")</f>
        <v>0</v>
      </c>
      <c r="AG495" s="40">
        <f ca="1">AG494+SUMIFS('Transactions (Dated)'!$E$2:$E$53,'Transactions (Dated)'!$D$2:$D$53,'Share Values'!$V495,'Transactions (Dated)'!$B$2:$B$53,'Share Values'!AG$11,'Transactions (Dated)'!$C$2:$C$53,"Buy")-SUMIFS('Transactions (Dated)'!$E$2:$E$53,'Transactions (Dated)'!$D$2:$D$53,'Share Values'!$V495,'Transactions (Dated)'!$B$2:$B$53,'Share Values'!AG$11,'Transactions (Dated)'!$C$2:$C$53,"Sell")</f>
        <v>0</v>
      </c>
      <c r="AH495" s="40">
        <f ca="1">AH494+SUMIFS('Transactions (Dated)'!$E$2:$E$53,'Transactions (Dated)'!$D$2:$D$53,'Share Values'!$V495,'Transactions (Dated)'!$B$2:$B$53,'Share Values'!AH$11,'Transactions (Dated)'!$C$2:$C$53,"Buy")-SUMIFS('Transactions (Dated)'!$E$2:$E$53,'Transactions (Dated)'!$D$2:$D$53,'Share Values'!$V495,'Transactions (Dated)'!$B$2:$B$53,'Share Values'!AH$11,'Transactions (Dated)'!$C$2:$C$53,"Sell")</f>
        <v>0</v>
      </c>
      <c r="AI495" s="40">
        <f ca="1">AI494+SUMIFS('Transactions (Dated)'!$E$2:$E$53,'Transactions (Dated)'!$D$2:$D$53,'Share Values'!$V495,'Transactions (Dated)'!$B$2:$B$53,'Share Values'!AI$11,'Transactions (Dated)'!$C$2:$C$53,"Buy")-SUMIFS('Transactions (Dated)'!$E$2:$E$53,'Transactions (Dated)'!$D$2:$D$53,'Share Values'!$V495,'Transactions (Dated)'!$B$2:$B$53,'Share Values'!AI$11,'Transactions (Dated)'!$C$2:$C$53,"Sell")</f>
        <v>0</v>
      </c>
      <c r="AJ495" s="40">
        <f ca="1">AJ494+SUMIFS('Transactions (Dated)'!$E$2:$E$53,'Transactions (Dated)'!$D$2:$D$53,'Share Values'!$V495,'Transactions (Dated)'!$B$2:$B$53,'Share Values'!AJ$11,'Transactions (Dated)'!$C$2:$C$53,"Buy")-SUMIFS('Transactions (Dated)'!$E$2:$E$53,'Transactions (Dated)'!$D$2:$D$53,'Share Values'!$V495,'Transactions (Dated)'!$B$2:$B$53,'Share Values'!AJ$11,'Transactions (Dated)'!$C$2:$C$53,"Sell")</f>
        <v>0</v>
      </c>
      <c r="AK495" s="40"/>
      <c r="AM495" s="3">
        <f t="shared" si="177"/>
        <v>42615</v>
      </c>
      <c r="AN495" s="6">
        <f t="shared" ca="1" si="178"/>
        <v>46250</v>
      </c>
      <c r="AO495" s="6">
        <f t="shared" ca="1" si="179"/>
        <v>23250</v>
      </c>
      <c r="AP495" s="6">
        <f t="shared" ca="1" si="180"/>
        <v>0</v>
      </c>
      <c r="AQ495" s="6">
        <f t="shared" ca="1" si="181"/>
        <v>76020.56</v>
      </c>
      <c r="AR495" s="6">
        <f t="shared" ca="1" si="182"/>
        <v>20545</v>
      </c>
      <c r="AS495" s="6">
        <f t="shared" ca="1" si="183"/>
        <v>70119</v>
      </c>
      <c r="AT495" s="6">
        <f t="shared" ca="1" si="184"/>
        <v>55361</v>
      </c>
      <c r="AU495" s="6">
        <f t="shared" ca="1" si="185"/>
        <v>101395.14</v>
      </c>
      <c r="AV495" s="6">
        <f t="shared" ca="1" si="186"/>
        <v>64249</v>
      </c>
      <c r="AW495" s="6">
        <f t="shared" ca="1" si="187"/>
        <v>0</v>
      </c>
      <c r="AX495" s="6">
        <f t="shared" ca="1" si="188"/>
        <v>0</v>
      </c>
      <c r="AY495" s="6">
        <f t="shared" ca="1" si="189"/>
        <v>0</v>
      </c>
      <c r="AZ495" s="6">
        <f t="shared" ca="1" si="190"/>
        <v>0</v>
      </c>
      <c r="BA495" s="6">
        <f t="shared" ca="1" si="191"/>
        <v>0</v>
      </c>
      <c r="BB495" s="6"/>
      <c r="BD495" s="4">
        <f t="shared" ca="1" si="192"/>
        <v>457189.7</v>
      </c>
      <c r="BF495" s="3">
        <f t="shared" si="193"/>
        <v>42615</v>
      </c>
      <c r="BG495" s="6">
        <f>BG494+SUMIFS('Transactions (Dated)'!H:H,'Transactions (Dated)'!D:D,'Share Values'!AM495)</f>
        <v>633797.67999999993</v>
      </c>
      <c r="BH495" s="6">
        <f ca="1">BH494+SUMIFS('Transactions (Dated)'!$F:$F,'Transactions (Dated)'!$D:$D,$BF495,'Transactions (Dated)'!$B:$B,BH$11,'Transactions (Dated)'!$C:$C,"Dividend (paid to cash)")*W495</f>
        <v>0</v>
      </c>
      <c r="BI495" s="6">
        <f ca="1">BI494+SUMIFS('Transactions (Dated)'!$F:$F,'Transactions (Dated)'!$D:$D,$BF495,'Transactions (Dated)'!$B:$B,BI$11,'Transactions (Dated)'!$C:$C,"Dividend (paid to cash)")*X495</f>
        <v>2421.875</v>
      </c>
      <c r="BJ495" s="6">
        <f ca="1">BJ494+SUMIFS('Transactions (Dated)'!$F:$F,'Transactions (Dated)'!$D:$D,$BF495,'Transactions (Dated)'!$B:$B,BJ$11,'Transactions (Dated)'!$C:$C,"Dividend (paid to cash)")*Y495</f>
        <v>0</v>
      </c>
      <c r="BK495" s="6">
        <f ca="1">BK494+SUMIFS('Transactions (Dated)'!$F:$F,'Transactions (Dated)'!$D:$D,$BF495,'Transactions (Dated)'!$B:$B,BK$11,'Transactions (Dated)'!$C:$C,"Dividend (paid to cash)")*Z495</f>
        <v>482.46000000000004</v>
      </c>
      <c r="BL495" s="6">
        <f ca="1">BL494+SUMIFS('Transactions (Dated)'!$F:$F,'Transactions (Dated)'!$D:$D,$BF495,'Transactions (Dated)'!$B:$B,BL$11,'Transactions (Dated)'!$C:$C,"Dividend (paid to cash)")*AA495</f>
        <v>0</v>
      </c>
      <c r="BM495" s="6">
        <f ca="1">BM494+SUMIFS('Transactions (Dated)'!$F:$F,'Transactions (Dated)'!$D:$D,$BF495,'Transactions (Dated)'!$B:$B,BM$11,'Transactions (Dated)'!$C:$C,"Dividend (paid to cash)")*AB495</f>
        <v>3233.8530000000001</v>
      </c>
      <c r="BN495" s="6">
        <f ca="1">BN494+SUMIFS('Transactions (Dated)'!$F:$F,'Transactions (Dated)'!$D:$D,$BF495,'Transactions (Dated)'!$B:$B,BN$11,'Transactions (Dated)'!$C:$C,"Dividend (paid to cash)")*AC495</f>
        <v>1740</v>
      </c>
      <c r="BO495" s="6">
        <f ca="1">BO494+SUMIFS('Transactions (Dated)'!$F:$F,'Transactions (Dated)'!$D:$D,$BF495,'Transactions (Dated)'!$B:$B,BO$11,'Transactions (Dated)'!$C:$C,"Dividend (paid to cash)")*AD495</f>
        <v>0</v>
      </c>
      <c r="BP495" s="6">
        <f ca="1">BP494+SUMIFS('Transactions (Dated)'!$F:$F,'Transactions (Dated)'!$D:$D,$BF495,'Transactions (Dated)'!$B:$B,BP$11,'Transactions (Dated)'!$C:$C,"Dividend (paid to cash)")*AE495</f>
        <v>0</v>
      </c>
      <c r="BQ495" s="6">
        <f ca="1">BQ494+SUMIFS('Transactions (Dated)'!$F:$F,'Transactions (Dated)'!$D:$D,$BF495,'Transactions (Dated)'!$B:$B,BQ$11,'Transactions (Dated)'!$C:$C,"Dividend (paid to cash)")*AF495</f>
        <v>0</v>
      </c>
      <c r="BR495" s="6">
        <f ca="1">BR494+SUMIFS('Transactions (Dated)'!$F:$F,'Transactions (Dated)'!$D:$D,$BF495,'Transactions (Dated)'!$B:$B,BR$11,'Transactions (Dated)'!$C:$C,"Dividend (paid to cash)")*AG495</f>
        <v>0</v>
      </c>
      <c r="BS495" s="6">
        <f ca="1">BS494+SUMIFS('Transactions (Dated)'!$F:$F,'Transactions (Dated)'!$D:$D,$BF495,'Transactions (Dated)'!$B:$B,BS$11,'Transactions (Dated)'!$C:$C,"Dividend (paid to cash)")*AH495</f>
        <v>0</v>
      </c>
      <c r="BT495" s="6">
        <f ca="1">BT494+SUMIFS('Transactions (Dated)'!$F:$F,'Transactions (Dated)'!$D:$D,$BF495,'Transactions (Dated)'!$B:$B,BT$11,'Transactions (Dated)'!$C:$C,"Dividend (paid to cash)")*AI495</f>
        <v>0</v>
      </c>
      <c r="BU495" s="6">
        <f ca="1">BU494+SUMIFS('Transactions (Dated)'!$F:$F,'Transactions (Dated)'!$D:$D,$BF495,'Transactions (Dated)'!$B:$B,BU$11,'Transactions (Dated)'!$C:$C,"Dividend (paid to cash)")*AJ495</f>
        <v>0</v>
      </c>
      <c r="BV495" s="6"/>
      <c r="BX495" s="6">
        <f t="shared" ca="1" si="198"/>
        <v>641675.8679999999</v>
      </c>
      <c r="BZ495" s="3">
        <f t="shared" si="199"/>
        <v>42615</v>
      </c>
      <c r="CA495" s="4">
        <f t="shared" ca="1" si="194"/>
        <v>457189.7</v>
      </c>
      <c r="CB495" s="4">
        <f t="shared" ca="1" si="195"/>
        <v>641675.8679999999</v>
      </c>
      <c r="CD495" s="4">
        <f t="shared" ca="1" si="196"/>
        <v>1098865.568</v>
      </c>
    </row>
    <row r="496" spans="2:82">
      <c r="B496" s="3">
        <f t="shared" si="197"/>
        <v>42619</v>
      </c>
      <c r="C496" s="2">
        <v>14813</v>
      </c>
      <c r="E496" s="70">
        <v>42619</v>
      </c>
      <c r="F496" s="69">
        <v>9.89</v>
      </c>
      <c r="G496" s="69">
        <v>2.5</v>
      </c>
      <c r="H496" s="69">
        <v>20.03</v>
      </c>
      <c r="I496" s="69">
        <v>40.43</v>
      </c>
      <c r="J496" s="69">
        <v>8.7200000000000006</v>
      </c>
      <c r="K496" s="69">
        <v>14.5</v>
      </c>
      <c r="L496" s="69">
        <v>19.22</v>
      </c>
      <c r="M496" s="69">
        <v>7.49</v>
      </c>
      <c r="N496" s="69">
        <v>9.4</v>
      </c>
      <c r="O496" s="69">
        <v>10.523300000000001</v>
      </c>
      <c r="P496" s="69">
        <v>21.7</v>
      </c>
      <c r="Q496" s="69">
        <v>1.1499999999999999</v>
      </c>
      <c r="R496" s="69">
        <v>5.53</v>
      </c>
      <c r="S496" s="69">
        <v>41.73</v>
      </c>
      <c r="T496" s="4"/>
      <c r="V496" s="3">
        <f t="shared" si="176"/>
        <v>42619</v>
      </c>
      <c r="W496" s="40">
        <f ca="1">W495+SUMIFS('Transactions (Dated)'!$E$2:$E$53,'Transactions (Dated)'!$D$2:$D$53,'Share Values'!$V496,'Transactions (Dated)'!$B$2:$B$53,'Share Values'!W$11,'Transactions (Dated)'!$C$2:$C$53,"Buy")-SUMIFS('Transactions (Dated)'!$E$2:$E$53,'Transactions (Dated)'!$D$2:$D$53,'Share Values'!$V496,'Transactions (Dated)'!$B$2:$B$53,'Share Values'!W$11,'Transactions (Dated)'!$C$2:$C$53,"Sell")</f>
        <v>4625</v>
      </c>
      <c r="X496" s="40">
        <f ca="1">X495+SUMIFS('Transactions (Dated)'!$E$2:$E$53,'Transactions (Dated)'!$D$2:$D$53,'Share Values'!$V496,'Transactions (Dated)'!$B$2:$B$53,'Share Values'!X$11,'Transactions (Dated)'!$C$2:$C$53,"Buy")-SUMIFS('Transactions (Dated)'!$E$2:$E$53,'Transactions (Dated)'!$D$2:$D$53,'Share Values'!$V496,'Transactions (Dated)'!$B$2:$B$53,'Share Values'!X$11,'Transactions (Dated)'!$C$2:$C$53,"Sell")</f>
        <v>9375</v>
      </c>
      <c r="Y496" s="40">
        <f ca="1">Y495+SUMIFS('Transactions (Dated)'!$E$2:$E$53,'Transactions (Dated)'!$D$2:$D$53,'Share Values'!$V496,'Transactions (Dated)'!$B$2:$B$53,'Share Values'!Y$11,'Transactions (Dated)'!$C$2:$C$53,"Buy")-SUMIFS('Transactions (Dated)'!$E$2:$E$53,'Transactions (Dated)'!$D$2:$D$53,'Share Values'!$V496,'Transactions (Dated)'!$B$2:$B$53,'Share Values'!Y$11,'Transactions (Dated)'!$C$2:$C$53,"Sell")</f>
        <v>0</v>
      </c>
      <c r="Z496" s="40">
        <f ca="1">Z495+SUMIFS('Transactions (Dated)'!$E$2:$E$53,'Transactions (Dated)'!$D$2:$D$53,'Share Values'!$V496,'Transactions (Dated)'!$B$2:$B$53,'Share Values'!Z$11,'Transactions (Dated)'!$C$2:$C$53,"Buy")-SUMIFS('Transactions (Dated)'!$E$2:$E$53,'Transactions (Dated)'!$D$2:$D$53,'Share Values'!$V496,'Transactions (Dated)'!$B$2:$B$53,'Share Values'!Z$11,'Transactions (Dated)'!$C$2:$C$53,"Sell")</f>
        <v>1892</v>
      </c>
      <c r="AA496" s="40">
        <f ca="1">AA495+SUMIFS('Transactions (Dated)'!$E$2:$E$53,'Transactions (Dated)'!$D$2:$D$53,'Share Values'!$V496,'Transactions (Dated)'!$B$2:$B$53,'Share Values'!AA$11,'Transactions (Dated)'!$C$2:$C$53,"Buy")-SUMIFS('Transactions (Dated)'!$E$2:$E$53,'Transactions (Dated)'!$D$2:$D$53,'Share Values'!$V496,'Transactions (Dated)'!$B$2:$B$53,'Share Values'!AA$11,'Transactions (Dated)'!$C$2:$C$53,"Sell")</f>
        <v>2348</v>
      </c>
      <c r="AB496" s="40">
        <f ca="1">AB495+SUMIFS('Transactions (Dated)'!$E$2:$E$53,'Transactions (Dated)'!$D$2:$D$53,'Share Values'!$V496,'Transactions (Dated)'!$B$2:$B$53,'Share Values'!AB$11,'Transactions (Dated)'!$C$2:$C$53,"Buy")-SUMIFS('Transactions (Dated)'!$E$2:$E$53,'Transactions (Dated)'!$D$2:$D$53,'Share Values'!$V496,'Transactions (Dated)'!$B$2:$B$53,'Share Values'!AB$11,'Transactions (Dated)'!$C$2:$C$53,"Sell")</f>
        <v>4900</v>
      </c>
      <c r="AC496" s="40">
        <f ca="1">AC495+SUMIFS('Transactions (Dated)'!$E$2:$E$53,'Transactions (Dated)'!$D$2:$D$53,'Share Values'!$V496,'Transactions (Dated)'!$B$2:$B$53,'Share Values'!AC$11,'Transactions (Dated)'!$C$2:$C$53,"Buy")-SUMIFS('Transactions (Dated)'!$E$2:$E$53,'Transactions (Dated)'!$D$2:$D$53,'Share Values'!$V496,'Transactions (Dated)'!$B$2:$B$53,'Share Values'!AC$11,'Transactions (Dated)'!$C$2:$C$53,"Sell")</f>
        <v>2900</v>
      </c>
      <c r="AD496" s="40">
        <f ca="1">AD495+SUMIFS('Transactions (Dated)'!$E$2:$E$53,'Transactions (Dated)'!$D$2:$D$53,'Share Values'!$V496,'Transactions (Dated)'!$B$2:$B$53,'Share Values'!AD$11,'Transactions (Dated)'!$C$2:$C$53,"Buy")-SUMIFS('Transactions (Dated)'!$E$2:$E$53,'Transactions (Dated)'!$D$2:$D$53,'Share Values'!$V496,'Transactions (Dated)'!$B$2:$B$53,'Share Values'!AD$11,'Transactions (Dated)'!$C$2:$C$53,"Sell")</f>
        <v>14201</v>
      </c>
      <c r="AE496" s="40">
        <f ca="1">AE495+SUMIFS('Transactions (Dated)'!$E$2:$E$53,'Transactions (Dated)'!$D$2:$D$53,'Share Values'!$V496,'Transactions (Dated)'!$B$2:$B$53,'Share Values'!AE$11,'Transactions (Dated)'!$C$2:$C$53,"Buy")-SUMIFS('Transactions (Dated)'!$E$2:$E$53,'Transactions (Dated)'!$D$2:$D$53,'Share Values'!$V496,'Transactions (Dated)'!$B$2:$B$53,'Share Values'!AE$11,'Transactions (Dated)'!$C$2:$C$53,"Sell")</f>
        <v>6835</v>
      </c>
      <c r="AF496" s="40">
        <f ca="1">AF495+SUMIFS('Transactions (Dated)'!$E$2:$E$53,'Transactions (Dated)'!$D$2:$D$53,'Share Values'!$V496,'Transactions (Dated)'!$B$2:$B$53,'Share Values'!AF$11,'Transactions (Dated)'!$C$2:$C$53,"Buy")-SUMIFS('Transactions (Dated)'!$E$2:$E$53,'Transactions (Dated)'!$D$2:$D$53,'Share Values'!$V496,'Transactions (Dated)'!$B$2:$B$53,'Share Values'!AF$11,'Transactions (Dated)'!$C$2:$C$53,"Sell")</f>
        <v>0</v>
      </c>
      <c r="AG496" s="40">
        <f ca="1">AG495+SUMIFS('Transactions (Dated)'!$E$2:$E$53,'Transactions (Dated)'!$D$2:$D$53,'Share Values'!$V496,'Transactions (Dated)'!$B$2:$B$53,'Share Values'!AG$11,'Transactions (Dated)'!$C$2:$C$53,"Buy")-SUMIFS('Transactions (Dated)'!$E$2:$E$53,'Transactions (Dated)'!$D$2:$D$53,'Share Values'!$V496,'Transactions (Dated)'!$B$2:$B$53,'Share Values'!AG$11,'Transactions (Dated)'!$C$2:$C$53,"Sell")</f>
        <v>0</v>
      </c>
      <c r="AH496" s="40">
        <f ca="1">AH495+SUMIFS('Transactions (Dated)'!$E$2:$E$53,'Transactions (Dated)'!$D$2:$D$53,'Share Values'!$V496,'Transactions (Dated)'!$B$2:$B$53,'Share Values'!AH$11,'Transactions (Dated)'!$C$2:$C$53,"Buy")-SUMIFS('Transactions (Dated)'!$E$2:$E$53,'Transactions (Dated)'!$D$2:$D$53,'Share Values'!$V496,'Transactions (Dated)'!$B$2:$B$53,'Share Values'!AH$11,'Transactions (Dated)'!$C$2:$C$53,"Sell")</f>
        <v>0</v>
      </c>
      <c r="AI496" s="40">
        <f ca="1">AI495+SUMIFS('Transactions (Dated)'!$E$2:$E$53,'Transactions (Dated)'!$D$2:$D$53,'Share Values'!$V496,'Transactions (Dated)'!$B$2:$B$53,'Share Values'!AI$11,'Transactions (Dated)'!$C$2:$C$53,"Buy")-SUMIFS('Transactions (Dated)'!$E$2:$E$53,'Transactions (Dated)'!$D$2:$D$53,'Share Values'!$V496,'Transactions (Dated)'!$B$2:$B$53,'Share Values'!AI$11,'Transactions (Dated)'!$C$2:$C$53,"Sell")</f>
        <v>0</v>
      </c>
      <c r="AJ496" s="40">
        <f ca="1">AJ495+SUMIFS('Transactions (Dated)'!$E$2:$E$53,'Transactions (Dated)'!$D$2:$D$53,'Share Values'!$V496,'Transactions (Dated)'!$B$2:$B$53,'Share Values'!AJ$11,'Transactions (Dated)'!$C$2:$C$53,"Buy")-SUMIFS('Transactions (Dated)'!$E$2:$E$53,'Transactions (Dated)'!$D$2:$D$53,'Share Values'!$V496,'Transactions (Dated)'!$B$2:$B$53,'Share Values'!AJ$11,'Transactions (Dated)'!$C$2:$C$53,"Sell")</f>
        <v>0</v>
      </c>
      <c r="AK496" s="40"/>
      <c r="AM496" s="3">
        <f t="shared" si="177"/>
        <v>42619</v>
      </c>
      <c r="AN496" s="6">
        <f t="shared" ca="1" si="178"/>
        <v>45741.25</v>
      </c>
      <c r="AO496" s="6">
        <f t="shared" ca="1" si="179"/>
        <v>23437.5</v>
      </c>
      <c r="AP496" s="6">
        <f t="shared" ca="1" si="180"/>
        <v>0</v>
      </c>
      <c r="AQ496" s="6">
        <f t="shared" ca="1" si="181"/>
        <v>76493.56</v>
      </c>
      <c r="AR496" s="6">
        <f t="shared" ca="1" si="182"/>
        <v>20474.560000000001</v>
      </c>
      <c r="AS496" s="6">
        <f t="shared" ca="1" si="183"/>
        <v>71050</v>
      </c>
      <c r="AT496" s="6">
        <f t="shared" ca="1" si="184"/>
        <v>55738</v>
      </c>
      <c r="AU496" s="6">
        <f t="shared" ca="1" si="185"/>
        <v>106365.49</v>
      </c>
      <c r="AV496" s="6">
        <f t="shared" ca="1" si="186"/>
        <v>64249</v>
      </c>
      <c r="AW496" s="6">
        <f t="shared" ca="1" si="187"/>
        <v>0</v>
      </c>
      <c r="AX496" s="6">
        <f t="shared" ca="1" si="188"/>
        <v>0</v>
      </c>
      <c r="AY496" s="6">
        <f t="shared" ca="1" si="189"/>
        <v>0</v>
      </c>
      <c r="AZ496" s="6">
        <f t="shared" ca="1" si="190"/>
        <v>0</v>
      </c>
      <c r="BA496" s="6">
        <f t="shared" ca="1" si="191"/>
        <v>0</v>
      </c>
      <c r="BB496" s="6"/>
      <c r="BD496" s="4">
        <f t="shared" ca="1" si="192"/>
        <v>463549.36</v>
      </c>
      <c r="BF496" s="3">
        <f t="shared" si="193"/>
        <v>42619</v>
      </c>
      <c r="BG496" s="6">
        <f>BG495+SUMIFS('Transactions (Dated)'!H:H,'Transactions (Dated)'!D:D,'Share Values'!AM496)</f>
        <v>633797.67999999993</v>
      </c>
      <c r="BH496" s="6">
        <f ca="1">BH495+SUMIFS('Transactions (Dated)'!$F:$F,'Transactions (Dated)'!$D:$D,$BF496,'Transactions (Dated)'!$B:$B,BH$11,'Transactions (Dated)'!$C:$C,"Dividend (paid to cash)")*W496</f>
        <v>0</v>
      </c>
      <c r="BI496" s="6">
        <f ca="1">BI495+SUMIFS('Transactions (Dated)'!$F:$F,'Transactions (Dated)'!$D:$D,$BF496,'Transactions (Dated)'!$B:$B,BI$11,'Transactions (Dated)'!$C:$C,"Dividend (paid to cash)")*X496</f>
        <v>2421.875</v>
      </c>
      <c r="BJ496" s="6">
        <f ca="1">BJ495+SUMIFS('Transactions (Dated)'!$F:$F,'Transactions (Dated)'!$D:$D,$BF496,'Transactions (Dated)'!$B:$B,BJ$11,'Transactions (Dated)'!$C:$C,"Dividend (paid to cash)")*Y496</f>
        <v>0</v>
      </c>
      <c r="BK496" s="6">
        <f ca="1">BK495+SUMIFS('Transactions (Dated)'!$F:$F,'Transactions (Dated)'!$D:$D,$BF496,'Transactions (Dated)'!$B:$B,BK$11,'Transactions (Dated)'!$C:$C,"Dividend (paid to cash)")*Z496</f>
        <v>482.46000000000004</v>
      </c>
      <c r="BL496" s="6">
        <f ca="1">BL495+SUMIFS('Transactions (Dated)'!$F:$F,'Transactions (Dated)'!$D:$D,$BF496,'Transactions (Dated)'!$B:$B,BL$11,'Transactions (Dated)'!$C:$C,"Dividend (paid to cash)")*AA496</f>
        <v>0</v>
      </c>
      <c r="BM496" s="6">
        <f ca="1">BM495+SUMIFS('Transactions (Dated)'!$F:$F,'Transactions (Dated)'!$D:$D,$BF496,'Transactions (Dated)'!$B:$B,BM$11,'Transactions (Dated)'!$C:$C,"Dividend (paid to cash)")*AB496</f>
        <v>3233.8530000000001</v>
      </c>
      <c r="BN496" s="6">
        <f ca="1">BN495+SUMIFS('Transactions (Dated)'!$F:$F,'Transactions (Dated)'!$D:$D,$BF496,'Transactions (Dated)'!$B:$B,BN$11,'Transactions (Dated)'!$C:$C,"Dividend (paid to cash)")*AC496</f>
        <v>1740</v>
      </c>
      <c r="BO496" s="6">
        <f ca="1">BO495+SUMIFS('Transactions (Dated)'!$F:$F,'Transactions (Dated)'!$D:$D,$BF496,'Transactions (Dated)'!$B:$B,BO$11,'Transactions (Dated)'!$C:$C,"Dividend (paid to cash)")*AD496</f>
        <v>0</v>
      </c>
      <c r="BP496" s="6">
        <f ca="1">BP495+SUMIFS('Transactions (Dated)'!$F:$F,'Transactions (Dated)'!$D:$D,$BF496,'Transactions (Dated)'!$B:$B,BP$11,'Transactions (Dated)'!$C:$C,"Dividend (paid to cash)")*AE496</f>
        <v>0</v>
      </c>
      <c r="BQ496" s="6">
        <f ca="1">BQ495+SUMIFS('Transactions (Dated)'!$F:$F,'Transactions (Dated)'!$D:$D,$BF496,'Transactions (Dated)'!$B:$B,BQ$11,'Transactions (Dated)'!$C:$C,"Dividend (paid to cash)")*AF496</f>
        <v>0</v>
      </c>
      <c r="BR496" s="6">
        <f ca="1">BR495+SUMIFS('Transactions (Dated)'!$F:$F,'Transactions (Dated)'!$D:$D,$BF496,'Transactions (Dated)'!$B:$B,BR$11,'Transactions (Dated)'!$C:$C,"Dividend (paid to cash)")*AG496</f>
        <v>0</v>
      </c>
      <c r="BS496" s="6">
        <f ca="1">BS495+SUMIFS('Transactions (Dated)'!$F:$F,'Transactions (Dated)'!$D:$D,$BF496,'Transactions (Dated)'!$B:$B,BS$11,'Transactions (Dated)'!$C:$C,"Dividend (paid to cash)")*AH496</f>
        <v>0</v>
      </c>
      <c r="BT496" s="6">
        <f ca="1">BT495+SUMIFS('Transactions (Dated)'!$F:$F,'Transactions (Dated)'!$D:$D,$BF496,'Transactions (Dated)'!$B:$B,BT$11,'Transactions (Dated)'!$C:$C,"Dividend (paid to cash)")*AI496</f>
        <v>0</v>
      </c>
      <c r="BU496" s="6">
        <f ca="1">BU495+SUMIFS('Transactions (Dated)'!$F:$F,'Transactions (Dated)'!$D:$D,$BF496,'Transactions (Dated)'!$B:$B,BU$11,'Transactions (Dated)'!$C:$C,"Dividend (paid to cash)")*AJ496</f>
        <v>0</v>
      </c>
      <c r="BV496" s="6"/>
      <c r="BX496" s="6">
        <f t="shared" ca="1" si="198"/>
        <v>641675.8679999999</v>
      </c>
      <c r="BZ496" s="3">
        <f t="shared" si="199"/>
        <v>42619</v>
      </c>
      <c r="CA496" s="4">
        <f t="shared" ca="1" si="194"/>
        <v>463549.36</v>
      </c>
      <c r="CB496" s="4">
        <f t="shared" ca="1" si="195"/>
        <v>641675.8679999999</v>
      </c>
      <c r="CD496" s="4">
        <f t="shared" ca="1" si="196"/>
        <v>1105225.2279999999</v>
      </c>
    </row>
    <row r="497" spans="2:82">
      <c r="B497" s="3">
        <f t="shared" si="197"/>
        <v>42620</v>
      </c>
      <c r="C497" s="2">
        <v>14796.8</v>
      </c>
      <c r="E497" s="70">
        <v>42620</v>
      </c>
      <c r="F497" s="69">
        <v>9.91</v>
      </c>
      <c r="G497" s="69">
        <v>2.5299999999999998</v>
      </c>
      <c r="H497" s="69">
        <v>20.03</v>
      </c>
      <c r="I497" s="69">
        <v>39.96</v>
      </c>
      <c r="J497" s="69">
        <v>8.8000000000000007</v>
      </c>
      <c r="K497" s="69">
        <v>14.54</v>
      </c>
      <c r="L497" s="69">
        <v>18.850000000000001</v>
      </c>
      <c r="M497" s="69">
        <v>7.3</v>
      </c>
      <c r="N497" s="69">
        <v>9.5</v>
      </c>
      <c r="O497" s="69">
        <v>10.5867</v>
      </c>
      <c r="P497" s="69">
        <v>22.6</v>
      </c>
      <c r="Q497" s="69">
        <v>1.1499999999999999</v>
      </c>
      <c r="R497" s="69">
        <v>5.44</v>
      </c>
      <c r="S497" s="69">
        <v>41.75</v>
      </c>
      <c r="T497" s="4"/>
      <c r="V497" s="3">
        <f t="shared" si="176"/>
        <v>42620</v>
      </c>
      <c r="W497" s="40">
        <f ca="1">W496+SUMIFS('Transactions (Dated)'!$E$2:$E$53,'Transactions (Dated)'!$D$2:$D$53,'Share Values'!$V497,'Transactions (Dated)'!$B$2:$B$53,'Share Values'!W$11,'Transactions (Dated)'!$C$2:$C$53,"Buy")-SUMIFS('Transactions (Dated)'!$E$2:$E$53,'Transactions (Dated)'!$D$2:$D$53,'Share Values'!$V497,'Transactions (Dated)'!$B$2:$B$53,'Share Values'!W$11,'Transactions (Dated)'!$C$2:$C$53,"Sell")</f>
        <v>4625</v>
      </c>
      <c r="X497" s="40">
        <f ca="1">X496+SUMIFS('Transactions (Dated)'!$E$2:$E$53,'Transactions (Dated)'!$D$2:$D$53,'Share Values'!$V497,'Transactions (Dated)'!$B$2:$B$53,'Share Values'!X$11,'Transactions (Dated)'!$C$2:$C$53,"Buy")-SUMIFS('Transactions (Dated)'!$E$2:$E$53,'Transactions (Dated)'!$D$2:$D$53,'Share Values'!$V497,'Transactions (Dated)'!$B$2:$B$53,'Share Values'!X$11,'Transactions (Dated)'!$C$2:$C$53,"Sell")</f>
        <v>9375</v>
      </c>
      <c r="Y497" s="40">
        <f ca="1">Y496+SUMIFS('Transactions (Dated)'!$E$2:$E$53,'Transactions (Dated)'!$D$2:$D$53,'Share Values'!$V497,'Transactions (Dated)'!$B$2:$B$53,'Share Values'!Y$11,'Transactions (Dated)'!$C$2:$C$53,"Buy")-SUMIFS('Transactions (Dated)'!$E$2:$E$53,'Transactions (Dated)'!$D$2:$D$53,'Share Values'!$V497,'Transactions (Dated)'!$B$2:$B$53,'Share Values'!Y$11,'Transactions (Dated)'!$C$2:$C$53,"Sell")</f>
        <v>0</v>
      </c>
      <c r="Z497" s="40">
        <f ca="1">Z496+SUMIFS('Transactions (Dated)'!$E$2:$E$53,'Transactions (Dated)'!$D$2:$D$53,'Share Values'!$V497,'Transactions (Dated)'!$B$2:$B$53,'Share Values'!Z$11,'Transactions (Dated)'!$C$2:$C$53,"Buy")-SUMIFS('Transactions (Dated)'!$E$2:$E$53,'Transactions (Dated)'!$D$2:$D$53,'Share Values'!$V497,'Transactions (Dated)'!$B$2:$B$53,'Share Values'!Z$11,'Transactions (Dated)'!$C$2:$C$53,"Sell")</f>
        <v>1892</v>
      </c>
      <c r="AA497" s="40">
        <f ca="1">AA496+SUMIFS('Transactions (Dated)'!$E$2:$E$53,'Transactions (Dated)'!$D$2:$D$53,'Share Values'!$V497,'Transactions (Dated)'!$B$2:$B$53,'Share Values'!AA$11,'Transactions (Dated)'!$C$2:$C$53,"Buy")-SUMIFS('Transactions (Dated)'!$E$2:$E$53,'Transactions (Dated)'!$D$2:$D$53,'Share Values'!$V497,'Transactions (Dated)'!$B$2:$B$53,'Share Values'!AA$11,'Transactions (Dated)'!$C$2:$C$53,"Sell")</f>
        <v>2348</v>
      </c>
      <c r="AB497" s="40">
        <f ca="1">AB496+SUMIFS('Transactions (Dated)'!$E$2:$E$53,'Transactions (Dated)'!$D$2:$D$53,'Share Values'!$V497,'Transactions (Dated)'!$B$2:$B$53,'Share Values'!AB$11,'Transactions (Dated)'!$C$2:$C$53,"Buy")-SUMIFS('Transactions (Dated)'!$E$2:$E$53,'Transactions (Dated)'!$D$2:$D$53,'Share Values'!$V497,'Transactions (Dated)'!$B$2:$B$53,'Share Values'!AB$11,'Transactions (Dated)'!$C$2:$C$53,"Sell")</f>
        <v>4900</v>
      </c>
      <c r="AC497" s="40">
        <f ca="1">AC496+SUMIFS('Transactions (Dated)'!$E$2:$E$53,'Transactions (Dated)'!$D$2:$D$53,'Share Values'!$V497,'Transactions (Dated)'!$B$2:$B$53,'Share Values'!AC$11,'Transactions (Dated)'!$C$2:$C$53,"Buy")-SUMIFS('Transactions (Dated)'!$E$2:$E$53,'Transactions (Dated)'!$D$2:$D$53,'Share Values'!$V497,'Transactions (Dated)'!$B$2:$B$53,'Share Values'!AC$11,'Transactions (Dated)'!$C$2:$C$53,"Sell")</f>
        <v>2900</v>
      </c>
      <c r="AD497" s="40">
        <f ca="1">AD496+SUMIFS('Transactions (Dated)'!$E$2:$E$53,'Transactions (Dated)'!$D$2:$D$53,'Share Values'!$V497,'Transactions (Dated)'!$B$2:$B$53,'Share Values'!AD$11,'Transactions (Dated)'!$C$2:$C$53,"Buy")-SUMIFS('Transactions (Dated)'!$E$2:$E$53,'Transactions (Dated)'!$D$2:$D$53,'Share Values'!$V497,'Transactions (Dated)'!$B$2:$B$53,'Share Values'!AD$11,'Transactions (Dated)'!$C$2:$C$53,"Sell")</f>
        <v>14201</v>
      </c>
      <c r="AE497" s="40">
        <f ca="1">AE496+SUMIFS('Transactions (Dated)'!$E$2:$E$53,'Transactions (Dated)'!$D$2:$D$53,'Share Values'!$V497,'Transactions (Dated)'!$B$2:$B$53,'Share Values'!AE$11,'Transactions (Dated)'!$C$2:$C$53,"Buy")-SUMIFS('Transactions (Dated)'!$E$2:$E$53,'Transactions (Dated)'!$D$2:$D$53,'Share Values'!$V497,'Transactions (Dated)'!$B$2:$B$53,'Share Values'!AE$11,'Transactions (Dated)'!$C$2:$C$53,"Sell")</f>
        <v>6835</v>
      </c>
      <c r="AF497" s="40">
        <f ca="1">AF496+SUMIFS('Transactions (Dated)'!$E$2:$E$53,'Transactions (Dated)'!$D$2:$D$53,'Share Values'!$V497,'Transactions (Dated)'!$B$2:$B$53,'Share Values'!AF$11,'Transactions (Dated)'!$C$2:$C$53,"Buy")-SUMIFS('Transactions (Dated)'!$E$2:$E$53,'Transactions (Dated)'!$D$2:$D$53,'Share Values'!$V497,'Transactions (Dated)'!$B$2:$B$53,'Share Values'!AF$11,'Transactions (Dated)'!$C$2:$C$53,"Sell")</f>
        <v>0</v>
      </c>
      <c r="AG497" s="40">
        <f ca="1">AG496+SUMIFS('Transactions (Dated)'!$E$2:$E$53,'Transactions (Dated)'!$D$2:$D$53,'Share Values'!$V497,'Transactions (Dated)'!$B$2:$B$53,'Share Values'!AG$11,'Transactions (Dated)'!$C$2:$C$53,"Buy")-SUMIFS('Transactions (Dated)'!$E$2:$E$53,'Transactions (Dated)'!$D$2:$D$53,'Share Values'!$V497,'Transactions (Dated)'!$B$2:$B$53,'Share Values'!AG$11,'Transactions (Dated)'!$C$2:$C$53,"Sell")</f>
        <v>0</v>
      </c>
      <c r="AH497" s="40">
        <f ca="1">AH496+SUMIFS('Transactions (Dated)'!$E$2:$E$53,'Transactions (Dated)'!$D$2:$D$53,'Share Values'!$V497,'Transactions (Dated)'!$B$2:$B$53,'Share Values'!AH$11,'Transactions (Dated)'!$C$2:$C$53,"Buy")-SUMIFS('Transactions (Dated)'!$E$2:$E$53,'Transactions (Dated)'!$D$2:$D$53,'Share Values'!$V497,'Transactions (Dated)'!$B$2:$B$53,'Share Values'!AH$11,'Transactions (Dated)'!$C$2:$C$53,"Sell")</f>
        <v>0</v>
      </c>
      <c r="AI497" s="40">
        <f ca="1">AI496+SUMIFS('Transactions (Dated)'!$E$2:$E$53,'Transactions (Dated)'!$D$2:$D$53,'Share Values'!$V497,'Transactions (Dated)'!$B$2:$B$53,'Share Values'!AI$11,'Transactions (Dated)'!$C$2:$C$53,"Buy")-SUMIFS('Transactions (Dated)'!$E$2:$E$53,'Transactions (Dated)'!$D$2:$D$53,'Share Values'!$V497,'Transactions (Dated)'!$B$2:$B$53,'Share Values'!AI$11,'Transactions (Dated)'!$C$2:$C$53,"Sell")</f>
        <v>0</v>
      </c>
      <c r="AJ497" s="40">
        <f ca="1">AJ496+SUMIFS('Transactions (Dated)'!$E$2:$E$53,'Transactions (Dated)'!$D$2:$D$53,'Share Values'!$V497,'Transactions (Dated)'!$B$2:$B$53,'Share Values'!AJ$11,'Transactions (Dated)'!$C$2:$C$53,"Buy")-SUMIFS('Transactions (Dated)'!$E$2:$E$53,'Transactions (Dated)'!$D$2:$D$53,'Share Values'!$V497,'Transactions (Dated)'!$B$2:$B$53,'Share Values'!AJ$11,'Transactions (Dated)'!$C$2:$C$53,"Sell")</f>
        <v>0</v>
      </c>
      <c r="AK497" s="40"/>
      <c r="AM497" s="3">
        <f t="shared" si="177"/>
        <v>42620</v>
      </c>
      <c r="AN497" s="6">
        <f t="shared" ca="1" si="178"/>
        <v>45833.75</v>
      </c>
      <c r="AO497" s="6">
        <f t="shared" ca="1" si="179"/>
        <v>23718.749999999996</v>
      </c>
      <c r="AP497" s="6">
        <f t="shared" ca="1" si="180"/>
        <v>0</v>
      </c>
      <c r="AQ497" s="6">
        <f t="shared" ca="1" si="181"/>
        <v>75604.320000000007</v>
      </c>
      <c r="AR497" s="6">
        <f t="shared" ca="1" si="182"/>
        <v>20662.400000000001</v>
      </c>
      <c r="AS497" s="6">
        <f t="shared" ca="1" si="183"/>
        <v>71246</v>
      </c>
      <c r="AT497" s="6">
        <f t="shared" ca="1" si="184"/>
        <v>54665.000000000007</v>
      </c>
      <c r="AU497" s="6">
        <f t="shared" ca="1" si="185"/>
        <v>103667.3</v>
      </c>
      <c r="AV497" s="6">
        <f t="shared" ca="1" si="186"/>
        <v>64932.5</v>
      </c>
      <c r="AW497" s="6">
        <f t="shared" ca="1" si="187"/>
        <v>0</v>
      </c>
      <c r="AX497" s="6">
        <f t="shared" ca="1" si="188"/>
        <v>0</v>
      </c>
      <c r="AY497" s="6">
        <f t="shared" ca="1" si="189"/>
        <v>0</v>
      </c>
      <c r="AZ497" s="6">
        <f t="shared" ca="1" si="190"/>
        <v>0</v>
      </c>
      <c r="BA497" s="6">
        <f t="shared" ca="1" si="191"/>
        <v>0</v>
      </c>
      <c r="BB497" s="6"/>
      <c r="BD497" s="4">
        <f t="shared" ca="1" si="192"/>
        <v>460330.02</v>
      </c>
      <c r="BF497" s="3">
        <f t="shared" si="193"/>
        <v>42620</v>
      </c>
      <c r="BG497" s="6">
        <f>BG496+SUMIFS('Transactions (Dated)'!H:H,'Transactions (Dated)'!D:D,'Share Values'!AM497)</f>
        <v>633797.67999999993</v>
      </c>
      <c r="BH497" s="6">
        <f ca="1">BH496+SUMIFS('Transactions (Dated)'!$F:$F,'Transactions (Dated)'!$D:$D,$BF497,'Transactions (Dated)'!$B:$B,BH$11,'Transactions (Dated)'!$C:$C,"Dividend (paid to cash)")*W497</f>
        <v>0</v>
      </c>
      <c r="BI497" s="6">
        <f ca="1">BI496+SUMIFS('Transactions (Dated)'!$F:$F,'Transactions (Dated)'!$D:$D,$BF497,'Transactions (Dated)'!$B:$B,BI$11,'Transactions (Dated)'!$C:$C,"Dividend (paid to cash)")*X497</f>
        <v>2421.875</v>
      </c>
      <c r="BJ497" s="6">
        <f ca="1">BJ496+SUMIFS('Transactions (Dated)'!$F:$F,'Transactions (Dated)'!$D:$D,$BF497,'Transactions (Dated)'!$B:$B,BJ$11,'Transactions (Dated)'!$C:$C,"Dividend (paid to cash)")*Y497</f>
        <v>0</v>
      </c>
      <c r="BK497" s="6">
        <f ca="1">BK496+SUMIFS('Transactions (Dated)'!$F:$F,'Transactions (Dated)'!$D:$D,$BF497,'Transactions (Dated)'!$B:$B,BK$11,'Transactions (Dated)'!$C:$C,"Dividend (paid to cash)")*Z497</f>
        <v>482.46000000000004</v>
      </c>
      <c r="BL497" s="6">
        <f ca="1">BL496+SUMIFS('Transactions (Dated)'!$F:$F,'Transactions (Dated)'!$D:$D,$BF497,'Transactions (Dated)'!$B:$B,BL$11,'Transactions (Dated)'!$C:$C,"Dividend (paid to cash)")*AA497</f>
        <v>0</v>
      </c>
      <c r="BM497" s="6">
        <f ca="1">BM496+SUMIFS('Transactions (Dated)'!$F:$F,'Transactions (Dated)'!$D:$D,$BF497,'Transactions (Dated)'!$B:$B,BM$11,'Transactions (Dated)'!$C:$C,"Dividend (paid to cash)")*AB497</f>
        <v>3233.8530000000001</v>
      </c>
      <c r="BN497" s="6">
        <f ca="1">BN496+SUMIFS('Transactions (Dated)'!$F:$F,'Transactions (Dated)'!$D:$D,$BF497,'Transactions (Dated)'!$B:$B,BN$11,'Transactions (Dated)'!$C:$C,"Dividend (paid to cash)")*AC497</f>
        <v>1740</v>
      </c>
      <c r="BO497" s="6">
        <f ca="1">BO496+SUMIFS('Transactions (Dated)'!$F:$F,'Transactions (Dated)'!$D:$D,$BF497,'Transactions (Dated)'!$B:$B,BO$11,'Transactions (Dated)'!$C:$C,"Dividend (paid to cash)")*AD497</f>
        <v>0</v>
      </c>
      <c r="BP497" s="6">
        <f ca="1">BP496+SUMIFS('Transactions (Dated)'!$F:$F,'Transactions (Dated)'!$D:$D,$BF497,'Transactions (Dated)'!$B:$B,BP$11,'Transactions (Dated)'!$C:$C,"Dividend (paid to cash)")*AE497</f>
        <v>0</v>
      </c>
      <c r="BQ497" s="6">
        <f ca="1">BQ496+SUMIFS('Transactions (Dated)'!$F:$F,'Transactions (Dated)'!$D:$D,$BF497,'Transactions (Dated)'!$B:$B,BQ$11,'Transactions (Dated)'!$C:$C,"Dividend (paid to cash)")*AF497</f>
        <v>0</v>
      </c>
      <c r="BR497" s="6">
        <f ca="1">BR496+SUMIFS('Transactions (Dated)'!$F:$F,'Transactions (Dated)'!$D:$D,$BF497,'Transactions (Dated)'!$B:$B,BR$11,'Transactions (Dated)'!$C:$C,"Dividend (paid to cash)")*AG497</f>
        <v>0</v>
      </c>
      <c r="BS497" s="6">
        <f ca="1">BS496+SUMIFS('Transactions (Dated)'!$F:$F,'Transactions (Dated)'!$D:$D,$BF497,'Transactions (Dated)'!$B:$B,BS$11,'Transactions (Dated)'!$C:$C,"Dividend (paid to cash)")*AH497</f>
        <v>0</v>
      </c>
      <c r="BT497" s="6">
        <f ca="1">BT496+SUMIFS('Transactions (Dated)'!$F:$F,'Transactions (Dated)'!$D:$D,$BF497,'Transactions (Dated)'!$B:$B,BT$11,'Transactions (Dated)'!$C:$C,"Dividend (paid to cash)")*AI497</f>
        <v>0</v>
      </c>
      <c r="BU497" s="6">
        <f ca="1">BU496+SUMIFS('Transactions (Dated)'!$F:$F,'Transactions (Dated)'!$D:$D,$BF497,'Transactions (Dated)'!$B:$B,BU$11,'Transactions (Dated)'!$C:$C,"Dividend (paid to cash)")*AJ497</f>
        <v>0</v>
      </c>
      <c r="BV497" s="6"/>
      <c r="BX497" s="6">
        <f t="shared" ca="1" si="198"/>
        <v>641675.8679999999</v>
      </c>
      <c r="BZ497" s="3">
        <f t="shared" si="199"/>
        <v>42620</v>
      </c>
      <c r="CA497" s="4">
        <f t="shared" ca="1" si="194"/>
        <v>460330.02</v>
      </c>
      <c r="CB497" s="4">
        <f t="shared" ca="1" si="195"/>
        <v>641675.8679999999</v>
      </c>
      <c r="CD497" s="4">
        <f t="shared" ca="1" si="196"/>
        <v>1102005.8879999998</v>
      </c>
    </row>
    <row r="498" spans="2:82">
      <c r="B498" s="3">
        <f t="shared" si="197"/>
        <v>42621</v>
      </c>
      <c r="C498" s="2">
        <v>14803.3</v>
      </c>
      <c r="E498" s="70">
        <v>42621</v>
      </c>
      <c r="F498" s="69">
        <v>9.85</v>
      </c>
      <c r="G498" s="69">
        <v>2.5499999999999998</v>
      </c>
      <c r="H498" s="69">
        <v>20.05</v>
      </c>
      <c r="I498" s="69">
        <v>39.590000000000003</v>
      </c>
      <c r="J498" s="69">
        <v>8.93</v>
      </c>
      <c r="K498" s="69">
        <v>14.69</v>
      </c>
      <c r="L498" s="69">
        <v>18.899999999999999</v>
      </c>
      <c r="M498" s="69">
        <v>7.23</v>
      </c>
      <c r="N498" s="69">
        <v>9.5</v>
      </c>
      <c r="O498" s="69">
        <v>10.7</v>
      </c>
      <c r="P498" s="69">
        <v>23.15</v>
      </c>
      <c r="Q498" s="69">
        <v>1.1499999999999999</v>
      </c>
      <c r="R498" s="69">
        <v>5.34</v>
      </c>
      <c r="S498" s="69">
        <v>41.58</v>
      </c>
      <c r="T498" s="4"/>
      <c r="V498" s="3">
        <f t="shared" si="176"/>
        <v>42621</v>
      </c>
      <c r="W498" s="40">
        <f ca="1">W497+SUMIFS('Transactions (Dated)'!$E$2:$E$53,'Transactions (Dated)'!$D$2:$D$53,'Share Values'!$V498,'Transactions (Dated)'!$B$2:$B$53,'Share Values'!W$11,'Transactions (Dated)'!$C$2:$C$53,"Buy")-SUMIFS('Transactions (Dated)'!$E$2:$E$53,'Transactions (Dated)'!$D$2:$D$53,'Share Values'!$V498,'Transactions (Dated)'!$B$2:$B$53,'Share Values'!W$11,'Transactions (Dated)'!$C$2:$C$53,"Sell")</f>
        <v>4625</v>
      </c>
      <c r="X498" s="40">
        <f ca="1">X497+SUMIFS('Transactions (Dated)'!$E$2:$E$53,'Transactions (Dated)'!$D$2:$D$53,'Share Values'!$V498,'Transactions (Dated)'!$B$2:$B$53,'Share Values'!X$11,'Transactions (Dated)'!$C$2:$C$53,"Buy")-SUMIFS('Transactions (Dated)'!$E$2:$E$53,'Transactions (Dated)'!$D$2:$D$53,'Share Values'!$V498,'Transactions (Dated)'!$B$2:$B$53,'Share Values'!X$11,'Transactions (Dated)'!$C$2:$C$53,"Sell")</f>
        <v>9375</v>
      </c>
      <c r="Y498" s="40">
        <f ca="1">Y497+SUMIFS('Transactions (Dated)'!$E$2:$E$53,'Transactions (Dated)'!$D$2:$D$53,'Share Values'!$V498,'Transactions (Dated)'!$B$2:$B$53,'Share Values'!Y$11,'Transactions (Dated)'!$C$2:$C$53,"Buy")-SUMIFS('Transactions (Dated)'!$E$2:$E$53,'Transactions (Dated)'!$D$2:$D$53,'Share Values'!$V498,'Transactions (Dated)'!$B$2:$B$53,'Share Values'!Y$11,'Transactions (Dated)'!$C$2:$C$53,"Sell")</f>
        <v>0</v>
      </c>
      <c r="Z498" s="40">
        <f ca="1">Z497+SUMIFS('Transactions (Dated)'!$E$2:$E$53,'Transactions (Dated)'!$D$2:$D$53,'Share Values'!$V498,'Transactions (Dated)'!$B$2:$B$53,'Share Values'!Z$11,'Transactions (Dated)'!$C$2:$C$53,"Buy")-SUMIFS('Transactions (Dated)'!$E$2:$E$53,'Transactions (Dated)'!$D$2:$D$53,'Share Values'!$V498,'Transactions (Dated)'!$B$2:$B$53,'Share Values'!Z$11,'Transactions (Dated)'!$C$2:$C$53,"Sell")</f>
        <v>1892</v>
      </c>
      <c r="AA498" s="40">
        <f ca="1">AA497+SUMIFS('Transactions (Dated)'!$E$2:$E$53,'Transactions (Dated)'!$D$2:$D$53,'Share Values'!$V498,'Transactions (Dated)'!$B$2:$B$53,'Share Values'!AA$11,'Transactions (Dated)'!$C$2:$C$53,"Buy")-SUMIFS('Transactions (Dated)'!$E$2:$E$53,'Transactions (Dated)'!$D$2:$D$53,'Share Values'!$V498,'Transactions (Dated)'!$B$2:$B$53,'Share Values'!AA$11,'Transactions (Dated)'!$C$2:$C$53,"Sell")</f>
        <v>2348</v>
      </c>
      <c r="AB498" s="40">
        <f ca="1">AB497+SUMIFS('Transactions (Dated)'!$E$2:$E$53,'Transactions (Dated)'!$D$2:$D$53,'Share Values'!$V498,'Transactions (Dated)'!$B$2:$B$53,'Share Values'!AB$11,'Transactions (Dated)'!$C$2:$C$53,"Buy")-SUMIFS('Transactions (Dated)'!$E$2:$E$53,'Transactions (Dated)'!$D$2:$D$53,'Share Values'!$V498,'Transactions (Dated)'!$B$2:$B$53,'Share Values'!AB$11,'Transactions (Dated)'!$C$2:$C$53,"Sell")</f>
        <v>4900</v>
      </c>
      <c r="AC498" s="40">
        <f ca="1">AC497+SUMIFS('Transactions (Dated)'!$E$2:$E$53,'Transactions (Dated)'!$D$2:$D$53,'Share Values'!$V498,'Transactions (Dated)'!$B$2:$B$53,'Share Values'!AC$11,'Transactions (Dated)'!$C$2:$C$53,"Buy")-SUMIFS('Transactions (Dated)'!$E$2:$E$53,'Transactions (Dated)'!$D$2:$D$53,'Share Values'!$V498,'Transactions (Dated)'!$B$2:$B$53,'Share Values'!AC$11,'Transactions (Dated)'!$C$2:$C$53,"Sell")</f>
        <v>2900</v>
      </c>
      <c r="AD498" s="40">
        <f ca="1">AD497+SUMIFS('Transactions (Dated)'!$E$2:$E$53,'Transactions (Dated)'!$D$2:$D$53,'Share Values'!$V498,'Transactions (Dated)'!$B$2:$B$53,'Share Values'!AD$11,'Transactions (Dated)'!$C$2:$C$53,"Buy")-SUMIFS('Transactions (Dated)'!$E$2:$E$53,'Transactions (Dated)'!$D$2:$D$53,'Share Values'!$V498,'Transactions (Dated)'!$B$2:$B$53,'Share Values'!AD$11,'Transactions (Dated)'!$C$2:$C$53,"Sell")</f>
        <v>14201</v>
      </c>
      <c r="AE498" s="40">
        <f ca="1">AE497+SUMIFS('Transactions (Dated)'!$E$2:$E$53,'Transactions (Dated)'!$D$2:$D$53,'Share Values'!$V498,'Transactions (Dated)'!$B$2:$B$53,'Share Values'!AE$11,'Transactions (Dated)'!$C$2:$C$53,"Buy")-SUMIFS('Transactions (Dated)'!$E$2:$E$53,'Transactions (Dated)'!$D$2:$D$53,'Share Values'!$V498,'Transactions (Dated)'!$B$2:$B$53,'Share Values'!AE$11,'Transactions (Dated)'!$C$2:$C$53,"Sell")</f>
        <v>6835</v>
      </c>
      <c r="AF498" s="40">
        <f ca="1">AF497+SUMIFS('Transactions (Dated)'!$E$2:$E$53,'Transactions (Dated)'!$D$2:$D$53,'Share Values'!$V498,'Transactions (Dated)'!$B$2:$B$53,'Share Values'!AF$11,'Transactions (Dated)'!$C$2:$C$53,"Buy")-SUMIFS('Transactions (Dated)'!$E$2:$E$53,'Transactions (Dated)'!$D$2:$D$53,'Share Values'!$V498,'Transactions (Dated)'!$B$2:$B$53,'Share Values'!AF$11,'Transactions (Dated)'!$C$2:$C$53,"Sell")</f>
        <v>0</v>
      </c>
      <c r="AG498" s="40">
        <f ca="1">AG497+SUMIFS('Transactions (Dated)'!$E$2:$E$53,'Transactions (Dated)'!$D$2:$D$53,'Share Values'!$V498,'Transactions (Dated)'!$B$2:$B$53,'Share Values'!AG$11,'Transactions (Dated)'!$C$2:$C$53,"Buy")-SUMIFS('Transactions (Dated)'!$E$2:$E$53,'Transactions (Dated)'!$D$2:$D$53,'Share Values'!$V498,'Transactions (Dated)'!$B$2:$B$53,'Share Values'!AG$11,'Transactions (Dated)'!$C$2:$C$53,"Sell")</f>
        <v>0</v>
      </c>
      <c r="AH498" s="40">
        <f ca="1">AH497+SUMIFS('Transactions (Dated)'!$E$2:$E$53,'Transactions (Dated)'!$D$2:$D$53,'Share Values'!$V498,'Transactions (Dated)'!$B$2:$B$53,'Share Values'!AH$11,'Transactions (Dated)'!$C$2:$C$53,"Buy")-SUMIFS('Transactions (Dated)'!$E$2:$E$53,'Transactions (Dated)'!$D$2:$D$53,'Share Values'!$V498,'Transactions (Dated)'!$B$2:$B$53,'Share Values'!AH$11,'Transactions (Dated)'!$C$2:$C$53,"Sell")</f>
        <v>0</v>
      </c>
      <c r="AI498" s="40">
        <f ca="1">AI497+SUMIFS('Transactions (Dated)'!$E$2:$E$53,'Transactions (Dated)'!$D$2:$D$53,'Share Values'!$V498,'Transactions (Dated)'!$B$2:$B$53,'Share Values'!AI$11,'Transactions (Dated)'!$C$2:$C$53,"Buy")-SUMIFS('Transactions (Dated)'!$E$2:$E$53,'Transactions (Dated)'!$D$2:$D$53,'Share Values'!$V498,'Transactions (Dated)'!$B$2:$B$53,'Share Values'!AI$11,'Transactions (Dated)'!$C$2:$C$53,"Sell")</f>
        <v>0</v>
      </c>
      <c r="AJ498" s="40">
        <f ca="1">AJ497+SUMIFS('Transactions (Dated)'!$E$2:$E$53,'Transactions (Dated)'!$D$2:$D$53,'Share Values'!$V498,'Transactions (Dated)'!$B$2:$B$53,'Share Values'!AJ$11,'Transactions (Dated)'!$C$2:$C$53,"Buy")-SUMIFS('Transactions (Dated)'!$E$2:$E$53,'Transactions (Dated)'!$D$2:$D$53,'Share Values'!$V498,'Transactions (Dated)'!$B$2:$B$53,'Share Values'!AJ$11,'Transactions (Dated)'!$C$2:$C$53,"Sell")</f>
        <v>0</v>
      </c>
      <c r="AK498" s="40"/>
      <c r="AM498" s="3">
        <f t="shared" si="177"/>
        <v>42621</v>
      </c>
      <c r="AN498" s="6">
        <f t="shared" ca="1" si="178"/>
        <v>45556.25</v>
      </c>
      <c r="AO498" s="6">
        <f t="shared" ca="1" si="179"/>
        <v>23906.25</v>
      </c>
      <c r="AP498" s="6">
        <f t="shared" ca="1" si="180"/>
        <v>0</v>
      </c>
      <c r="AQ498" s="6">
        <f t="shared" ca="1" si="181"/>
        <v>74904.280000000013</v>
      </c>
      <c r="AR498" s="6">
        <f t="shared" ca="1" si="182"/>
        <v>20967.64</v>
      </c>
      <c r="AS498" s="6">
        <f t="shared" ca="1" si="183"/>
        <v>71981</v>
      </c>
      <c r="AT498" s="6">
        <f t="shared" ca="1" si="184"/>
        <v>54809.999999999993</v>
      </c>
      <c r="AU498" s="6">
        <f t="shared" ca="1" si="185"/>
        <v>102673.23000000001</v>
      </c>
      <c r="AV498" s="6">
        <f t="shared" ca="1" si="186"/>
        <v>64932.5</v>
      </c>
      <c r="AW498" s="6">
        <f t="shared" ca="1" si="187"/>
        <v>0</v>
      </c>
      <c r="AX498" s="6">
        <f t="shared" ca="1" si="188"/>
        <v>0</v>
      </c>
      <c r="AY498" s="6">
        <f t="shared" ca="1" si="189"/>
        <v>0</v>
      </c>
      <c r="AZ498" s="6">
        <f t="shared" ca="1" si="190"/>
        <v>0</v>
      </c>
      <c r="BA498" s="6">
        <f t="shared" ca="1" si="191"/>
        <v>0</v>
      </c>
      <c r="BB498" s="6"/>
      <c r="BD498" s="4">
        <f t="shared" ca="1" si="192"/>
        <v>459731.15</v>
      </c>
      <c r="BF498" s="3">
        <f t="shared" si="193"/>
        <v>42621</v>
      </c>
      <c r="BG498" s="6">
        <f>BG497+SUMIFS('Transactions (Dated)'!H:H,'Transactions (Dated)'!D:D,'Share Values'!AM498)</f>
        <v>633797.67999999993</v>
      </c>
      <c r="BH498" s="6">
        <f ca="1">BH497+SUMIFS('Transactions (Dated)'!$F:$F,'Transactions (Dated)'!$D:$D,$BF498,'Transactions (Dated)'!$B:$B,BH$11,'Transactions (Dated)'!$C:$C,"Dividend (paid to cash)")*W498</f>
        <v>0</v>
      </c>
      <c r="BI498" s="6">
        <f ca="1">BI497+SUMIFS('Transactions (Dated)'!$F:$F,'Transactions (Dated)'!$D:$D,$BF498,'Transactions (Dated)'!$B:$B,BI$11,'Transactions (Dated)'!$C:$C,"Dividend (paid to cash)")*X498</f>
        <v>2421.875</v>
      </c>
      <c r="BJ498" s="6">
        <f ca="1">BJ497+SUMIFS('Transactions (Dated)'!$F:$F,'Transactions (Dated)'!$D:$D,$BF498,'Transactions (Dated)'!$B:$B,BJ$11,'Transactions (Dated)'!$C:$C,"Dividend (paid to cash)")*Y498</f>
        <v>0</v>
      </c>
      <c r="BK498" s="6">
        <f ca="1">BK497+SUMIFS('Transactions (Dated)'!$F:$F,'Transactions (Dated)'!$D:$D,$BF498,'Transactions (Dated)'!$B:$B,BK$11,'Transactions (Dated)'!$C:$C,"Dividend (paid to cash)")*Z498</f>
        <v>482.46000000000004</v>
      </c>
      <c r="BL498" s="6">
        <f ca="1">BL497+SUMIFS('Transactions (Dated)'!$F:$F,'Transactions (Dated)'!$D:$D,$BF498,'Transactions (Dated)'!$B:$B,BL$11,'Transactions (Dated)'!$C:$C,"Dividend (paid to cash)")*AA498</f>
        <v>0</v>
      </c>
      <c r="BM498" s="6">
        <f ca="1">BM497+SUMIFS('Transactions (Dated)'!$F:$F,'Transactions (Dated)'!$D:$D,$BF498,'Transactions (Dated)'!$B:$B,BM$11,'Transactions (Dated)'!$C:$C,"Dividend (paid to cash)")*AB498</f>
        <v>3233.8530000000001</v>
      </c>
      <c r="BN498" s="6">
        <f ca="1">BN497+SUMIFS('Transactions (Dated)'!$F:$F,'Transactions (Dated)'!$D:$D,$BF498,'Transactions (Dated)'!$B:$B,BN$11,'Transactions (Dated)'!$C:$C,"Dividend (paid to cash)")*AC498</f>
        <v>1740</v>
      </c>
      <c r="BO498" s="6">
        <f ca="1">BO497+SUMIFS('Transactions (Dated)'!$F:$F,'Transactions (Dated)'!$D:$D,$BF498,'Transactions (Dated)'!$B:$B,BO$11,'Transactions (Dated)'!$C:$C,"Dividend (paid to cash)")*AD498</f>
        <v>0</v>
      </c>
      <c r="BP498" s="6">
        <f ca="1">BP497+SUMIFS('Transactions (Dated)'!$F:$F,'Transactions (Dated)'!$D:$D,$BF498,'Transactions (Dated)'!$B:$B,BP$11,'Transactions (Dated)'!$C:$C,"Dividend (paid to cash)")*AE498</f>
        <v>0</v>
      </c>
      <c r="BQ498" s="6">
        <f ca="1">BQ497+SUMIFS('Transactions (Dated)'!$F:$F,'Transactions (Dated)'!$D:$D,$BF498,'Transactions (Dated)'!$B:$B,BQ$11,'Transactions (Dated)'!$C:$C,"Dividend (paid to cash)")*AF498</f>
        <v>0</v>
      </c>
      <c r="BR498" s="6">
        <f ca="1">BR497+SUMIFS('Transactions (Dated)'!$F:$F,'Transactions (Dated)'!$D:$D,$BF498,'Transactions (Dated)'!$B:$B,BR$11,'Transactions (Dated)'!$C:$C,"Dividend (paid to cash)")*AG498</f>
        <v>0</v>
      </c>
      <c r="BS498" s="6">
        <f ca="1">BS497+SUMIFS('Transactions (Dated)'!$F:$F,'Transactions (Dated)'!$D:$D,$BF498,'Transactions (Dated)'!$B:$B,BS$11,'Transactions (Dated)'!$C:$C,"Dividend (paid to cash)")*AH498</f>
        <v>0</v>
      </c>
      <c r="BT498" s="6">
        <f ca="1">BT497+SUMIFS('Transactions (Dated)'!$F:$F,'Transactions (Dated)'!$D:$D,$BF498,'Transactions (Dated)'!$B:$B,BT$11,'Transactions (Dated)'!$C:$C,"Dividend (paid to cash)")*AI498</f>
        <v>0</v>
      </c>
      <c r="BU498" s="6">
        <f ca="1">BU497+SUMIFS('Transactions (Dated)'!$F:$F,'Transactions (Dated)'!$D:$D,$BF498,'Transactions (Dated)'!$B:$B,BU$11,'Transactions (Dated)'!$C:$C,"Dividend (paid to cash)")*AJ498</f>
        <v>0</v>
      </c>
      <c r="BV498" s="6"/>
      <c r="BX498" s="6">
        <f t="shared" ca="1" si="198"/>
        <v>641675.8679999999</v>
      </c>
      <c r="BZ498" s="3">
        <f t="shared" si="199"/>
        <v>42621</v>
      </c>
      <c r="CA498" s="4">
        <f t="shared" ca="1" si="194"/>
        <v>459731.15</v>
      </c>
      <c r="CB498" s="4">
        <f t="shared" ca="1" si="195"/>
        <v>641675.8679999999</v>
      </c>
      <c r="CD498" s="4">
        <f t="shared" ca="1" si="196"/>
        <v>1101407.0179999999</v>
      </c>
    </row>
    <row r="499" spans="2:82">
      <c r="B499" s="3">
        <f t="shared" si="197"/>
        <v>42622</v>
      </c>
      <c r="C499" s="2">
        <v>14540</v>
      </c>
      <c r="E499" s="70">
        <v>42622</v>
      </c>
      <c r="F499" s="69">
        <v>9.89</v>
      </c>
      <c r="G499" s="69">
        <v>2.83</v>
      </c>
      <c r="H499" s="69">
        <v>19.68</v>
      </c>
      <c r="I499" s="69">
        <v>39.24</v>
      </c>
      <c r="J499" s="69">
        <v>9.07</v>
      </c>
      <c r="K499" s="69">
        <v>14.48</v>
      </c>
      <c r="L499" s="69">
        <v>18.399999999999999</v>
      </c>
      <c r="M499" s="69">
        <v>6.97</v>
      </c>
      <c r="N499" s="69">
        <v>9.5500000000000007</v>
      </c>
      <c r="O499" s="69">
        <v>10.566700000000001</v>
      </c>
      <c r="P499" s="69">
        <v>22.76</v>
      </c>
      <c r="Q499" s="69">
        <v>1.1499999999999999</v>
      </c>
      <c r="R499" s="69">
        <v>5.16</v>
      </c>
      <c r="S499" s="69">
        <v>40.93</v>
      </c>
      <c r="T499" s="4"/>
      <c r="V499" s="3">
        <f t="shared" si="176"/>
        <v>42622</v>
      </c>
      <c r="W499" s="40">
        <f ca="1">W498+SUMIFS('Transactions (Dated)'!$E$2:$E$53,'Transactions (Dated)'!$D$2:$D$53,'Share Values'!$V499,'Transactions (Dated)'!$B$2:$B$53,'Share Values'!W$11,'Transactions (Dated)'!$C$2:$C$53,"Buy")-SUMIFS('Transactions (Dated)'!$E$2:$E$53,'Transactions (Dated)'!$D$2:$D$53,'Share Values'!$V499,'Transactions (Dated)'!$B$2:$B$53,'Share Values'!W$11,'Transactions (Dated)'!$C$2:$C$53,"Sell")</f>
        <v>4625</v>
      </c>
      <c r="X499" s="40">
        <f ca="1">X498+SUMIFS('Transactions (Dated)'!$E$2:$E$53,'Transactions (Dated)'!$D$2:$D$53,'Share Values'!$V499,'Transactions (Dated)'!$B$2:$B$53,'Share Values'!X$11,'Transactions (Dated)'!$C$2:$C$53,"Buy")-SUMIFS('Transactions (Dated)'!$E$2:$E$53,'Transactions (Dated)'!$D$2:$D$53,'Share Values'!$V499,'Transactions (Dated)'!$B$2:$B$53,'Share Values'!X$11,'Transactions (Dated)'!$C$2:$C$53,"Sell")</f>
        <v>9375</v>
      </c>
      <c r="Y499" s="40">
        <f ca="1">Y498+SUMIFS('Transactions (Dated)'!$E$2:$E$53,'Transactions (Dated)'!$D$2:$D$53,'Share Values'!$V499,'Transactions (Dated)'!$B$2:$B$53,'Share Values'!Y$11,'Transactions (Dated)'!$C$2:$C$53,"Buy")-SUMIFS('Transactions (Dated)'!$E$2:$E$53,'Transactions (Dated)'!$D$2:$D$53,'Share Values'!$V499,'Transactions (Dated)'!$B$2:$B$53,'Share Values'!Y$11,'Transactions (Dated)'!$C$2:$C$53,"Sell")</f>
        <v>0</v>
      </c>
      <c r="Z499" s="40">
        <f ca="1">Z498+SUMIFS('Transactions (Dated)'!$E$2:$E$53,'Transactions (Dated)'!$D$2:$D$53,'Share Values'!$V499,'Transactions (Dated)'!$B$2:$B$53,'Share Values'!Z$11,'Transactions (Dated)'!$C$2:$C$53,"Buy")-SUMIFS('Transactions (Dated)'!$E$2:$E$53,'Transactions (Dated)'!$D$2:$D$53,'Share Values'!$V499,'Transactions (Dated)'!$B$2:$B$53,'Share Values'!Z$11,'Transactions (Dated)'!$C$2:$C$53,"Sell")</f>
        <v>1892</v>
      </c>
      <c r="AA499" s="40">
        <f ca="1">AA498+SUMIFS('Transactions (Dated)'!$E$2:$E$53,'Transactions (Dated)'!$D$2:$D$53,'Share Values'!$V499,'Transactions (Dated)'!$B$2:$B$53,'Share Values'!AA$11,'Transactions (Dated)'!$C$2:$C$53,"Buy")-SUMIFS('Transactions (Dated)'!$E$2:$E$53,'Transactions (Dated)'!$D$2:$D$53,'Share Values'!$V499,'Transactions (Dated)'!$B$2:$B$53,'Share Values'!AA$11,'Transactions (Dated)'!$C$2:$C$53,"Sell")</f>
        <v>2348</v>
      </c>
      <c r="AB499" s="40">
        <f ca="1">AB498+SUMIFS('Transactions (Dated)'!$E$2:$E$53,'Transactions (Dated)'!$D$2:$D$53,'Share Values'!$V499,'Transactions (Dated)'!$B$2:$B$53,'Share Values'!AB$11,'Transactions (Dated)'!$C$2:$C$53,"Buy")-SUMIFS('Transactions (Dated)'!$E$2:$E$53,'Transactions (Dated)'!$D$2:$D$53,'Share Values'!$V499,'Transactions (Dated)'!$B$2:$B$53,'Share Values'!AB$11,'Transactions (Dated)'!$C$2:$C$53,"Sell")</f>
        <v>4900</v>
      </c>
      <c r="AC499" s="40">
        <f ca="1">AC498+SUMIFS('Transactions (Dated)'!$E$2:$E$53,'Transactions (Dated)'!$D$2:$D$53,'Share Values'!$V499,'Transactions (Dated)'!$B$2:$B$53,'Share Values'!AC$11,'Transactions (Dated)'!$C$2:$C$53,"Buy")-SUMIFS('Transactions (Dated)'!$E$2:$E$53,'Transactions (Dated)'!$D$2:$D$53,'Share Values'!$V499,'Transactions (Dated)'!$B$2:$B$53,'Share Values'!AC$11,'Transactions (Dated)'!$C$2:$C$53,"Sell")</f>
        <v>2900</v>
      </c>
      <c r="AD499" s="40">
        <f ca="1">AD498+SUMIFS('Transactions (Dated)'!$E$2:$E$53,'Transactions (Dated)'!$D$2:$D$53,'Share Values'!$V499,'Transactions (Dated)'!$B$2:$B$53,'Share Values'!AD$11,'Transactions (Dated)'!$C$2:$C$53,"Buy")-SUMIFS('Transactions (Dated)'!$E$2:$E$53,'Transactions (Dated)'!$D$2:$D$53,'Share Values'!$V499,'Transactions (Dated)'!$B$2:$B$53,'Share Values'!AD$11,'Transactions (Dated)'!$C$2:$C$53,"Sell")</f>
        <v>14201</v>
      </c>
      <c r="AE499" s="40">
        <f ca="1">AE498+SUMIFS('Transactions (Dated)'!$E$2:$E$53,'Transactions (Dated)'!$D$2:$D$53,'Share Values'!$V499,'Transactions (Dated)'!$B$2:$B$53,'Share Values'!AE$11,'Transactions (Dated)'!$C$2:$C$53,"Buy")-SUMIFS('Transactions (Dated)'!$E$2:$E$53,'Transactions (Dated)'!$D$2:$D$53,'Share Values'!$V499,'Transactions (Dated)'!$B$2:$B$53,'Share Values'!AE$11,'Transactions (Dated)'!$C$2:$C$53,"Sell")</f>
        <v>6835</v>
      </c>
      <c r="AF499" s="40">
        <f ca="1">AF498+SUMIFS('Transactions (Dated)'!$E$2:$E$53,'Transactions (Dated)'!$D$2:$D$53,'Share Values'!$V499,'Transactions (Dated)'!$B$2:$B$53,'Share Values'!AF$11,'Transactions (Dated)'!$C$2:$C$53,"Buy")-SUMIFS('Transactions (Dated)'!$E$2:$E$53,'Transactions (Dated)'!$D$2:$D$53,'Share Values'!$V499,'Transactions (Dated)'!$B$2:$B$53,'Share Values'!AF$11,'Transactions (Dated)'!$C$2:$C$53,"Sell")</f>
        <v>0</v>
      </c>
      <c r="AG499" s="40">
        <f ca="1">AG498+SUMIFS('Transactions (Dated)'!$E$2:$E$53,'Transactions (Dated)'!$D$2:$D$53,'Share Values'!$V499,'Transactions (Dated)'!$B$2:$B$53,'Share Values'!AG$11,'Transactions (Dated)'!$C$2:$C$53,"Buy")-SUMIFS('Transactions (Dated)'!$E$2:$E$53,'Transactions (Dated)'!$D$2:$D$53,'Share Values'!$V499,'Transactions (Dated)'!$B$2:$B$53,'Share Values'!AG$11,'Transactions (Dated)'!$C$2:$C$53,"Sell")</f>
        <v>0</v>
      </c>
      <c r="AH499" s="40">
        <f ca="1">AH498+SUMIFS('Transactions (Dated)'!$E$2:$E$53,'Transactions (Dated)'!$D$2:$D$53,'Share Values'!$V499,'Transactions (Dated)'!$B$2:$B$53,'Share Values'!AH$11,'Transactions (Dated)'!$C$2:$C$53,"Buy")-SUMIFS('Transactions (Dated)'!$E$2:$E$53,'Transactions (Dated)'!$D$2:$D$53,'Share Values'!$V499,'Transactions (Dated)'!$B$2:$B$53,'Share Values'!AH$11,'Transactions (Dated)'!$C$2:$C$53,"Sell")</f>
        <v>0</v>
      </c>
      <c r="AI499" s="40">
        <f ca="1">AI498+SUMIFS('Transactions (Dated)'!$E$2:$E$53,'Transactions (Dated)'!$D$2:$D$53,'Share Values'!$V499,'Transactions (Dated)'!$B$2:$B$53,'Share Values'!AI$11,'Transactions (Dated)'!$C$2:$C$53,"Buy")-SUMIFS('Transactions (Dated)'!$E$2:$E$53,'Transactions (Dated)'!$D$2:$D$53,'Share Values'!$V499,'Transactions (Dated)'!$B$2:$B$53,'Share Values'!AI$11,'Transactions (Dated)'!$C$2:$C$53,"Sell")</f>
        <v>0</v>
      </c>
      <c r="AJ499" s="40">
        <f ca="1">AJ498+SUMIFS('Transactions (Dated)'!$E$2:$E$53,'Transactions (Dated)'!$D$2:$D$53,'Share Values'!$V499,'Transactions (Dated)'!$B$2:$B$53,'Share Values'!AJ$11,'Transactions (Dated)'!$C$2:$C$53,"Buy")-SUMIFS('Transactions (Dated)'!$E$2:$E$53,'Transactions (Dated)'!$D$2:$D$53,'Share Values'!$V499,'Transactions (Dated)'!$B$2:$B$53,'Share Values'!AJ$11,'Transactions (Dated)'!$C$2:$C$53,"Sell")</f>
        <v>0</v>
      </c>
      <c r="AK499" s="40"/>
      <c r="AM499" s="3">
        <f t="shared" si="177"/>
        <v>42622</v>
      </c>
      <c r="AN499" s="6">
        <f t="shared" ca="1" si="178"/>
        <v>45741.25</v>
      </c>
      <c r="AO499" s="6">
        <f t="shared" ca="1" si="179"/>
        <v>26531.25</v>
      </c>
      <c r="AP499" s="6">
        <f t="shared" ca="1" si="180"/>
        <v>0</v>
      </c>
      <c r="AQ499" s="6">
        <f t="shared" ca="1" si="181"/>
        <v>74242.080000000002</v>
      </c>
      <c r="AR499" s="6">
        <f t="shared" ca="1" si="182"/>
        <v>21296.36</v>
      </c>
      <c r="AS499" s="6">
        <f t="shared" ca="1" si="183"/>
        <v>70952</v>
      </c>
      <c r="AT499" s="6">
        <f t="shared" ca="1" si="184"/>
        <v>53359.999999999993</v>
      </c>
      <c r="AU499" s="6">
        <f t="shared" ca="1" si="185"/>
        <v>98980.97</v>
      </c>
      <c r="AV499" s="6">
        <f t="shared" ca="1" si="186"/>
        <v>65274.250000000007</v>
      </c>
      <c r="AW499" s="6">
        <f t="shared" ca="1" si="187"/>
        <v>0</v>
      </c>
      <c r="AX499" s="6">
        <f t="shared" ca="1" si="188"/>
        <v>0</v>
      </c>
      <c r="AY499" s="6">
        <f t="shared" ca="1" si="189"/>
        <v>0</v>
      </c>
      <c r="AZ499" s="6">
        <f t="shared" ca="1" si="190"/>
        <v>0</v>
      </c>
      <c r="BA499" s="6">
        <f t="shared" ca="1" si="191"/>
        <v>0</v>
      </c>
      <c r="BB499" s="6"/>
      <c r="BD499" s="4">
        <f t="shared" ca="1" si="192"/>
        <v>456378.16000000003</v>
      </c>
      <c r="BF499" s="3">
        <f t="shared" si="193"/>
        <v>42622</v>
      </c>
      <c r="BG499" s="6">
        <f>BG498+SUMIFS('Transactions (Dated)'!H:H,'Transactions (Dated)'!D:D,'Share Values'!AM499)</f>
        <v>633797.67999999993</v>
      </c>
      <c r="BH499" s="6">
        <f ca="1">BH498+SUMIFS('Transactions (Dated)'!$F:$F,'Transactions (Dated)'!$D:$D,$BF499,'Transactions (Dated)'!$B:$B,BH$11,'Transactions (Dated)'!$C:$C,"Dividend (paid to cash)")*W499</f>
        <v>0</v>
      </c>
      <c r="BI499" s="6">
        <f ca="1">BI498+SUMIFS('Transactions (Dated)'!$F:$F,'Transactions (Dated)'!$D:$D,$BF499,'Transactions (Dated)'!$B:$B,BI$11,'Transactions (Dated)'!$C:$C,"Dividend (paid to cash)")*X499</f>
        <v>2421.875</v>
      </c>
      <c r="BJ499" s="6">
        <f ca="1">BJ498+SUMIFS('Transactions (Dated)'!$F:$F,'Transactions (Dated)'!$D:$D,$BF499,'Transactions (Dated)'!$B:$B,BJ$11,'Transactions (Dated)'!$C:$C,"Dividend (paid to cash)")*Y499</f>
        <v>0</v>
      </c>
      <c r="BK499" s="6">
        <f ca="1">BK498+SUMIFS('Transactions (Dated)'!$F:$F,'Transactions (Dated)'!$D:$D,$BF499,'Transactions (Dated)'!$B:$B,BK$11,'Transactions (Dated)'!$C:$C,"Dividend (paid to cash)")*Z499</f>
        <v>482.46000000000004</v>
      </c>
      <c r="BL499" s="6">
        <f ca="1">BL498+SUMIFS('Transactions (Dated)'!$F:$F,'Transactions (Dated)'!$D:$D,$BF499,'Transactions (Dated)'!$B:$B,BL$11,'Transactions (Dated)'!$C:$C,"Dividend (paid to cash)")*AA499</f>
        <v>0</v>
      </c>
      <c r="BM499" s="6">
        <f ca="1">BM498+SUMIFS('Transactions (Dated)'!$F:$F,'Transactions (Dated)'!$D:$D,$BF499,'Transactions (Dated)'!$B:$B,BM$11,'Transactions (Dated)'!$C:$C,"Dividend (paid to cash)")*AB499</f>
        <v>3233.8530000000001</v>
      </c>
      <c r="BN499" s="6">
        <f ca="1">BN498+SUMIFS('Transactions (Dated)'!$F:$F,'Transactions (Dated)'!$D:$D,$BF499,'Transactions (Dated)'!$B:$B,BN$11,'Transactions (Dated)'!$C:$C,"Dividend (paid to cash)")*AC499</f>
        <v>1740</v>
      </c>
      <c r="BO499" s="6">
        <f ca="1">BO498+SUMIFS('Transactions (Dated)'!$F:$F,'Transactions (Dated)'!$D:$D,$BF499,'Transactions (Dated)'!$B:$B,BO$11,'Transactions (Dated)'!$C:$C,"Dividend (paid to cash)")*AD499</f>
        <v>0</v>
      </c>
      <c r="BP499" s="6">
        <f ca="1">BP498+SUMIFS('Transactions (Dated)'!$F:$F,'Transactions (Dated)'!$D:$D,$BF499,'Transactions (Dated)'!$B:$B,BP$11,'Transactions (Dated)'!$C:$C,"Dividend (paid to cash)")*AE499</f>
        <v>0</v>
      </c>
      <c r="BQ499" s="6">
        <f ca="1">BQ498+SUMIFS('Transactions (Dated)'!$F:$F,'Transactions (Dated)'!$D:$D,$BF499,'Transactions (Dated)'!$B:$B,BQ$11,'Transactions (Dated)'!$C:$C,"Dividend (paid to cash)")*AF499</f>
        <v>0</v>
      </c>
      <c r="BR499" s="6">
        <f ca="1">BR498+SUMIFS('Transactions (Dated)'!$F:$F,'Transactions (Dated)'!$D:$D,$BF499,'Transactions (Dated)'!$B:$B,BR$11,'Transactions (Dated)'!$C:$C,"Dividend (paid to cash)")*AG499</f>
        <v>0</v>
      </c>
      <c r="BS499" s="6">
        <f ca="1">BS498+SUMIFS('Transactions (Dated)'!$F:$F,'Transactions (Dated)'!$D:$D,$BF499,'Transactions (Dated)'!$B:$B,BS$11,'Transactions (Dated)'!$C:$C,"Dividend (paid to cash)")*AH499</f>
        <v>0</v>
      </c>
      <c r="BT499" s="6">
        <f ca="1">BT498+SUMIFS('Transactions (Dated)'!$F:$F,'Transactions (Dated)'!$D:$D,$BF499,'Transactions (Dated)'!$B:$B,BT$11,'Transactions (Dated)'!$C:$C,"Dividend (paid to cash)")*AI499</f>
        <v>0</v>
      </c>
      <c r="BU499" s="6">
        <f ca="1">BU498+SUMIFS('Transactions (Dated)'!$F:$F,'Transactions (Dated)'!$D:$D,$BF499,'Transactions (Dated)'!$B:$B,BU$11,'Transactions (Dated)'!$C:$C,"Dividend (paid to cash)")*AJ499</f>
        <v>0</v>
      </c>
      <c r="BV499" s="6"/>
      <c r="BX499" s="6">
        <f t="shared" ca="1" si="198"/>
        <v>641675.8679999999</v>
      </c>
      <c r="BZ499" s="3">
        <f t="shared" si="199"/>
        <v>42622</v>
      </c>
      <c r="CA499" s="4">
        <f t="shared" ca="1" si="194"/>
        <v>456378.16000000003</v>
      </c>
      <c r="CB499" s="4">
        <f t="shared" ca="1" si="195"/>
        <v>641675.8679999999</v>
      </c>
      <c r="CD499" s="4">
        <f t="shared" ca="1" si="196"/>
        <v>1098054.0279999999</v>
      </c>
    </row>
    <row r="500" spans="2:82">
      <c r="B500" s="3">
        <f t="shared" si="197"/>
        <v>42625</v>
      </c>
      <c r="C500" s="2">
        <v>14597.1</v>
      </c>
      <c r="E500" s="70">
        <v>42625</v>
      </c>
      <c r="F500" s="69">
        <v>9.93</v>
      </c>
      <c r="G500" s="69">
        <v>2.75</v>
      </c>
      <c r="H500" s="69">
        <v>19.760000000000002</v>
      </c>
      <c r="I500" s="69">
        <v>39.49</v>
      </c>
      <c r="J500" s="69">
        <v>8.81</v>
      </c>
      <c r="K500" s="69">
        <v>14.37</v>
      </c>
      <c r="L500" s="69">
        <v>18.3</v>
      </c>
      <c r="M500" s="69">
        <v>7.38</v>
      </c>
      <c r="N500" s="69">
        <v>9.69</v>
      </c>
      <c r="O500" s="69">
        <v>10.806699999999999</v>
      </c>
      <c r="P500" s="69">
        <v>22.65</v>
      </c>
      <c r="Q500" s="69">
        <v>1.1299999999999999</v>
      </c>
      <c r="R500" s="69">
        <v>5.15</v>
      </c>
      <c r="S500" s="69">
        <v>41.045000000000002</v>
      </c>
      <c r="T500" s="4"/>
      <c r="V500" s="3">
        <f t="shared" si="176"/>
        <v>42625</v>
      </c>
      <c r="W500" s="40">
        <f ca="1">W499+SUMIFS('Transactions (Dated)'!$E$2:$E$53,'Transactions (Dated)'!$D$2:$D$53,'Share Values'!$V500,'Transactions (Dated)'!$B$2:$B$53,'Share Values'!W$11,'Transactions (Dated)'!$C$2:$C$53,"Buy")-SUMIFS('Transactions (Dated)'!$E$2:$E$53,'Transactions (Dated)'!$D$2:$D$53,'Share Values'!$V500,'Transactions (Dated)'!$B$2:$B$53,'Share Values'!W$11,'Transactions (Dated)'!$C$2:$C$53,"Sell")</f>
        <v>4625</v>
      </c>
      <c r="X500" s="40">
        <f ca="1">X499+SUMIFS('Transactions (Dated)'!$E$2:$E$53,'Transactions (Dated)'!$D$2:$D$53,'Share Values'!$V500,'Transactions (Dated)'!$B$2:$B$53,'Share Values'!X$11,'Transactions (Dated)'!$C$2:$C$53,"Buy")-SUMIFS('Transactions (Dated)'!$E$2:$E$53,'Transactions (Dated)'!$D$2:$D$53,'Share Values'!$V500,'Transactions (Dated)'!$B$2:$B$53,'Share Values'!X$11,'Transactions (Dated)'!$C$2:$C$53,"Sell")</f>
        <v>9375</v>
      </c>
      <c r="Y500" s="40">
        <f ca="1">Y499+SUMIFS('Transactions (Dated)'!$E$2:$E$53,'Transactions (Dated)'!$D$2:$D$53,'Share Values'!$V500,'Transactions (Dated)'!$B$2:$B$53,'Share Values'!Y$11,'Transactions (Dated)'!$C$2:$C$53,"Buy")-SUMIFS('Transactions (Dated)'!$E$2:$E$53,'Transactions (Dated)'!$D$2:$D$53,'Share Values'!$V500,'Transactions (Dated)'!$B$2:$B$53,'Share Values'!Y$11,'Transactions (Dated)'!$C$2:$C$53,"Sell")</f>
        <v>0</v>
      </c>
      <c r="Z500" s="40">
        <f ca="1">Z499+SUMIFS('Transactions (Dated)'!$E$2:$E$53,'Transactions (Dated)'!$D$2:$D$53,'Share Values'!$V500,'Transactions (Dated)'!$B$2:$B$53,'Share Values'!Z$11,'Transactions (Dated)'!$C$2:$C$53,"Buy")-SUMIFS('Transactions (Dated)'!$E$2:$E$53,'Transactions (Dated)'!$D$2:$D$53,'Share Values'!$V500,'Transactions (Dated)'!$B$2:$B$53,'Share Values'!Z$11,'Transactions (Dated)'!$C$2:$C$53,"Sell")</f>
        <v>1892</v>
      </c>
      <c r="AA500" s="40">
        <f ca="1">AA499+SUMIFS('Transactions (Dated)'!$E$2:$E$53,'Transactions (Dated)'!$D$2:$D$53,'Share Values'!$V500,'Transactions (Dated)'!$B$2:$B$53,'Share Values'!AA$11,'Transactions (Dated)'!$C$2:$C$53,"Buy")-SUMIFS('Transactions (Dated)'!$E$2:$E$53,'Transactions (Dated)'!$D$2:$D$53,'Share Values'!$V500,'Transactions (Dated)'!$B$2:$B$53,'Share Values'!AA$11,'Transactions (Dated)'!$C$2:$C$53,"Sell")</f>
        <v>2348</v>
      </c>
      <c r="AB500" s="40">
        <f ca="1">AB499+SUMIFS('Transactions (Dated)'!$E$2:$E$53,'Transactions (Dated)'!$D$2:$D$53,'Share Values'!$V500,'Transactions (Dated)'!$B$2:$B$53,'Share Values'!AB$11,'Transactions (Dated)'!$C$2:$C$53,"Buy")-SUMIFS('Transactions (Dated)'!$E$2:$E$53,'Transactions (Dated)'!$D$2:$D$53,'Share Values'!$V500,'Transactions (Dated)'!$B$2:$B$53,'Share Values'!AB$11,'Transactions (Dated)'!$C$2:$C$53,"Sell")</f>
        <v>4900</v>
      </c>
      <c r="AC500" s="40">
        <f ca="1">AC499+SUMIFS('Transactions (Dated)'!$E$2:$E$53,'Transactions (Dated)'!$D$2:$D$53,'Share Values'!$V500,'Transactions (Dated)'!$B$2:$B$53,'Share Values'!AC$11,'Transactions (Dated)'!$C$2:$C$53,"Buy")-SUMIFS('Transactions (Dated)'!$E$2:$E$53,'Transactions (Dated)'!$D$2:$D$53,'Share Values'!$V500,'Transactions (Dated)'!$B$2:$B$53,'Share Values'!AC$11,'Transactions (Dated)'!$C$2:$C$53,"Sell")</f>
        <v>2900</v>
      </c>
      <c r="AD500" s="40">
        <f ca="1">AD499+SUMIFS('Transactions (Dated)'!$E$2:$E$53,'Transactions (Dated)'!$D$2:$D$53,'Share Values'!$V500,'Transactions (Dated)'!$B$2:$B$53,'Share Values'!AD$11,'Transactions (Dated)'!$C$2:$C$53,"Buy")-SUMIFS('Transactions (Dated)'!$E$2:$E$53,'Transactions (Dated)'!$D$2:$D$53,'Share Values'!$V500,'Transactions (Dated)'!$B$2:$B$53,'Share Values'!AD$11,'Transactions (Dated)'!$C$2:$C$53,"Sell")</f>
        <v>14201</v>
      </c>
      <c r="AE500" s="40">
        <f ca="1">AE499+SUMIFS('Transactions (Dated)'!$E$2:$E$53,'Transactions (Dated)'!$D$2:$D$53,'Share Values'!$V500,'Transactions (Dated)'!$B$2:$B$53,'Share Values'!AE$11,'Transactions (Dated)'!$C$2:$C$53,"Buy")-SUMIFS('Transactions (Dated)'!$E$2:$E$53,'Transactions (Dated)'!$D$2:$D$53,'Share Values'!$V500,'Transactions (Dated)'!$B$2:$B$53,'Share Values'!AE$11,'Transactions (Dated)'!$C$2:$C$53,"Sell")</f>
        <v>6835</v>
      </c>
      <c r="AF500" s="40">
        <f ca="1">AF499+SUMIFS('Transactions (Dated)'!$E$2:$E$53,'Transactions (Dated)'!$D$2:$D$53,'Share Values'!$V500,'Transactions (Dated)'!$B$2:$B$53,'Share Values'!AF$11,'Transactions (Dated)'!$C$2:$C$53,"Buy")-SUMIFS('Transactions (Dated)'!$E$2:$E$53,'Transactions (Dated)'!$D$2:$D$53,'Share Values'!$V500,'Transactions (Dated)'!$B$2:$B$53,'Share Values'!AF$11,'Transactions (Dated)'!$C$2:$C$53,"Sell")</f>
        <v>0</v>
      </c>
      <c r="AG500" s="40">
        <f ca="1">AG499+SUMIFS('Transactions (Dated)'!$E$2:$E$53,'Transactions (Dated)'!$D$2:$D$53,'Share Values'!$V500,'Transactions (Dated)'!$B$2:$B$53,'Share Values'!AG$11,'Transactions (Dated)'!$C$2:$C$53,"Buy")-SUMIFS('Transactions (Dated)'!$E$2:$E$53,'Transactions (Dated)'!$D$2:$D$53,'Share Values'!$V500,'Transactions (Dated)'!$B$2:$B$53,'Share Values'!AG$11,'Transactions (Dated)'!$C$2:$C$53,"Sell")</f>
        <v>0</v>
      </c>
      <c r="AH500" s="40">
        <f ca="1">AH499+SUMIFS('Transactions (Dated)'!$E$2:$E$53,'Transactions (Dated)'!$D$2:$D$53,'Share Values'!$V500,'Transactions (Dated)'!$B$2:$B$53,'Share Values'!AH$11,'Transactions (Dated)'!$C$2:$C$53,"Buy")-SUMIFS('Transactions (Dated)'!$E$2:$E$53,'Transactions (Dated)'!$D$2:$D$53,'Share Values'!$V500,'Transactions (Dated)'!$B$2:$B$53,'Share Values'!AH$11,'Transactions (Dated)'!$C$2:$C$53,"Sell")</f>
        <v>0</v>
      </c>
      <c r="AI500" s="40">
        <f ca="1">AI499+SUMIFS('Transactions (Dated)'!$E$2:$E$53,'Transactions (Dated)'!$D$2:$D$53,'Share Values'!$V500,'Transactions (Dated)'!$B$2:$B$53,'Share Values'!AI$11,'Transactions (Dated)'!$C$2:$C$53,"Buy")-SUMIFS('Transactions (Dated)'!$E$2:$E$53,'Transactions (Dated)'!$D$2:$D$53,'Share Values'!$V500,'Transactions (Dated)'!$B$2:$B$53,'Share Values'!AI$11,'Transactions (Dated)'!$C$2:$C$53,"Sell")</f>
        <v>0</v>
      </c>
      <c r="AJ500" s="40">
        <f ca="1">AJ499+SUMIFS('Transactions (Dated)'!$E$2:$E$53,'Transactions (Dated)'!$D$2:$D$53,'Share Values'!$V500,'Transactions (Dated)'!$B$2:$B$53,'Share Values'!AJ$11,'Transactions (Dated)'!$C$2:$C$53,"Buy")-SUMIFS('Transactions (Dated)'!$E$2:$E$53,'Transactions (Dated)'!$D$2:$D$53,'Share Values'!$V500,'Transactions (Dated)'!$B$2:$B$53,'Share Values'!AJ$11,'Transactions (Dated)'!$C$2:$C$53,"Sell")</f>
        <v>0</v>
      </c>
      <c r="AK500" s="40"/>
      <c r="AM500" s="3">
        <f t="shared" si="177"/>
        <v>42625</v>
      </c>
      <c r="AN500" s="6">
        <f t="shared" ca="1" si="178"/>
        <v>45926.25</v>
      </c>
      <c r="AO500" s="6">
        <f t="shared" ca="1" si="179"/>
        <v>25781.25</v>
      </c>
      <c r="AP500" s="6">
        <f t="shared" ca="1" si="180"/>
        <v>0</v>
      </c>
      <c r="AQ500" s="6">
        <f t="shared" ca="1" si="181"/>
        <v>74715.08</v>
      </c>
      <c r="AR500" s="6">
        <f t="shared" ca="1" si="182"/>
        <v>20685.88</v>
      </c>
      <c r="AS500" s="6">
        <f t="shared" ca="1" si="183"/>
        <v>70413</v>
      </c>
      <c r="AT500" s="6">
        <f t="shared" ca="1" si="184"/>
        <v>53070</v>
      </c>
      <c r="AU500" s="6">
        <f t="shared" ca="1" si="185"/>
        <v>104803.38</v>
      </c>
      <c r="AV500" s="6">
        <f t="shared" ca="1" si="186"/>
        <v>66231.149999999994</v>
      </c>
      <c r="AW500" s="6">
        <f t="shared" ca="1" si="187"/>
        <v>0</v>
      </c>
      <c r="AX500" s="6">
        <f t="shared" ca="1" si="188"/>
        <v>0</v>
      </c>
      <c r="AY500" s="6">
        <f t="shared" ca="1" si="189"/>
        <v>0</v>
      </c>
      <c r="AZ500" s="6">
        <f t="shared" ca="1" si="190"/>
        <v>0</v>
      </c>
      <c r="BA500" s="6">
        <f t="shared" ca="1" si="191"/>
        <v>0</v>
      </c>
      <c r="BB500" s="6"/>
      <c r="BD500" s="4">
        <f t="shared" ca="1" si="192"/>
        <v>461625.99</v>
      </c>
      <c r="BF500" s="3">
        <f t="shared" si="193"/>
        <v>42625</v>
      </c>
      <c r="BG500" s="6">
        <f>BG499+SUMIFS('Transactions (Dated)'!H:H,'Transactions (Dated)'!D:D,'Share Values'!AM500)</f>
        <v>633797.67999999993</v>
      </c>
      <c r="BH500" s="6">
        <f ca="1">BH499+SUMIFS('Transactions (Dated)'!$F:$F,'Transactions (Dated)'!$D:$D,$BF500,'Transactions (Dated)'!$B:$B,BH$11,'Transactions (Dated)'!$C:$C,"Dividend (paid to cash)")*W500</f>
        <v>0</v>
      </c>
      <c r="BI500" s="6">
        <f ca="1">BI499+SUMIFS('Transactions (Dated)'!$F:$F,'Transactions (Dated)'!$D:$D,$BF500,'Transactions (Dated)'!$B:$B,BI$11,'Transactions (Dated)'!$C:$C,"Dividend (paid to cash)")*X500</f>
        <v>2421.875</v>
      </c>
      <c r="BJ500" s="6">
        <f ca="1">BJ499+SUMIFS('Transactions (Dated)'!$F:$F,'Transactions (Dated)'!$D:$D,$BF500,'Transactions (Dated)'!$B:$B,BJ$11,'Transactions (Dated)'!$C:$C,"Dividend (paid to cash)")*Y500</f>
        <v>0</v>
      </c>
      <c r="BK500" s="6">
        <f ca="1">BK499+SUMIFS('Transactions (Dated)'!$F:$F,'Transactions (Dated)'!$D:$D,$BF500,'Transactions (Dated)'!$B:$B,BK$11,'Transactions (Dated)'!$C:$C,"Dividend (paid to cash)")*Z500</f>
        <v>482.46000000000004</v>
      </c>
      <c r="BL500" s="6">
        <f ca="1">BL499+SUMIFS('Transactions (Dated)'!$F:$F,'Transactions (Dated)'!$D:$D,$BF500,'Transactions (Dated)'!$B:$B,BL$11,'Transactions (Dated)'!$C:$C,"Dividend (paid to cash)")*AA500</f>
        <v>0</v>
      </c>
      <c r="BM500" s="6">
        <f ca="1">BM499+SUMIFS('Transactions (Dated)'!$F:$F,'Transactions (Dated)'!$D:$D,$BF500,'Transactions (Dated)'!$B:$B,BM$11,'Transactions (Dated)'!$C:$C,"Dividend (paid to cash)")*AB500</f>
        <v>3233.8530000000001</v>
      </c>
      <c r="BN500" s="6">
        <f ca="1">BN499+SUMIFS('Transactions (Dated)'!$F:$F,'Transactions (Dated)'!$D:$D,$BF500,'Transactions (Dated)'!$B:$B,BN$11,'Transactions (Dated)'!$C:$C,"Dividend (paid to cash)")*AC500</f>
        <v>1740</v>
      </c>
      <c r="BO500" s="6">
        <f ca="1">BO499+SUMIFS('Transactions (Dated)'!$F:$F,'Transactions (Dated)'!$D:$D,$BF500,'Transactions (Dated)'!$B:$B,BO$11,'Transactions (Dated)'!$C:$C,"Dividend (paid to cash)")*AD500</f>
        <v>0</v>
      </c>
      <c r="BP500" s="6">
        <f ca="1">BP499+SUMIFS('Transactions (Dated)'!$F:$F,'Transactions (Dated)'!$D:$D,$BF500,'Transactions (Dated)'!$B:$B,BP$11,'Transactions (Dated)'!$C:$C,"Dividend (paid to cash)")*AE500</f>
        <v>0</v>
      </c>
      <c r="BQ500" s="6">
        <f ca="1">BQ499+SUMIFS('Transactions (Dated)'!$F:$F,'Transactions (Dated)'!$D:$D,$BF500,'Transactions (Dated)'!$B:$B,BQ$11,'Transactions (Dated)'!$C:$C,"Dividend (paid to cash)")*AF500</f>
        <v>0</v>
      </c>
      <c r="BR500" s="6">
        <f ca="1">BR499+SUMIFS('Transactions (Dated)'!$F:$F,'Transactions (Dated)'!$D:$D,$BF500,'Transactions (Dated)'!$B:$B,BR$11,'Transactions (Dated)'!$C:$C,"Dividend (paid to cash)")*AG500</f>
        <v>0</v>
      </c>
      <c r="BS500" s="6">
        <f ca="1">BS499+SUMIFS('Transactions (Dated)'!$F:$F,'Transactions (Dated)'!$D:$D,$BF500,'Transactions (Dated)'!$B:$B,BS$11,'Transactions (Dated)'!$C:$C,"Dividend (paid to cash)")*AH500</f>
        <v>0</v>
      </c>
      <c r="BT500" s="6">
        <f ca="1">BT499+SUMIFS('Transactions (Dated)'!$F:$F,'Transactions (Dated)'!$D:$D,$BF500,'Transactions (Dated)'!$B:$B,BT$11,'Transactions (Dated)'!$C:$C,"Dividend (paid to cash)")*AI500</f>
        <v>0</v>
      </c>
      <c r="BU500" s="6">
        <f ca="1">BU499+SUMIFS('Transactions (Dated)'!$F:$F,'Transactions (Dated)'!$D:$D,$BF500,'Transactions (Dated)'!$B:$B,BU$11,'Transactions (Dated)'!$C:$C,"Dividend (paid to cash)")*AJ500</f>
        <v>0</v>
      </c>
      <c r="BV500" s="6"/>
      <c r="BX500" s="6">
        <f t="shared" ca="1" si="198"/>
        <v>641675.8679999999</v>
      </c>
      <c r="BZ500" s="3">
        <f t="shared" si="199"/>
        <v>42625</v>
      </c>
      <c r="CA500" s="4">
        <f t="shared" ca="1" si="194"/>
        <v>461625.99</v>
      </c>
      <c r="CB500" s="4">
        <f t="shared" ca="1" si="195"/>
        <v>641675.8679999999</v>
      </c>
      <c r="CD500" s="4">
        <f t="shared" ca="1" si="196"/>
        <v>1103301.858</v>
      </c>
    </row>
    <row r="501" spans="2:82">
      <c r="B501" s="3">
        <f t="shared" si="197"/>
        <v>42626</v>
      </c>
      <c r="C501" s="2">
        <v>14349.1</v>
      </c>
      <c r="E501" s="70">
        <v>42626</v>
      </c>
      <c r="F501" s="69">
        <v>9.5299999999999994</v>
      </c>
      <c r="G501" s="69">
        <v>2.58</v>
      </c>
      <c r="H501" s="69">
        <v>19.440000000000001</v>
      </c>
      <c r="I501" s="69">
        <v>38.909999999999997</v>
      </c>
      <c r="J501" s="69">
        <v>8.83</v>
      </c>
      <c r="K501" s="69">
        <v>14.28</v>
      </c>
      <c r="L501" s="69">
        <v>17.600000000000001</v>
      </c>
      <c r="M501" s="69">
        <v>7.24</v>
      </c>
      <c r="N501" s="69">
        <v>9.6</v>
      </c>
      <c r="O501" s="69">
        <v>10.6333</v>
      </c>
      <c r="P501" s="69">
        <v>22.36</v>
      </c>
      <c r="Q501" s="69">
        <v>1.1499999999999999</v>
      </c>
      <c r="R501" s="69">
        <v>4.93</v>
      </c>
      <c r="S501" s="69">
        <v>40.42</v>
      </c>
      <c r="T501" s="4"/>
      <c r="V501" s="3">
        <f t="shared" si="176"/>
        <v>42626</v>
      </c>
      <c r="W501" s="40">
        <f ca="1">W500+SUMIFS('Transactions (Dated)'!$E$2:$E$53,'Transactions (Dated)'!$D$2:$D$53,'Share Values'!$V501,'Transactions (Dated)'!$B$2:$B$53,'Share Values'!W$11,'Transactions (Dated)'!$C$2:$C$53,"Buy")-SUMIFS('Transactions (Dated)'!$E$2:$E$53,'Transactions (Dated)'!$D$2:$D$53,'Share Values'!$V501,'Transactions (Dated)'!$B$2:$B$53,'Share Values'!W$11,'Transactions (Dated)'!$C$2:$C$53,"Sell")</f>
        <v>4625</v>
      </c>
      <c r="X501" s="40">
        <f ca="1">X500+SUMIFS('Transactions (Dated)'!$E$2:$E$53,'Transactions (Dated)'!$D$2:$D$53,'Share Values'!$V501,'Transactions (Dated)'!$B$2:$B$53,'Share Values'!X$11,'Transactions (Dated)'!$C$2:$C$53,"Buy")-SUMIFS('Transactions (Dated)'!$E$2:$E$53,'Transactions (Dated)'!$D$2:$D$53,'Share Values'!$V501,'Transactions (Dated)'!$B$2:$B$53,'Share Values'!X$11,'Transactions (Dated)'!$C$2:$C$53,"Sell")</f>
        <v>9375</v>
      </c>
      <c r="Y501" s="40">
        <f ca="1">Y500+SUMIFS('Transactions (Dated)'!$E$2:$E$53,'Transactions (Dated)'!$D$2:$D$53,'Share Values'!$V501,'Transactions (Dated)'!$B$2:$B$53,'Share Values'!Y$11,'Transactions (Dated)'!$C$2:$C$53,"Buy")-SUMIFS('Transactions (Dated)'!$E$2:$E$53,'Transactions (Dated)'!$D$2:$D$53,'Share Values'!$V501,'Transactions (Dated)'!$B$2:$B$53,'Share Values'!Y$11,'Transactions (Dated)'!$C$2:$C$53,"Sell")</f>
        <v>0</v>
      </c>
      <c r="Z501" s="40">
        <f ca="1">Z500+SUMIFS('Transactions (Dated)'!$E$2:$E$53,'Transactions (Dated)'!$D$2:$D$53,'Share Values'!$V501,'Transactions (Dated)'!$B$2:$B$53,'Share Values'!Z$11,'Transactions (Dated)'!$C$2:$C$53,"Buy")-SUMIFS('Transactions (Dated)'!$E$2:$E$53,'Transactions (Dated)'!$D$2:$D$53,'Share Values'!$V501,'Transactions (Dated)'!$B$2:$B$53,'Share Values'!Z$11,'Transactions (Dated)'!$C$2:$C$53,"Sell")</f>
        <v>1892</v>
      </c>
      <c r="AA501" s="40">
        <f ca="1">AA500+SUMIFS('Transactions (Dated)'!$E$2:$E$53,'Transactions (Dated)'!$D$2:$D$53,'Share Values'!$V501,'Transactions (Dated)'!$B$2:$B$53,'Share Values'!AA$11,'Transactions (Dated)'!$C$2:$C$53,"Buy")-SUMIFS('Transactions (Dated)'!$E$2:$E$53,'Transactions (Dated)'!$D$2:$D$53,'Share Values'!$V501,'Transactions (Dated)'!$B$2:$B$53,'Share Values'!AA$11,'Transactions (Dated)'!$C$2:$C$53,"Sell")</f>
        <v>2348</v>
      </c>
      <c r="AB501" s="40">
        <f ca="1">AB500+SUMIFS('Transactions (Dated)'!$E$2:$E$53,'Transactions (Dated)'!$D$2:$D$53,'Share Values'!$V501,'Transactions (Dated)'!$B$2:$B$53,'Share Values'!AB$11,'Transactions (Dated)'!$C$2:$C$53,"Buy")-SUMIFS('Transactions (Dated)'!$E$2:$E$53,'Transactions (Dated)'!$D$2:$D$53,'Share Values'!$V501,'Transactions (Dated)'!$B$2:$B$53,'Share Values'!AB$11,'Transactions (Dated)'!$C$2:$C$53,"Sell")</f>
        <v>4900</v>
      </c>
      <c r="AC501" s="40">
        <f ca="1">AC500+SUMIFS('Transactions (Dated)'!$E$2:$E$53,'Transactions (Dated)'!$D$2:$D$53,'Share Values'!$V501,'Transactions (Dated)'!$B$2:$B$53,'Share Values'!AC$11,'Transactions (Dated)'!$C$2:$C$53,"Buy")-SUMIFS('Transactions (Dated)'!$E$2:$E$53,'Transactions (Dated)'!$D$2:$D$53,'Share Values'!$V501,'Transactions (Dated)'!$B$2:$B$53,'Share Values'!AC$11,'Transactions (Dated)'!$C$2:$C$53,"Sell")</f>
        <v>2900</v>
      </c>
      <c r="AD501" s="40">
        <f ca="1">AD500+SUMIFS('Transactions (Dated)'!$E$2:$E$53,'Transactions (Dated)'!$D$2:$D$53,'Share Values'!$V501,'Transactions (Dated)'!$B$2:$B$53,'Share Values'!AD$11,'Transactions (Dated)'!$C$2:$C$53,"Buy")-SUMIFS('Transactions (Dated)'!$E$2:$E$53,'Transactions (Dated)'!$D$2:$D$53,'Share Values'!$V501,'Transactions (Dated)'!$B$2:$B$53,'Share Values'!AD$11,'Transactions (Dated)'!$C$2:$C$53,"Sell")</f>
        <v>14201</v>
      </c>
      <c r="AE501" s="40">
        <f ca="1">AE500+SUMIFS('Transactions (Dated)'!$E$2:$E$53,'Transactions (Dated)'!$D$2:$D$53,'Share Values'!$V501,'Transactions (Dated)'!$B$2:$B$53,'Share Values'!AE$11,'Transactions (Dated)'!$C$2:$C$53,"Buy")-SUMIFS('Transactions (Dated)'!$E$2:$E$53,'Transactions (Dated)'!$D$2:$D$53,'Share Values'!$V501,'Transactions (Dated)'!$B$2:$B$53,'Share Values'!AE$11,'Transactions (Dated)'!$C$2:$C$53,"Sell")</f>
        <v>6835</v>
      </c>
      <c r="AF501" s="40">
        <f ca="1">AF500+SUMIFS('Transactions (Dated)'!$E$2:$E$53,'Transactions (Dated)'!$D$2:$D$53,'Share Values'!$V501,'Transactions (Dated)'!$B$2:$B$53,'Share Values'!AF$11,'Transactions (Dated)'!$C$2:$C$53,"Buy")-SUMIFS('Transactions (Dated)'!$E$2:$E$53,'Transactions (Dated)'!$D$2:$D$53,'Share Values'!$V501,'Transactions (Dated)'!$B$2:$B$53,'Share Values'!AF$11,'Transactions (Dated)'!$C$2:$C$53,"Sell")</f>
        <v>0</v>
      </c>
      <c r="AG501" s="40">
        <f ca="1">AG500+SUMIFS('Transactions (Dated)'!$E$2:$E$53,'Transactions (Dated)'!$D$2:$D$53,'Share Values'!$V501,'Transactions (Dated)'!$B$2:$B$53,'Share Values'!AG$11,'Transactions (Dated)'!$C$2:$C$53,"Buy")-SUMIFS('Transactions (Dated)'!$E$2:$E$53,'Transactions (Dated)'!$D$2:$D$53,'Share Values'!$V501,'Transactions (Dated)'!$B$2:$B$53,'Share Values'!AG$11,'Transactions (Dated)'!$C$2:$C$53,"Sell")</f>
        <v>0</v>
      </c>
      <c r="AH501" s="40">
        <f ca="1">AH500+SUMIFS('Transactions (Dated)'!$E$2:$E$53,'Transactions (Dated)'!$D$2:$D$53,'Share Values'!$V501,'Transactions (Dated)'!$B$2:$B$53,'Share Values'!AH$11,'Transactions (Dated)'!$C$2:$C$53,"Buy")-SUMIFS('Transactions (Dated)'!$E$2:$E$53,'Transactions (Dated)'!$D$2:$D$53,'Share Values'!$V501,'Transactions (Dated)'!$B$2:$B$53,'Share Values'!AH$11,'Transactions (Dated)'!$C$2:$C$53,"Sell")</f>
        <v>0</v>
      </c>
      <c r="AI501" s="40">
        <f ca="1">AI500+SUMIFS('Transactions (Dated)'!$E$2:$E$53,'Transactions (Dated)'!$D$2:$D$53,'Share Values'!$V501,'Transactions (Dated)'!$B$2:$B$53,'Share Values'!AI$11,'Transactions (Dated)'!$C$2:$C$53,"Buy")-SUMIFS('Transactions (Dated)'!$E$2:$E$53,'Transactions (Dated)'!$D$2:$D$53,'Share Values'!$V501,'Transactions (Dated)'!$B$2:$B$53,'Share Values'!AI$11,'Transactions (Dated)'!$C$2:$C$53,"Sell")</f>
        <v>0</v>
      </c>
      <c r="AJ501" s="40">
        <f ca="1">AJ500+SUMIFS('Transactions (Dated)'!$E$2:$E$53,'Transactions (Dated)'!$D$2:$D$53,'Share Values'!$V501,'Transactions (Dated)'!$B$2:$B$53,'Share Values'!AJ$11,'Transactions (Dated)'!$C$2:$C$53,"Buy")-SUMIFS('Transactions (Dated)'!$E$2:$E$53,'Transactions (Dated)'!$D$2:$D$53,'Share Values'!$V501,'Transactions (Dated)'!$B$2:$B$53,'Share Values'!AJ$11,'Transactions (Dated)'!$C$2:$C$53,"Sell")</f>
        <v>0</v>
      </c>
      <c r="AK501" s="40"/>
      <c r="AM501" s="3">
        <f t="shared" si="177"/>
        <v>42626</v>
      </c>
      <c r="AN501" s="6">
        <f t="shared" ca="1" si="178"/>
        <v>44076.25</v>
      </c>
      <c r="AO501" s="6">
        <f t="shared" ca="1" si="179"/>
        <v>24187.5</v>
      </c>
      <c r="AP501" s="6">
        <f t="shared" ca="1" si="180"/>
        <v>0</v>
      </c>
      <c r="AQ501" s="6">
        <f t="shared" ca="1" si="181"/>
        <v>73617.719999999987</v>
      </c>
      <c r="AR501" s="6">
        <f t="shared" ca="1" si="182"/>
        <v>20732.84</v>
      </c>
      <c r="AS501" s="6">
        <f t="shared" ca="1" si="183"/>
        <v>69972</v>
      </c>
      <c r="AT501" s="6">
        <f t="shared" ca="1" si="184"/>
        <v>51040.000000000007</v>
      </c>
      <c r="AU501" s="6">
        <f t="shared" ca="1" si="185"/>
        <v>102815.24</v>
      </c>
      <c r="AV501" s="6">
        <f t="shared" ca="1" si="186"/>
        <v>65616</v>
      </c>
      <c r="AW501" s="6">
        <f t="shared" ca="1" si="187"/>
        <v>0</v>
      </c>
      <c r="AX501" s="6">
        <f t="shared" ca="1" si="188"/>
        <v>0</v>
      </c>
      <c r="AY501" s="6">
        <f t="shared" ca="1" si="189"/>
        <v>0</v>
      </c>
      <c r="AZ501" s="6">
        <f t="shared" ca="1" si="190"/>
        <v>0</v>
      </c>
      <c r="BA501" s="6">
        <f t="shared" ca="1" si="191"/>
        <v>0</v>
      </c>
      <c r="BB501" s="6"/>
      <c r="BD501" s="4">
        <f t="shared" ca="1" si="192"/>
        <v>452057.55</v>
      </c>
      <c r="BF501" s="3">
        <f t="shared" si="193"/>
        <v>42626</v>
      </c>
      <c r="BG501" s="6">
        <f>BG500+SUMIFS('Transactions (Dated)'!H:H,'Transactions (Dated)'!D:D,'Share Values'!AM501)</f>
        <v>633797.67999999993</v>
      </c>
      <c r="BH501" s="6">
        <f ca="1">BH500+SUMIFS('Transactions (Dated)'!$F:$F,'Transactions (Dated)'!$D:$D,$BF501,'Transactions (Dated)'!$B:$B,BH$11,'Transactions (Dated)'!$C:$C,"Dividend (paid to cash)")*W501</f>
        <v>0</v>
      </c>
      <c r="BI501" s="6">
        <f ca="1">BI500+SUMIFS('Transactions (Dated)'!$F:$F,'Transactions (Dated)'!$D:$D,$BF501,'Transactions (Dated)'!$B:$B,BI$11,'Transactions (Dated)'!$C:$C,"Dividend (paid to cash)")*X501</f>
        <v>2421.875</v>
      </c>
      <c r="BJ501" s="6">
        <f ca="1">BJ500+SUMIFS('Transactions (Dated)'!$F:$F,'Transactions (Dated)'!$D:$D,$BF501,'Transactions (Dated)'!$B:$B,BJ$11,'Transactions (Dated)'!$C:$C,"Dividend (paid to cash)")*Y501</f>
        <v>0</v>
      </c>
      <c r="BK501" s="6">
        <f ca="1">BK500+SUMIFS('Transactions (Dated)'!$F:$F,'Transactions (Dated)'!$D:$D,$BF501,'Transactions (Dated)'!$B:$B,BK$11,'Transactions (Dated)'!$C:$C,"Dividend (paid to cash)")*Z501</f>
        <v>482.46000000000004</v>
      </c>
      <c r="BL501" s="6">
        <f ca="1">BL500+SUMIFS('Transactions (Dated)'!$F:$F,'Transactions (Dated)'!$D:$D,$BF501,'Transactions (Dated)'!$B:$B,BL$11,'Transactions (Dated)'!$C:$C,"Dividend (paid to cash)")*AA501</f>
        <v>0</v>
      </c>
      <c r="BM501" s="6">
        <f ca="1">BM500+SUMIFS('Transactions (Dated)'!$F:$F,'Transactions (Dated)'!$D:$D,$BF501,'Transactions (Dated)'!$B:$B,BM$11,'Transactions (Dated)'!$C:$C,"Dividend (paid to cash)")*AB501</f>
        <v>3233.8530000000001</v>
      </c>
      <c r="BN501" s="6">
        <f ca="1">BN500+SUMIFS('Transactions (Dated)'!$F:$F,'Transactions (Dated)'!$D:$D,$BF501,'Transactions (Dated)'!$B:$B,BN$11,'Transactions (Dated)'!$C:$C,"Dividend (paid to cash)")*AC501</f>
        <v>1740</v>
      </c>
      <c r="BO501" s="6">
        <f ca="1">BO500+SUMIFS('Transactions (Dated)'!$F:$F,'Transactions (Dated)'!$D:$D,$BF501,'Transactions (Dated)'!$B:$B,BO$11,'Transactions (Dated)'!$C:$C,"Dividend (paid to cash)")*AD501</f>
        <v>0</v>
      </c>
      <c r="BP501" s="6">
        <f ca="1">BP500+SUMIFS('Transactions (Dated)'!$F:$F,'Transactions (Dated)'!$D:$D,$BF501,'Transactions (Dated)'!$B:$B,BP$11,'Transactions (Dated)'!$C:$C,"Dividend (paid to cash)")*AE501</f>
        <v>0</v>
      </c>
      <c r="BQ501" s="6">
        <f ca="1">BQ500+SUMIFS('Transactions (Dated)'!$F:$F,'Transactions (Dated)'!$D:$D,$BF501,'Transactions (Dated)'!$B:$B,BQ$11,'Transactions (Dated)'!$C:$C,"Dividend (paid to cash)")*AF501</f>
        <v>0</v>
      </c>
      <c r="BR501" s="6">
        <f ca="1">BR500+SUMIFS('Transactions (Dated)'!$F:$F,'Transactions (Dated)'!$D:$D,$BF501,'Transactions (Dated)'!$B:$B,BR$11,'Transactions (Dated)'!$C:$C,"Dividend (paid to cash)")*AG501</f>
        <v>0</v>
      </c>
      <c r="BS501" s="6">
        <f ca="1">BS500+SUMIFS('Transactions (Dated)'!$F:$F,'Transactions (Dated)'!$D:$D,$BF501,'Transactions (Dated)'!$B:$B,BS$11,'Transactions (Dated)'!$C:$C,"Dividend (paid to cash)")*AH501</f>
        <v>0</v>
      </c>
      <c r="BT501" s="6">
        <f ca="1">BT500+SUMIFS('Transactions (Dated)'!$F:$F,'Transactions (Dated)'!$D:$D,$BF501,'Transactions (Dated)'!$B:$B,BT$11,'Transactions (Dated)'!$C:$C,"Dividend (paid to cash)")*AI501</f>
        <v>0</v>
      </c>
      <c r="BU501" s="6">
        <f ca="1">BU500+SUMIFS('Transactions (Dated)'!$F:$F,'Transactions (Dated)'!$D:$D,$BF501,'Transactions (Dated)'!$B:$B,BU$11,'Transactions (Dated)'!$C:$C,"Dividend (paid to cash)")*AJ501</f>
        <v>0</v>
      </c>
      <c r="BV501" s="6"/>
      <c r="BX501" s="6">
        <f t="shared" ca="1" si="198"/>
        <v>641675.8679999999</v>
      </c>
      <c r="BZ501" s="3">
        <f t="shared" si="199"/>
        <v>42626</v>
      </c>
      <c r="CA501" s="4">
        <f t="shared" ca="1" si="194"/>
        <v>452057.55</v>
      </c>
      <c r="CB501" s="4">
        <f t="shared" ca="1" si="195"/>
        <v>641675.8679999999</v>
      </c>
      <c r="CD501" s="4">
        <f t="shared" ca="1" si="196"/>
        <v>1093733.4179999998</v>
      </c>
    </row>
    <row r="502" spans="2:82">
      <c r="B502" s="3">
        <f t="shared" si="197"/>
        <v>42627</v>
      </c>
      <c r="C502" s="2">
        <v>14366.5</v>
      </c>
      <c r="E502" s="70">
        <v>42627</v>
      </c>
      <c r="F502" s="69">
        <v>9.52</v>
      </c>
      <c r="G502" s="69">
        <v>2.5</v>
      </c>
      <c r="H502" s="69">
        <v>19.47</v>
      </c>
      <c r="I502" s="69">
        <v>39.81</v>
      </c>
      <c r="J502" s="69">
        <v>8.8800000000000008</v>
      </c>
      <c r="K502" s="69">
        <v>14.15</v>
      </c>
      <c r="L502" s="69">
        <v>17.25</v>
      </c>
      <c r="M502" s="69">
        <v>7.19</v>
      </c>
      <c r="N502" s="69">
        <v>10</v>
      </c>
      <c r="O502" s="69">
        <v>10.476699999999999</v>
      </c>
      <c r="P502" s="69">
        <v>22.22</v>
      </c>
      <c r="Q502" s="69">
        <v>1.1299999999999999</v>
      </c>
      <c r="R502" s="69">
        <v>4.99</v>
      </c>
      <c r="S502" s="69">
        <v>40.82</v>
      </c>
      <c r="T502" s="4"/>
      <c r="V502" s="3">
        <f t="shared" si="176"/>
        <v>42627</v>
      </c>
      <c r="W502" s="40">
        <f ca="1">W501+SUMIFS('Transactions (Dated)'!$E$2:$E$53,'Transactions (Dated)'!$D$2:$D$53,'Share Values'!$V502,'Transactions (Dated)'!$B$2:$B$53,'Share Values'!W$11,'Transactions (Dated)'!$C$2:$C$53,"Buy")-SUMIFS('Transactions (Dated)'!$E$2:$E$53,'Transactions (Dated)'!$D$2:$D$53,'Share Values'!$V502,'Transactions (Dated)'!$B$2:$B$53,'Share Values'!W$11,'Transactions (Dated)'!$C$2:$C$53,"Sell")</f>
        <v>4625</v>
      </c>
      <c r="X502" s="40">
        <f ca="1">X501+SUMIFS('Transactions (Dated)'!$E$2:$E$53,'Transactions (Dated)'!$D$2:$D$53,'Share Values'!$V502,'Transactions (Dated)'!$B$2:$B$53,'Share Values'!X$11,'Transactions (Dated)'!$C$2:$C$53,"Buy")-SUMIFS('Transactions (Dated)'!$E$2:$E$53,'Transactions (Dated)'!$D$2:$D$53,'Share Values'!$V502,'Transactions (Dated)'!$B$2:$B$53,'Share Values'!X$11,'Transactions (Dated)'!$C$2:$C$53,"Sell")</f>
        <v>9375</v>
      </c>
      <c r="Y502" s="40">
        <f ca="1">Y501+SUMIFS('Transactions (Dated)'!$E$2:$E$53,'Transactions (Dated)'!$D$2:$D$53,'Share Values'!$V502,'Transactions (Dated)'!$B$2:$B$53,'Share Values'!Y$11,'Transactions (Dated)'!$C$2:$C$53,"Buy")-SUMIFS('Transactions (Dated)'!$E$2:$E$53,'Transactions (Dated)'!$D$2:$D$53,'Share Values'!$V502,'Transactions (Dated)'!$B$2:$B$53,'Share Values'!Y$11,'Transactions (Dated)'!$C$2:$C$53,"Sell")</f>
        <v>0</v>
      </c>
      <c r="Z502" s="40">
        <f ca="1">Z501+SUMIFS('Transactions (Dated)'!$E$2:$E$53,'Transactions (Dated)'!$D$2:$D$53,'Share Values'!$V502,'Transactions (Dated)'!$B$2:$B$53,'Share Values'!Z$11,'Transactions (Dated)'!$C$2:$C$53,"Buy")-SUMIFS('Transactions (Dated)'!$E$2:$E$53,'Transactions (Dated)'!$D$2:$D$53,'Share Values'!$V502,'Transactions (Dated)'!$B$2:$B$53,'Share Values'!Z$11,'Transactions (Dated)'!$C$2:$C$53,"Sell")</f>
        <v>1892</v>
      </c>
      <c r="AA502" s="40">
        <f ca="1">AA501+SUMIFS('Transactions (Dated)'!$E$2:$E$53,'Transactions (Dated)'!$D$2:$D$53,'Share Values'!$V502,'Transactions (Dated)'!$B$2:$B$53,'Share Values'!AA$11,'Transactions (Dated)'!$C$2:$C$53,"Buy")-SUMIFS('Transactions (Dated)'!$E$2:$E$53,'Transactions (Dated)'!$D$2:$D$53,'Share Values'!$V502,'Transactions (Dated)'!$B$2:$B$53,'Share Values'!AA$11,'Transactions (Dated)'!$C$2:$C$53,"Sell")</f>
        <v>2348</v>
      </c>
      <c r="AB502" s="40">
        <f ca="1">AB501+SUMIFS('Transactions (Dated)'!$E$2:$E$53,'Transactions (Dated)'!$D$2:$D$53,'Share Values'!$V502,'Transactions (Dated)'!$B$2:$B$53,'Share Values'!AB$11,'Transactions (Dated)'!$C$2:$C$53,"Buy")-SUMIFS('Transactions (Dated)'!$E$2:$E$53,'Transactions (Dated)'!$D$2:$D$53,'Share Values'!$V502,'Transactions (Dated)'!$B$2:$B$53,'Share Values'!AB$11,'Transactions (Dated)'!$C$2:$C$53,"Sell")</f>
        <v>4900</v>
      </c>
      <c r="AC502" s="40">
        <f ca="1">AC501+SUMIFS('Transactions (Dated)'!$E$2:$E$53,'Transactions (Dated)'!$D$2:$D$53,'Share Values'!$V502,'Transactions (Dated)'!$B$2:$B$53,'Share Values'!AC$11,'Transactions (Dated)'!$C$2:$C$53,"Buy")-SUMIFS('Transactions (Dated)'!$E$2:$E$53,'Transactions (Dated)'!$D$2:$D$53,'Share Values'!$V502,'Transactions (Dated)'!$B$2:$B$53,'Share Values'!AC$11,'Transactions (Dated)'!$C$2:$C$53,"Sell")</f>
        <v>2900</v>
      </c>
      <c r="AD502" s="40">
        <f ca="1">AD501+SUMIFS('Transactions (Dated)'!$E$2:$E$53,'Transactions (Dated)'!$D$2:$D$53,'Share Values'!$V502,'Transactions (Dated)'!$B$2:$B$53,'Share Values'!AD$11,'Transactions (Dated)'!$C$2:$C$53,"Buy")-SUMIFS('Transactions (Dated)'!$E$2:$E$53,'Transactions (Dated)'!$D$2:$D$53,'Share Values'!$V502,'Transactions (Dated)'!$B$2:$B$53,'Share Values'!AD$11,'Transactions (Dated)'!$C$2:$C$53,"Sell")</f>
        <v>14201</v>
      </c>
      <c r="AE502" s="40">
        <f ca="1">AE501+SUMIFS('Transactions (Dated)'!$E$2:$E$53,'Transactions (Dated)'!$D$2:$D$53,'Share Values'!$V502,'Transactions (Dated)'!$B$2:$B$53,'Share Values'!AE$11,'Transactions (Dated)'!$C$2:$C$53,"Buy")-SUMIFS('Transactions (Dated)'!$E$2:$E$53,'Transactions (Dated)'!$D$2:$D$53,'Share Values'!$V502,'Transactions (Dated)'!$B$2:$B$53,'Share Values'!AE$11,'Transactions (Dated)'!$C$2:$C$53,"Sell")</f>
        <v>6835</v>
      </c>
      <c r="AF502" s="40">
        <f ca="1">AF501+SUMIFS('Transactions (Dated)'!$E$2:$E$53,'Transactions (Dated)'!$D$2:$D$53,'Share Values'!$V502,'Transactions (Dated)'!$B$2:$B$53,'Share Values'!AF$11,'Transactions (Dated)'!$C$2:$C$53,"Buy")-SUMIFS('Transactions (Dated)'!$E$2:$E$53,'Transactions (Dated)'!$D$2:$D$53,'Share Values'!$V502,'Transactions (Dated)'!$B$2:$B$53,'Share Values'!AF$11,'Transactions (Dated)'!$C$2:$C$53,"Sell")</f>
        <v>0</v>
      </c>
      <c r="AG502" s="40">
        <f ca="1">AG501+SUMIFS('Transactions (Dated)'!$E$2:$E$53,'Transactions (Dated)'!$D$2:$D$53,'Share Values'!$V502,'Transactions (Dated)'!$B$2:$B$53,'Share Values'!AG$11,'Transactions (Dated)'!$C$2:$C$53,"Buy")-SUMIFS('Transactions (Dated)'!$E$2:$E$53,'Transactions (Dated)'!$D$2:$D$53,'Share Values'!$V502,'Transactions (Dated)'!$B$2:$B$53,'Share Values'!AG$11,'Transactions (Dated)'!$C$2:$C$53,"Sell")</f>
        <v>0</v>
      </c>
      <c r="AH502" s="40">
        <f ca="1">AH501+SUMIFS('Transactions (Dated)'!$E$2:$E$53,'Transactions (Dated)'!$D$2:$D$53,'Share Values'!$V502,'Transactions (Dated)'!$B$2:$B$53,'Share Values'!AH$11,'Transactions (Dated)'!$C$2:$C$53,"Buy")-SUMIFS('Transactions (Dated)'!$E$2:$E$53,'Transactions (Dated)'!$D$2:$D$53,'Share Values'!$V502,'Transactions (Dated)'!$B$2:$B$53,'Share Values'!AH$11,'Transactions (Dated)'!$C$2:$C$53,"Sell")</f>
        <v>0</v>
      </c>
      <c r="AI502" s="40">
        <f ca="1">AI501+SUMIFS('Transactions (Dated)'!$E$2:$E$53,'Transactions (Dated)'!$D$2:$D$53,'Share Values'!$V502,'Transactions (Dated)'!$B$2:$B$53,'Share Values'!AI$11,'Transactions (Dated)'!$C$2:$C$53,"Buy")-SUMIFS('Transactions (Dated)'!$E$2:$E$53,'Transactions (Dated)'!$D$2:$D$53,'Share Values'!$V502,'Transactions (Dated)'!$B$2:$B$53,'Share Values'!AI$11,'Transactions (Dated)'!$C$2:$C$53,"Sell")</f>
        <v>0</v>
      </c>
      <c r="AJ502" s="40">
        <f ca="1">AJ501+SUMIFS('Transactions (Dated)'!$E$2:$E$53,'Transactions (Dated)'!$D$2:$D$53,'Share Values'!$V502,'Transactions (Dated)'!$B$2:$B$53,'Share Values'!AJ$11,'Transactions (Dated)'!$C$2:$C$53,"Buy")-SUMIFS('Transactions (Dated)'!$E$2:$E$53,'Transactions (Dated)'!$D$2:$D$53,'Share Values'!$V502,'Transactions (Dated)'!$B$2:$B$53,'Share Values'!AJ$11,'Transactions (Dated)'!$C$2:$C$53,"Sell")</f>
        <v>0</v>
      </c>
      <c r="AK502" s="40"/>
      <c r="AM502" s="3">
        <f t="shared" si="177"/>
        <v>42627</v>
      </c>
      <c r="AN502" s="6">
        <f t="shared" ca="1" si="178"/>
        <v>44030</v>
      </c>
      <c r="AO502" s="6">
        <f t="shared" ca="1" si="179"/>
        <v>23437.5</v>
      </c>
      <c r="AP502" s="6">
        <f t="shared" ca="1" si="180"/>
        <v>0</v>
      </c>
      <c r="AQ502" s="6">
        <f t="shared" ca="1" si="181"/>
        <v>75320.52</v>
      </c>
      <c r="AR502" s="6">
        <f t="shared" ca="1" si="182"/>
        <v>20850.240000000002</v>
      </c>
      <c r="AS502" s="6">
        <f t="shared" ca="1" si="183"/>
        <v>69335</v>
      </c>
      <c r="AT502" s="6">
        <f t="shared" ca="1" si="184"/>
        <v>50025</v>
      </c>
      <c r="AU502" s="6">
        <f t="shared" ca="1" si="185"/>
        <v>102105.19</v>
      </c>
      <c r="AV502" s="6">
        <f t="shared" ca="1" si="186"/>
        <v>68350</v>
      </c>
      <c r="AW502" s="6">
        <f t="shared" ca="1" si="187"/>
        <v>0</v>
      </c>
      <c r="AX502" s="6">
        <f t="shared" ca="1" si="188"/>
        <v>0</v>
      </c>
      <c r="AY502" s="6">
        <f t="shared" ca="1" si="189"/>
        <v>0</v>
      </c>
      <c r="AZ502" s="6">
        <f t="shared" ca="1" si="190"/>
        <v>0</v>
      </c>
      <c r="BA502" s="6">
        <f t="shared" ca="1" si="191"/>
        <v>0</v>
      </c>
      <c r="BB502" s="6"/>
      <c r="BD502" s="4">
        <f t="shared" ca="1" si="192"/>
        <v>453453.45</v>
      </c>
      <c r="BF502" s="3">
        <f t="shared" si="193"/>
        <v>42627</v>
      </c>
      <c r="BG502" s="6">
        <f>BG501+SUMIFS('Transactions (Dated)'!H:H,'Transactions (Dated)'!D:D,'Share Values'!AM502)</f>
        <v>633797.67999999993</v>
      </c>
      <c r="BH502" s="6">
        <f ca="1">BH501+SUMIFS('Transactions (Dated)'!$F:$F,'Transactions (Dated)'!$D:$D,$BF502,'Transactions (Dated)'!$B:$B,BH$11,'Transactions (Dated)'!$C:$C,"Dividend (paid to cash)")*W502</f>
        <v>0</v>
      </c>
      <c r="BI502" s="6">
        <f ca="1">BI501+SUMIFS('Transactions (Dated)'!$F:$F,'Transactions (Dated)'!$D:$D,$BF502,'Transactions (Dated)'!$B:$B,BI$11,'Transactions (Dated)'!$C:$C,"Dividend (paid to cash)")*X502</f>
        <v>2421.875</v>
      </c>
      <c r="BJ502" s="6">
        <f ca="1">BJ501+SUMIFS('Transactions (Dated)'!$F:$F,'Transactions (Dated)'!$D:$D,$BF502,'Transactions (Dated)'!$B:$B,BJ$11,'Transactions (Dated)'!$C:$C,"Dividend (paid to cash)")*Y502</f>
        <v>0</v>
      </c>
      <c r="BK502" s="6">
        <f ca="1">BK501+SUMIFS('Transactions (Dated)'!$F:$F,'Transactions (Dated)'!$D:$D,$BF502,'Transactions (Dated)'!$B:$B,BK$11,'Transactions (Dated)'!$C:$C,"Dividend (paid to cash)")*Z502</f>
        <v>482.46000000000004</v>
      </c>
      <c r="BL502" s="6">
        <f ca="1">BL501+SUMIFS('Transactions (Dated)'!$F:$F,'Transactions (Dated)'!$D:$D,$BF502,'Transactions (Dated)'!$B:$B,BL$11,'Transactions (Dated)'!$C:$C,"Dividend (paid to cash)")*AA502</f>
        <v>0</v>
      </c>
      <c r="BM502" s="6">
        <f ca="1">BM501+SUMIFS('Transactions (Dated)'!$F:$F,'Transactions (Dated)'!$D:$D,$BF502,'Transactions (Dated)'!$B:$B,BM$11,'Transactions (Dated)'!$C:$C,"Dividend (paid to cash)")*AB502</f>
        <v>3233.8530000000001</v>
      </c>
      <c r="BN502" s="6">
        <f ca="1">BN501+SUMIFS('Transactions (Dated)'!$F:$F,'Transactions (Dated)'!$D:$D,$BF502,'Transactions (Dated)'!$B:$B,BN$11,'Transactions (Dated)'!$C:$C,"Dividend (paid to cash)")*AC502</f>
        <v>1740</v>
      </c>
      <c r="BO502" s="6">
        <f ca="1">BO501+SUMIFS('Transactions (Dated)'!$F:$F,'Transactions (Dated)'!$D:$D,$BF502,'Transactions (Dated)'!$B:$B,BO$11,'Transactions (Dated)'!$C:$C,"Dividend (paid to cash)")*AD502</f>
        <v>0</v>
      </c>
      <c r="BP502" s="6">
        <f ca="1">BP501+SUMIFS('Transactions (Dated)'!$F:$F,'Transactions (Dated)'!$D:$D,$BF502,'Transactions (Dated)'!$B:$B,BP$11,'Transactions (Dated)'!$C:$C,"Dividend (paid to cash)")*AE502</f>
        <v>0</v>
      </c>
      <c r="BQ502" s="6">
        <f ca="1">BQ501+SUMIFS('Transactions (Dated)'!$F:$F,'Transactions (Dated)'!$D:$D,$BF502,'Transactions (Dated)'!$B:$B,BQ$11,'Transactions (Dated)'!$C:$C,"Dividend (paid to cash)")*AF502</f>
        <v>0</v>
      </c>
      <c r="BR502" s="6">
        <f ca="1">BR501+SUMIFS('Transactions (Dated)'!$F:$F,'Transactions (Dated)'!$D:$D,$BF502,'Transactions (Dated)'!$B:$B,BR$11,'Transactions (Dated)'!$C:$C,"Dividend (paid to cash)")*AG502</f>
        <v>0</v>
      </c>
      <c r="BS502" s="6">
        <f ca="1">BS501+SUMIFS('Transactions (Dated)'!$F:$F,'Transactions (Dated)'!$D:$D,$BF502,'Transactions (Dated)'!$B:$B,BS$11,'Transactions (Dated)'!$C:$C,"Dividend (paid to cash)")*AH502</f>
        <v>0</v>
      </c>
      <c r="BT502" s="6">
        <f ca="1">BT501+SUMIFS('Transactions (Dated)'!$F:$F,'Transactions (Dated)'!$D:$D,$BF502,'Transactions (Dated)'!$B:$B,BT$11,'Transactions (Dated)'!$C:$C,"Dividend (paid to cash)")*AI502</f>
        <v>0</v>
      </c>
      <c r="BU502" s="6">
        <f ca="1">BU501+SUMIFS('Transactions (Dated)'!$F:$F,'Transactions (Dated)'!$D:$D,$BF502,'Transactions (Dated)'!$B:$B,BU$11,'Transactions (Dated)'!$C:$C,"Dividend (paid to cash)")*AJ502</f>
        <v>0</v>
      </c>
      <c r="BV502" s="6"/>
      <c r="BX502" s="6">
        <f t="shared" ca="1" si="198"/>
        <v>641675.8679999999</v>
      </c>
      <c r="BZ502" s="3">
        <f t="shared" si="199"/>
        <v>42627</v>
      </c>
      <c r="CA502" s="4">
        <f t="shared" ca="1" si="194"/>
        <v>453453.45</v>
      </c>
      <c r="CB502" s="4">
        <f t="shared" ca="1" si="195"/>
        <v>641675.8679999999</v>
      </c>
      <c r="CD502" s="4">
        <f t="shared" ca="1" si="196"/>
        <v>1095129.318</v>
      </c>
    </row>
    <row r="503" spans="2:82">
      <c r="B503" s="3">
        <f t="shared" si="197"/>
        <v>42628</v>
      </c>
      <c r="C503" s="2">
        <v>14503.7</v>
      </c>
      <c r="E503" s="70">
        <v>42628</v>
      </c>
      <c r="F503" s="69">
        <v>9.5299999999999994</v>
      </c>
      <c r="G503" s="69">
        <v>2.57</v>
      </c>
      <c r="H503" s="69">
        <v>19.66</v>
      </c>
      <c r="I503" s="69">
        <v>39.82</v>
      </c>
      <c r="J503" s="69">
        <v>9.0399999999999991</v>
      </c>
      <c r="K503" s="69">
        <v>14.29</v>
      </c>
      <c r="L503" s="69">
        <v>17.23</v>
      </c>
      <c r="M503" s="69">
        <v>7.09</v>
      </c>
      <c r="N503" s="69">
        <v>10.45</v>
      </c>
      <c r="O503" s="69">
        <v>10.58</v>
      </c>
      <c r="P503" s="69">
        <v>22.45</v>
      </c>
      <c r="Q503" s="69">
        <v>1.1299999999999999</v>
      </c>
      <c r="R503" s="69">
        <v>4.99</v>
      </c>
      <c r="S503" s="69">
        <v>41.26</v>
      </c>
      <c r="T503" s="4"/>
      <c r="V503" s="3">
        <f t="shared" si="176"/>
        <v>42628</v>
      </c>
      <c r="W503" s="40">
        <f ca="1">W502+SUMIFS('Transactions (Dated)'!$E$2:$E$53,'Transactions (Dated)'!$D$2:$D$53,'Share Values'!$V503,'Transactions (Dated)'!$B$2:$B$53,'Share Values'!W$11,'Transactions (Dated)'!$C$2:$C$53,"Buy")-SUMIFS('Transactions (Dated)'!$E$2:$E$53,'Transactions (Dated)'!$D$2:$D$53,'Share Values'!$V503,'Transactions (Dated)'!$B$2:$B$53,'Share Values'!W$11,'Transactions (Dated)'!$C$2:$C$53,"Sell")</f>
        <v>4625</v>
      </c>
      <c r="X503" s="40">
        <f ca="1">X502+SUMIFS('Transactions (Dated)'!$E$2:$E$53,'Transactions (Dated)'!$D$2:$D$53,'Share Values'!$V503,'Transactions (Dated)'!$B$2:$B$53,'Share Values'!X$11,'Transactions (Dated)'!$C$2:$C$53,"Buy")-SUMIFS('Transactions (Dated)'!$E$2:$E$53,'Transactions (Dated)'!$D$2:$D$53,'Share Values'!$V503,'Transactions (Dated)'!$B$2:$B$53,'Share Values'!X$11,'Transactions (Dated)'!$C$2:$C$53,"Sell")</f>
        <v>9375</v>
      </c>
      <c r="Y503" s="40">
        <f ca="1">Y502+SUMIFS('Transactions (Dated)'!$E$2:$E$53,'Transactions (Dated)'!$D$2:$D$53,'Share Values'!$V503,'Transactions (Dated)'!$B$2:$B$53,'Share Values'!Y$11,'Transactions (Dated)'!$C$2:$C$53,"Buy")-SUMIFS('Transactions (Dated)'!$E$2:$E$53,'Transactions (Dated)'!$D$2:$D$53,'Share Values'!$V503,'Transactions (Dated)'!$B$2:$B$53,'Share Values'!Y$11,'Transactions (Dated)'!$C$2:$C$53,"Sell")</f>
        <v>0</v>
      </c>
      <c r="Z503" s="40">
        <f ca="1">Z502+SUMIFS('Transactions (Dated)'!$E$2:$E$53,'Transactions (Dated)'!$D$2:$D$53,'Share Values'!$V503,'Transactions (Dated)'!$B$2:$B$53,'Share Values'!Z$11,'Transactions (Dated)'!$C$2:$C$53,"Buy")-SUMIFS('Transactions (Dated)'!$E$2:$E$53,'Transactions (Dated)'!$D$2:$D$53,'Share Values'!$V503,'Transactions (Dated)'!$B$2:$B$53,'Share Values'!Z$11,'Transactions (Dated)'!$C$2:$C$53,"Sell")</f>
        <v>1892</v>
      </c>
      <c r="AA503" s="40">
        <f ca="1">AA502+SUMIFS('Transactions (Dated)'!$E$2:$E$53,'Transactions (Dated)'!$D$2:$D$53,'Share Values'!$V503,'Transactions (Dated)'!$B$2:$B$53,'Share Values'!AA$11,'Transactions (Dated)'!$C$2:$C$53,"Buy")-SUMIFS('Transactions (Dated)'!$E$2:$E$53,'Transactions (Dated)'!$D$2:$D$53,'Share Values'!$V503,'Transactions (Dated)'!$B$2:$B$53,'Share Values'!AA$11,'Transactions (Dated)'!$C$2:$C$53,"Sell")</f>
        <v>2348</v>
      </c>
      <c r="AB503" s="40">
        <f ca="1">AB502+SUMIFS('Transactions (Dated)'!$E$2:$E$53,'Transactions (Dated)'!$D$2:$D$53,'Share Values'!$V503,'Transactions (Dated)'!$B$2:$B$53,'Share Values'!AB$11,'Transactions (Dated)'!$C$2:$C$53,"Buy")-SUMIFS('Transactions (Dated)'!$E$2:$E$53,'Transactions (Dated)'!$D$2:$D$53,'Share Values'!$V503,'Transactions (Dated)'!$B$2:$B$53,'Share Values'!AB$11,'Transactions (Dated)'!$C$2:$C$53,"Sell")</f>
        <v>4900</v>
      </c>
      <c r="AC503" s="40">
        <f ca="1">AC502+SUMIFS('Transactions (Dated)'!$E$2:$E$53,'Transactions (Dated)'!$D$2:$D$53,'Share Values'!$V503,'Transactions (Dated)'!$B$2:$B$53,'Share Values'!AC$11,'Transactions (Dated)'!$C$2:$C$53,"Buy")-SUMIFS('Transactions (Dated)'!$E$2:$E$53,'Transactions (Dated)'!$D$2:$D$53,'Share Values'!$V503,'Transactions (Dated)'!$B$2:$B$53,'Share Values'!AC$11,'Transactions (Dated)'!$C$2:$C$53,"Sell")</f>
        <v>2900</v>
      </c>
      <c r="AD503" s="40">
        <f ca="1">AD502+SUMIFS('Transactions (Dated)'!$E$2:$E$53,'Transactions (Dated)'!$D$2:$D$53,'Share Values'!$V503,'Transactions (Dated)'!$B$2:$B$53,'Share Values'!AD$11,'Transactions (Dated)'!$C$2:$C$53,"Buy")-SUMIFS('Transactions (Dated)'!$E$2:$E$53,'Transactions (Dated)'!$D$2:$D$53,'Share Values'!$V503,'Transactions (Dated)'!$B$2:$B$53,'Share Values'!AD$11,'Transactions (Dated)'!$C$2:$C$53,"Sell")</f>
        <v>14201</v>
      </c>
      <c r="AE503" s="40">
        <f ca="1">AE502+SUMIFS('Transactions (Dated)'!$E$2:$E$53,'Transactions (Dated)'!$D$2:$D$53,'Share Values'!$V503,'Transactions (Dated)'!$B$2:$B$53,'Share Values'!AE$11,'Transactions (Dated)'!$C$2:$C$53,"Buy")-SUMIFS('Transactions (Dated)'!$E$2:$E$53,'Transactions (Dated)'!$D$2:$D$53,'Share Values'!$V503,'Transactions (Dated)'!$B$2:$B$53,'Share Values'!AE$11,'Transactions (Dated)'!$C$2:$C$53,"Sell")</f>
        <v>6835</v>
      </c>
      <c r="AF503" s="40">
        <f ca="1">AF502+SUMIFS('Transactions (Dated)'!$E$2:$E$53,'Transactions (Dated)'!$D$2:$D$53,'Share Values'!$V503,'Transactions (Dated)'!$B$2:$B$53,'Share Values'!AF$11,'Transactions (Dated)'!$C$2:$C$53,"Buy")-SUMIFS('Transactions (Dated)'!$E$2:$E$53,'Transactions (Dated)'!$D$2:$D$53,'Share Values'!$V503,'Transactions (Dated)'!$B$2:$B$53,'Share Values'!AF$11,'Transactions (Dated)'!$C$2:$C$53,"Sell")</f>
        <v>0</v>
      </c>
      <c r="AG503" s="40">
        <f ca="1">AG502+SUMIFS('Transactions (Dated)'!$E$2:$E$53,'Transactions (Dated)'!$D$2:$D$53,'Share Values'!$V503,'Transactions (Dated)'!$B$2:$B$53,'Share Values'!AG$11,'Transactions (Dated)'!$C$2:$C$53,"Buy")-SUMIFS('Transactions (Dated)'!$E$2:$E$53,'Transactions (Dated)'!$D$2:$D$53,'Share Values'!$V503,'Transactions (Dated)'!$B$2:$B$53,'Share Values'!AG$11,'Transactions (Dated)'!$C$2:$C$53,"Sell")</f>
        <v>0</v>
      </c>
      <c r="AH503" s="40">
        <f ca="1">AH502+SUMIFS('Transactions (Dated)'!$E$2:$E$53,'Transactions (Dated)'!$D$2:$D$53,'Share Values'!$V503,'Transactions (Dated)'!$B$2:$B$53,'Share Values'!AH$11,'Transactions (Dated)'!$C$2:$C$53,"Buy")-SUMIFS('Transactions (Dated)'!$E$2:$E$53,'Transactions (Dated)'!$D$2:$D$53,'Share Values'!$V503,'Transactions (Dated)'!$B$2:$B$53,'Share Values'!AH$11,'Transactions (Dated)'!$C$2:$C$53,"Sell")</f>
        <v>0</v>
      </c>
      <c r="AI503" s="40">
        <f ca="1">AI502+SUMIFS('Transactions (Dated)'!$E$2:$E$53,'Transactions (Dated)'!$D$2:$D$53,'Share Values'!$V503,'Transactions (Dated)'!$B$2:$B$53,'Share Values'!AI$11,'Transactions (Dated)'!$C$2:$C$53,"Buy")-SUMIFS('Transactions (Dated)'!$E$2:$E$53,'Transactions (Dated)'!$D$2:$D$53,'Share Values'!$V503,'Transactions (Dated)'!$B$2:$B$53,'Share Values'!AI$11,'Transactions (Dated)'!$C$2:$C$53,"Sell")</f>
        <v>0</v>
      </c>
      <c r="AJ503" s="40">
        <f ca="1">AJ502+SUMIFS('Transactions (Dated)'!$E$2:$E$53,'Transactions (Dated)'!$D$2:$D$53,'Share Values'!$V503,'Transactions (Dated)'!$B$2:$B$53,'Share Values'!AJ$11,'Transactions (Dated)'!$C$2:$C$53,"Buy")-SUMIFS('Transactions (Dated)'!$E$2:$E$53,'Transactions (Dated)'!$D$2:$D$53,'Share Values'!$V503,'Transactions (Dated)'!$B$2:$B$53,'Share Values'!AJ$11,'Transactions (Dated)'!$C$2:$C$53,"Sell")</f>
        <v>0</v>
      </c>
      <c r="AK503" s="40"/>
      <c r="AM503" s="3">
        <f t="shared" si="177"/>
        <v>42628</v>
      </c>
      <c r="AN503" s="6">
        <f t="shared" ca="1" si="178"/>
        <v>44076.25</v>
      </c>
      <c r="AO503" s="6">
        <f t="shared" ca="1" si="179"/>
        <v>24093.75</v>
      </c>
      <c r="AP503" s="6">
        <f t="shared" ca="1" si="180"/>
        <v>0</v>
      </c>
      <c r="AQ503" s="6">
        <f t="shared" ca="1" si="181"/>
        <v>75339.44</v>
      </c>
      <c r="AR503" s="6">
        <f t="shared" ca="1" si="182"/>
        <v>21225.919999999998</v>
      </c>
      <c r="AS503" s="6">
        <f t="shared" ca="1" si="183"/>
        <v>70021</v>
      </c>
      <c r="AT503" s="6">
        <f t="shared" ca="1" si="184"/>
        <v>49967</v>
      </c>
      <c r="AU503" s="6">
        <f t="shared" ca="1" si="185"/>
        <v>100685.09</v>
      </c>
      <c r="AV503" s="6">
        <f t="shared" ca="1" si="186"/>
        <v>71425.75</v>
      </c>
      <c r="AW503" s="6">
        <f t="shared" ca="1" si="187"/>
        <v>0</v>
      </c>
      <c r="AX503" s="6">
        <f t="shared" ca="1" si="188"/>
        <v>0</v>
      </c>
      <c r="AY503" s="6">
        <f t="shared" ca="1" si="189"/>
        <v>0</v>
      </c>
      <c r="AZ503" s="6">
        <f t="shared" ca="1" si="190"/>
        <v>0</v>
      </c>
      <c r="BA503" s="6">
        <f t="shared" ca="1" si="191"/>
        <v>0</v>
      </c>
      <c r="BB503" s="6"/>
      <c r="BD503" s="4">
        <f t="shared" ca="1" si="192"/>
        <v>456834.19999999995</v>
      </c>
      <c r="BF503" s="3">
        <f t="shared" si="193"/>
        <v>42628</v>
      </c>
      <c r="BG503" s="6">
        <f>BG502+SUMIFS('Transactions (Dated)'!H:H,'Transactions (Dated)'!D:D,'Share Values'!AM503)</f>
        <v>633797.67999999993</v>
      </c>
      <c r="BH503" s="6">
        <f ca="1">BH502+SUMIFS('Transactions (Dated)'!$F:$F,'Transactions (Dated)'!$D:$D,$BF503,'Transactions (Dated)'!$B:$B,BH$11,'Transactions (Dated)'!$C:$C,"Dividend (paid to cash)")*W503</f>
        <v>0</v>
      </c>
      <c r="BI503" s="6">
        <f ca="1">BI502+SUMIFS('Transactions (Dated)'!$F:$F,'Transactions (Dated)'!$D:$D,$BF503,'Transactions (Dated)'!$B:$B,BI$11,'Transactions (Dated)'!$C:$C,"Dividend (paid to cash)")*X503</f>
        <v>2421.875</v>
      </c>
      <c r="BJ503" s="6">
        <f ca="1">BJ502+SUMIFS('Transactions (Dated)'!$F:$F,'Transactions (Dated)'!$D:$D,$BF503,'Transactions (Dated)'!$B:$B,BJ$11,'Transactions (Dated)'!$C:$C,"Dividend (paid to cash)")*Y503</f>
        <v>0</v>
      </c>
      <c r="BK503" s="6">
        <f ca="1">BK502+SUMIFS('Transactions (Dated)'!$F:$F,'Transactions (Dated)'!$D:$D,$BF503,'Transactions (Dated)'!$B:$B,BK$11,'Transactions (Dated)'!$C:$C,"Dividend (paid to cash)")*Z503</f>
        <v>482.46000000000004</v>
      </c>
      <c r="BL503" s="6">
        <f ca="1">BL502+SUMIFS('Transactions (Dated)'!$F:$F,'Transactions (Dated)'!$D:$D,$BF503,'Transactions (Dated)'!$B:$B,BL$11,'Transactions (Dated)'!$C:$C,"Dividend (paid to cash)")*AA503</f>
        <v>0</v>
      </c>
      <c r="BM503" s="6">
        <f ca="1">BM502+SUMIFS('Transactions (Dated)'!$F:$F,'Transactions (Dated)'!$D:$D,$BF503,'Transactions (Dated)'!$B:$B,BM$11,'Transactions (Dated)'!$C:$C,"Dividend (paid to cash)")*AB503</f>
        <v>3233.8530000000001</v>
      </c>
      <c r="BN503" s="6">
        <f ca="1">BN502+SUMIFS('Transactions (Dated)'!$F:$F,'Transactions (Dated)'!$D:$D,$BF503,'Transactions (Dated)'!$B:$B,BN$11,'Transactions (Dated)'!$C:$C,"Dividend (paid to cash)")*AC503</f>
        <v>1740</v>
      </c>
      <c r="BO503" s="6">
        <f ca="1">BO502+SUMIFS('Transactions (Dated)'!$F:$F,'Transactions (Dated)'!$D:$D,$BF503,'Transactions (Dated)'!$B:$B,BO$11,'Transactions (Dated)'!$C:$C,"Dividend (paid to cash)")*AD503</f>
        <v>0</v>
      </c>
      <c r="BP503" s="6">
        <f ca="1">BP502+SUMIFS('Transactions (Dated)'!$F:$F,'Transactions (Dated)'!$D:$D,$BF503,'Transactions (Dated)'!$B:$B,BP$11,'Transactions (Dated)'!$C:$C,"Dividend (paid to cash)")*AE503</f>
        <v>0</v>
      </c>
      <c r="BQ503" s="6">
        <f ca="1">BQ502+SUMIFS('Transactions (Dated)'!$F:$F,'Transactions (Dated)'!$D:$D,$BF503,'Transactions (Dated)'!$B:$B,BQ$11,'Transactions (Dated)'!$C:$C,"Dividend (paid to cash)")*AF503</f>
        <v>0</v>
      </c>
      <c r="BR503" s="6">
        <f ca="1">BR502+SUMIFS('Transactions (Dated)'!$F:$F,'Transactions (Dated)'!$D:$D,$BF503,'Transactions (Dated)'!$B:$B,BR$11,'Transactions (Dated)'!$C:$C,"Dividend (paid to cash)")*AG503</f>
        <v>0</v>
      </c>
      <c r="BS503" s="6">
        <f ca="1">BS502+SUMIFS('Transactions (Dated)'!$F:$F,'Transactions (Dated)'!$D:$D,$BF503,'Transactions (Dated)'!$B:$B,BS$11,'Transactions (Dated)'!$C:$C,"Dividend (paid to cash)")*AH503</f>
        <v>0</v>
      </c>
      <c r="BT503" s="6">
        <f ca="1">BT502+SUMIFS('Transactions (Dated)'!$F:$F,'Transactions (Dated)'!$D:$D,$BF503,'Transactions (Dated)'!$B:$B,BT$11,'Transactions (Dated)'!$C:$C,"Dividend (paid to cash)")*AI503</f>
        <v>0</v>
      </c>
      <c r="BU503" s="6">
        <f ca="1">BU502+SUMIFS('Transactions (Dated)'!$F:$F,'Transactions (Dated)'!$D:$D,$BF503,'Transactions (Dated)'!$B:$B,BU$11,'Transactions (Dated)'!$C:$C,"Dividend (paid to cash)")*AJ503</f>
        <v>0</v>
      </c>
      <c r="BV503" s="6"/>
      <c r="BX503" s="6">
        <f t="shared" ca="1" si="198"/>
        <v>641675.8679999999</v>
      </c>
      <c r="BZ503" s="3">
        <f t="shared" si="199"/>
        <v>42628</v>
      </c>
      <c r="CA503" s="4">
        <f t="shared" ca="1" si="194"/>
        <v>456834.19999999995</v>
      </c>
      <c r="CB503" s="4">
        <f t="shared" ca="1" si="195"/>
        <v>641675.8679999999</v>
      </c>
      <c r="CD503" s="4">
        <f t="shared" ca="1" si="196"/>
        <v>1098510.068</v>
      </c>
    </row>
    <row r="504" spans="2:82">
      <c r="B504" s="3">
        <f t="shared" si="197"/>
        <v>42629</v>
      </c>
      <c r="C504" s="2">
        <v>14450.7</v>
      </c>
      <c r="E504" s="70">
        <v>42629</v>
      </c>
      <c r="F504" s="69">
        <v>9.5399999999999991</v>
      </c>
      <c r="G504" s="69">
        <v>2.5499999999999998</v>
      </c>
      <c r="H504" s="69">
        <v>19.57</v>
      </c>
      <c r="I504" s="69">
        <v>39.6</v>
      </c>
      <c r="J504" s="69">
        <v>9.07</v>
      </c>
      <c r="K504" s="69">
        <v>14.33</v>
      </c>
      <c r="L504" s="69">
        <v>16.79</v>
      </c>
      <c r="M504" s="69">
        <v>7.26</v>
      </c>
      <c r="N504" s="69">
        <v>9.9600000000000009</v>
      </c>
      <c r="O504" s="69">
        <v>10.583299999999999</v>
      </c>
      <c r="P504" s="69">
        <v>22.15</v>
      </c>
      <c r="Q504" s="69">
        <v>1.1499999999999999</v>
      </c>
      <c r="R504" s="69">
        <v>4.95</v>
      </c>
      <c r="S504" s="69">
        <v>41.57</v>
      </c>
      <c r="T504" s="4"/>
      <c r="V504" s="3">
        <f t="shared" si="176"/>
        <v>42629</v>
      </c>
      <c r="W504" s="40">
        <f ca="1">W503+SUMIFS('Transactions (Dated)'!$E$2:$E$53,'Transactions (Dated)'!$D$2:$D$53,'Share Values'!$V504,'Transactions (Dated)'!$B$2:$B$53,'Share Values'!W$11,'Transactions (Dated)'!$C$2:$C$53,"Buy")-SUMIFS('Transactions (Dated)'!$E$2:$E$53,'Transactions (Dated)'!$D$2:$D$53,'Share Values'!$V504,'Transactions (Dated)'!$B$2:$B$53,'Share Values'!W$11,'Transactions (Dated)'!$C$2:$C$53,"Sell")</f>
        <v>4625</v>
      </c>
      <c r="X504" s="40">
        <f ca="1">X503+SUMIFS('Transactions (Dated)'!$E$2:$E$53,'Transactions (Dated)'!$D$2:$D$53,'Share Values'!$V504,'Transactions (Dated)'!$B$2:$B$53,'Share Values'!X$11,'Transactions (Dated)'!$C$2:$C$53,"Buy")-SUMIFS('Transactions (Dated)'!$E$2:$E$53,'Transactions (Dated)'!$D$2:$D$53,'Share Values'!$V504,'Transactions (Dated)'!$B$2:$B$53,'Share Values'!X$11,'Transactions (Dated)'!$C$2:$C$53,"Sell")</f>
        <v>9375</v>
      </c>
      <c r="Y504" s="40">
        <f ca="1">Y503+SUMIFS('Transactions (Dated)'!$E$2:$E$53,'Transactions (Dated)'!$D$2:$D$53,'Share Values'!$V504,'Transactions (Dated)'!$B$2:$B$53,'Share Values'!Y$11,'Transactions (Dated)'!$C$2:$C$53,"Buy")-SUMIFS('Transactions (Dated)'!$E$2:$E$53,'Transactions (Dated)'!$D$2:$D$53,'Share Values'!$V504,'Transactions (Dated)'!$B$2:$B$53,'Share Values'!Y$11,'Transactions (Dated)'!$C$2:$C$53,"Sell")</f>
        <v>0</v>
      </c>
      <c r="Z504" s="40">
        <f ca="1">Z503+SUMIFS('Transactions (Dated)'!$E$2:$E$53,'Transactions (Dated)'!$D$2:$D$53,'Share Values'!$V504,'Transactions (Dated)'!$B$2:$B$53,'Share Values'!Z$11,'Transactions (Dated)'!$C$2:$C$53,"Buy")-SUMIFS('Transactions (Dated)'!$E$2:$E$53,'Transactions (Dated)'!$D$2:$D$53,'Share Values'!$V504,'Transactions (Dated)'!$B$2:$B$53,'Share Values'!Z$11,'Transactions (Dated)'!$C$2:$C$53,"Sell")</f>
        <v>1892</v>
      </c>
      <c r="AA504" s="40">
        <f ca="1">AA503+SUMIFS('Transactions (Dated)'!$E$2:$E$53,'Transactions (Dated)'!$D$2:$D$53,'Share Values'!$V504,'Transactions (Dated)'!$B$2:$B$53,'Share Values'!AA$11,'Transactions (Dated)'!$C$2:$C$53,"Buy")-SUMIFS('Transactions (Dated)'!$E$2:$E$53,'Transactions (Dated)'!$D$2:$D$53,'Share Values'!$V504,'Transactions (Dated)'!$B$2:$B$53,'Share Values'!AA$11,'Transactions (Dated)'!$C$2:$C$53,"Sell")</f>
        <v>2348</v>
      </c>
      <c r="AB504" s="40">
        <f ca="1">AB503+SUMIFS('Transactions (Dated)'!$E$2:$E$53,'Transactions (Dated)'!$D$2:$D$53,'Share Values'!$V504,'Transactions (Dated)'!$B$2:$B$53,'Share Values'!AB$11,'Transactions (Dated)'!$C$2:$C$53,"Buy")-SUMIFS('Transactions (Dated)'!$E$2:$E$53,'Transactions (Dated)'!$D$2:$D$53,'Share Values'!$V504,'Transactions (Dated)'!$B$2:$B$53,'Share Values'!AB$11,'Transactions (Dated)'!$C$2:$C$53,"Sell")</f>
        <v>4900</v>
      </c>
      <c r="AC504" s="40">
        <f ca="1">AC503+SUMIFS('Transactions (Dated)'!$E$2:$E$53,'Transactions (Dated)'!$D$2:$D$53,'Share Values'!$V504,'Transactions (Dated)'!$B$2:$B$53,'Share Values'!AC$11,'Transactions (Dated)'!$C$2:$C$53,"Buy")-SUMIFS('Transactions (Dated)'!$E$2:$E$53,'Transactions (Dated)'!$D$2:$D$53,'Share Values'!$V504,'Transactions (Dated)'!$B$2:$B$53,'Share Values'!AC$11,'Transactions (Dated)'!$C$2:$C$53,"Sell")</f>
        <v>2900</v>
      </c>
      <c r="AD504" s="40">
        <f ca="1">AD503+SUMIFS('Transactions (Dated)'!$E$2:$E$53,'Transactions (Dated)'!$D$2:$D$53,'Share Values'!$V504,'Transactions (Dated)'!$B$2:$B$53,'Share Values'!AD$11,'Transactions (Dated)'!$C$2:$C$53,"Buy")-SUMIFS('Transactions (Dated)'!$E$2:$E$53,'Transactions (Dated)'!$D$2:$D$53,'Share Values'!$V504,'Transactions (Dated)'!$B$2:$B$53,'Share Values'!AD$11,'Transactions (Dated)'!$C$2:$C$53,"Sell")</f>
        <v>14201</v>
      </c>
      <c r="AE504" s="40">
        <f ca="1">AE503+SUMIFS('Transactions (Dated)'!$E$2:$E$53,'Transactions (Dated)'!$D$2:$D$53,'Share Values'!$V504,'Transactions (Dated)'!$B$2:$B$53,'Share Values'!AE$11,'Transactions (Dated)'!$C$2:$C$53,"Buy")-SUMIFS('Transactions (Dated)'!$E$2:$E$53,'Transactions (Dated)'!$D$2:$D$53,'Share Values'!$V504,'Transactions (Dated)'!$B$2:$B$53,'Share Values'!AE$11,'Transactions (Dated)'!$C$2:$C$53,"Sell")</f>
        <v>6835</v>
      </c>
      <c r="AF504" s="40">
        <f ca="1">AF503+SUMIFS('Transactions (Dated)'!$E$2:$E$53,'Transactions (Dated)'!$D$2:$D$53,'Share Values'!$V504,'Transactions (Dated)'!$B$2:$B$53,'Share Values'!AF$11,'Transactions (Dated)'!$C$2:$C$53,"Buy")-SUMIFS('Transactions (Dated)'!$E$2:$E$53,'Transactions (Dated)'!$D$2:$D$53,'Share Values'!$V504,'Transactions (Dated)'!$B$2:$B$53,'Share Values'!AF$11,'Transactions (Dated)'!$C$2:$C$53,"Sell")</f>
        <v>0</v>
      </c>
      <c r="AG504" s="40">
        <f ca="1">AG503+SUMIFS('Transactions (Dated)'!$E$2:$E$53,'Transactions (Dated)'!$D$2:$D$53,'Share Values'!$V504,'Transactions (Dated)'!$B$2:$B$53,'Share Values'!AG$11,'Transactions (Dated)'!$C$2:$C$53,"Buy")-SUMIFS('Transactions (Dated)'!$E$2:$E$53,'Transactions (Dated)'!$D$2:$D$53,'Share Values'!$V504,'Transactions (Dated)'!$B$2:$B$53,'Share Values'!AG$11,'Transactions (Dated)'!$C$2:$C$53,"Sell")</f>
        <v>0</v>
      </c>
      <c r="AH504" s="40">
        <f ca="1">AH503+SUMIFS('Transactions (Dated)'!$E$2:$E$53,'Transactions (Dated)'!$D$2:$D$53,'Share Values'!$V504,'Transactions (Dated)'!$B$2:$B$53,'Share Values'!AH$11,'Transactions (Dated)'!$C$2:$C$53,"Buy")-SUMIFS('Transactions (Dated)'!$E$2:$E$53,'Transactions (Dated)'!$D$2:$D$53,'Share Values'!$V504,'Transactions (Dated)'!$B$2:$B$53,'Share Values'!AH$11,'Transactions (Dated)'!$C$2:$C$53,"Sell")</f>
        <v>0</v>
      </c>
      <c r="AI504" s="40">
        <f ca="1">AI503+SUMIFS('Transactions (Dated)'!$E$2:$E$53,'Transactions (Dated)'!$D$2:$D$53,'Share Values'!$V504,'Transactions (Dated)'!$B$2:$B$53,'Share Values'!AI$11,'Transactions (Dated)'!$C$2:$C$53,"Buy")-SUMIFS('Transactions (Dated)'!$E$2:$E$53,'Transactions (Dated)'!$D$2:$D$53,'Share Values'!$V504,'Transactions (Dated)'!$B$2:$B$53,'Share Values'!AI$11,'Transactions (Dated)'!$C$2:$C$53,"Sell")</f>
        <v>0</v>
      </c>
      <c r="AJ504" s="40">
        <f ca="1">AJ503+SUMIFS('Transactions (Dated)'!$E$2:$E$53,'Transactions (Dated)'!$D$2:$D$53,'Share Values'!$V504,'Transactions (Dated)'!$B$2:$B$53,'Share Values'!AJ$11,'Transactions (Dated)'!$C$2:$C$53,"Buy")-SUMIFS('Transactions (Dated)'!$E$2:$E$53,'Transactions (Dated)'!$D$2:$D$53,'Share Values'!$V504,'Transactions (Dated)'!$B$2:$B$53,'Share Values'!AJ$11,'Transactions (Dated)'!$C$2:$C$53,"Sell")</f>
        <v>0</v>
      </c>
      <c r="AK504" s="40"/>
      <c r="AM504" s="3">
        <f t="shared" si="177"/>
        <v>42629</v>
      </c>
      <c r="AN504" s="6">
        <f t="shared" ca="1" si="178"/>
        <v>44122.499999999993</v>
      </c>
      <c r="AO504" s="6">
        <f t="shared" ca="1" si="179"/>
        <v>23906.25</v>
      </c>
      <c r="AP504" s="6">
        <f t="shared" ca="1" si="180"/>
        <v>0</v>
      </c>
      <c r="AQ504" s="6">
        <f t="shared" ca="1" si="181"/>
        <v>74923.199999999997</v>
      </c>
      <c r="AR504" s="6">
        <f t="shared" ca="1" si="182"/>
        <v>21296.36</v>
      </c>
      <c r="AS504" s="6">
        <f t="shared" ca="1" si="183"/>
        <v>70217</v>
      </c>
      <c r="AT504" s="6">
        <f t="shared" ca="1" si="184"/>
        <v>48691</v>
      </c>
      <c r="AU504" s="6">
        <f t="shared" ca="1" si="185"/>
        <v>103099.26</v>
      </c>
      <c r="AV504" s="6">
        <f t="shared" ca="1" si="186"/>
        <v>68076.600000000006</v>
      </c>
      <c r="AW504" s="6">
        <f t="shared" ca="1" si="187"/>
        <v>0</v>
      </c>
      <c r="AX504" s="6">
        <f t="shared" ca="1" si="188"/>
        <v>0</v>
      </c>
      <c r="AY504" s="6">
        <f t="shared" ca="1" si="189"/>
        <v>0</v>
      </c>
      <c r="AZ504" s="6">
        <f t="shared" ca="1" si="190"/>
        <v>0</v>
      </c>
      <c r="BA504" s="6">
        <f t="shared" ca="1" si="191"/>
        <v>0</v>
      </c>
      <c r="BB504" s="6"/>
      <c r="BD504" s="4">
        <f t="shared" ca="1" si="192"/>
        <v>454332.17000000004</v>
      </c>
      <c r="BF504" s="3">
        <f t="shared" si="193"/>
        <v>42629</v>
      </c>
      <c r="BG504" s="6">
        <f>BG503+SUMIFS('Transactions (Dated)'!H:H,'Transactions (Dated)'!D:D,'Share Values'!AM504)</f>
        <v>633797.67999999993</v>
      </c>
      <c r="BH504" s="6">
        <f ca="1">BH503+SUMIFS('Transactions (Dated)'!$F:$F,'Transactions (Dated)'!$D:$D,$BF504,'Transactions (Dated)'!$B:$B,BH$11,'Transactions (Dated)'!$C:$C,"Dividend (paid to cash)")*W504</f>
        <v>0</v>
      </c>
      <c r="BI504" s="6">
        <f ca="1">BI503+SUMIFS('Transactions (Dated)'!$F:$F,'Transactions (Dated)'!$D:$D,$BF504,'Transactions (Dated)'!$B:$B,BI$11,'Transactions (Dated)'!$C:$C,"Dividend (paid to cash)")*X504</f>
        <v>2421.875</v>
      </c>
      <c r="BJ504" s="6">
        <f ca="1">BJ503+SUMIFS('Transactions (Dated)'!$F:$F,'Transactions (Dated)'!$D:$D,$BF504,'Transactions (Dated)'!$B:$B,BJ$11,'Transactions (Dated)'!$C:$C,"Dividend (paid to cash)")*Y504</f>
        <v>0</v>
      </c>
      <c r="BK504" s="6">
        <f ca="1">BK503+SUMIFS('Transactions (Dated)'!$F:$F,'Transactions (Dated)'!$D:$D,$BF504,'Transactions (Dated)'!$B:$B,BK$11,'Transactions (Dated)'!$C:$C,"Dividend (paid to cash)")*Z504</f>
        <v>482.46000000000004</v>
      </c>
      <c r="BL504" s="6">
        <f ca="1">BL503+SUMIFS('Transactions (Dated)'!$F:$F,'Transactions (Dated)'!$D:$D,$BF504,'Transactions (Dated)'!$B:$B,BL$11,'Transactions (Dated)'!$C:$C,"Dividend (paid to cash)")*AA504</f>
        <v>0</v>
      </c>
      <c r="BM504" s="6">
        <f ca="1">BM503+SUMIFS('Transactions (Dated)'!$F:$F,'Transactions (Dated)'!$D:$D,$BF504,'Transactions (Dated)'!$B:$B,BM$11,'Transactions (Dated)'!$C:$C,"Dividend (paid to cash)")*AB504</f>
        <v>3233.8530000000001</v>
      </c>
      <c r="BN504" s="6">
        <f ca="1">BN503+SUMIFS('Transactions (Dated)'!$F:$F,'Transactions (Dated)'!$D:$D,$BF504,'Transactions (Dated)'!$B:$B,BN$11,'Transactions (Dated)'!$C:$C,"Dividend (paid to cash)")*AC504</f>
        <v>1740</v>
      </c>
      <c r="BO504" s="6">
        <f ca="1">BO503+SUMIFS('Transactions (Dated)'!$F:$F,'Transactions (Dated)'!$D:$D,$BF504,'Transactions (Dated)'!$B:$B,BO$11,'Transactions (Dated)'!$C:$C,"Dividend (paid to cash)")*AD504</f>
        <v>0</v>
      </c>
      <c r="BP504" s="6">
        <f ca="1">BP503+SUMIFS('Transactions (Dated)'!$F:$F,'Transactions (Dated)'!$D:$D,$BF504,'Transactions (Dated)'!$B:$B,BP$11,'Transactions (Dated)'!$C:$C,"Dividend (paid to cash)")*AE504</f>
        <v>0</v>
      </c>
      <c r="BQ504" s="6">
        <f ca="1">BQ503+SUMIFS('Transactions (Dated)'!$F:$F,'Transactions (Dated)'!$D:$D,$BF504,'Transactions (Dated)'!$B:$B,BQ$11,'Transactions (Dated)'!$C:$C,"Dividend (paid to cash)")*AF504</f>
        <v>0</v>
      </c>
      <c r="BR504" s="6">
        <f ca="1">BR503+SUMIFS('Transactions (Dated)'!$F:$F,'Transactions (Dated)'!$D:$D,$BF504,'Transactions (Dated)'!$B:$B,BR$11,'Transactions (Dated)'!$C:$C,"Dividend (paid to cash)")*AG504</f>
        <v>0</v>
      </c>
      <c r="BS504" s="6">
        <f ca="1">BS503+SUMIFS('Transactions (Dated)'!$F:$F,'Transactions (Dated)'!$D:$D,$BF504,'Transactions (Dated)'!$B:$B,BS$11,'Transactions (Dated)'!$C:$C,"Dividend (paid to cash)")*AH504</f>
        <v>0</v>
      </c>
      <c r="BT504" s="6">
        <f ca="1">BT503+SUMIFS('Transactions (Dated)'!$F:$F,'Transactions (Dated)'!$D:$D,$BF504,'Transactions (Dated)'!$B:$B,BT$11,'Transactions (Dated)'!$C:$C,"Dividend (paid to cash)")*AI504</f>
        <v>0</v>
      </c>
      <c r="BU504" s="6">
        <f ca="1">BU503+SUMIFS('Transactions (Dated)'!$F:$F,'Transactions (Dated)'!$D:$D,$BF504,'Transactions (Dated)'!$B:$B,BU$11,'Transactions (Dated)'!$C:$C,"Dividend (paid to cash)")*AJ504</f>
        <v>0</v>
      </c>
      <c r="BV504" s="6"/>
      <c r="BX504" s="6">
        <f t="shared" ca="1" si="198"/>
        <v>641675.8679999999</v>
      </c>
      <c r="BZ504" s="3">
        <f t="shared" si="199"/>
        <v>42629</v>
      </c>
      <c r="CA504" s="4">
        <f t="shared" ca="1" si="194"/>
        <v>454332.17000000004</v>
      </c>
      <c r="CB504" s="4">
        <f t="shared" ca="1" si="195"/>
        <v>641675.8679999999</v>
      </c>
      <c r="CD504" s="4">
        <f t="shared" ca="1" si="196"/>
        <v>1096008.0379999999</v>
      </c>
    </row>
    <row r="505" spans="2:82">
      <c r="B505" s="3">
        <f t="shared" si="197"/>
        <v>42632</v>
      </c>
      <c r="C505" s="2">
        <v>14496.2</v>
      </c>
      <c r="E505" s="70">
        <v>42632</v>
      </c>
      <c r="F505" s="69">
        <v>9.68</v>
      </c>
      <c r="G505" s="69">
        <v>2.6</v>
      </c>
      <c r="H505" s="69">
        <v>19.64</v>
      </c>
      <c r="I505" s="69">
        <v>39.520000000000003</v>
      </c>
      <c r="J505" s="69">
        <v>8.99</v>
      </c>
      <c r="K505" s="69">
        <v>14.44</v>
      </c>
      <c r="L505" s="69">
        <v>16.670000000000002</v>
      </c>
      <c r="M505" s="69">
        <v>7.17</v>
      </c>
      <c r="N505" s="69">
        <v>10.25</v>
      </c>
      <c r="O505" s="69">
        <v>11</v>
      </c>
      <c r="P505" s="69">
        <v>22.23</v>
      </c>
      <c r="Q505" s="69">
        <v>1.1499999999999999</v>
      </c>
      <c r="R505" s="69">
        <v>4.88</v>
      </c>
      <c r="S505" s="69">
        <v>41.82</v>
      </c>
      <c r="T505" s="4"/>
      <c r="V505" s="3">
        <f t="shared" si="176"/>
        <v>42632</v>
      </c>
      <c r="W505" s="40">
        <f ca="1">W504+SUMIFS('Transactions (Dated)'!$E$2:$E$53,'Transactions (Dated)'!$D$2:$D$53,'Share Values'!$V505,'Transactions (Dated)'!$B$2:$B$53,'Share Values'!W$11,'Transactions (Dated)'!$C$2:$C$53,"Buy")-SUMIFS('Transactions (Dated)'!$E$2:$E$53,'Transactions (Dated)'!$D$2:$D$53,'Share Values'!$V505,'Transactions (Dated)'!$B$2:$B$53,'Share Values'!W$11,'Transactions (Dated)'!$C$2:$C$53,"Sell")</f>
        <v>4625</v>
      </c>
      <c r="X505" s="40">
        <f ca="1">X504+SUMIFS('Transactions (Dated)'!$E$2:$E$53,'Transactions (Dated)'!$D$2:$D$53,'Share Values'!$V505,'Transactions (Dated)'!$B$2:$B$53,'Share Values'!X$11,'Transactions (Dated)'!$C$2:$C$53,"Buy")-SUMIFS('Transactions (Dated)'!$E$2:$E$53,'Transactions (Dated)'!$D$2:$D$53,'Share Values'!$V505,'Transactions (Dated)'!$B$2:$B$53,'Share Values'!X$11,'Transactions (Dated)'!$C$2:$C$53,"Sell")</f>
        <v>9375</v>
      </c>
      <c r="Y505" s="40">
        <f ca="1">Y504+SUMIFS('Transactions (Dated)'!$E$2:$E$53,'Transactions (Dated)'!$D$2:$D$53,'Share Values'!$V505,'Transactions (Dated)'!$B$2:$B$53,'Share Values'!Y$11,'Transactions (Dated)'!$C$2:$C$53,"Buy")-SUMIFS('Transactions (Dated)'!$E$2:$E$53,'Transactions (Dated)'!$D$2:$D$53,'Share Values'!$V505,'Transactions (Dated)'!$B$2:$B$53,'Share Values'!Y$11,'Transactions (Dated)'!$C$2:$C$53,"Sell")</f>
        <v>0</v>
      </c>
      <c r="Z505" s="40">
        <f ca="1">Z504+SUMIFS('Transactions (Dated)'!$E$2:$E$53,'Transactions (Dated)'!$D$2:$D$53,'Share Values'!$V505,'Transactions (Dated)'!$B$2:$B$53,'Share Values'!Z$11,'Transactions (Dated)'!$C$2:$C$53,"Buy")-SUMIFS('Transactions (Dated)'!$E$2:$E$53,'Transactions (Dated)'!$D$2:$D$53,'Share Values'!$V505,'Transactions (Dated)'!$B$2:$B$53,'Share Values'!Z$11,'Transactions (Dated)'!$C$2:$C$53,"Sell")</f>
        <v>1892</v>
      </c>
      <c r="AA505" s="40">
        <f ca="1">AA504+SUMIFS('Transactions (Dated)'!$E$2:$E$53,'Transactions (Dated)'!$D$2:$D$53,'Share Values'!$V505,'Transactions (Dated)'!$B$2:$B$53,'Share Values'!AA$11,'Transactions (Dated)'!$C$2:$C$53,"Buy")-SUMIFS('Transactions (Dated)'!$E$2:$E$53,'Transactions (Dated)'!$D$2:$D$53,'Share Values'!$V505,'Transactions (Dated)'!$B$2:$B$53,'Share Values'!AA$11,'Transactions (Dated)'!$C$2:$C$53,"Sell")</f>
        <v>2348</v>
      </c>
      <c r="AB505" s="40">
        <f ca="1">AB504+SUMIFS('Transactions (Dated)'!$E$2:$E$53,'Transactions (Dated)'!$D$2:$D$53,'Share Values'!$V505,'Transactions (Dated)'!$B$2:$B$53,'Share Values'!AB$11,'Transactions (Dated)'!$C$2:$C$53,"Buy")-SUMIFS('Transactions (Dated)'!$E$2:$E$53,'Transactions (Dated)'!$D$2:$D$53,'Share Values'!$V505,'Transactions (Dated)'!$B$2:$B$53,'Share Values'!AB$11,'Transactions (Dated)'!$C$2:$C$53,"Sell")</f>
        <v>4900</v>
      </c>
      <c r="AC505" s="40">
        <f ca="1">AC504+SUMIFS('Transactions (Dated)'!$E$2:$E$53,'Transactions (Dated)'!$D$2:$D$53,'Share Values'!$V505,'Transactions (Dated)'!$B$2:$B$53,'Share Values'!AC$11,'Transactions (Dated)'!$C$2:$C$53,"Buy")-SUMIFS('Transactions (Dated)'!$E$2:$E$53,'Transactions (Dated)'!$D$2:$D$53,'Share Values'!$V505,'Transactions (Dated)'!$B$2:$B$53,'Share Values'!AC$11,'Transactions (Dated)'!$C$2:$C$53,"Sell")</f>
        <v>2900</v>
      </c>
      <c r="AD505" s="40">
        <f ca="1">AD504+SUMIFS('Transactions (Dated)'!$E$2:$E$53,'Transactions (Dated)'!$D$2:$D$53,'Share Values'!$V505,'Transactions (Dated)'!$B$2:$B$53,'Share Values'!AD$11,'Transactions (Dated)'!$C$2:$C$53,"Buy")-SUMIFS('Transactions (Dated)'!$E$2:$E$53,'Transactions (Dated)'!$D$2:$D$53,'Share Values'!$V505,'Transactions (Dated)'!$B$2:$B$53,'Share Values'!AD$11,'Transactions (Dated)'!$C$2:$C$53,"Sell")</f>
        <v>14201</v>
      </c>
      <c r="AE505" s="40">
        <f ca="1">AE504+SUMIFS('Transactions (Dated)'!$E$2:$E$53,'Transactions (Dated)'!$D$2:$D$53,'Share Values'!$V505,'Transactions (Dated)'!$B$2:$B$53,'Share Values'!AE$11,'Transactions (Dated)'!$C$2:$C$53,"Buy")-SUMIFS('Transactions (Dated)'!$E$2:$E$53,'Transactions (Dated)'!$D$2:$D$53,'Share Values'!$V505,'Transactions (Dated)'!$B$2:$B$53,'Share Values'!AE$11,'Transactions (Dated)'!$C$2:$C$53,"Sell")</f>
        <v>6835</v>
      </c>
      <c r="AF505" s="40">
        <f ca="1">AF504+SUMIFS('Transactions (Dated)'!$E$2:$E$53,'Transactions (Dated)'!$D$2:$D$53,'Share Values'!$V505,'Transactions (Dated)'!$B$2:$B$53,'Share Values'!AF$11,'Transactions (Dated)'!$C$2:$C$53,"Buy")-SUMIFS('Transactions (Dated)'!$E$2:$E$53,'Transactions (Dated)'!$D$2:$D$53,'Share Values'!$V505,'Transactions (Dated)'!$B$2:$B$53,'Share Values'!AF$11,'Transactions (Dated)'!$C$2:$C$53,"Sell")</f>
        <v>0</v>
      </c>
      <c r="AG505" s="40">
        <f ca="1">AG504+SUMIFS('Transactions (Dated)'!$E$2:$E$53,'Transactions (Dated)'!$D$2:$D$53,'Share Values'!$V505,'Transactions (Dated)'!$B$2:$B$53,'Share Values'!AG$11,'Transactions (Dated)'!$C$2:$C$53,"Buy")-SUMIFS('Transactions (Dated)'!$E$2:$E$53,'Transactions (Dated)'!$D$2:$D$53,'Share Values'!$V505,'Transactions (Dated)'!$B$2:$B$53,'Share Values'!AG$11,'Transactions (Dated)'!$C$2:$C$53,"Sell")</f>
        <v>0</v>
      </c>
      <c r="AH505" s="40">
        <f ca="1">AH504+SUMIFS('Transactions (Dated)'!$E$2:$E$53,'Transactions (Dated)'!$D$2:$D$53,'Share Values'!$V505,'Transactions (Dated)'!$B$2:$B$53,'Share Values'!AH$11,'Transactions (Dated)'!$C$2:$C$53,"Buy")-SUMIFS('Transactions (Dated)'!$E$2:$E$53,'Transactions (Dated)'!$D$2:$D$53,'Share Values'!$V505,'Transactions (Dated)'!$B$2:$B$53,'Share Values'!AH$11,'Transactions (Dated)'!$C$2:$C$53,"Sell")</f>
        <v>0</v>
      </c>
      <c r="AI505" s="40">
        <f ca="1">AI504+SUMIFS('Transactions (Dated)'!$E$2:$E$53,'Transactions (Dated)'!$D$2:$D$53,'Share Values'!$V505,'Transactions (Dated)'!$B$2:$B$53,'Share Values'!AI$11,'Transactions (Dated)'!$C$2:$C$53,"Buy")-SUMIFS('Transactions (Dated)'!$E$2:$E$53,'Transactions (Dated)'!$D$2:$D$53,'Share Values'!$V505,'Transactions (Dated)'!$B$2:$B$53,'Share Values'!AI$11,'Transactions (Dated)'!$C$2:$C$53,"Sell")</f>
        <v>0</v>
      </c>
      <c r="AJ505" s="40">
        <f ca="1">AJ504+SUMIFS('Transactions (Dated)'!$E$2:$E$53,'Transactions (Dated)'!$D$2:$D$53,'Share Values'!$V505,'Transactions (Dated)'!$B$2:$B$53,'Share Values'!AJ$11,'Transactions (Dated)'!$C$2:$C$53,"Buy")-SUMIFS('Transactions (Dated)'!$E$2:$E$53,'Transactions (Dated)'!$D$2:$D$53,'Share Values'!$V505,'Transactions (Dated)'!$B$2:$B$53,'Share Values'!AJ$11,'Transactions (Dated)'!$C$2:$C$53,"Sell")</f>
        <v>0</v>
      </c>
      <c r="AK505" s="40"/>
      <c r="AM505" s="3">
        <f t="shared" si="177"/>
        <v>42632</v>
      </c>
      <c r="AN505" s="6">
        <f t="shared" ca="1" si="178"/>
        <v>44770</v>
      </c>
      <c r="AO505" s="6">
        <f t="shared" ca="1" si="179"/>
        <v>24375</v>
      </c>
      <c r="AP505" s="6">
        <f t="shared" ca="1" si="180"/>
        <v>0</v>
      </c>
      <c r="AQ505" s="6">
        <f t="shared" ca="1" si="181"/>
        <v>74771.840000000011</v>
      </c>
      <c r="AR505" s="6">
        <f t="shared" ca="1" si="182"/>
        <v>21108.52</v>
      </c>
      <c r="AS505" s="6">
        <f t="shared" ca="1" si="183"/>
        <v>70756</v>
      </c>
      <c r="AT505" s="6">
        <f t="shared" ca="1" si="184"/>
        <v>48343.000000000007</v>
      </c>
      <c r="AU505" s="6">
        <f t="shared" ca="1" si="185"/>
        <v>101821.17</v>
      </c>
      <c r="AV505" s="6">
        <f t="shared" ca="1" si="186"/>
        <v>70058.75</v>
      </c>
      <c r="AW505" s="6">
        <f t="shared" ca="1" si="187"/>
        <v>0</v>
      </c>
      <c r="AX505" s="6">
        <f t="shared" ca="1" si="188"/>
        <v>0</v>
      </c>
      <c r="AY505" s="6">
        <f t="shared" ca="1" si="189"/>
        <v>0</v>
      </c>
      <c r="AZ505" s="6">
        <f t="shared" ca="1" si="190"/>
        <v>0</v>
      </c>
      <c r="BA505" s="6">
        <f t="shared" ca="1" si="191"/>
        <v>0</v>
      </c>
      <c r="BB505" s="6"/>
      <c r="BD505" s="4">
        <f t="shared" ca="1" si="192"/>
        <v>456004.28</v>
      </c>
      <c r="BF505" s="3">
        <f t="shared" si="193"/>
        <v>42632</v>
      </c>
      <c r="BG505" s="6">
        <f>BG504+SUMIFS('Transactions (Dated)'!H:H,'Transactions (Dated)'!D:D,'Share Values'!AM505)</f>
        <v>633797.67999999993</v>
      </c>
      <c r="BH505" s="6">
        <f ca="1">BH504+SUMIFS('Transactions (Dated)'!$F:$F,'Transactions (Dated)'!$D:$D,$BF505,'Transactions (Dated)'!$B:$B,BH$11,'Transactions (Dated)'!$C:$C,"Dividend (paid to cash)")*W505</f>
        <v>0</v>
      </c>
      <c r="BI505" s="6">
        <f ca="1">BI504+SUMIFS('Transactions (Dated)'!$F:$F,'Transactions (Dated)'!$D:$D,$BF505,'Transactions (Dated)'!$B:$B,BI$11,'Transactions (Dated)'!$C:$C,"Dividend (paid to cash)")*X505</f>
        <v>2421.875</v>
      </c>
      <c r="BJ505" s="6">
        <f ca="1">BJ504+SUMIFS('Transactions (Dated)'!$F:$F,'Transactions (Dated)'!$D:$D,$BF505,'Transactions (Dated)'!$B:$B,BJ$11,'Transactions (Dated)'!$C:$C,"Dividend (paid to cash)")*Y505</f>
        <v>0</v>
      </c>
      <c r="BK505" s="6">
        <f ca="1">BK504+SUMIFS('Transactions (Dated)'!$F:$F,'Transactions (Dated)'!$D:$D,$BF505,'Transactions (Dated)'!$B:$B,BK$11,'Transactions (Dated)'!$C:$C,"Dividend (paid to cash)")*Z505</f>
        <v>482.46000000000004</v>
      </c>
      <c r="BL505" s="6">
        <f ca="1">BL504+SUMIFS('Transactions (Dated)'!$F:$F,'Transactions (Dated)'!$D:$D,$BF505,'Transactions (Dated)'!$B:$B,BL$11,'Transactions (Dated)'!$C:$C,"Dividend (paid to cash)")*AA505</f>
        <v>0</v>
      </c>
      <c r="BM505" s="6">
        <f ca="1">BM504+SUMIFS('Transactions (Dated)'!$F:$F,'Transactions (Dated)'!$D:$D,$BF505,'Transactions (Dated)'!$B:$B,BM$11,'Transactions (Dated)'!$C:$C,"Dividend (paid to cash)")*AB505</f>
        <v>3233.8530000000001</v>
      </c>
      <c r="BN505" s="6">
        <f ca="1">BN504+SUMIFS('Transactions (Dated)'!$F:$F,'Transactions (Dated)'!$D:$D,$BF505,'Transactions (Dated)'!$B:$B,BN$11,'Transactions (Dated)'!$C:$C,"Dividend (paid to cash)")*AC505</f>
        <v>1740</v>
      </c>
      <c r="BO505" s="6">
        <f ca="1">BO504+SUMIFS('Transactions (Dated)'!$F:$F,'Transactions (Dated)'!$D:$D,$BF505,'Transactions (Dated)'!$B:$B,BO$11,'Transactions (Dated)'!$C:$C,"Dividend (paid to cash)")*AD505</f>
        <v>0</v>
      </c>
      <c r="BP505" s="6">
        <f ca="1">BP504+SUMIFS('Transactions (Dated)'!$F:$F,'Transactions (Dated)'!$D:$D,$BF505,'Transactions (Dated)'!$B:$B,BP$11,'Transactions (Dated)'!$C:$C,"Dividend (paid to cash)")*AE505</f>
        <v>0</v>
      </c>
      <c r="BQ505" s="6">
        <f ca="1">BQ504+SUMIFS('Transactions (Dated)'!$F:$F,'Transactions (Dated)'!$D:$D,$BF505,'Transactions (Dated)'!$B:$B,BQ$11,'Transactions (Dated)'!$C:$C,"Dividend (paid to cash)")*AF505</f>
        <v>0</v>
      </c>
      <c r="BR505" s="6">
        <f ca="1">BR504+SUMIFS('Transactions (Dated)'!$F:$F,'Transactions (Dated)'!$D:$D,$BF505,'Transactions (Dated)'!$B:$B,BR$11,'Transactions (Dated)'!$C:$C,"Dividend (paid to cash)")*AG505</f>
        <v>0</v>
      </c>
      <c r="BS505" s="6">
        <f ca="1">BS504+SUMIFS('Transactions (Dated)'!$F:$F,'Transactions (Dated)'!$D:$D,$BF505,'Transactions (Dated)'!$B:$B,BS$11,'Transactions (Dated)'!$C:$C,"Dividend (paid to cash)")*AH505</f>
        <v>0</v>
      </c>
      <c r="BT505" s="6">
        <f ca="1">BT504+SUMIFS('Transactions (Dated)'!$F:$F,'Transactions (Dated)'!$D:$D,$BF505,'Transactions (Dated)'!$B:$B,BT$11,'Transactions (Dated)'!$C:$C,"Dividend (paid to cash)")*AI505</f>
        <v>0</v>
      </c>
      <c r="BU505" s="6">
        <f ca="1">BU504+SUMIFS('Transactions (Dated)'!$F:$F,'Transactions (Dated)'!$D:$D,$BF505,'Transactions (Dated)'!$B:$B,BU$11,'Transactions (Dated)'!$C:$C,"Dividend (paid to cash)")*AJ505</f>
        <v>0</v>
      </c>
      <c r="BV505" s="6"/>
      <c r="BX505" s="6">
        <f t="shared" ca="1" si="198"/>
        <v>641675.8679999999</v>
      </c>
      <c r="BZ505" s="3">
        <f t="shared" si="199"/>
        <v>42632</v>
      </c>
      <c r="CA505" s="4">
        <f t="shared" ca="1" si="194"/>
        <v>456004.28</v>
      </c>
      <c r="CB505" s="4">
        <f t="shared" ca="1" si="195"/>
        <v>641675.8679999999</v>
      </c>
      <c r="CD505" s="4">
        <f t="shared" ca="1" si="196"/>
        <v>1097680.148</v>
      </c>
    </row>
    <row r="506" spans="2:82">
      <c r="B506" s="3">
        <f t="shared" si="197"/>
        <v>42633</v>
      </c>
      <c r="C506" s="2">
        <v>14522</v>
      </c>
      <c r="E506" s="70">
        <v>42633</v>
      </c>
      <c r="F506" s="69">
        <v>9.98</v>
      </c>
      <c r="G506" s="69">
        <v>2.6</v>
      </c>
      <c r="H506" s="69">
        <v>19.68</v>
      </c>
      <c r="I506" s="69">
        <v>39.6</v>
      </c>
      <c r="J506" s="69">
        <v>9.3000000000000007</v>
      </c>
      <c r="K506" s="69">
        <v>14.55</v>
      </c>
      <c r="L506" s="69">
        <v>16.63</v>
      </c>
      <c r="M506" s="69">
        <v>7.23</v>
      </c>
      <c r="N506" s="69">
        <v>10.4</v>
      </c>
      <c r="O506" s="69">
        <v>11.226699999999999</v>
      </c>
      <c r="P506" s="69">
        <v>22.67</v>
      </c>
      <c r="Q506" s="69">
        <v>1.1399999999999999</v>
      </c>
      <c r="R506" s="69">
        <v>4.87</v>
      </c>
      <c r="S506" s="69">
        <v>41.64</v>
      </c>
      <c r="T506" s="4"/>
      <c r="V506" s="3">
        <f t="shared" si="176"/>
        <v>42633</v>
      </c>
      <c r="W506" s="40">
        <f ca="1">W505+SUMIFS('Transactions (Dated)'!$E$2:$E$53,'Transactions (Dated)'!$D$2:$D$53,'Share Values'!$V506,'Transactions (Dated)'!$B$2:$B$53,'Share Values'!W$11,'Transactions (Dated)'!$C$2:$C$53,"Buy")-SUMIFS('Transactions (Dated)'!$E$2:$E$53,'Transactions (Dated)'!$D$2:$D$53,'Share Values'!$V506,'Transactions (Dated)'!$B$2:$B$53,'Share Values'!W$11,'Transactions (Dated)'!$C$2:$C$53,"Sell")</f>
        <v>4625</v>
      </c>
      <c r="X506" s="40">
        <f ca="1">X505+SUMIFS('Transactions (Dated)'!$E$2:$E$53,'Transactions (Dated)'!$D$2:$D$53,'Share Values'!$V506,'Transactions (Dated)'!$B$2:$B$53,'Share Values'!X$11,'Transactions (Dated)'!$C$2:$C$53,"Buy")-SUMIFS('Transactions (Dated)'!$E$2:$E$53,'Transactions (Dated)'!$D$2:$D$53,'Share Values'!$V506,'Transactions (Dated)'!$B$2:$B$53,'Share Values'!X$11,'Transactions (Dated)'!$C$2:$C$53,"Sell")</f>
        <v>9375</v>
      </c>
      <c r="Y506" s="40">
        <f ca="1">Y505+SUMIFS('Transactions (Dated)'!$E$2:$E$53,'Transactions (Dated)'!$D$2:$D$53,'Share Values'!$V506,'Transactions (Dated)'!$B$2:$B$53,'Share Values'!Y$11,'Transactions (Dated)'!$C$2:$C$53,"Buy")-SUMIFS('Transactions (Dated)'!$E$2:$E$53,'Transactions (Dated)'!$D$2:$D$53,'Share Values'!$V506,'Transactions (Dated)'!$B$2:$B$53,'Share Values'!Y$11,'Transactions (Dated)'!$C$2:$C$53,"Sell")</f>
        <v>0</v>
      </c>
      <c r="Z506" s="40">
        <f ca="1">Z505+SUMIFS('Transactions (Dated)'!$E$2:$E$53,'Transactions (Dated)'!$D$2:$D$53,'Share Values'!$V506,'Transactions (Dated)'!$B$2:$B$53,'Share Values'!Z$11,'Transactions (Dated)'!$C$2:$C$53,"Buy")-SUMIFS('Transactions (Dated)'!$E$2:$E$53,'Transactions (Dated)'!$D$2:$D$53,'Share Values'!$V506,'Transactions (Dated)'!$B$2:$B$53,'Share Values'!Z$11,'Transactions (Dated)'!$C$2:$C$53,"Sell")</f>
        <v>1892</v>
      </c>
      <c r="AA506" s="40">
        <f ca="1">AA505+SUMIFS('Transactions (Dated)'!$E$2:$E$53,'Transactions (Dated)'!$D$2:$D$53,'Share Values'!$V506,'Transactions (Dated)'!$B$2:$B$53,'Share Values'!AA$11,'Transactions (Dated)'!$C$2:$C$53,"Buy")-SUMIFS('Transactions (Dated)'!$E$2:$E$53,'Transactions (Dated)'!$D$2:$D$53,'Share Values'!$V506,'Transactions (Dated)'!$B$2:$B$53,'Share Values'!AA$11,'Transactions (Dated)'!$C$2:$C$53,"Sell")</f>
        <v>2348</v>
      </c>
      <c r="AB506" s="40">
        <f ca="1">AB505+SUMIFS('Transactions (Dated)'!$E$2:$E$53,'Transactions (Dated)'!$D$2:$D$53,'Share Values'!$V506,'Transactions (Dated)'!$B$2:$B$53,'Share Values'!AB$11,'Transactions (Dated)'!$C$2:$C$53,"Buy")-SUMIFS('Transactions (Dated)'!$E$2:$E$53,'Transactions (Dated)'!$D$2:$D$53,'Share Values'!$V506,'Transactions (Dated)'!$B$2:$B$53,'Share Values'!AB$11,'Transactions (Dated)'!$C$2:$C$53,"Sell")</f>
        <v>4900</v>
      </c>
      <c r="AC506" s="40">
        <f ca="1">AC505+SUMIFS('Transactions (Dated)'!$E$2:$E$53,'Transactions (Dated)'!$D$2:$D$53,'Share Values'!$V506,'Transactions (Dated)'!$B$2:$B$53,'Share Values'!AC$11,'Transactions (Dated)'!$C$2:$C$53,"Buy")-SUMIFS('Transactions (Dated)'!$E$2:$E$53,'Transactions (Dated)'!$D$2:$D$53,'Share Values'!$V506,'Transactions (Dated)'!$B$2:$B$53,'Share Values'!AC$11,'Transactions (Dated)'!$C$2:$C$53,"Sell")</f>
        <v>2900</v>
      </c>
      <c r="AD506" s="40">
        <f ca="1">AD505+SUMIFS('Transactions (Dated)'!$E$2:$E$53,'Transactions (Dated)'!$D$2:$D$53,'Share Values'!$V506,'Transactions (Dated)'!$B$2:$B$53,'Share Values'!AD$11,'Transactions (Dated)'!$C$2:$C$53,"Buy")-SUMIFS('Transactions (Dated)'!$E$2:$E$53,'Transactions (Dated)'!$D$2:$D$53,'Share Values'!$V506,'Transactions (Dated)'!$B$2:$B$53,'Share Values'!AD$11,'Transactions (Dated)'!$C$2:$C$53,"Sell")</f>
        <v>14201</v>
      </c>
      <c r="AE506" s="40">
        <f ca="1">AE505+SUMIFS('Transactions (Dated)'!$E$2:$E$53,'Transactions (Dated)'!$D$2:$D$53,'Share Values'!$V506,'Transactions (Dated)'!$B$2:$B$53,'Share Values'!AE$11,'Transactions (Dated)'!$C$2:$C$53,"Buy")-SUMIFS('Transactions (Dated)'!$E$2:$E$53,'Transactions (Dated)'!$D$2:$D$53,'Share Values'!$V506,'Transactions (Dated)'!$B$2:$B$53,'Share Values'!AE$11,'Transactions (Dated)'!$C$2:$C$53,"Sell")</f>
        <v>6835</v>
      </c>
      <c r="AF506" s="40">
        <f ca="1">AF505+SUMIFS('Transactions (Dated)'!$E$2:$E$53,'Transactions (Dated)'!$D$2:$D$53,'Share Values'!$V506,'Transactions (Dated)'!$B$2:$B$53,'Share Values'!AF$11,'Transactions (Dated)'!$C$2:$C$53,"Buy")-SUMIFS('Transactions (Dated)'!$E$2:$E$53,'Transactions (Dated)'!$D$2:$D$53,'Share Values'!$V506,'Transactions (Dated)'!$B$2:$B$53,'Share Values'!AF$11,'Transactions (Dated)'!$C$2:$C$53,"Sell")</f>
        <v>0</v>
      </c>
      <c r="AG506" s="40">
        <f ca="1">AG505+SUMIFS('Transactions (Dated)'!$E$2:$E$53,'Transactions (Dated)'!$D$2:$D$53,'Share Values'!$V506,'Transactions (Dated)'!$B$2:$B$53,'Share Values'!AG$11,'Transactions (Dated)'!$C$2:$C$53,"Buy")-SUMIFS('Transactions (Dated)'!$E$2:$E$53,'Transactions (Dated)'!$D$2:$D$53,'Share Values'!$V506,'Transactions (Dated)'!$B$2:$B$53,'Share Values'!AG$11,'Transactions (Dated)'!$C$2:$C$53,"Sell")</f>
        <v>0</v>
      </c>
      <c r="AH506" s="40">
        <f ca="1">AH505+SUMIFS('Transactions (Dated)'!$E$2:$E$53,'Transactions (Dated)'!$D$2:$D$53,'Share Values'!$V506,'Transactions (Dated)'!$B$2:$B$53,'Share Values'!AH$11,'Transactions (Dated)'!$C$2:$C$53,"Buy")-SUMIFS('Transactions (Dated)'!$E$2:$E$53,'Transactions (Dated)'!$D$2:$D$53,'Share Values'!$V506,'Transactions (Dated)'!$B$2:$B$53,'Share Values'!AH$11,'Transactions (Dated)'!$C$2:$C$53,"Sell")</f>
        <v>0</v>
      </c>
      <c r="AI506" s="40">
        <f ca="1">AI505+SUMIFS('Transactions (Dated)'!$E$2:$E$53,'Transactions (Dated)'!$D$2:$D$53,'Share Values'!$V506,'Transactions (Dated)'!$B$2:$B$53,'Share Values'!AI$11,'Transactions (Dated)'!$C$2:$C$53,"Buy")-SUMIFS('Transactions (Dated)'!$E$2:$E$53,'Transactions (Dated)'!$D$2:$D$53,'Share Values'!$V506,'Transactions (Dated)'!$B$2:$B$53,'Share Values'!AI$11,'Transactions (Dated)'!$C$2:$C$53,"Sell")</f>
        <v>0</v>
      </c>
      <c r="AJ506" s="40">
        <f ca="1">AJ505+SUMIFS('Transactions (Dated)'!$E$2:$E$53,'Transactions (Dated)'!$D$2:$D$53,'Share Values'!$V506,'Transactions (Dated)'!$B$2:$B$53,'Share Values'!AJ$11,'Transactions (Dated)'!$C$2:$C$53,"Buy")-SUMIFS('Transactions (Dated)'!$E$2:$E$53,'Transactions (Dated)'!$D$2:$D$53,'Share Values'!$V506,'Transactions (Dated)'!$B$2:$B$53,'Share Values'!AJ$11,'Transactions (Dated)'!$C$2:$C$53,"Sell")</f>
        <v>0</v>
      </c>
      <c r="AK506" s="40"/>
      <c r="AM506" s="3">
        <f t="shared" si="177"/>
        <v>42633</v>
      </c>
      <c r="AN506" s="6">
        <f t="shared" ca="1" si="178"/>
        <v>46157.5</v>
      </c>
      <c r="AO506" s="6">
        <f t="shared" ca="1" si="179"/>
        <v>24375</v>
      </c>
      <c r="AP506" s="6">
        <f t="shared" ca="1" si="180"/>
        <v>0</v>
      </c>
      <c r="AQ506" s="6">
        <f t="shared" ca="1" si="181"/>
        <v>74923.199999999997</v>
      </c>
      <c r="AR506" s="6">
        <f t="shared" ca="1" si="182"/>
        <v>21836.400000000001</v>
      </c>
      <c r="AS506" s="6">
        <f t="shared" ca="1" si="183"/>
        <v>71295</v>
      </c>
      <c r="AT506" s="6">
        <f t="shared" ca="1" si="184"/>
        <v>48227</v>
      </c>
      <c r="AU506" s="6">
        <f t="shared" ca="1" si="185"/>
        <v>102673.23000000001</v>
      </c>
      <c r="AV506" s="6">
        <f t="shared" ca="1" si="186"/>
        <v>71084</v>
      </c>
      <c r="AW506" s="6">
        <f t="shared" ca="1" si="187"/>
        <v>0</v>
      </c>
      <c r="AX506" s="6">
        <f t="shared" ca="1" si="188"/>
        <v>0</v>
      </c>
      <c r="AY506" s="6">
        <f t="shared" ca="1" si="189"/>
        <v>0</v>
      </c>
      <c r="AZ506" s="6">
        <f t="shared" ca="1" si="190"/>
        <v>0</v>
      </c>
      <c r="BA506" s="6">
        <f t="shared" ca="1" si="191"/>
        <v>0</v>
      </c>
      <c r="BB506" s="6"/>
      <c r="BD506" s="4">
        <f t="shared" ca="1" si="192"/>
        <v>460571.32999999996</v>
      </c>
      <c r="BF506" s="3">
        <f t="shared" si="193"/>
        <v>42633</v>
      </c>
      <c r="BG506" s="6">
        <f>BG505+SUMIFS('Transactions (Dated)'!H:H,'Transactions (Dated)'!D:D,'Share Values'!AM506)</f>
        <v>633797.67999999993</v>
      </c>
      <c r="BH506" s="6">
        <f ca="1">BH505+SUMIFS('Transactions (Dated)'!$F:$F,'Transactions (Dated)'!$D:$D,$BF506,'Transactions (Dated)'!$B:$B,BH$11,'Transactions (Dated)'!$C:$C,"Dividend (paid to cash)")*W506</f>
        <v>0</v>
      </c>
      <c r="BI506" s="6">
        <f ca="1">BI505+SUMIFS('Transactions (Dated)'!$F:$F,'Transactions (Dated)'!$D:$D,$BF506,'Transactions (Dated)'!$B:$B,BI$11,'Transactions (Dated)'!$C:$C,"Dividend (paid to cash)")*X506</f>
        <v>2421.875</v>
      </c>
      <c r="BJ506" s="6">
        <f ca="1">BJ505+SUMIFS('Transactions (Dated)'!$F:$F,'Transactions (Dated)'!$D:$D,$BF506,'Transactions (Dated)'!$B:$B,BJ$11,'Transactions (Dated)'!$C:$C,"Dividend (paid to cash)")*Y506</f>
        <v>0</v>
      </c>
      <c r="BK506" s="6">
        <f ca="1">BK505+SUMIFS('Transactions (Dated)'!$F:$F,'Transactions (Dated)'!$D:$D,$BF506,'Transactions (Dated)'!$B:$B,BK$11,'Transactions (Dated)'!$C:$C,"Dividend (paid to cash)")*Z506</f>
        <v>482.46000000000004</v>
      </c>
      <c r="BL506" s="6">
        <f ca="1">BL505+SUMIFS('Transactions (Dated)'!$F:$F,'Transactions (Dated)'!$D:$D,$BF506,'Transactions (Dated)'!$B:$B,BL$11,'Transactions (Dated)'!$C:$C,"Dividend (paid to cash)")*AA506</f>
        <v>0</v>
      </c>
      <c r="BM506" s="6">
        <f ca="1">BM505+SUMIFS('Transactions (Dated)'!$F:$F,'Transactions (Dated)'!$D:$D,$BF506,'Transactions (Dated)'!$B:$B,BM$11,'Transactions (Dated)'!$C:$C,"Dividend (paid to cash)")*AB506</f>
        <v>3233.8530000000001</v>
      </c>
      <c r="BN506" s="6">
        <f ca="1">BN505+SUMIFS('Transactions (Dated)'!$F:$F,'Transactions (Dated)'!$D:$D,$BF506,'Transactions (Dated)'!$B:$B,BN$11,'Transactions (Dated)'!$C:$C,"Dividend (paid to cash)")*AC506</f>
        <v>1740</v>
      </c>
      <c r="BO506" s="6">
        <f ca="1">BO505+SUMIFS('Transactions (Dated)'!$F:$F,'Transactions (Dated)'!$D:$D,$BF506,'Transactions (Dated)'!$B:$B,BO$11,'Transactions (Dated)'!$C:$C,"Dividend (paid to cash)")*AD506</f>
        <v>0</v>
      </c>
      <c r="BP506" s="6">
        <f ca="1">BP505+SUMIFS('Transactions (Dated)'!$F:$F,'Transactions (Dated)'!$D:$D,$BF506,'Transactions (Dated)'!$B:$B,BP$11,'Transactions (Dated)'!$C:$C,"Dividend (paid to cash)")*AE506</f>
        <v>0</v>
      </c>
      <c r="BQ506" s="6">
        <f ca="1">BQ505+SUMIFS('Transactions (Dated)'!$F:$F,'Transactions (Dated)'!$D:$D,$BF506,'Transactions (Dated)'!$B:$B,BQ$11,'Transactions (Dated)'!$C:$C,"Dividend (paid to cash)")*AF506</f>
        <v>0</v>
      </c>
      <c r="BR506" s="6">
        <f ca="1">BR505+SUMIFS('Transactions (Dated)'!$F:$F,'Transactions (Dated)'!$D:$D,$BF506,'Transactions (Dated)'!$B:$B,BR$11,'Transactions (Dated)'!$C:$C,"Dividend (paid to cash)")*AG506</f>
        <v>0</v>
      </c>
      <c r="BS506" s="6">
        <f ca="1">BS505+SUMIFS('Transactions (Dated)'!$F:$F,'Transactions (Dated)'!$D:$D,$BF506,'Transactions (Dated)'!$B:$B,BS$11,'Transactions (Dated)'!$C:$C,"Dividend (paid to cash)")*AH506</f>
        <v>0</v>
      </c>
      <c r="BT506" s="6">
        <f ca="1">BT505+SUMIFS('Transactions (Dated)'!$F:$F,'Transactions (Dated)'!$D:$D,$BF506,'Transactions (Dated)'!$B:$B,BT$11,'Transactions (Dated)'!$C:$C,"Dividend (paid to cash)")*AI506</f>
        <v>0</v>
      </c>
      <c r="BU506" s="6">
        <f ca="1">BU505+SUMIFS('Transactions (Dated)'!$F:$F,'Transactions (Dated)'!$D:$D,$BF506,'Transactions (Dated)'!$B:$B,BU$11,'Transactions (Dated)'!$C:$C,"Dividend (paid to cash)")*AJ506</f>
        <v>0</v>
      </c>
      <c r="BV506" s="6"/>
      <c r="BX506" s="6">
        <f t="shared" ca="1" si="198"/>
        <v>641675.8679999999</v>
      </c>
      <c r="BZ506" s="3">
        <f t="shared" si="199"/>
        <v>42633</v>
      </c>
      <c r="CA506" s="4">
        <f t="shared" ca="1" si="194"/>
        <v>460571.32999999996</v>
      </c>
      <c r="CB506" s="4">
        <f t="shared" ca="1" si="195"/>
        <v>641675.8679999999</v>
      </c>
      <c r="CD506" s="4">
        <f t="shared" ca="1" si="196"/>
        <v>1102247.1979999999</v>
      </c>
    </row>
    <row r="507" spans="2:82">
      <c r="B507" s="3">
        <f t="shared" si="197"/>
        <v>42634</v>
      </c>
      <c r="C507" s="2">
        <v>14710.8</v>
      </c>
      <c r="E507" s="70">
        <v>42634</v>
      </c>
      <c r="F507" s="69">
        <v>10.199999999999999</v>
      </c>
      <c r="G507" s="69">
        <v>2.63</v>
      </c>
      <c r="H507" s="69">
        <v>19.940000000000001</v>
      </c>
      <c r="I507" s="69">
        <v>39.46</v>
      </c>
      <c r="J507" s="69">
        <v>9.39</v>
      </c>
      <c r="K507" s="69">
        <v>14.76</v>
      </c>
      <c r="L507" s="69">
        <v>16.600000000000001</v>
      </c>
      <c r="M507" s="69">
        <v>7.7</v>
      </c>
      <c r="N507" s="69">
        <v>10.4</v>
      </c>
      <c r="O507" s="69">
        <v>11.4633</v>
      </c>
      <c r="P507" s="69">
        <v>22.59</v>
      </c>
      <c r="Q507" s="69">
        <v>1.1599999999999999</v>
      </c>
      <c r="R507" s="69">
        <v>4.84</v>
      </c>
      <c r="S507" s="69">
        <v>42.29</v>
      </c>
      <c r="T507" s="4"/>
      <c r="V507" s="3">
        <f t="shared" si="176"/>
        <v>42634</v>
      </c>
      <c r="W507" s="40">
        <f ca="1">W506+SUMIFS('Transactions (Dated)'!$E$2:$E$53,'Transactions (Dated)'!$D$2:$D$53,'Share Values'!$V507,'Transactions (Dated)'!$B$2:$B$53,'Share Values'!W$11,'Transactions (Dated)'!$C$2:$C$53,"Buy")-SUMIFS('Transactions (Dated)'!$E$2:$E$53,'Transactions (Dated)'!$D$2:$D$53,'Share Values'!$V507,'Transactions (Dated)'!$B$2:$B$53,'Share Values'!W$11,'Transactions (Dated)'!$C$2:$C$53,"Sell")</f>
        <v>4625</v>
      </c>
      <c r="X507" s="40">
        <f ca="1">X506+SUMIFS('Transactions (Dated)'!$E$2:$E$53,'Transactions (Dated)'!$D$2:$D$53,'Share Values'!$V507,'Transactions (Dated)'!$B$2:$B$53,'Share Values'!X$11,'Transactions (Dated)'!$C$2:$C$53,"Buy")-SUMIFS('Transactions (Dated)'!$E$2:$E$53,'Transactions (Dated)'!$D$2:$D$53,'Share Values'!$V507,'Transactions (Dated)'!$B$2:$B$53,'Share Values'!X$11,'Transactions (Dated)'!$C$2:$C$53,"Sell")</f>
        <v>9375</v>
      </c>
      <c r="Y507" s="40">
        <f ca="1">Y506+SUMIFS('Transactions (Dated)'!$E$2:$E$53,'Transactions (Dated)'!$D$2:$D$53,'Share Values'!$V507,'Transactions (Dated)'!$B$2:$B$53,'Share Values'!Y$11,'Transactions (Dated)'!$C$2:$C$53,"Buy")-SUMIFS('Transactions (Dated)'!$E$2:$E$53,'Transactions (Dated)'!$D$2:$D$53,'Share Values'!$V507,'Transactions (Dated)'!$B$2:$B$53,'Share Values'!Y$11,'Transactions (Dated)'!$C$2:$C$53,"Sell")</f>
        <v>0</v>
      </c>
      <c r="Z507" s="40">
        <f ca="1">Z506+SUMIFS('Transactions (Dated)'!$E$2:$E$53,'Transactions (Dated)'!$D$2:$D$53,'Share Values'!$V507,'Transactions (Dated)'!$B$2:$B$53,'Share Values'!Z$11,'Transactions (Dated)'!$C$2:$C$53,"Buy")-SUMIFS('Transactions (Dated)'!$E$2:$E$53,'Transactions (Dated)'!$D$2:$D$53,'Share Values'!$V507,'Transactions (Dated)'!$B$2:$B$53,'Share Values'!Z$11,'Transactions (Dated)'!$C$2:$C$53,"Sell")</f>
        <v>1892</v>
      </c>
      <c r="AA507" s="40">
        <f ca="1">AA506+SUMIFS('Transactions (Dated)'!$E$2:$E$53,'Transactions (Dated)'!$D$2:$D$53,'Share Values'!$V507,'Transactions (Dated)'!$B$2:$B$53,'Share Values'!AA$11,'Transactions (Dated)'!$C$2:$C$53,"Buy")-SUMIFS('Transactions (Dated)'!$E$2:$E$53,'Transactions (Dated)'!$D$2:$D$53,'Share Values'!$V507,'Transactions (Dated)'!$B$2:$B$53,'Share Values'!AA$11,'Transactions (Dated)'!$C$2:$C$53,"Sell")</f>
        <v>2348</v>
      </c>
      <c r="AB507" s="40">
        <f ca="1">AB506+SUMIFS('Transactions (Dated)'!$E$2:$E$53,'Transactions (Dated)'!$D$2:$D$53,'Share Values'!$V507,'Transactions (Dated)'!$B$2:$B$53,'Share Values'!AB$11,'Transactions (Dated)'!$C$2:$C$53,"Buy")-SUMIFS('Transactions (Dated)'!$E$2:$E$53,'Transactions (Dated)'!$D$2:$D$53,'Share Values'!$V507,'Transactions (Dated)'!$B$2:$B$53,'Share Values'!AB$11,'Transactions (Dated)'!$C$2:$C$53,"Sell")</f>
        <v>4900</v>
      </c>
      <c r="AC507" s="40">
        <f ca="1">AC506+SUMIFS('Transactions (Dated)'!$E$2:$E$53,'Transactions (Dated)'!$D$2:$D$53,'Share Values'!$V507,'Transactions (Dated)'!$B$2:$B$53,'Share Values'!AC$11,'Transactions (Dated)'!$C$2:$C$53,"Buy")-SUMIFS('Transactions (Dated)'!$E$2:$E$53,'Transactions (Dated)'!$D$2:$D$53,'Share Values'!$V507,'Transactions (Dated)'!$B$2:$B$53,'Share Values'!AC$11,'Transactions (Dated)'!$C$2:$C$53,"Sell")</f>
        <v>2900</v>
      </c>
      <c r="AD507" s="40">
        <f ca="1">AD506+SUMIFS('Transactions (Dated)'!$E$2:$E$53,'Transactions (Dated)'!$D$2:$D$53,'Share Values'!$V507,'Transactions (Dated)'!$B$2:$B$53,'Share Values'!AD$11,'Transactions (Dated)'!$C$2:$C$53,"Buy")-SUMIFS('Transactions (Dated)'!$E$2:$E$53,'Transactions (Dated)'!$D$2:$D$53,'Share Values'!$V507,'Transactions (Dated)'!$B$2:$B$53,'Share Values'!AD$11,'Transactions (Dated)'!$C$2:$C$53,"Sell")</f>
        <v>14201</v>
      </c>
      <c r="AE507" s="40">
        <f ca="1">AE506+SUMIFS('Transactions (Dated)'!$E$2:$E$53,'Transactions (Dated)'!$D$2:$D$53,'Share Values'!$V507,'Transactions (Dated)'!$B$2:$B$53,'Share Values'!AE$11,'Transactions (Dated)'!$C$2:$C$53,"Buy")-SUMIFS('Transactions (Dated)'!$E$2:$E$53,'Transactions (Dated)'!$D$2:$D$53,'Share Values'!$V507,'Transactions (Dated)'!$B$2:$B$53,'Share Values'!AE$11,'Transactions (Dated)'!$C$2:$C$53,"Sell")</f>
        <v>6835</v>
      </c>
      <c r="AF507" s="40">
        <f ca="1">AF506+SUMIFS('Transactions (Dated)'!$E$2:$E$53,'Transactions (Dated)'!$D$2:$D$53,'Share Values'!$V507,'Transactions (Dated)'!$B$2:$B$53,'Share Values'!AF$11,'Transactions (Dated)'!$C$2:$C$53,"Buy")-SUMIFS('Transactions (Dated)'!$E$2:$E$53,'Transactions (Dated)'!$D$2:$D$53,'Share Values'!$V507,'Transactions (Dated)'!$B$2:$B$53,'Share Values'!AF$11,'Transactions (Dated)'!$C$2:$C$53,"Sell")</f>
        <v>0</v>
      </c>
      <c r="AG507" s="40">
        <f ca="1">AG506+SUMIFS('Transactions (Dated)'!$E$2:$E$53,'Transactions (Dated)'!$D$2:$D$53,'Share Values'!$V507,'Transactions (Dated)'!$B$2:$B$53,'Share Values'!AG$11,'Transactions (Dated)'!$C$2:$C$53,"Buy")-SUMIFS('Transactions (Dated)'!$E$2:$E$53,'Transactions (Dated)'!$D$2:$D$53,'Share Values'!$V507,'Transactions (Dated)'!$B$2:$B$53,'Share Values'!AG$11,'Transactions (Dated)'!$C$2:$C$53,"Sell")</f>
        <v>0</v>
      </c>
      <c r="AH507" s="40">
        <f ca="1">AH506+SUMIFS('Transactions (Dated)'!$E$2:$E$53,'Transactions (Dated)'!$D$2:$D$53,'Share Values'!$V507,'Transactions (Dated)'!$B$2:$B$53,'Share Values'!AH$11,'Transactions (Dated)'!$C$2:$C$53,"Buy")-SUMIFS('Transactions (Dated)'!$E$2:$E$53,'Transactions (Dated)'!$D$2:$D$53,'Share Values'!$V507,'Transactions (Dated)'!$B$2:$B$53,'Share Values'!AH$11,'Transactions (Dated)'!$C$2:$C$53,"Sell")</f>
        <v>0</v>
      </c>
      <c r="AI507" s="40">
        <f ca="1">AI506+SUMIFS('Transactions (Dated)'!$E$2:$E$53,'Transactions (Dated)'!$D$2:$D$53,'Share Values'!$V507,'Transactions (Dated)'!$B$2:$B$53,'Share Values'!AI$11,'Transactions (Dated)'!$C$2:$C$53,"Buy")-SUMIFS('Transactions (Dated)'!$E$2:$E$53,'Transactions (Dated)'!$D$2:$D$53,'Share Values'!$V507,'Transactions (Dated)'!$B$2:$B$53,'Share Values'!AI$11,'Transactions (Dated)'!$C$2:$C$53,"Sell")</f>
        <v>0</v>
      </c>
      <c r="AJ507" s="40">
        <f ca="1">AJ506+SUMIFS('Transactions (Dated)'!$E$2:$E$53,'Transactions (Dated)'!$D$2:$D$53,'Share Values'!$V507,'Transactions (Dated)'!$B$2:$B$53,'Share Values'!AJ$11,'Transactions (Dated)'!$C$2:$C$53,"Buy")-SUMIFS('Transactions (Dated)'!$E$2:$E$53,'Transactions (Dated)'!$D$2:$D$53,'Share Values'!$V507,'Transactions (Dated)'!$B$2:$B$53,'Share Values'!AJ$11,'Transactions (Dated)'!$C$2:$C$53,"Sell")</f>
        <v>0</v>
      </c>
      <c r="AK507" s="40"/>
      <c r="AM507" s="3">
        <f t="shared" si="177"/>
        <v>42634</v>
      </c>
      <c r="AN507" s="6">
        <f t="shared" ca="1" si="178"/>
        <v>47175</v>
      </c>
      <c r="AO507" s="6">
        <f t="shared" ca="1" si="179"/>
        <v>24656.25</v>
      </c>
      <c r="AP507" s="6">
        <f t="shared" ca="1" si="180"/>
        <v>0</v>
      </c>
      <c r="AQ507" s="6">
        <f t="shared" ca="1" si="181"/>
        <v>74658.320000000007</v>
      </c>
      <c r="AR507" s="6">
        <f t="shared" ca="1" si="182"/>
        <v>22047.72</v>
      </c>
      <c r="AS507" s="6">
        <f t="shared" ca="1" si="183"/>
        <v>72324</v>
      </c>
      <c r="AT507" s="6">
        <f t="shared" ca="1" si="184"/>
        <v>48140.000000000007</v>
      </c>
      <c r="AU507" s="6">
        <f t="shared" ca="1" si="185"/>
        <v>109347.7</v>
      </c>
      <c r="AV507" s="6">
        <f t="shared" ca="1" si="186"/>
        <v>71084</v>
      </c>
      <c r="AW507" s="6">
        <f t="shared" ca="1" si="187"/>
        <v>0</v>
      </c>
      <c r="AX507" s="6">
        <f t="shared" ca="1" si="188"/>
        <v>0</v>
      </c>
      <c r="AY507" s="6">
        <f t="shared" ca="1" si="189"/>
        <v>0</v>
      </c>
      <c r="AZ507" s="6">
        <f t="shared" ca="1" si="190"/>
        <v>0</v>
      </c>
      <c r="BA507" s="6">
        <f t="shared" ca="1" si="191"/>
        <v>0</v>
      </c>
      <c r="BB507" s="6"/>
      <c r="BD507" s="4">
        <f t="shared" ca="1" si="192"/>
        <v>469432.99000000005</v>
      </c>
      <c r="BF507" s="3">
        <f t="shared" si="193"/>
        <v>42634</v>
      </c>
      <c r="BG507" s="6">
        <f>BG506+SUMIFS('Transactions (Dated)'!H:H,'Transactions (Dated)'!D:D,'Share Values'!AM507)</f>
        <v>633797.67999999993</v>
      </c>
      <c r="BH507" s="6">
        <f ca="1">BH506+SUMIFS('Transactions (Dated)'!$F:$F,'Transactions (Dated)'!$D:$D,$BF507,'Transactions (Dated)'!$B:$B,BH$11,'Transactions (Dated)'!$C:$C,"Dividend (paid to cash)")*W507</f>
        <v>0</v>
      </c>
      <c r="BI507" s="6">
        <f ca="1">BI506+SUMIFS('Transactions (Dated)'!$F:$F,'Transactions (Dated)'!$D:$D,$BF507,'Transactions (Dated)'!$B:$B,BI$11,'Transactions (Dated)'!$C:$C,"Dividend (paid to cash)")*X507</f>
        <v>2421.875</v>
      </c>
      <c r="BJ507" s="6">
        <f ca="1">BJ506+SUMIFS('Transactions (Dated)'!$F:$F,'Transactions (Dated)'!$D:$D,$BF507,'Transactions (Dated)'!$B:$B,BJ$11,'Transactions (Dated)'!$C:$C,"Dividend (paid to cash)")*Y507</f>
        <v>0</v>
      </c>
      <c r="BK507" s="6">
        <f ca="1">BK506+SUMIFS('Transactions (Dated)'!$F:$F,'Transactions (Dated)'!$D:$D,$BF507,'Transactions (Dated)'!$B:$B,BK$11,'Transactions (Dated)'!$C:$C,"Dividend (paid to cash)")*Z507</f>
        <v>482.46000000000004</v>
      </c>
      <c r="BL507" s="6">
        <f ca="1">BL506+SUMIFS('Transactions (Dated)'!$F:$F,'Transactions (Dated)'!$D:$D,$BF507,'Transactions (Dated)'!$B:$B,BL$11,'Transactions (Dated)'!$C:$C,"Dividend (paid to cash)")*AA507</f>
        <v>0</v>
      </c>
      <c r="BM507" s="6">
        <f ca="1">BM506+SUMIFS('Transactions (Dated)'!$F:$F,'Transactions (Dated)'!$D:$D,$BF507,'Transactions (Dated)'!$B:$B,BM$11,'Transactions (Dated)'!$C:$C,"Dividend (paid to cash)")*AB507</f>
        <v>3233.8530000000001</v>
      </c>
      <c r="BN507" s="6">
        <f ca="1">BN506+SUMIFS('Transactions (Dated)'!$F:$F,'Transactions (Dated)'!$D:$D,$BF507,'Transactions (Dated)'!$B:$B,BN$11,'Transactions (Dated)'!$C:$C,"Dividend (paid to cash)")*AC507</f>
        <v>1740</v>
      </c>
      <c r="BO507" s="6">
        <f ca="1">BO506+SUMIFS('Transactions (Dated)'!$F:$F,'Transactions (Dated)'!$D:$D,$BF507,'Transactions (Dated)'!$B:$B,BO$11,'Transactions (Dated)'!$C:$C,"Dividend (paid to cash)")*AD507</f>
        <v>0</v>
      </c>
      <c r="BP507" s="6">
        <f ca="1">BP506+SUMIFS('Transactions (Dated)'!$F:$F,'Transactions (Dated)'!$D:$D,$BF507,'Transactions (Dated)'!$B:$B,BP$11,'Transactions (Dated)'!$C:$C,"Dividend (paid to cash)")*AE507</f>
        <v>0</v>
      </c>
      <c r="BQ507" s="6">
        <f ca="1">BQ506+SUMIFS('Transactions (Dated)'!$F:$F,'Transactions (Dated)'!$D:$D,$BF507,'Transactions (Dated)'!$B:$B,BQ$11,'Transactions (Dated)'!$C:$C,"Dividend (paid to cash)")*AF507</f>
        <v>0</v>
      </c>
      <c r="BR507" s="6">
        <f ca="1">BR506+SUMIFS('Transactions (Dated)'!$F:$F,'Transactions (Dated)'!$D:$D,$BF507,'Transactions (Dated)'!$B:$B,BR$11,'Transactions (Dated)'!$C:$C,"Dividend (paid to cash)")*AG507</f>
        <v>0</v>
      </c>
      <c r="BS507" s="6">
        <f ca="1">BS506+SUMIFS('Transactions (Dated)'!$F:$F,'Transactions (Dated)'!$D:$D,$BF507,'Transactions (Dated)'!$B:$B,BS$11,'Transactions (Dated)'!$C:$C,"Dividend (paid to cash)")*AH507</f>
        <v>0</v>
      </c>
      <c r="BT507" s="6">
        <f ca="1">BT506+SUMIFS('Transactions (Dated)'!$F:$F,'Transactions (Dated)'!$D:$D,$BF507,'Transactions (Dated)'!$B:$B,BT$11,'Transactions (Dated)'!$C:$C,"Dividend (paid to cash)")*AI507</f>
        <v>0</v>
      </c>
      <c r="BU507" s="6">
        <f ca="1">BU506+SUMIFS('Transactions (Dated)'!$F:$F,'Transactions (Dated)'!$D:$D,$BF507,'Transactions (Dated)'!$B:$B,BU$11,'Transactions (Dated)'!$C:$C,"Dividend (paid to cash)")*AJ507</f>
        <v>0</v>
      </c>
      <c r="BV507" s="6"/>
      <c r="BX507" s="6">
        <f t="shared" ca="1" si="198"/>
        <v>641675.8679999999</v>
      </c>
      <c r="BZ507" s="3">
        <f t="shared" si="199"/>
        <v>42634</v>
      </c>
      <c r="CA507" s="4">
        <f t="shared" ca="1" si="194"/>
        <v>469432.99000000005</v>
      </c>
      <c r="CB507" s="4">
        <f t="shared" ca="1" si="195"/>
        <v>641675.8679999999</v>
      </c>
      <c r="CD507" s="4">
        <f t="shared" ca="1" si="196"/>
        <v>1111108.858</v>
      </c>
    </row>
    <row r="508" spans="2:82">
      <c r="B508" s="3">
        <f t="shared" si="197"/>
        <v>42635</v>
      </c>
      <c r="C508" s="2">
        <v>14797.2</v>
      </c>
      <c r="E508" s="70">
        <v>42635</v>
      </c>
      <c r="F508" s="69">
        <v>10.32</v>
      </c>
      <c r="G508" s="69">
        <v>2.5099999999999998</v>
      </c>
      <c r="H508" s="69">
        <v>20.05</v>
      </c>
      <c r="I508" s="69">
        <v>39.6</v>
      </c>
      <c r="J508" s="69">
        <v>9.35</v>
      </c>
      <c r="K508" s="69">
        <v>14.96</v>
      </c>
      <c r="L508" s="69">
        <v>16.600000000000001</v>
      </c>
      <c r="M508" s="69">
        <v>7.53</v>
      </c>
      <c r="N508" s="69">
        <v>10.4</v>
      </c>
      <c r="O508" s="69">
        <v>11.62</v>
      </c>
      <c r="P508" s="69">
        <v>22.88</v>
      </c>
      <c r="Q508" s="69">
        <v>1.1599999999999999</v>
      </c>
      <c r="R508" s="69">
        <v>5.0199999999999996</v>
      </c>
      <c r="S508" s="69">
        <v>42.57</v>
      </c>
      <c r="T508" s="4"/>
      <c r="V508" s="3">
        <f t="shared" si="176"/>
        <v>42635</v>
      </c>
      <c r="W508" s="40">
        <f ca="1">W507+SUMIFS('Transactions (Dated)'!$E$2:$E$53,'Transactions (Dated)'!$D$2:$D$53,'Share Values'!$V508,'Transactions (Dated)'!$B$2:$B$53,'Share Values'!W$11,'Transactions (Dated)'!$C$2:$C$53,"Buy")-SUMIFS('Transactions (Dated)'!$E$2:$E$53,'Transactions (Dated)'!$D$2:$D$53,'Share Values'!$V508,'Transactions (Dated)'!$B$2:$B$53,'Share Values'!W$11,'Transactions (Dated)'!$C$2:$C$53,"Sell")</f>
        <v>4625</v>
      </c>
      <c r="X508" s="40">
        <f ca="1">X507+SUMIFS('Transactions (Dated)'!$E$2:$E$53,'Transactions (Dated)'!$D$2:$D$53,'Share Values'!$V508,'Transactions (Dated)'!$B$2:$B$53,'Share Values'!X$11,'Transactions (Dated)'!$C$2:$C$53,"Buy")-SUMIFS('Transactions (Dated)'!$E$2:$E$53,'Transactions (Dated)'!$D$2:$D$53,'Share Values'!$V508,'Transactions (Dated)'!$B$2:$B$53,'Share Values'!X$11,'Transactions (Dated)'!$C$2:$C$53,"Sell")</f>
        <v>9375</v>
      </c>
      <c r="Y508" s="40">
        <f ca="1">Y507+SUMIFS('Transactions (Dated)'!$E$2:$E$53,'Transactions (Dated)'!$D$2:$D$53,'Share Values'!$V508,'Transactions (Dated)'!$B$2:$B$53,'Share Values'!Y$11,'Transactions (Dated)'!$C$2:$C$53,"Buy")-SUMIFS('Transactions (Dated)'!$E$2:$E$53,'Transactions (Dated)'!$D$2:$D$53,'Share Values'!$V508,'Transactions (Dated)'!$B$2:$B$53,'Share Values'!Y$11,'Transactions (Dated)'!$C$2:$C$53,"Sell")</f>
        <v>0</v>
      </c>
      <c r="Z508" s="40">
        <f ca="1">Z507+SUMIFS('Transactions (Dated)'!$E$2:$E$53,'Transactions (Dated)'!$D$2:$D$53,'Share Values'!$V508,'Transactions (Dated)'!$B$2:$B$53,'Share Values'!Z$11,'Transactions (Dated)'!$C$2:$C$53,"Buy")-SUMIFS('Transactions (Dated)'!$E$2:$E$53,'Transactions (Dated)'!$D$2:$D$53,'Share Values'!$V508,'Transactions (Dated)'!$B$2:$B$53,'Share Values'!Z$11,'Transactions (Dated)'!$C$2:$C$53,"Sell")</f>
        <v>1892</v>
      </c>
      <c r="AA508" s="40">
        <f ca="1">AA507+SUMIFS('Transactions (Dated)'!$E$2:$E$53,'Transactions (Dated)'!$D$2:$D$53,'Share Values'!$V508,'Transactions (Dated)'!$B$2:$B$53,'Share Values'!AA$11,'Transactions (Dated)'!$C$2:$C$53,"Buy")-SUMIFS('Transactions (Dated)'!$E$2:$E$53,'Transactions (Dated)'!$D$2:$D$53,'Share Values'!$V508,'Transactions (Dated)'!$B$2:$B$53,'Share Values'!AA$11,'Transactions (Dated)'!$C$2:$C$53,"Sell")</f>
        <v>2348</v>
      </c>
      <c r="AB508" s="40">
        <f ca="1">AB507+SUMIFS('Transactions (Dated)'!$E$2:$E$53,'Transactions (Dated)'!$D$2:$D$53,'Share Values'!$V508,'Transactions (Dated)'!$B$2:$B$53,'Share Values'!AB$11,'Transactions (Dated)'!$C$2:$C$53,"Buy")-SUMIFS('Transactions (Dated)'!$E$2:$E$53,'Transactions (Dated)'!$D$2:$D$53,'Share Values'!$V508,'Transactions (Dated)'!$B$2:$B$53,'Share Values'!AB$11,'Transactions (Dated)'!$C$2:$C$53,"Sell")</f>
        <v>4900</v>
      </c>
      <c r="AC508" s="40">
        <f ca="1">AC507+SUMIFS('Transactions (Dated)'!$E$2:$E$53,'Transactions (Dated)'!$D$2:$D$53,'Share Values'!$V508,'Transactions (Dated)'!$B$2:$B$53,'Share Values'!AC$11,'Transactions (Dated)'!$C$2:$C$53,"Buy")-SUMIFS('Transactions (Dated)'!$E$2:$E$53,'Transactions (Dated)'!$D$2:$D$53,'Share Values'!$V508,'Transactions (Dated)'!$B$2:$B$53,'Share Values'!AC$11,'Transactions (Dated)'!$C$2:$C$53,"Sell")</f>
        <v>2900</v>
      </c>
      <c r="AD508" s="40">
        <f ca="1">AD507+SUMIFS('Transactions (Dated)'!$E$2:$E$53,'Transactions (Dated)'!$D$2:$D$53,'Share Values'!$V508,'Transactions (Dated)'!$B$2:$B$53,'Share Values'!AD$11,'Transactions (Dated)'!$C$2:$C$53,"Buy")-SUMIFS('Transactions (Dated)'!$E$2:$E$53,'Transactions (Dated)'!$D$2:$D$53,'Share Values'!$V508,'Transactions (Dated)'!$B$2:$B$53,'Share Values'!AD$11,'Transactions (Dated)'!$C$2:$C$53,"Sell")</f>
        <v>14201</v>
      </c>
      <c r="AE508" s="40">
        <f ca="1">AE507+SUMIFS('Transactions (Dated)'!$E$2:$E$53,'Transactions (Dated)'!$D$2:$D$53,'Share Values'!$V508,'Transactions (Dated)'!$B$2:$B$53,'Share Values'!AE$11,'Transactions (Dated)'!$C$2:$C$53,"Buy")-SUMIFS('Transactions (Dated)'!$E$2:$E$53,'Transactions (Dated)'!$D$2:$D$53,'Share Values'!$V508,'Transactions (Dated)'!$B$2:$B$53,'Share Values'!AE$11,'Transactions (Dated)'!$C$2:$C$53,"Sell")</f>
        <v>6835</v>
      </c>
      <c r="AF508" s="40">
        <f ca="1">AF507+SUMIFS('Transactions (Dated)'!$E$2:$E$53,'Transactions (Dated)'!$D$2:$D$53,'Share Values'!$V508,'Transactions (Dated)'!$B$2:$B$53,'Share Values'!AF$11,'Transactions (Dated)'!$C$2:$C$53,"Buy")-SUMIFS('Transactions (Dated)'!$E$2:$E$53,'Transactions (Dated)'!$D$2:$D$53,'Share Values'!$V508,'Transactions (Dated)'!$B$2:$B$53,'Share Values'!AF$11,'Transactions (Dated)'!$C$2:$C$53,"Sell")</f>
        <v>0</v>
      </c>
      <c r="AG508" s="40">
        <f ca="1">AG507+SUMIFS('Transactions (Dated)'!$E$2:$E$53,'Transactions (Dated)'!$D$2:$D$53,'Share Values'!$V508,'Transactions (Dated)'!$B$2:$B$53,'Share Values'!AG$11,'Transactions (Dated)'!$C$2:$C$53,"Buy")-SUMIFS('Transactions (Dated)'!$E$2:$E$53,'Transactions (Dated)'!$D$2:$D$53,'Share Values'!$V508,'Transactions (Dated)'!$B$2:$B$53,'Share Values'!AG$11,'Transactions (Dated)'!$C$2:$C$53,"Sell")</f>
        <v>0</v>
      </c>
      <c r="AH508" s="40">
        <f ca="1">AH507+SUMIFS('Transactions (Dated)'!$E$2:$E$53,'Transactions (Dated)'!$D$2:$D$53,'Share Values'!$V508,'Transactions (Dated)'!$B$2:$B$53,'Share Values'!AH$11,'Transactions (Dated)'!$C$2:$C$53,"Buy")-SUMIFS('Transactions (Dated)'!$E$2:$E$53,'Transactions (Dated)'!$D$2:$D$53,'Share Values'!$V508,'Transactions (Dated)'!$B$2:$B$53,'Share Values'!AH$11,'Transactions (Dated)'!$C$2:$C$53,"Sell")</f>
        <v>0</v>
      </c>
      <c r="AI508" s="40">
        <f ca="1">AI507+SUMIFS('Transactions (Dated)'!$E$2:$E$53,'Transactions (Dated)'!$D$2:$D$53,'Share Values'!$V508,'Transactions (Dated)'!$B$2:$B$53,'Share Values'!AI$11,'Transactions (Dated)'!$C$2:$C$53,"Buy")-SUMIFS('Transactions (Dated)'!$E$2:$E$53,'Transactions (Dated)'!$D$2:$D$53,'Share Values'!$V508,'Transactions (Dated)'!$B$2:$B$53,'Share Values'!AI$11,'Transactions (Dated)'!$C$2:$C$53,"Sell")</f>
        <v>0</v>
      </c>
      <c r="AJ508" s="40">
        <f ca="1">AJ507+SUMIFS('Transactions (Dated)'!$E$2:$E$53,'Transactions (Dated)'!$D$2:$D$53,'Share Values'!$V508,'Transactions (Dated)'!$B$2:$B$53,'Share Values'!AJ$11,'Transactions (Dated)'!$C$2:$C$53,"Buy")-SUMIFS('Transactions (Dated)'!$E$2:$E$53,'Transactions (Dated)'!$D$2:$D$53,'Share Values'!$V508,'Transactions (Dated)'!$B$2:$B$53,'Share Values'!AJ$11,'Transactions (Dated)'!$C$2:$C$53,"Sell")</f>
        <v>0</v>
      </c>
      <c r="AK508" s="40"/>
      <c r="AM508" s="3">
        <f t="shared" si="177"/>
        <v>42635</v>
      </c>
      <c r="AN508" s="6">
        <f t="shared" ca="1" si="178"/>
        <v>47730</v>
      </c>
      <c r="AO508" s="6">
        <f t="shared" ca="1" si="179"/>
        <v>23531.249999999996</v>
      </c>
      <c r="AP508" s="6">
        <f t="shared" ca="1" si="180"/>
        <v>0</v>
      </c>
      <c r="AQ508" s="6">
        <f t="shared" ca="1" si="181"/>
        <v>74923.199999999997</v>
      </c>
      <c r="AR508" s="6">
        <f t="shared" ca="1" si="182"/>
        <v>21953.8</v>
      </c>
      <c r="AS508" s="6">
        <f t="shared" ca="1" si="183"/>
        <v>73304</v>
      </c>
      <c r="AT508" s="6">
        <f t="shared" ca="1" si="184"/>
        <v>48140.000000000007</v>
      </c>
      <c r="AU508" s="6">
        <f t="shared" ca="1" si="185"/>
        <v>106933.53</v>
      </c>
      <c r="AV508" s="6">
        <f t="shared" ca="1" si="186"/>
        <v>71084</v>
      </c>
      <c r="AW508" s="6">
        <f t="shared" ca="1" si="187"/>
        <v>0</v>
      </c>
      <c r="AX508" s="6">
        <f t="shared" ca="1" si="188"/>
        <v>0</v>
      </c>
      <c r="AY508" s="6">
        <f t="shared" ca="1" si="189"/>
        <v>0</v>
      </c>
      <c r="AZ508" s="6">
        <f t="shared" ca="1" si="190"/>
        <v>0</v>
      </c>
      <c r="BA508" s="6">
        <f t="shared" ca="1" si="191"/>
        <v>0</v>
      </c>
      <c r="BB508" s="6"/>
      <c r="BD508" s="4">
        <f t="shared" ca="1" si="192"/>
        <v>467599.78</v>
      </c>
      <c r="BF508" s="3">
        <f t="shared" si="193"/>
        <v>42635</v>
      </c>
      <c r="BG508" s="6">
        <f>BG507+SUMIFS('Transactions (Dated)'!H:H,'Transactions (Dated)'!D:D,'Share Values'!AM508)</f>
        <v>633797.67999999993</v>
      </c>
      <c r="BH508" s="6">
        <f ca="1">BH507+SUMIFS('Transactions (Dated)'!$F:$F,'Transactions (Dated)'!$D:$D,$BF508,'Transactions (Dated)'!$B:$B,BH$11,'Transactions (Dated)'!$C:$C,"Dividend (paid to cash)")*W508</f>
        <v>0</v>
      </c>
      <c r="BI508" s="6">
        <f ca="1">BI507+SUMIFS('Transactions (Dated)'!$F:$F,'Transactions (Dated)'!$D:$D,$BF508,'Transactions (Dated)'!$B:$B,BI$11,'Transactions (Dated)'!$C:$C,"Dividend (paid to cash)")*X508</f>
        <v>2421.875</v>
      </c>
      <c r="BJ508" s="6">
        <f ca="1">BJ507+SUMIFS('Transactions (Dated)'!$F:$F,'Transactions (Dated)'!$D:$D,$BF508,'Transactions (Dated)'!$B:$B,BJ$11,'Transactions (Dated)'!$C:$C,"Dividend (paid to cash)")*Y508</f>
        <v>0</v>
      </c>
      <c r="BK508" s="6">
        <f ca="1">BK507+SUMIFS('Transactions (Dated)'!$F:$F,'Transactions (Dated)'!$D:$D,$BF508,'Transactions (Dated)'!$B:$B,BK$11,'Transactions (Dated)'!$C:$C,"Dividend (paid to cash)")*Z508</f>
        <v>482.46000000000004</v>
      </c>
      <c r="BL508" s="6">
        <f ca="1">BL507+SUMIFS('Transactions (Dated)'!$F:$F,'Transactions (Dated)'!$D:$D,$BF508,'Transactions (Dated)'!$B:$B,BL$11,'Transactions (Dated)'!$C:$C,"Dividend (paid to cash)")*AA508</f>
        <v>0</v>
      </c>
      <c r="BM508" s="6">
        <f ca="1">BM507+SUMIFS('Transactions (Dated)'!$F:$F,'Transactions (Dated)'!$D:$D,$BF508,'Transactions (Dated)'!$B:$B,BM$11,'Transactions (Dated)'!$C:$C,"Dividend (paid to cash)")*AB508</f>
        <v>3233.8530000000001</v>
      </c>
      <c r="BN508" s="6">
        <f ca="1">BN507+SUMIFS('Transactions (Dated)'!$F:$F,'Transactions (Dated)'!$D:$D,$BF508,'Transactions (Dated)'!$B:$B,BN$11,'Transactions (Dated)'!$C:$C,"Dividend (paid to cash)")*AC508</f>
        <v>1740</v>
      </c>
      <c r="BO508" s="6">
        <f ca="1">BO507+SUMIFS('Transactions (Dated)'!$F:$F,'Transactions (Dated)'!$D:$D,$BF508,'Transactions (Dated)'!$B:$B,BO$11,'Transactions (Dated)'!$C:$C,"Dividend (paid to cash)")*AD508</f>
        <v>0</v>
      </c>
      <c r="BP508" s="6">
        <f ca="1">BP507+SUMIFS('Transactions (Dated)'!$F:$F,'Transactions (Dated)'!$D:$D,$BF508,'Transactions (Dated)'!$B:$B,BP$11,'Transactions (Dated)'!$C:$C,"Dividend (paid to cash)")*AE508</f>
        <v>0</v>
      </c>
      <c r="BQ508" s="6">
        <f ca="1">BQ507+SUMIFS('Transactions (Dated)'!$F:$F,'Transactions (Dated)'!$D:$D,$BF508,'Transactions (Dated)'!$B:$B,BQ$11,'Transactions (Dated)'!$C:$C,"Dividend (paid to cash)")*AF508</f>
        <v>0</v>
      </c>
      <c r="BR508" s="6">
        <f ca="1">BR507+SUMIFS('Transactions (Dated)'!$F:$F,'Transactions (Dated)'!$D:$D,$BF508,'Transactions (Dated)'!$B:$B,BR$11,'Transactions (Dated)'!$C:$C,"Dividend (paid to cash)")*AG508</f>
        <v>0</v>
      </c>
      <c r="BS508" s="6">
        <f ca="1">BS507+SUMIFS('Transactions (Dated)'!$F:$F,'Transactions (Dated)'!$D:$D,$BF508,'Transactions (Dated)'!$B:$B,BS$11,'Transactions (Dated)'!$C:$C,"Dividend (paid to cash)")*AH508</f>
        <v>0</v>
      </c>
      <c r="BT508" s="6">
        <f ca="1">BT507+SUMIFS('Transactions (Dated)'!$F:$F,'Transactions (Dated)'!$D:$D,$BF508,'Transactions (Dated)'!$B:$B,BT$11,'Transactions (Dated)'!$C:$C,"Dividend (paid to cash)")*AI508</f>
        <v>0</v>
      </c>
      <c r="BU508" s="6">
        <f ca="1">BU507+SUMIFS('Transactions (Dated)'!$F:$F,'Transactions (Dated)'!$D:$D,$BF508,'Transactions (Dated)'!$B:$B,BU$11,'Transactions (Dated)'!$C:$C,"Dividend (paid to cash)")*AJ508</f>
        <v>0</v>
      </c>
      <c r="BV508" s="6"/>
      <c r="BX508" s="6">
        <f t="shared" ca="1" si="198"/>
        <v>641675.8679999999</v>
      </c>
      <c r="BZ508" s="3">
        <f t="shared" si="199"/>
        <v>42635</v>
      </c>
      <c r="CA508" s="4">
        <f t="shared" ca="1" si="194"/>
        <v>467599.78</v>
      </c>
      <c r="CB508" s="4">
        <f t="shared" ca="1" si="195"/>
        <v>641675.8679999999</v>
      </c>
      <c r="CD508" s="4">
        <f t="shared" ca="1" si="196"/>
        <v>1109275.648</v>
      </c>
    </row>
    <row r="509" spans="2:82">
      <c r="B509" s="3">
        <f t="shared" si="197"/>
        <v>42636</v>
      </c>
      <c r="C509" s="2">
        <v>14697.9</v>
      </c>
      <c r="E509" s="70">
        <v>42636</v>
      </c>
      <c r="F509" s="69">
        <v>10.41</v>
      </c>
      <c r="G509" s="69">
        <v>2.5</v>
      </c>
      <c r="H509" s="69">
        <v>19.920000000000002</v>
      </c>
      <c r="I509" s="69">
        <v>39.729999999999997</v>
      </c>
      <c r="J509" s="69">
        <v>9.1999999999999993</v>
      </c>
      <c r="K509" s="69">
        <v>14.95</v>
      </c>
      <c r="L509" s="69">
        <v>16.25</v>
      </c>
      <c r="M509" s="69">
        <v>7.3</v>
      </c>
      <c r="N509" s="69">
        <v>10.19</v>
      </c>
      <c r="O509" s="69">
        <v>11.4733</v>
      </c>
      <c r="P509" s="69">
        <v>22.66</v>
      </c>
      <c r="Q509" s="69">
        <v>1.18</v>
      </c>
      <c r="R509" s="69">
        <v>4.8899999999999997</v>
      </c>
      <c r="S509" s="69">
        <v>42.38</v>
      </c>
      <c r="T509" s="4"/>
      <c r="V509" s="3">
        <f t="shared" si="176"/>
        <v>42636</v>
      </c>
      <c r="W509" s="40">
        <f ca="1">W508+SUMIFS('Transactions (Dated)'!$E$2:$E$53,'Transactions (Dated)'!$D$2:$D$53,'Share Values'!$V509,'Transactions (Dated)'!$B$2:$B$53,'Share Values'!W$11,'Transactions (Dated)'!$C$2:$C$53,"Buy")-SUMIFS('Transactions (Dated)'!$E$2:$E$53,'Transactions (Dated)'!$D$2:$D$53,'Share Values'!$V509,'Transactions (Dated)'!$B$2:$B$53,'Share Values'!W$11,'Transactions (Dated)'!$C$2:$C$53,"Sell")</f>
        <v>4625</v>
      </c>
      <c r="X509" s="40">
        <f ca="1">X508+SUMIFS('Transactions (Dated)'!$E$2:$E$53,'Transactions (Dated)'!$D$2:$D$53,'Share Values'!$V509,'Transactions (Dated)'!$B$2:$B$53,'Share Values'!X$11,'Transactions (Dated)'!$C$2:$C$53,"Buy")-SUMIFS('Transactions (Dated)'!$E$2:$E$53,'Transactions (Dated)'!$D$2:$D$53,'Share Values'!$V509,'Transactions (Dated)'!$B$2:$B$53,'Share Values'!X$11,'Transactions (Dated)'!$C$2:$C$53,"Sell")</f>
        <v>9375</v>
      </c>
      <c r="Y509" s="40">
        <f ca="1">Y508+SUMIFS('Transactions (Dated)'!$E$2:$E$53,'Transactions (Dated)'!$D$2:$D$53,'Share Values'!$V509,'Transactions (Dated)'!$B$2:$B$53,'Share Values'!Y$11,'Transactions (Dated)'!$C$2:$C$53,"Buy")-SUMIFS('Transactions (Dated)'!$E$2:$E$53,'Transactions (Dated)'!$D$2:$D$53,'Share Values'!$V509,'Transactions (Dated)'!$B$2:$B$53,'Share Values'!Y$11,'Transactions (Dated)'!$C$2:$C$53,"Sell")</f>
        <v>0</v>
      </c>
      <c r="Z509" s="40">
        <f ca="1">Z508+SUMIFS('Transactions (Dated)'!$E$2:$E$53,'Transactions (Dated)'!$D$2:$D$53,'Share Values'!$V509,'Transactions (Dated)'!$B$2:$B$53,'Share Values'!Z$11,'Transactions (Dated)'!$C$2:$C$53,"Buy")-SUMIFS('Transactions (Dated)'!$E$2:$E$53,'Transactions (Dated)'!$D$2:$D$53,'Share Values'!$V509,'Transactions (Dated)'!$B$2:$B$53,'Share Values'!Z$11,'Transactions (Dated)'!$C$2:$C$53,"Sell")</f>
        <v>1892</v>
      </c>
      <c r="AA509" s="40">
        <f ca="1">AA508+SUMIFS('Transactions (Dated)'!$E$2:$E$53,'Transactions (Dated)'!$D$2:$D$53,'Share Values'!$V509,'Transactions (Dated)'!$B$2:$B$53,'Share Values'!AA$11,'Transactions (Dated)'!$C$2:$C$53,"Buy")-SUMIFS('Transactions (Dated)'!$E$2:$E$53,'Transactions (Dated)'!$D$2:$D$53,'Share Values'!$V509,'Transactions (Dated)'!$B$2:$B$53,'Share Values'!AA$11,'Transactions (Dated)'!$C$2:$C$53,"Sell")</f>
        <v>2348</v>
      </c>
      <c r="AB509" s="40">
        <f ca="1">AB508+SUMIFS('Transactions (Dated)'!$E$2:$E$53,'Transactions (Dated)'!$D$2:$D$53,'Share Values'!$V509,'Transactions (Dated)'!$B$2:$B$53,'Share Values'!AB$11,'Transactions (Dated)'!$C$2:$C$53,"Buy")-SUMIFS('Transactions (Dated)'!$E$2:$E$53,'Transactions (Dated)'!$D$2:$D$53,'Share Values'!$V509,'Transactions (Dated)'!$B$2:$B$53,'Share Values'!AB$11,'Transactions (Dated)'!$C$2:$C$53,"Sell")</f>
        <v>4900</v>
      </c>
      <c r="AC509" s="40">
        <f ca="1">AC508+SUMIFS('Transactions (Dated)'!$E$2:$E$53,'Transactions (Dated)'!$D$2:$D$53,'Share Values'!$V509,'Transactions (Dated)'!$B$2:$B$53,'Share Values'!AC$11,'Transactions (Dated)'!$C$2:$C$53,"Buy")-SUMIFS('Transactions (Dated)'!$E$2:$E$53,'Transactions (Dated)'!$D$2:$D$53,'Share Values'!$V509,'Transactions (Dated)'!$B$2:$B$53,'Share Values'!AC$11,'Transactions (Dated)'!$C$2:$C$53,"Sell")</f>
        <v>2900</v>
      </c>
      <c r="AD509" s="40">
        <f ca="1">AD508+SUMIFS('Transactions (Dated)'!$E$2:$E$53,'Transactions (Dated)'!$D$2:$D$53,'Share Values'!$V509,'Transactions (Dated)'!$B$2:$B$53,'Share Values'!AD$11,'Transactions (Dated)'!$C$2:$C$53,"Buy")-SUMIFS('Transactions (Dated)'!$E$2:$E$53,'Transactions (Dated)'!$D$2:$D$53,'Share Values'!$V509,'Transactions (Dated)'!$B$2:$B$53,'Share Values'!AD$11,'Transactions (Dated)'!$C$2:$C$53,"Sell")</f>
        <v>14201</v>
      </c>
      <c r="AE509" s="40">
        <f ca="1">AE508+SUMIFS('Transactions (Dated)'!$E$2:$E$53,'Transactions (Dated)'!$D$2:$D$53,'Share Values'!$V509,'Transactions (Dated)'!$B$2:$B$53,'Share Values'!AE$11,'Transactions (Dated)'!$C$2:$C$53,"Buy")-SUMIFS('Transactions (Dated)'!$E$2:$E$53,'Transactions (Dated)'!$D$2:$D$53,'Share Values'!$V509,'Transactions (Dated)'!$B$2:$B$53,'Share Values'!AE$11,'Transactions (Dated)'!$C$2:$C$53,"Sell")</f>
        <v>6835</v>
      </c>
      <c r="AF509" s="40">
        <f ca="1">AF508+SUMIFS('Transactions (Dated)'!$E$2:$E$53,'Transactions (Dated)'!$D$2:$D$53,'Share Values'!$V509,'Transactions (Dated)'!$B$2:$B$53,'Share Values'!AF$11,'Transactions (Dated)'!$C$2:$C$53,"Buy")-SUMIFS('Transactions (Dated)'!$E$2:$E$53,'Transactions (Dated)'!$D$2:$D$53,'Share Values'!$V509,'Transactions (Dated)'!$B$2:$B$53,'Share Values'!AF$11,'Transactions (Dated)'!$C$2:$C$53,"Sell")</f>
        <v>0</v>
      </c>
      <c r="AG509" s="40">
        <f ca="1">AG508+SUMIFS('Transactions (Dated)'!$E$2:$E$53,'Transactions (Dated)'!$D$2:$D$53,'Share Values'!$V509,'Transactions (Dated)'!$B$2:$B$53,'Share Values'!AG$11,'Transactions (Dated)'!$C$2:$C$53,"Buy")-SUMIFS('Transactions (Dated)'!$E$2:$E$53,'Transactions (Dated)'!$D$2:$D$53,'Share Values'!$V509,'Transactions (Dated)'!$B$2:$B$53,'Share Values'!AG$11,'Transactions (Dated)'!$C$2:$C$53,"Sell")</f>
        <v>0</v>
      </c>
      <c r="AH509" s="40">
        <f ca="1">AH508+SUMIFS('Transactions (Dated)'!$E$2:$E$53,'Transactions (Dated)'!$D$2:$D$53,'Share Values'!$V509,'Transactions (Dated)'!$B$2:$B$53,'Share Values'!AH$11,'Transactions (Dated)'!$C$2:$C$53,"Buy")-SUMIFS('Transactions (Dated)'!$E$2:$E$53,'Transactions (Dated)'!$D$2:$D$53,'Share Values'!$V509,'Transactions (Dated)'!$B$2:$B$53,'Share Values'!AH$11,'Transactions (Dated)'!$C$2:$C$53,"Sell")</f>
        <v>0</v>
      </c>
      <c r="AI509" s="40">
        <f ca="1">AI508+SUMIFS('Transactions (Dated)'!$E$2:$E$53,'Transactions (Dated)'!$D$2:$D$53,'Share Values'!$V509,'Transactions (Dated)'!$B$2:$B$53,'Share Values'!AI$11,'Transactions (Dated)'!$C$2:$C$53,"Buy")-SUMIFS('Transactions (Dated)'!$E$2:$E$53,'Transactions (Dated)'!$D$2:$D$53,'Share Values'!$V509,'Transactions (Dated)'!$B$2:$B$53,'Share Values'!AI$11,'Transactions (Dated)'!$C$2:$C$53,"Sell")</f>
        <v>0</v>
      </c>
      <c r="AJ509" s="40">
        <f ca="1">AJ508+SUMIFS('Transactions (Dated)'!$E$2:$E$53,'Transactions (Dated)'!$D$2:$D$53,'Share Values'!$V509,'Transactions (Dated)'!$B$2:$B$53,'Share Values'!AJ$11,'Transactions (Dated)'!$C$2:$C$53,"Buy")-SUMIFS('Transactions (Dated)'!$E$2:$E$53,'Transactions (Dated)'!$D$2:$D$53,'Share Values'!$V509,'Transactions (Dated)'!$B$2:$B$53,'Share Values'!AJ$11,'Transactions (Dated)'!$C$2:$C$53,"Sell")</f>
        <v>0</v>
      </c>
      <c r="AK509" s="40"/>
      <c r="AM509" s="3">
        <f t="shared" si="177"/>
        <v>42636</v>
      </c>
      <c r="AN509" s="6">
        <f t="shared" ca="1" si="178"/>
        <v>48146.25</v>
      </c>
      <c r="AO509" s="6">
        <f t="shared" ca="1" si="179"/>
        <v>23437.5</v>
      </c>
      <c r="AP509" s="6">
        <f t="shared" ca="1" si="180"/>
        <v>0</v>
      </c>
      <c r="AQ509" s="6">
        <f t="shared" ca="1" si="181"/>
        <v>75169.159999999989</v>
      </c>
      <c r="AR509" s="6">
        <f t="shared" ca="1" si="182"/>
        <v>21601.599999999999</v>
      </c>
      <c r="AS509" s="6">
        <f t="shared" ca="1" si="183"/>
        <v>73255</v>
      </c>
      <c r="AT509" s="6">
        <f t="shared" ca="1" si="184"/>
        <v>47125</v>
      </c>
      <c r="AU509" s="6">
        <f t="shared" ca="1" si="185"/>
        <v>103667.3</v>
      </c>
      <c r="AV509" s="6">
        <f t="shared" ca="1" si="186"/>
        <v>69648.649999999994</v>
      </c>
      <c r="AW509" s="6">
        <f t="shared" ca="1" si="187"/>
        <v>0</v>
      </c>
      <c r="AX509" s="6">
        <f t="shared" ca="1" si="188"/>
        <v>0</v>
      </c>
      <c r="AY509" s="6">
        <f t="shared" ca="1" si="189"/>
        <v>0</v>
      </c>
      <c r="AZ509" s="6">
        <f t="shared" ca="1" si="190"/>
        <v>0</v>
      </c>
      <c r="BA509" s="6">
        <f t="shared" ca="1" si="191"/>
        <v>0</v>
      </c>
      <c r="BB509" s="6"/>
      <c r="BD509" s="4">
        <f t="shared" ca="1" si="192"/>
        <v>462050.45999999996</v>
      </c>
      <c r="BF509" s="3">
        <f t="shared" si="193"/>
        <v>42636</v>
      </c>
      <c r="BG509" s="6">
        <f>BG508+SUMIFS('Transactions (Dated)'!H:H,'Transactions (Dated)'!D:D,'Share Values'!AM509)</f>
        <v>633797.67999999993</v>
      </c>
      <c r="BH509" s="6">
        <f ca="1">BH508+SUMIFS('Transactions (Dated)'!$F:$F,'Transactions (Dated)'!$D:$D,$BF509,'Transactions (Dated)'!$B:$B,BH$11,'Transactions (Dated)'!$C:$C,"Dividend (paid to cash)")*W509</f>
        <v>0</v>
      </c>
      <c r="BI509" s="6">
        <f ca="1">BI508+SUMIFS('Transactions (Dated)'!$F:$F,'Transactions (Dated)'!$D:$D,$BF509,'Transactions (Dated)'!$B:$B,BI$11,'Transactions (Dated)'!$C:$C,"Dividend (paid to cash)")*X509</f>
        <v>2421.875</v>
      </c>
      <c r="BJ509" s="6">
        <f ca="1">BJ508+SUMIFS('Transactions (Dated)'!$F:$F,'Transactions (Dated)'!$D:$D,$BF509,'Transactions (Dated)'!$B:$B,BJ$11,'Transactions (Dated)'!$C:$C,"Dividend (paid to cash)")*Y509</f>
        <v>0</v>
      </c>
      <c r="BK509" s="6">
        <f ca="1">BK508+SUMIFS('Transactions (Dated)'!$F:$F,'Transactions (Dated)'!$D:$D,$BF509,'Transactions (Dated)'!$B:$B,BK$11,'Transactions (Dated)'!$C:$C,"Dividend (paid to cash)")*Z509</f>
        <v>482.46000000000004</v>
      </c>
      <c r="BL509" s="6">
        <f ca="1">BL508+SUMIFS('Transactions (Dated)'!$F:$F,'Transactions (Dated)'!$D:$D,$BF509,'Transactions (Dated)'!$B:$B,BL$11,'Transactions (Dated)'!$C:$C,"Dividend (paid to cash)")*AA509</f>
        <v>0</v>
      </c>
      <c r="BM509" s="6">
        <f ca="1">BM508+SUMIFS('Transactions (Dated)'!$F:$F,'Transactions (Dated)'!$D:$D,$BF509,'Transactions (Dated)'!$B:$B,BM$11,'Transactions (Dated)'!$C:$C,"Dividend (paid to cash)")*AB509</f>
        <v>3233.8530000000001</v>
      </c>
      <c r="BN509" s="6">
        <f ca="1">BN508+SUMIFS('Transactions (Dated)'!$F:$F,'Transactions (Dated)'!$D:$D,$BF509,'Transactions (Dated)'!$B:$B,BN$11,'Transactions (Dated)'!$C:$C,"Dividend (paid to cash)")*AC509</f>
        <v>2465</v>
      </c>
      <c r="BO509" s="6">
        <f ca="1">BO508+SUMIFS('Transactions (Dated)'!$F:$F,'Transactions (Dated)'!$D:$D,$BF509,'Transactions (Dated)'!$B:$B,BO$11,'Transactions (Dated)'!$C:$C,"Dividend (paid to cash)")*AD509</f>
        <v>0</v>
      </c>
      <c r="BP509" s="6">
        <f ca="1">BP508+SUMIFS('Transactions (Dated)'!$F:$F,'Transactions (Dated)'!$D:$D,$BF509,'Transactions (Dated)'!$B:$B,BP$11,'Transactions (Dated)'!$C:$C,"Dividend (paid to cash)")*AE509</f>
        <v>0</v>
      </c>
      <c r="BQ509" s="6">
        <f ca="1">BQ508+SUMIFS('Transactions (Dated)'!$F:$F,'Transactions (Dated)'!$D:$D,$BF509,'Transactions (Dated)'!$B:$B,BQ$11,'Transactions (Dated)'!$C:$C,"Dividend (paid to cash)")*AF509</f>
        <v>0</v>
      </c>
      <c r="BR509" s="6">
        <f ca="1">BR508+SUMIFS('Transactions (Dated)'!$F:$F,'Transactions (Dated)'!$D:$D,$BF509,'Transactions (Dated)'!$B:$B,BR$11,'Transactions (Dated)'!$C:$C,"Dividend (paid to cash)")*AG509</f>
        <v>0</v>
      </c>
      <c r="BS509" s="6">
        <f ca="1">BS508+SUMIFS('Transactions (Dated)'!$F:$F,'Transactions (Dated)'!$D:$D,$BF509,'Transactions (Dated)'!$B:$B,BS$11,'Transactions (Dated)'!$C:$C,"Dividend (paid to cash)")*AH509</f>
        <v>0</v>
      </c>
      <c r="BT509" s="6">
        <f ca="1">BT508+SUMIFS('Transactions (Dated)'!$F:$F,'Transactions (Dated)'!$D:$D,$BF509,'Transactions (Dated)'!$B:$B,BT$11,'Transactions (Dated)'!$C:$C,"Dividend (paid to cash)")*AI509</f>
        <v>0</v>
      </c>
      <c r="BU509" s="6">
        <f ca="1">BU508+SUMIFS('Transactions (Dated)'!$F:$F,'Transactions (Dated)'!$D:$D,$BF509,'Transactions (Dated)'!$B:$B,BU$11,'Transactions (Dated)'!$C:$C,"Dividend (paid to cash)")*AJ509</f>
        <v>0</v>
      </c>
      <c r="BV509" s="6"/>
      <c r="BX509" s="6">
        <f t="shared" ca="1" si="198"/>
        <v>642400.8679999999</v>
      </c>
      <c r="BZ509" s="3">
        <f t="shared" si="199"/>
        <v>42636</v>
      </c>
      <c r="CA509" s="4">
        <f t="shared" ca="1" si="194"/>
        <v>462050.45999999996</v>
      </c>
      <c r="CB509" s="4">
        <f t="shared" ca="1" si="195"/>
        <v>642400.8679999999</v>
      </c>
      <c r="CD509" s="4">
        <f t="shared" ca="1" si="196"/>
        <v>1104451.3279999997</v>
      </c>
    </row>
    <row r="510" spans="2:82">
      <c r="B510" s="3">
        <f t="shared" si="197"/>
        <v>42639</v>
      </c>
      <c r="C510" s="2">
        <v>14619.5</v>
      </c>
      <c r="E510" s="70">
        <v>42639</v>
      </c>
      <c r="F510" s="69">
        <v>10.35</v>
      </c>
      <c r="G510" s="69">
        <v>2.48</v>
      </c>
      <c r="H510" s="69">
        <v>19.82</v>
      </c>
      <c r="I510" s="69">
        <v>39.65</v>
      </c>
      <c r="J510" s="69">
        <v>9.06</v>
      </c>
      <c r="K510" s="69">
        <v>14.93</v>
      </c>
      <c r="L510" s="69">
        <v>16.260000000000002</v>
      </c>
      <c r="M510" s="69">
        <v>7.2</v>
      </c>
      <c r="N510" s="69">
        <v>10.29</v>
      </c>
      <c r="O510" s="69">
        <v>11.26</v>
      </c>
      <c r="P510" s="69">
        <v>22.13</v>
      </c>
      <c r="Q510" s="69">
        <v>1.19</v>
      </c>
      <c r="R510" s="69">
        <v>4.93</v>
      </c>
      <c r="S510" s="69">
        <v>42.35</v>
      </c>
      <c r="T510" s="4"/>
      <c r="V510" s="3">
        <f t="shared" si="176"/>
        <v>42639</v>
      </c>
      <c r="W510" s="40">
        <f ca="1">W509+SUMIFS('Transactions (Dated)'!$E$2:$E$53,'Transactions (Dated)'!$D$2:$D$53,'Share Values'!$V510,'Transactions (Dated)'!$B$2:$B$53,'Share Values'!W$11,'Transactions (Dated)'!$C$2:$C$53,"Buy")-SUMIFS('Transactions (Dated)'!$E$2:$E$53,'Transactions (Dated)'!$D$2:$D$53,'Share Values'!$V510,'Transactions (Dated)'!$B$2:$B$53,'Share Values'!W$11,'Transactions (Dated)'!$C$2:$C$53,"Sell")</f>
        <v>4625</v>
      </c>
      <c r="X510" s="40">
        <f ca="1">X509+SUMIFS('Transactions (Dated)'!$E$2:$E$53,'Transactions (Dated)'!$D$2:$D$53,'Share Values'!$V510,'Transactions (Dated)'!$B$2:$B$53,'Share Values'!X$11,'Transactions (Dated)'!$C$2:$C$53,"Buy")-SUMIFS('Transactions (Dated)'!$E$2:$E$53,'Transactions (Dated)'!$D$2:$D$53,'Share Values'!$V510,'Transactions (Dated)'!$B$2:$B$53,'Share Values'!X$11,'Transactions (Dated)'!$C$2:$C$53,"Sell")</f>
        <v>9375</v>
      </c>
      <c r="Y510" s="40">
        <f ca="1">Y509+SUMIFS('Transactions (Dated)'!$E$2:$E$53,'Transactions (Dated)'!$D$2:$D$53,'Share Values'!$V510,'Transactions (Dated)'!$B$2:$B$53,'Share Values'!Y$11,'Transactions (Dated)'!$C$2:$C$53,"Buy")-SUMIFS('Transactions (Dated)'!$E$2:$E$53,'Transactions (Dated)'!$D$2:$D$53,'Share Values'!$V510,'Transactions (Dated)'!$B$2:$B$53,'Share Values'!Y$11,'Transactions (Dated)'!$C$2:$C$53,"Sell")</f>
        <v>0</v>
      </c>
      <c r="Z510" s="40">
        <f ca="1">Z509+SUMIFS('Transactions (Dated)'!$E$2:$E$53,'Transactions (Dated)'!$D$2:$D$53,'Share Values'!$V510,'Transactions (Dated)'!$B$2:$B$53,'Share Values'!Z$11,'Transactions (Dated)'!$C$2:$C$53,"Buy")-SUMIFS('Transactions (Dated)'!$E$2:$E$53,'Transactions (Dated)'!$D$2:$D$53,'Share Values'!$V510,'Transactions (Dated)'!$B$2:$B$53,'Share Values'!Z$11,'Transactions (Dated)'!$C$2:$C$53,"Sell")</f>
        <v>1892</v>
      </c>
      <c r="AA510" s="40">
        <f ca="1">AA509+SUMIFS('Transactions (Dated)'!$E$2:$E$53,'Transactions (Dated)'!$D$2:$D$53,'Share Values'!$V510,'Transactions (Dated)'!$B$2:$B$53,'Share Values'!AA$11,'Transactions (Dated)'!$C$2:$C$53,"Buy")-SUMIFS('Transactions (Dated)'!$E$2:$E$53,'Transactions (Dated)'!$D$2:$D$53,'Share Values'!$V510,'Transactions (Dated)'!$B$2:$B$53,'Share Values'!AA$11,'Transactions (Dated)'!$C$2:$C$53,"Sell")</f>
        <v>2348</v>
      </c>
      <c r="AB510" s="40">
        <f ca="1">AB509+SUMIFS('Transactions (Dated)'!$E$2:$E$53,'Transactions (Dated)'!$D$2:$D$53,'Share Values'!$V510,'Transactions (Dated)'!$B$2:$B$53,'Share Values'!AB$11,'Transactions (Dated)'!$C$2:$C$53,"Buy")-SUMIFS('Transactions (Dated)'!$E$2:$E$53,'Transactions (Dated)'!$D$2:$D$53,'Share Values'!$V510,'Transactions (Dated)'!$B$2:$B$53,'Share Values'!AB$11,'Transactions (Dated)'!$C$2:$C$53,"Sell")</f>
        <v>4900</v>
      </c>
      <c r="AC510" s="40">
        <f ca="1">AC509+SUMIFS('Transactions (Dated)'!$E$2:$E$53,'Transactions (Dated)'!$D$2:$D$53,'Share Values'!$V510,'Transactions (Dated)'!$B$2:$B$53,'Share Values'!AC$11,'Transactions (Dated)'!$C$2:$C$53,"Buy")-SUMIFS('Transactions (Dated)'!$E$2:$E$53,'Transactions (Dated)'!$D$2:$D$53,'Share Values'!$V510,'Transactions (Dated)'!$B$2:$B$53,'Share Values'!AC$11,'Transactions (Dated)'!$C$2:$C$53,"Sell")</f>
        <v>2900</v>
      </c>
      <c r="AD510" s="40">
        <f ca="1">AD509+SUMIFS('Transactions (Dated)'!$E$2:$E$53,'Transactions (Dated)'!$D$2:$D$53,'Share Values'!$V510,'Transactions (Dated)'!$B$2:$B$53,'Share Values'!AD$11,'Transactions (Dated)'!$C$2:$C$53,"Buy")-SUMIFS('Transactions (Dated)'!$E$2:$E$53,'Transactions (Dated)'!$D$2:$D$53,'Share Values'!$V510,'Transactions (Dated)'!$B$2:$B$53,'Share Values'!AD$11,'Transactions (Dated)'!$C$2:$C$53,"Sell")</f>
        <v>14201</v>
      </c>
      <c r="AE510" s="40">
        <f ca="1">AE509+SUMIFS('Transactions (Dated)'!$E$2:$E$53,'Transactions (Dated)'!$D$2:$D$53,'Share Values'!$V510,'Transactions (Dated)'!$B$2:$B$53,'Share Values'!AE$11,'Transactions (Dated)'!$C$2:$C$53,"Buy")-SUMIFS('Transactions (Dated)'!$E$2:$E$53,'Transactions (Dated)'!$D$2:$D$53,'Share Values'!$V510,'Transactions (Dated)'!$B$2:$B$53,'Share Values'!AE$11,'Transactions (Dated)'!$C$2:$C$53,"Sell")</f>
        <v>6835</v>
      </c>
      <c r="AF510" s="40">
        <f ca="1">AF509+SUMIFS('Transactions (Dated)'!$E$2:$E$53,'Transactions (Dated)'!$D$2:$D$53,'Share Values'!$V510,'Transactions (Dated)'!$B$2:$B$53,'Share Values'!AF$11,'Transactions (Dated)'!$C$2:$C$53,"Buy")-SUMIFS('Transactions (Dated)'!$E$2:$E$53,'Transactions (Dated)'!$D$2:$D$53,'Share Values'!$V510,'Transactions (Dated)'!$B$2:$B$53,'Share Values'!AF$11,'Transactions (Dated)'!$C$2:$C$53,"Sell")</f>
        <v>0</v>
      </c>
      <c r="AG510" s="40">
        <f ca="1">AG509+SUMIFS('Transactions (Dated)'!$E$2:$E$53,'Transactions (Dated)'!$D$2:$D$53,'Share Values'!$V510,'Transactions (Dated)'!$B$2:$B$53,'Share Values'!AG$11,'Transactions (Dated)'!$C$2:$C$53,"Buy")-SUMIFS('Transactions (Dated)'!$E$2:$E$53,'Transactions (Dated)'!$D$2:$D$53,'Share Values'!$V510,'Transactions (Dated)'!$B$2:$B$53,'Share Values'!AG$11,'Transactions (Dated)'!$C$2:$C$53,"Sell")</f>
        <v>0</v>
      </c>
      <c r="AH510" s="40">
        <f ca="1">AH509+SUMIFS('Transactions (Dated)'!$E$2:$E$53,'Transactions (Dated)'!$D$2:$D$53,'Share Values'!$V510,'Transactions (Dated)'!$B$2:$B$53,'Share Values'!AH$11,'Transactions (Dated)'!$C$2:$C$53,"Buy")-SUMIFS('Transactions (Dated)'!$E$2:$E$53,'Transactions (Dated)'!$D$2:$D$53,'Share Values'!$V510,'Transactions (Dated)'!$B$2:$B$53,'Share Values'!AH$11,'Transactions (Dated)'!$C$2:$C$53,"Sell")</f>
        <v>0</v>
      </c>
      <c r="AI510" s="40">
        <f ca="1">AI509+SUMIFS('Transactions (Dated)'!$E$2:$E$53,'Transactions (Dated)'!$D$2:$D$53,'Share Values'!$V510,'Transactions (Dated)'!$B$2:$B$53,'Share Values'!AI$11,'Transactions (Dated)'!$C$2:$C$53,"Buy")-SUMIFS('Transactions (Dated)'!$E$2:$E$53,'Transactions (Dated)'!$D$2:$D$53,'Share Values'!$V510,'Transactions (Dated)'!$B$2:$B$53,'Share Values'!AI$11,'Transactions (Dated)'!$C$2:$C$53,"Sell")</f>
        <v>0</v>
      </c>
      <c r="AJ510" s="40">
        <f ca="1">AJ509+SUMIFS('Transactions (Dated)'!$E$2:$E$53,'Transactions (Dated)'!$D$2:$D$53,'Share Values'!$V510,'Transactions (Dated)'!$B$2:$B$53,'Share Values'!AJ$11,'Transactions (Dated)'!$C$2:$C$53,"Buy")-SUMIFS('Transactions (Dated)'!$E$2:$E$53,'Transactions (Dated)'!$D$2:$D$53,'Share Values'!$V510,'Transactions (Dated)'!$B$2:$B$53,'Share Values'!AJ$11,'Transactions (Dated)'!$C$2:$C$53,"Sell")</f>
        <v>0</v>
      </c>
      <c r="AK510" s="40"/>
      <c r="AM510" s="3">
        <f t="shared" si="177"/>
        <v>42639</v>
      </c>
      <c r="AN510" s="6">
        <f t="shared" ca="1" si="178"/>
        <v>47868.75</v>
      </c>
      <c r="AO510" s="6">
        <f t="shared" ca="1" si="179"/>
        <v>23250</v>
      </c>
      <c r="AP510" s="6">
        <f t="shared" ca="1" si="180"/>
        <v>0</v>
      </c>
      <c r="AQ510" s="6">
        <f t="shared" ca="1" si="181"/>
        <v>75017.8</v>
      </c>
      <c r="AR510" s="6">
        <f t="shared" ca="1" si="182"/>
        <v>21272.880000000001</v>
      </c>
      <c r="AS510" s="6">
        <f t="shared" ca="1" si="183"/>
        <v>73157</v>
      </c>
      <c r="AT510" s="6">
        <f t="shared" ca="1" si="184"/>
        <v>47154.000000000007</v>
      </c>
      <c r="AU510" s="6">
        <f t="shared" ca="1" si="185"/>
        <v>102247.2</v>
      </c>
      <c r="AV510" s="6">
        <f t="shared" ca="1" si="186"/>
        <v>70332.149999999994</v>
      </c>
      <c r="AW510" s="6">
        <f t="shared" ca="1" si="187"/>
        <v>0</v>
      </c>
      <c r="AX510" s="6">
        <f t="shared" ca="1" si="188"/>
        <v>0</v>
      </c>
      <c r="AY510" s="6">
        <f t="shared" ca="1" si="189"/>
        <v>0</v>
      </c>
      <c r="AZ510" s="6">
        <f t="shared" ca="1" si="190"/>
        <v>0</v>
      </c>
      <c r="BA510" s="6">
        <f t="shared" ca="1" si="191"/>
        <v>0</v>
      </c>
      <c r="BB510" s="6"/>
      <c r="BD510" s="4">
        <f t="shared" ca="1" si="192"/>
        <v>460299.78</v>
      </c>
      <c r="BF510" s="3">
        <f t="shared" si="193"/>
        <v>42639</v>
      </c>
      <c r="BG510" s="6">
        <f>BG509+SUMIFS('Transactions (Dated)'!H:H,'Transactions (Dated)'!D:D,'Share Values'!AM510)</f>
        <v>633797.67999999993</v>
      </c>
      <c r="BH510" s="6">
        <f ca="1">BH509+SUMIFS('Transactions (Dated)'!$F:$F,'Transactions (Dated)'!$D:$D,$BF510,'Transactions (Dated)'!$B:$B,BH$11,'Transactions (Dated)'!$C:$C,"Dividend (paid to cash)")*W510</f>
        <v>0</v>
      </c>
      <c r="BI510" s="6">
        <f ca="1">BI509+SUMIFS('Transactions (Dated)'!$F:$F,'Transactions (Dated)'!$D:$D,$BF510,'Transactions (Dated)'!$B:$B,BI$11,'Transactions (Dated)'!$C:$C,"Dividend (paid to cash)")*X510</f>
        <v>2421.875</v>
      </c>
      <c r="BJ510" s="6">
        <f ca="1">BJ509+SUMIFS('Transactions (Dated)'!$F:$F,'Transactions (Dated)'!$D:$D,$BF510,'Transactions (Dated)'!$B:$B,BJ$11,'Transactions (Dated)'!$C:$C,"Dividend (paid to cash)")*Y510</f>
        <v>0</v>
      </c>
      <c r="BK510" s="6">
        <f ca="1">BK509+SUMIFS('Transactions (Dated)'!$F:$F,'Transactions (Dated)'!$D:$D,$BF510,'Transactions (Dated)'!$B:$B,BK$11,'Transactions (Dated)'!$C:$C,"Dividend (paid to cash)")*Z510</f>
        <v>482.46000000000004</v>
      </c>
      <c r="BL510" s="6">
        <f ca="1">BL509+SUMIFS('Transactions (Dated)'!$F:$F,'Transactions (Dated)'!$D:$D,$BF510,'Transactions (Dated)'!$B:$B,BL$11,'Transactions (Dated)'!$C:$C,"Dividend (paid to cash)")*AA510</f>
        <v>0</v>
      </c>
      <c r="BM510" s="6">
        <f ca="1">BM509+SUMIFS('Transactions (Dated)'!$F:$F,'Transactions (Dated)'!$D:$D,$BF510,'Transactions (Dated)'!$B:$B,BM$11,'Transactions (Dated)'!$C:$C,"Dividend (paid to cash)")*AB510</f>
        <v>3233.8530000000001</v>
      </c>
      <c r="BN510" s="6">
        <f ca="1">BN509+SUMIFS('Transactions (Dated)'!$F:$F,'Transactions (Dated)'!$D:$D,$BF510,'Transactions (Dated)'!$B:$B,BN$11,'Transactions (Dated)'!$C:$C,"Dividend (paid to cash)")*AC510</f>
        <v>2465</v>
      </c>
      <c r="BO510" s="6">
        <f ca="1">BO509+SUMIFS('Transactions (Dated)'!$F:$F,'Transactions (Dated)'!$D:$D,$BF510,'Transactions (Dated)'!$B:$B,BO$11,'Transactions (Dated)'!$C:$C,"Dividend (paid to cash)")*AD510</f>
        <v>0</v>
      </c>
      <c r="BP510" s="6">
        <f ca="1">BP509+SUMIFS('Transactions (Dated)'!$F:$F,'Transactions (Dated)'!$D:$D,$BF510,'Transactions (Dated)'!$B:$B,BP$11,'Transactions (Dated)'!$C:$C,"Dividend (paid to cash)")*AE510</f>
        <v>0</v>
      </c>
      <c r="BQ510" s="6">
        <f ca="1">BQ509+SUMIFS('Transactions (Dated)'!$F:$F,'Transactions (Dated)'!$D:$D,$BF510,'Transactions (Dated)'!$B:$B,BQ$11,'Transactions (Dated)'!$C:$C,"Dividend (paid to cash)")*AF510</f>
        <v>0</v>
      </c>
      <c r="BR510" s="6">
        <f ca="1">BR509+SUMIFS('Transactions (Dated)'!$F:$F,'Transactions (Dated)'!$D:$D,$BF510,'Transactions (Dated)'!$B:$B,BR$11,'Transactions (Dated)'!$C:$C,"Dividend (paid to cash)")*AG510</f>
        <v>0</v>
      </c>
      <c r="BS510" s="6">
        <f ca="1">BS509+SUMIFS('Transactions (Dated)'!$F:$F,'Transactions (Dated)'!$D:$D,$BF510,'Transactions (Dated)'!$B:$B,BS$11,'Transactions (Dated)'!$C:$C,"Dividend (paid to cash)")*AH510</f>
        <v>0</v>
      </c>
      <c r="BT510" s="6">
        <f ca="1">BT509+SUMIFS('Transactions (Dated)'!$F:$F,'Transactions (Dated)'!$D:$D,$BF510,'Transactions (Dated)'!$B:$B,BT$11,'Transactions (Dated)'!$C:$C,"Dividend (paid to cash)")*AI510</f>
        <v>0</v>
      </c>
      <c r="BU510" s="6">
        <f ca="1">BU509+SUMIFS('Transactions (Dated)'!$F:$F,'Transactions (Dated)'!$D:$D,$BF510,'Transactions (Dated)'!$B:$B,BU$11,'Transactions (Dated)'!$C:$C,"Dividend (paid to cash)")*AJ510</f>
        <v>0</v>
      </c>
      <c r="BV510" s="6"/>
      <c r="BX510" s="6">
        <f t="shared" ca="1" si="198"/>
        <v>642400.8679999999</v>
      </c>
      <c r="BZ510" s="3">
        <f t="shared" si="199"/>
        <v>42639</v>
      </c>
      <c r="CA510" s="4">
        <f t="shared" ca="1" si="194"/>
        <v>460299.78</v>
      </c>
      <c r="CB510" s="4">
        <f t="shared" ca="1" si="195"/>
        <v>642400.8679999999</v>
      </c>
      <c r="CD510" s="4">
        <f t="shared" ca="1" si="196"/>
        <v>1102700.648</v>
      </c>
    </row>
    <row r="511" spans="2:82">
      <c r="B511" s="3">
        <f t="shared" si="197"/>
        <v>42640</v>
      </c>
      <c r="C511" s="2">
        <v>14558</v>
      </c>
      <c r="E511" s="70">
        <v>42640</v>
      </c>
      <c r="F511" s="69">
        <v>10.41</v>
      </c>
      <c r="G511" s="69">
        <v>2.36</v>
      </c>
      <c r="H511" s="69">
        <v>19.59</v>
      </c>
      <c r="I511" s="69">
        <v>39.81</v>
      </c>
      <c r="J511" s="69">
        <v>9.0299999999999994</v>
      </c>
      <c r="K511" s="69">
        <v>14.75</v>
      </c>
      <c r="L511" s="69">
        <v>16.2</v>
      </c>
      <c r="M511" s="69">
        <v>7.06</v>
      </c>
      <c r="N511" s="69">
        <v>10.25</v>
      </c>
      <c r="O511" s="69">
        <v>11.0167</v>
      </c>
      <c r="P511" s="69">
        <v>22.14</v>
      </c>
      <c r="Q511" s="69">
        <v>1.41</v>
      </c>
      <c r="R511" s="69">
        <v>4.76</v>
      </c>
      <c r="S511" s="69">
        <v>42.3</v>
      </c>
      <c r="T511" s="4"/>
      <c r="V511" s="3">
        <f t="shared" si="176"/>
        <v>42640</v>
      </c>
      <c r="W511" s="40">
        <f ca="1">W510+SUMIFS('Transactions (Dated)'!$E$2:$E$53,'Transactions (Dated)'!$D$2:$D$53,'Share Values'!$V511,'Transactions (Dated)'!$B$2:$B$53,'Share Values'!W$11,'Transactions (Dated)'!$C$2:$C$53,"Buy")-SUMIFS('Transactions (Dated)'!$E$2:$E$53,'Transactions (Dated)'!$D$2:$D$53,'Share Values'!$V511,'Transactions (Dated)'!$B$2:$B$53,'Share Values'!W$11,'Transactions (Dated)'!$C$2:$C$53,"Sell")</f>
        <v>4625</v>
      </c>
      <c r="X511" s="40">
        <f ca="1">X510+SUMIFS('Transactions (Dated)'!$E$2:$E$53,'Transactions (Dated)'!$D$2:$D$53,'Share Values'!$V511,'Transactions (Dated)'!$B$2:$B$53,'Share Values'!X$11,'Transactions (Dated)'!$C$2:$C$53,"Buy")-SUMIFS('Transactions (Dated)'!$E$2:$E$53,'Transactions (Dated)'!$D$2:$D$53,'Share Values'!$V511,'Transactions (Dated)'!$B$2:$B$53,'Share Values'!X$11,'Transactions (Dated)'!$C$2:$C$53,"Sell")</f>
        <v>9375</v>
      </c>
      <c r="Y511" s="40">
        <f ca="1">Y510+SUMIFS('Transactions (Dated)'!$E$2:$E$53,'Transactions (Dated)'!$D$2:$D$53,'Share Values'!$V511,'Transactions (Dated)'!$B$2:$B$53,'Share Values'!Y$11,'Transactions (Dated)'!$C$2:$C$53,"Buy")-SUMIFS('Transactions (Dated)'!$E$2:$E$53,'Transactions (Dated)'!$D$2:$D$53,'Share Values'!$V511,'Transactions (Dated)'!$B$2:$B$53,'Share Values'!Y$11,'Transactions (Dated)'!$C$2:$C$53,"Sell")</f>
        <v>0</v>
      </c>
      <c r="Z511" s="40">
        <f ca="1">Z510+SUMIFS('Transactions (Dated)'!$E$2:$E$53,'Transactions (Dated)'!$D$2:$D$53,'Share Values'!$V511,'Transactions (Dated)'!$B$2:$B$53,'Share Values'!Z$11,'Transactions (Dated)'!$C$2:$C$53,"Buy")-SUMIFS('Transactions (Dated)'!$E$2:$E$53,'Transactions (Dated)'!$D$2:$D$53,'Share Values'!$V511,'Transactions (Dated)'!$B$2:$B$53,'Share Values'!Z$11,'Transactions (Dated)'!$C$2:$C$53,"Sell")</f>
        <v>1892</v>
      </c>
      <c r="AA511" s="40">
        <f ca="1">AA510+SUMIFS('Transactions (Dated)'!$E$2:$E$53,'Transactions (Dated)'!$D$2:$D$53,'Share Values'!$V511,'Transactions (Dated)'!$B$2:$B$53,'Share Values'!AA$11,'Transactions (Dated)'!$C$2:$C$53,"Buy")-SUMIFS('Transactions (Dated)'!$E$2:$E$53,'Transactions (Dated)'!$D$2:$D$53,'Share Values'!$V511,'Transactions (Dated)'!$B$2:$B$53,'Share Values'!AA$11,'Transactions (Dated)'!$C$2:$C$53,"Sell")</f>
        <v>2348</v>
      </c>
      <c r="AB511" s="40">
        <f ca="1">AB510+SUMIFS('Transactions (Dated)'!$E$2:$E$53,'Transactions (Dated)'!$D$2:$D$53,'Share Values'!$V511,'Transactions (Dated)'!$B$2:$B$53,'Share Values'!AB$11,'Transactions (Dated)'!$C$2:$C$53,"Buy")-SUMIFS('Transactions (Dated)'!$E$2:$E$53,'Transactions (Dated)'!$D$2:$D$53,'Share Values'!$V511,'Transactions (Dated)'!$B$2:$B$53,'Share Values'!AB$11,'Transactions (Dated)'!$C$2:$C$53,"Sell")</f>
        <v>4900</v>
      </c>
      <c r="AC511" s="40">
        <f ca="1">AC510+SUMIFS('Transactions (Dated)'!$E$2:$E$53,'Transactions (Dated)'!$D$2:$D$53,'Share Values'!$V511,'Transactions (Dated)'!$B$2:$B$53,'Share Values'!AC$11,'Transactions (Dated)'!$C$2:$C$53,"Buy")-SUMIFS('Transactions (Dated)'!$E$2:$E$53,'Transactions (Dated)'!$D$2:$D$53,'Share Values'!$V511,'Transactions (Dated)'!$B$2:$B$53,'Share Values'!AC$11,'Transactions (Dated)'!$C$2:$C$53,"Sell")</f>
        <v>2900</v>
      </c>
      <c r="AD511" s="40">
        <f ca="1">AD510+SUMIFS('Transactions (Dated)'!$E$2:$E$53,'Transactions (Dated)'!$D$2:$D$53,'Share Values'!$V511,'Transactions (Dated)'!$B$2:$B$53,'Share Values'!AD$11,'Transactions (Dated)'!$C$2:$C$53,"Buy")-SUMIFS('Transactions (Dated)'!$E$2:$E$53,'Transactions (Dated)'!$D$2:$D$53,'Share Values'!$V511,'Transactions (Dated)'!$B$2:$B$53,'Share Values'!AD$11,'Transactions (Dated)'!$C$2:$C$53,"Sell")</f>
        <v>14201</v>
      </c>
      <c r="AE511" s="40">
        <f ca="1">AE510+SUMIFS('Transactions (Dated)'!$E$2:$E$53,'Transactions (Dated)'!$D$2:$D$53,'Share Values'!$V511,'Transactions (Dated)'!$B$2:$B$53,'Share Values'!AE$11,'Transactions (Dated)'!$C$2:$C$53,"Buy")-SUMIFS('Transactions (Dated)'!$E$2:$E$53,'Transactions (Dated)'!$D$2:$D$53,'Share Values'!$V511,'Transactions (Dated)'!$B$2:$B$53,'Share Values'!AE$11,'Transactions (Dated)'!$C$2:$C$53,"Sell")</f>
        <v>6835</v>
      </c>
      <c r="AF511" s="40">
        <f ca="1">AF510+SUMIFS('Transactions (Dated)'!$E$2:$E$53,'Transactions (Dated)'!$D$2:$D$53,'Share Values'!$V511,'Transactions (Dated)'!$B$2:$B$53,'Share Values'!AF$11,'Transactions (Dated)'!$C$2:$C$53,"Buy")-SUMIFS('Transactions (Dated)'!$E$2:$E$53,'Transactions (Dated)'!$D$2:$D$53,'Share Values'!$V511,'Transactions (Dated)'!$B$2:$B$53,'Share Values'!AF$11,'Transactions (Dated)'!$C$2:$C$53,"Sell")</f>
        <v>0</v>
      </c>
      <c r="AG511" s="40">
        <f ca="1">AG510+SUMIFS('Transactions (Dated)'!$E$2:$E$53,'Transactions (Dated)'!$D$2:$D$53,'Share Values'!$V511,'Transactions (Dated)'!$B$2:$B$53,'Share Values'!AG$11,'Transactions (Dated)'!$C$2:$C$53,"Buy")-SUMIFS('Transactions (Dated)'!$E$2:$E$53,'Transactions (Dated)'!$D$2:$D$53,'Share Values'!$V511,'Transactions (Dated)'!$B$2:$B$53,'Share Values'!AG$11,'Transactions (Dated)'!$C$2:$C$53,"Sell")</f>
        <v>0</v>
      </c>
      <c r="AH511" s="40">
        <f ca="1">AH510+SUMIFS('Transactions (Dated)'!$E$2:$E$53,'Transactions (Dated)'!$D$2:$D$53,'Share Values'!$V511,'Transactions (Dated)'!$B$2:$B$53,'Share Values'!AH$11,'Transactions (Dated)'!$C$2:$C$53,"Buy")-SUMIFS('Transactions (Dated)'!$E$2:$E$53,'Transactions (Dated)'!$D$2:$D$53,'Share Values'!$V511,'Transactions (Dated)'!$B$2:$B$53,'Share Values'!AH$11,'Transactions (Dated)'!$C$2:$C$53,"Sell")</f>
        <v>0</v>
      </c>
      <c r="AI511" s="40">
        <f ca="1">AI510+SUMIFS('Transactions (Dated)'!$E$2:$E$53,'Transactions (Dated)'!$D$2:$D$53,'Share Values'!$V511,'Transactions (Dated)'!$B$2:$B$53,'Share Values'!AI$11,'Transactions (Dated)'!$C$2:$C$53,"Buy")-SUMIFS('Transactions (Dated)'!$E$2:$E$53,'Transactions (Dated)'!$D$2:$D$53,'Share Values'!$V511,'Transactions (Dated)'!$B$2:$B$53,'Share Values'!AI$11,'Transactions (Dated)'!$C$2:$C$53,"Sell")</f>
        <v>0</v>
      </c>
      <c r="AJ511" s="40">
        <f ca="1">AJ510+SUMIFS('Transactions (Dated)'!$E$2:$E$53,'Transactions (Dated)'!$D$2:$D$53,'Share Values'!$V511,'Transactions (Dated)'!$B$2:$B$53,'Share Values'!AJ$11,'Transactions (Dated)'!$C$2:$C$53,"Buy")-SUMIFS('Transactions (Dated)'!$E$2:$E$53,'Transactions (Dated)'!$D$2:$D$53,'Share Values'!$V511,'Transactions (Dated)'!$B$2:$B$53,'Share Values'!AJ$11,'Transactions (Dated)'!$C$2:$C$53,"Sell")</f>
        <v>0</v>
      </c>
      <c r="AK511" s="40"/>
      <c r="AM511" s="3">
        <f t="shared" si="177"/>
        <v>42640</v>
      </c>
      <c r="AN511" s="6">
        <f t="shared" ca="1" si="178"/>
        <v>48146.25</v>
      </c>
      <c r="AO511" s="6">
        <f t="shared" ca="1" si="179"/>
        <v>22125</v>
      </c>
      <c r="AP511" s="6">
        <f t="shared" ca="1" si="180"/>
        <v>0</v>
      </c>
      <c r="AQ511" s="6">
        <f t="shared" ca="1" si="181"/>
        <v>75320.52</v>
      </c>
      <c r="AR511" s="6">
        <f t="shared" ca="1" si="182"/>
        <v>21202.44</v>
      </c>
      <c r="AS511" s="6">
        <f t="shared" ca="1" si="183"/>
        <v>72275</v>
      </c>
      <c r="AT511" s="6">
        <f t="shared" ca="1" si="184"/>
        <v>46980</v>
      </c>
      <c r="AU511" s="6">
        <f t="shared" ca="1" si="185"/>
        <v>100259.06</v>
      </c>
      <c r="AV511" s="6">
        <f t="shared" ca="1" si="186"/>
        <v>70058.75</v>
      </c>
      <c r="AW511" s="6">
        <f t="shared" ca="1" si="187"/>
        <v>0</v>
      </c>
      <c r="AX511" s="6">
        <f t="shared" ca="1" si="188"/>
        <v>0</v>
      </c>
      <c r="AY511" s="6">
        <f t="shared" ca="1" si="189"/>
        <v>0</v>
      </c>
      <c r="AZ511" s="6">
        <f t="shared" ca="1" si="190"/>
        <v>0</v>
      </c>
      <c r="BA511" s="6">
        <f t="shared" ca="1" si="191"/>
        <v>0</v>
      </c>
      <c r="BB511" s="6"/>
      <c r="BD511" s="4">
        <f t="shared" ca="1" si="192"/>
        <v>456367.02</v>
      </c>
      <c r="BF511" s="3">
        <f t="shared" si="193"/>
        <v>42640</v>
      </c>
      <c r="BG511" s="6">
        <f>BG510+SUMIFS('Transactions (Dated)'!H:H,'Transactions (Dated)'!D:D,'Share Values'!AM511)</f>
        <v>633797.67999999993</v>
      </c>
      <c r="BH511" s="6">
        <f ca="1">BH510+SUMIFS('Transactions (Dated)'!$F:$F,'Transactions (Dated)'!$D:$D,$BF511,'Transactions (Dated)'!$B:$B,BH$11,'Transactions (Dated)'!$C:$C,"Dividend (paid to cash)")*W511</f>
        <v>0</v>
      </c>
      <c r="BI511" s="6">
        <f ca="1">BI510+SUMIFS('Transactions (Dated)'!$F:$F,'Transactions (Dated)'!$D:$D,$BF511,'Transactions (Dated)'!$B:$B,BI$11,'Transactions (Dated)'!$C:$C,"Dividend (paid to cash)")*X511</f>
        <v>2421.875</v>
      </c>
      <c r="BJ511" s="6">
        <f ca="1">BJ510+SUMIFS('Transactions (Dated)'!$F:$F,'Transactions (Dated)'!$D:$D,$BF511,'Transactions (Dated)'!$B:$B,BJ$11,'Transactions (Dated)'!$C:$C,"Dividend (paid to cash)")*Y511</f>
        <v>0</v>
      </c>
      <c r="BK511" s="6">
        <f ca="1">BK510+SUMIFS('Transactions (Dated)'!$F:$F,'Transactions (Dated)'!$D:$D,$BF511,'Transactions (Dated)'!$B:$B,BK$11,'Transactions (Dated)'!$C:$C,"Dividend (paid to cash)")*Z511</f>
        <v>482.46000000000004</v>
      </c>
      <c r="BL511" s="6">
        <f ca="1">BL510+SUMIFS('Transactions (Dated)'!$F:$F,'Transactions (Dated)'!$D:$D,$BF511,'Transactions (Dated)'!$B:$B,BL$11,'Transactions (Dated)'!$C:$C,"Dividend (paid to cash)")*AA511</f>
        <v>0</v>
      </c>
      <c r="BM511" s="6">
        <f ca="1">BM510+SUMIFS('Transactions (Dated)'!$F:$F,'Transactions (Dated)'!$D:$D,$BF511,'Transactions (Dated)'!$B:$B,BM$11,'Transactions (Dated)'!$C:$C,"Dividend (paid to cash)")*AB511</f>
        <v>3233.8530000000001</v>
      </c>
      <c r="BN511" s="6">
        <f ca="1">BN510+SUMIFS('Transactions (Dated)'!$F:$F,'Transactions (Dated)'!$D:$D,$BF511,'Transactions (Dated)'!$B:$B,BN$11,'Transactions (Dated)'!$C:$C,"Dividend (paid to cash)")*AC511</f>
        <v>2465</v>
      </c>
      <c r="BO511" s="6">
        <f ca="1">BO510+SUMIFS('Transactions (Dated)'!$F:$F,'Transactions (Dated)'!$D:$D,$BF511,'Transactions (Dated)'!$B:$B,BO$11,'Transactions (Dated)'!$C:$C,"Dividend (paid to cash)")*AD511</f>
        <v>0</v>
      </c>
      <c r="BP511" s="6">
        <f ca="1">BP510+SUMIFS('Transactions (Dated)'!$F:$F,'Transactions (Dated)'!$D:$D,$BF511,'Transactions (Dated)'!$B:$B,BP$11,'Transactions (Dated)'!$C:$C,"Dividend (paid to cash)")*AE511</f>
        <v>0</v>
      </c>
      <c r="BQ511" s="6">
        <f ca="1">BQ510+SUMIFS('Transactions (Dated)'!$F:$F,'Transactions (Dated)'!$D:$D,$BF511,'Transactions (Dated)'!$B:$B,BQ$11,'Transactions (Dated)'!$C:$C,"Dividend (paid to cash)")*AF511</f>
        <v>0</v>
      </c>
      <c r="BR511" s="6">
        <f ca="1">BR510+SUMIFS('Transactions (Dated)'!$F:$F,'Transactions (Dated)'!$D:$D,$BF511,'Transactions (Dated)'!$B:$B,BR$11,'Transactions (Dated)'!$C:$C,"Dividend (paid to cash)")*AG511</f>
        <v>0</v>
      </c>
      <c r="BS511" s="6">
        <f ca="1">BS510+SUMIFS('Transactions (Dated)'!$F:$F,'Transactions (Dated)'!$D:$D,$BF511,'Transactions (Dated)'!$B:$B,BS$11,'Transactions (Dated)'!$C:$C,"Dividend (paid to cash)")*AH511</f>
        <v>0</v>
      </c>
      <c r="BT511" s="6">
        <f ca="1">BT510+SUMIFS('Transactions (Dated)'!$F:$F,'Transactions (Dated)'!$D:$D,$BF511,'Transactions (Dated)'!$B:$B,BT$11,'Transactions (Dated)'!$C:$C,"Dividend (paid to cash)")*AI511</f>
        <v>0</v>
      </c>
      <c r="BU511" s="6">
        <f ca="1">BU510+SUMIFS('Transactions (Dated)'!$F:$F,'Transactions (Dated)'!$D:$D,$BF511,'Transactions (Dated)'!$B:$B,BU$11,'Transactions (Dated)'!$C:$C,"Dividend (paid to cash)")*AJ511</f>
        <v>0</v>
      </c>
      <c r="BV511" s="6"/>
      <c r="BX511" s="6">
        <f t="shared" ca="1" si="198"/>
        <v>642400.8679999999</v>
      </c>
      <c r="BZ511" s="3">
        <f t="shared" si="199"/>
        <v>42640</v>
      </c>
      <c r="CA511" s="4">
        <f t="shared" ca="1" si="194"/>
        <v>456367.02</v>
      </c>
      <c r="CB511" s="4">
        <f t="shared" ca="1" si="195"/>
        <v>642400.8679999999</v>
      </c>
      <c r="CD511" s="4">
        <f t="shared" ca="1" si="196"/>
        <v>1098767.8879999998</v>
      </c>
    </row>
    <row r="512" spans="2:82">
      <c r="B512" s="3">
        <f t="shared" si="197"/>
        <v>42641</v>
      </c>
      <c r="C512" s="2">
        <v>14731.4</v>
      </c>
      <c r="E512" s="70">
        <v>42641</v>
      </c>
      <c r="F512" s="69">
        <v>10.89</v>
      </c>
      <c r="G512" s="69">
        <v>2.5299999999999998</v>
      </c>
      <c r="H512" s="69">
        <v>19.86</v>
      </c>
      <c r="I512" s="69">
        <v>40</v>
      </c>
      <c r="J512" s="69">
        <v>8.9700000000000006</v>
      </c>
      <c r="K512" s="69">
        <v>14.81</v>
      </c>
      <c r="L512" s="69">
        <v>16.350000000000001</v>
      </c>
      <c r="M512" s="69">
        <v>7.3</v>
      </c>
      <c r="N512" s="69">
        <v>10.25</v>
      </c>
      <c r="O512" s="69">
        <v>11.2067</v>
      </c>
      <c r="P512" s="69">
        <v>22.35</v>
      </c>
      <c r="Q512" s="69">
        <v>1.28</v>
      </c>
      <c r="R512" s="69">
        <v>4.84</v>
      </c>
      <c r="S512" s="69">
        <v>41.97</v>
      </c>
      <c r="T512" s="4"/>
      <c r="V512" s="3">
        <f t="shared" si="176"/>
        <v>42641</v>
      </c>
      <c r="W512" s="40">
        <f ca="1">W511+SUMIFS('Transactions (Dated)'!$E$2:$E$53,'Transactions (Dated)'!$D$2:$D$53,'Share Values'!$V512,'Transactions (Dated)'!$B$2:$B$53,'Share Values'!W$11,'Transactions (Dated)'!$C$2:$C$53,"Buy")-SUMIFS('Transactions (Dated)'!$E$2:$E$53,'Transactions (Dated)'!$D$2:$D$53,'Share Values'!$V512,'Transactions (Dated)'!$B$2:$B$53,'Share Values'!W$11,'Transactions (Dated)'!$C$2:$C$53,"Sell")</f>
        <v>4625</v>
      </c>
      <c r="X512" s="40">
        <f ca="1">X511+SUMIFS('Transactions (Dated)'!$E$2:$E$53,'Transactions (Dated)'!$D$2:$D$53,'Share Values'!$V512,'Transactions (Dated)'!$B$2:$B$53,'Share Values'!X$11,'Transactions (Dated)'!$C$2:$C$53,"Buy")-SUMIFS('Transactions (Dated)'!$E$2:$E$53,'Transactions (Dated)'!$D$2:$D$53,'Share Values'!$V512,'Transactions (Dated)'!$B$2:$B$53,'Share Values'!X$11,'Transactions (Dated)'!$C$2:$C$53,"Sell")</f>
        <v>9375</v>
      </c>
      <c r="Y512" s="40">
        <f ca="1">Y511+SUMIFS('Transactions (Dated)'!$E$2:$E$53,'Transactions (Dated)'!$D$2:$D$53,'Share Values'!$V512,'Transactions (Dated)'!$B$2:$B$53,'Share Values'!Y$11,'Transactions (Dated)'!$C$2:$C$53,"Buy")-SUMIFS('Transactions (Dated)'!$E$2:$E$53,'Transactions (Dated)'!$D$2:$D$53,'Share Values'!$V512,'Transactions (Dated)'!$B$2:$B$53,'Share Values'!Y$11,'Transactions (Dated)'!$C$2:$C$53,"Sell")</f>
        <v>0</v>
      </c>
      <c r="Z512" s="40">
        <f ca="1">Z511+SUMIFS('Transactions (Dated)'!$E$2:$E$53,'Transactions (Dated)'!$D$2:$D$53,'Share Values'!$V512,'Transactions (Dated)'!$B$2:$B$53,'Share Values'!Z$11,'Transactions (Dated)'!$C$2:$C$53,"Buy")-SUMIFS('Transactions (Dated)'!$E$2:$E$53,'Transactions (Dated)'!$D$2:$D$53,'Share Values'!$V512,'Transactions (Dated)'!$B$2:$B$53,'Share Values'!Z$11,'Transactions (Dated)'!$C$2:$C$53,"Sell")</f>
        <v>1892</v>
      </c>
      <c r="AA512" s="40">
        <f ca="1">AA511+SUMIFS('Transactions (Dated)'!$E$2:$E$53,'Transactions (Dated)'!$D$2:$D$53,'Share Values'!$V512,'Transactions (Dated)'!$B$2:$B$53,'Share Values'!AA$11,'Transactions (Dated)'!$C$2:$C$53,"Buy")-SUMIFS('Transactions (Dated)'!$E$2:$E$53,'Transactions (Dated)'!$D$2:$D$53,'Share Values'!$V512,'Transactions (Dated)'!$B$2:$B$53,'Share Values'!AA$11,'Transactions (Dated)'!$C$2:$C$53,"Sell")</f>
        <v>2348</v>
      </c>
      <c r="AB512" s="40">
        <f ca="1">AB511+SUMIFS('Transactions (Dated)'!$E$2:$E$53,'Transactions (Dated)'!$D$2:$D$53,'Share Values'!$V512,'Transactions (Dated)'!$B$2:$B$53,'Share Values'!AB$11,'Transactions (Dated)'!$C$2:$C$53,"Buy")-SUMIFS('Transactions (Dated)'!$E$2:$E$53,'Transactions (Dated)'!$D$2:$D$53,'Share Values'!$V512,'Transactions (Dated)'!$B$2:$B$53,'Share Values'!AB$11,'Transactions (Dated)'!$C$2:$C$53,"Sell")</f>
        <v>4900</v>
      </c>
      <c r="AC512" s="40">
        <f ca="1">AC511+SUMIFS('Transactions (Dated)'!$E$2:$E$53,'Transactions (Dated)'!$D$2:$D$53,'Share Values'!$V512,'Transactions (Dated)'!$B$2:$B$53,'Share Values'!AC$11,'Transactions (Dated)'!$C$2:$C$53,"Buy")-SUMIFS('Transactions (Dated)'!$E$2:$E$53,'Transactions (Dated)'!$D$2:$D$53,'Share Values'!$V512,'Transactions (Dated)'!$B$2:$B$53,'Share Values'!AC$11,'Transactions (Dated)'!$C$2:$C$53,"Sell")</f>
        <v>2900</v>
      </c>
      <c r="AD512" s="40">
        <f ca="1">AD511+SUMIFS('Transactions (Dated)'!$E$2:$E$53,'Transactions (Dated)'!$D$2:$D$53,'Share Values'!$V512,'Transactions (Dated)'!$B$2:$B$53,'Share Values'!AD$11,'Transactions (Dated)'!$C$2:$C$53,"Buy")-SUMIFS('Transactions (Dated)'!$E$2:$E$53,'Transactions (Dated)'!$D$2:$D$53,'Share Values'!$V512,'Transactions (Dated)'!$B$2:$B$53,'Share Values'!AD$11,'Transactions (Dated)'!$C$2:$C$53,"Sell")</f>
        <v>14201</v>
      </c>
      <c r="AE512" s="40">
        <f ca="1">AE511+SUMIFS('Transactions (Dated)'!$E$2:$E$53,'Transactions (Dated)'!$D$2:$D$53,'Share Values'!$V512,'Transactions (Dated)'!$B$2:$B$53,'Share Values'!AE$11,'Transactions (Dated)'!$C$2:$C$53,"Buy")-SUMIFS('Transactions (Dated)'!$E$2:$E$53,'Transactions (Dated)'!$D$2:$D$53,'Share Values'!$V512,'Transactions (Dated)'!$B$2:$B$53,'Share Values'!AE$11,'Transactions (Dated)'!$C$2:$C$53,"Sell")</f>
        <v>6835</v>
      </c>
      <c r="AF512" s="40">
        <f ca="1">AF511+SUMIFS('Transactions (Dated)'!$E$2:$E$53,'Transactions (Dated)'!$D$2:$D$53,'Share Values'!$V512,'Transactions (Dated)'!$B$2:$B$53,'Share Values'!AF$11,'Transactions (Dated)'!$C$2:$C$53,"Buy")-SUMIFS('Transactions (Dated)'!$E$2:$E$53,'Transactions (Dated)'!$D$2:$D$53,'Share Values'!$V512,'Transactions (Dated)'!$B$2:$B$53,'Share Values'!AF$11,'Transactions (Dated)'!$C$2:$C$53,"Sell")</f>
        <v>0</v>
      </c>
      <c r="AG512" s="40">
        <f ca="1">AG511+SUMIFS('Transactions (Dated)'!$E$2:$E$53,'Transactions (Dated)'!$D$2:$D$53,'Share Values'!$V512,'Transactions (Dated)'!$B$2:$B$53,'Share Values'!AG$11,'Transactions (Dated)'!$C$2:$C$53,"Buy")-SUMIFS('Transactions (Dated)'!$E$2:$E$53,'Transactions (Dated)'!$D$2:$D$53,'Share Values'!$V512,'Transactions (Dated)'!$B$2:$B$53,'Share Values'!AG$11,'Transactions (Dated)'!$C$2:$C$53,"Sell")</f>
        <v>0</v>
      </c>
      <c r="AH512" s="40">
        <f ca="1">AH511+SUMIFS('Transactions (Dated)'!$E$2:$E$53,'Transactions (Dated)'!$D$2:$D$53,'Share Values'!$V512,'Transactions (Dated)'!$B$2:$B$53,'Share Values'!AH$11,'Transactions (Dated)'!$C$2:$C$53,"Buy")-SUMIFS('Transactions (Dated)'!$E$2:$E$53,'Transactions (Dated)'!$D$2:$D$53,'Share Values'!$V512,'Transactions (Dated)'!$B$2:$B$53,'Share Values'!AH$11,'Transactions (Dated)'!$C$2:$C$53,"Sell")</f>
        <v>0</v>
      </c>
      <c r="AI512" s="40">
        <f ca="1">AI511+SUMIFS('Transactions (Dated)'!$E$2:$E$53,'Transactions (Dated)'!$D$2:$D$53,'Share Values'!$V512,'Transactions (Dated)'!$B$2:$B$53,'Share Values'!AI$11,'Transactions (Dated)'!$C$2:$C$53,"Buy")-SUMIFS('Transactions (Dated)'!$E$2:$E$53,'Transactions (Dated)'!$D$2:$D$53,'Share Values'!$V512,'Transactions (Dated)'!$B$2:$B$53,'Share Values'!AI$11,'Transactions (Dated)'!$C$2:$C$53,"Sell")</f>
        <v>0</v>
      </c>
      <c r="AJ512" s="40">
        <f ca="1">AJ511+SUMIFS('Transactions (Dated)'!$E$2:$E$53,'Transactions (Dated)'!$D$2:$D$53,'Share Values'!$V512,'Transactions (Dated)'!$B$2:$B$53,'Share Values'!AJ$11,'Transactions (Dated)'!$C$2:$C$53,"Buy")-SUMIFS('Transactions (Dated)'!$E$2:$E$53,'Transactions (Dated)'!$D$2:$D$53,'Share Values'!$V512,'Transactions (Dated)'!$B$2:$B$53,'Share Values'!AJ$11,'Transactions (Dated)'!$C$2:$C$53,"Sell")</f>
        <v>0</v>
      </c>
      <c r="AK512" s="40"/>
      <c r="AM512" s="3">
        <f t="shared" si="177"/>
        <v>42641</v>
      </c>
      <c r="AN512" s="6">
        <f t="shared" ca="1" si="178"/>
        <v>50366.25</v>
      </c>
      <c r="AO512" s="6">
        <f t="shared" ca="1" si="179"/>
        <v>23718.749999999996</v>
      </c>
      <c r="AP512" s="6">
        <f t="shared" ca="1" si="180"/>
        <v>0</v>
      </c>
      <c r="AQ512" s="6">
        <f t="shared" ca="1" si="181"/>
        <v>75680</v>
      </c>
      <c r="AR512" s="6">
        <f t="shared" ca="1" si="182"/>
        <v>21061.56</v>
      </c>
      <c r="AS512" s="6">
        <f t="shared" ca="1" si="183"/>
        <v>72569</v>
      </c>
      <c r="AT512" s="6">
        <f t="shared" ca="1" si="184"/>
        <v>47415.000000000007</v>
      </c>
      <c r="AU512" s="6">
        <f t="shared" ca="1" si="185"/>
        <v>103667.3</v>
      </c>
      <c r="AV512" s="6">
        <f t="shared" ca="1" si="186"/>
        <v>70058.75</v>
      </c>
      <c r="AW512" s="6">
        <f t="shared" ca="1" si="187"/>
        <v>0</v>
      </c>
      <c r="AX512" s="6">
        <f t="shared" ca="1" si="188"/>
        <v>0</v>
      </c>
      <c r="AY512" s="6">
        <f t="shared" ca="1" si="189"/>
        <v>0</v>
      </c>
      <c r="AZ512" s="6">
        <f t="shared" ca="1" si="190"/>
        <v>0</v>
      </c>
      <c r="BA512" s="6">
        <f t="shared" ca="1" si="191"/>
        <v>0</v>
      </c>
      <c r="BB512" s="6"/>
      <c r="BD512" s="4">
        <f t="shared" ca="1" si="192"/>
        <v>464536.61</v>
      </c>
      <c r="BF512" s="3">
        <f t="shared" si="193"/>
        <v>42641</v>
      </c>
      <c r="BG512" s="6">
        <f>BG511+SUMIFS('Transactions (Dated)'!H:H,'Transactions (Dated)'!D:D,'Share Values'!AM512)</f>
        <v>633797.67999999993</v>
      </c>
      <c r="BH512" s="6">
        <f ca="1">BH511+SUMIFS('Transactions (Dated)'!$F:$F,'Transactions (Dated)'!$D:$D,$BF512,'Transactions (Dated)'!$B:$B,BH$11,'Transactions (Dated)'!$C:$C,"Dividend (paid to cash)")*W512</f>
        <v>0</v>
      </c>
      <c r="BI512" s="6">
        <f ca="1">BI511+SUMIFS('Transactions (Dated)'!$F:$F,'Transactions (Dated)'!$D:$D,$BF512,'Transactions (Dated)'!$B:$B,BI$11,'Transactions (Dated)'!$C:$C,"Dividend (paid to cash)")*X512</f>
        <v>2421.875</v>
      </c>
      <c r="BJ512" s="6">
        <f ca="1">BJ511+SUMIFS('Transactions (Dated)'!$F:$F,'Transactions (Dated)'!$D:$D,$BF512,'Transactions (Dated)'!$B:$B,BJ$11,'Transactions (Dated)'!$C:$C,"Dividend (paid to cash)")*Y512</f>
        <v>0</v>
      </c>
      <c r="BK512" s="6">
        <f ca="1">BK511+SUMIFS('Transactions (Dated)'!$F:$F,'Transactions (Dated)'!$D:$D,$BF512,'Transactions (Dated)'!$B:$B,BK$11,'Transactions (Dated)'!$C:$C,"Dividend (paid to cash)")*Z512</f>
        <v>482.46000000000004</v>
      </c>
      <c r="BL512" s="6">
        <f ca="1">BL511+SUMIFS('Transactions (Dated)'!$F:$F,'Transactions (Dated)'!$D:$D,$BF512,'Transactions (Dated)'!$B:$B,BL$11,'Transactions (Dated)'!$C:$C,"Dividend (paid to cash)")*AA512</f>
        <v>0</v>
      </c>
      <c r="BM512" s="6">
        <f ca="1">BM511+SUMIFS('Transactions (Dated)'!$F:$F,'Transactions (Dated)'!$D:$D,$BF512,'Transactions (Dated)'!$B:$B,BM$11,'Transactions (Dated)'!$C:$C,"Dividend (paid to cash)")*AB512</f>
        <v>3233.8530000000001</v>
      </c>
      <c r="BN512" s="6">
        <f ca="1">BN511+SUMIFS('Transactions (Dated)'!$F:$F,'Transactions (Dated)'!$D:$D,$BF512,'Transactions (Dated)'!$B:$B,BN$11,'Transactions (Dated)'!$C:$C,"Dividend (paid to cash)")*AC512</f>
        <v>2465</v>
      </c>
      <c r="BO512" s="6">
        <f ca="1">BO511+SUMIFS('Transactions (Dated)'!$F:$F,'Transactions (Dated)'!$D:$D,$BF512,'Transactions (Dated)'!$B:$B,BO$11,'Transactions (Dated)'!$C:$C,"Dividend (paid to cash)")*AD512</f>
        <v>0</v>
      </c>
      <c r="BP512" s="6">
        <f ca="1">BP511+SUMIFS('Transactions (Dated)'!$F:$F,'Transactions (Dated)'!$D:$D,$BF512,'Transactions (Dated)'!$B:$B,BP$11,'Transactions (Dated)'!$C:$C,"Dividend (paid to cash)")*AE512</f>
        <v>0</v>
      </c>
      <c r="BQ512" s="6">
        <f ca="1">BQ511+SUMIFS('Transactions (Dated)'!$F:$F,'Transactions (Dated)'!$D:$D,$BF512,'Transactions (Dated)'!$B:$B,BQ$11,'Transactions (Dated)'!$C:$C,"Dividend (paid to cash)")*AF512</f>
        <v>0</v>
      </c>
      <c r="BR512" s="6">
        <f ca="1">BR511+SUMIFS('Transactions (Dated)'!$F:$F,'Transactions (Dated)'!$D:$D,$BF512,'Transactions (Dated)'!$B:$B,BR$11,'Transactions (Dated)'!$C:$C,"Dividend (paid to cash)")*AG512</f>
        <v>0</v>
      </c>
      <c r="BS512" s="6">
        <f ca="1">BS511+SUMIFS('Transactions (Dated)'!$F:$F,'Transactions (Dated)'!$D:$D,$BF512,'Transactions (Dated)'!$B:$B,BS$11,'Transactions (Dated)'!$C:$C,"Dividend (paid to cash)")*AH512</f>
        <v>0</v>
      </c>
      <c r="BT512" s="6">
        <f ca="1">BT511+SUMIFS('Transactions (Dated)'!$F:$F,'Transactions (Dated)'!$D:$D,$BF512,'Transactions (Dated)'!$B:$B,BT$11,'Transactions (Dated)'!$C:$C,"Dividend (paid to cash)")*AI512</f>
        <v>0</v>
      </c>
      <c r="BU512" s="6">
        <f ca="1">BU511+SUMIFS('Transactions (Dated)'!$F:$F,'Transactions (Dated)'!$D:$D,$BF512,'Transactions (Dated)'!$B:$B,BU$11,'Transactions (Dated)'!$C:$C,"Dividend (paid to cash)")*AJ512</f>
        <v>0</v>
      </c>
      <c r="BV512" s="6"/>
      <c r="BX512" s="6">
        <f t="shared" ca="1" si="198"/>
        <v>642400.8679999999</v>
      </c>
      <c r="BZ512" s="3">
        <f t="shared" si="199"/>
        <v>42641</v>
      </c>
      <c r="CA512" s="4">
        <f t="shared" ca="1" si="194"/>
        <v>464536.61</v>
      </c>
      <c r="CB512" s="4">
        <f t="shared" ca="1" si="195"/>
        <v>642400.8679999999</v>
      </c>
      <c r="CD512" s="4">
        <f t="shared" ca="1" si="196"/>
        <v>1106937.4779999999</v>
      </c>
    </row>
    <row r="513" spans="2:82">
      <c r="B513" s="3">
        <f t="shared" si="197"/>
        <v>42642</v>
      </c>
      <c r="C513" s="2">
        <v>14754.6</v>
      </c>
      <c r="E513" s="70">
        <v>42642</v>
      </c>
      <c r="F513" s="69">
        <v>10.44</v>
      </c>
      <c r="G513" s="69">
        <v>2.57</v>
      </c>
      <c r="H513" s="69">
        <v>19.87</v>
      </c>
      <c r="I513" s="69">
        <v>40.15</v>
      </c>
      <c r="J513" s="69">
        <v>8.8000000000000007</v>
      </c>
      <c r="K513" s="69">
        <v>14.71</v>
      </c>
      <c r="L513" s="69">
        <v>15.97</v>
      </c>
      <c r="M513" s="69">
        <v>7.54</v>
      </c>
      <c r="N513" s="69">
        <v>10.39</v>
      </c>
      <c r="O513" s="69">
        <v>11.316700000000001</v>
      </c>
      <c r="P513" s="69">
        <v>22.45</v>
      </c>
      <c r="Q513" s="69">
        <v>1.25</v>
      </c>
      <c r="R513" s="69">
        <v>4.8899999999999997</v>
      </c>
      <c r="S513" s="69">
        <v>42.31</v>
      </c>
      <c r="T513" s="4"/>
      <c r="V513" s="3">
        <f t="shared" si="176"/>
        <v>42642</v>
      </c>
      <c r="W513" s="40">
        <f ca="1">W512+SUMIFS('Transactions (Dated)'!$E$2:$E$53,'Transactions (Dated)'!$D$2:$D$53,'Share Values'!$V513,'Transactions (Dated)'!$B$2:$B$53,'Share Values'!W$11,'Transactions (Dated)'!$C$2:$C$53,"Buy")-SUMIFS('Transactions (Dated)'!$E$2:$E$53,'Transactions (Dated)'!$D$2:$D$53,'Share Values'!$V513,'Transactions (Dated)'!$B$2:$B$53,'Share Values'!W$11,'Transactions (Dated)'!$C$2:$C$53,"Sell")</f>
        <v>4625</v>
      </c>
      <c r="X513" s="40">
        <f ca="1">X512+SUMIFS('Transactions (Dated)'!$E$2:$E$53,'Transactions (Dated)'!$D$2:$D$53,'Share Values'!$V513,'Transactions (Dated)'!$B$2:$B$53,'Share Values'!X$11,'Transactions (Dated)'!$C$2:$C$53,"Buy")-SUMIFS('Transactions (Dated)'!$E$2:$E$53,'Transactions (Dated)'!$D$2:$D$53,'Share Values'!$V513,'Transactions (Dated)'!$B$2:$B$53,'Share Values'!X$11,'Transactions (Dated)'!$C$2:$C$53,"Sell")</f>
        <v>9375</v>
      </c>
      <c r="Y513" s="40">
        <f ca="1">Y512+SUMIFS('Transactions (Dated)'!$E$2:$E$53,'Transactions (Dated)'!$D$2:$D$53,'Share Values'!$V513,'Transactions (Dated)'!$B$2:$B$53,'Share Values'!Y$11,'Transactions (Dated)'!$C$2:$C$53,"Buy")-SUMIFS('Transactions (Dated)'!$E$2:$E$53,'Transactions (Dated)'!$D$2:$D$53,'Share Values'!$V513,'Transactions (Dated)'!$B$2:$B$53,'Share Values'!Y$11,'Transactions (Dated)'!$C$2:$C$53,"Sell")</f>
        <v>0</v>
      </c>
      <c r="Z513" s="40">
        <f ca="1">Z512+SUMIFS('Transactions (Dated)'!$E$2:$E$53,'Transactions (Dated)'!$D$2:$D$53,'Share Values'!$V513,'Transactions (Dated)'!$B$2:$B$53,'Share Values'!Z$11,'Transactions (Dated)'!$C$2:$C$53,"Buy")-SUMIFS('Transactions (Dated)'!$E$2:$E$53,'Transactions (Dated)'!$D$2:$D$53,'Share Values'!$V513,'Transactions (Dated)'!$B$2:$B$53,'Share Values'!Z$11,'Transactions (Dated)'!$C$2:$C$53,"Sell")</f>
        <v>1892</v>
      </c>
      <c r="AA513" s="40">
        <f ca="1">AA512+SUMIFS('Transactions (Dated)'!$E$2:$E$53,'Transactions (Dated)'!$D$2:$D$53,'Share Values'!$V513,'Transactions (Dated)'!$B$2:$B$53,'Share Values'!AA$11,'Transactions (Dated)'!$C$2:$C$53,"Buy")-SUMIFS('Transactions (Dated)'!$E$2:$E$53,'Transactions (Dated)'!$D$2:$D$53,'Share Values'!$V513,'Transactions (Dated)'!$B$2:$B$53,'Share Values'!AA$11,'Transactions (Dated)'!$C$2:$C$53,"Sell")</f>
        <v>2348</v>
      </c>
      <c r="AB513" s="40">
        <f ca="1">AB512+SUMIFS('Transactions (Dated)'!$E$2:$E$53,'Transactions (Dated)'!$D$2:$D$53,'Share Values'!$V513,'Transactions (Dated)'!$B$2:$B$53,'Share Values'!AB$11,'Transactions (Dated)'!$C$2:$C$53,"Buy")-SUMIFS('Transactions (Dated)'!$E$2:$E$53,'Transactions (Dated)'!$D$2:$D$53,'Share Values'!$V513,'Transactions (Dated)'!$B$2:$B$53,'Share Values'!AB$11,'Transactions (Dated)'!$C$2:$C$53,"Sell")</f>
        <v>4900</v>
      </c>
      <c r="AC513" s="40">
        <f ca="1">AC512+SUMIFS('Transactions (Dated)'!$E$2:$E$53,'Transactions (Dated)'!$D$2:$D$53,'Share Values'!$V513,'Transactions (Dated)'!$B$2:$B$53,'Share Values'!AC$11,'Transactions (Dated)'!$C$2:$C$53,"Buy")-SUMIFS('Transactions (Dated)'!$E$2:$E$53,'Transactions (Dated)'!$D$2:$D$53,'Share Values'!$V513,'Transactions (Dated)'!$B$2:$B$53,'Share Values'!AC$11,'Transactions (Dated)'!$C$2:$C$53,"Sell")</f>
        <v>2900</v>
      </c>
      <c r="AD513" s="40">
        <f ca="1">AD512+SUMIFS('Transactions (Dated)'!$E$2:$E$53,'Transactions (Dated)'!$D$2:$D$53,'Share Values'!$V513,'Transactions (Dated)'!$B$2:$B$53,'Share Values'!AD$11,'Transactions (Dated)'!$C$2:$C$53,"Buy")-SUMIFS('Transactions (Dated)'!$E$2:$E$53,'Transactions (Dated)'!$D$2:$D$53,'Share Values'!$V513,'Transactions (Dated)'!$B$2:$B$53,'Share Values'!AD$11,'Transactions (Dated)'!$C$2:$C$53,"Sell")</f>
        <v>14201</v>
      </c>
      <c r="AE513" s="40">
        <f ca="1">AE512+SUMIFS('Transactions (Dated)'!$E$2:$E$53,'Transactions (Dated)'!$D$2:$D$53,'Share Values'!$V513,'Transactions (Dated)'!$B$2:$B$53,'Share Values'!AE$11,'Transactions (Dated)'!$C$2:$C$53,"Buy")-SUMIFS('Transactions (Dated)'!$E$2:$E$53,'Transactions (Dated)'!$D$2:$D$53,'Share Values'!$V513,'Transactions (Dated)'!$B$2:$B$53,'Share Values'!AE$11,'Transactions (Dated)'!$C$2:$C$53,"Sell")</f>
        <v>6835</v>
      </c>
      <c r="AF513" s="40">
        <f ca="1">AF512+SUMIFS('Transactions (Dated)'!$E$2:$E$53,'Transactions (Dated)'!$D$2:$D$53,'Share Values'!$V513,'Transactions (Dated)'!$B$2:$B$53,'Share Values'!AF$11,'Transactions (Dated)'!$C$2:$C$53,"Buy")-SUMIFS('Transactions (Dated)'!$E$2:$E$53,'Transactions (Dated)'!$D$2:$D$53,'Share Values'!$V513,'Transactions (Dated)'!$B$2:$B$53,'Share Values'!AF$11,'Transactions (Dated)'!$C$2:$C$53,"Sell")</f>
        <v>0</v>
      </c>
      <c r="AG513" s="40">
        <f ca="1">AG512+SUMIFS('Transactions (Dated)'!$E$2:$E$53,'Transactions (Dated)'!$D$2:$D$53,'Share Values'!$V513,'Transactions (Dated)'!$B$2:$B$53,'Share Values'!AG$11,'Transactions (Dated)'!$C$2:$C$53,"Buy")-SUMIFS('Transactions (Dated)'!$E$2:$E$53,'Transactions (Dated)'!$D$2:$D$53,'Share Values'!$V513,'Transactions (Dated)'!$B$2:$B$53,'Share Values'!AG$11,'Transactions (Dated)'!$C$2:$C$53,"Sell")</f>
        <v>0</v>
      </c>
      <c r="AH513" s="40">
        <f ca="1">AH512+SUMIFS('Transactions (Dated)'!$E$2:$E$53,'Transactions (Dated)'!$D$2:$D$53,'Share Values'!$V513,'Transactions (Dated)'!$B$2:$B$53,'Share Values'!AH$11,'Transactions (Dated)'!$C$2:$C$53,"Buy")-SUMIFS('Transactions (Dated)'!$E$2:$E$53,'Transactions (Dated)'!$D$2:$D$53,'Share Values'!$V513,'Transactions (Dated)'!$B$2:$B$53,'Share Values'!AH$11,'Transactions (Dated)'!$C$2:$C$53,"Sell")</f>
        <v>0</v>
      </c>
      <c r="AI513" s="40">
        <f ca="1">AI512+SUMIFS('Transactions (Dated)'!$E$2:$E$53,'Transactions (Dated)'!$D$2:$D$53,'Share Values'!$V513,'Transactions (Dated)'!$B$2:$B$53,'Share Values'!AI$11,'Transactions (Dated)'!$C$2:$C$53,"Buy")-SUMIFS('Transactions (Dated)'!$E$2:$E$53,'Transactions (Dated)'!$D$2:$D$53,'Share Values'!$V513,'Transactions (Dated)'!$B$2:$B$53,'Share Values'!AI$11,'Transactions (Dated)'!$C$2:$C$53,"Sell")</f>
        <v>0</v>
      </c>
      <c r="AJ513" s="40">
        <f ca="1">AJ512+SUMIFS('Transactions (Dated)'!$E$2:$E$53,'Transactions (Dated)'!$D$2:$D$53,'Share Values'!$V513,'Transactions (Dated)'!$B$2:$B$53,'Share Values'!AJ$11,'Transactions (Dated)'!$C$2:$C$53,"Buy")-SUMIFS('Transactions (Dated)'!$E$2:$E$53,'Transactions (Dated)'!$D$2:$D$53,'Share Values'!$V513,'Transactions (Dated)'!$B$2:$B$53,'Share Values'!AJ$11,'Transactions (Dated)'!$C$2:$C$53,"Sell")</f>
        <v>0</v>
      </c>
      <c r="AK513" s="40"/>
      <c r="AM513" s="3">
        <f t="shared" si="177"/>
        <v>42642</v>
      </c>
      <c r="AN513" s="6">
        <f t="shared" ca="1" si="178"/>
        <v>48285</v>
      </c>
      <c r="AO513" s="6">
        <f t="shared" ca="1" si="179"/>
        <v>24093.75</v>
      </c>
      <c r="AP513" s="6">
        <f t="shared" ca="1" si="180"/>
        <v>0</v>
      </c>
      <c r="AQ513" s="6">
        <f t="shared" ca="1" si="181"/>
        <v>75963.8</v>
      </c>
      <c r="AR513" s="6">
        <f t="shared" ca="1" si="182"/>
        <v>20662.400000000001</v>
      </c>
      <c r="AS513" s="6">
        <f t="shared" ca="1" si="183"/>
        <v>72079</v>
      </c>
      <c r="AT513" s="6">
        <f t="shared" ca="1" si="184"/>
        <v>46313</v>
      </c>
      <c r="AU513" s="6">
        <f t="shared" ca="1" si="185"/>
        <v>107075.54</v>
      </c>
      <c r="AV513" s="6">
        <f t="shared" ca="1" si="186"/>
        <v>71015.650000000009</v>
      </c>
      <c r="AW513" s="6">
        <f t="shared" ca="1" si="187"/>
        <v>0</v>
      </c>
      <c r="AX513" s="6">
        <f t="shared" ca="1" si="188"/>
        <v>0</v>
      </c>
      <c r="AY513" s="6">
        <f t="shared" ca="1" si="189"/>
        <v>0</v>
      </c>
      <c r="AZ513" s="6">
        <f t="shared" ca="1" si="190"/>
        <v>0</v>
      </c>
      <c r="BA513" s="6">
        <f t="shared" ca="1" si="191"/>
        <v>0</v>
      </c>
      <c r="BB513" s="6"/>
      <c r="BD513" s="4">
        <f t="shared" ca="1" si="192"/>
        <v>465488.13999999996</v>
      </c>
      <c r="BF513" s="3">
        <f t="shared" si="193"/>
        <v>42642</v>
      </c>
      <c r="BG513" s="6">
        <f>BG512+SUMIFS('Transactions (Dated)'!H:H,'Transactions (Dated)'!D:D,'Share Values'!AM513)</f>
        <v>633797.67999999993</v>
      </c>
      <c r="BH513" s="6">
        <f ca="1">BH512+SUMIFS('Transactions (Dated)'!$F:$F,'Transactions (Dated)'!$D:$D,$BF513,'Transactions (Dated)'!$B:$B,BH$11,'Transactions (Dated)'!$C:$C,"Dividend (paid to cash)")*W513</f>
        <v>0</v>
      </c>
      <c r="BI513" s="6">
        <f ca="1">BI512+SUMIFS('Transactions (Dated)'!$F:$F,'Transactions (Dated)'!$D:$D,$BF513,'Transactions (Dated)'!$B:$B,BI$11,'Transactions (Dated)'!$C:$C,"Dividend (paid to cash)")*X513</f>
        <v>2421.875</v>
      </c>
      <c r="BJ513" s="6">
        <f ca="1">BJ512+SUMIFS('Transactions (Dated)'!$F:$F,'Transactions (Dated)'!$D:$D,$BF513,'Transactions (Dated)'!$B:$B,BJ$11,'Transactions (Dated)'!$C:$C,"Dividend (paid to cash)")*Y513</f>
        <v>0</v>
      </c>
      <c r="BK513" s="6">
        <f ca="1">BK512+SUMIFS('Transactions (Dated)'!$F:$F,'Transactions (Dated)'!$D:$D,$BF513,'Transactions (Dated)'!$B:$B,BK$11,'Transactions (Dated)'!$C:$C,"Dividend (paid to cash)")*Z513</f>
        <v>482.46000000000004</v>
      </c>
      <c r="BL513" s="6">
        <f ca="1">BL512+SUMIFS('Transactions (Dated)'!$F:$F,'Transactions (Dated)'!$D:$D,$BF513,'Transactions (Dated)'!$B:$B,BL$11,'Transactions (Dated)'!$C:$C,"Dividend (paid to cash)")*AA513</f>
        <v>0</v>
      </c>
      <c r="BM513" s="6">
        <f ca="1">BM512+SUMIFS('Transactions (Dated)'!$F:$F,'Transactions (Dated)'!$D:$D,$BF513,'Transactions (Dated)'!$B:$B,BM$11,'Transactions (Dated)'!$C:$C,"Dividend (paid to cash)")*AB513</f>
        <v>3593.17</v>
      </c>
      <c r="BN513" s="6">
        <f ca="1">BN512+SUMIFS('Transactions (Dated)'!$F:$F,'Transactions (Dated)'!$D:$D,$BF513,'Transactions (Dated)'!$B:$B,BN$11,'Transactions (Dated)'!$C:$C,"Dividend (paid to cash)")*AC513</f>
        <v>2465</v>
      </c>
      <c r="BO513" s="6">
        <f ca="1">BO512+SUMIFS('Transactions (Dated)'!$F:$F,'Transactions (Dated)'!$D:$D,$BF513,'Transactions (Dated)'!$B:$B,BO$11,'Transactions (Dated)'!$C:$C,"Dividend (paid to cash)")*AD513</f>
        <v>0</v>
      </c>
      <c r="BP513" s="6">
        <f ca="1">BP512+SUMIFS('Transactions (Dated)'!$F:$F,'Transactions (Dated)'!$D:$D,$BF513,'Transactions (Dated)'!$B:$B,BP$11,'Transactions (Dated)'!$C:$C,"Dividend (paid to cash)")*AE513</f>
        <v>0</v>
      </c>
      <c r="BQ513" s="6">
        <f ca="1">BQ512+SUMIFS('Transactions (Dated)'!$F:$F,'Transactions (Dated)'!$D:$D,$BF513,'Transactions (Dated)'!$B:$B,BQ$11,'Transactions (Dated)'!$C:$C,"Dividend (paid to cash)")*AF513</f>
        <v>0</v>
      </c>
      <c r="BR513" s="6">
        <f ca="1">BR512+SUMIFS('Transactions (Dated)'!$F:$F,'Transactions (Dated)'!$D:$D,$BF513,'Transactions (Dated)'!$B:$B,BR$11,'Transactions (Dated)'!$C:$C,"Dividend (paid to cash)")*AG513</f>
        <v>0</v>
      </c>
      <c r="BS513" s="6">
        <f ca="1">BS512+SUMIFS('Transactions (Dated)'!$F:$F,'Transactions (Dated)'!$D:$D,$BF513,'Transactions (Dated)'!$B:$B,BS$11,'Transactions (Dated)'!$C:$C,"Dividend (paid to cash)")*AH513</f>
        <v>0</v>
      </c>
      <c r="BT513" s="6">
        <f ca="1">BT512+SUMIFS('Transactions (Dated)'!$F:$F,'Transactions (Dated)'!$D:$D,$BF513,'Transactions (Dated)'!$B:$B,BT$11,'Transactions (Dated)'!$C:$C,"Dividend (paid to cash)")*AI513</f>
        <v>0</v>
      </c>
      <c r="BU513" s="6">
        <f ca="1">BU512+SUMIFS('Transactions (Dated)'!$F:$F,'Transactions (Dated)'!$D:$D,$BF513,'Transactions (Dated)'!$B:$B,BU$11,'Transactions (Dated)'!$C:$C,"Dividend (paid to cash)")*AJ513</f>
        <v>0</v>
      </c>
      <c r="BV513" s="6"/>
      <c r="BX513" s="6">
        <f t="shared" ca="1" si="198"/>
        <v>642760.18499999994</v>
      </c>
      <c r="BZ513" s="3">
        <f t="shared" si="199"/>
        <v>42642</v>
      </c>
      <c r="CA513" s="4">
        <f t="shared" ca="1" si="194"/>
        <v>465488.13999999996</v>
      </c>
      <c r="CB513" s="4">
        <f t="shared" ca="1" si="195"/>
        <v>642760.18499999994</v>
      </c>
      <c r="CD513" s="4">
        <f t="shared" ca="1" si="196"/>
        <v>1108248.325</v>
      </c>
    </row>
    <row r="514" spans="2:82">
      <c r="B514" s="3">
        <f t="shared" si="197"/>
        <v>42643</v>
      </c>
      <c r="C514" s="2">
        <v>14725.9</v>
      </c>
      <c r="E514" s="70">
        <v>42643</v>
      </c>
      <c r="F514" s="69">
        <v>10.46</v>
      </c>
      <c r="G514" s="69">
        <v>2.6</v>
      </c>
      <c r="H514" s="69">
        <v>19.86</v>
      </c>
      <c r="I514" s="69">
        <v>39.869999999999997</v>
      </c>
      <c r="J514" s="69">
        <v>8.69</v>
      </c>
      <c r="K514" s="69">
        <v>14.73</v>
      </c>
      <c r="L514" s="69">
        <v>15.94</v>
      </c>
      <c r="M514" s="69">
        <v>7.54</v>
      </c>
      <c r="N514" s="69">
        <v>10.18</v>
      </c>
      <c r="O514" s="69">
        <v>11.316700000000001</v>
      </c>
      <c r="P514" s="69">
        <v>22.38</v>
      </c>
      <c r="Q514" s="69">
        <v>1.24</v>
      </c>
      <c r="R514" s="69">
        <v>5.19</v>
      </c>
      <c r="S514" s="69">
        <v>42.19</v>
      </c>
      <c r="T514" s="4"/>
      <c r="V514" s="3">
        <f t="shared" si="176"/>
        <v>42643</v>
      </c>
      <c r="W514" s="40">
        <f ca="1">W513+SUMIFS('Transactions (Dated)'!$E$2:$E$53,'Transactions (Dated)'!$D$2:$D$53,'Share Values'!$V514,'Transactions (Dated)'!$B$2:$B$53,'Share Values'!W$11,'Transactions (Dated)'!$C$2:$C$53,"Buy")-SUMIFS('Transactions (Dated)'!$E$2:$E$53,'Transactions (Dated)'!$D$2:$D$53,'Share Values'!$V514,'Transactions (Dated)'!$B$2:$B$53,'Share Values'!W$11,'Transactions (Dated)'!$C$2:$C$53,"Sell")</f>
        <v>4625</v>
      </c>
      <c r="X514" s="40">
        <f ca="1">X513+SUMIFS('Transactions (Dated)'!$E$2:$E$53,'Transactions (Dated)'!$D$2:$D$53,'Share Values'!$V514,'Transactions (Dated)'!$B$2:$B$53,'Share Values'!X$11,'Transactions (Dated)'!$C$2:$C$53,"Buy")-SUMIFS('Transactions (Dated)'!$E$2:$E$53,'Transactions (Dated)'!$D$2:$D$53,'Share Values'!$V514,'Transactions (Dated)'!$B$2:$B$53,'Share Values'!X$11,'Transactions (Dated)'!$C$2:$C$53,"Sell")</f>
        <v>9375</v>
      </c>
      <c r="Y514" s="40">
        <f ca="1">Y513+SUMIFS('Transactions (Dated)'!$E$2:$E$53,'Transactions (Dated)'!$D$2:$D$53,'Share Values'!$V514,'Transactions (Dated)'!$B$2:$B$53,'Share Values'!Y$11,'Transactions (Dated)'!$C$2:$C$53,"Buy")-SUMIFS('Transactions (Dated)'!$E$2:$E$53,'Transactions (Dated)'!$D$2:$D$53,'Share Values'!$V514,'Transactions (Dated)'!$B$2:$B$53,'Share Values'!Y$11,'Transactions (Dated)'!$C$2:$C$53,"Sell")</f>
        <v>0</v>
      </c>
      <c r="Z514" s="40">
        <f ca="1">Z513+SUMIFS('Transactions (Dated)'!$E$2:$E$53,'Transactions (Dated)'!$D$2:$D$53,'Share Values'!$V514,'Transactions (Dated)'!$B$2:$B$53,'Share Values'!Z$11,'Transactions (Dated)'!$C$2:$C$53,"Buy")-SUMIFS('Transactions (Dated)'!$E$2:$E$53,'Transactions (Dated)'!$D$2:$D$53,'Share Values'!$V514,'Transactions (Dated)'!$B$2:$B$53,'Share Values'!Z$11,'Transactions (Dated)'!$C$2:$C$53,"Sell")</f>
        <v>1892</v>
      </c>
      <c r="AA514" s="40">
        <f ca="1">AA513+SUMIFS('Transactions (Dated)'!$E$2:$E$53,'Transactions (Dated)'!$D$2:$D$53,'Share Values'!$V514,'Transactions (Dated)'!$B$2:$B$53,'Share Values'!AA$11,'Transactions (Dated)'!$C$2:$C$53,"Buy")-SUMIFS('Transactions (Dated)'!$E$2:$E$53,'Transactions (Dated)'!$D$2:$D$53,'Share Values'!$V514,'Transactions (Dated)'!$B$2:$B$53,'Share Values'!AA$11,'Transactions (Dated)'!$C$2:$C$53,"Sell")</f>
        <v>2348</v>
      </c>
      <c r="AB514" s="40">
        <f ca="1">AB513+SUMIFS('Transactions (Dated)'!$E$2:$E$53,'Transactions (Dated)'!$D$2:$D$53,'Share Values'!$V514,'Transactions (Dated)'!$B$2:$B$53,'Share Values'!AB$11,'Transactions (Dated)'!$C$2:$C$53,"Buy")-SUMIFS('Transactions (Dated)'!$E$2:$E$53,'Transactions (Dated)'!$D$2:$D$53,'Share Values'!$V514,'Transactions (Dated)'!$B$2:$B$53,'Share Values'!AB$11,'Transactions (Dated)'!$C$2:$C$53,"Sell")</f>
        <v>4900</v>
      </c>
      <c r="AC514" s="40">
        <f ca="1">AC513+SUMIFS('Transactions (Dated)'!$E$2:$E$53,'Transactions (Dated)'!$D$2:$D$53,'Share Values'!$V514,'Transactions (Dated)'!$B$2:$B$53,'Share Values'!AC$11,'Transactions (Dated)'!$C$2:$C$53,"Buy")-SUMIFS('Transactions (Dated)'!$E$2:$E$53,'Transactions (Dated)'!$D$2:$D$53,'Share Values'!$V514,'Transactions (Dated)'!$B$2:$B$53,'Share Values'!AC$11,'Transactions (Dated)'!$C$2:$C$53,"Sell")</f>
        <v>2900</v>
      </c>
      <c r="AD514" s="40">
        <f ca="1">AD513+SUMIFS('Transactions (Dated)'!$E$2:$E$53,'Transactions (Dated)'!$D$2:$D$53,'Share Values'!$V514,'Transactions (Dated)'!$B$2:$B$53,'Share Values'!AD$11,'Transactions (Dated)'!$C$2:$C$53,"Buy")-SUMIFS('Transactions (Dated)'!$E$2:$E$53,'Transactions (Dated)'!$D$2:$D$53,'Share Values'!$V514,'Transactions (Dated)'!$B$2:$B$53,'Share Values'!AD$11,'Transactions (Dated)'!$C$2:$C$53,"Sell")</f>
        <v>14201</v>
      </c>
      <c r="AE514" s="40">
        <f ca="1">AE513+SUMIFS('Transactions (Dated)'!$E$2:$E$53,'Transactions (Dated)'!$D$2:$D$53,'Share Values'!$V514,'Transactions (Dated)'!$B$2:$B$53,'Share Values'!AE$11,'Transactions (Dated)'!$C$2:$C$53,"Buy")-SUMIFS('Transactions (Dated)'!$E$2:$E$53,'Transactions (Dated)'!$D$2:$D$53,'Share Values'!$V514,'Transactions (Dated)'!$B$2:$B$53,'Share Values'!AE$11,'Transactions (Dated)'!$C$2:$C$53,"Sell")</f>
        <v>6835</v>
      </c>
      <c r="AF514" s="40">
        <f ca="1">AF513+SUMIFS('Transactions (Dated)'!$E$2:$E$53,'Transactions (Dated)'!$D$2:$D$53,'Share Values'!$V514,'Transactions (Dated)'!$B$2:$B$53,'Share Values'!AF$11,'Transactions (Dated)'!$C$2:$C$53,"Buy")-SUMIFS('Transactions (Dated)'!$E$2:$E$53,'Transactions (Dated)'!$D$2:$D$53,'Share Values'!$V514,'Transactions (Dated)'!$B$2:$B$53,'Share Values'!AF$11,'Transactions (Dated)'!$C$2:$C$53,"Sell")</f>
        <v>0</v>
      </c>
      <c r="AG514" s="40">
        <f ca="1">AG513+SUMIFS('Transactions (Dated)'!$E$2:$E$53,'Transactions (Dated)'!$D$2:$D$53,'Share Values'!$V514,'Transactions (Dated)'!$B$2:$B$53,'Share Values'!AG$11,'Transactions (Dated)'!$C$2:$C$53,"Buy")-SUMIFS('Transactions (Dated)'!$E$2:$E$53,'Transactions (Dated)'!$D$2:$D$53,'Share Values'!$V514,'Transactions (Dated)'!$B$2:$B$53,'Share Values'!AG$11,'Transactions (Dated)'!$C$2:$C$53,"Sell")</f>
        <v>0</v>
      </c>
      <c r="AH514" s="40">
        <f ca="1">AH513+SUMIFS('Transactions (Dated)'!$E$2:$E$53,'Transactions (Dated)'!$D$2:$D$53,'Share Values'!$V514,'Transactions (Dated)'!$B$2:$B$53,'Share Values'!AH$11,'Transactions (Dated)'!$C$2:$C$53,"Buy")-SUMIFS('Transactions (Dated)'!$E$2:$E$53,'Transactions (Dated)'!$D$2:$D$53,'Share Values'!$V514,'Transactions (Dated)'!$B$2:$B$53,'Share Values'!AH$11,'Transactions (Dated)'!$C$2:$C$53,"Sell")</f>
        <v>0</v>
      </c>
      <c r="AI514" s="40">
        <f ca="1">AI513+SUMIFS('Transactions (Dated)'!$E$2:$E$53,'Transactions (Dated)'!$D$2:$D$53,'Share Values'!$V514,'Transactions (Dated)'!$B$2:$B$53,'Share Values'!AI$11,'Transactions (Dated)'!$C$2:$C$53,"Buy")-SUMIFS('Transactions (Dated)'!$E$2:$E$53,'Transactions (Dated)'!$D$2:$D$53,'Share Values'!$V514,'Transactions (Dated)'!$B$2:$B$53,'Share Values'!AI$11,'Transactions (Dated)'!$C$2:$C$53,"Sell")</f>
        <v>0</v>
      </c>
      <c r="AJ514" s="40">
        <f ca="1">AJ513+SUMIFS('Transactions (Dated)'!$E$2:$E$53,'Transactions (Dated)'!$D$2:$D$53,'Share Values'!$V514,'Transactions (Dated)'!$B$2:$B$53,'Share Values'!AJ$11,'Transactions (Dated)'!$C$2:$C$53,"Buy")-SUMIFS('Transactions (Dated)'!$E$2:$E$53,'Transactions (Dated)'!$D$2:$D$53,'Share Values'!$V514,'Transactions (Dated)'!$B$2:$B$53,'Share Values'!AJ$11,'Transactions (Dated)'!$C$2:$C$53,"Sell")</f>
        <v>0</v>
      </c>
      <c r="AK514" s="40"/>
      <c r="AM514" s="3">
        <f t="shared" si="177"/>
        <v>42643</v>
      </c>
      <c r="AN514" s="6">
        <f t="shared" ca="1" si="178"/>
        <v>48377.500000000007</v>
      </c>
      <c r="AO514" s="6">
        <f t="shared" ca="1" si="179"/>
        <v>24375</v>
      </c>
      <c r="AP514" s="6">
        <f t="shared" ca="1" si="180"/>
        <v>0</v>
      </c>
      <c r="AQ514" s="6">
        <f t="shared" ca="1" si="181"/>
        <v>75434.039999999994</v>
      </c>
      <c r="AR514" s="6">
        <f t="shared" ca="1" si="182"/>
        <v>20404.12</v>
      </c>
      <c r="AS514" s="6">
        <f t="shared" ca="1" si="183"/>
        <v>72177</v>
      </c>
      <c r="AT514" s="6">
        <f t="shared" ca="1" si="184"/>
        <v>46226</v>
      </c>
      <c r="AU514" s="6">
        <f t="shared" ca="1" si="185"/>
        <v>107075.54</v>
      </c>
      <c r="AV514" s="6">
        <f t="shared" ca="1" si="186"/>
        <v>69580.3</v>
      </c>
      <c r="AW514" s="6">
        <f t="shared" ca="1" si="187"/>
        <v>0</v>
      </c>
      <c r="AX514" s="6">
        <f t="shared" ca="1" si="188"/>
        <v>0</v>
      </c>
      <c r="AY514" s="6">
        <f t="shared" ca="1" si="189"/>
        <v>0</v>
      </c>
      <c r="AZ514" s="6">
        <f t="shared" ca="1" si="190"/>
        <v>0</v>
      </c>
      <c r="BA514" s="6">
        <f t="shared" ca="1" si="191"/>
        <v>0</v>
      </c>
      <c r="BB514" s="6"/>
      <c r="BD514" s="4">
        <f t="shared" ca="1" si="192"/>
        <v>463649.49999999994</v>
      </c>
      <c r="BF514" s="3">
        <f t="shared" si="193"/>
        <v>42643</v>
      </c>
      <c r="BG514" s="6">
        <f>BG513+SUMIFS('Transactions (Dated)'!H:H,'Transactions (Dated)'!D:D,'Share Values'!AM514)</f>
        <v>633797.67999999993</v>
      </c>
      <c r="BH514" s="6">
        <f ca="1">BH513+SUMIFS('Transactions (Dated)'!$F:$F,'Transactions (Dated)'!$D:$D,$BF514,'Transactions (Dated)'!$B:$B,BH$11,'Transactions (Dated)'!$C:$C,"Dividend (paid to cash)")*W514</f>
        <v>0</v>
      </c>
      <c r="BI514" s="6">
        <f ca="1">BI513+SUMIFS('Transactions (Dated)'!$F:$F,'Transactions (Dated)'!$D:$D,$BF514,'Transactions (Dated)'!$B:$B,BI$11,'Transactions (Dated)'!$C:$C,"Dividend (paid to cash)")*X514</f>
        <v>2421.875</v>
      </c>
      <c r="BJ514" s="6">
        <f ca="1">BJ513+SUMIFS('Transactions (Dated)'!$F:$F,'Transactions (Dated)'!$D:$D,$BF514,'Transactions (Dated)'!$B:$B,BJ$11,'Transactions (Dated)'!$C:$C,"Dividend (paid to cash)")*Y514</f>
        <v>0</v>
      </c>
      <c r="BK514" s="6">
        <f ca="1">BK513+SUMIFS('Transactions (Dated)'!$F:$F,'Transactions (Dated)'!$D:$D,$BF514,'Transactions (Dated)'!$B:$B,BK$11,'Transactions (Dated)'!$C:$C,"Dividend (paid to cash)")*Z514</f>
        <v>482.46000000000004</v>
      </c>
      <c r="BL514" s="6">
        <f ca="1">BL513+SUMIFS('Transactions (Dated)'!$F:$F,'Transactions (Dated)'!$D:$D,$BF514,'Transactions (Dated)'!$B:$B,BL$11,'Transactions (Dated)'!$C:$C,"Dividend (paid to cash)")*AA514</f>
        <v>0</v>
      </c>
      <c r="BM514" s="6">
        <f ca="1">BM513+SUMIFS('Transactions (Dated)'!$F:$F,'Transactions (Dated)'!$D:$D,$BF514,'Transactions (Dated)'!$B:$B,BM$11,'Transactions (Dated)'!$C:$C,"Dividend (paid to cash)")*AB514</f>
        <v>3593.17</v>
      </c>
      <c r="BN514" s="6">
        <f ca="1">BN513+SUMIFS('Transactions (Dated)'!$F:$F,'Transactions (Dated)'!$D:$D,$BF514,'Transactions (Dated)'!$B:$B,BN$11,'Transactions (Dated)'!$C:$C,"Dividend (paid to cash)")*AC514</f>
        <v>2465</v>
      </c>
      <c r="BO514" s="6">
        <f ca="1">BO513+SUMIFS('Transactions (Dated)'!$F:$F,'Transactions (Dated)'!$D:$D,$BF514,'Transactions (Dated)'!$B:$B,BO$11,'Transactions (Dated)'!$C:$C,"Dividend (paid to cash)")*AD514</f>
        <v>0</v>
      </c>
      <c r="BP514" s="6">
        <f ca="1">BP513+SUMIFS('Transactions (Dated)'!$F:$F,'Transactions (Dated)'!$D:$D,$BF514,'Transactions (Dated)'!$B:$B,BP$11,'Transactions (Dated)'!$C:$C,"Dividend (paid to cash)")*AE514</f>
        <v>0</v>
      </c>
      <c r="BQ514" s="6">
        <f ca="1">BQ513+SUMIFS('Transactions (Dated)'!$F:$F,'Transactions (Dated)'!$D:$D,$BF514,'Transactions (Dated)'!$B:$B,BQ$11,'Transactions (Dated)'!$C:$C,"Dividend (paid to cash)")*AF514</f>
        <v>0</v>
      </c>
      <c r="BR514" s="6">
        <f ca="1">BR513+SUMIFS('Transactions (Dated)'!$F:$F,'Transactions (Dated)'!$D:$D,$BF514,'Transactions (Dated)'!$B:$B,BR$11,'Transactions (Dated)'!$C:$C,"Dividend (paid to cash)")*AG514</f>
        <v>0</v>
      </c>
      <c r="BS514" s="6">
        <f ca="1">BS513+SUMIFS('Transactions (Dated)'!$F:$F,'Transactions (Dated)'!$D:$D,$BF514,'Transactions (Dated)'!$B:$B,BS$11,'Transactions (Dated)'!$C:$C,"Dividend (paid to cash)")*AH514</f>
        <v>0</v>
      </c>
      <c r="BT514" s="6">
        <f ca="1">BT513+SUMIFS('Transactions (Dated)'!$F:$F,'Transactions (Dated)'!$D:$D,$BF514,'Transactions (Dated)'!$B:$B,BT$11,'Transactions (Dated)'!$C:$C,"Dividend (paid to cash)")*AI514</f>
        <v>0</v>
      </c>
      <c r="BU514" s="6">
        <f ca="1">BU513+SUMIFS('Transactions (Dated)'!$F:$F,'Transactions (Dated)'!$D:$D,$BF514,'Transactions (Dated)'!$B:$B,BU$11,'Transactions (Dated)'!$C:$C,"Dividend (paid to cash)")*AJ514</f>
        <v>0</v>
      </c>
      <c r="BV514" s="6"/>
      <c r="BX514" s="6">
        <f t="shared" ca="1" si="198"/>
        <v>642760.18499999994</v>
      </c>
      <c r="BZ514" s="3">
        <f t="shared" si="199"/>
        <v>42643</v>
      </c>
      <c r="CA514" s="4">
        <f t="shared" ca="1" si="194"/>
        <v>463649.49999999994</v>
      </c>
      <c r="CB514" s="4">
        <f t="shared" ca="1" si="195"/>
        <v>642760.18499999994</v>
      </c>
      <c r="CD514" s="4">
        <f t="shared" ca="1" si="196"/>
        <v>1106409.6849999998</v>
      </c>
    </row>
    <row r="515" spans="2:82">
      <c r="B515" s="3">
        <f t="shared" si="197"/>
        <v>42646</v>
      </c>
      <c r="C515" s="2">
        <v>14689</v>
      </c>
      <c r="E515" s="70">
        <v>42646</v>
      </c>
      <c r="F515" s="69">
        <v>10.28</v>
      </c>
      <c r="G515" s="69">
        <v>2.61</v>
      </c>
      <c r="H515" s="69">
        <v>19.79</v>
      </c>
      <c r="I515" s="69">
        <v>39.869999999999997</v>
      </c>
      <c r="J515" s="69">
        <v>8.6999999999999993</v>
      </c>
      <c r="K515" s="69">
        <v>14.7</v>
      </c>
      <c r="L515" s="69">
        <v>16.04</v>
      </c>
      <c r="M515" s="69">
        <v>7.43</v>
      </c>
      <c r="N515" s="69">
        <v>9.81</v>
      </c>
      <c r="O515" s="69">
        <v>11.5</v>
      </c>
      <c r="P515" s="69">
        <v>22.08</v>
      </c>
      <c r="Q515" s="69">
        <v>1.28</v>
      </c>
      <c r="R515" s="69">
        <v>5.23</v>
      </c>
      <c r="S515" s="69">
        <v>41.53</v>
      </c>
      <c r="T515" s="4"/>
      <c r="V515" s="3">
        <f t="shared" si="176"/>
        <v>42646</v>
      </c>
      <c r="W515" s="40">
        <f ca="1">W514+SUMIFS('Transactions (Dated)'!$E$2:$E$53,'Transactions (Dated)'!$D$2:$D$53,'Share Values'!$V515,'Transactions (Dated)'!$B$2:$B$53,'Share Values'!W$11,'Transactions (Dated)'!$C$2:$C$53,"Buy")-SUMIFS('Transactions (Dated)'!$E$2:$E$53,'Transactions (Dated)'!$D$2:$D$53,'Share Values'!$V515,'Transactions (Dated)'!$B$2:$B$53,'Share Values'!W$11,'Transactions (Dated)'!$C$2:$C$53,"Sell")</f>
        <v>4625</v>
      </c>
      <c r="X515" s="40">
        <f ca="1">X514+SUMIFS('Transactions (Dated)'!$E$2:$E$53,'Transactions (Dated)'!$D$2:$D$53,'Share Values'!$V515,'Transactions (Dated)'!$B$2:$B$53,'Share Values'!X$11,'Transactions (Dated)'!$C$2:$C$53,"Buy")-SUMIFS('Transactions (Dated)'!$E$2:$E$53,'Transactions (Dated)'!$D$2:$D$53,'Share Values'!$V515,'Transactions (Dated)'!$B$2:$B$53,'Share Values'!X$11,'Transactions (Dated)'!$C$2:$C$53,"Sell")</f>
        <v>9375</v>
      </c>
      <c r="Y515" s="40">
        <f ca="1">Y514+SUMIFS('Transactions (Dated)'!$E$2:$E$53,'Transactions (Dated)'!$D$2:$D$53,'Share Values'!$V515,'Transactions (Dated)'!$B$2:$B$53,'Share Values'!Y$11,'Transactions (Dated)'!$C$2:$C$53,"Buy")-SUMIFS('Transactions (Dated)'!$E$2:$E$53,'Transactions (Dated)'!$D$2:$D$53,'Share Values'!$V515,'Transactions (Dated)'!$B$2:$B$53,'Share Values'!Y$11,'Transactions (Dated)'!$C$2:$C$53,"Sell")</f>
        <v>0</v>
      </c>
      <c r="Z515" s="40">
        <f ca="1">Z514+SUMIFS('Transactions (Dated)'!$E$2:$E$53,'Transactions (Dated)'!$D$2:$D$53,'Share Values'!$V515,'Transactions (Dated)'!$B$2:$B$53,'Share Values'!Z$11,'Transactions (Dated)'!$C$2:$C$53,"Buy")-SUMIFS('Transactions (Dated)'!$E$2:$E$53,'Transactions (Dated)'!$D$2:$D$53,'Share Values'!$V515,'Transactions (Dated)'!$B$2:$B$53,'Share Values'!Z$11,'Transactions (Dated)'!$C$2:$C$53,"Sell")</f>
        <v>1892</v>
      </c>
      <c r="AA515" s="40">
        <f ca="1">AA514+SUMIFS('Transactions (Dated)'!$E$2:$E$53,'Transactions (Dated)'!$D$2:$D$53,'Share Values'!$V515,'Transactions (Dated)'!$B$2:$B$53,'Share Values'!AA$11,'Transactions (Dated)'!$C$2:$C$53,"Buy")-SUMIFS('Transactions (Dated)'!$E$2:$E$53,'Transactions (Dated)'!$D$2:$D$53,'Share Values'!$V515,'Transactions (Dated)'!$B$2:$B$53,'Share Values'!AA$11,'Transactions (Dated)'!$C$2:$C$53,"Sell")</f>
        <v>2348</v>
      </c>
      <c r="AB515" s="40">
        <f ca="1">AB514+SUMIFS('Transactions (Dated)'!$E$2:$E$53,'Transactions (Dated)'!$D$2:$D$53,'Share Values'!$V515,'Transactions (Dated)'!$B$2:$B$53,'Share Values'!AB$11,'Transactions (Dated)'!$C$2:$C$53,"Buy")-SUMIFS('Transactions (Dated)'!$E$2:$E$53,'Transactions (Dated)'!$D$2:$D$53,'Share Values'!$V515,'Transactions (Dated)'!$B$2:$B$53,'Share Values'!AB$11,'Transactions (Dated)'!$C$2:$C$53,"Sell")</f>
        <v>4900</v>
      </c>
      <c r="AC515" s="40">
        <f ca="1">AC514+SUMIFS('Transactions (Dated)'!$E$2:$E$53,'Transactions (Dated)'!$D$2:$D$53,'Share Values'!$V515,'Transactions (Dated)'!$B$2:$B$53,'Share Values'!AC$11,'Transactions (Dated)'!$C$2:$C$53,"Buy")-SUMIFS('Transactions (Dated)'!$E$2:$E$53,'Transactions (Dated)'!$D$2:$D$53,'Share Values'!$V515,'Transactions (Dated)'!$B$2:$B$53,'Share Values'!AC$11,'Transactions (Dated)'!$C$2:$C$53,"Sell")</f>
        <v>2900</v>
      </c>
      <c r="AD515" s="40">
        <f ca="1">AD514+SUMIFS('Transactions (Dated)'!$E$2:$E$53,'Transactions (Dated)'!$D$2:$D$53,'Share Values'!$V515,'Transactions (Dated)'!$B$2:$B$53,'Share Values'!AD$11,'Transactions (Dated)'!$C$2:$C$53,"Buy")-SUMIFS('Transactions (Dated)'!$E$2:$E$53,'Transactions (Dated)'!$D$2:$D$53,'Share Values'!$V515,'Transactions (Dated)'!$B$2:$B$53,'Share Values'!AD$11,'Transactions (Dated)'!$C$2:$C$53,"Sell")</f>
        <v>14201</v>
      </c>
      <c r="AE515" s="40">
        <f ca="1">AE514+SUMIFS('Transactions (Dated)'!$E$2:$E$53,'Transactions (Dated)'!$D$2:$D$53,'Share Values'!$V515,'Transactions (Dated)'!$B$2:$B$53,'Share Values'!AE$11,'Transactions (Dated)'!$C$2:$C$53,"Buy")-SUMIFS('Transactions (Dated)'!$E$2:$E$53,'Transactions (Dated)'!$D$2:$D$53,'Share Values'!$V515,'Transactions (Dated)'!$B$2:$B$53,'Share Values'!AE$11,'Transactions (Dated)'!$C$2:$C$53,"Sell")</f>
        <v>6835</v>
      </c>
      <c r="AF515" s="40">
        <f ca="1">AF514+SUMIFS('Transactions (Dated)'!$E$2:$E$53,'Transactions (Dated)'!$D$2:$D$53,'Share Values'!$V515,'Transactions (Dated)'!$B$2:$B$53,'Share Values'!AF$11,'Transactions (Dated)'!$C$2:$C$53,"Buy")-SUMIFS('Transactions (Dated)'!$E$2:$E$53,'Transactions (Dated)'!$D$2:$D$53,'Share Values'!$V515,'Transactions (Dated)'!$B$2:$B$53,'Share Values'!AF$11,'Transactions (Dated)'!$C$2:$C$53,"Sell")</f>
        <v>0</v>
      </c>
      <c r="AG515" s="40">
        <f ca="1">AG514+SUMIFS('Transactions (Dated)'!$E$2:$E$53,'Transactions (Dated)'!$D$2:$D$53,'Share Values'!$V515,'Transactions (Dated)'!$B$2:$B$53,'Share Values'!AG$11,'Transactions (Dated)'!$C$2:$C$53,"Buy")-SUMIFS('Transactions (Dated)'!$E$2:$E$53,'Transactions (Dated)'!$D$2:$D$53,'Share Values'!$V515,'Transactions (Dated)'!$B$2:$B$53,'Share Values'!AG$11,'Transactions (Dated)'!$C$2:$C$53,"Sell")</f>
        <v>0</v>
      </c>
      <c r="AH515" s="40">
        <f ca="1">AH514+SUMIFS('Transactions (Dated)'!$E$2:$E$53,'Transactions (Dated)'!$D$2:$D$53,'Share Values'!$V515,'Transactions (Dated)'!$B$2:$B$53,'Share Values'!AH$11,'Transactions (Dated)'!$C$2:$C$53,"Buy")-SUMIFS('Transactions (Dated)'!$E$2:$E$53,'Transactions (Dated)'!$D$2:$D$53,'Share Values'!$V515,'Transactions (Dated)'!$B$2:$B$53,'Share Values'!AH$11,'Transactions (Dated)'!$C$2:$C$53,"Sell")</f>
        <v>0</v>
      </c>
      <c r="AI515" s="40">
        <f ca="1">AI514+SUMIFS('Transactions (Dated)'!$E$2:$E$53,'Transactions (Dated)'!$D$2:$D$53,'Share Values'!$V515,'Transactions (Dated)'!$B$2:$B$53,'Share Values'!AI$11,'Transactions (Dated)'!$C$2:$C$53,"Buy")-SUMIFS('Transactions (Dated)'!$E$2:$E$53,'Transactions (Dated)'!$D$2:$D$53,'Share Values'!$V515,'Transactions (Dated)'!$B$2:$B$53,'Share Values'!AI$11,'Transactions (Dated)'!$C$2:$C$53,"Sell")</f>
        <v>0</v>
      </c>
      <c r="AJ515" s="40">
        <f ca="1">AJ514+SUMIFS('Transactions (Dated)'!$E$2:$E$53,'Transactions (Dated)'!$D$2:$D$53,'Share Values'!$V515,'Transactions (Dated)'!$B$2:$B$53,'Share Values'!AJ$11,'Transactions (Dated)'!$C$2:$C$53,"Buy")-SUMIFS('Transactions (Dated)'!$E$2:$E$53,'Transactions (Dated)'!$D$2:$D$53,'Share Values'!$V515,'Transactions (Dated)'!$B$2:$B$53,'Share Values'!AJ$11,'Transactions (Dated)'!$C$2:$C$53,"Sell")</f>
        <v>0</v>
      </c>
      <c r="AK515" s="40"/>
      <c r="AM515" s="3">
        <f t="shared" si="177"/>
        <v>42646</v>
      </c>
      <c r="AN515" s="6">
        <f t="shared" ca="1" si="178"/>
        <v>47545</v>
      </c>
      <c r="AO515" s="6">
        <f t="shared" ca="1" si="179"/>
        <v>24468.75</v>
      </c>
      <c r="AP515" s="6">
        <f t="shared" ca="1" si="180"/>
        <v>0</v>
      </c>
      <c r="AQ515" s="6">
        <f t="shared" ca="1" si="181"/>
        <v>75434.039999999994</v>
      </c>
      <c r="AR515" s="6">
        <f t="shared" ca="1" si="182"/>
        <v>20427.599999999999</v>
      </c>
      <c r="AS515" s="6">
        <f t="shared" ca="1" si="183"/>
        <v>72030</v>
      </c>
      <c r="AT515" s="6">
        <f t="shared" ca="1" si="184"/>
        <v>46516</v>
      </c>
      <c r="AU515" s="6">
        <f t="shared" ca="1" si="185"/>
        <v>105513.43</v>
      </c>
      <c r="AV515" s="6">
        <f t="shared" ca="1" si="186"/>
        <v>67051.350000000006</v>
      </c>
      <c r="AW515" s="6">
        <f t="shared" ca="1" si="187"/>
        <v>0</v>
      </c>
      <c r="AX515" s="6">
        <f t="shared" ca="1" si="188"/>
        <v>0</v>
      </c>
      <c r="AY515" s="6">
        <f t="shared" ca="1" si="189"/>
        <v>0</v>
      </c>
      <c r="AZ515" s="6">
        <f t="shared" ca="1" si="190"/>
        <v>0</v>
      </c>
      <c r="BA515" s="6">
        <f t="shared" ca="1" si="191"/>
        <v>0</v>
      </c>
      <c r="BB515" s="6"/>
      <c r="BD515" s="4">
        <f t="shared" ca="1" si="192"/>
        <v>458986.17000000004</v>
      </c>
      <c r="BF515" s="3">
        <f t="shared" si="193"/>
        <v>42646</v>
      </c>
      <c r="BG515" s="6">
        <f>BG514+SUMIFS('Transactions (Dated)'!H:H,'Transactions (Dated)'!D:D,'Share Values'!AM515)</f>
        <v>633797.67999999993</v>
      </c>
      <c r="BH515" s="6">
        <f ca="1">BH514+SUMIFS('Transactions (Dated)'!$F:$F,'Transactions (Dated)'!$D:$D,$BF515,'Transactions (Dated)'!$B:$B,BH$11,'Transactions (Dated)'!$C:$C,"Dividend (paid to cash)")*W515</f>
        <v>0</v>
      </c>
      <c r="BI515" s="6">
        <f ca="1">BI514+SUMIFS('Transactions (Dated)'!$F:$F,'Transactions (Dated)'!$D:$D,$BF515,'Transactions (Dated)'!$B:$B,BI$11,'Transactions (Dated)'!$C:$C,"Dividend (paid to cash)")*X515</f>
        <v>2421.875</v>
      </c>
      <c r="BJ515" s="6">
        <f ca="1">BJ514+SUMIFS('Transactions (Dated)'!$F:$F,'Transactions (Dated)'!$D:$D,$BF515,'Transactions (Dated)'!$B:$B,BJ$11,'Transactions (Dated)'!$C:$C,"Dividend (paid to cash)")*Y515</f>
        <v>0</v>
      </c>
      <c r="BK515" s="6">
        <f ca="1">BK514+SUMIFS('Transactions (Dated)'!$F:$F,'Transactions (Dated)'!$D:$D,$BF515,'Transactions (Dated)'!$B:$B,BK$11,'Transactions (Dated)'!$C:$C,"Dividend (paid to cash)")*Z515</f>
        <v>482.46000000000004</v>
      </c>
      <c r="BL515" s="6">
        <f ca="1">BL514+SUMIFS('Transactions (Dated)'!$F:$F,'Transactions (Dated)'!$D:$D,$BF515,'Transactions (Dated)'!$B:$B,BL$11,'Transactions (Dated)'!$C:$C,"Dividend (paid to cash)")*AA515</f>
        <v>0</v>
      </c>
      <c r="BM515" s="6">
        <f ca="1">BM514+SUMIFS('Transactions (Dated)'!$F:$F,'Transactions (Dated)'!$D:$D,$BF515,'Transactions (Dated)'!$B:$B,BM$11,'Transactions (Dated)'!$C:$C,"Dividend (paid to cash)")*AB515</f>
        <v>3593.17</v>
      </c>
      <c r="BN515" s="6">
        <f ca="1">BN514+SUMIFS('Transactions (Dated)'!$F:$F,'Transactions (Dated)'!$D:$D,$BF515,'Transactions (Dated)'!$B:$B,BN$11,'Transactions (Dated)'!$C:$C,"Dividend (paid to cash)")*AC515</f>
        <v>2465</v>
      </c>
      <c r="BO515" s="6">
        <f ca="1">BO514+SUMIFS('Transactions (Dated)'!$F:$F,'Transactions (Dated)'!$D:$D,$BF515,'Transactions (Dated)'!$B:$B,BO$11,'Transactions (Dated)'!$C:$C,"Dividend (paid to cash)")*AD515</f>
        <v>0</v>
      </c>
      <c r="BP515" s="6">
        <f ca="1">BP514+SUMIFS('Transactions (Dated)'!$F:$F,'Transactions (Dated)'!$D:$D,$BF515,'Transactions (Dated)'!$B:$B,BP$11,'Transactions (Dated)'!$C:$C,"Dividend (paid to cash)")*AE515</f>
        <v>0</v>
      </c>
      <c r="BQ515" s="6">
        <f ca="1">BQ514+SUMIFS('Transactions (Dated)'!$F:$F,'Transactions (Dated)'!$D:$D,$BF515,'Transactions (Dated)'!$B:$B,BQ$11,'Transactions (Dated)'!$C:$C,"Dividend (paid to cash)")*AF515</f>
        <v>0</v>
      </c>
      <c r="BR515" s="6">
        <f ca="1">BR514+SUMIFS('Transactions (Dated)'!$F:$F,'Transactions (Dated)'!$D:$D,$BF515,'Transactions (Dated)'!$B:$B,BR$11,'Transactions (Dated)'!$C:$C,"Dividend (paid to cash)")*AG515</f>
        <v>0</v>
      </c>
      <c r="BS515" s="6">
        <f ca="1">BS514+SUMIFS('Transactions (Dated)'!$F:$F,'Transactions (Dated)'!$D:$D,$BF515,'Transactions (Dated)'!$B:$B,BS$11,'Transactions (Dated)'!$C:$C,"Dividend (paid to cash)")*AH515</f>
        <v>0</v>
      </c>
      <c r="BT515" s="6">
        <f ca="1">BT514+SUMIFS('Transactions (Dated)'!$F:$F,'Transactions (Dated)'!$D:$D,$BF515,'Transactions (Dated)'!$B:$B,BT$11,'Transactions (Dated)'!$C:$C,"Dividend (paid to cash)")*AI515</f>
        <v>0</v>
      </c>
      <c r="BU515" s="6">
        <f ca="1">BU514+SUMIFS('Transactions (Dated)'!$F:$F,'Transactions (Dated)'!$D:$D,$BF515,'Transactions (Dated)'!$B:$B,BU$11,'Transactions (Dated)'!$C:$C,"Dividend (paid to cash)")*AJ515</f>
        <v>0</v>
      </c>
      <c r="BV515" s="6"/>
      <c r="BX515" s="6">
        <f t="shared" ca="1" si="198"/>
        <v>642760.18499999994</v>
      </c>
      <c r="BZ515" s="3">
        <f t="shared" si="199"/>
        <v>42646</v>
      </c>
      <c r="CA515" s="4">
        <f t="shared" ca="1" si="194"/>
        <v>458986.17000000004</v>
      </c>
      <c r="CB515" s="4">
        <f t="shared" ca="1" si="195"/>
        <v>642760.18499999994</v>
      </c>
      <c r="CD515" s="4">
        <f t="shared" ca="1" si="196"/>
        <v>1101746.355</v>
      </c>
    </row>
    <row r="516" spans="2:82">
      <c r="B516" s="3">
        <f t="shared" si="197"/>
        <v>42647</v>
      </c>
      <c r="C516" s="2">
        <v>14521</v>
      </c>
      <c r="E516" s="70">
        <v>42647</v>
      </c>
      <c r="F516" s="69">
        <v>10.11</v>
      </c>
      <c r="G516" s="69">
        <v>2.66</v>
      </c>
      <c r="H516" s="69">
        <v>19.55</v>
      </c>
      <c r="I516" s="69">
        <v>39.909999999999997</v>
      </c>
      <c r="J516" s="69">
        <v>8.5299999999999994</v>
      </c>
      <c r="K516" s="69">
        <v>14.49</v>
      </c>
      <c r="L516" s="69">
        <v>15.74</v>
      </c>
      <c r="M516" s="69">
        <v>6.43</v>
      </c>
      <c r="N516" s="69">
        <v>9.75</v>
      </c>
      <c r="O516" s="69">
        <v>11.66</v>
      </c>
      <c r="P516" s="69">
        <v>21.68</v>
      </c>
      <c r="Q516" s="69">
        <v>1.25</v>
      </c>
      <c r="R516" s="69">
        <v>5.07</v>
      </c>
      <c r="S516" s="69">
        <v>40.98</v>
      </c>
      <c r="T516" s="4"/>
      <c r="V516" s="3">
        <f t="shared" si="176"/>
        <v>42647</v>
      </c>
      <c r="W516" s="40">
        <f ca="1">W515+SUMIFS('Transactions (Dated)'!$E$2:$E$53,'Transactions (Dated)'!$D$2:$D$53,'Share Values'!$V516,'Transactions (Dated)'!$B$2:$B$53,'Share Values'!W$11,'Transactions (Dated)'!$C$2:$C$53,"Buy")-SUMIFS('Transactions (Dated)'!$E$2:$E$53,'Transactions (Dated)'!$D$2:$D$53,'Share Values'!$V516,'Transactions (Dated)'!$B$2:$B$53,'Share Values'!W$11,'Transactions (Dated)'!$C$2:$C$53,"Sell")</f>
        <v>4625</v>
      </c>
      <c r="X516" s="40">
        <f ca="1">X515+SUMIFS('Transactions (Dated)'!$E$2:$E$53,'Transactions (Dated)'!$D$2:$D$53,'Share Values'!$V516,'Transactions (Dated)'!$B$2:$B$53,'Share Values'!X$11,'Transactions (Dated)'!$C$2:$C$53,"Buy")-SUMIFS('Transactions (Dated)'!$E$2:$E$53,'Transactions (Dated)'!$D$2:$D$53,'Share Values'!$V516,'Transactions (Dated)'!$B$2:$B$53,'Share Values'!X$11,'Transactions (Dated)'!$C$2:$C$53,"Sell")</f>
        <v>9375</v>
      </c>
      <c r="Y516" s="40">
        <f ca="1">Y515+SUMIFS('Transactions (Dated)'!$E$2:$E$53,'Transactions (Dated)'!$D$2:$D$53,'Share Values'!$V516,'Transactions (Dated)'!$B$2:$B$53,'Share Values'!Y$11,'Transactions (Dated)'!$C$2:$C$53,"Buy")-SUMIFS('Transactions (Dated)'!$E$2:$E$53,'Transactions (Dated)'!$D$2:$D$53,'Share Values'!$V516,'Transactions (Dated)'!$B$2:$B$53,'Share Values'!Y$11,'Transactions (Dated)'!$C$2:$C$53,"Sell")</f>
        <v>0</v>
      </c>
      <c r="Z516" s="40">
        <f ca="1">Z515+SUMIFS('Transactions (Dated)'!$E$2:$E$53,'Transactions (Dated)'!$D$2:$D$53,'Share Values'!$V516,'Transactions (Dated)'!$B$2:$B$53,'Share Values'!Z$11,'Transactions (Dated)'!$C$2:$C$53,"Buy")-SUMIFS('Transactions (Dated)'!$E$2:$E$53,'Transactions (Dated)'!$D$2:$D$53,'Share Values'!$V516,'Transactions (Dated)'!$B$2:$B$53,'Share Values'!Z$11,'Transactions (Dated)'!$C$2:$C$53,"Sell")</f>
        <v>1892</v>
      </c>
      <c r="AA516" s="40">
        <f ca="1">AA515+SUMIFS('Transactions (Dated)'!$E$2:$E$53,'Transactions (Dated)'!$D$2:$D$53,'Share Values'!$V516,'Transactions (Dated)'!$B$2:$B$53,'Share Values'!AA$11,'Transactions (Dated)'!$C$2:$C$53,"Buy")-SUMIFS('Transactions (Dated)'!$E$2:$E$53,'Transactions (Dated)'!$D$2:$D$53,'Share Values'!$V516,'Transactions (Dated)'!$B$2:$B$53,'Share Values'!AA$11,'Transactions (Dated)'!$C$2:$C$53,"Sell")</f>
        <v>2348</v>
      </c>
      <c r="AB516" s="40">
        <f ca="1">AB515+SUMIFS('Transactions (Dated)'!$E$2:$E$53,'Transactions (Dated)'!$D$2:$D$53,'Share Values'!$V516,'Transactions (Dated)'!$B$2:$B$53,'Share Values'!AB$11,'Transactions (Dated)'!$C$2:$C$53,"Buy")-SUMIFS('Transactions (Dated)'!$E$2:$E$53,'Transactions (Dated)'!$D$2:$D$53,'Share Values'!$V516,'Transactions (Dated)'!$B$2:$B$53,'Share Values'!AB$11,'Transactions (Dated)'!$C$2:$C$53,"Sell")</f>
        <v>4900</v>
      </c>
      <c r="AC516" s="40">
        <f ca="1">AC515+SUMIFS('Transactions (Dated)'!$E$2:$E$53,'Transactions (Dated)'!$D$2:$D$53,'Share Values'!$V516,'Transactions (Dated)'!$B$2:$B$53,'Share Values'!AC$11,'Transactions (Dated)'!$C$2:$C$53,"Buy")-SUMIFS('Transactions (Dated)'!$E$2:$E$53,'Transactions (Dated)'!$D$2:$D$53,'Share Values'!$V516,'Transactions (Dated)'!$B$2:$B$53,'Share Values'!AC$11,'Transactions (Dated)'!$C$2:$C$53,"Sell")</f>
        <v>2900</v>
      </c>
      <c r="AD516" s="40">
        <f ca="1">AD515+SUMIFS('Transactions (Dated)'!$E$2:$E$53,'Transactions (Dated)'!$D$2:$D$53,'Share Values'!$V516,'Transactions (Dated)'!$B$2:$B$53,'Share Values'!AD$11,'Transactions (Dated)'!$C$2:$C$53,"Buy")-SUMIFS('Transactions (Dated)'!$E$2:$E$53,'Transactions (Dated)'!$D$2:$D$53,'Share Values'!$V516,'Transactions (Dated)'!$B$2:$B$53,'Share Values'!AD$11,'Transactions (Dated)'!$C$2:$C$53,"Sell")</f>
        <v>14201</v>
      </c>
      <c r="AE516" s="40">
        <f ca="1">AE515+SUMIFS('Transactions (Dated)'!$E$2:$E$53,'Transactions (Dated)'!$D$2:$D$53,'Share Values'!$V516,'Transactions (Dated)'!$B$2:$B$53,'Share Values'!AE$11,'Transactions (Dated)'!$C$2:$C$53,"Buy")-SUMIFS('Transactions (Dated)'!$E$2:$E$53,'Transactions (Dated)'!$D$2:$D$53,'Share Values'!$V516,'Transactions (Dated)'!$B$2:$B$53,'Share Values'!AE$11,'Transactions (Dated)'!$C$2:$C$53,"Sell")</f>
        <v>6835</v>
      </c>
      <c r="AF516" s="40">
        <f ca="1">AF515+SUMIFS('Transactions (Dated)'!$E$2:$E$53,'Transactions (Dated)'!$D$2:$D$53,'Share Values'!$V516,'Transactions (Dated)'!$B$2:$B$53,'Share Values'!AF$11,'Transactions (Dated)'!$C$2:$C$53,"Buy")-SUMIFS('Transactions (Dated)'!$E$2:$E$53,'Transactions (Dated)'!$D$2:$D$53,'Share Values'!$V516,'Transactions (Dated)'!$B$2:$B$53,'Share Values'!AF$11,'Transactions (Dated)'!$C$2:$C$53,"Sell")</f>
        <v>0</v>
      </c>
      <c r="AG516" s="40">
        <f ca="1">AG515+SUMIFS('Transactions (Dated)'!$E$2:$E$53,'Transactions (Dated)'!$D$2:$D$53,'Share Values'!$V516,'Transactions (Dated)'!$B$2:$B$53,'Share Values'!AG$11,'Transactions (Dated)'!$C$2:$C$53,"Buy")-SUMIFS('Transactions (Dated)'!$E$2:$E$53,'Transactions (Dated)'!$D$2:$D$53,'Share Values'!$V516,'Transactions (Dated)'!$B$2:$B$53,'Share Values'!AG$11,'Transactions (Dated)'!$C$2:$C$53,"Sell")</f>
        <v>0</v>
      </c>
      <c r="AH516" s="40">
        <f ca="1">AH515+SUMIFS('Transactions (Dated)'!$E$2:$E$53,'Transactions (Dated)'!$D$2:$D$53,'Share Values'!$V516,'Transactions (Dated)'!$B$2:$B$53,'Share Values'!AH$11,'Transactions (Dated)'!$C$2:$C$53,"Buy")-SUMIFS('Transactions (Dated)'!$E$2:$E$53,'Transactions (Dated)'!$D$2:$D$53,'Share Values'!$V516,'Transactions (Dated)'!$B$2:$B$53,'Share Values'!AH$11,'Transactions (Dated)'!$C$2:$C$53,"Sell")</f>
        <v>0</v>
      </c>
      <c r="AI516" s="40">
        <f ca="1">AI515+SUMIFS('Transactions (Dated)'!$E$2:$E$53,'Transactions (Dated)'!$D$2:$D$53,'Share Values'!$V516,'Transactions (Dated)'!$B$2:$B$53,'Share Values'!AI$11,'Transactions (Dated)'!$C$2:$C$53,"Buy")-SUMIFS('Transactions (Dated)'!$E$2:$E$53,'Transactions (Dated)'!$D$2:$D$53,'Share Values'!$V516,'Transactions (Dated)'!$B$2:$B$53,'Share Values'!AI$11,'Transactions (Dated)'!$C$2:$C$53,"Sell")</f>
        <v>0</v>
      </c>
      <c r="AJ516" s="40">
        <f ca="1">AJ515+SUMIFS('Transactions (Dated)'!$E$2:$E$53,'Transactions (Dated)'!$D$2:$D$53,'Share Values'!$V516,'Transactions (Dated)'!$B$2:$B$53,'Share Values'!AJ$11,'Transactions (Dated)'!$C$2:$C$53,"Buy")-SUMIFS('Transactions (Dated)'!$E$2:$E$53,'Transactions (Dated)'!$D$2:$D$53,'Share Values'!$V516,'Transactions (Dated)'!$B$2:$B$53,'Share Values'!AJ$11,'Transactions (Dated)'!$C$2:$C$53,"Sell")</f>
        <v>0</v>
      </c>
      <c r="AK516" s="40"/>
      <c r="AM516" s="3">
        <f t="shared" si="177"/>
        <v>42647</v>
      </c>
      <c r="AN516" s="6">
        <f t="shared" ca="1" si="178"/>
        <v>46758.75</v>
      </c>
      <c r="AO516" s="6">
        <f t="shared" ca="1" si="179"/>
        <v>24937.5</v>
      </c>
      <c r="AP516" s="6">
        <f t="shared" ca="1" si="180"/>
        <v>0</v>
      </c>
      <c r="AQ516" s="6">
        <f t="shared" ca="1" si="181"/>
        <v>75509.719999999987</v>
      </c>
      <c r="AR516" s="6">
        <f t="shared" ca="1" si="182"/>
        <v>20028.439999999999</v>
      </c>
      <c r="AS516" s="6">
        <f t="shared" ca="1" si="183"/>
        <v>71001</v>
      </c>
      <c r="AT516" s="6">
        <f t="shared" ca="1" si="184"/>
        <v>45646</v>
      </c>
      <c r="AU516" s="6">
        <f t="shared" ca="1" si="185"/>
        <v>91312.43</v>
      </c>
      <c r="AV516" s="6">
        <f t="shared" ca="1" si="186"/>
        <v>66641.25</v>
      </c>
      <c r="AW516" s="6">
        <f t="shared" ca="1" si="187"/>
        <v>0</v>
      </c>
      <c r="AX516" s="6">
        <f t="shared" ca="1" si="188"/>
        <v>0</v>
      </c>
      <c r="AY516" s="6">
        <f t="shared" ca="1" si="189"/>
        <v>0</v>
      </c>
      <c r="AZ516" s="6">
        <f t="shared" ca="1" si="190"/>
        <v>0</v>
      </c>
      <c r="BA516" s="6">
        <f t="shared" ca="1" si="191"/>
        <v>0</v>
      </c>
      <c r="BB516" s="6"/>
      <c r="BD516" s="4">
        <f t="shared" ca="1" si="192"/>
        <v>441835.08999999997</v>
      </c>
      <c r="BF516" s="3">
        <f t="shared" si="193"/>
        <v>42647</v>
      </c>
      <c r="BG516" s="6">
        <f>BG515+SUMIFS('Transactions (Dated)'!H:H,'Transactions (Dated)'!D:D,'Share Values'!AM516)</f>
        <v>633797.67999999993</v>
      </c>
      <c r="BH516" s="6">
        <f ca="1">BH515+SUMIFS('Transactions (Dated)'!$F:$F,'Transactions (Dated)'!$D:$D,$BF516,'Transactions (Dated)'!$B:$B,BH$11,'Transactions (Dated)'!$C:$C,"Dividend (paid to cash)")*W516</f>
        <v>0</v>
      </c>
      <c r="BI516" s="6">
        <f ca="1">BI515+SUMIFS('Transactions (Dated)'!$F:$F,'Transactions (Dated)'!$D:$D,$BF516,'Transactions (Dated)'!$B:$B,BI$11,'Transactions (Dated)'!$C:$C,"Dividend (paid to cash)")*X516</f>
        <v>2421.875</v>
      </c>
      <c r="BJ516" s="6">
        <f ca="1">BJ515+SUMIFS('Transactions (Dated)'!$F:$F,'Transactions (Dated)'!$D:$D,$BF516,'Transactions (Dated)'!$B:$B,BJ$11,'Transactions (Dated)'!$C:$C,"Dividend (paid to cash)")*Y516</f>
        <v>0</v>
      </c>
      <c r="BK516" s="6">
        <f ca="1">BK515+SUMIFS('Transactions (Dated)'!$F:$F,'Transactions (Dated)'!$D:$D,$BF516,'Transactions (Dated)'!$B:$B,BK$11,'Transactions (Dated)'!$C:$C,"Dividend (paid to cash)")*Z516</f>
        <v>482.46000000000004</v>
      </c>
      <c r="BL516" s="6">
        <f ca="1">BL515+SUMIFS('Transactions (Dated)'!$F:$F,'Transactions (Dated)'!$D:$D,$BF516,'Transactions (Dated)'!$B:$B,BL$11,'Transactions (Dated)'!$C:$C,"Dividend (paid to cash)")*AA516</f>
        <v>0</v>
      </c>
      <c r="BM516" s="6">
        <f ca="1">BM515+SUMIFS('Transactions (Dated)'!$F:$F,'Transactions (Dated)'!$D:$D,$BF516,'Transactions (Dated)'!$B:$B,BM$11,'Transactions (Dated)'!$C:$C,"Dividend (paid to cash)")*AB516</f>
        <v>3593.17</v>
      </c>
      <c r="BN516" s="6">
        <f ca="1">BN515+SUMIFS('Transactions (Dated)'!$F:$F,'Transactions (Dated)'!$D:$D,$BF516,'Transactions (Dated)'!$B:$B,BN$11,'Transactions (Dated)'!$C:$C,"Dividend (paid to cash)")*AC516</f>
        <v>2465</v>
      </c>
      <c r="BO516" s="6">
        <f ca="1">BO515+SUMIFS('Transactions (Dated)'!$F:$F,'Transactions (Dated)'!$D:$D,$BF516,'Transactions (Dated)'!$B:$B,BO$11,'Transactions (Dated)'!$C:$C,"Dividend (paid to cash)")*AD516</f>
        <v>0</v>
      </c>
      <c r="BP516" s="6">
        <f ca="1">BP515+SUMIFS('Transactions (Dated)'!$F:$F,'Transactions (Dated)'!$D:$D,$BF516,'Transactions (Dated)'!$B:$B,BP$11,'Transactions (Dated)'!$C:$C,"Dividend (paid to cash)")*AE516</f>
        <v>0</v>
      </c>
      <c r="BQ516" s="6">
        <f ca="1">BQ515+SUMIFS('Transactions (Dated)'!$F:$F,'Transactions (Dated)'!$D:$D,$BF516,'Transactions (Dated)'!$B:$B,BQ$11,'Transactions (Dated)'!$C:$C,"Dividend (paid to cash)")*AF516</f>
        <v>0</v>
      </c>
      <c r="BR516" s="6">
        <f ca="1">BR515+SUMIFS('Transactions (Dated)'!$F:$F,'Transactions (Dated)'!$D:$D,$BF516,'Transactions (Dated)'!$B:$B,BR$11,'Transactions (Dated)'!$C:$C,"Dividend (paid to cash)")*AG516</f>
        <v>0</v>
      </c>
      <c r="BS516" s="6">
        <f ca="1">BS515+SUMIFS('Transactions (Dated)'!$F:$F,'Transactions (Dated)'!$D:$D,$BF516,'Transactions (Dated)'!$B:$B,BS$11,'Transactions (Dated)'!$C:$C,"Dividend (paid to cash)")*AH516</f>
        <v>0</v>
      </c>
      <c r="BT516" s="6">
        <f ca="1">BT515+SUMIFS('Transactions (Dated)'!$F:$F,'Transactions (Dated)'!$D:$D,$BF516,'Transactions (Dated)'!$B:$B,BT$11,'Transactions (Dated)'!$C:$C,"Dividend (paid to cash)")*AI516</f>
        <v>0</v>
      </c>
      <c r="BU516" s="6">
        <f ca="1">BU515+SUMIFS('Transactions (Dated)'!$F:$F,'Transactions (Dated)'!$D:$D,$BF516,'Transactions (Dated)'!$B:$B,BU$11,'Transactions (Dated)'!$C:$C,"Dividend (paid to cash)")*AJ516</f>
        <v>0</v>
      </c>
      <c r="BV516" s="6"/>
      <c r="BX516" s="6">
        <f t="shared" ca="1" si="198"/>
        <v>642760.18499999994</v>
      </c>
      <c r="BZ516" s="3">
        <f t="shared" si="199"/>
        <v>42647</v>
      </c>
      <c r="CA516" s="4">
        <f t="shared" ca="1" si="194"/>
        <v>441835.08999999997</v>
      </c>
      <c r="CB516" s="4">
        <f t="shared" ca="1" si="195"/>
        <v>642760.18499999994</v>
      </c>
      <c r="CD516" s="4">
        <f t="shared" ca="1" si="196"/>
        <v>1084595.2749999999</v>
      </c>
    </row>
    <row r="517" spans="2:82">
      <c r="B517" s="3">
        <f t="shared" si="197"/>
        <v>42648</v>
      </c>
      <c r="C517" s="2">
        <v>14610.6</v>
      </c>
      <c r="E517" s="70">
        <v>42648</v>
      </c>
      <c r="F517" s="69">
        <v>10.1</v>
      </c>
      <c r="G517" s="69">
        <v>2.68</v>
      </c>
      <c r="H517" s="69">
        <v>19.71</v>
      </c>
      <c r="I517" s="69">
        <v>39.479999999999997</v>
      </c>
      <c r="J517" s="69">
        <v>8.44</v>
      </c>
      <c r="K517" s="69">
        <v>14.4</v>
      </c>
      <c r="L517" s="69">
        <v>15.62</v>
      </c>
      <c r="M517" s="69">
        <v>6.65</v>
      </c>
      <c r="N517" s="69">
        <v>10.45</v>
      </c>
      <c r="O517" s="69">
        <v>11.55</v>
      </c>
      <c r="P517" s="69">
        <v>21.61</v>
      </c>
      <c r="Q517" s="69">
        <v>1.29</v>
      </c>
      <c r="R517" s="69">
        <v>5.16</v>
      </c>
      <c r="S517" s="69">
        <v>40.659999999999997</v>
      </c>
      <c r="T517" s="4"/>
      <c r="V517" s="3">
        <f t="shared" si="176"/>
        <v>42648</v>
      </c>
      <c r="W517" s="40">
        <f ca="1">W516+SUMIFS('Transactions (Dated)'!$E$2:$E$53,'Transactions (Dated)'!$D$2:$D$53,'Share Values'!$V517,'Transactions (Dated)'!$B$2:$B$53,'Share Values'!W$11,'Transactions (Dated)'!$C$2:$C$53,"Buy")-SUMIFS('Transactions (Dated)'!$E$2:$E$53,'Transactions (Dated)'!$D$2:$D$53,'Share Values'!$V517,'Transactions (Dated)'!$B$2:$B$53,'Share Values'!W$11,'Transactions (Dated)'!$C$2:$C$53,"Sell")</f>
        <v>4625</v>
      </c>
      <c r="X517" s="40">
        <f ca="1">X516+SUMIFS('Transactions (Dated)'!$E$2:$E$53,'Transactions (Dated)'!$D$2:$D$53,'Share Values'!$V517,'Transactions (Dated)'!$B$2:$B$53,'Share Values'!X$11,'Transactions (Dated)'!$C$2:$C$53,"Buy")-SUMIFS('Transactions (Dated)'!$E$2:$E$53,'Transactions (Dated)'!$D$2:$D$53,'Share Values'!$V517,'Transactions (Dated)'!$B$2:$B$53,'Share Values'!X$11,'Transactions (Dated)'!$C$2:$C$53,"Sell")</f>
        <v>9375</v>
      </c>
      <c r="Y517" s="40">
        <f ca="1">Y516+SUMIFS('Transactions (Dated)'!$E$2:$E$53,'Transactions (Dated)'!$D$2:$D$53,'Share Values'!$V517,'Transactions (Dated)'!$B$2:$B$53,'Share Values'!Y$11,'Transactions (Dated)'!$C$2:$C$53,"Buy")-SUMIFS('Transactions (Dated)'!$E$2:$E$53,'Transactions (Dated)'!$D$2:$D$53,'Share Values'!$V517,'Transactions (Dated)'!$B$2:$B$53,'Share Values'!Y$11,'Transactions (Dated)'!$C$2:$C$53,"Sell")</f>
        <v>0</v>
      </c>
      <c r="Z517" s="40">
        <f ca="1">Z516+SUMIFS('Transactions (Dated)'!$E$2:$E$53,'Transactions (Dated)'!$D$2:$D$53,'Share Values'!$V517,'Transactions (Dated)'!$B$2:$B$53,'Share Values'!Z$11,'Transactions (Dated)'!$C$2:$C$53,"Buy")-SUMIFS('Transactions (Dated)'!$E$2:$E$53,'Transactions (Dated)'!$D$2:$D$53,'Share Values'!$V517,'Transactions (Dated)'!$B$2:$B$53,'Share Values'!Z$11,'Transactions (Dated)'!$C$2:$C$53,"Sell")</f>
        <v>1892</v>
      </c>
      <c r="AA517" s="40">
        <f ca="1">AA516+SUMIFS('Transactions (Dated)'!$E$2:$E$53,'Transactions (Dated)'!$D$2:$D$53,'Share Values'!$V517,'Transactions (Dated)'!$B$2:$B$53,'Share Values'!AA$11,'Transactions (Dated)'!$C$2:$C$53,"Buy")-SUMIFS('Transactions (Dated)'!$E$2:$E$53,'Transactions (Dated)'!$D$2:$D$53,'Share Values'!$V517,'Transactions (Dated)'!$B$2:$B$53,'Share Values'!AA$11,'Transactions (Dated)'!$C$2:$C$53,"Sell")</f>
        <v>2348</v>
      </c>
      <c r="AB517" s="40">
        <f ca="1">AB516+SUMIFS('Transactions (Dated)'!$E$2:$E$53,'Transactions (Dated)'!$D$2:$D$53,'Share Values'!$V517,'Transactions (Dated)'!$B$2:$B$53,'Share Values'!AB$11,'Transactions (Dated)'!$C$2:$C$53,"Buy")-SUMIFS('Transactions (Dated)'!$E$2:$E$53,'Transactions (Dated)'!$D$2:$D$53,'Share Values'!$V517,'Transactions (Dated)'!$B$2:$B$53,'Share Values'!AB$11,'Transactions (Dated)'!$C$2:$C$53,"Sell")</f>
        <v>4900</v>
      </c>
      <c r="AC517" s="40">
        <f ca="1">AC516+SUMIFS('Transactions (Dated)'!$E$2:$E$53,'Transactions (Dated)'!$D$2:$D$53,'Share Values'!$V517,'Transactions (Dated)'!$B$2:$B$53,'Share Values'!AC$11,'Transactions (Dated)'!$C$2:$C$53,"Buy")-SUMIFS('Transactions (Dated)'!$E$2:$E$53,'Transactions (Dated)'!$D$2:$D$53,'Share Values'!$V517,'Transactions (Dated)'!$B$2:$B$53,'Share Values'!AC$11,'Transactions (Dated)'!$C$2:$C$53,"Sell")</f>
        <v>2900</v>
      </c>
      <c r="AD517" s="40">
        <f ca="1">AD516+SUMIFS('Transactions (Dated)'!$E$2:$E$53,'Transactions (Dated)'!$D$2:$D$53,'Share Values'!$V517,'Transactions (Dated)'!$B$2:$B$53,'Share Values'!AD$11,'Transactions (Dated)'!$C$2:$C$53,"Buy")-SUMIFS('Transactions (Dated)'!$E$2:$E$53,'Transactions (Dated)'!$D$2:$D$53,'Share Values'!$V517,'Transactions (Dated)'!$B$2:$B$53,'Share Values'!AD$11,'Transactions (Dated)'!$C$2:$C$53,"Sell")</f>
        <v>14201</v>
      </c>
      <c r="AE517" s="40">
        <f ca="1">AE516+SUMIFS('Transactions (Dated)'!$E$2:$E$53,'Transactions (Dated)'!$D$2:$D$53,'Share Values'!$V517,'Transactions (Dated)'!$B$2:$B$53,'Share Values'!AE$11,'Transactions (Dated)'!$C$2:$C$53,"Buy")-SUMIFS('Transactions (Dated)'!$E$2:$E$53,'Transactions (Dated)'!$D$2:$D$53,'Share Values'!$V517,'Transactions (Dated)'!$B$2:$B$53,'Share Values'!AE$11,'Transactions (Dated)'!$C$2:$C$53,"Sell")</f>
        <v>6835</v>
      </c>
      <c r="AF517" s="40">
        <f ca="1">AF516+SUMIFS('Transactions (Dated)'!$E$2:$E$53,'Transactions (Dated)'!$D$2:$D$53,'Share Values'!$V517,'Transactions (Dated)'!$B$2:$B$53,'Share Values'!AF$11,'Transactions (Dated)'!$C$2:$C$53,"Buy")-SUMIFS('Transactions (Dated)'!$E$2:$E$53,'Transactions (Dated)'!$D$2:$D$53,'Share Values'!$V517,'Transactions (Dated)'!$B$2:$B$53,'Share Values'!AF$11,'Transactions (Dated)'!$C$2:$C$53,"Sell")</f>
        <v>0</v>
      </c>
      <c r="AG517" s="40">
        <f ca="1">AG516+SUMIFS('Transactions (Dated)'!$E$2:$E$53,'Transactions (Dated)'!$D$2:$D$53,'Share Values'!$V517,'Transactions (Dated)'!$B$2:$B$53,'Share Values'!AG$11,'Transactions (Dated)'!$C$2:$C$53,"Buy")-SUMIFS('Transactions (Dated)'!$E$2:$E$53,'Transactions (Dated)'!$D$2:$D$53,'Share Values'!$V517,'Transactions (Dated)'!$B$2:$B$53,'Share Values'!AG$11,'Transactions (Dated)'!$C$2:$C$53,"Sell")</f>
        <v>0</v>
      </c>
      <c r="AH517" s="40">
        <f ca="1">AH516+SUMIFS('Transactions (Dated)'!$E$2:$E$53,'Transactions (Dated)'!$D$2:$D$53,'Share Values'!$V517,'Transactions (Dated)'!$B$2:$B$53,'Share Values'!AH$11,'Transactions (Dated)'!$C$2:$C$53,"Buy")-SUMIFS('Transactions (Dated)'!$E$2:$E$53,'Transactions (Dated)'!$D$2:$D$53,'Share Values'!$V517,'Transactions (Dated)'!$B$2:$B$53,'Share Values'!AH$11,'Transactions (Dated)'!$C$2:$C$53,"Sell")</f>
        <v>0</v>
      </c>
      <c r="AI517" s="40">
        <f ca="1">AI516+SUMIFS('Transactions (Dated)'!$E$2:$E$53,'Transactions (Dated)'!$D$2:$D$53,'Share Values'!$V517,'Transactions (Dated)'!$B$2:$B$53,'Share Values'!AI$11,'Transactions (Dated)'!$C$2:$C$53,"Buy")-SUMIFS('Transactions (Dated)'!$E$2:$E$53,'Transactions (Dated)'!$D$2:$D$53,'Share Values'!$V517,'Transactions (Dated)'!$B$2:$B$53,'Share Values'!AI$11,'Transactions (Dated)'!$C$2:$C$53,"Sell")</f>
        <v>0</v>
      </c>
      <c r="AJ517" s="40">
        <f ca="1">AJ516+SUMIFS('Transactions (Dated)'!$E$2:$E$53,'Transactions (Dated)'!$D$2:$D$53,'Share Values'!$V517,'Transactions (Dated)'!$B$2:$B$53,'Share Values'!AJ$11,'Transactions (Dated)'!$C$2:$C$53,"Buy")-SUMIFS('Transactions (Dated)'!$E$2:$E$53,'Transactions (Dated)'!$D$2:$D$53,'Share Values'!$V517,'Transactions (Dated)'!$B$2:$B$53,'Share Values'!AJ$11,'Transactions (Dated)'!$C$2:$C$53,"Sell")</f>
        <v>0</v>
      </c>
      <c r="AK517" s="40"/>
      <c r="AM517" s="3">
        <f t="shared" si="177"/>
        <v>42648</v>
      </c>
      <c r="AN517" s="6">
        <f t="shared" ca="1" si="178"/>
        <v>46712.5</v>
      </c>
      <c r="AO517" s="6">
        <f t="shared" ca="1" si="179"/>
        <v>25125</v>
      </c>
      <c r="AP517" s="6">
        <f t="shared" ca="1" si="180"/>
        <v>0</v>
      </c>
      <c r="AQ517" s="6">
        <f t="shared" ca="1" si="181"/>
        <v>74696.159999999989</v>
      </c>
      <c r="AR517" s="6">
        <f t="shared" ca="1" si="182"/>
        <v>19817.12</v>
      </c>
      <c r="AS517" s="6">
        <f t="shared" ca="1" si="183"/>
        <v>70560</v>
      </c>
      <c r="AT517" s="6">
        <f t="shared" ca="1" si="184"/>
        <v>45298</v>
      </c>
      <c r="AU517" s="6">
        <f t="shared" ca="1" si="185"/>
        <v>94436.650000000009</v>
      </c>
      <c r="AV517" s="6">
        <f t="shared" ca="1" si="186"/>
        <v>71425.75</v>
      </c>
      <c r="AW517" s="6">
        <f t="shared" ca="1" si="187"/>
        <v>0</v>
      </c>
      <c r="AX517" s="6">
        <f t="shared" ca="1" si="188"/>
        <v>0</v>
      </c>
      <c r="AY517" s="6">
        <f t="shared" ca="1" si="189"/>
        <v>0</v>
      </c>
      <c r="AZ517" s="6">
        <f t="shared" ca="1" si="190"/>
        <v>0</v>
      </c>
      <c r="BA517" s="6">
        <f t="shared" ca="1" si="191"/>
        <v>0</v>
      </c>
      <c r="BB517" s="6"/>
      <c r="BD517" s="4">
        <f t="shared" ca="1" si="192"/>
        <v>448071.18</v>
      </c>
      <c r="BF517" s="3">
        <f t="shared" si="193"/>
        <v>42648</v>
      </c>
      <c r="BG517" s="6">
        <f>BG516+SUMIFS('Transactions (Dated)'!H:H,'Transactions (Dated)'!D:D,'Share Values'!AM517)</f>
        <v>633797.67999999993</v>
      </c>
      <c r="BH517" s="6">
        <f ca="1">BH516+SUMIFS('Transactions (Dated)'!$F:$F,'Transactions (Dated)'!$D:$D,$BF517,'Transactions (Dated)'!$B:$B,BH$11,'Transactions (Dated)'!$C:$C,"Dividend (paid to cash)")*W517</f>
        <v>0</v>
      </c>
      <c r="BI517" s="6">
        <f ca="1">BI516+SUMIFS('Transactions (Dated)'!$F:$F,'Transactions (Dated)'!$D:$D,$BF517,'Transactions (Dated)'!$B:$B,BI$11,'Transactions (Dated)'!$C:$C,"Dividend (paid to cash)")*X517</f>
        <v>2421.875</v>
      </c>
      <c r="BJ517" s="6">
        <f ca="1">BJ516+SUMIFS('Transactions (Dated)'!$F:$F,'Transactions (Dated)'!$D:$D,$BF517,'Transactions (Dated)'!$B:$B,BJ$11,'Transactions (Dated)'!$C:$C,"Dividend (paid to cash)")*Y517</f>
        <v>0</v>
      </c>
      <c r="BK517" s="6">
        <f ca="1">BK516+SUMIFS('Transactions (Dated)'!$F:$F,'Transactions (Dated)'!$D:$D,$BF517,'Transactions (Dated)'!$B:$B,BK$11,'Transactions (Dated)'!$C:$C,"Dividend (paid to cash)")*Z517</f>
        <v>482.46000000000004</v>
      </c>
      <c r="BL517" s="6">
        <f ca="1">BL516+SUMIFS('Transactions (Dated)'!$F:$F,'Transactions (Dated)'!$D:$D,$BF517,'Transactions (Dated)'!$B:$B,BL$11,'Transactions (Dated)'!$C:$C,"Dividend (paid to cash)")*AA517</f>
        <v>0</v>
      </c>
      <c r="BM517" s="6">
        <f ca="1">BM516+SUMIFS('Transactions (Dated)'!$F:$F,'Transactions (Dated)'!$D:$D,$BF517,'Transactions (Dated)'!$B:$B,BM$11,'Transactions (Dated)'!$C:$C,"Dividend (paid to cash)")*AB517</f>
        <v>3593.17</v>
      </c>
      <c r="BN517" s="6">
        <f ca="1">BN516+SUMIFS('Transactions (Dated)'!$F:$F,'Transactions (Dated)'!$D:$D,$BF517,'Transactions (Dated)'!$B:$B,BN$11,'Transactions (Dated)'!$C:$C,"Dividend (paid to cash)")*AC517</f>
        <v>2465</v>
      </c>
      <c r="BO517" s="6">
        <f ca="1">BO516+SUMIFS('Transactions (Dated)'!$F:$F,'Transactions (Dated)'!$D:$D,$BF517,'Transactions (Dated)'!$B:$B,BO$11,'Transactions (Dated)'!$C:$C,"Dividend (paid to cash)")*AD517</f>
        <v>0</v>
      </c>
      <c r="BP517" s="6">
        <f ca="1">BP516+SUMIFS('Transactions (Dated)'!$F:$F,'Transactions (Dated)'!$D:$D,$BF517,'Transactions (Dated)'!$B:$B,BP$11,'Transactions (Dated)'!$C:$C,"Dividend (paid to cash)")*AE517</f>
        <v>0</v>
      </c>
      <c r="BQ517" s="6">
        <f ca="1">BQ516+SUMIFS('Transactions (Dated)'!$F:$F,'Transactions (Dated)'!$D:$D,$BF517,'Transactions (Dated)'!$B:$B,BQ$11,'Transactions (Dated)'!$C:$C,"Dividend (paid to cash)")*AF517</f>
        <v>0</v>
      </c>
      <c r="BR517" s="6">
        <f ca="1">BR516+SUMIFS('Transactions (Dated)'!$F:$F,'Transactions (Dated)'!$D:$D,$BF517,'Transactions (Dated)'!$B:$B,BR$11,'Transactions (Dated)'!$C:$C,"Dividend (paid to cash)")*AG517</f>
        <v>0</v>
      </c>
      <c r="BS517" s="6">
        <f ca="1">BS516+SUMIFS('Transactions (Dated)'!$F:$F,'Transactions (Dated)'!$D:$D,$BF517,'Transactions (Dated)'!$B:$B,BS$11,'Transactions (Dated)'!$C:$C,"Dividend (paid to cash)")*AH517</f>
        <v>0</v>
      </c>
      <c r="BT517" s="6">
        <f ca="1">BT516+SUMIFS('Transactions (Dated)'!$F:$F,'Transactions (Dated)'!$D:$D,$BF517,'Transactions (Dated)'!$B:$B,BT$11,'Transactions (Dated)'!$C:$C,"Dividend (paid to cash)")*AI517</f>
        <v>0</v>
      </c>
      <c r="BU517" s="6">
        <f ca="1">BU516+SUMIFS('Transactions (Dated)'!$F:$F,'Transactions (Dated)'!$D:$D,$BF517,'Transactions (Dated)'!$B:$B,BU$11,'Transactions (Dated)'!$C:$C,"Dividend (paid to cash)")*AJ517</f>
        <v>0</v>
      </c>
      <c r="BV517" s="6"/>
      <c r="BX517" s="6">
        <f t="shared" ca="1" si="198"/>
        <v>642760.18499999994</v>
      </c>
      <c r="BZ517" s="3">
        <f t="shared" si="199"/>
        <v>42648</v>
      </c>
      <c r="CA517" s="4">
        <f t="shared" ca="1" si="194"/>
        <v>448071.18</v>
      </c>
      <c r="CB517" s="4">
        <f t="shared" ca="1" si="195"/>
        <v>642760.18499999994</v>
      </c>
      <c r="CD517" s="4">
        <f t="shared" ca="1" si="196"/>
        <v>1090831.365</v>
      </c>
    </row>
    <row r="518" spans="2:82">
      <c r="B518" s="3">
        <f t="shared" si="197"/>
        <v>42649</v>
      </c>
      <c r="C518" s="2">
        <v>14595.5</v>
      </c>
      <c r="E518" s="70">
        <v>42649</v>
      </c>
      <c r="F518" s="69">
        <v>10.5</v>
      </c>
      <c r="G518" s="69">
        <v>2.76</v>
      </c>
      <c r="H518" s="69">
        <v>19.690000000000001</v>
      </c>
      <c r="I518" s="69">
        <v>39.32</v>
      </c>
      <c r="J518" s="69">
        <v>8.42</v>
      </c>
      <c r="K518" s="69">
        <v>14.32</v>
      </c>
      <c r="L518" s="69">
        <v>15.81</v>
      </c>
      <c r="M518" s="69">
        <v>6.39</v>
      </c>
      <c r="N518" s="69">
        <v>10.34</v>
      </c>
      <c r="O518" s="69">
        <v>11.58</v>
      </c>
      <c r="P518" s="69">
        <v>21.75</v>
      </c>
      <c r="Q518" s="69">
        <v>1.39</v>
      </c>
      <c r="R518" s="69">
        <v>5.05</v>
      </c>
      <c r="S518" s="69">
        <v>40.9</v>
      </c>
      <c r="T518" s="4"/>
      <c r="V518" s="3">
        <f t="shared" si="176"/>
        <v>42649</v>
      </c>
      <c r="W518" s="40">
        <f ca="1">W517+SUMIFS('Transactions (Dated)'!$E$2:$E$53,'Transactions (Dated)'!$D$2:$D$53,'Share Values'!$V518,'Transactions (Dated)'!$B$2:$B$53,'Share Values'!W$11,'Transactions (Dated)'!$C$2:$C$53,"Buy")-SUMIFS('Transactions (Dated)'!$E$2:$E$53,'Transactions (Dated)'!$D$2:$D$53,'Share Values'!$V518,'Transactions (Dated)'!$B$2:$B$53,'Share Values'!W$11,'Transactions (Dated)'!$C$2:$C$53,"Sell")</f>
        <v>4625</v>
      </c>
      <c r="X518" s="40">
        <f ca="1">X517+SUMIFS('Transactions (Dated)'!$E$2:$E$53,'Transactions (Dated)'!$D$2:$D$53,'Share Values'!$V518,'Transactions (Dated)'!$B$2:$B$53,'Share Values'!X$11,'Transactions (Dated)'!$C$2:$C$53,"Buy")-SUMIFS('Transactions (Dated)'!$E$2:$E$53,'Transactions (Dated)'!$D$2:$D$53,'Share Values'!$V518,'Transactions (Dated)'!$B$2:$B$53,'Share Values'!X$11,'Transactions (Dated)'!$C$2:$C$53,"Sell")</f>
        <v>9375</v>
      </c>
      <c r="Y518" s="40">
        <f ca="1">Y517+SUMIFS('Transactions (Dated)'!$E$2:$E$53,'Transactions (Dated)'!$D$2:$D$53,'Share Values'!$V518,'Transactions (Dated)'!$B$2:$B$53,'Share Values'!Y$11,'Transactions (Dated)'!$C$2:$C$53,"Buy")-SUMIFS('Transactions (Dated)'!$E$2:$E$53,'Transactions (Dated)'!$D$2:$D$53,'Share Values'!$V518,'Transactions (Dated)'!$B$2:$B$53,'Share Values'!Y$11,'Transactions (Dated)'!$C$2:$C$53,"Sell")</f>
        <v>0</v>
      </c>
      <c r="Z518" s="40">
        <f ca="1">Z517+SUMIFS('Transactions (Dated)'!$E$2:$E$53,'Transactions (Dated)'!$D$2:$D$53,'Share Values'!$V518,'Transactions (Dated)'!$B$2:$B$53,'Share Values'!Z$11,'Transactions (Dated)'!$C$2:$C$53,"Buy")-SUMIFS('Transactions (Dated)'!$E$2:$E$53,'Transactions (Dated)'!$D$2:$D$53,'Share Values'!$V518,'Transactions (Dated)'!$B$2:$B$53,'Share Values'!Z$11,'Transactions (Dated)'!$C$2:$C$53,"Sell")</f>
        <v>1892</v>
      </c>
      <c r="AA518" s="40">
        <f ca="1">AA517+SUMIFS('Transactions (Dated)'!$E$2:$E$53,'Transactions (Dated)'!$D$2:$D$53,'Share Values'!$V518,'Transactions (Dated)'!$B$2:$B$53,'Share Values'!AA$11,'Transactions (Dated)'!$C$2:$C$53,"Buy")-SUMIFS('Transactions (Dated)'!$E$2:$E$53,'Transactions (Dated)'!$D$2:$D$53,'Share Values'!$V518,'Transactions (Dated)'!$B$2:$B$53,'Share Values'!AA$11,'Transactions (Dated)'!$C$2:$C$53,"Sell")</f>
        <v>2348</v>
      </c>
      <c r="AB518" s="40">
        <f ca="1">AB517+SUMIFS('Transactions (Dated)'!$E$2:$E$53,'Transactions (Dated)'!$D$2:$D$53,'Share Values'!$V518,'Transactions (Dated)'!$B$2:$B$53,'Share Values'!AB$11,'Transactions (Dated)'!$C$2:$C$53,"Buy")-SUMIFS('Transactions (Dated)'!$E$2:$E$53,'Transactions (Dated)'!$D$2:$D$53,'Share Values'!$V518,'Transactions (Dated)'!$B$2:$B$53,'Share Values'!AB$11,'Transactions (Dated)'!$C$2:$C$53,"Sell")</f>
        <v>4900</v>
      </c>
      <c r="AC518" s="40">
        <f ca="1">AC517+SUMIFS('Transactions (Dated)'!$E$2:$E$53,'Transactions (Dated)'!$D$2:$D$53,'Share Values'!$V518,'Transactions (Dated)'!$B$2:$B$53,'Share Values'!AC$11,'Transactions (Dated)'!$C$2:$C$53,"Buy")-SUMIFS('Transactions (Dated)'!$E$2:$E$53,'Transactions (Dated)'!$D$2:$D$53,'Share Values'!$V518,'Transactions (Dated)'!$B$2:$B$53,'Share Values'!AC$11,'Transactions (Dated)'!$C$2:$C$53,"Sell")</f>
        <v>2900</v>
      </c>
      <c r="AD518" s="40">
        <f ca="1">AD517+SUMIFS('Transactions (Dated)'!$E$2:$E$53,'Transactions (Dated)'!$D$2:$D$53,'Share Values'!$V518,'Transactions (Dated)'!$B$2:$B$53,'Share Values'!AD$11,'Transactions (Dated)'!$C$2:$C$53,"Buy")-SUMIFS('Transactions (Dated)'!$E$2:$E$53,'Transactions (Dated)'!$D$2:$D$53,'Share Values'!$V518,'Transactions (Dated)'!$B$2:$B$53,'Share Values'!AD$11,'Transactions (Dated)'!$C$2:$C$53,"Sell")</f>
        <v>14201</v>
      </c>
      <c r="AE518" s="40">
        <f ca="1">AE517+SUMIFS('Transactions (Dated)'!$E$2:$E$53,'Transactions (Dated)'!$D$2:$D$53,'Share Values'!$V518,'Transactions (Dated)'!$B$2:$B$53,'Share Values'!AE$11,'Transactions (Dated)'!$C$2:$C$53,"Buy")-SUMIFS('Transactions (Dated)'!$E$2:$E$53,'Transactions (Dated)'!$D$2:$D$53,'Share Values'!$V518,'Transactions (Dated)'!$B$2:$B$53,'Share Values'!AE$11,'Transactions (Dated)'!$C$2:$C$53,"Sell")</f>
        <v>6835</v>
      </c>
      <c r="AF518" s="40">
        <f ca="1">AF517+SUMIFS('Transactions (Dated)'!$E$2:$E$53,'Transactions (Dated)'!$D$2:$D$53,'Share Values'!$V518,'Transactions (Dated)'!$B$2:$B$53,'Share Values'!AF$11,'Transactions (Dated)'!$C$2:$C$53,"Buy")-SUMIFS('Transactions (Dated)'!$E$2:$E$53,'Transactions (Dated)'!$D$2:$D$53,'Share Values'!$V518,'Transactions (Dated)'!$B$2:$B$53,'Share Values'!AF$11,'Transactions (Dated)'!$C$2:$C$53,"Sell")</f>
        <v>0</v>
      </c>
      <c r="AG518" s="40">
        <f ca="1">AG517+SUMIFS('Transactions (Dated)'!$E$2:$E$53,'Transactions (Dated)'!$D$2:$D$53,'Share Values'!$V518,'Transactions (Dated)'!$B$2:$B$53,'Share Values'!AG$11,'Transactions (Dated)'!$C$2:$C$53,"Buy")-SUMIFS('Transactions (Dated)'!$E$2:$E$53,'Transactions (Dated)'!$D$2:$D$53,'Share Values'!$V518,'Transactions (Dated)'!$B$2:$B$53,'Share Values'!AG$11,'Transactions (Dated)'!$C$2:$C$53,"Sell")</f>
        <v>0</v>
      </c>
      <c r="AH518" s="40">
        <f ca="1">AH517+SUMIFS('Transactions (Dated)'!$E$2:$E$53,'Transactions (Dated)'!$D$2:$D$53,'Share Values'!$V518,'Transactions (Dated)'!$B$2:$B$53,'Share Values'!AH$11,'Transactions (Dated)'!$C$2:$C$53,"Buy")-SUMIFS('Transactions (Dated)'!$E$2:$E$53,'Transactions (Dated)'!$D$2:$D$53,'Share Values'!$V518,'Transactions (Dated)'!$B$2:$B$53,'Share Values'!AH$11,'Transactions (Dated)'!$C$2:$C$53,"Sell")</f>
        <v>0</v>
      </c>
      <c r="AI518" s="40">
        <f ca="1">AI517+SUMIFS('Transactions (Dated)'!$E$2:$E$53,'Transactions (Dated)'!$D$2:$D$53,'Share Values'!$V518,'Transactions (Dated)'!$B$2:$B$53,'Share Values'!AI$11,'Transactions (Dated)'!$C$2:$C$53,"Buy")-SUMIFS('Transactions (Dated)'!$E$2:$E$53,'Transactions (Dated)'!$D$2:$D$53,'Share Values'!$V518,'Transactions (Dated)'!$B$2:$B$53,'Share Values'!AI$11,'Transactions (Dated)'!$C$2:$C$53,"Sell")</f>
        <v>0</v>
      </c>
      <c r="AJ518" s="40">
        <f ca="1">AJ517+SUMIFS('Transactions (Dated)'!$E$2:$E$53,'Transactions (Dated)'!$D$2:$D$53,'Share Values'!$V518,'Transactions (Dated)'!$B$2:$B$53,'Share Values'!AJ$11,'Transactions (Dated)'!$C$2:$C$53,"Buy")-SUMIFS('Transactions (Dated)'!$E$2:$E$53,'Transactions (Dated)'!$D$2:$D$53,'Share Values'!$V518,'Transactions (Dated)'!$B$2:$B$53,'Share Values'!AJ$11,'Transactions (Dated)'!$C$2:$C$53,"Sell")</f>
        <v>0</v>
      </c>
      <c r="AK518" s="40"/>
      <c r="AM518" s="3">
        <f t="shared" si="177"/>
        <v>42649</v>
      </c>
      <c r="AN518" s="6">
        <f t="shared" ca="1" si="178"/>
        <v>48562.5</v>
      </c>
      <c r="AO518" s="6">
        <f t="shared" ca="1" si="179"/>
        <v>25874.999999999996</v>
      </c>
      <c r="AP518" s="6">
        <f t="shared" ca="1" si="180"/>
        <v>0</v>
      </c>
      <c r="AQ518" s="6">
        <f t="shared" ca="1" si="181"/>
        <v>74393.440000000002</v>
      </c>
      <c r="AR518" s="6">
        <f t="shared" ca="1" si="182"/>
        <v>19770.16</v>
      </c>
      <c r="AS518" s="6">
        <f t="shared" ca="1" si="183"/>
        <v>70168</v>
      </c>
      <c r="AT518" s="6">
        <f t="shared" ca="1" si="184"/>
        <v>45849</v>
      </c>
      <c r="AU518" s="6">
        <f t="shared" ca="1" si="185"/>
        <v>90744.39</v>
      </c>
      <c r="AV518" s="6">
        <f t="shared" ca="1" si="186"/>
        <v>70673.899999999994</v>
      </c>
      <c r="AW518" s="6">
        <f t="shared" ca="1" si="187"/>
        <v>0</v>
      </c>
      <c r="AX518" s="6">
        <f t="shared" ca="1" si="188"/>
        <v>0</v>
      </c>
      <c r="AY518" s="6">
        <f t="shared" ca="1" si="189"/>
        <v>0</v>
      </c>
      <c r="AZ518" s="6">
        <f t="shared" ca="1" si="190"/>
        <v>0</v>
      </c>
      <c r="BA518" s="6">
        <f t="shared" ca="1" si="191"/>
        <v>0</v>
      </c>
      <c r="BB518" s="6"/>
      <c r="BD518" s="4">
        <f t="shared" ca="1" si="192"/>
        <v>446036.39</v>
      </c>
      <c r="BF518" s="3">
        <f t="shared" si="193"/>
        <v>42649</v>
      </c>
      <c r="BG518" s="6">
        <f>BG517+SUMIFS('Transactions (Dated)'!H:H,'Transactions (Dated)'!D:D,'Share Values'!AM518)</f>
        <v>633797.67999999993</v>
      </c>
      <c r="BH518" s="6">
        <f ca="1">BH517+SUMIFS('Transactions (Dated)'!$F:$F,'Transactions (Dated)'!$D:$D,$BF518,'Transactions (Dated)'!$B:$B,BH$11,'Transactions (Dated)'!$C:$C,"Dividend (paid to cash)")*W518</f>
        <v>0</v>
      </c>
      <c r="BI518" s="6">
        <f ca="1">BI517+SUMIFS('Transactions (Dated)'!$F:$F,'Transactions (Dated)'!$D:$D,$BF518,'Transactions (Dated)'!$B:$B,BI$11,'Transactions (Dated)'!$C:$C,"Dividend (paid to cash)")*X518</f>
        <v>2421.875</v>
      </c>
      <c r="BJ518" s="6">
        <f ca="1">BJ517+SUMIFS('Transactions (Dated)'!$F:$F,'Transactions (Dated)'!$D:$D,$BF518,'Transactions (Dated)'!$B:$B,BJ$11,'Transactions (Dated)'!$C:$C,"Dividend (paid to cash)")*Y518</f>
        <v>0</v>
      </c>
      <c r="BK518" s="6">
        <f ca="1">BK517+SUMIFS('Transactions (Dated)'!$F:$F,'Transactions (Dated)'!$D:$D,$BF518,'Transactions (Dated)'!$B:$B,BK$11,'Transactions (Dated)'!$C:$C,"Dividend (paid to cash)")*Z518</f>
        <v>482.46000000000004</v>
      </c>
      <c r="BL518" s="6">
        <f ca="1">BL517+SUMIFS('Transactions (Dated)'!$F:$F,'Transactions (Dated)'!$D:$D,$BF518,'Transactions (Dated)'!$B:$B,BL$11,'Transactions (Dated)'!$C:$C,"Dividend (paid to cash)")*AA518</f>
        <v>0</v>
      </c>
      <c r="BM518" s="6">
        <f ca="1">BM517+SUMIFS('Transactions (Dated)'!$F:$F,'Transactions (Dated)'!$D:$D,$BF518,'Transactions (Dated)'!$B:$B,BM$11,'Transactions (Dated)'!$C:$C,"Dividend (paid to cash)")*AB518</f>
        <v>3593.17</v>
      </c>
      <c r="BN518" s="6">
        <f ca="1">BN517+SUMIFS('Transactions (Dated)'!$F:$F,'Transactions (Dated)'!$D:$D,$BF518,'Transactions (Dated)'!$B:$B,BN$11,'Transactions (Dated)'!$C:$C,"Dividend (paid to cash)")*AC518</f>
        <v>2465</v>
      </c>
      <c r="BO518" s="6">
        <f ca="1">BO517+SUMIFS('Transactions (Dated)'!$F:$F,'Transactions (Dated)'!$D:$D,$BF518,'Transactions (Dated)'!$B:$B,BO$11,'Transactions (Dated)'!$C:$C,"Dividend (paid to cash)")*AD518</f>
        <v>0</v>
      </c>
      <c r="BP518" s="6">
        <f ca="1">BP517+SUMIFS('Transactions (Dated)'!$F:$F,'Transactions (Dated)'!$D:$D,$BF518,'Transactions (Dated)'!$B:$B,BP$11,'Transactions (Dated)'!$C:$C,"Dividend (paid to cash)")*AE518</f>
        <v>0</v>
      </c>
      <c r="BQ518" s="6">
        <f ca="1">BQ517+SUMIFS('Transactions (Dated)'!$F:$F,'Transactions (Dated)'!$D:$D,$BF518,'Transactions (Dated)'!$B:$B,BQ$11,'Transactions (Dated)'!$C:$C,"Dividend (paid to cash)")*AF518</f>
        <v>0</v>
      </c>
      <c r="BR518" s="6">
        <f ca="1">BR517+SUMIFS('Transactions (Dated)'!$F:$F,'Transactions (Dated)'!$D:$D,$BF518,'Transactions (Dated)'!$B:$B,BR$11,'Transactions (Dated)'!$C:$C,"Dividend (paid to cash)")*AG518</f>
        <v>0</v>
      </c>
      <c r="BS518" s="6">
        <f ca="1">BS517+SUMIFS('Transactions (Dated)'!$F:$F,'Transactions (Dated)'!$D:$D,$BF518,'Transactions (Dated)'!$B:$B,BS$11,'Transactions (Dated)'!$C:$C,"Dividend (paid to cash)")*AH518</f>
        <v>0</v>
      </c>
      <c r="BT518" s="6">
        <f ca="1">BT517+SUMIFS('Transactions (Dated)'!$F:$F,'Transactions (Dated)'!$D:$D,$BF518,'Transactions (Dated)'!$B:$B,BT$11,'Transactions (Dated)'!$C:$C,"Dividend (paid to cash)")*AI518</f>
        <v>0</v>
      </c>
      <c r="BU518" s="6">
        <f ca="1">BU517+SUMIFS('Transactions (Dated)'!$F:$F,'Transactions (Dated)'!$D:$D,$BF518,'Transactions (Dated)'!$B:$B,BU$11,'Transactions (Dated)'!$C:$C,"Dividend (paid to cash)")*AJ518</f>
        <v>0</v>
      </c>
      <c r="BV518" s="6"/>
      <c r="BX518" s="6">
        <f t="shared" ca="1" si="198"/>
        <v>642760.18499999994</v>
      </c>
      <c r="BZ518" s="3">
        <f t="shared" si="199"/>
        <v>42649</v>
      </c>
      <c r="CA518" s="4">
        <f t="shared" ca="1" si="194"/>
        <v>446036.39</v>
      </c>
      <c r="CB518" s="4">
        <f t="shared" ca="1" si="195"/>
        <v>642760.18499999994</v>
      </c>
      <c r="CD518" s="4">
        <f t="shared" ca="1" si="196"/>
        <v>1088796.575</v>
      </c>
    </row>
    <row r="519" spans="2:82">
      <c r="B519" s="3">
        <f t="shared" si="197"/>
        <v>42650</v>
      </c>
      <c r="C519" s="2">
        <v>14566.3</v>
      </c>
      <c r="E519" s="70">
        <v>42650</v>
      </c>
      <c r="F519" s="69">
        <v>10.45</v>
      </c>
      <c r="G519" s="69">
        <v>2.73</v>
      </c>
      <c r="H519" s="69">
        <v>19.649999999999999</v>
      </c>
      <c r="I519" s="69">
        <v>38.75</v>
      </c>
      <c r="J519" s="69">
        <v>8.5500000000000007</v>
      </c>
      <c r="K519" s="69">
        <v>14.3</v>
      </c>
      <c r="L519" s="69">
        <v>15.69</v>
      </c>
      <c r="M519" s="69">
        <v>6.49</v>
      </c>
      <c r="N519" s="69">
        <v>10.199999999999999</v>
      </c>
      <c r="O519" s="69">
        <v>11.47</v>
      </c>
      <c r="P519" s="69">
        <v>21.64</v>
      </c>
      <c r="Q519" s="69">
        <v>1.42</v>
      </c>
      <c r="R519" s="69">
        <v>4.9649999999999999</v>
      </c>
      <c r="S519" s="69">
        <v>40.53</v>
      </c>
      <c r="T519" s="4"/>
      <c r="V519" s="3">
        <f t="shared" si="176"/>
        <v>42650</v>
      </c>
      <c r="W519" s="40">
        <f ca="1">W518+SUMIFS('Transactions (Dated)'!$E$2:$E$53,'Transactions (Dated)'!$D$2:$D$53,'Share Values'!$V519,'Transactions (Dated)'!$B$2:$B$53,'Share Values'!W$11,'Transactions (Dated)'!$C$2:$C$53,"Buy")-SUMIFS('Transactions (Dated)'!$E$2:$E$53,'Transactions (Dated)'!$D$2:$D$53,'Share Values'!$V519,'Transactions (Dated)'!$B$2:$B$53,'Share Values'!W$11,'Transactions (Dated)'!$C$2:$C$53,"Sell")</f>
        <v>4625</v>
      </c>
      <c r="X519" s="40">
        <f ca="1">X518+SUMIFS('Transactions (Dated)'!$E$2:$E$53,'Transactions (Dated)'!$D$2:$D$53,'Share Values'!$V519,'Transactions (Dated)'!$B$2:$B$53,'Share Values'!X$11,'Transactions (Dated)'!$C$2:$C$53,"Buy")-SUMIFS('Transactions (Dated)'!$E$2:$E$53,'Transactions (Dated)'!$D$2:$D$53,'Share Values'!$V519,'Transactions (Dated)'!$B$2:$B$53,'Share Values'!X$11,'Transactions (Dated)'!$C$2:$C$53,"Sell")</f>
        <v>9375</v>
      </c>
      <c r="Y519" s="40">
        <f ca="1">Y518+SUMIFS('Transactions (Dated)'!$E$2:$E$53,'Transactions (Dated)'!$D$2:$D$53,'Share Values'!$V519,'Transactions (Dated)'!$B$2:$B$53,'Share Values'!Y$11,'Transactions (Dated)'!$C$2:$C$53,"Buy")-SUMIFS('Transactions (Dated)'!$E$2:$E$53,'Transactions (Dated)'!$D$2:$D$53,'Share Values'!$V519,'Transactions (Dated)'!$B$2:$B$53,'Share Values'!Y$11,'Transactions (Dated)'!$C$2:$C$53,"Sell")</f>
        <v>0</v>
      </c>
      <c r="Z519" s="40">
        <f ca="1">Z518+SUMIFS('Transactions (Dated)'!$E$2:$E$53,'Transactions (Dated)'!$D$2:$D$53,'Share Values'!$V519,'Transactions (Dated)'!$B$2:$B$53,'Share Values'!Z$11,'Transactions (Dated)'!$C$2:$C$53,"Buy")-SUMIFS('Transactions (Dated)'!$E$2:$E$53,'Transactions (Dated)'!$D$2:$D$53,'Share Values'!$V519,'Transactions (Dated)'!$B$2:$B$53,'Share Values'!Z$11,'Transactions (Dated)'!$C$2:$C$53,"Sell")</f>
        <v>1892</v>
      </c>
      <c r="AA519" s="40">
        <f ca="1">AA518+SUMIFS('Transactions (Dated)'!$E$2:$E$53,'Transactions (Dated)'!$D$2:$D$53,'Share Values'!$V519,'Transactions (Dated)'!$B$2:$B$53,'Share Values'!AA$11,'Transactions (Dated)'!$C$2:$C$53,"Buy")-SUMIFS('Transactions (Dated)'!$E$2:$E$53,'Transactions (Dated)'!$D$2:$D$53,'Share Values'!$V519,'Transactions (Dated)'!$B$2:$B$53,'Share Values'!AA$11,'Transactions (Dated)'!$C$2:$C$53,"Sell")</f>
        <v>2348</v>
      </c>
      <c r="AB519" s="40">
        <f ca="1">AB518+SUMIFS('Transactions (Dated)'!$E$2:$E$53,'Transactions (Dated)'!$D$2:$D$53,'Share Values'!$V519,'Transactions (Dated)'!$B$2:$B$53,'Share Values'!AB$11,'Transactions (Dated)'!$C$2:$C$53,"Buy")-SUMIFS('Transactions (Dated)'!$E$2:$E$53,'Transactions (Dated)'!$D$2:$D$53,'Share Values'!$V519,'Transactions (Dated)'!$B$2:$B$53,'Share Values'!AB$11,'Transactions (Dated)'!$C$2:$C$53,"Sell")</f>
        <v>4900</v>
      </c>
      <c r="AC519" s="40">
        <f ca="1">AC518+SUMIFS('Transactions (Dated)'!$E$2:$E$53,'Transactions (Dated)'!$D$2:$D$53,'Share Values'!$V519,'Transactions (Dated)'!$B$2:$B$53,'Share Values'!AC$11,'Transactions (Dated)'!$C$2:$C$53,"Buy")-SUMIFS('Transactions (Dated)'!$E$2:$E$53,'Transactions (Dated)'!$D$2:$D$53,'Share Values'!$V519,'Transactions (Dated)'!$B$2:$B$53,'Share Values'!AC$11,'Transactions (Dated)'!$C$2:$C$53,"Sell")</f>
        <v>2900</v>
      </c>
      <c r="AD519" s="40">
        <f ca="1">AD518+SUMIFS('Transactions (Dated)'!$E$2:$E$53,'Transactions (Dated)'!$D$2:$D$53,'Share Values'!$V519,'Transactions (Dated)'!$B$2:$B$53,'Share Values'!AD$11,'Transactions (Dated)'!$C$2:$C$53,"Buy")-SUMIFS('Transactions (Dated)'!$E$2:$E$53,'Transactions (Dated)'!$D$2:$D$53,'Share Values'!$V519,'Transactions (Dated)'!$B$2:$B$53,'Share Values'!AD$11,'Transactions (Dated)'!$C$2:$C$53,"Sell")</f>
        <v>14201</v>
      </c>
      <c r="AE519" s="40">
        <f ca="1">AE518+SUMIFS('Transactions (Dated)'!$E$2:$E$53,'Transactions (Dated)'!$D$2:$D$53,'Share Values'!$V519,'Transactions (Dated)'!$B$2:$B$53,'Share Values'!AE$11,'Transactions (Dated)'!$C$2:$C$53,"Buy")-SUMIFS('Transactions (Dated)'!$E$2:$E$53,'Transactions (Dated)'!$D$2:$D$53,'Share Values'!$V519,'Transactions (Dated)'!$B$2:$B$53,'Share Values'!AE$11,'Transactions (Dated)'!$C$2:$C$53,"Sell")</f>
        <v>6835</v>
      </c>
      <c r="AF519" s="40">
        <f ca="1">AF518+SUMIFS('Transactions (Dated)'!$E$2:$E$53,'Transactions (Dated)'!$D$2:$D$53,'Share Values'!$V519,'Transactions (Dated)'!$B$2:$B$53,'Share Values'!AF$11,'Transactions (Dated)'!$C$2:$C$53,"Buy")-SUMIFS('Transactions (Dated)'!$E$2:$E$53,'Transactions (Dated)'!$D$2:$D$53,'Share Values'!$V519,'Transactions (Dated)'!$B$2:$B$53,'Share Values'!AF$11,'Transactions (Dated)'!$C$2:$C$53,"Sell")</f>
        <v>0</v>
      </c>
      <c r="AG519" s="40">
        <f ca="1">AG518+SUMIFS('Transactions (Dated)'!$E$2:$E$53,'Transactions (Dated)'!$D$2:$D$53,'Share Values'!$V519,'Transactions (Dated)'!$B$2:$B$53,'Share Values'!AG$11,'Transactions (Dated)'!$C$2:$C$53,"Buy")-SUMIFS('Transactions (Dated)'!$E$2:$E$53,'Transactions (Dated)'!$D$2:$D$53,'Share Values'!$V519,'Transactions (Dated)'!$B$2:$B$53,'Share Values'!AG$11,'Transactions (Dated)'!$C$2:$C$53,"Sell")</f>
        <v>0</v>
      </c>
      <c r="AH519" s="40">
        <f ca="1">AH518+SUMIFS('Transactions (Dated)'!$E$2:$E$53,'Transactions (Dated)'!$D$2:$D$53,'Share Values'!$V519,'Transactions (Dated)'!$B$2:$B$53,'Share Values'!AH$11,'Transactions (Dated)'!$C$2:$C$53,"Buy")-SUMIFS('Transactions (Dated)'!$E$2:$E$53,'Transactions (Dated)'!$D$2:$D$53,'Share Values'!$V519,'Transactions (Dated)'!$B$2:$B$53,'Share Values'!AH$11,'Transactions (Dated)'!$C$2:$C$53,"Sell")</f>
        <v>0</v>
      </c>
      <c r="AI519" s="40">
        <f ca="1">AI518+SUMIFS('Transactions (Dated)'!$E$2:$E$53,'Transactions (Dated)'!$D$2:$D$53,'Share Values'!$V519,'Transactions (Dated)'!$B$2:$B$53,'Share Values'!AI$11,'Transactions (Dated)'!$C$2:$C$53,"Buy")-SUMIFS('Transactions (Dated)'!$E$2:$E$53,'Transactions (Dated)'!$D$2:$D$53,'Share Values'!$V519,'Transactions (Dated)'!$B$2:$B$53,'Share Values'!AI$11,'Transactions (Dated)'!$C$2:$C$53,"Sell")</f>
        <v>0</v>
      </c>
      <c r="AJ519" s="40">
        <f ca="1">AJ518+SUMIFS('Transactions (Dated)'!$E$2:$E$53,'Transactions (Dated)'!$D$2:$D$53,'Share Values'!$V519,'Transactions (Dated)'!$B$2:$B$53,'Share Values'!AJ$11,'Transactions (Dated)'!$C$2:$C$53,"Buy")-SUMIFS('Transactions (Dated)'!$E$2:$E$53,'Transactions (Dated)'!$D$2:$D$53,'Share Values'!$V519,'Transactions (Dated)'!$B$2:$B$53,'Share Values'!AJ$11,'Transactions (Dated)'!$C$2:$C$53,"Sell")</f>
        <v>0</v>
      </c>
      <c r="AK519" s="40"/>
      <c r="AM519" s="3">
        <f t="shared" si="177"/>
        <v>42650</v>
      </c>
      <c r="AN519" s="6">
        <f t="shared" ca="1" si="178"/>
        <v>48331.25</v>
      </c>
      <c r="AO519" s="6">
        <f t="shared" ca="1" si="179"/>
        <v>25593.75</v>
      </c>
      <c r="AP519" s="6">
        <f t="shared" ca="1" si="180"/>
        <v>0</v>
      </c>
      <c r="AQ519" s="6">
        <f t="shared" ca="1" si="181"/>
        <v>73315</v>
      </c>
      <c r="AR519" s="6">
        <f t="shared" ca="1" si="182"/>
        <v>20075.400000000001</v>
      </c>
      <c r="AS519" s="6">
        <f t="shared" ca="1" si="183"/>
        <v>70070</v>
      </c>
      <c r="AT519" s="6">
        <f t="shared" ca="1" si="184"/>
        <v>45501</v>
      </c>
      <c r="AU519" s="6">
        <f t="shared" ca="1" si="185"/>
        <v>92164.49</v>
      </c>
      <c r="AV519" s="6">
        <f t="shared" ca="1" si="186"/>
        <v>69717</v>
      </c>
      <c r="AW519" s="6">
        <f t="shared" ca="1" si="187"/>
        <v>0</v>
      </c>
      <c r="AX519" s="6">
        <f t="shared" ca="1" si="188"/>
        <v>0</v>
      </c>
      <c r="AY519" s="6">
        <f t="shared" ca="1" si="189"/>
        <v>0</v>
      </c>
      <c r="AZ519" s="6">
        <f t="shared" ca="1" si="190"/>
        <v>0</v>
      </c>
      <c r="BA519" s="6">
        <f t="shared" ca="1" si="191"/>
        <v>0</v>
      </c>
      <c r="BB519" s="6"/>
      <c r="BD519" s="4">
        <f t="shared" ca="1" si="192"/>
        <v>444767.89</v>
      </c>
      <c r="BF519" s="3">
        <f t="shared" si="193"/>
        <v>42650</v>
      </c>
      <c r="BG519" s="6">
        <f>BG518+SUMIFS('Transactions (Dated)'!H:H,'Transactions (Dated)'!D:D,'Share Values'!AM519)</f>
        <v>633797.67999999993</v>
      </c>
      <c r="BH519" s="6">
        <f ca="1">BH518+SUMIFS('Transactions (Dated)'!$F:$F,'Transactions (Dated)'!$D:$D,$BF519,'Transactions (Dated)'!$B:$B,BH$11,'Transactions (Dated)'!$C:$C,"Dividend (paid to cash)")*W519</f>
        <v>0</v>
      </c>
      <c r="BI519" s="6">
        <f ca="1">BI518+SUMIFS('Transactions (Dated)'!$F:$F,'Transactions (Dated)'!$D:$D,$BF519,'Transactions (Dated)'!$B:$B,BI$11,'Transactions (Dated)'!$C:$C,"Dividend (paid to cash)")*X519</f>
        <v>2421.875</v>
      </c>
      <c r="BJ519" s="6">
        <f ca="1">BJ518+SUMIFS('Transactions (Dated)'!$F:$F,'Transactions (Dated)'!$D:$D,$BF519,'Transactions (Dated)'!$B:$B,BJ$11,'Transactions (Dated)'!$C:$C,"Dividend (paid to cash)")*Y519</f>
        <v>0</v>
      </c>
      <c r="BK519" s="6">
        <f ca="1">BK518+SUMIFS('Transactions (Dated)'!$F:$F,'Transactions (Dated)'!$D:$D,$BF519,'Transactions (Dated)'!$B:$B,BK$11,'Transactions (Dated)'!$C:$C,"Dividend (paid to cash)")*Z519</f>
        <v>482.46000000000004</v>
      </c>
      <c r="BL519" s="6">
        <f ca="1">BL518+SUMIFS('Transactions (Dated)'!$F:$F,'Transactions (Dated)'!$D:$D,$BF519,'Transactions (Dated)'!$B:$B,BL$11,'Transactions (Dated)'!$C:$C,"Dividend (paid to cash)")*AA519</f>
        <v>0</v>
      </c>
      <c r="BM519" s="6">
        <f ca="1">BM518+SUMIFS('Transactions (Dated)'!$F:$F,'Transactions (Dated)'!$D:$D,$BF519,'Transactions (Dated)'!$B:$B,BM$11,'Transactions (Dated)'!$C:$C,"Dividend (paid to cash)")*AB519</f>
        <v>3593.17</v>
      </c>
      <c r="BN519" s="6">
        <f ca="1">BN518+SUMIFS('Transactions (Dated)'!$F:$F,'Transactions (Dated)'!$D:$D,$BF519,'Transactions (Dated)'!$B:$B,BN$11,'Transactions (Dated)'!$C:$C,"Dividend (paid to cash)")*AC519</f>
        <v>2465</v>
      </c>
      <c r="BO519" s="6">
        <f ca="1">BO518+SUMIFS('Transactions (Dated)'!$F:$F,'Transactions (Dated)'!$D:$D,$BF519,'Transactions (Dated)'!$B:$B,BO$11,'Transactions (Dated)'!$C:$C,"Dividend (paid to cash)")*AD519</f>
        <v>0</v>
      </c>
      <c r="BP519" s="6">
        <f ca="1">BP518+SUMIFS('Transactions (Dated)'!$F:$F,'Transactions (Dated)'!$D:$D,$BF519,'Transactions (Dated)'!$B:$B,BP$11,'Transactions (Dated)'!$C:$C,"Dividend (paid to cash)")*AE519</f>
        <v>0</v>
      </c>
      <c r="BQ519" s="6">
        <f ca="1">BQ518+SUMIFS('Transactions (Dated)'!$F:$F,'Transactions (Dated)'!$D:$D,$BF519,'Transactions (Dated)'!$B:$B,BQ$11,'Transactions (Dated)'!$C:$C,"Dividend (paid to cash)")*AF519</f>
        <v>0</v>
      </c>
      <c r="BR519" s="6">
        <f ca="1">BR518+SUMIFS('Transactions (Dated)'!$F:$F,'Transactions (Dated)'!$D:$D,$BF519,'Transactions (Dated)'!$B:$B,BR$11,'Transactions (Dated)'!$C:$C,"Dividend (paid to cash)")*AG519</f>
        <v>0</v>
      </c>
      <c r="BS519" s="6">
        <f ca="1">BS518+SUMIFS('Transactions (Dated)'!$F:$F,'Transactions (Dated)'!$D:$D,$BF519,'Transactions (Dated)'!$B:$B,BS$11,'Transactions (Dated)'!$C:$C,"Dividend (paid to cash)")*AH519</f>
        <v>0</v>
      </c>
      <c r="BT519" s="6">
        <f ca="1">BT518+SUMIFS('Transactions (Dated)'!$F:$F,'Transactions (Dated)'!$D:$D,$BF519,'Transactions (Dated)'!$B:$B,BT$11,'Transactions (Dated)'!$C:$C,"Dividend (paid to cash)")*AI519</f>
        <v>0</v>
      </c>
      <c r="BU519" s="6">
        <f ca="1">BU518+SUMIFS('Transactions (Dated)'!$F:$F,'Transactions (Dated)'!$D:$D,$BF519,'Transactions (Dated)'!$B:$B,BU$11,'Transactions (Dated)'!$C:$C,"Dividend (paid to cash)")*AJ519</f>
        <v>0</v>
      </c>
      <c r="BV519" s="6"/>
      <c r="BX519" s="6">
        <f t="shared" ca="1" si="198"/>
        <v>642760.18499999994</v>
      </c>
      <c r="BZ519" s="3">
        <f t="shared" si="199"/>
        <v>42650</v>
      </c>
      <c r="CA519" s="4">
        <f t="shared" ca="1" si="194"/>
        <v>444767.89</v>
      </c>
      <c r="CB519" s="4">
        <f t="shared" ca="1" si="195"/>
        <v>642760.18499999994</v>
      </c>
      <c r="CD519" s="4">
        <f t="shared" ca="1" si="196"/>
        <v>1087528.075</v>
      </c>
    </row>
    <row r="520" spans="2:82">
      <c r="B520" s="3">
        <f t="shared" si="197"/>
        <v>42654</v>
      </c>
      <c r="C520" s="2">
        <v>14549.6</v>
      </c>
      <c r="E520" s="70">
        <v>42654</v>
      </c>
      <c r="F520" s="69">
        <v>10.15</v>
      </c>
      <c r="G520" s="69">
        <v>2.75</v>
      </c>
      <c r="H520" s="69">
        <v>19.63</v>
      </c>
      <c r="I520" s="69">
        <v>37.99</v>
      </c>
      <c r="J520" s="69">
        <v>8.34</v>
      </c>
      <c r="K520" s="69">
        <v>14.18</v>
      </c>
      <c r="L520" s="69">
        <v>15.86</v>
      </c>
      <c r="M520" s="69">
        <v>6.53</v>
      </c>
      <c r="N520" s="69">
        <v>10.14</v>
      </c>
      <c r="O520" s="69">
        <v>11.66</v>
      </c>
      <c r="P520" s="69">
        <v>21.31</v>
      </c>
      <c r="Q520" s="69">
        <v>1.45</v>
      </c>
      <c r="R520" s="69">
        <v>5.0599999999999996</v>
      </c>
      <c r="S520" s="69">
        <v>40.56</v>
      </c>
      <c r="T520" s="4"/>
      <c r="V520" s="3">
        <f t="shared" si="176"/>
        <v>42654</v>
      </c>
      <c r="W520" s="40">
        <f ca="1">W519+SUMIFS('Transactions (Dated)'!$E$2:$E$53,'Transactions (Dated)'!$D$2:$D$53,'Share Values'!$V520,'Transactions (Dated)'!$B$2:$B$53,'Share Values'!W$11,'Transactions (Dated)'!$C$2:$C$53,"Buy")-SUMIFS('Transactions (Dated)'!$E$2:$E$53,'Transactions (Dated)'!$D$2:$D$53,'Share Values'!$V520,'Transactions (Dated)'!$B$2:$B$53,'Share Values'!W$11,'Transactions (Dated)'!$C$2:$C$53,"Sell")</f>
        <v>4625</v>
      </c>
      <c r="X520" s="40">
        <f ca="1">X519+SUMIFS('Transactions (Dated)'!$E$2:$E$53,'Transactions (Dated)'!$D$2:$D$53,'Share Values'!$V520,'Transactions (Dated)'!$B$2:$B$53,'Share Values'!X$11,'Transactions (Dated)'!$C$2:$C$53,"Buy")-SUMIFS('Transactions (Dated)'!$E$2:$E$53,'Transactions (Dated)'!$D$2:$D$53,'Share Values'!$V520,'Transactions (Dated)'!$B$2:$B$53,'Share Values'!X$11,'Transactions (Dated)'!$C$2:$C$53,"Sell")</f>
        <v>9375</v>
      </c>
      <c r="Y520" s="40">
        <f ca="1">Y519+SUMIFS('Transactions (Dated)'!$E$2:$E$53,'Transactions (Dated)'!$D$2:$D$53,'Share Values'!$V520,'Transactions (Dated)'!$B$2:$B$53,'Share Values'!Y$11,'Transactions (Dated)'!$C$2:$C$53,"Buy")-SUMIFS('Transactions (Dated)'!$E$2:$E$53,'Transactions (Dated)'!$D$2:$D$53,'Share Values'!$V520,'Transactions (Dated)'!$B$2:$B$53,'Share Values'!Y$11,'Transactions (Dated)'!$C$2:$C$53,"Sell")</f>
        <v>0</v>
      </c>
      <c r="Z520" s="40">
        <f ca="1">Z519+SUMIFS('Transactions (Dated)'!$E$2:$E$53,'Transactions (Dated)'!$D$2:$D$53,'Share Values'!$V520,'Transactions (Dated)'!$B$2:$B$53,'Share Values'!Z$11,'Transactions (Dated)'!$C$2:$C$53,"Buy")-SUMIFS('Transactions (Dated)'!$E$2:$E$53,'Transactions (Dated)'!$D$2:$D$53,'Share Values'!$V520,'Transactions (Dated)'!$B$2:$B$53,'Share Values'!Z$11,'Transactions (Dated)'!$C$2:$C$53,"Sell")</f>
        <v>1892</v>
      </c>
      <c r="AA520" s="40">
        <f ca="1">AA519+SUMIFS('Transactions (Dated)'!$E$2:$E$53,'Transactions (Dated)'!$D$2:$D$53,'Share Values'!$V520,'Transactions (Dated)'!$B$2:$B$53,'Share Values'!AA$11,'Transactions (Dated)'!$C$2:$C$53,"Buy")-SUMIFS('Transactions (Dated)'!$E$2:$E$53,'Transactions (Dated)'!$D$2:$D$53,'Share Values'!$V520,'Transactions (Dated)'!$B$2:$B$53,'Share Values'!AA$11,'Transactions (Dated)'!$C$2:$C$53,"Sell")</f>
        <v>2348</v>
      </c>
      <c r="AB520" s="40">
        <f ca="1">AB519+SUMIFS('Transactions (Dated)'!$E$2:$E$53,'Transactions (Dated)'!$D$2:$D$53,'Share Values'!$V520,'Transactions (Dated)'!$B$2:$B$53,'Share Values'!AB$11,'Transactions (Dated)'!$C$2:$C$53,"Buy")-SUMIFS('Transactions (Dated)'!$E$2:$E$53,'Transactions (Dated)'!$D$2:$D$53,'Share Values'!$V520,'Transactions (Dated)'!$B$2:$B$53,'Share Values'!AB$11,'Transactions (Dated)'!$C$2:$C$53,"Sell")</f>
        <v>4900</v>
      </c>
      <c r="AC520" s="40">
        <f ca="1">AC519+SUMIFS('Transactions (Dated)'!$E$2:$E$53,'Transactions (Dated)'!$D$2:$D$53,'Share Values'!$V520,'Transactions (Dated)'!$B$2:$B$53,'Share Values'!AC$11,'Transactions (Dated)'!$C$2:$C$53,"Buy")-SUMIFS('Transactions (Dated)'!$E$2:$E$53,'Transactions (Dated)'!$D$2:$D$53,'Share Values'!$V520,'Transactions (Dated)'!$B$2:$B$53,'Share Values'!AC$11,'Transactions (Dated)'!$C$2:$C$53,"Sell")</f>
        <v>2900</v>
      </c>
      <c r="AD520" s="40">
        <f ca="1">AD519+SUMIFS('Transactions (Dated)'!$E$2:$E$53,'Transactions (Dated)'!$D$2:$D$53,'Share Values'!$V520,'Transactions (Dated)'!$B$2:$B$53,'Share Values'!AD$11,'Transactions (Dated)'!$C$2:$C$53,"Buy")-SUMIFS('Transactions (Dated)'!$E$2:$E$53,'Transactions (Dated)'!$D$2:$D$53,'Share Values'!$V520,'Transactions (Dated)'!$B$2:$B$53,'Share Values'!AD$11,'Transactions (Dated)'!$C$2:$C$53,"Sell")</f>
        <v>14201</v>
      </c>
      <c r="AE520" s="40">
        <f ca="1">AE519+SUMIFS('Transactions (Dated)'!$E$2:$E$53,'Transactions (Dated)'!$D$2:$D$53,'Share Values'!$V520,'Transactions (Dated)'!$B$2:$B$53,'Share Values'!AE$11,'Transactions (Dated)'!$C$2:$C$53,"Buy")-SUMIFS('Transactions (Dated)'!$E$2:$E$53,'Transactions (Dated)'!$D$2:$D$53,'Share Values'!$V520,'Transactions (Dated)'!$B$2:$B$53,'Share Values'!AE$11,'Transactions (Dated)'!$C$2:$C$53,"Sell")</f>
        <v>6835</v>
      </c>
      <c r="AF520" s="40">
        <f ca="1">AF519+SUMIFS('Transactions (Dated)'!$E$2:$E$53,'Transactions (Dated)'!$D$2:$D$53,'Share Values'!$V520,'Transactions (Dated)'!$B$2:$B$53,'Share Values'!AF$11,'Transactions (Dated)'!$C$2:$C$53,"Buy")-SUMIFS('Transactions (Dated)'!$E$2:$E$53,'Transactions (Dated)'!$D$2:$D$53,'Share Values'!$V520,'Transactions (Dated)'!$B$2:$B$53,'Share Values'!AF$11,'Transactions (Dated)'!$C$2:$C$53,"Sell")</f>
        <v>0</v>
      </c>
      <c r="AG520" s="40">
        <f ca="1">AG519+SUMIFS('Transactions (Dated)'!$E$2:$E$53,'Transactions (Dated)'!$D$2:$D$53,'Share Values'!$V520,'Transactions (Dated)'!$B$2:$B$53,'Share Values'!AG$11,'Transactions (Dated)'!$C$2:$C$53,"Buy")-SUMIFS('Transactions (Dated)'!$E$2:$E$53,'Transactions (Dated)'!$D$2:$D$53,'Share Values'!$V520,'Transactions (Dated)'!$B$2:$B$53,'Share Values'!AG$11,'Transactions (Dated)'!$C$2:$C$53,"Sell")</f>
        <v>0</v>
      </c>
      <c r="AH520" s="40">
        <f ca="1">AH519+SUMIFS('Transactions (Dated)'!$E$2:$E$53,'Transactions (Dated)'!$D$2:$D$53,'Share Values'!$V520,'Transactions (Dated)'!$B$2:$B$53,'Share Values'!AH$11,'Transactions (Dated)'!$C$2:$C$53,"Buy")-SUMIFS('Transactions (Dated)'!$E$2:$E$53,'Transactions (Dated)'!$D$2:$D$53,'Share Values'!$V520,'Transactions (Dated)'!$B$2:$B$53,'Share Values'!AH$11,'Transactions (Dated)'!$C$2:$C$53,"Sell")</f>
        <v>0</v>
      </c>
      <c r="AI520" s="40">
        <f ca="1">AI519+SUMIFS('Transactions (Dated)'!$E$2:$E$53,'Transactions (Dated)'!$D$2:$D$53,'Share Values'!$V520,'Transactions (Dated)'!$B$2:$B$53,'Share Values'!AI$11,'Transactions (Dated)'!$C$2:$C$53,"Buy")-SUMIFS('Transactions (Dated)'!$E$2:$E$53,'Transactions (Dated)'!$D$2:$D$53,'Share Values'!$V520,'Transactions (Dated)'!$B$2:$B$53,'Share Values'!AI$11,'Transactions (Dated)'!$C$2:$C$53,"Sell")</f>
        <v>0</v>
      </c>
      <c r="AJ520" s="40">
        <f ca="1">AJ519+SUMIFS('Transactions (Dated)'!$E$2:$E$53,'Transactions (Dated)'!$D$2:$D$53,'Share Values'!$V520,'Transactions (Dated)'!$B$2:$B$53,'Share Values'!AJ$11,'Transactions (Dated)'!$C$2:$C$53,"Buy")-SUMIFS('Transactions (Dated)'!$E$2:$E$53,'Transactions (Dated)'!$D$2:$D$53,'Share Values'!$V520,'Transactions (Dated)'!$B$2:$B$53,'Share Values'!AJ$11,'Transactions (Dated)'!$C$2:$C$53,"Sell")</f>
        <v>0</v>
      </c>
      <c r="AK520" s="40"/>
      <c r="AM520" s="3">
        <f t="shared" si="177"/>
        <v>42654</v>
      </c>
      <c r="AN520" s="6">
        <f t="shared" ca="1" si="178"/>
        <v>46943.75</v>
      </c>
      <c r="AO520" s="6">
        <f t="shared" ca="1" si="179"/>
        <v>25781.25</v>
      </c>
      <c r="AP520" s="6">
        <f t="shared" ca="1" si="180"/>
        <v>0</v>
      </c>
      <c r="AQ520" s="6">
        <f t="shared" ca="1" si="181"/>
        <v>71877.08</v>
      </c>
      <c r="AR520" s="6">
        <f t="shared" ca="1" si="182"/>
        <v>19582.32</v>
      </c>
      <c r="AS520" s="6">
        <f t="shared" ca="1" si="183"/>
        <v>69482</v>
      </c>
      <c r="AT520" s="6">
        <f t="shared" ca="1" si="184"/>
        <v>45994</v>
      </c>
      <c r="AU520" s="6">
        <f t="shared" ca="1" si="185"/>
        <v>92732.53</v>
      </c>
      <c r="AV520" s="6">
        <f t="shared" ca="1" si="186"/>
        <v>69306.900000000009</v>
      </c>
      <c r="AW520" s="6">
        <f t="shared" ca="1" si="187"/>
        <v>0</v>
      </c>
      <c r="AX520" s="6">
        <f t="shared" ca="1" si="188"/>
        <v>0</v>
      </c>
      <c r="AY520" s="6">
        <f t="shared" ca="1" si="189"/>
        <v>0</v>
      </c>
      <c r="AZ520" s="6">
        <f t="shared" ca="1" si="190"/>
        <v>0</v>
      </c>
      <c r="BA520" s="6">
        <f t="shared" ca="1" si="191"/>
        <v>0</v>
      </c>
      <c r="BB520" s="6"/>
      <c r="BD520" s="4">
        <f t="shared" ca="1" si="192"/>
        <v>441699.83000000007</v>
      </c>
      <c r="BF520" s="3">
        <f t="shared" si="193"/>
        <v>42654</v>
      </c>
      <c r="BG520" s="6">
        <f>BG519+SUMIFS('Transactions (Dated)'!H:H,'Transactions (Dated)'!D:D,'Share Values'!AM520)</f>
        <v>633797.67999999993</v>
      </c>
      <c r="BH520" s="6">
        <f ca="1">BH519+SUMIFS('Transactions (Dated)'!$F:$F,'Transactions (Dated)'!$D:$D,$BF520,'Transactions (Dated)'!$B:$B,BH$11,'Transactions (Dated)'!$C:$C,"Dividend (paid to cash)")*W520</f>
        <v>0</v>
      </c>
      <c r="BI520" s="6">
        <f ca="1">BI519+SUMIFS('Transactions (Dated)'!$F:$F,'Transactions (Dated)'!$D:$D,$BF520,'Transactions (Dated)'!$B:$B,BI$11,'Transactions (Dated)'!$C:$C,"Dividend (paid to cash)")*X520</f>
        <v>2421.875</v>
      </c>
      <c r="BJ520" s="6">
        <f ca="1">BJ519+SUMIFS('Transactions (Dated)'!$F:$F,'Transactions (Dated)'!$D:$D,$BF520,'Transactions (Dated)'!$B:$B,BJ$11,'Transactions (Dated)'!$C:$C,"Dividend (paid to cash)")*Y520</f>
        <v>0</v>
      </c>
      <c r="BK520" s="6">
        <f ca="1">BK519+SUMIFS('Transactions (Dated)'!$F:$F,'Transactions (Dated)'!$D:$D,$BF520,'Transactions (Dated)'!$B:$B,BK$11,'Transactions (Dated)'!$C:$C,"Dividend (paid to cash)")*Z520</f>
        <v>482.46000000000004</v>
      </c>
      <c r="BL520" s="6">
        <f ca="1">BL519+SUMIFS('Transactions (Dated)'!$F:$F,'Transactions (Dated)'!$D:$D,$BF520,'Transactions (Dated)'!$B:$B,BL$11,'Transactions (Dated)'!$C:$C,"Dividend (paid to cash)")*AA520</f>
        <v>0</v>
      </c>
      <c r="BM520" s="6">
        <f ca="1">BM519+SUMIFS('Transactions (Dated)'!$F:$F,'Transactions (Dated)'!$D:$D,$BF520,'Transactions (Dated)'!$B:$B,BM$11,'Transactions (Dated)'!$C:$C,"Dividend (paid to cash)")*AB520</f>
        <v>3593.17</v>
      </c>
      <c r="BN520" s="6">
        <f ca="1">BN519+SUMIFS('Transactions (Dated)'!$F:$F,'Transactions (Dated)'!$D:$D,$BF520,'Transactions (Dated)'!$B:$B,BN$11,'Transactions (Dated)'!$C:$C,"Dividend (paid to cash)")*AC520</f>
        <v>2465</v>
      </c>
      <c r="BO520" s="6">
        <f ca="1">BO519+SUMIFS('Transactions (Dated)'!$F:$F,'Transactions (Dated)'!$D:$D,$BF520,'Transactions (Dated)'!$B:$B,BO$11,'Transactions (Dated)'!$C:$C,"Dividend (paid to cash)")*AD520</f>
        <v>0</v>
      </c>
      <c r="BP520" s="6">
        <f ca="1">BP519+SUMIFS('Transactions (Dated)'!$F:$F,'Transactions (Dated)'!$D:$D,$BF520,'Transactions (Dated)'!$B:$B,BP$11,'Transactions (Dated)'!$C:$C,"Dividend (paid to cash)")*AE520</f>
        <v>0</v>
      </c>
      <c r="BQ520" s="6">
        <f ca="1">BQ519+SUMIFS('Transactions (Dated)'!$F:$F,'Transactions (Dated)'!$D:$D,$BF520,'Transactions (Dated)'!$B:$B,BQ$11,'Transactions (Dated)'!$C:$C,"Dividend (paid to cash)")*AF520</f>
        <v>0</v>
      </c>
      <c r="BR520" s="6">
        <f ca="1">BR519+SUMIFS('Transactions (Dated)'!$F:$F,'Transactions (Dated)'!$D:$D,$BF520,'Transactions (Dated)'!$B:$B,BR$11,'Transactions (Dated)'!$C:$C,"Dividend (paid to cash)")*AG520</f>
        <v>0</v>
      </c>
      <c r="BS520" s="6">
        <f ca="1">BS519+SUMIFS('Transactions (Dated)'!$F:$F,'Transactions (Dated)'!$D:$D,$BF520,'Transactions (Dated)'!$B:$B,BS$11,'Transactions (Dated)'!$C:$C,"Dividend (paid to cash)")*AH520</f>
        <v>0</v>
      </c>
      <c r="BT520" s="6">
        <f ca="1">BT519+SUMIFS('Transactions (Dated)'!$F:$F,'Transactions (Dated)'!$D:$D,$BF520,'Transactions (Dated)'!$B:$B,BT$11,'Transactions (Dated)'!$C:$C,"Dividend (paid to cash)")*AI520</f>
        <v>0</v>
      </c>
      <c r="BU520" s="6">
        <f ca="1">BU519+SUMIFS('Transactions (Dated)'!$F:$F,'Transactions (Dated)'!$D:$D,$BF520,'Transactions (Dated)'!$B:$B,BU$11,'Transactions (Dated)'!$C:$C,"Dividend (paid to cash)")*AJ520</f>
        <v>0</v>
      </c>
      <c r="BV520" s="6"/>
      <c r="BX520" s="6">
        <f t="shared" ca="1" si="198"/>
        <v>642760.18499999994</v>
      </c>
      <c r="BZ520" s="3">
        <f t="shared" si="199"/>
        <v>42654</v>
      </c>
      <c r="CA520" s="4">
        <f t="shared" ca="1" si="194"/>
        <v>441699.83000000007</v>
      </c>
      <c r="CB520" s="4">
        <f t="shared" ca="1" si="195"/>
        <v>642760.18499999994</v>
      </c>
      <c r="CD520" s="4">
        <f t="shared" ca="1" si="196"/>
        <v>1084460.0150000001</v>
      </c>
    </row>
    <row r="521" spans="2:82">
      <c r="B521" s="3">
        <f t="shared" si="197"/>
        <v>42655</v>
      </c>
      <c r="C521" s="2">
        <v>14619</v>
      </c>
      <c r="E521" s="70">
        <v>42655</v>
      </c>
      <c r="F521" s="69">
        <v>10.06</v>
      </c>
      <c r="G521" s="69">
        <v>2.75</v>
      </c>
      <c r="H521" s="69">
        <v>19.72</v>
      </c>
      <c r="I521" s="69">
        <v>38</v>
      </c>
      <c r="J521" s="69">
        <v>8.39</v>
      </c>
      <c r="K521" s="69">
        <v>14.3</v>
      </c>
      <c r="L521" s="69">
        <v>16.05</v>
      </c>
      <c r="M521" s="69">
        <v>6.94</v>
      </c>
      <c r="N521" s="69">
        <v>10</v>
      </c>
      <c r="O521" s="69">
        <v>11.2033</v>
      </c>
      <c r="P521" s="69">
        <v>21.23</v>
      </c>
      <c r="Q521" s="69">
        <v>1.45</v>
      </c>
      <c r="R521" s="69">
        <v>5.07</v>
      </c>
      <c r="S521" s="69">
        <v>41.34</v>
      </c>
      <c r="T521" s="4"/>
      <c r="V521" s="3">
        <f t="shared" si="176"/>
        <v>42655</v>
      </c>
      <c r="W521" s="40">
        <f ca="1">W520+SUMIFS('Transactions (Dated)'!$E$2:$E$53,'Transactions (Dated)'!$D$2:$D$53,'Share Values'!$V521,'Transactions (Dated)'!$B$2:$B$53,'Share Values'!W$11,'Transactions (Dated)'!$C$2:$C$53,"Buy")-SUMIFS('Transactions (Dated)'!$E$2:$E$53,'Transactions (Dated)'!$D$2:$D$53,'Share Values'!$V521,'Transactions (Dated)'!$B$2:$B$53,'Share Values'!W$11,'Transactions (Dated)'!$C$2:$C$53,"Sell")</f>
        <v>4625</v>
      </c>
      <c r="X521" s="40">
        <f ca="1">X520+SUMIFS('Transactions (Dated)'!$E$2:$E$53,'Transactions (Dated)'!$D$2:$D$53,'Share Values'!$V521,'Transactions (Dated)'!$B$2:$B$53,'Share Values'!X$11,'Transactions (Dated)'!$C$2:$C$53,"Buy")-SUMIFS('Transactions (Dated)'!$E$2:$E$53,'Transactions (Dated)'!$D$2:$D$53,'Share Values'!$V521,'Transactions (Dated)'!$B$2:$B$53,'Share Values'!X$11,'Transactions (Dated)'!$C$2:$C$53,"Sell")</f>
        <v>9375</v>
      </c>
      <c r="Y521" s="40">
        <f ca="1">Y520+SUMIFS('Transactions (Dated)'!$E$2:$E$53,'Transactions (Dated)'!$D$2:$D$53,'Share Values'!$V521,'Transactions (Dated)'!$B$2:$B$53,'Share Values'!Y$11,'Transactions (Dated)'!$C$2:$C$53,"Buy")-SUMIFS('Transactions (Dated)'!$E$2:$E$53,'Transactions (Dated)'!$D$2:$D$53,'Share Values'!$V521,'Transactions (Dated)'!$B$2:$B$53,'Share Values'!Y$11,'Transactions (Dated)'!$C$2:$C$53,"Sell")</f>
        <v>0</v>
      </c>
      <c r="Z521" s="40">
        <f ca="1">Z520+SUMIFS('Transactions (Dated)'!$E$2:$E$53,'Transactions (Dated)'!$D$2:$D$53,'Share Values'!$V521,'Transactions (Dated)'!$B$2:$B$53,'Share Values'!Z$11,'Transactions (Dated)'!$C$2:$C$53,"Buy")-SUMIFS('Transactions (Dated)'!$E$2:$E$53,'Transactions (Dated)'!$D$2:$D$53,'Share Values'!$V521,'Transactions (Dated)'!$B$2:$B$53,'Share Values'!Z$11,'Transactions (Dated)'!$C$2:$C$53,"Sell")</f>
        <v>1892</v>
      </c>
      <c r="AA521" s="40">
        <f ca="1">AA520+SUMIFS('Transactions (Dated)'!$E$2:$E$53,'Transactions (Dated)'!$D$2:$D$53,'Share Values'!$V521,'Transactions (Dated)'!$B$2:$B$53,'Share Values'!AA$11,'Transactions (Dated)'!$C$2:$C$53,"Buy")-SUMIFS('Transactions (Dated)'!$E$2:$E$53,'Transactions (Dated)'!$D$2:$D$53,'Share Values'!$V521,'Transactions (Dated)'!$B$2:$B$53,'Share Values'!AA$11,'Transactions (Dated)'!$C$2:$C$53,"Sell")</f>
        <v>2348</v>
      </c>
      <c r="AB521" s="40">
        <f ca="1">AB520+SUMIFS('Transactions (Dated)'!$E$2:$E$53,'Transactions (Dated)'!$D$2:$D$53,'Share Values'!$V521,'Transactions (Dated)'!$B$2:$B$53,'Share Values'!AB$11,'Transactions (Dated)'!$C$2:$C$53,"Buy")-SUMIFS('Transactions (Dated)'!$E$2:$E$53,'Transactions (Dated)'!$D$2:$D$53,'Share Values'!$V521,'Transactions (Dated)'!$B$2:$B$53,'Share Values'!AB$11,'Transactions (Dated)'!$C$2:$C$53,"Sell")</f>
        <v>4900</v>
      </c>
      <c r="AC521" s="40">
        <f ca="1">AC520+SUMIFS('Transactions (Dated)'!$E$2:$E$53,'Transactions (Dated)'!$D$2:$D$53,'Share Values'!$V521,'Transactions (Dated)'!$B$2:$B$53,'Share Values'!AC$11,'Transactions (Dated)'!$C$2:$C$53,"Buy")-SUMIFS('Transactions (Dated)'!$E$2:$E$53,'Transactions (Dated)'!$D$2:$D$53,'Share Values'!$V521,'Transactions (Dated)'!$B$2:$B$53,'Share Values'!AC$11,'Transactions (Dated)'!$C$2:$C$53,"Sell")</f>
        <v>2900</v>
      </c>
      <c r="AD521" s="40">
        <f ca="1">AD520+SUMIFS('Transactions (Dated)'!$E$2:$E$53,'Transactions (Dated)'!$D$2:$D$53,'Share Values'!$V521,'Transactions (Dated)'!$B$2:$B$53,'Share Values'!AD$11,'Transactions (Dated)'!$C$2:$C$53,"Buy")-SUMIFS('Transactions (Dated)'!$E$2:$E$53,'Transactions (Dated)'!$D$2:$D$53,'Share Values'!$V521,'Transactions (Dated)'!$B$2:$B$53,'Share Values'!AD$11,'Transactions (Dated)'!$C$2:$C$53,"Sell")</f>
        <v>14201</v>
      </c>
      <c r="AE521" s="40">
        <f ca="1">AE520+SUMIFS('Transactions (Dated)'!$E$2:$E$53,'Transactions (Dated)'!$D$2:$D$53,'Share Values'!$V521,'Transactions (Dated)'!$B$2:$B$53,'Share Values'!AE$11,'Transactions (Dated)'!$C$2:$C$53,"Buy")-SUMIFS('Transactions (Dated)'!$E$2:$E$53,'Transactions (Dated)'!$D$2:$D$53,'Share Values'!$V521,'Transactions (Dated)'!$B$2:$B$53,'Share Values'!AE$11,'Transactions (Dated)'!$C$2:$C$53,"Sell")</f>
        <v>6835</v>
      </c>
      <c r="AF521" s="40">
        <f ca="1">AF520+SUMIFS('Transactions (Dated)'!$E$2:$E$53,'Transactions (Dated)'!$D$2:$D$53,'Share Values'!$V521,'Transactions (Dated)'!$B$2:$B$53,'Share Values'!AF$11,'Transactions (Dated)'!$C$2:$C$53,"Buy")-SUMIFS('Transactions (Dated)'!$E$2:$E$53,'Transactions (Dated)'!$D$2:$D$53,'Share Values'!$V521,'Transactions (Dated)'!$B$2:$B$53,'Share Values'!AF$11,'Transactions (Dated)'!$C$2:$C$53,"Sell")</f>
        <v>0</v>
      </c>
      <c r="AG521" s="40">
        <f ca="1">AG520+SUMIFS('Transactions (Dated)'!$E$2:$E$53,'Transactions (Dated)'!$D$2:$D$53,'Share Values'!$V521,'Transactions (Dated)'!$B$2:$B$53,'Share Values'!AG$11,'Transactions (Dated)'!$C$2:$C$53,"Buy")-SUMIFS('Transactions (Dated)'!$E$2:$E$53,'Transactions (Dated)'!$D$2:$D$53,'Share Values'!$V521,'Transactions (Dated)'!$B$2:$B$53,'Share Values'!AG$11,'Transactions (Dated)'!$C$2:$C$53,"Sell")</f>
        <v>0</v>
      </c>
      <c r="AH521" s="40">
        <f ca="1">AH520+SUMIFS('Transactions (Dated)'!$E$2:$E$53,'Transactions (Dated)'!$D$2:$D$53,'Share Values'!$V521,'Transactions (Dated)'!$B$2:$B$53,'Share Values'!AH$11,'Transactions (Dated)'!$C$2:$C$53,"Buy")-SUMIFS('Transactions (Dated)'!$E$2:$E$53,'Transactions (Dated)'!$D$2:$D$53,'Share Values'!$V521,'Transactions (Dated)'!$B$2:$B$53,'Share Values'!AH$11,'Transactions (Dated)'!$C$2:$C$53,"Sell")</f>
        <v>0</v>
      </c>
      <c r="AI521" s="40">
        <f ca="1">AI520+SUMIFS('Transactions (Dated)'!$E$2:$E$53,'Transactions (Dated)'!$D$2:$D$53,'Share Values'!$V521,'Transactions (Dated)'!$B$2:$B$53,'Share Values'!AI$11,'Transactions (Dated)'!$C$2:$C$53,"Buy")-SUMIFS('Transactions (Dated)'!$E$2:$E$53,'Transactions (Dated)'!$D$2:$D$53,'Share Values'!$V521,'Transactions (Dated)'!$B$2:$B$53,'Share Values'!AI$11,'Transactions (Dated)'!$C$2:$C$53,"Sell")</f>
        <v>0</v>
      </c>
      <c r="AJ521" s="40">
        <f ca="1">AJ520+SUMIFS('Transactions (Dated)'!$E$2:$E$53,'Transactions (Dated)'!$D$2:$D$53,'Share Values'!$V521,'Transactions (Dated)'!$B$2:$B$53,'Share Values'!AJ$11,'Transactions (Dated)'!$C$2:$C$53,"Buy")-SUMIFS('Transactions (Dated)'!$E$2:$E$53,'Transactions (Dated)'!$D$2:$D$53,'Share Values'!$V521,'Transactions (Dated)'!$B$2:$B$53,'Share Values'!AJ$11,'Transactions (Dated)'!$C$2:$C$53,"Sell")</f>
        <v>0</v>
      </c>
      <c r="AK521" s="40"/>
      <c r="AM521" s="3">
        <f t="shared" si="177"/>
        <v>42655</v>
      </c>
      <c r="AN521" s="6">
        <f t="shared" ca="1" si="178"/>
        <v>46527.5</v>
      </c>
      <c r="AO521" s="6">
        <f t="shared" ca="1" si="179"/>
        <v>25781.25</v>
      </c>
      <c r="AP521" s="6">
        <f t="shared" ca="1" si="180"/>
        <v>0</v>
      </c>
      <c r="AQ521" s="6">
        <f t="shared" ca="1" si="181"/>
        <v>71896</v>
      </c>
      <c r="AR521" s="6">
        <f t="shared" ca="1" si="182"/>
        <v>19699.72</v>
      </c>
      <c r="AS521" s="6">
        <f t="shared" ca="1" si="183"/>
        <v>70070</v>
      </c>
      <c r="AT521" s="6">
        <f t="shared" ca="1" si="184"/>
        <v>46545</v>
      </c>
      <c r="AU521" s="6">
        <f t="shared" ca="1" si="185"/>
        <v>98554.94</v>
      </c>
      <c r="AV521" s="6">
        <f t="shared" ca="1" si="186"/>
        <v>68350</v>
      </c>
      <c r="AW521" s="6">
        <f t="shared" ca="1" si="187"/>
        <v>0</v>
      </c>
      <c r="AX521" s="6">
        <f t="shared" ca="1" si="188"/>
        <v>0</v>
      </c>
      <c r="AY521" s="6">
        <f t="shared" ca="1" si="189"/>
        <v>0</v>
      </c>
      <c r="AZ521" s="6">
        <f t="shared" ca="1" si="190"/>
        <v>0</v>
      </c>
      <c r="BA521" s="6">
        <f t="shared" ca="1" si="191"/>
        <v>0</v>
      </c>
      <c r="BB521" s="6"/>
      <c r="BD521" s="4">
        <f t="shared" ca="1" si="192"/>
        <v>447424.41</v>
      </c>
      <c r="BF521" s="3">
        <f t="shared" si="193"/>
        <v>42655</v>
      </c>
      <c r="BG521" s="6">
        <f>BG520+SUMIFS('Transactions (Dated)'!H:H,'Transactions (Dated)'!D:D,'Share Values'!AM521)</f>
        <v>633797.67999999993</v>
      </c>
      <c r="BH521" s="6">
        <f ca="1">BH520+SUMIFS('Transactions (Dated)'!$F:$F,'Transactions (Dated)'!$D:$D,$BF521,'Transactions (Dated)'!$B:$B,BH$11,'Transactions (Dated)'!$C:$C,"Dividend (paid to cash)")*W521</f>
        <v>0</v>
      </c>
      <c r="BI521" s="6">
        <f ca="1">BI520+SUMIFS('Transactions (Dated)'!$F:$F,'Transactions (Dated)'!$D:$D,$BF521,'Transactions (Dated)'!$B:$B,BI$11,'Transactions (Dated)'!$C:$C,"Dividend (paid to cash)")*X521</f>
        <v>2421.875</v>
      </c>
      <c r="BJ521" s="6">
        <f ca="1">BJ520+SUMIFS('Transactions (Dated)'!$F:$F,'Transactions (Dated)'!$D:$D,$BF521,'Transactions (Dated)'!$B:$B,BJ$11,'Transactions (Dated)'!$C:$C,"Dividend (paid to cash)")*Y521</f>
        <v>0</v>
      </c>
      <c r="BK521" s="6">
        <f ca="1">BK520+SUMIFS('Transactions (Dated)'!$F:$F,'Transactions (Dated)'!$D:$D,$BF521,'Transactions (Dated)'!$B:$B,BK$11,'Transactions (Dated)'!$C:$C,"Dividend (paid to cash)")*Z521</f>
        <v>482.46000000000004</v>
      </c>
      <c r="BL521" s="6">
        <f ca="1">BL520+SUMIFS('Transactions (Dated)'!$F:$F,'Transactions (Dated)'!$D:$D,$BF521,'Transactions (Dated)'!$B:$B,BL$11,'Transactions (Dated)'!$C:$C,"Dividend (paid to cash)")*AA521</f>
        <v>0</v>
      </c>
      <c r="BM521" s="6">
        <f ca="1">BM520+SUMIFS('Transactions (Dated)'!$F:$F,'Transactions (Dated)'!$D:$D,$BF521,'Transactions (Dated)'!$B:$B,BM$11,'Transactions (Dated)'!$C:$C,"Dividend (paid to cash)")*AB521</f>
        <v>3593.17</v>
      </c>
      <c r="BN521" s="6">
        <f ca="1">BN520+SUMIFS('Transactions (Dated)'!$F:$F,'Transactions (Dated)'!$D:$D,$BF521,'Transactions (Dated)'!$B:$B,BN$11,'Transactions (Dated)'!$C:$C,"Dividend (paid to cash)")*AC521</f>
        <v>2465</v>
      </c>
      <c r="BO521" s="6">
        <f ca="1">BO520+SUMIFS('Transactions (Dated)'!$F:$F,'Transactions (Dated)'!$D:$D,$BF521,'Transactions (Dated)'!$B:$B,BO$11,'Transactions (Dated)'!$C:$C,"Dividend (paid to cash)")*AD521</f>
        <v>0</v>
      </c>
      <c r="BP521" s="6">
        <f ca="1">BP520+SUMIFS('Transactions (Dated)'!$F:$F,'Transactions (Dated)'!$D:$D,$BF521,'Transactions (Dated)'!$B:$B,BP$11,'Transactions (Dated)'!$C:$C,"Dividend (paid to cash)")*AE521</f>
        <v>0</v>
      </c>
      <c r="BQ521" s="6">
        <f ca="1">BQ520+SUMIFS('Transactions (Dated)'!$F:$F,'Transactions (Dated)'!$D:$D,$BF521,'Transactions (Dated)'!$B:$B,BQ$11,'Transactions (Dated)'!$C:$C,"Dividend (paid to cash)")*AF521</f>
        <v>0</v>
      </c>
      <c r="BR521" s="6">
        <f ca="1">BR520+SUMIFS('Transactions (Dated)'!$F:$F,'Transactions (Dated)'!$D:$D,$BF521,'Transactions (Dated)'!$B:$B,BR$11,'Transactions (Dated)'!$C:$C,"Dividend (paid to cash)")*AG521</f>
        <v>0</v>
      </c>
      <c r="BS521" s="6">
        <f ca="1">BS520+SUMIFS('Transactions (Dated)'!$F:$F,'Transactions (Dated)'!$D:$D,$BF521,'Transactions (Dated)'!$B:$B,BS$11,'Transactions (Dated)'!$C:$C,"Dividend (paid to cash)")*AH521</f>
        <v>0</v>
      </c>
      <c r="BT521" s="6">
        <f ca="1">BT520+SUMIFS('Transactions (Dated)'!$F:$F,'Transactions (Dated)'!$D:$D,$BF521,'Transactions (Dated)'!$B:$B,BT$11,'Transactions (Dated)'!$C:$C,"Dividend (paid to cash)")*AI521</f>
        <v>0</v>
      </c>
      <c r="BU521" s="6">
        <f ca="1">BU520+SUMIFS('Transactions (Dated)'!$F:$F,'Transactions (Dated)'!$D:$D,$BF521,'Transactions (Dated)'!$B:$B,BU$11,'Transactions (Dated)'!$C:$C,"Dividend (paid to cash)")*AJ521</f>
        <v>0</v>
      </c>
      <c r="BV521" s="6"/>
      <c r="BX521" s="6">
        <f t="shared" ca="1" si="198"/>
        <v>642760.18499999994</v>
      </c>
      <c r="BZ521" s="3">
        <f t="shared" si="199"/>
        <v>42655</v>
      </c>
      <c r="CA521" s="4">
        <f t="shared" ca="1" si="194"/>
        <v>447424.41</v>
      </c>
      <c r="CB521" s="4">
        <f t="shared" ca="1" si="195"/>
        <v>642760.18499999994</v>
      </c>
      <c r="CD521" s="4">
        <f t="shared" ca="1" si="196"/>
        <v>1090184.595</v>
      </c>
    </row>
    <row r="522" spans="2:82">
      <c r="B522" s="3">
        <f t="shared" si="197"/>
        <v>42656</v>
      </c>
      <c r="C522" s="2">
        <v>14643.7</v>
      </c>
      <c r="E522" s="70">
        <v>42656</v>
      </c>
      <c r="F522" s="69">
        <v>9.86</v>
      </c>
      <c r="G522" s="69">
        <v>2.79</v>
      </c>
      <c r="H522" s="69">
        <v>19.739999999999998</v>
      </c>
      <c r="I522" s="69">
        <v>38.049999999999997</v>
      </c>
      <c r="J522" s="69">
        <v>8.43</v>
      </c>
      <c r="K522" s="69">
        <v>14.39</v>
      </c>
      <c r="L522" s="69">
        <v>15.64</v>
      </c>
      <c r="M522" s="69">
        <v>7.14</v>
      </c>
      <c r="N522" s="69">
        <v>10.1</v>
      </c>
      <c r="O522" s="69">
        <v>11.19</v>
      </c>
      <c r="P522" s="69">
        <v>20.89</v>
      </c>
      <c r="Q522" s="69">
        <v>1.45</v>
      </c>
      <c r="R522" s="69">
        <v>5.04</v>
      </c>
      <c r="S522" s="69">
        <v>40.75</v>
      </c>
      <c r="T522" s="4"/>
      <c r="V522" s="3">
        <f t="shared" si="176"/>
        <v>42656</v>
      </c>
      <c r="W522" s="40">
        <f ca="1">W521+SUMIFS('Transactions (Dated)'!$E$2:$E$53,'Transactions (Dated)'!$D$2:$D$53,'Share Values'!$V522,'Transactions (Dated)'!$B$2:$B$53,'Share Values'!W$11,'Transactions (Dated)'!$C$2:$C$53,"Buy")-SUMIFS('Transactions (Dated)'!$E$2:$E$53,'Transactions (Dated)'!$D$2:$D$53,'Share Values'!$V522,'Transactions (Dated)'!$B$2:$B$53,'Share Values'!W$11,'Transactions (Dated)'!$C$2:$C$53,"Sell")</f>
        <v>4625</v>
      </c>
      <c r="X522" s="40">
        <f ca="1">X521+SUMIFS('Transactions (Dated)'!$E$2:$E$53,'Transactions (Dated)'!$D$2:$D$53,'Share Values'!$V522,'Transactions (Dated)'!$B$2:$B$53,'Share Values'!X$11,'Transactions (Dated)'!$C$2:$C$53,"Buy")-SUMIFS('Transactions (Dated)'!$E$2:$E$53,'Transactions (Dated)'!$D$2:$D$53,'Share Values'!$V522,'Transactions (Dated)'!$B$2:$B$53,'Share Values'!X$11,'Transactions (Dated)'!$C$2:$C$53,"Sell")</f>
        <v>9375</v>
      </c>
      <c r="Y522" s="40">
        <f ca="1">Y521+SUMIFS('Transactions (Dated)'!$E$2:$E$53,'Transactions (Dated)'!$D$2:$D$53,'Share Values'!$V522,'Transactions (Dated)'!$B$2:$B$53,'Share Values'!Y$11,'Transactions (Dated)'!$C$2:$C$53,"Buy")-SUMIFS('Transactions (Dated)'!$E$2:$E$53,'Transactions (Dated)'!$D$2:$D$53,'Share Values'!$V522,'Transactions (Dated)'!$B$2:$B$53,'Share Values'!Y$11,'Transactions (Dated)'!$C$2:$C$53,"Sell")</f>
        <v>0</v>
      </c>
      <c r="Z522" s="40">
        <f ca="1">Z521+SUMIFS('Transactions (Dated)'!$E$2:$E$53,'Transactions (Dated)'!$D$2:$D$53,'Share Values'!$V522,'Transactions (Dated)'!$B$2:$B$53,'Share Values'!Z$11,'Transactions (Dated)'!$C$2:$C$53,"Buy")-SUMIFS('Transactions (Dated)'!$E$2:$E$53,'Transactions (Dated)'!$D$2:$D$53,'Share Values'!$V522,'Transactions (Dated)'!$B$2:$B$53,'Share Values'!Z$11,'Transactions (Dated)'!$C$2:$C$53,"Sell")</f>
        <v>1892</v>
      </c>
      <c r="AA522" s="40">
        <f ca="1">AA521+SUMIFS('Transactions (Dated)'!$E$2:$E$53,'Transactions (Dated)'!$D$2:$D$53,'Share Values'!$V522,'Transactions (Dated)'!$B$2:$B$53,'Share Values'!AA$11,'Transactions (Dated)'!$C$2:$C$53,"Buy")-SUMIFS('Transactions (Dated)'!$E$2:$E$53,'Transactions (Dated)'!$D$2:$D$53,'Share Values'!$V522,'Transactions (Dated)'!$B$2:$B$53,'Share Values'!AA$11,'Transactions (Dated)'!$C$2:$C$53,"Sell")</f>
        <v>2348</v>
      </c>
      <c r="AB522" s="40">
        <f ca="1">AB521+SUMIFS('Transactions (Dated)'!$E$2:$E$53,'Transactions (Dated)'!$D$2:$D$53,'Share Values'!$V522,'Transactions (Dated)'!$B$2:$B$53,'Share Values'!AB$11,'Transactions (Dated)'!$C$2:$C$53,"Buy")-SUMIFS('Transactions (Dated)'!$E$2:$E$53,'Transactions (Dated)'!$D$2:$D$53,'Share Values'!$V522,'Transactions (Dated)'!$B$2:$B$53,'Share Values'!AB$11,'Transactions (Dated)'!$C$2:$C$53,"Sell")</f>
        <v>4900</v>
      </c>
      <c r="AC522" s="40">
        <f ca="1">AC521+SUMIFS('Transactions (Dated)'!$E$2:$E$53,'Transactions (Dated)'!$D$2:$D$53,'Share Values'!$V522,'Transactions (Dated)'!$B$2:$B$53,'Share Values'!AC$11,'Transactions (Dated)'!$C$2:$C$53,"Buy")-SUMIFS('Transactions (Dated)'!$E$2:$E$53,'Transactions (Dated)'!$D$2:$D$53,'Share Values'!$V522,'Transactions (Dated)'!$B$2:$B$53,'Share Values'!AC$11,'Transactions (Dated)'!$C$2:$C$53,"Sell")</f>
        <v>2900</v>
      </c>
      <c r="AD522" s="40">
        <f ca="1">AD521+SUMIFS('Transactions (Dated)'!$E$2:$E$53,'Transactions (Dated)'!$D$2:$D$53,'Share Values'!$V522,'Transactions (Dated)'!$B$2:$B$53,'Share Values'!AD$11,'Transactions (Dated)'!$C$2:$C$53,"Buy")-SUMIFS('Transactions (Dated)'!$E$2:$E$53,'Transactions (Dated)'!$D$2:$D$53,'Share Values'!$V522,'Transactions (Dated)'!$B$2:$B$53,'Share Values'!AD$11,'Transactions (Dated)'!$C$2:$C$53,"Sell")</f>
        <v>14201</v>
      </c>
      <c r="AE522" s="40">
        <f ca="1">AE521+SUMIFS('Transactions (Dated)'!$E$2:$E$53,'Transactions (Dated)'!$D$2:$D$53,'Share Values'!$V522,'Transactions (Dated)'!$B$2:$B$53,'Share Values'!AE$11,'Transactions (Dated)'!$C$2:$C$53,"Buy")-SUMIFS('Transactions (Dated)'!$E$2:$E$53,'Transactions (Dated)'!$D$2:$D$53,'Share Values'!$V522,'Transactions (Dated)'!$B$2:$B$53,'Share Values'!AE$11,'Transactions (Dated)'!$C$2:$C$53,"Sell")</f>
        <v>6835</v>
      </c>
      <c r="AF522" s="40">
        <f ca="1">AF521+SUMIFS('Transactions (Dated)'!$E$2:$E$53,'Transactions (Dated)'!$D$2:$D$53,'Share Values'!$V522,'Transactions (Dated)'!$B$2:$B$53,'Share Values'!AF$11,'Transactions (Dated)'!$C$2:$C$53,"Buy")-SUMIFS('Transactions (Dated)'!$E$2:$E$53,'Transactions (Dated)'!$D$2:$D$53,'Share Values'!$V522,'Transactions (Dated)'!$B$2:$B$53,'Share Values'!AF$11,'Transactions (Dated)'!$C$2:$C$53,"Sell")</f>
        <v>0</v>
      </c>
      <c r="AG522" s="40">
        <f ca="1">AG521+SUMIFS('Transactions (Dated)'!$E$2:$E$53,'Transactions (Dated)'!$D$2:$D$53,'Share Values'!$V522,'Transactions (Dated)'!$B$2:$B$53,'Share Values'!AG$11,'Transactions (Dated)'!$C$2:$C$53,"Buy")-SUMIFS('Transactions (Dated)'!$E$2:$E$53,'Transactions (Dated)'!$D$2:$D$53,'Share Values'!$V522,'Transactions (Dated)'!$B$2:$B$53,'Share Values'!AG$11,'Transactions (Dated)'!$C$2:$C$53,"Sell")</f>
        <v>0</v>
      </c>
      <c r="AH522" s="40">
        <f ca="1">AH521+SUMIFS('Transactions (Dated)'!$E$2:$E$53,'Transactions (Dated)'!$D$2:$D$53,'Share Values'!$V522,'Transactions (Dated)'!$B$2:$B$53,'Share Values'!AH$11,'Transactions (Dated)'!$C$2:$C$53,"Buy")-SUMIFS('Transactions (Dated)'!$E$2:$E$53,'Transactions (Dated)'!$D$2:$D$53,'Share Values'!$V522,'Transactions (Dated)'!$B$2:$B$53,'Share Values'!AH$11,'Transactions (Dated)'!$C$2:$C$53,"Sell")</f>
        <v>0</v>
      </c>
      <c r="AI522" s="40">
        <f ca="1">AI521+SUMIFS('Transactions (Dated)'!$E$2:$E$53,'Transactions (Dated)'!$D$2:$D$53,'Share Values'!$V522,'Transactions (Dated)'!$B$2:$B$53,'Share Values'!AI$11,'Transactions (Dated)'!$C$2:$C$53,"Buy")-SUMIFS('Transactions (Dated)'!$E$2:$E$53,'Transactions (Dated)'!$D$2:$D$53,'Share Values'!$V522,'Transactions (Dated)'!$B$2:$B$53,'Share Values'!AI$11,'Transactions (Dated)'!$C$2:$C$53,"Sell")</f>
        <v>0</v>
      </c>
      <c r="AJ522" s="40">
        <f ca="1">AJ521+SUMIFS('Transactions (Dated)'!$E$2:$E$53,'Transactions (Dated)'!$D$2:$D$53,'Share Values'!$V522,'Transactions (Dated)'!$B$2:$B$53,'Share Values'!AJ$11,'Transactions (Dated)'!$C$2:$C$53,"Buy")-SUMIFS('Transactions (Dated)'!$E$2:$E$53,'Transactions (Dated)'!$D$2:$D$53,'Share Values'!$V522,'Transactions (Dated)'!$B$2:$B$53,'Share Values'!AJ$11,'Transactions (Dated)'!$C$2:$C$53,"Sell")</f>
        <v>0</v>
      </c>
      <c r="AK522" s="40"/>
      <c r="AM522" s="3">
        <f t="shared" si="177"/>
        <v>42656</v>
      </c>
      <c r="AN522" s="6">
        <f t="shared" ca="1" si="178"/>
        <v>45602.5</v>
      </c>
      <c r="AO522" s="6">
        <f t="shared" ca="1" si="179"/>
        <v>26156.25</v>
      </c>
      <c r="AP522" s="6">
        <f t="shared" ca="1" si="180"/>
        <v>0</v>
      </c>
      <c r="AQ522" s="6">
        <f t="shared" ca="1" si="181"/>
        <v>71990.599999999991</v>
      </c>
      <c r="AR522" s="6">
        <f t="shared" ca="1" si="182"/>
        <v>19793.64</v>
      </c>
      <c r="AS522" s="6">
        <f t="shared" ca="1" si="183"/>
        <v>70511</v>
      </c>
      <c r="AT522" s="6">
        <f t="shared" ca="1" si="184"/>
        <v>45356</v>
      </c>
      <c r="AU522" s="6">
        <f t="shared" ca="1" si="185"/>
        <v>101395.14</v>
      </c>
      <c r="AV522" s="6">
        <f t="shared" ca="1" si="186"/>
        <v>69033.5</v>
      </c>
      <c r="AW522" s="6">
        <f t="shared" ca="1" si="187"/>
        <v>0</v>
      </c>
      <c r="AX522" s="6">
        <f t="shared" ca="1" si="188"/>
        <v>0</v>
      </c>
      <c r="AY522" s="6">
        <f t="shared" ca="1" si="189"/>
        <v>0</v>
      </c>
      <c r="AZ522" s="6">
        <f t="shared" ca="1" si="190"/>
        <v>0</v>
      </c>
      <c r="BA522" s="6">
        <f t="shared" ca="1" si="191"/>
        <v>0</v>
      </c>
      <c r="BB522" s="6"/>
      <c r="BD522" s="4">
        <f t="shared" ca="1" si="192"/>
        <v>449838.63</v>
      </c>
      <c r="BF522" s="3">
        <f t="shared" si="193"/>
        <v>42656</v>
      </c>
      <c r="BG522" s="6">
        <f>BG521+SUMIFS('Transactions (Dated)'!H:H,'Transactions (Dated)'!D:D,'Share Values'!AM522)</f>
        <v>633797.67999999993</v>
      </c>
      <c r="BH522" s="6">
        <f ca="1">BH521+SUMIFS('Transactions (Dated)'!$F:$F,'Transactions (Dated)'!$D:$D,$BF522,'Transactions (Dated)'!$B:$B,BH$11,'Transactions (Dated)'!$C:$C,"Dividend (paid to cash)")*W522</f>
        <v>0</v>
      </c>
      <c r="BI522" s="6">
        <f ca="1">BI521+SUMIFS('Transactions (Dated)'!$F:$F,'Transactions (Dated)'!$D:$D,$BF522,'Transactions (Dated)'!$B:$B,BI$11,'Transactions (Dated)'!$C:$C,"Dividend (paid to cash)")*X522</f>
        <v>2421.875</v>
      </c>
      <c r="BJ522" s="6">
        <f ca="1">BJ521+SUMIFS('Transactions (Dated)'!$F:$F,'Transactions (Dated)'!$D:$D,$BF522,'Transactions (Dated)'!$B:$B,BJ$11,'Transactions (Dated)'!$C:$C,"Dividend (paid to cash)")*Y522</f>
        <v>0</v>
      </c>
      <c r="BK522" s="6">
        <f ca="1">BK521+SUMIFS('Transactions (Dated)'!$F:$F,'Transactions (Dated)'!$D:$D,$BF522,'Transactions (Dated)'!$B:$B,BK$11,'Transactions (Dated)'!$C:$C,"Dividend (paid to cash)")*Z522</f>
        <v>482.46000000000004</v>
      </c>
      <c r="BL522" s="6">
        <f ca="1">BL521+SUMIFS('Transactions (Dated)'!$F:$F,'Transactions (Dated)'!$D:$D,$BF522,'Transactions (Dated)'!$B:$B,BL$11,'Transactions (Dated)'!$C:$C,"Dividend (paid to cash)")*AA522</f>
        <v>0</v>
      </c>
      <c r="BM522" s="6">
        <f ca="1">BM521+SUMIFS('Transactions (Dated)'!$F:$F,'Transactions (Dated)'!$D:$D,$BF522,'Transactions (Dated)'!$B:$B,BM$11,'Transactions (Dated)'!$C:$C,"Dividend (paid to cash)")*AB522</f>
        <v>3593.17</v>
      </c>
      <c r="BN522" s="6">
        <f ca="1">BN521+SUMIFS('Transactions (Dated)'!$F:$F,'Transactions (Dated)'!$D:$D,$BF522,'Transactions (Dated)'!$B:$B,BN$11,'Transactions (Dated)'!$C:$C,"Dividend (paid to cash)")*AC522</f>
        <v>2465</v>
      </c>
      <c r="BO522" s="6">
        <f ca="1">BO521+SUMIFS('Transactions (Dated)'!$F:$F,'Transactions (Dated)'!$D:$D,$BF522,'Transactions (Dated)'!$B:$B,BO$11,'Transactions (Dated)'!$C:$C,"Dividend (paid to cash)")*AD522</f>
        <v>0</v>
      </c>
      <c r="BP522" s="6">
        <f ca="1">BP521+SUMIFS('Transactions (Dated)'!$F:$F,'Transactions (Dated)'!$D:$D,$BF522,'Transactions (Dated)'!$B:$B,BP$11,'Transactions (Dated)'!$C:$C,"Dividend (paid to cash)")*AE522</f>
        <v>0</v>
      </c>
      <c r="BQ522" s="6">
        <f ca="1">BQ521+SUMIFS('Transactions (Dated)'!$F:$F,'Transactions (Dated)'!$D:$D,$BF522,'Transactions (Dated)'!$B:$B,BQ$11,'Transactions (Dated)'!$C:$C,"Dividend (paid to cash)")*AF522</f>
        <v>0</v>
      </c>
      <c r="BR522" s="6">
        <f ca="1">BR521+SUMIFS('Transactions (Dated)'!$F:$F,'Transactions (Dated)'!$D:$D,$BF522,'Transactions (Dated)'!$B:$B,BR$11,'Transactions (Dated)'!$C:$C,"Dividend (paid to cash)")*AG522</f>
        <v>0</v>
      </c>
      <c r="BS522" s="6">
        <f ca="1">BS521+SUMIFS('Transactions (Dated)'!$F:$F,'Transactions (Dated)'!$D:$D,$BF522,'Transactions (Dated)'!$B:$B,BS$11,'Transactions (Dated)'!$C:$C,"Dividend (paid to cash)")*AH522</f>
        <v>0</v>
      </c>
      <c r="BT522" s="6">
        <f ca="1">BT521+SUMIFS('Transactions (Dated)'!$F:$F,'Transactions (Dated)'!$D:$D,$BF522,'Transactions (Dated)'!$B:$B,BT$11,'Transactions (Dated)'!$C:$C,"Dividend (paid to cash)")*AI522</f>
        <v>0</v>
      </c>
      <c r="BU522" s="6">
        <f ca="1">BU521+SUMIFS('Transactions (Dated)'!$F:$F,'Transactions (Dated)'!$D:$D,$BF522,'Transactions (Dated)'!$B:$B,BU$11,'Transactions (Dated)'!$C:$C,"Dividend (paid to cash)")*AJ522</f>
        <v>0</v>
      </c>
      <c r="BV522" s="6"/>
      <c r="BX522" s="6">
        <f t="shared" ca="1" si="198"/>
        <v>642760.18499999994</v>
      </c>
      <c r="BZ522" s="3">
        <f t="shared" si="199"/>
        <v>42656</v>
      </c>
      <c r="CA522" s="4">
        <f t="shared" ca="1" si="194"/>
        <v>449838.63</v>
      </c>
      <c r="CB522" s="4">
        <f t="shared" ca="1" si="195"/>
        <v>642760.18499999994</v>
      </c>
      <c r="CD522" s="4">
        <f t="shared" ca="1" si="196"/>
        <v>1092598.8149999999</v>
      </c>
    </row>
    <row r="523" spans="2:82">
      <c r="B523" s="3">
        <f t="shared" si="197"/>
        <v>42657</v>
      </c>
      <c r="C523" s="2">
        <v>14585</v>
      </c>
      <c r="E523" s="70">
        <v>42657</v>
      </c>
      <c r="F523" s="69">
        <v>9.84</v>
      </c>
      <c r="G523" s="69">
        <v>2.8</v>
      </c>
      <c r="H523" s="69">
        <v>19.68</v>
      </c>
      <c r="I523" s="69">
        <v>37.71</v>
      </c>
      <c r="J523" s="69">
        <v>8.3800000000000008</v>
      </c>
      <c r="K523" s="69">
        <v>14.53</v>
      </c>
      <c r="L523" s="69">
        <v>15.82</v>
      </c>
      <c r="M523" s="69">
        <v>6.91</v>
      </c>
      <c r="N523" s="69">
        <v>10.08</v>
      </c>
      <c r="O523" s="69">
        <v>11.2933</v>
      </c>
      <c r="P523" s="69">
        <v>20.82</v>
      </c>
      <c r="Q523" s="69">
        <v>1.44</v>
      </c>
      <c r="R523" s="69">
        <v>5.01</v>
      </c>
      <c r="S523" s="69">
        <v>41.95</v>
      </c>
      <c r="T523" s="4"/>
      <c r="V523" s="3">
        <f t="shared" si="176"/>
        <v>42657</v>
      </c>
      <c r="W523" s="40">
        <f ca="1">W522+SUMIFS('Transactions (Dated)'!$E$2:$E$53,'Transactions (Dated)'!$D$2:$D$53,'Share Values'!$V523,'Transactions (Dated)'!$B$2:$B$53,'Share Values'!W$11,'Transactions (Dated)'!$C$2:$C$53,"Buy")-SUMIFS('Transactions (Dated)'!$E$2:$E$53,'Transactions (Dated)'!$D$2:$D$53,'Share Values'!$V523,'Transactions (Dated)'!$B$2:$B$53,'Share Values'!W$11,'Transactions (Dated)'!$C$2:$C$53,"Sell")</f>
        <v>4625</v>
      </c>
      <c r="X523" s="40">
        <f ca="1">X522+SUMIFS('Transactions (Dated)'!$E$2:$E$53,'Transactions (Dated)'!$D$2:$D$53,'Share Values'!$V523,'Transactions (Dated)'!$B$2:$B$53,'Share Values'!X$11,'Transactions (Dated)'!$C$2:$C$53,"Buy")-SUMIFS('Transactions (Dated)'!$E$2:$E$53,'Transactions (Dated)'!$D$2:$D$53,'Share Values'!$V523,'Transactions (Dated)'!$B$2:$B$53,'Share Values'!X$11,'Transactions (Dated)'!$C$2:$C$53,"Sell")</f>
        <v>9375</v>
      </c>
      <c r="Y523" s="40">
        <f ca="1">Y522+SUMIFS('Transactions (Dated)'!$E$2:$E$53,'Transactions (Dated)'!$D$2:$D$53,'Share Values'!$V523,'Transactions (Dated)'!$B$2:$B$53,'Share Values'!Y$11,'Transactions (Dated)'!$C$2:$C$53,"Buy")-SUMIFS('Transactions (Dated)'!$E$2:$E$53,'Transactions (Dated)'!$D$2:$D$53,'Share Values'!$V523,'Transactions (Dated)'!$B$2:$B$53,'Share Values'!Y$11,'Transactions (Dated)'!$C$2:$C$53,"Sell")</f>
        <v>0</v>
      </c>
      <c r="Z523" s="40">
        <f ca="1">Z522+SUMIFS('Transactions (Dated)'!$E$2:$E$53,'Transactions (Dated)'!$D$2:$D$53,'Share Values'!$V523,'Transactions (Dated)'!$B$2:$B$53,'Share Values'!Z$11,'Transactions (Dated)'!$C$2:$C$53,"Buy")-SUMIFS('Transactions (Dated)'!$E$2:$E$53,'Transactions (Dated)'!$D$2:$D$53,'Share Values'!$V523,'Transactions (Dated)'!$B$2:$B$53,'Share Values'!Z$11,'Transactions (Dated)'!$C$2:$C$53,"Sell")</f>
        <v>1892</v>
      </c>
      <c r="AA523" s="40">
        <f ca="1">AA522+SUMIFS('Transactions (Dated)'!$E$2:$E$53,'Transactions (Dated)'!$D$2:$D$53,'Share Values'!$V523,'Transactions (Dated)'!$B$2:$B$53,'Share Values'!AA$11,'Transactions (Dated)'!$C$2:$C$53,"Buy")-SUMIFS('Transactions (Dated)'!$E$2:$E$53,'Transactions (Dated)'!$D$2:$D$53,'Share Values'!$V523,'Transactions (Dated)'!$B$2:$B$53,'Share Values'!AA$11,'Transactions (Dated)'!$C$2:$C$53,"Sell")</f>
        <v>2348</v>
      </c>
      <c r="AB523" s="40">
        <f ca="1">AB522+SUMIFS('Transactions (Dated)'!$E$2:$E$53,'Transactions (Dated)'!$D$2:$D$53,'Share Values'!$V523,'Transactions (Dated)'!$B$2:$B$53,'Share Values'!AB$11,'Transactions (Dated)'!$C$2:$C$53,"Buy")-SUMIFS('Transactions (Dated)'!$E$2:$E$53,'Transactions (Dated)'!$D$2:$D$53,'Share Values'!$V523,'Transactions (Dated)'!$B$2:$B$53,'Share Values'!AB$11,'Transactions (Dated)'!$C$2:$C$53,"Sell")</f>
        <v>4900</v>
      </c>
      <c r="AC523" s="40">
        <f ca="1">AC522+SUMIFS('Transactions (Dated)'!$E$2:$E$53,'Transactions (Dated)'!$D$2:$D$53,'Share Values'!$V523,'Transactions (Dated)'!$B$2:$B$53,'Share Values'!AC$11,'Transactions (Dated)'!$C$2:$C$53,"Buy")-SUMIFS('Transactions (Dated)'!$E$2:$E$53,'Transactions (Dated)'!$D$2:$D$53,'Share Values'!$V523,'Transactions (Dated)'!$B$2:$B$53,'Share Values'!AC$11,'Transactions (Dated)'!$C$2:$C$53,"Sell")</f>
        <v>2900</v>
      </c>
      <c r="AD523" s="40">
        <f ca="1">AD522+SUMIFS('Transactions (Dated)'!$E$2:$E$53,'Transactions (Dated)'!$D$2:$D$53,'Share Values'!$V523,'Transactions (Dated)'!$B$2:$B$53,'Share Values'!AD$11,'Transactions (Dated)'!$C$2:$C$53,"Buy")-SUMIFS('Transactions (Dated)'!$E$2:$E$53,'Transactions (Dated)'!$D$2:$D$53,'Share Values'!$V523,'Transactions (Dated)'!$B$2:$B$53,'Share Values'!AD$11,'Transactions (Dated)'!$C$2:$C$53,"Sell")</f>
        <v>14201</v>
      </c>
      <c r="AE523" s="40">
        <f ca="1">AE522+SUMIFS('Transactions (Dated)'!$E$2:$E$53,'Transactions (Dated)'!$D$2:$D$53,'Share Values'!$V523,'Transactions (Dated)'!$B$2:$B$53,'Share Values'!AE$11,'Transactions (Dated)'!$C$2:$C$53,"Buy")-SUMIFS('Transactions (Dated)'!$E$2:$E$53,'Transactions (Dated)'!$D$2:$D$53,'Share Values'!$V523,'Transactions (Dated)'!$B$2:$B$53,'Share Values'!AE$11,'Transactions (Dated)'!$C$2:$C$53,"Sell")</f>
        <v>6835</v>
      </c>
      <c r="AF523" s="40">
        <f ca="1">AF522+SUMIFS('Transactions (Dated)'!$E$2:$E$53,'Transactions (Dated)'!$D$2:$D$53,'Share Values'!$V523,'Transactions (Dated)'!$B$2:$B$53,'Share Values'!AF$11,'Transactions (Dated)'!$C$2:$C$53,"Buy")-SUMIFS('Transactions (Dated)'!$E$2:$E$53,'Transactions (Dated)'!$D$2:$D$53,'Share Values'!$V523,'Transactions (Dated)'!$B$2:$B$53,'Share Values'!AF$11,'Transactions (Dated)'!$C$2:$C$53,"Sell")</f>
        <v>0</v>
      </c>
      <c r="AG523" s="40">
        <f ca="1">AG522+SUMIFS('Transactions (Dated)'!$E$2:$E$53,'Transactions (Dated)'!$D$2:$D$53,'Share Values'!$V523,'Transactions (Dated)'!$B$2:$B$53,'Share Values'!AG$11,'Transactions (Dated)'!$C$2:$C$53,"Buy")-SUMIFS('Transactions (Dated)'!$E$2:$E$53,'Transactions (Dated)'!$D$2:$D$53,'Share Values'!$V523,'Transactions (Dated)'!$B$2:$B$53,'Share Values'!AG$11,'Transactions (Dated)'!$C$2:$C$53,"Sell")</f>
        <v>0</v>
      </c>
      <c r="AH523" s="40">
        <f ca="1">AH522+SUMIFS('Transactions (Dated)'!$E$2:$E$53,'Transactions (Dated)'!$D$2:$D$53,'Share Values'!$V523,'Transactions (Dated)'!$B$2:$B$53,'Share Values'!AH$11,'Transactions (Dated)'!$C$2:$C$53,"Buy")-SUMIFS('Transactions (Dated)'!$E$2:$E$53,'Transactions (Dated)'!$D$2:$D$53,'Share Values'!$V523,'Transactions (Dated)'!$B$2:$B$53,'Share Values'!AH$11,'Transactions (Dated)'!$C$2:$C$53,"Sell")</f>
        <v>0</v>
      </c>
      <c r="AI523" s="40">
        <f ca="1">AI522+SUMIFS('Transactions (Dated)'!$E$2:$E$53,'Transactions (Dated)'!$D$2:$D$53,'Share Values'!$V523,'Transactions (Dated)'!$B$2:$B$53,'Share Values'!AI$11,'Transactions (Dated)'!$C$2:$C$53,"Buy")-SUMIFS('Transactions (Dated)'!$E$2:$E$53,'Transactions (Dated)'!$D$2:$D$53,'Share Values'!$V523,'Transactions (Dated)'!$B$2:$B$53,'Share Values'!AI$11,'Transactions (Dated)'!$C$2:$C$53,"Sell")</f>
        <v>0</v>
      </c>
      <c r="AJ523" s="40">
        <f ca="1">AJ522+SUMIFS('Transactions (Dated)'!$E$2:$E$53,'Transactions (Dated)'!$D$2:$D$53,'Share Values'!$V523,'Transactions (Dated)'!$B$2:$B$53,'Share Values'!AJ$11,'Transactions (Dated)'!$C$2:$C$53,"Buy")-SUMIFS('Transactions (Dated)'!$E$2:$E$53,'Transactions (Dated)'!$D$2:$D$53,'Share Values'!$V523,'Transactions (Dated)'!$B$2:$B$53,'Share Values'!AJ$11,'Transactions (Dated)'!$C$2:$C$53,"Sell")</f>
        <v>0</v>
      </c>
      <c r="AK523" s="40"/>
      <c r="AM523" s="3">
        <f t="shared" si="177"/>
        <v>42657</v>
      </c>
      <c r="AN523" s="6">
        <f t="shared" ca="1" si="178"/>
        <v>45510</v>
      </c>
      <c r="AO523" s="6">
        <f t="shared" ca="1" si="179"/>
        <v>26250</v>
      </c>
      <c r="AP523" s="6">
        <f t="shared" ca="1" si="180"/>
        <v>0</v>
      </c>
      <c r="AQ523" s="6">
        <f t="shared" ca="1" si="181"/>
        <v>71347.320000000007</v>
      </c>
      <c r="AR523" s="6">
        <f t="shared" ca="1" si="182"/>
        <v>19676.240000000002</v>
      </c>
      <c r="AS523" s="6">
        <f t="shared" ca="1" si="183"/>
        <v>71197</v>
      </c>
      <c r="AT523" s="6">
        <f t="shared" ca="1" si="184"/>
        <v>45878</v>
      </c>
      <c r="AU523" s="6">
        <f t="shared" ca="1" si="185"/>
        <v>98128.91</v>
      </c>
      <c r="AV523" s="6">
        <f t="shared" ca="1" si="186"/>
        <v>68896.800000000003</v>
      </c>
      <c r="AW523" s="6">
        <f t="shared" ca="1" si="187"/>
        <v>0</v>
      </c>
      <c r="AX523" s="6">
        <f t="shared" ca="1" si="188"/>
        <v>0</v>
      </c>
      <c r="AY523" s="6">
        <f t="shared" ca="1" si="189"/>
        <v>0</v>
      </c>
      <c r="AZ523" s="6">
        <f t="shared" ca="1" si="190"/>
        <v>0</v>
      </c>
      <c r="BA523" s="6">
        <f t="shared" ca="1" si="191"/>
        <v>0</v>
      </c>
      <c r="BB523" s="6"/>
      <c r="BD523" s="4">
        <f t="shared" ca="1" si="192"/>
        <v>446884.26999999996</v>
      </c>
      <c r="BF523" s="3">
        <f t="shared" si="193"/>
        <v>42657</v>
      </c>
      <c r="BG523" s="6">
        <f>BG522+SUMIFS('Transactions (Dated)'!H:H,'Transactions (Dated)'!D:D,'Share Values'!AM523)</f>
        <v>633797.67999999993</v>
      </c>
      <c r="BH523" s="6">
        <f ca="1">BH522+SUMIFS('Transactions (Dated)'!$F:$F,'Transactions (Dated)'!$D:$D,$BF523,'Transactions (Dated)'!$B:$B,BH$11,'Transactions (Dated)'!$C:$C,"Dividend (paid to cash)")*W523</f>
        <v>0</v>
      </c>
      <c r="BI523" s="6">
        <f ca="1">BI522+SUMIFS('Transactions (Dated)'!$F:$F,'Transactions (Dated)'!$D:$D,$BF523,'Transactions (Dated)'!$B:$B,BI$11,'Transactions (Dated)'!$C:$C,"Dividend (paid to cash)")*X523</f>
        <v>2421.875</v>
      </c>
      <c r="BJ523" s="6">
        <f ca="1">BJ522+SUMIFS('Transactions (Dated)'!$F:$F,'Transactions (Dated)'!$D:$D,$BF523,'Transactions (Dated)'!$B:$B,BJ$11,'Transactions (Dated)'!$C:$C,"Dividend (paid to cash)")*Y523</f>
        <v>0</v>
      </c>
      <c r="BK523" s="6">
        <f ca="1">BK522+SUMIFS('Transactions (Dated)'!$F:$F,'Transactions (Dated)'!$D:$D,$BF523,'Transactions (Dated)'!$B:$B,BK$11,'Transactions (Dated)'!$C:$C,"Dividend (paid to cash)")*Z523</f>
        <v>482.46000000000004</v>
      </c>
      <c r="BL523" s="6">
        <f ca="1">BL522+SUMIFS('Transactions (Dated)'!$F:$F,'Transactions (Dated)'!$D:$D,$BF523,'Transactions (Dated)'!$B:$B,BL$11,'Transactions (Dated)'!$C:$C,"Dividend (paid to cash)")*AA523</f>
        <v>0</v>
      </c>
      <c r="BM523" s="6">
        <f ca="1">BM522+SUMIFS('Transactions (Dated)'!$F:$F,'Transactions (Dated)'!$D:$D,$BF523,'Transactions (Dated)'!$B:$B,BM$11,'Transactions (Dated)'!$C:$C,"Dividend (paid to cash)")*AB523</f>
        <v>3593.17</v>
      </c>
      <c r="BN523" s="6">
        <f ca="1">BN522+SUMIFS('Transactions (Dated)'!$F:$F,'Transactions (Dated)'!$D:$D,$BF523,'Transactions (Dated)'!$B:$B,BN$11,'Transactions (Dated)'!$C:$C,"Dividend (paid to cash)")*AC523</f>
        <v>2465</v>
      </c>
      <c r="BO523" s="6">
        <f ca="1">BO522+SUMIFS('Transactions (Dated)'!$F:$F,'Transactions (Dated)'!$D:$D,$BF523,'Transactions (Dated)'!$B:$B,BO$11,'Transactions (Dated)'!$C:$C,"Dividend (paid to cash)")*AD523</f>
        <v>0</v>
      </c>
      <c r="BP523" s="6">
        <f ca="1">BP522+SUMIFS('Transactions (Dated)'!$F:$F,'Transactions (Dated)'!$D:$D,$BF523,'Transactions (Dated)'!$B:$B,BP$11,'Transactions (Dated)'!$C:$C,"Dividend (paid to cash)")*AE523</f>
        <v>0</v>
      </c>
      <c r="BQ523" s="6">
        <f ca="1">BQ522+SUMIFS('Transactions (Dated)'!$F:$F,'Transactions (Dated)'!$D:$D,$BF523,'Transactions (Dated)'!$B:$B,BQ$11,'Transactions (Dated)'!$C:$C,"Dividend (paid to cash)")*AF523</f>
        <v>0</v>
      </c>
      <c r="BR523" s="6">
        <f ca="1">BR522+SUMIFS('Transactions (Dated)'!$F:$F,'Transactions (Dated)'!$D:$D,$BF523,'Transactions (Dated)'!$B:$B,BR$11,'Transactions (Dated)'!$C:$C,"Dividend (paid to cash)")*AG523</f>
        <v>0</v>
      </c>
      <c r="BS523" s="6">
        <f ca="1">BS522+SUMIFS('Transactions (Dated)'!$F:$F,'Transactions (Dated)'!$D:$D,$BF523,'Transactions (Dated)'!$B:$B,BS$11,'Transactions (Dated)'!$C:$C,"Dividend (paid to cash)")*AH523</f>
        <v>0</v>
      </c>
      <c r="BT523" s="6">
        <f ca="1">BT522+SUMIFS('Transactions (Dated)'!$F:$F,'Transactions (Dated)'!$D:$D,$BF523,'Transactions (Dated)'!$B:$B,BT$11,'Transactions (Dated)'!$C:$C,"Dividend (paid to cash)")*AI523</f>
        <v>0</v>
      </c>
      <c r="BU523" s="6">
        <f ca="1">BU522+SUMIFS('Transactions (Dated)'!$F:$F,'Transactions (Dated)'!$D:$D,$BF523,'Transactions (Dated)'!$B:$B,BU$11,'Transactions (Dated)'!$C:$C,"Dividend (paid to cash)")*AJ523</f>
        <v>0</v>
      </c>
      <c r="BV523" s="6"/>
      <c r="BX523" s="6">
        <f t="shared" ca="1" si="198"/>
        <v>642760.18499999994</v>
      </c>
      <c r="BZ523" s="3">
        <f t="shared" si="199"/>
        <v>42657</v>
      </c>
      <c r="CA523" s="4">
        <f t="shared" ca="1" si="194"/>
        <v>446884.26999999996</v>
      </c>
      <c r="CB523" s="4">
        <f t="shared" ca="1" si="195"/>
        <v>642760.18499999994</v>
      </c>
      <c r="CD523" s="4">
        <f t="shared" ca="1" si="196"/>
        <v>1089644.4549999998</v>
      </c>
    </row>
    <row r="524" spans="2:82">
      <c r="B524" s="3">
        <f t="shared" si="197"/>
        <v>42660</v>
      </c>
      <c r="C524" s="2">
        <v>14596.5</v>
      </c>
      <c r="E524" s="70">
        <v>42660</v>
      </c>
      <c r="F524" s="69">
        <v>9.67</v>
      </c>
      <c r="G524" s="69">
        <v>2.75</v>
      </c>
      <c r="H524" s="69">
        <v>19.670000000000002</v>
      </c>
      <c r="I524" s="69">
        <v>37.880000000000003</v>
      </c>
      <c r="J524" s="69">
        <v>8.36</v>
      </c>
      <c r="K524" s="69">
        <v>14.55</v>
      </c>
      <c r="L524" s="69">
        <v>15.82</v>
      </c>
      <c r="M524" s="69">
        <v>6.93</v>
      </c>
      <c r="N524" s="69">
        <v>10.11</v>
      </c>
      <c r="O524" s="69">
        <v>11.8</v>
      </c>
      <c r="P524" s="69">
        <v>20.77</v>
      </c>
      <c r="Q524" s="69">
        <v>1.4</v>
      </c>
      <c r="R524" s="69">
        <v>5</v>
      </c>
      <c r="S524" s="69">
        <v>42.54</v>
      </c>
      <c r="T524" s="4"/>
      <c r="V524" s="3">
        <f t="shared" ref="V524:V530" si="200">E524</f>
        <v>42660</v>
      </c>
      <c r="W524" s="40">
        <f ca="1">W523+SUMIFS('Transactions (Dated)'!$E$2:$E$53,'Transactions (Dated)'!$D$2:$D$53,'Share Values'!$V524,'Transactions (Dated)'!$B$2:$B$53,'Share Values'!W$11,'Transactions (Dated)'!$C$2:$C$53,"Buy")-SUMIFS('Transactions (Dated)'!$E$2:$E$53,'Transactions (Dated)'!$D$2:$D$53,'Share Values'!$V524,'Transactions (Dated)'!$B$2:$B$53,'Share Values'!W$11,'Transactions (Dated)'!$C$2:$C$53,"Sell")</f>
        <v>4625</v>
      </c>
      <c r="X524" s="40">
        <f ca="1">X523+SUMIFS('Transactions (Dated)'!$E$2:$E$53,'Transactions (Dated)'!$D$2:$D$53,'Share Values'!$V524,'Transactions (Dated)'!$B$2:$B$53,'Share Values'!X$11,'Transactions (Dated)'!$C$2:$C$53,"Buy")-SUMIFS('Transactions (Dated)'!$E$2:$E$53,'Transactions (Dated)'!$D$2:$D$53,'Share Values'!$V524,'Transactions (Dated)'!$B$2:$B$53,'Share Values'!X$11,'Transactions (Dated)'!$C$2:$C$53,"Sell")</f>
        <v>9375</v>
      </c>
      <c r="Y524" s="40">
        <f ca="1">Y523+SUMIFS('Transactions (Dated)'!$E$2:$E$53,'Transactions (Dated)'!$D$2:$D$53,'Share Values'!$V524,'Transactions (Dated)'!$B$2:$B$53,'Share Values'!Y$11,'Transactions (Dated)'!$C$2:$C$53,"Buy")-SUMIFS('Transactions (Dated)'!$E$2:$E$53,'Transactions (Dated)'!$D$2:$D$53,'Share Values'!$V524,'Transactions (Dated)'!$B$2:$B$53,'Share Values'!Y$11,'Transactions (Dated)'!$C$2:$C$53,"Sell")</f>
        <v>0</v>
      </c>
      <c r="Z524" s="40">
        <f ca="1">Z523+SUMIFS('Transactions (Dated)'!$E$2:$E$53,'Transactions (Dated)'!$D$2:$D$53,'Share Values'!$V524,'Transactions (Dated)'!$B$2:$B$53,'Share Values'!Z$11,'Transactions (Dated)'!$C$2:$C$53,"Buy")-SUMIFS('Transactions (Dated)'!$E$2:$E$53,'Transactions (Dated)'!$D$2:$D$53,'Share Values'!$V524,'Transactions (Dated)'!$B$2:$B$53,'Share Values'!Z$11,'Transactions (Dated)'!$C$2:$C$53,"Sell")</f>
        <v>1892</v>
      </c>
      <c r="AA524" s="40">
        <f ca="1">AA523+SUMIFS('Transactions (Dated)'!$E$2:$E$53,'Transactions (Dated)'!$D$2:$D$53,'Share Values'!$V524,'Transactions (Dated)'!$B$2:$B$53,'Share Values'!AA$11,'Transactions (Dated)'!$C$2:$C$53,"Buy")-SUMIFS('Transactions (Dated)'!$E$2:$E$53,'Transactions (Dated)'!$D$2:$D$53,'Share Values'!$V524,'Transactions (Dated)'!$B$2:$B$53,'Share Values'!AA$11,'Transactions (Dated)'!$C$2:$C$53,"Sell")</f>
        <v>2348</v>
      </c>
      <c r="AB524" s="40">
        <f ca="1">AB523+SUMIFS('Transactions (Dated)'!$E$2:$E$53,'Transactions (Dated)'!$D$2:$D$53,'Share Values'!$V524,'Transactions (Dated)'!$B$2:$B$53,'Share Values'!AB$11,'Transactions (Dated)'!$C$2:$C$53,"Buy")-SUMIFS('Transactions (Dated)'!$E$2:$E$53,'Transactions (Dated)'!$D$2:$D$53,'Share Values'!$V524,'Transactions (Dated)'!$B$2:$B$53,'Share Values'!AB$11,'Transactions (Dated)'!$C$2:$C$53,"Sell")</f>
        <v>4900</v>
      </c>
      <c r="AC524" s="40">
        <f ca="1">AC523+SUMIFS('Transactions (Dated)'!$E$2:$E$53,'Transactions (Dated)'!$D$2:$D$53,'Share Values'!$V524,'Transactions (Dated)'!$B$2:$B$53,'Share Values'!AC$11,'Transactions (Dated)'!$C$2:$C$53,"Buy")-SUMIFS('Transactions (Dated)'!$E$2:$E$53,'Transactions (Dated)'!$D$2:$D$53,'Share Values'!$V524,'Transactions (Dated)'!$B$2:$B$53,'Share Values'!AC$11,'Transactions (Dated)'!$C$2:$C$53,"Sell")</f>
        <v>2900</v>
      </c>
      <c r="AD524" s="40">
        <f ca="1">AD523+SUMIFS('Transactions (Dated)'!$E$2:$E$53,'Transactions (Dated)'!$D$2:$D$53,'Share Values'!$V524,'Transactions (Dated)'!$B$2:$B$53,'Share Values'!AD$11,'Transactions (Dated)'!$C$2:$C$53,"Buy")-SUMIFS('Transactions (Dated)'!$E$2:$E$53,'Transactions (Dated)'!$D$2:$D$53,'Share Values'!$V524,'Transactions (Dated)'!$B$2:$B$53,'Share Values'!AD$11,'Transactions (Dated)'!$C$2:$C$53,"Sell")</f>
        <v>14201</v>
      </c>
      <c r="AE524" s="40">
        <f ca="1">AE523+SUMIFS('Transactions (Dated)'!$E$2:$E$53,'Transactions (Dated)'!$D$2:$D$53,'Share Values'!$V524,'Transactions (Dated)'!$B$2:$B$53,'Share Values'!AE$11,'Transactions (Dated)'!$C$2:$C$53,"Buy")-SUMIFS('Transactions (Dated)'!$E$2:$E$53,'Transactions (Dated)'!$D$2:$D$53,'Share Values'!$V524,'Transactions (Dated)'!$B$2:$B$53,'Share Values'!AE$11,'Transactions (Dated)'!$C$2:$C$53,"Sell")</f>
        <v>6835</v>
      </c>
      <c r="AF524" s="40">
        <f ca="1">AF523+SUMIFS('Transactions (Dated)'!$E$2:$E$53,'Transactions (Dated)'!$D$2:$D$53,'Share Values'!$V524,'Transactions (Dated)'!$B$2:$B$53,'Share Values'!AF$11,'Transactions (Dated)'!$C$2:$C$53,"Buy")-SUMIFS('Transactions (Dated)'!$E$2:$E$53,'Transactions (Dated)'!$D$2:$D$53,'Share Values'!$V524,'Transactions (Dated)'!$B$2:$B$53,'Share Values'!AF$11,'Transactions (Dated)'!$C$2:$C$53,"Sell")</f>
        <v>0</v>
      </c>
      <c r="AG524" s="40">
        <f ca="1">AG523+SUMIFS('Transactions (Dated)'!$E$2:$E$53,'Transactions (Dated)'!$D$2:$D$53,'Share Values'!$V524,'Transactions (Dated)'!$B$2:$B$53,'Share Values'!AG$11,'Transactions (Dated)'!$C$2:$C$53,"Buy")-SUMIFS('Transactions (Dated)'!$E$2:$E$53,'Transactions (Dated)'!$D$2:$D$53,'Share Values'!$V524,'Transactions (Dated)'!$B$2:$B$53,'Share Values'!AG$11,'Transactions (Dated)'!$C$2:$C$53,"Sell")</f>
        <v>0</v>
      </c>
      <c r="AH524" s="40">
        <f ca="1">AH523+SUMIFS('Transactions (Dated)'!$E$2:$E$53,'Transactions (Dated)'!$D$2:$D$53,'Share Values'!$V524,'Transactions (Dated)'!$B$2:$B$53,'Share Values'!AH$11,'Transactions (Dated)'!$C$2:$C$53,"Buy")-SUMIFS('Transactions (Dated)'!$E$2:$E$53,'Transactions (Dated)'!$D$2:$D$53,'Share Values'!$V524,'Transactions (Dated)'!$B$2:$B$53,'Share Values'!AH$11,'Transactions (Dated)'!$C$2:$C$53,"Sell")</f>
        <v>0</v>
      </c>
      <c r="AI524" s="40">
        <f ca="1">AI523+SUMIFS('Transactions (Dated)'!$E$2:$E$53,'Transactions (Dated)'!$D$2:$D$53,'Share Values'!$V524,'Transactions (Dated)'!$B$2:$B$53,'Share Values'!AI$11,'Transactions (Dated)'!$C$2:$C$53,"Buy")-SUMIFS('Transactions (Dated)'!$E$2:$E$53,'Transactions (Dated)'!$D$2:$D$53,'Share Values'!$V524,'Transactions (Dated)'!$B$2:$B$53,'Share Values'!AI$11,'Transactions (Dated)'!$C$2:$C$53,"Sell")</f>
        <v>0</v>
      </c>
      <c r="AJ524" s="40">
        <f ca="1">AJ523+SUMIFS('Transactions (Dated)'!$E$2:$E$53,'Transactions (Dated)'!$D$2:$D$53,'Share Values'!$V524,'Transactions (Dated)'!$B$2:$B$53,'Share Values'!AJ$11,'Transactions (Dated)'!$C$2:$C$53,"Buy")-SUMIFS('Transactions (Dated)'!$E$2:$E$53,'Transactions (Dated)'!$D$2:$D$53,'Share Values'!$V524,'Transactions (Dated)'!$B$2:$B$53,'Share Values'!AJ$11,'Transactions (Dated)'!$C$2:$C$53,"Sell")</f>
        <v>0</v>
      </c>
      <c r="AK524" s="40"/>
      <c r="AM524" s="3">
        <f t="shared" ref="AM524:AM530" si="201">+V524</f>
        <v>42660</v>
      </c>
      <c r="AN524" s="6">
        <f t="shared" ref="AN524:AN530" ca="1" si="202">+W524*F524</f>
        <v>44723.75</v>
      </c>
      <c r="AO524" s="6">
        <f t="shared" ref="AO524:AO530" ca="1" si="203">+X524*G524</f>
        <v>25781.25</v>
      </c>
      <c r="AP524" s="6">
        <f t="shared" ref="AP524:AP530" ca="1" si="204">+Y524*H524</f>
        <v>0</v>
      </c>
      <c r="AQ524" s="6">
        <f t="shared" ref="AQ524:AQ530" ca="1" si="205">+Z524*I524</f>
        <v>71668.960000000006</v>
      </c>
      <c r="AR524" s="6">
        <f t="shared" ref="AR524:AR530" ca="1" si="206">+AA524*J524</f>
        <v>19629.28</v>
      </c>
      <c r="AS524" s="6">
        <f t="shared" ref="AS524:AS530" ca="1" si="207">+AB524*K524</f>
        <v>71295</v>
      </c>
      <c r="AT524" s="6">
        <f t="shared" ref="AT524:AT530" ca="1" si="208">+AC524*L524</f>
        <v>45878</v>
      </c>
      <c r="AU524" s="6">
        <f t="shared" ref="AU524:AU530" ca="1" si="209">+AD524*M524</f>
        <v>98412.93</v>
      </c>
      <c r="AV524" s="6">
        <f t="shared" ref="AV524:AV530" ca="1" si="210">+AE524*N524</f>
        <v>69101.849999999991</v>
      </c>
      <c r="AW524" s="6">
        <f t="shared" ref="AW524:AW530" ca="1" si="211">+AF524*O524</f>
        <v>0</v>
      </c>
      <c r="AX524" s="6">
        <f t="shared" ref="AX524:AX530" ca="1" si="212">+AG524*P524</f>
        <v>0</v>
      </c>
      <c r="AY524" s="6">
        <f t="shared" ref="AY524:AY530" ca="1" si="213">+AH524*Q524</f>
        <v>0</v>
      </c>
      <c r="AZ524" s="6">
        <f t="shared" ref="AZ524:AZ530" ca="1" si="214">+AI524*R524</f>
        <v>0</v>
      </c>
      <c r="BA524" s="6">
        <f t="shared" ref="BA524:BA530" ca="1" si="215">+AJ524*S524</f>
        <v>0</v>
      </c>
      <c r="BB524" s="6"/>
      <c r="BD524" s="4">
        <f t="shared" ref="BD524:BD530" ca="1" si="216">SUM(AN524:BC524)</f>
        <v>446491.01999999996</v>
      </c>
      <c r="BF524" s="3">
        <f t="shared" ref="BF524:BF530" si="217">+V524</f>
        <v>42660</v>
      </c>
      <c r="BG524" s="6">
        <f>BG523+SUMIFS('Transactions (Dated)'!H:H,'Transactions (Dated)'!D:D,'Share Values'!AM524)</f>
        <v>633797.67999999993</v>
      </c>
      <c r="BH524" s="6">
        <f ca="1">BH523+SUMIFS('Transactions (Dated)'!$F:$F,'Transactions (Dated)'!$D:$D,$BF524,'Transactions (Dated)'!$B:$B,BH$11,'Transactions (Dated)'!$C:$C,"Dividend (paid to cash)")*W524</f>
        <v>0</v>
      </c>
      <c r="BI524" s="6">
        <f ca="1">BI523+SUMIFS('Transactions (Dated)'!$F:$F,'Transactions (Dated)'!$D:$D,$BF524,'Transactions (Dated)'!$B:$B,BI$11,'Transactions (Dated)'!$C:$C,"Dividend (paid to cash)")*X524</f>
        <v>2421.875</v>
      </c>
      <c r="BJ524" s="6">
        <f ca="1">BJ523+SUMIFS('Transactions (Dated)'!$F:$F,'Transactions (Dated)'!$D:$D,$BF524,'Transactions (Dated)'!$B:$B,BJ$11,'Transactions (Dated)'!$C:$C,"Dividend (paid to cash)")*Y524</f>
        <v>0</v>
      </c>
      <c r="BK524" s="6">
        <f ca="1">BK523+SUMIFS('Transactions (Dated)'!$F:$F,'Transactions (Dated)'!$D:$D,$BF524,'Transactions (Dated)'!$B:$B,BK$11,'Transactions (Dated)'!$C:$C,"Dividend (paid to cash)")*Z524</f>
        <v>482.46000000000004</v>
      </c>
      <c r="BL524" s="6">
        <f ca="1">BL523+SUMIFS('Transactions (Dated)'!$F:$F,'Transactions (Dated)'!$D:$D,$BF524,'Transactions (Dated)'!$B:$B,BL$11,'Transactions (Dated)'!$C:$C,"Dividend (paid to cash)")*AA524</f>
        <v>0</v>
      </c>
      <c r="BM524" s="6">
        <f ca="1">BM523+SUMIFS('Transactions (Dated)'!$F:$F,'Transactions (Dated)'!$D:$D,$BF524,'Transactions (Dated)'!$B:$B,BM$11,'Transactions (Dated)'!$C:$C,"Dividend (paid to cash)")*AB524</f>
        <v>3593.17</v>
      </c>
      <c r="BN524" s="6">
        <f ca="1">BN523+SUMIFS('Transactions (Dated)'!$F:$F,'Transactions (Dated)'!$D:$D,$BF524,'Transactions (Dated)'!$B:$B,BN$11,'Transactions (Dated)'!$C:$C,"Dividend (paid to cash)")*AC524</f>
        <v>2465</v>
      </c>
      <c r="BO524" s="6">
        <f ca="1">BO523+SUMIFS('Transactions (Dated)'!$F:$F,'Transactions (Dated)'!$D:$D,$BF524,'Transactions (Dated)'!$B:$B,BO$11,'Transactions (Dated)'!$C:$C,"Dividend (paid to cash)")*AD524</f>
        <v>0</v>
      </c>
      <c r="BP524" s="6">
        <f ca="1">BP523+SUMIFS('Transactions (Dated)'!$F:$F,'Transactions (Dated)'!$D:$D,$BF524,'Transactions (Dated)'!$B:$B,BP$11,'Transactions (Dated)'!$C:$C,"Dividend (paid to cash)")*AE524</f>
        <v>0</v>
      </c>
      <c r="BQ524" s="6">
        <f ca="1">BQ523+SUMIFS('Transactions (Dated)'!$F:$F,'Transactions (Dated)'!$D:$D,$BF524,'Transactions (Dated)'!$B:$B,BQ$11,'Transactions (Dated)'!$C:$C,"Dividend (paid to cash)")*AF524</f>
        <v>0</v>
      </c>
      <c r="BR524" s="6">
        <f ca="1">BR523+SUMIFS('Transactions (Dated)'!$F:$F,'Transactions (Dated)'!$D:$D,$BF524,'Transactions (Dated)'!$B:$B,BR$11,'Transactions (Dated)'!$C:$C,"Dividend (paid to cash)")*AG524</f>
        <v>0</v>
      </c>
      <c r="BS524" s="6">
        <f ca="1">BS523+SUMIFS('Transactions (Dated)'!$F:$F,'Transactions (Dated)'!$D:$D,$BF524,'Transactions (Dated)'!$B:$B,BS$11,'Transactions (Dated)'!$C:$C,"Dividend (paid to cash)")*AH524</f>
        <v>0</v>
      </c>
      <c r="BT524" s="6">
        <f ca="1">BT523+SUMIFS('Transactions (Dated)'!$F:$F,'Transactions (Dated)'!$D:$D,$BF524,'Transactions (Dated)'!$B:$B,BT$11,'Transactions (Dated)'!$C:$C,"Dividend (paid to cash)")*AI524</f>
        <v>0</v>
      </c>
      <c r="BU524" s="6">
        <f ca="1">BU523+SUMIFS('Transactions (Dated)'!$F:$F,'Transactions (Dated)'!$D:$D,$BF524,'Transactions (Dated)'!$B:$B,BU$11,'Transactions (Dated)'!$C:$C,"Dividend (paid to cash)")*AJ524</f>
        <v>0</v>
      </c>
      <c r="BV524" s="6"/>
      <c r="BX524" s="6">
        <f t="shared" ca="1" si="198"/>
        <v>642760.18499999994</v>
      </c>
      <c r="BZ524" s="3">
        <f t="shared" si="199"/>
        <v>42660</v>
      </c>
      <c r="CA524" s="4">
        <f t="shared" ref="CA524:CA530" ca="1" si="218">SUM(AN524:BC524)</f>
        <v>446491.01999999996</v>
      </c>
      <c r="CB524" s="4">
        <f t="shared" ref="CB524:CB530" ca="1" si="219">+BX524</f>
        <v>642760.18499999994</v>
      </c>
      <c r="CD524" s="4">
        <f t="shared" ref="CD524:CD530" ca="1" si="220">CA524+CB524</f>
        <v>1089251.2049999998</v>
      </c>
    </row>
    <row r="525" spans="2:82">
      <c r="B525" s="3">
        <f t="shared" ref="B525:B588" si="221">+E525</f>
        <v>42661</v>
      </c>
      <c r="C525" s="2">
        <v>14752.3</v>
      </c>
      <c r="E525" s="70">
        <v>42661</v>
      </c>
      <c r="F525" s="69">
        <v>9.74</v>
      </c>
      <c r="G525" s="69">
        <v>2.71</v>
      </c>
      <c r="H525" s="69">
        <v>19.91</v>
      </c>
      <c r="I525" s="69">
        <v>38.17</v>
      </c>
      <c r="J525" s="69">
        <v>8.34</v>
      </c>
      <c r="K525" s="69">
        <v>14.84</v>
      </c>
      <c r="L525" s="69">
        <v>15.98</v>
      </c>
      <c r="M525" s="69">
        <v>7.14</v>
      </c>
      <c r="N525" s="69">
        <v>10.14</v>
      </c>
      <c r="O525" s="69">
        <v>12.69</v>
      </c>
      <c r="P525" s="69">
        <v>21.04</v>
      </c>
      <c r="Q525" s="69">
        <v>1.39</v>
      </c>
      <c r="R525" s="69">
        <v>5.4</v>
      </c>
      <c r="S525" s="69">
        <v>42.46</v>
      </c>
      <c r="T525" s="4"/>
      <c r="V525" s="3">
        <f t="shared" si="200"/>
        <v>42661</v>
      </c>
      <c r="W525" s="40">
        <f ca="1">W524+SUMIFS('Transactions (Dated)'!$E$2:$E$53,'Transactions (Dated)'!$D$2:$D$53,'Share Values'!$V525,'Transactions (Dated)'!$B$2:$B$53,'Share Values'!W$11,'Transactions (Dated)'!$C$2:$C$53,"Buy")-SUMIFS('Transactions (Dated)'!$E$2:$E$53,'Transactions (Dated)'!$D$2:$D$53,'Share Values'!$V525,'Transactions (Dated)'!$B$2:$B$53,'Share Values'!W$11,'Transactions (Dated)'!$C$2:$C$53,"Sell")</f>
        <v>4625</v>
      </c>
      <c r="X525" s="40">
        <f ca="1">X524+SUMIFS('Transactions (Dated)'!$E$2:$E$53,'Transactions (Dated)'!$D$2:$D$53,'Share Values'!$V525,'Transactions (Dated)'!$B$2:$B$53,'Share Values'!X$11,'Transactions (Dated)'!$C$2:$C$53,"Buy")-SUMIFS('Transactions (Dated)'!$E$2:$E$53,'Transactions (Dated)'!$D$2:$D$53,'Share Values'!$V525,'Transactions (Dated)'!$B$2:$B$53,'Share Values'!X$11,'Transactions (Dated)'!$C$2:$C$53,"Sell")</f>
        <v>9375</v>
      </c>
      <c r="Y525" s="40">
        <f ca="1">Y524+SUMIFS('Transactions (Dated)'!$E$2:$E$53,'Transactions (Dated)'!$D$2:$D$53,'Share Values'!$V525,'Transactions (Dated)'!$B$2:$B$53,'Share Values'!Y$11,'Transactions (Dated)'!$C$2:$C$53,"Buy")-SUMIFS('Transactions (Dated)'!$E$2:$E$53,'Transactions (Dated)'!$D$2:$D$53,'Share Values'!$V525,'Transactions (Dated)'!$B$2:$B$53,'Share Values'!Y$11,'Transactions (Dated)'!$C$2:$C$53,"Sell")</f>
        <v>0</v>
      </c>
      <c r="Z525" s="40">
        <f ca="1">Z524+SUMIFS('Transactions (Dated)'!$E$2:$E$53,'Transactions (Dated)'!$D$2:$D$53,'Share Values'!$V525,'Transactions (Dated)'!$B$2:$B$53,'Share Values'!Z$11,'Transactions (Dated)'!$C$2:$C$53,"Buy")-SUMIFS('Transactions (Dated)'!$E$2:$E$53,'Transactions (Dated)'!$D$2:$D$53,'Share Values'!$V525,'Transactions (Dated)'!$B$2:$B$53,'Share Values'!Z$11,'Transactions (Dated)'!$C$2:$C$53,"Sell")</f>
        <v>1892</v>
      </c>
      <c r="AA525" s="40">
        <f ca="1">AA524+SUMIFS('Transactions (Dated)'!$E$2:$E$53,'Transactions (Dated)'!$D$2:$D$53,'Share Values'!$V525,'Transactions (Dated)'!$B$2:$B$53,'Share Values'!AA$11,'Transactions (Dated)'!$C$2:$C$53,"Buy")-SUMIFS('Transactions (Dated)'!$E$2:$E$53,'Transactions (Dated)'!$D$2:$D$53,'Share Values'!$V525,'Transactions (Dated)'!$B$2:$B$53,'Share Values'!AA$11,'Transactions (Dated)'!$C$2:$C$53,"Sell")</f>
        <v>2348</v>
      </c>
      <c r="AB525" s="40">
        <f ca="1">AB524+SUMIFS('Transactions (Dated)'!$E$2:$E$53,'Transactions (Dated)'!$D$2:$D$53,'Share Values'!$V525,'Transactions (Dated)'!$B$2:$B$53,'Share Values'!AB$11,'Transactions (Dated)'!$C$2:$C$53,"Buy")-SUMIFS('Transactions (Dated)'!$E$2:$E$53,'Transactions (Dated)'!$D$2:$D$53,'Share Values'!$V525,'Transactions (Dated)'!$B$2:$B$53,'Share Values'!AB$11,'Transactions (Dated)'!$C$2:$C$53,"Sell")</f>
        <v>4900</v>
      </c>
      <c r="AC525" s="40">
        <f ca="1">AC524+SUMIFS('Transactions (Dated)'!$E$2:$E$53,'Transactions (Dated)'!$D$2:$D$53,'Share Values'!$V525,'Transactions (Dated)'!$B$2:$B$53,'Share Values'!AC$11,'Transactions (Dated)'!$C$2:$C$53,"Buy")-SUMIFS('Transactions (Dated)'!$E$2:$E$53,'Transactions (Dated)'!$D$2:$D$53,'Share Values'!$V525,'Transactions (Dated)'!$B$2:$B$53,'Share Values'!AC$11,'Transactions (Dated)'!$C$2:$C$53,"Sell")</f>
        <v>2900</v>
      </c>
      <c r="AD525" s="40">
        <f ca="1">AD524+SUMIFS('Transactions (Dated)'!$E$2:$E$53,'Transactions (Dated)'!$D$2:$D$53,'Share Values'!$V525,'Transactions (Dated)'!$B$2:$B$53,'Share Values'!AD$11,'Transactions (Dated)'!$C$2:$C$53,"Buy")-SUMIFS('Transactions (Dated)'!$E$2:$E$53,'Transactions (Dated)'!$D$2:$D$53,'Share Values'!$V525,'Transactions (Dated)'!$B$2:$B$53,'Share Values'!AD$11,'Transactions (Dated)'!$C$2:$C$53,"Sell")</f>
        <v>14201</v>
      </c>
      <c r="AE525" s="40">
        <f ca="1">AE524+SUMIFS('Transactions (Dated)'!$E$2:$E$53,'Transactions (Dated)'!$D$2:$D$53,'Share Values'!$V525,'Transactions (Dated)'!$B$2:$B$53,'Share Values'!AE$11,'Transactions (Dated)'!$C$2:$C$53,"Buy")-SUMIFS('Transactions (Dated)'!$E$2:$E$53,'Transactions (Dated)'!$D$2:$D$53,'Share Values'!$V525,'Transactions (Dated)'!$B$2:$B$53,'Share Values'!AE$11,'Transactions (Dated)'!$C$2:$C$53,"Sell")</f>
        <v>6835</v>
      </c>
      <c r="AF525" s="40">
        <f ca="1">AF524+SUMIFS('Transactions (Dated)'!$E$2:$E$53,'Transactions (Dated)'!$D$2:$D$53,'Share Values'!$V525,'Transactions (Dated)'!$B$2:$B$53,'Share Values'!AF$11,'Transactions (Dated)'!$C$2:$C$53,"Buy")-SUMIFS('Transactions (Dated)'!$E$2:$E$53,'Transactions (Dated)'!$D$2:$D$53,'Share Values'!$V525,'Transactions (Dated)'!$B$2:$B$53,'Share Values'!AF$11,'Transactions (Dated)'!$C$2:$C$53,"Sell")</f>
        <v>0</v>
      </c>
      <c r="AG525" s="40">
        <f ca="1">AG524+SUMIFS('Transactions (Dated)'!$E$2:$E$53,'Transactions (Dated)'!$D$2:$D$53,'Share Values'!$V525,'Transactions (Dated)'!$B$2:$B$53,'Share Values'!AG$11,'Transactions (Dated)'!$C$2:$C$53,"Buy")-SUMIFS('Transactions (Dated)'!$E$2:$E$53,'Transactions (Dated)'!$D$2:$D$53,'Share Values'!$V525,'Transactions (Dated)'!$B$2:$B$53,'Share Values'!AG$11,'Transactions (Dated)'!$C$2:$C$53,"Sell")</f>
        <v>0</v>
      </c>
      <c r="AH525" s="40">
        <f ca="1">AH524+SUMIFS('Transactions (Dated)'!$E$2:$E$53,'Transactions (Dated)'!$D$2:$D$53,'Share Values'!$V525,'Transactions (Dated)'!$B$2:$B$53,'Share Values'!AH$11,'Transactions (Dated)'!$C$2:$C$53,"Buy")-SUMIFS('Transactions (Dated)'!$E$2:$E$53,'Transactions (Dated)'!$D$2:$D$53,'Share Values'!$V525,'Transactions (Dated)'!$B$2:$B$53,'Share Values'!AH$11,'Transactions (Dated)'!$C$2:$C$53,"Sell")</f>
        <v>0</v>
      </c>
      <c r="AI525" s="40">
        <f ca="1">AI524+SUMIFS('Transactions (Dated)'!$E$2:$E$53,'Transactions (Dated)'!$D$2:$D$53,'Share Values'!$V525,'Transactions (Dated)'!$B$2:$B$53,'Share Values'!AI$11,'Transactions (Dated)'!$C$2:$C$53,"Buy")-SUMIFS('Transactions (Dated)'!$E$2:$E$53,'Transactions (Dated)'!$D$2:$D$53,'Share Values'!$V525,'Transactions (Dated)'!$B$2:$B$53,'Share Values'!AI$11,'Transactions (Dated)'!$C$2:$C$53,"Sell")</f>
        <v>0</v>
      </c>
      <c r="AJ525" s="40">
        <f ca="1">AJ524+SUMIFS('Transactions (Dated)'!$E$2:$E$53,'Transactions (Dated)'!$D$2:$D$53,'Share Values'!$V525,'Transactions (Dated)'!$B$2:$B$53,'Share Values'!AJ$11,'Transactions (Dated)'!$C$2:$C$53,"Buy")-SUMIFS('Transactions (Dated)'!$E$2:$E$53,'Transactions (Dated)'!$D$2:$D$53,'Share Values'!$V525,'Transactions (Dated)'!$B$2:$B$53,'Share Values'!AJ$11,'Transactions (Dated)'!$C$2:$C$53,"Sell")</f>
        <v>0</v>
      </c>
      <c r="AK525" s="40"/>
      <c r="AM525" s="3">
        <f t="shared" si="201"/>
        <v>42661</v>
      </c>
      <c r="AN525" s="6">
        <f t="shared" ca="1" si="202"/>
        <v>45047.5</v>
      </c>
      <c r="AO525" s="6">
        <f t="shared" ca="1" si="203"/>
        <v>25406.25</v>
      </c>
      <c r="AP525" s="6">
        <f t="shared" ca="1" si="204"/>
        <v>0</v>
      </c>
      <c r="AQ525" s="6">
        <f t="shared" ca="1" si="205"/>
        <v>72217.64</v>
      </c>
      <c r="AR525" s="6">
        <f t="shared" ca="1" si="206"/>
        <v>19582.32</v>
      </c>
      <c r="AS525" s="6">
        <f t="shared" ca="1" si="207"/>
        <v>72716</v>
      </c>
      <c r="AT525" s="6">
        <f t="shared" ca="1" si="208"/>
        <v>46342</v>
      </c>
      <c r="AU525" s="6">
        <f t="shared" ca="1" si="209"/>
        <v>101395.14</v>
      </c>
      <c r="AV525" s="6">
        <f t="shared" ca="1" si="210"/>
        <v>69306.900000000009</v>
      </c>
      <c r="AW525" s="6">
        <f t="shared" ca="1" si="211"/>
        <v>0</v>
      </c>
      <c r="AX525" s="6">
        <f t="shared" ca="1" si="212"/>
        <v>0</v>
      </c>
      <c r="AY525" s="6">
        <f t="shared" ca="1" si="213"/>
        <v>0</v>
      </c>
      <c r="AZ525" s="6">
        <f t="shared" ca="1" si="214"/>
        <v>0</v>
      </c>
      <c r="BA525" s="6">
        <f t="shared" ca="1" si="215"/>
        <v>0</v>
      </c>
      <c r="BB525" s="6"/>
      <c r="BD525" s="4">
        <f t="shared" ca="1" si="216"/>
        <v>452013.75000000006</v>
      </c>
      <c r="BF525" s="3">
        <f t="shared" si="217"/>
        <v>42661</v>
      </c>
      <c r="BG525" s="6">
        <f>BG524+SUMIFS('Transactions (Dated)'!H:H,'Transactions (Dated)'!D:D,'Share Values'!AM525)</f>
        <v>633797.67999999993</v>
      </c>
      <c r="BH525" s="6">
        <f ca="1">BH524+SUMIFS('Transactions (Dated)'!$F:$F,'Transactions (Dated)'!$D:$D,$BF525,'Transactions (Dated)'!$B:$B,BH$11,'Transactions (Dated)'!$C:$C,"Dividend (paid to cash)")*W525</f>
        <v>0</v>
      </c>
      <c r="BI525" s="6">
        <f ca="1">BI524+SUMIFS('Transactions (Dated)'!$F:$F,'Transactions (Dated)'!$D:$D,$BF525,'Transactions (Dated)'!$B:$B,BI$11,'Transactions (Dated)'!$C:$C,"Dividend (paid to cash)")*X525</f>
        <v>2421.875</v>
      </c>
      <c r="BJ525" s="6">
        <f ca="1">BJ524+SUMIFS('Transactions (Dated)'!$F:$F,'Transactions (Dated)'!$D:$D,$BF525,'Transactions (Dated)'!$B:$B,BJ$11,'Transactions (Dated)'!$C:$C,"Dividend (paid to cash)")*Y525</f>
        <v>0</v>
      </c>
      <c r="BK525" s="6">
        <f ca="1">BK524+SUMIFS('Transactions (Dated)'!$F:$F,'Transactions (Dated)'!$D:$D,$BF525,'Transactions (Dated)'!$B:$B,BK$11,'Transactions (Dated)'!$C:$C,"Dividend (paid to cash)")*Z525</f>
        <v>482.46000000000004</v>
      </c>
      <c r="BL525" s="6">
        <f ca="1">BL524+SUMIFS('Transactions (Dated)'!$F:$F,'Transactions (Dated)'!$D:$D,$BF525,'Transactions (Dated)'!$B:$B,BL$11,'Transactions (Dated)'!$C:$C,"Dividend (paid to cash)")*AA525</f>
        <v>0</v>
      </c>
      <c r="BM525" s="6">
        <f ca="1">BM524+SUMIFS('Transactions (Dated)'!$F:$F,'Transactions (Dated)'!$D:$D,$BF525,'Transactions (Dated)'!$B:$B,BM$11,'Transactions (Dated)'!$C:$C,"Dividend (paid to cash)")*AB525</f>
        <v>3593.17</v>
      </c>
      <c r="BN525" s="6">
        <f ca="1">BN524+SUMIFS('Transactions (Dated)'!$F:$F,'Transactions (Dated)'!$D:$D,$BF525,'Transactions (Dated)'!$B:$B,BN$11,'Transactions (Dated)'!$C:$C,"Dividend (paid to cash)")*AC525</f>
        <v>2465</v>
      </c>
      <c r="BO525" s="6">
        <f ca="1">BO524+SUMIFS('Transactions (Dated)'!$F:$F,'Transactions (Dated)'!$D:$D,$BF525,'Transactions (Dated)'!$B:$B,BO$11,'Transactions (Dated)'!$C:$C,"Dividend (paid to cash)")*AD525</f>
        <v>0</v>
      </c>
      <c r="BP525" s="6">
        <f ca="1">BP524+SUMIFS('Transactions (Dated)'!$F:$F,'Transactions (Dated)'!$D:$D,$BF525,'Transactions (Dated)'!$B:$B,BP$11,'Transactions (Dated)'!$C:$C,"Dividend (paid to cash)")*AE525</f>
        <v>0</v>
      </c>
      <c r="BQ525" s="6">
        <f ca="1">BQ524+SUMIFS('Transactions (Dated)'!$F:$F,'Transactions (Dated)'!$D:$D,$BF525,'Transactions (Dated)'!$B:$B,BQ$11,'Transactions (Dated)'!$C:$C,"Dividend (paid to cash)")*AF525</f>
        <v>0</v>
      </c>
      <c r="BR525" s="6">
        <f ca="1">BR524+SUMIFS('Transactions (Dated)'!$F:$F,'Transactions (Dated)'!$D:$D,$BF525,'Transactions (Dated)'!$B:$B,BR$11,'Transactions (Dated)'!$C:$C,"Dividend (paid to cash)")*AG525</f>
        <v>0</v>
      </c>
      <c r="BS525" s="6">
        <f ca="1">BS524+SUMIFS('Transactions (Dated)'!$F:$F,'Transactions (Dated)'!$D:$D,$BF525,'Transactions (Dated)'!$B:$B,BS$11,'Transactions (Dated)'!$C:$C,"Dividend (paid to cash)")*AH525</f>
        <v>0</v>
      </c>
      <c r="BT525" s="6">
        <f ca="1">BT524+SUMIFS('Transactions (Dated)'!$F:$F,'Transactions (Dated)'!$D:$D,$BF525,'Transactions (Dated)'!$B:$B,BT$11,'Transactions (Dated)'!$C:$C,"Dividend (paid to cash)")*AI525</f>
        <v>0</v>
      </c>
      <c r="BU525" s="6">
        <f ca="1">BU524+SUMIFS('Transactions (Dated)'!$F:$F,'Transactions (Dated)'!$D:$D,$BF525,'Transactions (Dated)'!$B:$B,BU$11,'Transactions (Dated)'!$C:$C,"Dividend (paid to cash)")*AJ525</f>
        <v>0</v>
      </c>
      <c r="BV525" s="6"/>
      <c r="BX525" s="6">
        <f t="shared" ref="BX525:BX530" ca="1" si="222">SUM(BG525:BW525)</f>
        <v>642760.18499999994</v>
      </c>
      <c r="BZ525" s="3">
        <f t="shared" ref="BZ525:BZ530" si="223">BF525</f>
        <v>42661</v>
      </c>
      <c r="CA525" s="4">
        <f t="shared" ca="1" si="218"/>
        <v>452013.75000000006</v>
      </c>
      <c r="CB525" s="4">
        <f t="shared" ca="1" si="219"/>
        <v>642760.18499999994</v>
      </c>
      <c r="CD525" s="4">
        <f t="shared" ca="1" si="220"/>
        <v>1094773.9350000001</v>
      </c>
    </row>
    <row r="526" spans="2:82">
      <c r="B526" s="3">
        <f t="shared" si="221"/>
        <v>42662</v>
      </c>
      <c r="C526" s="2">
        <v>14840.5</v>
      </c>
      <c r="E526" s="70">
        <v>42662</v>
      </c>
      <c r="F526" s="69">
        <v>9.7899999999999991</v>
      </c>
      <c r="G526" s="69">
        <v>2.71</v>
      </c>
      <c r="H526" s="69">
        <v>20.02</v>
      </c>
      <c r="I526" s="69">
        <v>38.06</v>
      </c>
      <c r="J526" s="69">
        <v>8.5</v>
      </c>
      <c r="K526" s="69">
        <v>14.92</v>
      </c>
      <c r="L526" s="69">
        <v>16.21</v>
      </c>
      <c r="M526" s="69">
        <v>7.26</v>
      </c>
      <c r="N526" s="69">
        <v>10.14</v>
      </c>
      <c r="O526" s="69">
        <v>12.45</v>
      </c>
      <c r="P526" s="69">
        <v>21</v>
      </c>
      <c r="Q526" s="69">
        <v>1.4</v>
      </c>
      <c r="R526" s="69">
        <v>5.39</v>
      </c>
      <c r="S526" s="69">
        <v>42.86</v>
      </c>
      <c r="T526" s="4"/>
      <c r="V526" s="3">
        <f t="shared" si="200"/>
        <v>42662</v>
      </c>
      <c r="W526" s="40">
        <f ca="1">W525+SUMIFS('Transactions (Dated)'!$E$2:$E$53,'Transactions (Dated)'!$D$2:$D$53,'Share Values'!$V526,'Transactions (Dated)'!$B$2:$B$53,'Share Values'!W$11,'Transactions (Dated)'!$C$2:$C$53,"Buy")-SUMIFS('Transactions (Dated)'!$E$2:$E$53,'Transactions (Dated)'!$D$2:$D$53,'Share Values'!$V526,'Transactions (Dated)'!$B$2:$B$53,'Share Values'!W$11,'Transactions (Dated)'!$C$2:$C$53,"Sell")</f>
        <v>4625</v>
      </c>
      <c r="X526" s="40">
        <f ca="1">X525+SUMIFS('Transactions (Dated)'!$E$2:$E$53,'Transactions (Dated)'!$D$2:$D$53,'Share Values'!$V526,'Transactions (Dated)'!$B$2:$B$53,'Share Values'!X$11,'Transactions (Dated)'!$C$2:$C$53,"Buy")-SUMIFS('Transactions (Dated)'!$E$2:$E$53,'Transactions (Dated)'!$D$2:$D$53,'Share Values'!$V526,'Transactions (Dated)'!$B$2:$B$53,'Share Values'!X$11,'Transactions (Dated)'!$C$2:$C$53,"Sell")</f>
        <v>9375</v>
      </c>
      <c r="Y526" s="40">
        <f ca="1">Y525+SUMIFS('Transactions (Dated)'!$E$2:$E$53,'Transactions (Dated)'!$D$2:$D$53,'Share Values'!$V526,'Transactions (Dated)'!$B$2:$B$53,'Share Values'!Y$11,'Transactions (Dated)'!$C$2:$C$53,"Buy")-SUMIFS('Transactions (Dated)'!$E$2:$E$53,'Transactions (Dated)'!$D$2:$D$53,'Share Values'!$V526,'Transactions (Dated)'!$B$2:$B$53,'Share Values'!Y$11,'Transactions (Dated)'!$C$2:$C$53,"Sell")</f>
        <v>0</v>
      </c>
      <c r="Z526" s="40">
        <f ca="1">Z525+SUMIFS('Transactions (Dated)'!$E$2:$E$53,'Transactions (Dated)'!$D$2:$D$53,'Share Values'!$V526,'Transactions (Dated)'!$B$2:$B$53,'Share Values'!Z$11,'Transactions (Dated)'!$C$2:$C$53,"Buy")-SUMIFS('Transactions (Dated)'!$E$2:$E$53,'Transactions (Dated)'!$D$2:$D$53,'Share Values'!$V526,'Transactions (Dated)'!$B$2:$B$53,'Share Values'!Z$11,'Transactions (Dated)'!$C$2:$C$53,"Sell")</f>
        <v>1892</v>
      </c>
      <c r="AA526" s="40">
        <f ca="1">AA525+SUMIFS('Transactions (Dated)'!$E$2:$E$53,'Transactions (Dated)'!$D$2:$D$53,'Share Values'!$V526,'Transactions (Dated)'!$B$2:$B$53,'Share Values'!AA$11,'Transactions (Dated)'!$C$2:$C$53,"Buy")-SUMIFS('Transactions (Dated)'!$E$2:$E$53,'Transactions (Dated)'!$D$2:$D$53,'Share Values'!$V526,'Transactions (Dated)'!$B$2:$B$53,'Share Values'!AA$11,'Transactions (Dated)'!$C$2:$C$53,"Sell")</f>
        <v>2348</v>
      </c>
      <c r="AB526" s="40">
        <f ca="1">AB525+SUMIFS('Transactions (Dated)'!$E$2:$E$53,'Transactions (Dated)'!$D$2:$D$53,'Share Values'!$V526,'Transactions (Dated)'!$B$2:$B$53,'Share Values'!AB$11,'Transactions (Dated)'!$C$2:$C$53,"Buy")-SUMIFS('Transactions (Dated)'!$E$2:$E$53,'Transactions (Dated)'!$D$2:$D$53,'Share Values'!$V526,'Transactions (Dated)'!$B$2:$B$53,'Share Values'!AB$11,'Transactions (Dated)'!$C$2:$C$53,"Sell")</f>
        <v>4900</v>
      </c>
      <c r="AC526" s="40">
        <f ca="1">AC525+SUMIFS('Transactions (Dated)'!$E$2:$E$53,'Transactions (Dated)'!$D$2:$D$53,'Share Values'!$V526,'Transactions (Dated)'!$B$2:$B$53,'Share Values'!AC$11,'Transactions (Dated)'!$C$2:$C$53,"Buy")-SUMIFS('Transactions (Dated)'!$E$2:$E$53,'Transactions (Dated)'!$D$2:$D$53,'Share Values'!$V526,'Transactions (Dated)'!$B$2:$B$53,'Share Values'!AC$11,'Transactions (Dated)'!$C$2:$C$53,"Sell")</f>
        <v>2900</v>
      </c>
      <c r="AD526" s="40">
        <f ca="1">AD525+SUMIFS('Transactions (Dated)'!$E$2:$E$53,'Transactions (Dated)'!$D$2:$D$53,'Share Values'!$V526,'Transactions (Dated)'!$B$2:$B$53,'Share Values'!AD$11,'Transactions (Dated)'!$C$2:$C$53,"Buy")-SUMIFS('Transactions (Dated)'!$E$2:$E$53,'Transactions (Dated)'!$D$2:$D$53,'Share Values'!$V526,'Transactions (Dated)'!$B$2:$B$53,'Share Values'!AD$11,'Transactions (Dated)'!$C$2:$C$53,"Sell")</f>
        <v>14201</v>
      </c>
      <c r="AE526" s="40">
        <f ca="1">AE525+SUMIFS('Transactions (Dated)'!$E$2:$E$53,'Transactions (Dated)'!$D$2:$D$53,'Share Values'!$V526,'Transactions (Dated)'!$B$2:$B$53,'Share Values'!AE$11,'Transactions (Dated)'!$C$2:$C$53,"Buy")-SUMIFS('Transactions (Dated)'!$E$2:$E$53,'Transactions (Dated)'!$D$2:$D$53,'Share Values'!$V526,'Transactions (Dated)'!$B$2:$B$53,'Share Values'!AE$11,'Transactions (Dated)'!$C$2:$C$53,"Sell")</f>
        <v>6835</v>
      </c>
      <c r="AF526" s="40">
        <f ca="1">AF525+SUMIFS('Transactions (Dated)'!$E$2:$E$53,'Transactions (Dated)'!$D$2:$D$53,'Share Values'!$V526,'Transactions (Dated)'!$B$2:$B$53,'Share Values'!AF$11,'Transactions (Dated)'!$C$2:$C$53,"Buy")-SUMIFS('Transactions (Dated)'!$E$2:$E$53,'Transactions (Dated)'!$D$2:$D$53,'Share Values'!$V526,'Transactions (Dated)'!$B$2:$B$53,'Share Values'!AF$11,'Transactions (Dated)'!$C$2:$C$53,"Sell")</f>
        <v>0</v>
      </c>
      <c r="AG526" s="40">
        <f ca="1">AG525+SUMIFS('Transactions (Dated)'!$E$2:$E$53,'Transactions (Dated)'!$D$2:$D$53,'Share Values'!$V526,'Transactions (Dated)'!$B$2:$B$53,'Share Values'!AG$11,'Transactions (Dated)'!$C$2:$C$53,"Buy")-SUMIFS('Transactions (Dated)'!$E$2:$E$53,'Transactions (Dated)'!$D$2:$D$53,'Share Values'!$V526,'Transactions (Dated)'!$B$2:$B$53,'Share Values'!AG$11,'Transactions (Dated)'!$C$2:$C$53,"Sell")</f>
        <v>0</v>
      </c>
      <c r="AH526" s="40">
        <f ca="1">AH525+SUMIFS('Transactions (Dated)'!$E$2:$E$53,'Transactions (Dated)'!$D$2:$D$53,'Share Values'!$V526,'Transactions (Dated)'!$B$2:$B$53,'Share Values'!AH$11,'Transactions (Dated)'!$C$2:$C$53,"Buy")-SUMIFS('Transactions (Dated)'!$E$2:$E$53,'Transactions (Dated)'!$D$2:$D$53,'Share Values'!$V526,'Transactions (Dated)'!$B$2:$B$53,'Share Values'!AH$11,'Transactions (Dated)'!$C$2:$C$53,"Sell")</f>
        <v>0</v>
      </c>
      <c r="AI526" s="40">
        <f ca="1">AI525+SUMIFS('Transactions (Dated)'!$E$2:$E$53,'Transactions (Dated)'!$D$2:$D$53,'Share Values'!$V526,'Transactions (Dated)'!$B$2:$B$53,'Share Values'!AI$11,'Transactions (Dated)'!$C$2:$C$53,"Buy")-SUMIFS('Transactions (Dated)'!$E$2:$E$53,'Transactions (Dated)'!$D$2:$D$53,'Share Values'!$V526,'Transactions (Dated)'!$B$2:$B$53,'Share Values'!AI$11,'Transactions (Dated)'!$C$2:$C$53,"Sell")</f>
        <v>0</v>
      </c>
      <c r="AJ526" s="40">
        <f ca="1">AJ525+SUMIFS('Transactions (Dated)'!$E$2:$E$53,'Transactions (Dated)'!$D$2:$D$53,'Share Values'!$V526,'Transactions (Dated)'!$B$2:$B$53,'Share Values'!AJ$11,'Transactions (Dated)'!$C$2:$C$53,"Buy")-SUMIFS('Transactions (Dated)'!$E$2:$E$53,'Transactions (Dated)'!$D$2:$D$53,'Share Values'!$V526,'Transactions (Dated)'!$B$2:$B$53,'Share Values'!AJ$11,'Transactions (Dated)'!$C$2:$C$53,"Sell")</f>
        <v>0</v>
      </c>
      <c r="AK526" s="40"/>
      <c r="AM526" s="3">
        <f t="shared" si="201"/>
        <v>42662</v>
      </c>
      <c r="AN526" s="6">
        <f t="shared" ca="1" si="202"/>
        <v>45278.749999999993</v>
      </c>
      <c r="AO526" s="6">
        <f t="shared" ca="1" si="203"/>
        <v>25406.25</v>
      </c>
      <c r="AP526" s="6">
        <f t="shared" ca="1" si="204"/>
        <v>0</v>
      </c>
      <c r="AQ526" s="6">
        <f t="shared" ca="1" si="205"/>
        <v>72009.52</v>
      </c>
      <c r="AR526" s="6">
        <f t="shared" ca="1" si="206"/>
        <v>19958</v>
      </c>
      <c r="AS526" s="6">
        <f t="shared" ca="1" si="207"/>
        <v>73108</v>
      </c>
      <c r="AT526" s="6">
        <f t="shared" ca="1" si="208"/>
        <v>47009</v>
      </c>
      <c r="AU526" s="6">
        <f t="shared" ca="1" si="209"/>
        <v>103099.26</v>
      </c>
      <c r="AV526" s="6">
        <f t="shared" ca="1" si="210"/>
        <v>69306.900000000009</v>
      </c>
      <c r="AW526" s="6">
        <f t="shared" ca="1" si="211"/>
        <v>0</v>
      </c>
      <c r="AX526" s="6">
        <f t="shared" ca="1" si="212"/>
        <v>0</v>
      </c>
      <c r="AY526" s="6">
        <f t="shared" ca="1" si="213"/>
        <v>0</v>
      </c>
      <c r="AZ526" s="6">
        <f t="shared" ca="1" si="214"/>
        <v>0</v>
      </c>
      <c r="BA526" s="6">
        <f t="shared" ca="1" si="215"/>
        <v>0</v>
      </c>
      <c r="BB526" s="6"/>
      <c r="BD526" s="4">
        <f t="shared" ca="1" si="216"/>
        <v>455175.68000000005</v>
      </c>
      <c r="BF526" s="3">
        <f t="shared" si="217"/>
        <v>42662</v>
      </c>
      <c r="BG526" s="6">
        <f>BG525+SUMIFS('Transactions (Dated)'!H:H,'Transactions (Dated)'!D:D,'Share Values'!AM526)</f>
        <v>633797.67999999993</v>
      </c>
      <c r="BH526" s="6">
        <f ca="1">BH525+SUMIFS('Transactions (Dated)'!$F:$F,'Transactions (Dated)'!$D:$D,$BF526,'Transactions (Dated)'!$B:$B,BH$11,'Transactions (Dated)'!$C:$C,"Dividend (paid to cash)")*W526</f>
        <v>0</v>
      </c>
      <c r="BI526" s="6">
        <f ca="1">BI525+SUMIFS('Transactions (Dated)'!$F:$F,'Transactions (Dated)'!$D:$D,$BF526,'Transactions (Dated)'!$B:$B,BI$11,'Transactions (Dated)'!$C:$C,"Dividend (paid to cash)")*X526</f>
        <v>2421.875</v>
      </c>
      <c r="BJ526" s="6">
        <f ca="1">BJ525+SUMIFS('Transactions (Dated)'!$F:$F,'Transactions (Dated)'!$D:$D,$BF526,'Transactions (Dated)'!$B:$B,BJ$11,'Transactions (Dated)'!$C:$C,"Dividend (paid to cash)")*Y526</f>
        <v>0</v>
      </c>
      <c r="BK526" s="6">
        <f ca="1">BK525+SUMIFS('Transactions (Dated)'!$F:$F,'Transactions (Dated)'!$D:$D,$BF526,'Transactions (Dated)'!$B:$B,BK$11,'Transactions (Dated)'!$C:$C,"Dividend (paid to cash)")*Z526</f>
        <v>482.46000000000004</v>
      </c>
      <c r="BL526" s="6">
        <f ca="1">BL525+SUMIFS('Transactions (Dated)'!$F:$F,'Transactions (Dated)'!$D:$D,$BF526,'Transactions (Dated)'!$B:$B,BL$11,'Transactions (Dated)'!$C:$C,"Dividend (paid to cash)")*AA526</f>
        <v>0</v>
      </c>
      <c r="BM526" s="6">
        <f ca="1">BM525+SUMIFS('Transactions (Dated)'!$F:$F,'Transactions (Dated)'!$D:$D,$BF526,'Transactions (Dated)'!$B:$B,BM$11,'Transactions (Dated)'!$C:$C,"Dividend (paid to cash)")*AB526</f>
        <v>3593.17</v>
      </c>
      <c r="BN526" s="6">
        <f ca="1">BN525+SUMIFS('Transactions (Dated)'!$F:$F,'Transactions (Dated)'!$D:$D,$BF526,'Transactions (Dated)'!$B:$B,BN$11,'Transactions (Dated)'!$C:$C,"Dividend (paid to cash)")*AC526</f>
        <v>2465</v>
      </c>
      <c r="BO526" s="6">
        <f ca="1">BO525+SUMIFS('Transactions (Dated)'!$F:$F,'Transactions (Dated)'!$D:$D,$BF526,'Transactions (Dated)'!$B:$B,BO$11,'Transactions (Dated)'!$C:$C,"Dividend (paid to cash)")*AD526</f>
        <v>0</v>
      </c>
      <c r="BP526" s="6">
        <f ca="1">BP525+SUMIFS('Transactions (Dated)'!$F:$F,'Transactions (Dated)'!$D:$D,$BF526,'Transactions (Dated)'!$B:$B,BP$11,'Transactions (Dated)'!$C:$C,"Dividend (paid to cash)")*AE526</f>
        <v>0</v>
      </c>
      <c r="BQ526" s="6">
        <f ca="1">BQ525+SUMIFS('Transactions (Dated)'!$F:$F,'Transactions (Dated)'!$D:$D,$BF526,'Transactions (Dated)'!$B:$B,BQ$11,'Transactions (Dated)'!$C:$C,"Dividend (paid to cash)")*AF526</f>
        <v>0</v>
      </c>
      <c r="BR526" s="6">
        <f ca="1">BR525+SUMIFS('Transactions (Dated)'!$F:$F,'Transactions (Dated)'!$D:$D,$BF526,'Transactions (Dated)'!$B:$B,BR$11,'Transactions (Dated)'!$C:$C,"Dividend (paid to cash)")*AG526</f>
        <v>0</v>
      </c>
      <c r="BS526" s="6">
        <f ca="1">BS525+SUMIFS('Transactions (Dated)'!$F:$F,'Transactions (Dated)'!$D:$D,$BF526,'Transactions (Dated)'!$B:$B,BS$11,'Transactions (Dated)'!$C:$C,"Dividend (paid to cash)")*AH526</f>
        <v>0</v>
      </c>
      <c r="BT526" s="6">
        <f ca="1">BT525+SUMIFS('Transactions (Dated)'!$F:$F,'Transactions (Dated)'!$D:$D,$BF526,'Transactions (Dated)'!$B:$B,BT$11,'Transactions (Dated)'!$C:$C,"Dividend (paid to cash)")*AI526</f>
        <v>0</v>
      </c>
      <c r="BU526" s="6">
        <f ca="1">BU525+SUMIFS('Transactions (Dated)'!$F:$F,'Transactions (Dated)'!$D:$D,$BF526,'Transactions (Dated)'!$B:$B,BU$11,'Transactions (Dated)'!$C:$C,"Dividend (paid to cash)")*AJ526</f>
        <v>0</v>
      </c>
      <c r="BV526" s="6"/>
      <c r="BX526" s="6">
        <f t="shared" ca="1" si="222"/>
        <v>642760.18499999994</v>
      </c>
      <c r="BZ526" s="3">
        <f t="shared" si="223"/>
        <v>42662</v>
      </c>
      <c r="CA526" s="4">
        <f t="shared" ca="1" si="218"/>
        <v>455175.68000000005</v>
      </c>
      <c r="CB526" s="4">
        <f t="shared" ca="1" si="219"/>
        <v>642760.18499999994</v>
      </c>
      <c r="CD526" s="4">
        <f t="shared" ca="1" si="220"/>
        <v>1097935.865</v>
      </c>
    </row>
    <row r="527" spans="2:82">
      <c r="B527" s="3">
        <f t="shared" si="221"/>
        <v>42663</v>
      </c>
      <c r="C527" s="2">
        <v>14847.9</v>
      </c>
      <c r="E527" s="70">
        <v>42663</v>
      </c>
      <c r="F527" s="69">
        <v>9.89</v>
      </c>
      <c r="G527" s="69">
        <v>2.71</v>
      </c>
      <c r="H527" s="69">
        <v>20.03</v>
      </c>
      <c r="I527" s="69">
        <v>38.11</v>
      </c>
      <c r="J527" s="69">
        <v>8.4</v>
      </c>
      <c r="K527" s="69">
        <v>14.955</v>
      </c>
      <c r="L527" s="69">
        <v>16.25</v>
      </c>
      <c r="M527" s="69">
        <v>7.36</v>
      </c>
      <c r="N527" s="69">
        <v>9.9</v>
      </c>
      <c r="O527" s="69">
        <v>11.84</v>
      </c>
      <c r="P527" s="69">
        <v>21</v>
      </c>
      <c r="Q527" s="69">
        <v>1.4</v>
      </c>
      <c r="R527" s="69">
        <v>5.37</v>
      </c>
      <c r="S527" s="69">
        <v>42.54</v>
      </c>
      <c r="T527" s="4"/>
      <c r="V527" s="3">
        <f t="shared" si="200"/>
        <v>42663</v>
      </c>
      <c r="W527" s="40">
        <f ca="1">W526+SUMIFS('Transactions (Dated)'!$E$2:$E$53,'Transactions (Dated)'!$D$2:$D$53,'Share Values'!$V527,'Transactions (Dated)'!$B$2:$B$53,'Share Values'!W$11,'Transactions (Dated)'!$C$2:$C$53,"Buy")-SUMIFS('Transactions (Dated)'!$E$2:$E$53,'Transactions (Dated)'!$D$2:$D$53,'Share Values'!$V527,'Transactions (Dated)'!$B$2:$B$53,'Share Values'!W$11,'Transactions (Dated)'!$C$2:$C$53,"Sell")</f>
        <v>4625</v>
      </c>
      <c r="X527" s="40">
        <f ca="1">X526+SUMIFS('Transactions (Dated)'!$E$2:$E$53,'Transactions (Dated)'!$D$2:$D$53,'Share Values'!$V527,'Transactions (Dated)'!$B$2:$B$53,'Share Values'!X$11,'Transactions (Dated)'!$C$2:$C$53,"Buy")-SUMIFS('Transactions (Dated)'!$E$2:$E$53,'Transactions (Dated)'!$D$2:$D$53,'Share Values'!$V527,'Transactions (Dated)'!$B$2:$B$53,'Share Values'!X$11,'Transactions (Dated)'!$C$2:$C$53,"Sell")</f>
        <v>9375</v>
      </c>
      <c r="Y527" s="40">
        <f ca="1">Y526+SUMIFS('Transactions (Dated)'!$E$2:$E$53,'Transactions (Dated)'!$D$2:$D$53,'Share Values'!$V527,'Transactions (Dated)'!$B$2:$B$53,'Share Values'!Y$11,'Transactions (Dated)'!$C$2:$C$53,"Buy")-SUMIFS('Transactions (Dated)'!$E$2:$E$53,'Transactions (Dated)'!$D$2:$D$53,'Share Values'!$V527,'Transactions (Dated)'!$B$2:$B$53,'Share Values'!Y$11,'Transactions (Dated)'!$C$2:$C$53,"Sell")</f>
        <v>0</v>
      </c>
      <c r="Z527" s="40">
        <f ca="1">Z526+SUMIFS('Transactions (Dated)'!$E$2:$E$53,'Transactions (Dated)'!$D$2:$D$53,'Share Values'!$V527,'Transactions (Dated)'!$B$2:$B$53,'Share Values'!Z$11,'Transactions (Dated)'!$C$2:$C$53,"Buy")-SUMIFS('Transactions (Dated)'!$E$2:$E$53,'Transactions (Dated)'!$D$2:$D$53,'Share Values'!$V527,'Transactions (Dated)'!$B$2:$B$53,'Share Values'!Z$11,'Transactions (Dated)'!$C$2:$C$53,"Sell")</f>
        <v>1892</v>
      </c>
      <c r="AA527" s="40">
        <f ca="1">AA526+SUMIFS('Transactions (Dated)'!$E$2:$E$53,'Transactions (Dated)'!$D$2:$D$53,'Share Values'!$V527,'Transactions (Dated)'!$B$2:$B$53,'Share Values'!AA$11,'Transactions (Dated)'!$C$2:$C$53,"Buy")-SUMIFS('Transactions (Dated)'!$E$2:$E$53,'Transactions (Dated)'!$D$2:$D$53,'Share Values'!$V527,'Transactions (Dated)'!$B$2:$B$53,'Share Values'!AA$11,'Transactions (Dated)'!$C$2:$C$53,"Sell")</f>
        <v>2348</v>
      </c>
      <c r="AB527" s="40">
        <f ca="1">AB526+SUMIFS('Transactions (Dated)'!$E$2:$E$53,'Transactions (Dated)'!$D$2:$D$53,'Share Values'!$V527,'Transactions (Dated)'!$B$2:$B$53,'Share Values'!AB$11,'Transactions (Dated)'!$C$2:$C$53,"Buy")-SUMIFS('Transactions (Dated)'!$E$2:$E$53,'Transactions (Dated)'!$D$2:$D$53,'Share Values'!$V527,'Transactions (Dated)'!$B$2:$B$53,'Share Values'!AB$11,'Transactions (Dated)'!$C$2:$C$53,"Sell")</f>
        <v>4900</v>
      </c>
      <c r="AC527" s="40">
        <f ca="1">AC526+SUMIFS('Transactions (Dated)'!$E$2:$E$53,'Transactions (Dated)'!$D$2:$D$53,'Share Values'!$V527,'Transactions (Dated)'!$B$2:$B$53,'Share Values'!AC$11,'Transactions (Dated)'!$C$2:$C$53,"Buy")-SUMIFS('Transactions (Dated)'!$E$2:$E$53,'Transactions (Dated)'!$D$2:$D$53,'Share Values'!$V527,'Transactions (Dated)'!$B$2:$B$53,'Share Values'!AC$11,'Transactions (Dated)'!$C$2:$C$53,"Sell")</f>
        <v>2900</v>
      </c>
      <c r="AD527" s="40">
        <f ca="1">AD526+SUMIFS('Transactions (Dated)'!$E$2:$E$53,'Transactions (Dated)'!$D$2:$D$53,'Share Values'!$V527,'Transactions (Dated)'!$B$2:$B$53,'Share Values'!AD$11,'Transactions (Dated)'!$C$2:$C$53,"Buy")-SUMIFS('Transactions (Dated)'!$E$2:$E$53,'Transactions (Dated)'!$D$2:$D$53,'Share Values'!$V527,'Transactions (Dated)'!$B$2:$B$53,'Share Values'!AD$11,'Transactions (Dated)'!$C$2:$C$53,"Sell")</f>
        <v>14201</v>
      </c>
      <c r="AE527" s="40">
        <f ca="1">AE526+SUMIFS('Transactions (Dated)'!$E$2:$E$53,'Transactions (Dated)'!$D$2:$D$53,'Share Values'!$V527,'Transactions (Dated)'!$B$2:$B$53,'Share Values'!AE$11,'Transactions (Dated)'!$C$2:$C$53,"Buy")-SUMIFS('Transactions (Dated)'!$E$2:$E$53,'Transactions (Dated)'!$D$2:$D$53,'Share Values'!$V527,'Transactions (Dated)'!$B$2:$B$53,'Share Values'!AE$11,'Transactions (Dated)'!$C$2:$C$53,"Sell")</f>
        <v>6835</v>
      </c>
      <c r="AF527" s="40">
        <f ca="1">AF526+SUMIFS('Transactions (Dated)'!$E$2:$E$53,'Transactions (Dated)'!$D$2:$D$53,'Share Values'!$V527,'Transactions (Dated)'!$B$2:$B$53,'Share Values'!AF$11,'Transactions (Dated)'!$C$2:$C$53,"Buy")-SUMIFS('Transactions (Dated)'!$E$2:$E$53,'Transactions (Dated)'!$D$2:$D$53,'Share Values'!$V527,'Transactions (Dated)'!$B$2:$B$53,'Share Values'!AF$11,'Transactions (Dated)'!$C$2:$C$53,"Sell")</f>
        <v>0</v>
      </c>
      <c r="AG527" s="40">
        <f ca="1">AG526+SUMIFS('Transactions (Dated)'!$E$2:$E$53,'Transactions (Dated)'!$D$2:$D$53,'Share Values'!$V527,'Transactions (Dated)'!$B$2:$B$53,'Share Values'!AG$11,'Transactions (Dated)'!$C$2:$C$53,"Buy")-SUMIFS('Transactions (Dated)'!$E$2:$E$53,'Transactions (Dated)'!$D$2:$D$53,'Share Values'!$V527,'Transactions (Dated)'!$B$2:$B$53,'Share Values'!AG$11,'Transactions (Dated)'!$C$2:$C$53,"Sell")</f>
        <v>0</v>
      </c>
      <c r="AH527" s="40">
        <f ca="1">AH526+SUMIFS('Transactions (Dated)'!$E$2:$E$53,'Transactions (Dated)'!$D$2:$D$53,'Share Values'!$V527,'Transactions (Dated)'!$B$2:$B$53,'Share Values'!AH$11,'Transactions (Dated)'!$C$2:$C$53,"Buy")-SUMIFS('Transactions (Dated)'!$E$2:$E$53,'Transactions (Dated)'!$D$2:$D$53,'Share Values'!$V527,'Transactions (Dated)'!$B$2:$B$53,'Share Values'!AH$11,'Transactions (Dated)'!$C$2:$C$53,"Sell")</f>
        <v>0</v>
      </c>
      <c r="AI527" s="40">
        <f ca="1">AI526+SUMIFS('Transactions (Dated)'!$E$2:$E$53,'Transactions (Dated)'!$D$2:$D$53,'Share Values'!$V527,'Transactions (Dated)'!$B$2:$B$53,'Share Values'!AI$11,'Transactions (Dated)'!$C$2:$C$53,"Buy")-SUMIFS('Transactions (Dated)'!$E$2:$E$53,'Transactions (Dated)'!$D$2:$D$53,'Share Values'!$V527,'Transactions (Dated)'!$B$2:$B$53,'Share Values'!AI$11,'Transactions (Dated)'!$C$2:$C$53,"Sell")</f>
        <v>0</v>
      </c>
      <c r="AJ527" s="40">
        <f ca="1">AJ526+SUMIFS('Transactions (Dated)'!$E$2:$E$53,'Transactions (Dated)'!$D$2:$D$53,'Share Values'!$V527,'Transactions (Dated)'!$B$2:$B$53,'Share Values'!AJ$11,'Transactions (Dated)'!$C$2:$C$53,"Buy")-SUMIFS('Transactions (Dated)'!$E$2:$E$53,'Transactions (Dated)'!$D$2:$D$53,'Share Values'!$V527,'Transactions (Dated)'!$B$2:$B$53,'Share Values'!AJ$11,'Transactions (Dated)'!$C$2:$C$53,"Sell")</f>
        <v>0</v>
      </c>
      <c r="AK527" s="40"/>
      <c r="AM527" s="3">
        <f t="shared" si="201"/>
        <v>42663</v>
      </c>
      <c r="AN527" s="6">
        <f t="shared" ca="1" si="202"/>
        <v>45741.25</v>
      </c>
      <c r="AO527" s="6">
        <f t="shared" ca="1" si="203"/>
        <v>25406.25</v>
      </c>
      <c r="AP527" s="6">
        <f t="shared" ca="1" si="204"/>
        <v>0</v>
      </c>
      <c r="AQ527" s="6">
        <f t="shared" ca="1" si="205"/>
        <v>72104.12</v>
      </c>
      <c r="AR527" s="6">
        <f t="shared" ca="1" si="206"/>
        <v>19723.2</v>
      </c>
      <c r="AS527" s="6">
        <f t="shared" ca="1" si="207"/>
        <v>73279.5</v>
      </c>
      <c r="AT527" s="6">
        <f t="shared" ca="1" si="208"/>
        <v>47125</v>
      </c>
      <c r="AU527" s="6">
        <f t="shared" ca="1" si="209"/>
        <v>104519.36</v>
      </c>
      <c r="AV527" s="6">
        <f t="shared" ca="1" si="210"/>
        <v>67666.5</v>
      </c>
      <c r="AW527" s="6">
        <f t="shared" ca="1" si="211"/>
        <v>0</v>
      </c>
      <c r="AX527" s="6">
        <f t="shared" ca="1" si="212"/>
        <v>0</v>
      </c>
      <c r="AY527" s="6">
        <f t="shared" ca="1" si="213"/>
        <v>0</v>
      </c>
      <c r="AZ527" s="6">
        <f t="shared" ca="1" si="214"/>
        <v>0</v>
      </c>
      <c r="BA527" s="6">
        <f t="shared" ca="1" si="215"/>
        <v>0</v>
      </c>
      <c r="BB527" s="6"/>
      <c r="BD527" s="4">
        <f t="shared" ca="1" si="216"/>
        <v>455565.18</v>
      </c>
      <c r="BF527" s="3">
        <f t="shared" si="217"/>
        <v>42663</v>
      </c>
      <c r="BG527" s="6">
        <f>BG526+SUMIFS('Transactions (Dated)'!H:H,'Transactions (Dated)'!D:D,'Share Values'!AM527)</f>
        <v>633797.67999999993</v>
      </c>
      <c r="BH527" s="6">
        <f ca="1">BH526+SUMIFS('Transactions (Dated)'!$F:$F,'Transactions (Dated)'!$D:$D,$BF527,'Transactions (Dated)'!$B:$B,BH$11,'Transactions (Dated)'!$C:$C,"Dividend (paid to cash)")*W527</f>
        <v>0</v>
      </c>
      <c r="BI527" s="6">
        <f ca="1">BI526+SUMIFS('Transactions (Dated)'!$F:$F,'Transactions (Dated)'!$D:$D,$BF527,'Transactions (Dated)'!$B:$B,BI$11,'Transactions (Dated)'!$C:$C,"Dividend (paid to cash)")*X527</f>
        <v>2421.875</v>
      </c>
      <c r="BJ527" s="6">
        <f ca="1">BJ526+SUMIFS('Transactions (Dated)'!$F:$F,'Transactions (Dated)'!$D:$D,$BF527,'Transactions (Dated)'!$B:$B,BJ$11,'Transactions (Dated)'!$C:$C,"Dividend (paid to cash)")*Y527</f>
        <v>0</v>
      </c>
      <c r="BK527" s="6">
        <f ca="1">BK526+SUMIFS('Transactions (Dated)'!$F:$F,'Transactions (Dated)'!$D:$D,$BF527,'Transactions (Dated)'!$B:$B,BK$11,'Transactions (Dated)'!$C:$C,"Dividend (paid to cash)")*Z527</f>
        <v>482.46000000000004</v>
      </c>
      <c r="BL527" s="6">
        <f ca="1">BL526+SUMIFS('Transactions (Dated)'!$F:$F,'Transactions (Dated)'!$D:$D,$BF527,'Transactions (Dated)'!$B:$B,BL$11,'Transactions (Dated)'!$C:$C,"Dividend (paid to cash)")*AA527</f>
        <v>0</v>
      </c>
      <c r="BM527" s="6">
        <f ca="1">BM526+SUMIFS('Transactions (Dated)'!$F:$F,'Transactions (Dated)'!$D:$D,$BF527,'Transactions (Dated)'!$B:$B,BM$11,'Transactions (Dated)'!$C:$C,"Dividend (paid to cash)")*AB527</f>
        <v>3593.17</v>
      </c>
      <c r="BN527" s="6">
        <f ca="1">BN526+SUMIFS('Transactions (Dated)'!$F:$F,'Transactions (Dated)'!$D:$D,$BF527,'Transactions (Dated)'!$B:$B,BN$11,'Transactions (Dated)'!$C:$C,"Dividend (paid to cash)")*AC527</f>
        <v>2465</v>
      </c>
      <c r="BO527" s="6">
        <f ca="1">BO526+SUMIFS('Transactions (Dated)'!$F:$F,'Transactions (Dated)'!$D:$D,$BF527,'Transactions (Dated)'!$B:$B,BO$11,'Transactions (Dated)'!$C:$C,"Dividend (paid to cash)")*AD527</f>
        <v>0</v>
      </c>
      <c r="BP527" s="6">
        <f ca="1">BP526+SUMIFS('Transactions (Dated)'!$F:$F,'Transactions (Dated)'!$D:$D,$BF527,'Transactions (Dated)'!$B:$B,BP$11,'Transactions (Dated)'!$C:$C,"Dividend (paid to cash)")*AE527</f>
        <v>0</v>
      </c>
      <c r="BQ527" s="6">
        <f ca="1">BQ526+SUMIFS('Transactions (Dated)'!$F:$F,'Transactions (Dated)'!$D:$D,$BF527,'Transactions (Dated)'!$B:$B,BQ$11,'Transactions (Dated)'!$C:$C,"Dividend (paid to cash)")*AF527</f>
        <v>0</v>
      </c>
      <c r="BR527" s="6">
        <f ca="1">BR526+SUMIFS('Transactions (Dated)'!$F:$F,'Transactions (Dated)'!$D:$D,$BF527,'Transactions (Dated)'!$B:$B,BR$11,'Transactions (Dated)'!$C:$C,"Dividend (paid to cash)")*AG527</f>
        <v>0</v>
      </c>
      <c r="BS527" s="6">
        <f ca="1">BS526+SUMIFS('Transactions (Dated)'!$F:$F,'Transactions (Dated)'!$D:$D,$BF527,'Transactions (Dated)'!$B:$B,BS$11,'Transactions (Dated)'!$C:$C,"Dividend (paid to cash)")*AH527</f>
        <v>0</v>
      </c>
      <c r="BT527" s="6">
        <f ca="1">BT526+SUMIFS('Transactions (Dated)'!$F:$F,'Transactions (Dated)'!$D:$D,$BF527,'Transactions (Dated)'!$B:$B,BT$11,'Transactions (Dated)'!$C:$C,"Dividend (paid to cash)")*AI527</f>
        <v>0</v>
      </c>
      <c r="BU527" s="6">
        <f ca="1">BU526+SUMIFS('Transactions (Dated)'!$F:$F,'Transactions (Dated)'!$D:$D,$BF527,'Transactions (Dated)'!$B:$B,BU$11,'Transactions (Dated)'!$C:$C,"Dividend (paid to cash)")*AJ527</f>
        <v>0</v>
      </c>
      <c r="BV527" s="6"/>
      <c r="BX527" s="6">
        <f t="shared" ca="1" si="222"/>
        <v>642760.18499999994</v>
      </c>
      <c r="BZ527" s="3">
        <f t="shared" si="223"/>
        <v>42663</v>
      </c>
      <c r="CA527" s="4">
        <f t="shared" ca="1" si="218"/>
        <v>455565.18</v>
      </c>
      <c r="CB527" s="4">
        <f t="shared" ca="1" si="219"/>
        <v>642760.18499999994</v>
      </c>
      <c r="CD527" s="4">
        <f t="shared" ca="1" si="220"/>
        <v>1098325.365</v>
      </c>
    </row>
    <row r="528" spans="2:82">
      <c r="B528" s="3">
        <f t="shared" si="221"/>
        <v>42664</v>
      </c>
      <c r="C528" s="2">
        <v>14939</v>
      </c>
      <c r="E528" s="70">
        <v>42664</v>
      </c>
      <c r="F528" s="69">
        <v>9.83</v>
      </c>
      <c r="G528" s="69">
        <v>2.7</v>
      </c>
      <c r="H528" s="69">
        <v>20.149999999999999</v>
      </c>
      <c r="I528" s="69">
        <v>37.99</v>
      </c>
      <c r="J528" s="69">
        <v>8.25</v>
      </c>
      <c r="K528" s="69">
        <v>14.87</v>
      </c>
      <c r="L528" s="69">
        <v>16.32</v>
      </c>
      <c r="M528" s="69">
        <v>7.41</v>
      </c>
      <c r="N528" s="69">
        <v>9.9</v>
      </c>
      <c r="O528" s="69">
        <v>11.84</v>
      </c>
      <c r="P528" s="69">
        <v>21.48</v>
      </c>
      <c r="Q528" s="69">
        <v>1.36</v>
      </c>
      <c r="R528" s="69">
        <v>5.4</v>
      </c>
      <c r="S528" s="69">
        <v>42.77</v>
      </c>
      <c r="T528" s="4"/>
      <c r="V528" s="3">
        <f t="shared" si="200"/>
        <v>42664</v>
      </c>
      <c r="W528" s="40">
        <f ca="1">W527+SUMIFS('Transactions (Dated)'!$E$2:$E$53,'Transactions (Dated)'!$D$2:$D$53,'Share Values'!$V528,'Transactions (Dated)'!$B$2:$B$53,'Share Values'!W$11,'Transactions (Dated)'!$C$2:$C$53,"Buy")-SUMIFS('Transactions (Dated)'!$E$2:$E$53,'Transactions (Dated)'!$D$2:$D$53,'Share Values'!$V528,'Transactions (Dated)'!$B$2:$B$53,'Share Values'!W$11,'Transactions (Dated)'!$C$2:$C$53,"Sell")</f>
        <v>4625</v>
      </c>
      <c r="X528" s="40">
        <f ca="1">X527+SUMIFS('Transactions (Dated)'!$E$2:$E$53,'Transactions (Dated)'!$D$2:$D$53,'Share Values'!$V528,'Transactions (Dated)'!$B$2:$B$53,'Share Values'!X$11,'Transactions (Dated)'!$C$2:$C$53,"Buy")-SUMIFS('Transactions (Dated)'!$E$2:$E$53,'Transactions (Dated)'!$D$2:$D$53,'Share Values'!$V528,'Transactions (Dated)'!$B$2:$B$53,'Share Values'!X$11,'Transactions (Dated)'!$C$2:$C$53,"Sell")</f>
        <v>9375</v>
      </c>
      <c r="Y528" s="40">
        <f ca="1">Y527+SUMIFS('Transactions (Dated)'!$E$2:$E$53,'Transactions (Dated)'!$D$2:$D$53,'Share Values'!$V528,'Transactions (Dated)'!$B$2:$B$53,'Share Values'!Y$11,'Transactions (Dated)'!$C$2:$C$53,"Buy")-SUMIFS('Transactions (Dated)'!$E$2:$E$53,'Transactions (Dated)'!$D$2:$D$53,'Share Values'!$V528,'Transactions (Dated)'!$B$2:$B$53,'Share Values'!Y$11,'Transactions (Dated)'!$C$2:$C$53,"Sell")</f>
        <v>0</v>
      </c>
      <c r="Z528" s="40">
        <f ca="1">Z527+SUMIFS('Transactions (Dated)'!$E$2:$E$53,'Transactions (Dated)'!$D$2:$D$53,'Share Values'!$V528,'Transactions (Dated)'!$B$2:$B$53,'Share Values'!Z$11,'Transactions (Dated)'!$C$2:$C$53,"Buy")-SUMIFS('Transactions (Dated)'!$E$2:$E$53,'Transactions (Dated)'!$D$2:$D$53,'Share Values'!$V528,'Transactions (Dated)'!$B$2:$B$53,'Share Values'!Z$11,'Transactions (Dated)'!$C$2:$C$53,"Sell")</f>
        <v>1892</v>
      </c>
      <c r="AA528" s="40">
        <f ca="1">AA527+SUMIFS('Transactions (Dated)'!$E$2:$E$53,'Transactions (Dated)'!$D$2:$D$53,'Share Values'!$V528,'Transactions (Dated)'!$B$2:$B$53,'Share Values'!AA$11,'Transactions (Dated)'!$C$2:$C$53,"Buy")-SUMIFS('Transactions (Dated)'!$E$2:$E$53,'Transactions (Dated)'!$D$2:$D$53,'Share Values'!$V528,'Transactions (Dated)'!$B$2:$B$53,'Share Values'!AA$11,'Transactions (Dated)'!$C$2:$C$53,"Sell")</f>
        <v>2348</v>
      </c>
      <c r="AB528" s="40">
        <f ca="1">AB527+SUMIFS('Transactions (Dated)'!$E$2:$E$53,'Transactions (Dated)'!$D$2:$D$53,'Share Values'!$V528,'Transactions (Dated)'!$B$2:$B$53,'Share Values'!AB$11,'Transactions (Dated)'!$C$2:$C$53,"Buy")-SUMIFS('Transactions (Dated)'!$E$2:$E$53,'Transactions (Dated)'!$D$2:$D$53,'Share Values'!$V528,'Transactions (Dated)'!$B$2:$B$53,'Share Values'!AB$11,'Transactions (Dated)'!$C$2:$C$53,"Sell")</f>
        <v>4900</v>
      </c>
      <c r="AC528" s="40">
        <f ca="1">AC527+SUMIFS('Transactions (Dated)'!$E$2:$E$53,'Transactions (Dated)'!$D$2:$D$53,'Share Values'!$V528,'Transactions (Dated)'!$B$2:$B$53,'Share Values'!AC$11,'Transactions (Dated)'!$C$2:$C$53,"Buy")-SUMIFS('Transactions (Dated)'!$E$2:$E$53,'Transactions (Dated)'!$D$2:$D$53,'Share Values'!$V528,'Transactions (Dated)'!$B$2:$B$53,'Share Values'!AC$11,'Transactions (Dated)'!$C$2:$C$53,"Sell")</f>
        <v>2900</v>
      </c>
      <c r="AD528" s="40">
        <f ca="1">AD527+SUMIFS('Transactions (Dated)'!$E$2:$E$53,'Transactions (Dated)'!$D$2:$D$53,'Share Values'!$V528,'Transactions (Dated)'!$B$2:$B$53,'Share Values'!AD$11,'Transactions (Dated)'!$C$2:$C$53,"Buy")-SUMIFS('Transactions (Dated)'!$E$2:$E$53,'Transactions (Dated)'!$D$2:$D$53,'Share Values'!$V528,'Transactions (Dated)'!$B$2:$B$53,'Share Values'!AD$11,'Transactions (Dated)'!$C$2:$C$53,"Sell")</f>
        <v>14201</v>
      </c>
      <c r="AE528" s="40">
        <f ca="1">AE527+SUMIFS('Transactions (Dated)'!$E$2:$E$53,'Transactions (Dated)'!$D$2:$D$53,'Share Values'!$V528,'Transactions (Dated)'!$B$2:$B$53,'Share Values'!AE$11,'Transactions (Dated)'!$C$2:$C$53,"Buy")-SUMIFS('Transactions (Dated)'!$E$2:$E$53,'Transactions (Dated)'!$D$2:$D$53,'Share Values'!$V528,'Transactions (Dated)'!$B$2:$B$53,'Share Values'!AE$11,'Transactions (Dated)'!$C$2:$C$53,"Sell")</f>
        <v>6835</v>
      </c>
      <c r="AF528" s="40">
        <f ca="1">AF527+SUMIFS('Transactions (Dated)'!$E$2:$E$53,'Transactions (Dated)'!$D$2:$D$53,'Share Values'!$V528,'Transactions (Dated)'!$B$2:$B$53,'Share Values'!AF$11,'Transactions (Dated)'!$C$2:$C$53,"Buy")-SUMIFS('Transactions (Dated)'!$E$2:$E$53,'Transactions (Dated)'!$D$2:$D$53,'Share Values'!$V528,'Transactions (Dated)'!$B$2:$B$53,'Share Values'!AF$11,'Transactions (Dated)'!$C$2:$C$53,"Sell")</f>
        <v>0</v>
      </c>
      <c r="AG528" s="40">
        <f ca="1">AG527+SUMIFS('Transactions (Dated)'!$E$2:$E$53,'Transactions (Dated)'!$D$2:$D$53,'Share Values'!$V528,'Transactions (Dated)'!$B$2:$B$53,'Share Values'!AG$11,'Transactions (Dated)'!$C$2:$C$53,"Buy")-SUMIFS('Transactions (Dated)'!$E$2:$E$53,'Transactions (Dated)'!$D$2:$D$53,'Share Values'!$V528,'Transactions (Dated)'!$B$2:$B$53,'Share Values'!AG$11,'Transactions (Dated)'!$C$2:$C$53,"Sell")</f>
        <v>0</v>
      </c>
      <c r="AH528" s="40">
        <f ca="1">AH527+SUMIFS('Transactions (Dated)'!$E$2:$E$53,'Transactions (Dated)'!$D$2:$D$53,'Share Values'!$V528,'Transactions (Dated)'!$B$2:$B$53,'Share Values'!AH$11,'Transactions (Dated)'!$C$2:$C$53,"Buy")-SUMIFS('Transactions (Dated)'!$E$2:$E$53,'Transactions (Dated)'!$D$2:$D$53,'Share Values'!$V528,'Transactions (Dated)'!$B$2:$B$53,'Share Values'!AH$11,'Transactions (Dated)'!$C$2:$C$53,"Sell")</f>
        <v>0</v>
      </c>
      <c r="AI528" s="40">
        <f ca="1">AI527+SUMIFS('Transactions (Dated)'!$E$2:$E$53,'Transactions (Dated)'!$D$2:$D$53,'Share Values'!$V528,'Transactions (Dated)'!$B$2:$B$53,'Share Values'!AI$11,'Transactions (Dated)'!$C$2:$C$53,"Buy")-SUMIFS('Transactions (Dated)'!$E$2:$E$53,'Transactions (Dated)'!$D$2:$D$53,'Share Values'!$V528,'Transactions (Dated)'!$B$2:$B$53,'Share Values'!AI$11,'Transactions (Dated)'!$C$2:$C$53,"Sell")</f>
        <v>0</v>
      </c>
      <c r="AJ528" s="40">
        <f ca="1">AJ527+SUMIFS('Transactions (Dated)'!$E$2:$E$53,'Transactions (Dated)'!$D$2:$D$53,'Share Values'!$V528,'Transactions (Dated)'!$B$2:$B$53,'Share Values'!AJ$11,'Transactions (Dated)'!$C$2:$C$53,"Buy")-SUMIFS('Transactions (Dated)'!$E$2:$E$53,'Transactions (Dated)'!$D$2:$D$53,'Share Values'!$V528,'Transactions (Dated)'!$B$2:$B$53,'Share Values'!AJ$11,'Transactions (Dated)'!$C$2:$C$53,"Sell")</f>
        <v>0</v>
      </c>
      <c r="AK528" s="40"/>
      <c r="AM528" s="3">
        <f t="shared" si="201"/>
        <v>42664</v>
      </c>
      <c r="AN528" s="6">
        <f t="shared" ca="1" si="202"/>
        <v>45463.75</v>
      </c>
      <c r="AO528" s="6">
        <f t="shared" ca="1" si="203"/>
        <v>25312.5</v>
      </c>
      <c r="AP528" s="6">
        <f t="shared" ca="1" si="204"/>
        <v>0</v>
      </c>
      <c r="AQ528" s="6">
        <f t="shared" ca="1" si="205"/>
        <v>71877.08</v>
      </c>
      <c r="AR528" s="6">
        <f t="shared" ca="1" si="206"/>
        <v>19371</v>
      </c>
      <c r="AS528" s="6">
        <f t="shared" ca="1" si="207"/>
        <v>72863</v>
      </c>
      <c r="AT528" s="6">
        <f t="shared" ca="1" si="208"/>
        <v>47328</v>
      </c>
      <c r="AU528" s="6">
        <f t="shared" ca="1" si="209"/>
        <v>105229.41</v>
      </c>
      <c r="AV528" s="6">
        <f t="shared" ca="1" si="210"/>
        <v>67666.5</v>
      </c>
      <c r="AW528" s="6">
        <f t="shared" ca="1" si="211"/>
        <v>0</v>
      </c>
      <c r="AX528" s="6">
        <f t="shared" ca="1" si="212"/>
        <v>0</v>
      </c>
      <c r="AY528" s="6">
        <f t="shared" ca="1" si="213"/>
        <v>0</v>
      </c>
      <c r="AZ528" s="6">
        <f t="shared" ca="1" si="214"/>
        <v>0</v>
      </c>
      <c r="BA528" s="6">
        <f t="shared" ca="1" si="215"/>
        <v>0</v>
      </c>
      <c r="BB528" s="6"/>
      <c r="BD528" s="4">
        <f t="shared" ca="1" si="216"/>
        <v>455111.24</v>
      </c>
      <c r="BF528" s="3">
        <f t="shared" si="217"/>
        <v>42664</v>
      </c>
      <c r="BG528" s="6">
        <f>BG527+SUMIFS('Transactions (Dated)'!H:H,'Transactions (Dated)'!D:D,'Share Values'!AM528)</f>
        <v>633797.67999999993</v>
      </c>
      <c r="BH528" s="6">
        <f ca="1">BH527+SUMIFS('Transactions (Dated)'!$F:$F,'Transactions (Dated)'!$D:$D,$BF528,'Transactions (Dated)'!$B:$B,BH$11,'Transactions (Dated)'!$C:$C,"Dividend (paid to cash)")*W528</f>
        <v>0</v>
      </c>
      <c r="BI528" s="6">
        <f ca="1">BI527+SUMIFS('Transactions (Dated)'!$F:$F,'Transactions (Dated)'!$D:$D,$BF528,'Transactions (Dated)'!$B:$B,BI$11,'Transactions (Dated)'!$C:$C,"Dividend (paid to cash)")*X528</f>
        <v>2421.875</v>
      </c>
      <c r="BJ528" s="6">
        <f ca="1">BJ527+SUMIFS('Transactions (Dated)'!$F:$F,'Transactions (Dated)'!$D:$D,$BF528,'Transactions (Dated)'!$B:$B,BJ$11,'Transactions (Dated)'!$C:$C,"Dividend (paid to cash)")*Y528</f>
        <v>0</v>
      </c>
      <c r="BK528" s="6">
        <f ca="1">BK527+SUMIFS('Transactions (Dated)'!$F:$F,'Transactions (Dated)'!$D:$D,$BF528,'Transactions (Dated)'!$B:$B,BK$11,'Transactions (Dated)'!$C:$C,"Dividend (paid to cash)")*Z528</f>
        <v>482.46000000000004</v>
      </c>
      <c r="BL528" s="6">
        <f ca="1">BL527+SUMIFS('Transactions (Dated)'!$F:$F,'Transactions (Dated)'!$D:$D,$BF528,'Transactions (Dated)'!$B:$B,BL$11,'Transactions (Dated)'!$C:$C,"Dividend (paid to cash)")*AA528</f>
        <v>0</v>
      </c>
      <c r="BM528" s="6">
        <f ca="1">BM527+SUMIFS('Transactions (Dated)'!$F:$F,'Transactions (Dated)'!$D:$D,$BF528,'Transactions (Dated)'!$B:$B,BM$11,'Transactions (Dated)'!$C:$C,"Dividend (paid to cash)")*AB528</f>
        <v>3593.17</v>
      </c>
      <c r="BN528" s="6">
        <f ca="1">BN527+SUMIFS('Transactions (Dated)'!$F:$F,'Transactions (Dated)'!$D:$D,$BF528,'Transactions (Dated)'!$B:$B,BN$11,'Transactions (Dated)'!$C:$C,"Dividend (paid to cash)")*AC528</f>
        <v>2465</v>
      </c>
      <c r="BO528" s="6">
        <f ca="1">BO527+SUMIFS('Transactions (Dated)'!$F:$F,'Transactions (Dated)'!$D:$D,$BF528,'Transactions (Dated)'!$B:$B,BO$11,'Transactions (Dated)'!$C:$C,"Dividend (paid to cash)")*AD528</f>
        <v>0</v>
      </c>
      <c r="BP528" s="6">
        <f ca="1">BP527+SUMIFS('Transactions (Dated)'!$F:$F,'Transactions (Dated)'!$D:$D,$BF528,'Transactions (Dated)'!$B:$B,BP$11,'Transactions (Dated)'!$C:$C,"Dividend (paid to cash)")*AE528</f>
        <v>0</v>
      </c>
      <c r="BQ528" s="6">
        <f ca="1">BQ527+SUMIFS('Transactions (Dated)'!$F:$F,'Transactions (Dated)'!$D:$D,$BF528,'Transactions (Dated)'!$B:$B,BQ$11,'Transactions (Dated)'!$C:$C,"Dividend (paid to cash)")*AF528</f>
        <v>0</v>
      </c>
      <c r="BR528" s="6">
        <f ca="1">BR527+SUMIFS('Transactions (Dated)'!$F:$F,'Transactions (Dated)'!$D:$D,$BF528,'Transactions (Dated)'!$B:$B,BR$11,'Transactions (Dated)'!$C:$C,"Dividend (paid to cash)")*AG528</f>
        <v>0</v>
      </c>
      <c r="BS528" s="6">
        <f ca="1">BS527+SUMIFS('Transactions (Dated)'!$F:$F,'Transactions (Dated)'!$D:$D,$BF528,'Transactions (Dated)'!$B:$B,BS$11,'Transactions (Dated)'!$C:$C,"Dividend (paid to cash)")*AH528</f>
        <v>0</v>
      </c>
      <c r="BT528" s="6">
        <f ca="1">BT527+SUMIFS('Transactions (Dated)'!$F:$F,'Transactions (Dated)'!$D:$D,$BF528,'Transactions (Dated)'!$B:$B,BT$11,'Transactions (Dated)'!$C:$C,"Dividend (paid to cash)")*AI528</f>
        <v>0</v>
      </c>
      <c r="BU528" s="6">
        <f ca="1">BU527+SUMIFS('Transactions (Dated)'!$F:$F,'Transactions (Dated)'!$D:$D,$BF528,'Transactions (Dated)'!$B:$B,BU$11,'Transactions (Dated)'!$C:$C,"Dividend (paid to cash)")*AJ528</f>
        <v>0</v>
      </c>
      <c r="BV528" s="6"/>
      <c r="BX528" s="6">
        <f t="shared" ca="1" si="222"/>
        <v>642760.18499999994</v>
      </c>
      <c r="BZ528" s="3">
        <f t="shared" si="223"/>
        <v>42664</v>
      </c>
      <c r="CA528" s="4">
        <f t="shared" ca="1" si="218"/>
        <v>455111.24</v>
      </c>
      <c r="CB528" s="4">
        <f t="shared" ca="1" si="219"/>
        <v>642760.18499999994</v>
      </c>
      <c r="CD528" s="4">
        <f t="shared" ca="1" si="220"/>
        <v>1097871.4249999998</v>
      </c>
    </row>
    <row r="529" spans="2:82">
      <c r="B529" s="3">
        <f t="shared" si="221"/>
        <v>42667</v>
      </c>
      <c r="C529" s="2">
        <v>14923</v>
      </c>
      <c r="E529" s="70">
        <v>42667</v>
      </c>
      <c r="F529" s="69">
        <v>9.82</v>
      </c>
      <c r="G529" s="69">
        <v>2.6</v>
      </c>
      <c r="H529" s="69">
        <v>20.149999999999999</v>
      </c>
      <c r="I529" s="69">
        <v>37.549999999999997</v>
      </c>
      <c r="J529" s="69">
        <v>8.33</v>
      </c>
      <c r="K529" s="69">
        <v>14.89</v>
      </c>
      <c r="L529" s="69">
        <v>16.37</v>
      </c>
      <c r="M529" s="69">
        <v>7.34</v>
      </c>
      <c r="N529" s="69">
        <v>9.9</v>
      </c>
      <c r="O529" s="69">
        <v>11.96</v>
      </c>
      <c r="P529" s="69">
        <v>21.57</v>
      </c>
      <c r="Q529" s="69">
        <v>1.4</v>
      </c>
      <c r="R529" s="69">
        <v>5.35</v>
      </c>
      <c r="S529" s="69">
        <v>43.35</v>
      </c>
      <c r="T529" s="4"/>
      <c r="V529" s="3">
        <f t="shared" si="200"/>
        <v>42667</v>
      </c>
      <c r="W529" s="40">
        <f ca="1">W528+SUMIFS('Transactions (Dated)'!$E$2:$E$53,'Transactions (Dated)'!$D$2:$D$53,'Share Values'!$V529,'Transactions (Dated)'!$B$2:$B$53,'Share Values'!W$11,'Transactions (Dated)'!$C$2:$C$53,"Buy")-SUMIFS('Transactions (Dated)'!$E$2:$E$53,'Transactions (Dated)'!$D$2:$D$53,'Share Values'!$V529,'Transactions (Dated)'!$B$2:$B$53,'Share Values'!W$11,'Transactions (Dated)'!$C$2:$C$53,"Sell")</f>
        <v>4625</v>
      </c>
      <c r="X529" s="40">
        <f ca="1">X528+SUMIFS('Transactions (Dated)'!$E$2:$E$53,'Transactions (Dated)'!$D$2:$D$53,'Share Values'!$V529,'Transactions (Dated)'!$B$2:$B$53,'Share Values'!X$11,'Transactions (Dated)'!$C$2:$C$53,"Buy")-SUMIFS('Transactions (Dated)'!$E$2:$E$53,'Transactions (Dated)'!$D$2:$D$53,'Share Values'!$V529,'Transactions (Dated)'!$B$2:$B$53,'Share Values'!X$11,'Transactions (Dated)'!$C$2:$C$53,"Sell")</f>
        <v>9375</v>
      </c>
      <c r="Y529" s="40">
        <f ca="1">Y528+SUMIFS('Transactions (Dated)'!$E$2:$E$53,'Transactions (Dated)'!$D$2:$D$53,'Share Values'!$V529,'Transactions (Dated)'!$B$2:$B$53,'Share Values'!Y$11,'Transactions (Dated)'!$C$2:$C$53,"Buy")-SUMIFS('Transactions (Dated)'!$E$2:$E$53,'Transactions (Dated)'!$D$2:$D$53,'Share Values'!$V529,'Transactions (Dated)'!$B$2:$B$53,'Share Values'!Y$11,'Transactions (Dated)'!$C$2:$C$53,"Sell")</f>
        <v>0</v>
      </c>
      <c r="Z529" s="40">
        <f ca="1">Z528+SUMIFS('Transactions (Dated)'!$E$2:$E$53,'Transactions (Dated)'!$D$2:$D$53,'Share Values'!$V529,'Transactions (Dated)'!$B$2:$B$53,'Share Values'!Z$11,'Transactions (Dated)'!$C$2:$C$53,"Buy")-SUMIFS('Transactions (Dated)'!$E$2:$E$53,'Transactions (Dated)'!$D$2:$D$53,'Share Values'!$V529,'Transactions (Dated)'!$B$2:$B$53,'Share Values'!Z$11,'Transactions (Dated)'!$C$2:$C$53,"Sell")</f>
        <v>1892</v>
      </c>
      <c r="AA529" s="40">
        <f ca="1">AA528+SUMIFS('Transactions (Dated)'!$E$2:$E$53,'Transactions (Dated)'!$D$2:$D$53,'Share Values'!$V529,'Transactions (Dated)'!$B$2:$B$53,'Share Values'!AA$11,'Transactions (Dated)'!$C$2:$C$53,"Buy")-SUMIFS('Transactions (Dated)'!$E$2:$E$53,'Transactions (Dated)'!$D$2:$D$53,'Share Values'!$V529,'Transactions (Dated)'!$B$2:$B$53,'Share Values'!AA$11,'Transactions (Dated)'!$C$2:$C$53,"Sell")</f>
        <v>2348</v>
      </c>
      <c r="AB529" s="40">
        <f ca="1">AB528+SUMIFS('Transactions (Dated)'!$E$2:$E$53,'Transactions (Dated)'!$D$2:$D$53,'Share Values'!$V529,'Transactions (Dated)'!$B$2:$B$53,'Share Values'!AB$11,'Transactions (Dated)'!$C$2:$C$53,"Buy")-SUMIFS('Transactions (Dated)'!$E$2:$E$53,'Transactions (Dated)'!$D$2:$D$53,'Share Values'!$V529,'Transactions (Dated)'!$B$2:$B$53,'Share Values'!AB$11,'Transactions (Dated)'!$C$2:$C$53,"Sell")</f>
        <v>4900</v>
      </c>
      <c r="AC529" s="40">
        <f ca="1">AC528+SUMIFS('Transactions (Dated)'!$E$2:$E$53,'Transactions (Dated)'!$D$2:$D$53,'Share Values'!$V529,'Transactions (Dated)'!$B$2:$B$53,'Share Values'!AC$11,'Transactions (Dated)'!$C$2:$C$53,"Buy")-SUMIFS('Transactions (Dated)'!$E$2:$E$53,'Transactions (Dated)'!$D$2:$D$53,'Share Values'!$V529,'Transactions (Dated)'!$B$2:$B$53,'Share Values'!AC$11,'Transactions (Dated)'!$C$2:$C$53,"Sell")</f>
        <v>2900</v>
      </c>
      <c r="AD529" s="40">
        <f ca="1">AD528+SUMIFS('Transactions (Dated)'!$E$2:$E$53,'Transactions (Dated)'!$D$2:$D$53,'Share Values'!$V529,'Transactions (Dated)'!$B$2:$B$53,'Share Values'!AD$11,'Transactions (Dated)'!$C$2:$C$53,"Buy")-SUMIFS('Transactions (Dated)'!$E$2:$E$53,'Transactions (Dated)'!$D$2:$D$53,'Share Values'!$V529,'Transactions (Dated)'!$B$2:$B$53,'Share Values'!AD$11,'Transactions (Dated)'!$C$2:$C$53,"Sell")</f>
        <v>14201</v>
      </c>
      <c r="AE529" s="40">
        <f ca="1">AE528+SUMIFS('Transactions (Dated)'!$E$2:$E$53,'Transactions (Dated)'!$D$2:$D$53,'Share Values'!$V529,'Transactions (Dated)'!$B$2:$B$53,'Share Values'!AE$11,'Transactions (Dated)'!$C$2:$C$53,"Buy")-SUMIFS('Transactions (Dated)'!$E$2:$E$53,'Transactions (Dated)'!$D$2:$D$53,'Share Values'!$V529,'Transactions (Dated)'!$B$2:$B$53,'Share Values'!AE$11,'Transactions (Dated)'!$C$2:$C$53,"Sell")</f>
        <v>6835</v>
      </c>
      <c r="AF529" s="40">
        <f ca="1">AF528+SUMIFS('Transactions (Dated)'!$E$2:$E$53,'Transactions (Dated)'!$D$2:$D$53,'Share Values'!$V529,'Transactions (Dated)'!$B$2:$B$53,'Share Values'!AF$11,'Transactions (Dated)'!$C$2:$C$53,"Buy")-SUMIFS('Transactions (Dated)'!$E$2:$E$53,'Transactions (Dated)'!$D$2:$D$53,'Share Values'!$V529,'Transactions (Dated)'!$B$2:$B$53,'Share Values'!AF$11,'Transactions (Dated)'!$C$2:$C$53,"Sell")</f>
        <v>0</v>
      </c>
      <c r="AG529" s="40">
        <f ca="1">AG528+SUMIFS('Transactions (Dated)'!$E$2:$E$53,'Transactions (Dated)'!$D$2:$D$53,'Share Values'!$V529,'Transactions (Dated)'!$B$2:$B$53,'Share Values'!AG$11,'Transactions (Dated)'!$C$2:$C$53,"Buy")-SUMIFS('Transactions (Dated)'!$E$2:$E$53,'Transactions (Dated)'!$D$2:$D$53,'Share Values'!$V529,'Transactions (Dated)'!$B$2:$B$53,'Share Values'!AG$11,'Transactions (Dated)'!$C$2:$C$53,"Sell")</f>
        <v>0</v>
      </c>
      <c r="AH529" s="40">
        <f ca="1">AH528+SUMIFS('Transactions (Dated)'!$E$2:$E$53,'Transactions (Dated)'!$D$2:$D$53,'Share Values'!$V529,'Transactions (Dated)'!$B$2:$B$53,'Share Values'!AH$11,'Transactions (Dated)'!$C$2:$C$53,"Buy")-SUMIFS('Transactions (Dated)'!$E$2:$E$53,'Transactions (Dated)'!$D$2:$D$53,'Share Values'!$V529,'Transactions (Dated)'!$B$2:$B$53,'Share Values'!AH$11,'Transactions (Dated)'!$C$2:$C$53,"Sell")</f>
        <v>0</v>
      </c>
      <c r="AI529" s="40">
        <f ca="1">AI528+SUMIFS('Transactions (Dated)'!$E$2:$E$53,'Transactions (Dated)'!$D$2:$D$53,'Share Values'!$V529,'Transactions (Dated)'!$B$2:$B$53,'Share Values'!AI$11,'Transactions (Dated)'!$C$2:$C$53,"Buy")-SUMIFS('Transactions (Dated)'!$E$2:$E$53,'Transactions (Dated)'!$D$2:$D$53,'Share Values'!$V529,'Transactions (Dated)'!$B$2:$B$53,'Share Values'!AI$11,'Transactions (Dated)'!$C$2:$C$53,"Sell")</f>
        <v>0</v>
      </c>
      <c r="AJ529" s="40">
        <f ca="1">AJ528+SUMIFS('Transactions (Dated)'!$E$2:$E$53,'Transactions (Dated)'!$D$2:$D$53,'Share Values'!$V529,'Transactions (Dated)'!$B$2:$B$53,'Share Values'!AJ$11,'Transactions (Dated)'!$C$2:$C$53,"Buy")-SUMIFS('Transactions (Dated)'!$E$2:$E$53,'Transactions (Dated)'!$D$2:$D$53,'Share Values'!$V529,'Transactions (Dated)'!$B$2:$B$53,'Share Values'!AJ$11,'Transactions (Dated)'!$C$2:$C$53,"Sell")</f>
        <v>0</v>
      </c>
      <c r="AK529" s="40"/>
      <c r="AM529" s="3">
        <f t="shared" si="201"/>
        <v>42667</v>
      </c>
      <c r="AN529" s="6">
        <f t="shared" ca="1" si="202"/>
        <v>45417.5</v>
      </c>
      <c r="AO529" s="6">
        <f t="shared" ca="1" si="203"/>
        <v>24375</v>
      </c>
      <c r="AP529" s="6">
        <f t="shared" ca="1" si="204"/>
        <v>0</v>
      </c>
      <c r="AQ529" s="6">
        <f t="shared" ca="1" si="205"/>
        <v>71044.599999999991</v>
      </c>
      <c r="AR529" s="6">
        <f t="shared" ca="1" si="206"/>
        <v>19558.84</v>
      </c>
      <c r="AS529" s="6">
        <f t="shared" ca="1" si="207"/>
        <v>72961</v>
      </c>
      <c r="AT529" s="6">
        <f t="shared" ca="1" si="208"/>
        <v>47473</v>
      </c>
      <c r="AU529" s="6">
        <f t="shared" ca="1" si="209"/>
        <v>104235.34</v>
      </c>
      <c r="AV529" s="6">
        <f t="shared" ca="1" si="210"/>
        <v>67666.5</v>
      </c>
      <c r="AW529" s="6">
        <f t="shared" ca="1" si="211"/>
        <v>0</v>
      </c>
      <c r="AX529" s="6">
        <f t="shared" ca="1" si="212"/>
        <v>0</v>
      </c>
      <c r="AY529" s="6">
        <f t="shared" ca="1" si="213"/>
        <v>0</v>
      </c>
      <c r="AZ529" s="6">
        <f t="shared" ca="1" si="214"/>
        <v>0</v>
      </c>
      <c r="BA529" s="6">
        <f t="shared" ca="1" si="215"/>
        <v>0</v>
      </c>
      <c r="BB529" s="6"/>
      <c r="BD529" s="4">
        <f t="shared" ca="1" si="216"/>
        <v>452731.77999999991</v>
      </c>
      <c r="BF529" s="3">
        <f t="shared" si="217"/>
        <v>42667</v>
      </c>
      <c r="BG529" s="6">
        <f>BG528+SUMIFS('Transactions (Dated)'!H:H,'Transactions (Dated)'!D:D,'Share Values'!AM529)</f>
        <v>633797.67999999993</v>
      </c>
      <c r="BH529" s="6">
        <f ca="1">BH528+SUMIFS('Transactions (Dated)'!$F:$F,'Transactions (Dated)'!$D:$D,$BF529,'Transactions (Dated)'!$B:$B,BH$11,'Transactions (Dated)'!$C:$C,"Dividend (paid to cash)")*W529</f>
        <v>0</v>
      </c>
      <c r="BI529" s="6">
        <f ca="1">BI528+SUMIFS('Transactions (Dated)'!$F:$F,'Transactions (Dated)'!$D:$D,$BF529,'Transactions (Dated)'!$B:$B,BI$11,'Transactions (Dated)'!$C:$C,"Dividend (paid to cash)")*X529</f>
        <v>2421.875</v>
      </c>
      <c r="BJ529" s="6">
        <f ca="1">BJ528+SUMIFS('Transactions (Dated)'!$F:$F,'Transactions (Dated)'!$D:$D,$BF529,'Transactions (Dated)'!$B:$B,BJ$11,'Transactions (Dated)'!$C:$C,"Dividend (paid to cash)")*Y529</f>
        <v>0</v>
      </c>
      <c r="BK529" s="6">
        <f ca="1">BK528+SUMIFS('Transactions (Dated)'!$F:$F,'Transactions (Dated)'!$D:$D,$BF529,'Transactions (Dated)'!$B:$B,BK$11,'Transactions (Dated)'!$C:$C,"Dividend (paid to cash)")*Z529</f>
        <v>482.46000000000004</v>
      </c>
      <c r="BL529" s="6">
        <f ca="1">BL528+SUMIFS('Transactions (Dated)'!$F:$F,'Transactions (Dated)'!$D:$D,$BF529,'Transactions (Dated)'!$B:$B,BL$11,'Transactions (Dated)'!$C:$C,"Dividend (paid to cash)")*AA529</f>
        <v>0</v>
      </c>
      <c r="BM529" s="6">
        <f ca="1">BM528+SUMIFS('Transactions (Dated)'!$F:$F,'Transactions (Dated)'!$D:$D,$BF529,'Transactions (Dated)'!$B:$B,BM$11,'Transactions (Dated)'!$C:$C,"Dividend (paid to cash)")*AB529</f>
        <v>3593.17</v>
      </c>
      <c r="BN529" s="6">
        <f ca="1">BN528+SUMIFS('Transactions (Dated)'!$F:$F,'Transactions (Dated)'!$D:$D,$BF529,'Transactions (Dated)'!$B:$B,BN$11,'Transactions (Dated)'!$C:$C,"Dividend (paid to cash)")*AC529</f>
        <v>2465</v>
      </c>
      <c r="BO529" s="6">
        <f ca="1">BO528+SUMIFS('Transactions (Dated)'!$F:$F,'Transactions (Dated)'!$D:$D,$BF529,'Transactions (Dated)'!$B:$B,BO$11,'Transactions (Dated)'!$C:$C,"Dividend (paid to cash)")*AD529</f>
        <v>0</v>
      </c>
      <c r="BP529" s="6">
        <f ca="1">BP528+SUMIFS('Transactions (Dated)'!$F:$F,'Transactions (Dated)'!$D:$D,$BF529,'Transactions (Dated)'!$B:$B,BP$11,'Transactions (Dated)'!$C:$C,"Dividend (paid to cash)")*AE529</f>
        <v>0</v>
      </c>
      <c r="BQ529" s="6">
        <f ca="1">BQ528+SUMIFS('Transactions (Dated)'!$F:$F,'Transactions (Dated)'!$D:$D,$BF529,'Transactions (Dated)'!$B:$B,BQ$11,'Transactions (Dated)'!$C:$C,"Dividend (paid to cash)")*AF529</f>
        <v>0</v>
      </c>
      <c r="BR529" s="6">
        <f ca="1">BR528+SUMIFS('Transactions (Dated)'!$F:$F,'Transactions (Dated)'!$D:$D,$BF529,'Transactions (Dated)'!$B:$B,BR$11,'Transactions (Dated)'!$C:$C,"Dividend (paid to cash)")*AG529</f>
        <v>0</v>
      </c>
      <c r="BS529" s="6">
        <f ca="1">BS528+SUMIFS('Transactions (Dated)'!$F:$F,'Transactions (Dated)'!$D:$D,$BF529,'Transactions (Dated)'!$B:$B,BS$11,'Transactions (Dated)'!$C:$C,"Dividend (paid to cash)")*AH529</f>
        <v>0</v>
      </c>
      <c r="BT529" s="6">
        <f ca="1">BT528+SUMIFS('Transactions (Dated)'!$F:$F,'Transactions (Dated)'!$D:$D,$BF529,'Transactions (Dated)'!$B:$B,BT$11,'Transactions (Dated)'!$C:$C,"Dividend (paid to cash)")*AI529</f>
        <v>0</v>
      </c>
      <c r="BU529" s="6">
        <f ca="1">BU528+SUMIFS('Transactions (Dated)'!$F:$F,'Transactions (Dated)'!$D:$D,$BF529,'Transactions (Dated)'!$B:$B,BU$11,'Transactions (Dated)'!$C:$C,"Dividend (paid to cash)")*AJ529</f>
        <v>0</v>
      </c>
      <c r="BV529" s="6"/>
      <c r="BX529" s="6">
        <f t="shared" ca="1" si="222"/>
        <v>642760.18499999994</v>
      </c>
      <c r="BZ529" s="3">
        <f t="shared" si="223"/>
        <v>42667</v>
      </c>
      <c r="CA529" s="4">
        <f t="shared" ca="1" si="218"/>
        <v>452731.77999999991</v>
      </c>
      <c r="CB529" s="4">
        <f t="shared" ca="1" si="219"/>
        <v>642760.18499999994</v>
      </c>
      <c r="CD529" s="4">
        <f t="shared" ca="1" si="220"/>
        <v>1095491.9649999999</v>
      </c>
    </row>
    <row r="530" spans="2:82">
      <c r="B530" s="3">
        <f t="shared" si="221"/>
        <v>42668</v>
      </c>
      <c r="C530" s="2">
        <v>14870.6</v>
      </c>
      <c r="E530" s="70">
        <v>42668</v>
      </c>
      <c r="F530" s="69">
        <v>9.7200000000000006</v>
      </c>
      <c r="G530" s="69">
        <v>2.58</v>
      </c>
      <c r="H530" s="69">
        <v>20.07</v>
      </c>
      <c r="I530" s="69">
        <v>37.86</v>
      </c>
      <c r="J530" s="69">
        <v>8.1999999999999993</v>
      </c>
      <c r="K530" s="69">
        <v>14.85</v>
      </c>
      <c r="L530" s="69">
        <v>16.16</v>
      </c>
      <c r="M530" s="69">
        <v>7.51</v>
      </c>
      <c r="N530" s="69">
        <v>9.8000000000000007</v>
      </c>
      <c r="O530" s="69">
        <v>11.99</v>
      </c>
      <c r="P530" s="69">
        <v>21.2</v>
      </c>
      <c r="Q530" s="69">
        <v>1.32</v>
      </c>
      <c r="R530" s="69">
        <v>5.35</v>
      </c>
      <c r="S530" s="69">
        <v>43.37</v>
      </c>
      <c r="T530" s="4"/>
      <c r="V530" s="3">
        <f t="shared" si="200"/>
        <v>42668</v>
      </c>
      <c r="W530" s="40">
        <f ca="1">W529+SUMIFS('Transactions (Dated)'!$E$2:$E$53,'Transactions (Dated)'!$D$2:$D$53,'Share Values'!$V530,'Transactions (Dated)'!$B$2:$B$53,'Share Values'!W$11,'Transactions (Dated)'!$C$2:$C$53,"Buy")-SUMIFS('Transactions (Dated)'!$E$2:$E$53,'Transactions (Dated)'!$D$2:$D$53,'Share Values'!$V530,'Transactions (Dated)'!$B$2:$B$53,'Share Values'!W$11,'Transactions (Dated)'!$C$2:$C$53,"Sell")</f>
        <v>4625</v>
      </c>
      <c r="X530" s="40">
        <f ca="1">X529+SUMIFS('Transactions (Dated)'!$E$2:$E$53,'Transactions (Dated)'!$D$2:$D$53,'Share Values'!$V530,'Transactions (Dated)'!$B$2:$B$53,'Share Values'!X$11,'Transactions (Dated)'!$C$2:$C$53,"Buy")-SUMIFS('Transactions (Dated)'!$E$2:$E$53,'Transactions (Dated)'!$D$2:$D$53,'Share Values'!$V530,'Transactions (Dated)'!$B$2:$B$53,'Share Values'!X$11,'Transactions (Dated)'!$C$2:$C$53,"Sell")</f>
        <v>9375</v>
      </c>
      <c r="Y530" s="40">
        <f ca="1">Y529+SUMIFS('Transactions (Dated)'!$E$2:$E$53,'Transactions (Dated)'!$D$2:$D$53,'Share Values'!$V530,'Transactions (Dated)'!$B$2:$B$53,'Share Values'!Y$11,'Transactions (Dated)'!$C$2:$C$53,"Buy")-SUMIFS('Transactions (Dated)'!$E$2:$E$53,'Transactions (Dated)'!$D$2:$D$53,'Share Values'!$V530,'Transactions (Dated)'!$B$2:$B$53,'Share Values'!Y$11,'Transactions (Dated)'!$C$2:$C$53,"Sell")</f>
        <v>0</v>
      </c>
      <c r="Z530" s="40">
        <f ca="1">Z529+SUMIFS('Transactions (Dated)'!$E$2:$E$53,'Transactions (Dated)'!$D$2:$D$53,'Share Values'!$V530,'Transactions (Dated)'!$B$2:$B$53,'Share Values'!Z$11,'Transactions (Dated)'!$C$2:$C$53,"Buy")-SUMIFS('Transactions (Dated)'!$E$2:$E$53,'Transactions (Dated)'!$D$2:$D$53,'Share Values'!$V530,'Transactions (Dated)'!$B$2:$B$53,'Share Values'!Z$11,'Transactions (Dated)'!$C$2:$C$53,"Sell")</f>
        <v>1892</v>
      </c>
      <c r="AA530" s="40">
        <f ca="1">AA529+SUMIFS('Transactions (Dated)'!$E$2:$E$53,'Transactions (Dated)'!$D$2:$D$53,'Share Values'!$V530,'Transactions (Dated)'!$B$2:$B$53,'Share Values'!AA$11,'Transactions (Dated)'!$C$2:$C$53,"Buy")-SUMIFS('Transactions (Dated)'!$E$2:$E$53,'Transactions (Dated)'!$D$2:$D$53,'Share Values'!$V530,'Transactions (Dated)'!$B$2:$B$53,'Share Values'!AA$11,'Transactions (Dated)'!$C$2:$C$53,"Sell")</f>
        <v>2348</v>
      </c>
      <c r="AB530" s="40">
        <f ca="1">AB529+SUMIFS('Transactions (Dated)'!$E$2:$E$53,'Transactions (Dated)'!$D$2:$D$53,'Share Values'!$V530,'Transactions (Dated)'!$B$2:$B$53,'Share Values'!AB$11,'Transactions (Dated)'!$C$2:$C$53,"Buy")-SUMIFS('Transactions (Dated)'!$E$2:$E$53,'Transactions (Dated)'!$D$2:$D$53,'Share Values'!$V530,'Transactions (Dated)'!$B$2:$B$53,'Share Values'!AB$11,'Transactions (Dated)'!$C$2:$C$53,"Sell")</f>
        <v>4900</v>
      </c>
      <c r="AC530" s="40">
        <f ca="1">AC529+SUMIFS('Transactions (Dated)'!$E$2:$E$53,'Transactions (Dated)'!$D$2:$D$53,'Share Values'!$V530,'Transactions (Dated)'!$B$2:$B$53,'Share Values'!AC$11,'Transactions (Dated)'!$C$2:$C$53,"Buy")-SUMIFS('Transactions (Dated)'!$E$2:$E$53,'Transactions (Dated)'!$D$2:$D$53,'Share Values'!$V530,'Transactions (Dated)'!$B$2:$B$53,'Share Values'!AC$11,'Transactions (Dated)'!$C$2:$C$53,"Sell")</f>
        <v>2900</v>
      </c>
      <c r="AD530" s="40">
        <f ca="1">AD529+SUMIFS('Transactions (Dated)'!$E$2:$E$53,'Transactions (Dated)'!$D$2:$D$53,'Share Values'!$V530,'Transactions (Dated)'!$B$2:$B$53,'Share Values'!AD$11,'Transactions (Dated)'!$C$2:$C$53,"Buy")-SUMIFS('Transactions (Dated)'!$E$2:$E$53,'Transactions (Dated)'!$D$2:$D$53,'Share Values'!$V530,'Transactions (Dated)'!$B$2:$B$53,'Share Values'!AD$11,'Transactions (Dated)'!$C$2:$C$53,"Sell")</f>
        <v>14201</v>
      </c>
      <c r="AE530" s="40">
        <f ca="1">AE529+SUMIFS('Transactions (Dated)'!$E$2:$E$53,'Transactions (Dated)'!$D$2:$D$53,'Share Values'!$V530,'Transactions (Dated)'!$B$2:$B$53,'Share Values'!AE$11,'Transactions (Dated)'!$C$2:$C$53,"Buy")-SUMIFS('Transactions (Dated)'!$E$2:$E$53,'Transactions (Dated)'!$D$2:$D$53,'Share Values'!$V530,'Transactions (Dated)'!$B$2:$B$53,'Share Values'!AE$11,'Transactions (Dated)'!$C$2:$C$53,"Sell")</f>
        <v>6835</v>
      </c>
      <c r="AF530" s="40">
        <f ca="1">AF529+SUMIFS('Transactions (Dated)'!$E$2:$E$53,'Transactions (Dated)'!$D$2:$D$53,'Share Values'!$V530,'Transactions (Dated)'!$B$2:$B$53,'Share Values'!AF$11,'Transactions (Dated)'!$C$2:$C$53,"Buy")-SUMIFS('Transactions (Dated)'!$E$2:$E$53,'Transactions (Dated)'!$D$2:$D$53,'Share Values'!$V530,'Transactions (Dated)'!$B$2:$B$53,'Share Values'!AF$11,'Transactions (Dated)'!$C$2:$C$53,"Sell")</f>
        <v>0</v>
      </c>
      <c r="AG530" s="40">
        <f ca="1">AG529+SUMIFS('Transactions (Dated)'!$E$2:$E$53,'Transactions (Dated)'!$D$2:$D$53,'Share Values'!$V530,'Transactions (Dated)'!$B$2:$B$53,'Share Values'!AG$11,'Transactions (Dated)'!$C$2:$C$53,"Buy")-SUMIFS('Transactions (Dated)'!$E$2:$E$53,'Transactions (Dated)'!$D$2:$D$53,'Share Values'!$V530,'Transactions (Dated)'!$B$2:$B$53,'Share Values'!AG$11,'Transactions (Dated)'!$C$2:$C$53,"Sell")</f>
        <v>0</v>
      </c>
      <c r="AH530" s="40">
        <f ca="1">AH529+SUMIFS('Transactions (Dated)'!$E$2:$E$53,'Transactions (Dated)'!$D$2:$D$53,'Share Values'!$V530,'Transactions (Dated)'!$B$2:$B$53,'Share Values'!AH$11,'Transactions (Dated)'!$C$2:$C$53,"Buy")-SUMIFS('Transactions (Dated)'!$E$2:$E$53,'Transactions (Dated)'!$D$2:$D$53,'Share Values'!$V530,'Transactions (Dated)'!$B$2:$B$53,'Share Values'!AH$11,'Transactions (Dated)'!$C$2:$C$53,"Sell")</f>
        <v>0</v>
      </c>
      <c r="AI530" s="40">
        <f ca="1">AI529+SUMIFS('Transactions (Dated)'!$E$2:$E$53,'Transactions (Dated)'!$D$2:$D$53,'Share Values'!$V530,'Transactions (Dated)'!$B$2:$B$53,'Share Values'!AI$11,'Transactions (Dated)'!$C$2:$C$53,"Buy")-SUMIFS('Transactions (Dated)'!$E$2:$E$53,'Transactions (Dated)'!$D$2:$D$53,'Share Values'!$V530,'Transactions (Dated)'!$B$2:$B$53,'Share Values'!AI$11,'Transactions (Dated)'!$C$2:$C$53,"Sell")</f>
        <v>0</v>
      </c>
      <c r="AJ530" s="40">
        <f ca="1">AJ529+SUMIFS('Transactions (Dated)'!$E$2:$E$53,'Transactions (Dated)'!$D$2:$D$53,'Share Values'!$V530,'Transactions (Dated)'!$B$2:$B$53,'Share Values'!AJ$11,'Transactions (Dated)'!$C$2:$C$53,"Buy")-SUMIFS('Transactions (Dated)'!$E$2:$E$53,'Transactions (Dated)'!$D$2:$D$53,'Share Values'!$V530,'Transactions (Dated)'!$B$2:$B$53,'Share Values'!AJ$11,'Transactions (Dated)'!$C$2:$C$53,"Sell")</f>
        <v>0</v>
      </c>
      <c r="AK530" s="40"/>
      <c r="AM530" s="3">
        <f t="shared" si="201"/>
        <v>42668</v>
      </c>
      <c r="AN530" s="6">
        <f t="shared" ca="1" si="202"/>
        <v>44955</v>
      </c>
      <c r="AO530" s="6">
        <f t="shared" ca="1" si="203"/>
        <v>24187.5</v>
      </c>
      <c r="AP530" s="6">
        <f t="shared" ca="1" si="204"/>
        <v>0</v>
      </c>
      <c r="AQ530" s="6">
        <f t="shared" ca="1" si="205"/>
        <v>71631.12</v>
      </c>
      <c r="AR530" s="6">
        <f t="shared" ca="1" si="206"/>
        <v>19253.599999999999</v>
      </c>
      <c r="AS530" s="6">
        <f t="shared" ca="1" si="207"/>
        <v>72765</v>
      </c>
      <c r="AT530" s="6">
        <f t="shared" ca="1" si="208"/>
        <v>46864</v>
      </c>
      <c r="AU530" s="6">
        <f t="shared" ca="1" si="209"/>
        <v>106649.51</v>
      </c>
      <c r="AV530" s="6">
        <f t="shared" ca="1" si="210"/>
        <v>66983</v>
      </c>
      <c r="AW530" s="6">
        <f t="shared" ca="1" si="211"/>
        <v>0</v>
      </c>
      <c r="AX530" s="6">
        <f t="shared" ca="1" si="212"/>
        <v>0</v>
      </c>
      <c r="AY530" s="6">
        <f t="shared" ca="1" si="213"/>
        <v>0</v>
      </c>
      <c r="AZ530" s="6">
        <f t="shared" ca="1" si="214"/>
        <v>0</v>
      </c>
      <c r="BA530" s="6">
        <f t="shared" ca="1" si="215"/>
        <v>0</v>
      </c>
      <c r="BB530" s="6"/>
      <c r="BD530" s="4">
        <f t="shared" ca="1" si="216"/>
        <v>453288.73</v>
      </c>
      <c r="BF530" s="3">
        <f t="shared" si="217"/>
        <v>42668</v>
      </c>
      <c r="BG530" s="6">
        <f>BG529+SUMIFS('Transactions (Dated)'!H:H,'Transactions (Dated)'!D:D,'Share Values'!AM530)</f>
        <v>633797.67999999993</v>
      </c>
      <c r="BH530" s="6">
        <f ca="1">BH529+SUMIFS('Transactions (Dated)'!$F:$F,'Transactions (Dated)'!$D:$D,$BF530,'Transactions (Dated)'!$B:$B,BH$11,'Transactions (Dated)'!$C:$C,"Dividend (paid to cash)")*W530</f>
        <v>0</v>
      </c>
      <c r="BI530" s="6">
        <f ca="1">BI529+SUMIFS('Transactions (Dated)'!$F:$F,'Transactions (Dated)'!$D:$D,$BF530,'Transactions (Dated)'!$B:$B,BI$11,'Transactions (Dated)'!$C:$C,"Dividend (paid to cash)")*X530</f>
        <v>2421.875</v>
      </c>
      <c r="BJ530" s="6">
        <f ca="1">BJ529+SUMIFS('Transactions (Dated)'!$F:$F,'Transactions (Dated)'!$D:$D,$BF530,'Transactions (Dated)'!$B:$B,BJ$11,'Transactions (Dated)'!$C:$C,"Dividend (paid to cash)")*Y530</f>
        <v>0</v>
      </c>
      <c r="BK530" s="6">
        <f ca="1">BK529+SUMIFS('Transactions (Dated)'!$F:$F,'Transactions (Dated)'!$D:$D,$BF530,'Transactions (Dated)'!$B:$B,BK$11,'Transactions (Dated)'!$C:$C,"Dividend (paid to cash)")*Z530</f>
        <v>482.46000000000004</v>
      </c>
      <c r="BL530" s="6">
        <f ca="1">BL529+SUMIFS('Transactions (Dated)'!$F:$F,'Transactions (Dated)'!$D:$D,$BF530,'Transactions (Dated)'!$B:$B,BL$11,'Transactions (Dated)'!$C:$C,"Dividend (paid to cash)")*AA530</f>
        <v>0</v>
      </c>
      <c r="BM530" s="6">
        <f ca="1">BM529+SUMIFS('Transactions (Dated)'!$F:$F,'Transactions (Dated)'!$D:$D,$BF530,'Transactions (Dated)'!$B:$B,BM$11,'Transactions (Dated)'!$C:$C,"Dividend (paid to cash)")*AB530</f>
        <v>3593.17</v>
      </c>
      <c r="BN530" s="6">
        <f ca="1">BN529+SUMIFS('Transactions (Dated)'!$F:$F,'Transactions (Dated)'!$D:$D,$BF530,'Transactions (Dated)'!$B:$B,BN$11,'Transactions (Dated)'!$C:$C,"Dividend (paid to cash)")*AC530</f>
        <v>2465</v>
      </c>
      <c r="BO530" s="6">
        <f ca="1">BO529+SUMIFS('Transactions (Dated)'!$F:$F,'Transactions (Dated)'!$D:$D,$BF530,'Transactions (Dated)'!$B:$B,BO$11,'Transactions (Dated)'!$C:$C,"Dividend (paid to cash)")*AD530</f>
        <v>0</v>
      </c>
      <c r="BP530" s="6">
        <f ca="1">BP529+SUMIFS('Transactions (Dated)'!$F:$F,'Transactions (Dated)'!$D:$D,$BF530,'Transactions (Dated)'!$B:$B,BP$11,'Transactions (Dated)'!$C:$C,"Dividend (paid to cash)")*AE530</f>
        <v>0</v>
      </c>
      <c r="BQ530" s="6">
        <f ca="1">BQ529+SUMIFS('Transactions (Dated)'!$F:$F,'Transactions (Dated)'!$D:$D,$BF530,'Transactions (Dated)'!$B:$B,BQ$11,'Transactions (Dated)'!$C:$C,"Dividend (paid to cash)")*AF530</f>
        <v>0</v>
      </c>
      <c r="BR530" s="6">
        <f ca="1">BR529+SUMIFS('Transactions (Dated)'!$F:$F,'Transactions (Dated)'!$D:$D,$BF530,'Transactions (Dated)'!$B:$B,BR$11,'Transactions (Dated)'!$C:$C,"Dividend (paid to cash)")*AG530</f>
        <v>0</v>
      </c>
      <c r="BS530" s="6">
        <f ca="1">BS529+SUMIFS('Transactions (Dated)'!$F:$F,'Transactions (Dated)'!$D:$D,$BF530,'Transactions (Dated)'!$B:$B,BS$11,'Transactions (Dated)'!$C:$C,"Dividend (paid to cash)")*AH530</f>
        <v>0</v>
      </c>
      <c r="BT530" s="6">
        <f ca="1">BT529+SUMIFS('Transactions (Dated)'!$F:$F,'Transactions (Dated)'!$D:$D,$BF530,'Transactions (Dated)'!$B:$B,BT$11,'Transactions (Dated)'!$C:$C,"Dividend (paid to cash)")*AI530</f>
        <v>0</v>
      </c>
      <c r="BU530" s="6">
        <f ca="1">BU529+SUMIFS('Transactions (Dated)'!$F:$F,'Transactions (Dated)'!$D:$D,$BF530,'Transactions (Dated)'!$B:$B,BU$11,'Transactions (Dated)'!$C:$C,"Dividend (paid to cash)")*AJ530</f>
        <v>0</v>
      </c>
      <c r="BV530" s="6"/>
      <c r="BX530" s="6">
        <f t="shared" ca="1" si="222"/>
        <v>642760.18499999994</v>
      </c>
      <c r="BZ530" s="3">
        <f t="shared" si="223"/>
        <v>42668</v>
      </c>
      <c r="CA530" s="4">
        <f t="shared" ca="1" si="218"/>
        <v>453288.73</v>
      </c>
      <c r="CB530" s="4">
        <f t="shared" ca="1" si="219"/>
        <v>642760.18499999994</v>
      </c>
      <c r="CD530" s="4">
        <f t="shared" ca="1" si="220"/>
        <v>1096048.915</v>
      </c>
    </row>
    <row r="531" spans="2:82">
      <c r="B531" s="3">
        <f t="shared" si="221"/>
        <v>42669</v>
      </c>
      <c r="C531" s="2">
        <v>14807.6</v>
      </c>
      <c r="E531" s="70">
        <v>42669</v>
      </c>
      <c r="F531" s="69">
        <v>9.69</v>
      </c>
      <c r="G531" s="69">
        <v>2.4900000000000002</v>
      </c>
      <c r="H531" s="69">
        <v>19.98</v>
      </c>
      <c r="I531" s="69">
        <v>38.049999999999997</v>
      </c>
      <c r="J531" s="69">
        <v>8.19</v>
      </c>
      <c r="K531" s="69">
        <v>14.83</v>
      </c>
      <c r="L531" s="69">
        <v>16.170000000000002</v>
      </c>
      <c r="M531" s="69">
        <v>7.65</v>
      </c>
      <c r="N531" s="69">
        <v>9.9</v>
      </c>
      <c r="O531" s="69">
        <v>11.69</v>
      </c>
      <c r="P531" s="69">
        <v>21.07</v>
      </c>
      <c r="Q531" s="69">
        <v>1.33</v>
      </c>
      <c r="R531" s="69">
        <v>5.17</v>
      </c>
      <c r="S531" s="69">
        <v>43.89</v>
      </c>
      <c r="V531" s="3">
        <f t="shared" ref="V531:V594" si="224">E531</f>
        <v>42669</v>
      </c>
      <c r="W531" s="40">
        <f ca="1">W530+SUMIFS('Transactions (Dated)'!$E$2:$E$53,'Transactions (Dated)'!$D$2:$D$53,'Share Values'!$V531,'Transactions (Dated)'!$B$2:$B$53,'Share Values'!W$11,'Transactions (Dated)'!$C$2:$C$53,"Buy")-SUMIFS('Transactions (Dated)'!$E$2:$E$53,'Transactions (Dated)'!$D$2:$D$53,'Share Values'!$V531,'Transactions (Dated)'!$B$2:$B$53,'Share Values'!W$11,'Transactions (Dated)'!$C$2:$C$53,"Sell")</f>
        <v>4625</v>
      </c>
      <c r="X531" s="40">
        <f ca="1">X530+SUMIFS('Transactions (Dated)'!$E$2:$E$53,'Transactions (Dated)'!$D$2:$D$53,'Share Values'!$V531,'Transactions (Dated)'!$B$2:$B$53,'Share Values'!X$11,'Transactions (Dated)'!$C$2:$C$53,"Buy")-SUMIFS('Transactions (Dated)'!$E$2:$E$53,'Transactions (Dated)'!$D$2:$D$53,'Share Values'!$V531,'Transactions (Dated)'!$B$2:$B$53,'Share Values'!X$11,'Transactions (Dated)'!$C$2:$C$53,"Sell")</f>
        <v>9375</v>
      </c>
      <c r="Y531" s="40">
        <f ca="1">Y530+SUMIFS('Transactions (Dated)'!$E$2:$E$53,'Transactions (Dated)'!$D$2:$D$53,'Share Values'!$V531,'Transactions (Dated)'!$B$2:$B$53,'Share Values'!Y$11,'Transactions (Dated)'!$C$2:$C$53,"Buy")-SUMIFS('Transactions (Dated)'!$E$2:$E$53,'Transactions (Dated)'!$D$2:$D$53,'Share Values'!$V531,'Transactions (Dated)'!$B$2:$B$53,'Share Values'!Y$11,'Transactions (Dated)'!$C$2:$C$53,"Sell")</f>
        <v>0</v>
      </c>
      <c r="Z531" s="40">
        <f ca="1">Z530+SUMIFS('Transactions (Dated)'!$E$2:$E$53,'Transactions (Dated)'!$D$2:$D$53,'Share Values'!$V531,'Transactions (Dated)'!$B$2:$B$53,'Share Values'!Z$11,'Transactions (Dated)'!$C$2:$C$53,"Buy")-SUMIFS('Transactions (Dated)'!$E$2:$E$53,'Transactions (Dated)'!$D$2:$D$53,'Share Values'!$V531,'Transactions (Dated)'!$B$2:$B$53,'Share Values'!Z$11,'Transactions (Dated)'!$C$2:$C$53,"Sell")</f>
        <v>1892</v>
      </c>
      <c r="AA531" s="40">
        <f ca="1">AA530+SUMIFS('Transactions (Dated)'!$E$2:$E$53,'Transactions (Dated)'!$D$2:$D$53,'Share Values'!$V531,'Transactions (Dated)'!$B$2:$B$53,'Share Values'!AA$11,'Transactions (Dated)'!$C$2:$C$53,"Buy")-SUMIFS('Transactions (Dated)'!$E$2:$E$53,'Transactions (Dated)'!$D$2:$D$53,'Share Values'!$V531,'Transactions (Dated)'!$B$2:$B$53,'Share Values'!AA$11,'Transactions (Dated)'!$C$2:$C$53,"Sell")</f>
        <v>2348</v>
      </c>
      <c r="AB531" s="40">
        <f ca="1">AB530+SUMIFS('Transactions (Dated)'!$E$2:$E$53,'Transactions (Dated)'!$D$2:$D$53,'Share Values'!$V531,'Transactions (Dated)'!$B$2:$B$53,'Share Values'!AB$11,'Transactions (Dated)'!$C$2:$C$53,"Buy")-SUMIFS('Transactions (Dated)'!$E$2:$E$53,'Transactions (Dated)'!$D$2:$D$53,'Share Values'!$V531,'Transactions (Dated)'!$B$2:$B$53,'Share Values'!AB$11,'Transactions (Dated)'!$C$2:$C$53,"Sell")</f>
        <v>4900</v>
      </c>
      <c r="AC531" s="40">
        <f ca="1">AC530+SUMIFS('Transactions (Dated)'!$E$2:$E$53,'Transactions (Dated)'!$D$2:$D$53,'Share Values'!$V531,'Transactions (Dated)'!$B$2:$B$53,'Share Values'!AC$11,'Transactions (Dated)'!$C$2:$C$53,"Buy")-SUMIFS('Transactions (Dated)'!$E$2:$E$53,'Transactions (Dated)'!$D$2:$D$53,'Share Values'!$V531,'Transactions (Dated)'!$B$2:$B$53,'Share Values'!AC$11,'Transactions (Dated)'!$C$2:$C$53,"Sell")</f>
        <v>2900</v>
      </c>
      <c r="AD531" s="40">
        <f ca="1">AD530+SUMIFS('Transactions (Dated)'!$E$2:$E$53,'Transactions (Dated)'!$D$2:$D$53,'Share Values'!$V531,'Transactions (Dated)'!$B$2:$B$53,'Share Values'!AD$11,'Transactions (Dated)'!$C$2:$C$53,"Buy")-SUMIFS('Transactions (Dated)'!$E$2:$E$53,'Transactions (Dated)'!$D$2:$D$53,'Share Values'!$V531,'Transactions (Dated)'!$B$2:$B$53,'Share Values'!AD$11,'Transactions (Dated)'!$C$2:$C$53,"Sell")</f>
        <v>14201</v>
      </c>
      <c r="AE531" s="40">
        <f ca="1">AE530+SUMIFS('Transactions (Dated)'!$E$2:$E$53,'Transactions (Dated)'!$D$2:$D$53,'Share Values'!$V531,'Transactions (Dated)'!$B$2:$B$53,'Share Values'!AE$11,'Transactions (Dated)'!$C$2:$C$53,"Buy")-SUMIFS('Transactions (Dated)'!$E$2:$E$53,'Transactions (Dated)'!$D$2:$D$53,'Share Values'!$V531,'Transactions (Dated)'!$B$2:$B$53,'Share Values'!AE$11,'Transactions (Dated)'!$C$2:$C$53,"Sell")</f>
        <v>6835</v>
      </c>
      <c r="AF531" s="40">
        <f ca="1">AF530+SUMIFS('Transactions (Dated)'!$E$2:$E$53,'Transactions (Dated)'!$D$2:$D$53,'Share Values'!$V531,'Transactions (Dated)'!$B$2:$B$53,'Share Values'!AF$11,'Transactions (Dated)'!$C$2:$C$53,"Buy")-SUMIFS('Transactions (Dated)'!$E$2:$E$53,'Transactions (Dated)'!$D$2:$D$53,'Share Values'!$V531,'Transactions (Dated)'!$B$2:$B$53,'Share Values'!AF$11,'Transactions (Dated)'!$C$2:$C$53,"Sell")</f>
        <v>0</v>
      </c>
      <c r="AG531" s="40">
        <f ca="1">AG530+SUMIFS('Transactions (Dated)'!$E$2:$E$53,'Transactions (Dated)'!$D$2:$D$53,'Share Values'!$V531,'Transactions (Dated)'!$B$2:$B$53,'Share Values'!AG$11,'Transactions (Dated)'!$C$2:$C$53,"Buy")-SUMIFS('Transactions (Dated)'!$E$2:$E$53,'Transactions (Dated)'!$D$2:$D$53,'Share Values'!$V531,'Transactions (Dated)'!$B$2:$B$53,'Share Values'!AG$11,'Transactions (Dated)'!$C$2:$C$53,"Sell")</f>
        <v>0</v>
      </c>
      <c r="AH531" s="40">
        <f ca="1">AH530+SUMIFS('Transactions (Dated)'!$E$2:$E$53,'Transactions (Dated)'!$D$2:$D$53,'Share Values'!$V531,'Transactions (Dated)'!$B$2:$B$53,'Share Values'!AH$11,'Transactions (Dated)'!$C$2:$C$53,"Buy")-SUMIFS('Transactions (Dated)'!$E$2:$E$53,'Transactions (Dated)'!$D$2:$D$53,'Share Values'!$V531,'Transactions (Dated)'!$B$2:$B$53,'Share Values'!AH$11,'Transactions (Dated)'!$C$2:$C$53,"Sell")</f>
        <v>0</v>
      </c>
      <c r="AI531" s="40">
        <f ca="1">AI530+SUMIFS('Transactions (Dated)'!$E$2:$E$53,'Transactions (Dated)'!$D$2:$D$53,'Share Values'!$V531,'Transactions (Dated)'!$B$2:$B$53,'Share Values'!AI$11,'Transactions (Dated)'!$C$2:$C$53,"Buy")-SUMIFS('Transactions (Dated)'!$E$2:$E$53,'Transactions (Dated)'!$D$2:$D$53,'Share Values'!$V531,'Transactions (Dated)'!$B$2:$B$53,'Share Values'!AI$11,'Transactions (Dated)'!$C$2:$C$53,"Sell")</f>
        <v>0</v>
      </c>
      <c r="AJ531" s="40">
        <f ca="1">AJ530+SUMIFS('Transactions (Dated)'!$E$2:$E$53,'Transactions (Dated)'!$D$2:$D$53,'Share Values'!$V531,'Transactions (Dated)'!$B$2:$B$53,'Share Values'!AJ$11,'Transactions (Dated)'!$C$2:$C$53,"Buy")-SUMIFS('Transactions (Dated)'!$E$2:$E$53,'Transactions (Dated)'!$D$2:$D$53,'Share Values'!$V531,'Transactions (Dated)'!$B$2:$B$53,'Share Values'!AJ$11,'Transactions (Dated)'!$C$2:$C$53,"Sell")</f>
        <v>0</v>
      </c>
      <c r="AM531" s="3">
        <f t="shared" ref="AM531:AM594" si="225">+V531</f>
        <v>42669</v>
      </c>
      <c r="AN531" s="6">
        <f t="shared" ref="AN531:AN594" ca="1" si="226">+W531*F531</f>
        <v>44816.25</v>
      </c>
      <c r="AO531" s="6">
        <f t="shared" ref="AO531:AO594" ca="1" si="227">+X531*G531</f>
        <v>23343.750000000004</v>
      </c>
      <c r="AP531" s="6">
        <f t="shared" ref="AP531:AP594" ca="1" si="228">+Y531*H531</f>
        <v>0</v>
      </c>
      <c r="AQ531" s="6">
        <f t="shared" ref="AQ531:AQ594" ca="1" si="229">+Z531*I531</f>
        <v>71990.599999999991</v>
      </c>
      <c r="AR531" s="6">
        <f t="shared" ref="AR531:AR594" ca="1" si="230">+AA531*J531</f>
        <v>19230.12</v>
      </c>
      <c r="AS531" s="6">
        <f t="shared" ref="AS531:AS594" ca="1" si="231">+AB531*K531</f>
        <v>72667</v>
      </c>
      <c r="AT531" s="6">
        <f t="shared" ref="AT531:AT594" ca="1" si="232">+AC531*L531</f>
        <v>46893.000000000007</v>
      </c>
      <c r="AU531" s="6">
        <f t="shared" ref="AU531:AU594" ca="1" si="233">+AD531*M531</f>
        <v>108637.65000000001</v>
      </c>
      <c r="AV531" s="6">
        <f t="shared" ref="AV531:AV594" ca="1" si="234">+AE531*N531</f>
        <v>67666.5</v>
      </c>
      <c r="AW531" s="6">
        <f t="shared" ref="AW531:AW594" ca="1" si="235">+AF531*O531</f>
        <v>0</v>
      </c>
      <c r="AX531" s="6">
        <f t="shared" ref="AX531:AX594" ca="1" si="236">+AG531*P531</f>
        <v>0</v>
      </c>
      <c r="AY531" s="6">
        <f t="shared" ref="AY531:AY594" ca="1" si="237">+AH531*Q531</f>
        <v>0</v>
      </c>
      <c r="AZ531" s="6">
        <f t="shared" ref="AZ531:AZ594" ca="1" si="238">+AI531*R531</f>
        <v>0</v>
      </c>
      <c r="BA531" s="6">
        <f t="shared" ref="BA531:BA594" ca="1" si="239">+AJ531*S531</f>
        <v>0</v>
      </c>
      <c r="BB531" s="6"/>
      <c r="BD531" s="4">
        <f t="shared" ref="BD531:BD594" ca="1" si="240">SUM(AN531:BC531)</f>
        <v>455244.87</v>
      </c>
      <c r="BF531" s="3">
        <f t="shared" ref="BF531:BF594" si="241">+V531</f>
        <v>42669</v>
      </c>
      <c r="BG531" s="6">
        <f>BG530+SUMIFS('Transactions (Dated)'!H:H,'Transactions (Dated)'!D:D,'Share Values'!AM531)</f>
        <v>633797.67999999993</v>
      </c>
      <c r="BH531" s="6">
        <f ca="1">BH530+SUMIFS('Transactions (Dated)'!$F:$F,'Transactions (Dated)'!$D:$D,$BF531,'Transactions (Dated)'!$B:$B,BH$11,'Transactions (Dated)'!$C:$C,"Dividend (paid to cash)")*W531</f>
        <v>0</v>
      </c>
      <c r="BI531" s="6">
        <f ca="1">BI530+SUMIFS('Transactions (Dated)'!$F:$F,'Transactions (Dated)'!$D:$D,$BF531,'Transactions (Dated)'!$B:$B,BI$11,'Transactions (Dated)'!$C:$C,"Dividend (paid to cash)")*X531</f>
        <v>2421.875</v>
      </c>
      <c r="BJ531" s="6">
        <f ca="1">BJ530+SUMIFS('Transactions (Dated)'!$F:$F,'Transactions (Dated)'!$D:$D,$BF531,'Transactions (Dated)'!$B:$B,BJ$11,'Transactions (Dated)'!$C:$C,"Dividend (paid to cash)")*Y531</f>
        <v>0</v>
      </c>
      <c r="BK531" s="6">
        <f ca="1">BK530+SUMIFS('Transactions (Dated)'!$F:$F,'Transactions (Dated)'!$D:$D,$BF531,'Transactions (Dated)'!$B:$B,BK$11,'Transactions (Dated)'!$C:$C,"Dividend (paid to cash)")*Z531</f>
        <v>482.46000000000004</v>
      </c>
      <c r="BL531" s="6">
        <f ca="1">BL530+SUMIFS('Transactions (Dated)'!$F:$F,'Transactions (Dated)'!$D:$D,$BF531,'Transactions (Dated)'!$B:$B,BL$11,'Transactions (Dated)'!$C:$C,"Dividend (paid to cash)")*AA531</f>
        <v>0</v>
      </c>
      <c r="BM531" s="6">
        <f ca="1">BM530+SUMIFS('Transactions (Dated)'!$F:$F,'Transactions (Dated)'!$D:$D,$BF531,'Transactions (Dated)'!$B:$B,BM$11,'Transactions (Dated)'!$C:$C,"Dividend (paid to cash)")*AB531</f>
        <v>3593.17</v>
      </c>
      <c r="BN531" s="6">
        <f ca="1">BN530+SUMIFS('Transactions (Dated)'!$F:$F,'Transactions (Dated)'!$D:$D,$BF531,'Transactions (Dated)'!$B:$B,BN$11,'Transactions (Dated)'!$C:$C,"Dividend (paid to cash)")*AC531</f>
        <v>2465</v>
      </c>
      <c r="BO531" s="6">
        <f ca="1">BO530+SUMIFS('Transactions (Dated)'!$F:$F,'Transactions (Dated)'!$D:$D,$BF531,'Transactions (Dated)'!$B:$B,BO$11,'Transactions (Dated)'!$C:$C,"Dividend (paid to cash)")*AD531</f>
        <v>0</v>
      </c>
      <c r="BP531" s="6">
        <f ca="1">BP530+SUMIFS('Transactions (Dated)'!$F:$F,'Transactions (Dated)'!$D:$D,$BF531,'Transactions (Dated)'!$B:$B,BP$11,'Transactions (Dated)'!$C:$C,"Dividend (paid to cash)")*AE531</f>
        <v>0</v>
      </c>
      <c r="BQ531" s="6">
        <f ca="1">BQ530+SUMIFS('Transactions (Dated)'!$F:$F,'Transactions (Dated)'!$D:$D,$BF531,'Transactions (Dated)'!$B:$B,BQ$11,'Transactions (Dated)'!$C:$C,"Dividend (paid to cash)")*AF531</f>
        <v>0</v>
      </c>
      <c r="BR531" s="6">
        <f ca="1">BR530+SUMIFS('Transactions (Dated)'!$F:$F,'Transactions (Dated)'!$D:$D,$BF531,'Transactions (Dated)'!$B:$B,BR$11,'Transactions (Dated)'!$C:$C,"Dividend (paid to cash)")*AG531</f>
        <v>0</v>
      </c>
      <c r="BS531" s="6">
        <f ca="1">BS530+SUMIFS('Transactions (Dated)'!$F:$F,'Transactions (Dated)'!$D:$D,$BF531,'Transactions (Dated)'!$B:$B,BS$11,'Transactions (Dated)'!$C:$C,"Dividend (paid to cash)")*AH531</f>
        <v>0</v>
      </c>
      <c r="BT531" s="6">
        <f ca="1">BT530+SUMIFS('Transactions (Dated)'!$F:$F,'Transactions (Dated)'!$D:$D,$BF531,'Transactions (Dated)'!$B:$B,BT$11,'Transactions (Dated)'!$C:$C,"Dividend (paid to cash)")*AI531</f>
        <v>0</v>
      </c>
      <c r="BU531" s="6">
        <f ca="1">BU530+SUMIFS('Transactions (Dated)'!$F:$F,'Transactions (Dated)'!$D:$D,$BF531,'Transactions (Dated)'!$B:$B,BU$11,'Transactions (Dated)'!$C:$C,"Dividend (paid to cash)")*AJ531</f>
        <v>0</v>
      </c>
      <c r="BX531" s="6">
        <f t="shared" ref="BX531:BX594" ca="1" si="242">SUM(BG531:BW531)</f>
        <v>642760.18499999994</v>
      </c>
      <c r="BZ531" s="3">
        <f t="shared" ref="BZ531:BZ594" si="243">BF531</f>
        <v>42669</v>
      </c>
      <c r="CA531" s="4">
        <f t="shared" ref="CA531:CA594" ca="1" si="244">SUM(AN531:BC531)</f>
        <v>455244.87</v>
      </c>
      <c r="CB531" s="4">
        <f t="shared" ref="CB531:CB594" ca="1" si="245">+BX531</f>
        <v>642760.18499999994</v>
      </c>
      <c r="CD531" s="4">
        <f t="shared" ref="CD531:CD594" ca="1" si="246">CA531+CB531</f>
        <v>1098005.0549999999</v>
      </c>
    </row>
    <row r="532" spans="2:82">
      <c r="B532" s="3">
        <f t="shared" si="221"/>
        <v>42670</v>
      </c>
      <c r="C532" s="2">
        <v>14833.8</v>
      </c>
      <c r="E532" s="70">
        <v>42670</v>
      </c>
      <c r="F532" s="69">
        <v>9.58</v>
      </c>
      <c r="G532" s="69">
        <v>2.48</v>
      </c>
      <c r="H532" s="69">
        <v>20.03</v>
      </c>
      <c r="I532" s="69">
        <v>37.799999999999997</v>
      </c>
      <c r="J532" s="69">
        <v>8.23</v>
      </c>
      <c r="K532" s="69">
        <v>14.78</v>
      </c>
      <c r="L532" s="69">
        <v>16.38</v>
      </c>
      <c r="M532" s="69">
        <v>7.3</v>
      </c>
      <c r="N532" s="69">
        <v>9.9</v>
      </c>
      <c r="O532" s="69">
        <v>11.63</v>
      </c>
      <c r="P532" s="69">
        <v>21.2</v>
      </c>
      <c r="Q532" s="69">
        <v>1.28</v>
      </c>
      <c r="R532" s="69">
        <v>5.29</v>
      </c>
      <c r="S532" s="69">
        <v>43.24</v>
      </c>
      <c r="V532" s="3">
        <f t="shared" si="224"/>
        <v>42670</v>
      </c>
      <c r="W532" s="40">
        <f ca="1">W531+SUMIFS('Transactions (Dated)'!$E$2:$E$53,'Transactions (Dated)'!$D$2:$D$53,'Share Values'!$V532,'Transactions (Dated)'!$B$2:$B$53,'Share Values'!W$11,'Transactions (Dated)'!$C$2:$C$53,"Buy")-SUMIFS('Transactions (Dated)'!$E$2:$E$53,'Transactions (Dated)'!$D$2:$D$53,'Share Values'!$V532,'Transactions (Dated)'!$B$2:$B$53,'Share Values'!W$11,'Transactions (Dated)'!$C$2:$C$53,"Sell")</f>
        <v>4625</v>
      </c>
      <c r="X532" s="40">
        <f ca="1">X531+SUMIFS('Transactions (Dated)'!$E$2:$E$53,'Transactions (Dated)'!$D$2:$D$53,'Share Values'!$V532,'Transactions (Dated)'!$B$2:$B$53,'Share Values'!X$11,'Transactions (Dated)'!$C$2:$C$53,"Buy")-SUMIFS('Transactions (Dated)'!$E$2:$E$53,'Transactions (Dated)'!$D$2:$D$53,'Share Values'!$V532,'Transactions (Dated)'!$B$2:$B$53,'Share Values'!X$11,'Transactions (Dated)'!$C$2:$C$53,"Sell")</f>
        <v>9375</v>
      </c>
      <c r="Y532" s="40">
        <f ca="1">Y531+SUMIFS('Transactions (Dated)'!$E$2:$E$53,'Transactions (Dated)'!$D$2:$D$53,'Share Values'!$V532,'Transactions (Dated)'!$B$2:$B$53,'Share Values'!Y$11,'Transactions (Dated)'!$C$2:$C$53,"Buy")-SUMIFS('Transactions (Dated)'!$E$2:$E$53,'Transactions (Dated)'!$D$2:$D$53,'Share Values'!$V532,'Transactions (Dated)'!$B$2:$B$53,'Share Values'!Y$11,'Transactions (Dated)'!$C$2:$C$53,"Sell")</f>
        <v>0</v>
      </c>
      <c r="Z532" s="40">
        <f ca="1">Z531+SUMIFS('Transactions (Dated)'!$E$2:$E$53,'Transactions (Dated)'!$D$2:$D$53,'Share Values'!$V532,'Transactions (Dated)'!$B$2:$B$53,'Share Values'!Z$11,'Transactions (Dated)'!$C$2:$C$53,"Buy")-SUMIFS('Transactions (Dated)'!$E$2:$E$53,'Transactions (Dated)'!$D$2:$D$53,'Share Values'!$V532,'Transactions (Dated)'!$B$2:$B$53,'Share Values'!Z$11,'Transactions (Dated)'!$C$2:$C$53,"Sell")</f>
        <v>1892</v>
      </c>
      <c r="AA532" s="40">
        <f ca="1">AA531+SUMIFS('Transactions (Dated)'!$E$2:$E$53,'Transactions (Dated)'!$D$2:$D$53,'Share Values'!$V532,'Transactions (Dated)'!$B$2:$B$53,'Share Values'!AA$11,'Transactions (Dated)'!$C$2:$C$53,"Buy")-SUMIFS('Transactions (Dated)'!$E$2:$E$53,'Transactions (Dated)'!$D$2:$D$53,'Share Values'!$V532,'Transactions (Dated)'!$B$2:$B$53,'Share Values'!AA$11,'Transactions (Dated)'!$C$2:$C$53,"Sell")</f>
        <v>2348</v>
      </c>
      <c r="AB532" s="40">
        <f ca="1">AB531+SUMIFS('Transactions (Dated)'!$E$2:$E$53,'Transactions (Dated)'!$D$2:$D$53,'Share Values'!$V532,'Transactions (Dated)'!$B$2:$B$53,'Share Values'!AB$11,'Transactions (Dated)'!$C$2:$C$53,"Buy")-SUMIFS('Transactions (Dated)'!$E$2:$E$53,'Transactions (Dated)'!$D$2:$D$53,'Share Values'!$V532,'Transactions (Dated)'!$B$2:$B$53,'Share Values'!AB$11,'Transactions (Dated)'!$C$2:$C$53,"Sell")</f>
        <v>4900</v>
      </c>
      <c r="AC532" s="40">
        <f ca="1">AC531+SUMIFS('Transactions (Dated)'!$E$2:$E$53,'Transactions (Dated)'!$D$2:$D$53,'Share Values'!$V532,'Transactions (Dated)'!$B$2:$B$53,'Share Values'!AC$11,'Transactions (Dated)'!$C$2:$C$53,"Buy")-SUMIFS('Transactions (Dated)'!$E$2:$E$53,'Transactions (Dated)'!$D$2:$D$53,'Share Values'!$V532,'Transactions (Dated)'!$B$2:$B$53,'Share Values'!AC$11,'Transactions (Dated)'!$C$2:$C$53,"Sell")</f>
        <v>2900</v>
      </c>
      <c r="AD532" s="40">
        <f ca="1">AD531+SUMIFS('Transactions (Dated)'!$E$2:$E$53,'Transactions (Dated)'!$D$2:$D$53,'Share Values'!$V532,'Transactions (Dated)'!$B$2:$B$53,'Share Values'!AD$11,'Transactions (Dated)'!$C$2:$C$53,"Buy")-SUMIFS('Transactions (Dated)'!$E$2:$E$53,'Transactions (Dated)'!$D$2:$D$53,'Share Values'!$V532,'Transactions (Dated)'!$B$2:$B$53,'Share Values'!AD$11,'Transactions (Dated)'!$C$2:$C$53,"Sell")</f>
        <v>14201</v>
      </c>
      <c r="AE532" s="40">
        <f ca="1">AE531+SUMIFS('Transactions (Dated)'!$E$2:$E$53,'Transactions (Dated)'!$D$2:$D$53,'Share Values'!$V532,'Transactions (Dated)'!$B$2:$B$53,'Share Values'!AE$11,'Transactions (Dated)'!$C$2:$C$53,"Buy")-SUMIFS('Transactions (Dated)'!$E$2:$E$53,'Transactions (Dated)'!$D$2:$D$53,'Share Values'!$V532,'Transactions (Dated)'!$B$2:$B$53,'Share Values'!AE$11,'Transactions (Dated)'!$C$2:$C$53,"Sell")</f>
        <v>6835</v>
      </c>
      <c r="AF532" s="40">
        <f ca="1">AF531+SUMIFS('Transactions (Dated)'!$E$2:$E$53,'Transactions (Dated)'!$D$2:$D$53,'Share Values'!$V532,'Transactions (Dated)'!$B$2:$B$53,'Share Values'!AF$11,'Transactions (Dated)'!$C$2:$C$53,"Buy")-SUMIFS('Transactions (Dated)'!$E$2:$E$53,'Transactions (Dated)'!$D$2:$D$53,'Share Values'!$V532,'Transactions (Dated)'!$B$2:$B$53,'Share Values'!AF$11,'Transactions (Dated)'!$C$2:$C$53,"Sell")</f>
        <v>0</v>
      </c>
      <c r="AG532" s="40">
        <f ca="1">AG531+SUMIFS('Transactions (Dated)'!$E$2:$E$53,'Transactions (Dated)'!$D$2:$D$53,'Share Values'!$V532,'Transactions (Dated)'!$B$2:$B$53,'Share Values'!AG$11,'Transactions (Dated)'!$C$2:$C$53,"Buy")-SUMIFS('Transactions (Dated)'!$E$2:$E$53,'Transactions (Dated)'!$D$2:$D$53,'Share Values'!$V532,'Transactions (Dated)'!$B$2:$B$53,'Share Values'!AG$11,'Transactions (Dated)'!$C$2:$C$53,"Sell")</f>
        <v>0</v>
      </c>
      <c r="AH532" s="40">
        <f ca="1">AH531+SUMIFS('Transactions (Dated)'!$E$2:$E$53,'Transactions (Dated)'!$D$2:$D$53,'Share Values'!$V532,'Transactions (Dated)'!$B$2:$B$53,'Share Values'!AH$11,'Transactions (Dated)'!$C$2:$C$53,"Buy")-SUMIFS('Transactions (Dated)'!$E$2:$E$53,'Transactions (Dated)'!$D$2:$D$53,'Share Values'!$V532,'Transactions (Dated)'!$B$2:$B$53,'Share Values'!AH$11,'Transactions (Dated)'!$C$2:$C$53,"Sell")</f>
        <v>0</v>
      </c>
      <c r="AI532" s="40">
        <f ca="1">AI531+SUMIFS('Transactions (Dated)'!$E$2:$E$53,'Transactions (Dated)'!$D$2:$D$53,'Share Values'!$V532,'Transactions (Dated)'!$B$2:$B$53,'Share Values'!AI$11,'Transactions (Dated)'!$C$2:$C$53,"Buy")-SUMIFS('Transactions (Dated)'!$E$2:$E$53,'Transactions (Dated)'!$D$2:$D$53,'Share Values'!$V532,'Transactions (Dated)'!$B$2:$B$53,'Share Values'!AI$11,'Transactions (Dated)'!$C$2:$C$53,"Sell")</f>
        <v>0</v>
      </c>
      <c r="AJ532" s="40">
        <f ca="1">AJ531+SUMIFS('Transactions (Dated)'!$E$2:$E$53,'Transactions (Dated)'!$D$2:$D$53,'Share Values'!$V532,'Transactions (Dated)'!$B$2:$B$53,'Share Values'!AJ$11,'Transactions (Dated)'!$C$2:$C$53,"Buy")-SUMIFS('Transactions (Dated)'!$E$2:$E$53,'Transactions (Dated)'!$D$2:$D$53,'Share Values'!$V532,'Transactions (Dated)'!$B$2:$B$53,'Share Values'!AJ$11,'Transactions (Dated)'!$C$2:$C$53,"Sell")</f>
        <v>0</v>
      </c>
      <c r="AM532" s="3">
        <f t="shared" si="225"/>
        <v>42670</v>
      </c>
      <c r="AN532" s="6">
        <f t="shared" ca="1" si="226"/>
        <v>44307.5</v>
      </c>
      <c r="AO532" s="6">
        <f t="shared" ca="1" si="227"/>
        <v>23250</v>
      </c>
      <c r="AP532" s="6">
        <f t="shared" ca="1" si="228"/>
        <v>0</v>
      </c>
      <c r="AQ532" s="6">
        <f t="shared" ca="1" si="229"/>
        <v>71517.599999999991</v>
      </c>
      <c r="AR532" s="6">
        <f t="shared" ca="1" si="230"/>
        <v>19324.04</v>
      </c>
      <c r="AS532" s="6">
        <f t="shared" ca="1" si="231"/>
        <v>72422</v>
      </c>
      <c r="AT532" s="6">
        <f t="shared" ca="1" si="232"/>
        <v>47502</v>
      </c>
      <c r="AU532" s="6">
        <f t="shared" ca="1" si="233"/>
        <v>103667.3</v>
      </c>
      <c r="AV532" s="6">
        <f t="shared" ca="1" si="234"/>
        <v>67666.5</v>
      </c>
      <c r="AW532" s="6">
        <f t="shared" ca="1" si="235"/>
        <v>0</v>
      </c>
      <c r="AX532" s="6">
        <f t="shared" ca="1" si="236"/>
        <v>0</v>
      </c>
      <c r="AY532" s="6">
        <f t="shared" ca="1" si="237"/>
        <v>0</v>
      </c>
      <c r="AZ532" s="6">
        <f t="shared" ca="1" si="238"/>
        <v>0</v>
      </c>
      <c r="BA532" s="6">
        <f t="shared" ca="1" si="239"/>
        <v>0</v>
      </c>
      <c r="BB532" s="6"/>
      <c r="BD532" s="4">
        <f t="shared" ca="1" si="240"/>
        <v>449656.94</v>
      </c>
      <c r="BF532" s="3">
        <f t="shared" si="241"/>
        <v>42670</v>
      </c>
      <c r="BG532" s="6">
        <f>BG531+SUMIFS('Transactions (Dated)'!H:H,'Transactions (Dated)'!D:D,'Share Values'!AM532)</f>
        <v>633797.67999999993</v>
      </c>
      <c r="BH532" s="6">
        <f ca="1">BH531+SUMIFS('Transactions (Dated)'!$F:$F,'Transactions (Dated)'!$D:$D,$BF532,'Transactions (Dated)'!$B:$B,BH$11,'Transactions (Dated)'!$C:$C,"Dividend (paid to cash)")*W532</f>
        <v>0</v>
      </c>
      <c r="BI532" s="6">
        <f ca="1">BI531+SUMIFS('Transactions (Dated)'!$F:$F,'Transactions (Dated)'!$D:$D,$BF532,'Transactions (Dated)'!$B:$B,BI$11,'Transactions (Dated)'!$C:$C,"Dividend (paid to cash)")*X532</f>
        <v>2421.875</v>
      </c>
      <c r="BJ532" s="6">
        <f ca="1">BJ531+SUMIFS('Transactions (Dated)'!$F:$F,'Transactions (Dated)'!$D:$D,$BF532,'Transactions (Dated)'!$B:$B,BJ$11,'Transactions (Dated)'!$C:$C,"Dividend (paid to cash)")*Y532</f>
        <v>0</v>
      </c>
      <c r="BK532" s="6">
        <f ca="1">BK531+SUMIFS('Transactions (Dated)'!$F:$F,'Transactions (Dated)'!$D:$D,$BF532,'Transactions (Dated)'!$B:$B,BK$11,'Transactions (Dated)'!$C:$C,"Dividend (paid to cash)")*Z532</f>
        <v>482.46000000000004</v>
      </c>
      <c r="BL532" s="6">
        <f ca="1">BL531+SUMIFS('Transactions (Dated)'!$F:$F,'Transactions (Dated)'!$D:$D,$BF532,'Transactions (Dated)'!$B:$B,BL$11,'Transactions (Dated)'!$C:$C,"Dividend (paid to cash)")*AA532</f>
        <v>0</v>
      </c>
      <c r="BM532" s="6">
        <f ca="1">BM531+SUMIFS('Transactions (Dated)'!$F:$F,'Transactions (Dated)'!$D:$D,$BF532,'Transactions (Dated)'!$B:$B,BM$11,'Transactions (Dated)'!$C:$C,"Dividend (paid to cash)")*AB532</f>
        <v>3593.17</v>
      </c>
      <c r="BN532" s="6">
        <f ca="1">BN531+SUMIFS('Transactions (Dated)'!$F:$F,'Transactions (Dated)'!$D:$D,$BF532,'Transactions (Dated)'!$B:$B,BN$11,'Transactions (Dated)'!$C:$C,"Dividend (paid to cash)")*AC532</f>
        <v>2465</v>
      </c>
      <c r="BO532" s="6">
        <f ca="1">BO531+SUMIFS('Transactions (Dated)'!$F:$F,'Transactions (Dated)'!$D:$D,$BF532,'Transactions (Dated)'!$B:$B,BO$11,'Transactions (Dated)'!$C:$C,"Dividend (paid to cash)")*AD532</f>
        <v>0</v>
      </c>
      <c r="BP532" s="6">
        <f ca="1">BP531+SUMIFS('Transactions (Dated)'!$F:$F,'Transactions (Dated)'!$D:$D,$BF532,'Transactions (Dated)'!$B:$B,BP$11,'Transactions (Dated)'!$C:$C,"Dividend (paid to cash)")*AE532</f>
        <v>0</v>
      </c>
      <c r="BQ532" s="6">
        <f ca="1">BQ531+SUMIFS('Transactions (Dated)'!$F:$F,'Transactions (Dated)'!$D:$D,$BF532,'Transactions (Dated)'!$B:$B,BQ$11,'Transactions (Dated)'!$C:$C,"Dividend (paid to cash)")*AF532</f>
        <v>0</v>
      </c>
      <c r="BR532" s="6">
        <f ca="1">BR531+SUMIFS('Transactions (Dated)'!$F:$F,'Transactions (Dated)'!$D:$D,$BF532,'Transactions (Dated)'!$B:$B,BR$11,'Transactions (Dated)'!$C:$C,"Dividend (paid to cash)")*AG532</f>
        <v>0</v>
      </c>
      <c r="BS532" s="6">
        <f ca="1">BS531+SUMIFS('Transactions (Dated)'!$F:$F,'Transactions (Dated)'!$D:$D,$BF532,'Transactions (Dated)'!$B:$B,BS$11,'Transactions (Dated)'!$C:$C,"Dividend (paid to cash)")*AH532</f>
        <v>0</v>
      </c>
      <c r="BT532" s="6">
        <f ca="1">BT531+SUMIFS('Transactions (Dated)'!$F:$F,'Transactions (Dated)'!$D:$D,$BF532,'Transactions (Dated)'!$B:$B,BT$11,'Transactions (Dated)'!$C:$C,"Dividend (paid to cash)")*AI532</f>
        <v>0</v>
      </c>
      <c r="BU532" s="6">
        <f ca="1">BU531+SUMIFS('Transactions (Dated)'!$F:$F,'Transactions (Dated)'!$D:$D,$BF532,'Transactions (Dated)'!$B:$B,BU$11,'Transactions (Dated)'!$C:$C,"Dividend (paid to cash)")*AJ532</f>
        <v>0</v>
      </c>
      <c r="BX532" s="6">
        <f t="shared" ca="1" si="242"/>
        <v>642760.18499999994</v>
      </c>
      <c r="BZ532" s="3">
        <f t="shared" si="243"/>
        <v>42670</v>
      </c>
      <c r="CA532" s="4">
        <f t="shared" ca="1" si="244"/>
        <v>449656.94</v>
      </c>
      <c r="CB532" s="4">
        <f t="shared" ca="1" si="245"/>
        <v>642760.18499999994</v>
      </c>
      <c r="CD532" s="4">
        <f t="shared" ca="1" si="246"/>
        <v>1092417.125</v>
      </c>
    </row>
    <row r="533" spans="2:82">
      <c r="B533" s="3">
        <f t="shared" si="221"/>
        <v>42671</v>
      </c>
      <c r="C533" s="2">
        <v>14785.3</v>
      </c>
      <c r="E533" s="70">
        <v>42671</v>
      </c>
      <c r="F533" s="69">
        <v>9.51</v>
      </c>
      <c r="G533" s="69">
        <v>2.48</v>
      </c>
      <c r="H533" s="69">
        <v>19.95</v>
      </c>
      <c r="I533" s="69">
        <v>37.479999999999997</v>
      </c>
      <c r="J533" s="69">
        <v>8.61</v>
      </c>
      <c r="K533" s="69">
        <v>14.72</v>
      </c>
      <c r="L533" s="69">
        <v>16.329999999999998</v>
      </c>
      <c r="M533" s="69">
        <v>7.52</v>
      </c>
      <c r="N533" s="69">
        <v>9.89</v>
      </c>
      <c r="O533" s="69">
        <v>11.15</v>
      </c>
      <c r="P533" s="69">
        <v>20.34</v>
      </c>
      <c r="Q533" s="69">
        <v>1.3</v>
      </c>
      <c r="R533" s="69">
        <v>5.47</v>
      </c>
      <c r="S533" s="69">
        <v>43.73</v>
      </c>
      <c r="V533" s="3">
        <f t="shared" si="224"/>
        <v>42671</v>
      </c>
      <c r="W533" s="40">
        <f ca="1">W532+SUMIFS('Transactions (Dated)'!$E$2:$E$53,'Transactions (Dated)'!$D$2:$D$53,'Share Values'!$V533,'Transactions (Dated)'!$B$2:$B$53,'Share Values'!W$11,'Transactions (Dated)'!$C$2:$C$53,"Buy")-SUMIFS('Transactions (Dated)'!$E$2:$E$53,'Transactions (Dated)'!$D$2:$D$53,'Share Values'!$V533,'Transactions (Dated)'!$B$2:$B$53,'Share Values'!W$11,'Transactions (Dated)'!$C$2:$C$53,"Sell")</f>
        <v>4625</v>
      </c>
      <c r="X533" s="40">
        <f ca="1">X532+SUMIFS('Transactions (Dated)'!$E$2:$E$53,'Transactions (Dated)'!$D$2:$D$53,'Share Values'!$V533,'Transactions (Dated)'!$B$2:$B$53,'Share Values'!X$11,'Transactions (Dated)'!$C$2:$C$53,"Buy")-SUMIFS('Transactions (Dated)'!$E$2:$E$53,'Transactions (Dated)'!$D$2:$D$53,'Share Values'!$V533,'Transactions (Dated)'!$B$2:$B$53,'Share Values'!X$11,'Transactions (Dated)'!$C$2:$C$53,"Sell")</f>
        <v>9375</v>
      </c>
      <c r="Y533" s="40">
        <f ca="1">Y532+SUMIFS('Transactions (Dated)'!$E$2:$E$53,'Transactions (Dated)'!$D$2:$D$53,'Share Values'!$V533,'Transactions (Dated)'!$B$2:$B$53,'Share Values'!Y$11,'Transactions (Dated)'!$C$2:$C$53,"Buy")-SUMIFS('Transactions (Dated)'!$E$2:$E$53,'Transactions (Dated)'!$D$2:$D$53,'Share Values'!$V533,'Transactions (Dated)'!$B$2:$B$53,'Share Values'!Y$11,'Transactions (Dated)'!$C$2:$C$53,"Sell")</f>
        <v>0</v>
      </c>
      <c r="Z533" s="40">
        <f ca="1">Z532+SUMIFS('Transactions (Dated)'!$E$2:$E$53,'Transactions (Dated)'!$D$2:$D$53,'Share Values'!$V533,'Transactions (Dated)'!$B$2:$B$53,'Share Values'!Z$11,'Transactions (Dated)'!$C$2:$C$53,"Buy")-SUMIFS('Transactions (Dated)'!$E$2:$E$53,'Transactions (Dated)'!$D$2:$D$53,'Share Values'!$V533,'Transactions (Dated)'!$B$2:$B$53,'Share Values'!Z$11,'Transactions (Dated)'!$C$2:$C$53,"Sell")</f>
        <v>1892</v>
      </c>
      <c r="AA533" s="40">
        <f ca="1">AA532+SUMIFS('Transactions (Dated)'!$E$2:$E$53,'Transactions (Dated)'!$D$2:$D$53,'Share Values'!$V533,'Transactions (Dated)'!$B$2:$B$53,'Share Values'!AA$11,'Transactions (Dated)'!$C$2:$C$53,"Buy")-SUMIFS('Transactions (Dated)'!$E$2:$E$53,'Transactions (Dated)'!$D$2:$D$53,'Share Values'!$V533,'Transactions (Dated)'!$B$2:$B$53,'Share Values'!AA$11,'Transactions (Dated)'!$C$2:$C$53,"Sell")</f>
        <v>2348</v>
      </c>
      <c r="AB533" s="40">
        <f ca="1">AB532+SUMIFS('Transactions (Dated)'!$E$2:$E$53,'Transactions (Dated)'!$D$2:$D$53,'Share Values'!$V533,'Transactions (Dated)'!$B$2:$B$53,'Share Values'!AB$11,'Transactions (Dated)'!$C$2:$C$53,"Buy")-SUMIFS('Transactions (Dated)'!$E$2:$E$53,'Transactions (Dated)'!$D$2:$D$53,'Share Values'!$V533,'Transactions (Dated)'!$B$2:$B$53,'Share Values'!AB$11,'Transactions (Dated)'!$C$2:$C$53,"Sell")</f>
        <v>4900</v>
      </c>
      <c r="AC533" s="40">
        <f ca="1">AC532+SUMIFS('Transactions (Dated)'!$E$2:$E$53,'Transactions (Dated)'!$D$2:$D$53,'Share Values'!$V533,'Transactions (Dated)'!$B$2:$B$53,'Share Values'!AC$11,'Transactions (Dated)'!$C$2:$C$53,"Buy")-SUMIFS('Transactions (Dated)'!$E$2:$E$53,'Transactions (Dated)'!$D$2:$D$53,'Share Values'!$V533,'Transactions (Dated)'!$B$2:$B$53,'Share Values'!AC$11,'Transactions (Dated)'!$C$2:$C$53,"Sell")</f>
        <v>2900</v>
      </c>
      <c r="AD533" s="40">
        <f ca="1">AD532+SUMIFS('Transactions (Dated)'!$E$2:$E$53,'Transactions (Dated)'!$D$2:$D$53,'Share Values'!$V533,'Transactions (Dated)'!$B$2:$B$53,'Share Values'!AD$11,'Transactions (Dated)'!$C$2:$C$53,"Buy")-SUMIFS('Transactions (Dated)'!$E$2:$E$53,'Transactions (Dated)'!$D$2:$D$53,'Share Values'!$V533,'Transactions (Dated)'!$B$2:$B$53,'Share Values'!AD$11,'Transactions (Dated)'!$C$2:$C$53,"Sell")</f>
        <v>14201</v>
      </c>
      <c r="AE533" s="40">
        <f ca="1">AE532+SUMIFS('Transactions (Dated)'!$E$2:$E$53,'Transactions (Dated)'!$D$2:$D$53,'Share Values'!$V533,'Transactions (Dated)'!$B$2:$B$53,'Share Values'!AE$11,'Transactions (Dated)'!$C$2:$C$53,"Buy")-SUMIFS('Transactions (Dated)'!$E$2:$E$53,'Transactions (Dated)'!$D$2:$D$53,'Share Values'!$V533,'Transactions (Dated)'!$B$2:$B$53,'Share Values'!AE$11,'Transactions (Dated)'!$C$2:$C$53,"Sell")</f>
        <v>6835</v>
      </c>
      <c r="AF533" s="40">
        <f ca="1">AF532+SUMIFS('Transactions (Dated)'!$E$2:$E$53,'Transactions (Dated)'!$D$2:$D$53,'Share Values'!$V533,'Transactions (Dated)'!$B$2:$B$53,'Share Values'!AF$11,'Transactions (Dated)'!$C$2:$C$53,"Buy")-SUMIFS('Transactions (Dated)'!$E$2:$E$53,'Transactions (Dated)'!$D$2:$D$53,'Share Values'!$V533,'Transactions (Dated)'!$B$2:$B$53,'Share Values'!AF$11,'Transactions (Dated)'!$C$2:$C$53,"Sell")</f>
        <v>4484</v>
      </c>
      <c r="AG533" s="40">
        <f ca="1">AG532+SUMIFS('Transactions (Dated)'!$E$2:$E$53,'Transactions (Dated)'!$D$2:$D$53,'Share Values'!$V533,'Transactions (Dated)'!$B$2:$B$53,'Share Values'!AG$11,'Transactions (Dated)'!$C$2:$C$53,"Buy")-SUMIFS('Transactions (Dated)'!$E$2:$E$53,'Transactions (Dated)'!$D$2:$D$53,'Share Values'!$V533,'Transactions (Dated)'!$B$2:$B$53,'Share Values'!AG$11,'Transactions (Dated)'!$C$2:$C$53,"Sell")</f>
        <v>0</v>
      </c>
      <c r="AH533" s="40">
        <f ca="1">AH532+SUMIFS('Transactions (Dated)'!$E$2:$E$53,'Transactions (Dated)'!$D$2:$D$53,'Share Values'!$V533,'Transactions (Dated)'!$B$2:$B$53,'Share Values'!AH$11,'Transactions (Dated)'!$C$2:$C$53,"Buy")-SUMIFS('Transactions (Dated)'!$E$2:$E$53,'Transactions (Dated)'!$D$2:$D$53,'Share Values'!$V533,'Transactions (Dated)'!$B$2:$B$53,'Share Values'!AH$11,'Transactions (Dated)'!$C$2:$C$53,"Sell")</f>
        <v>0</v>
      </c>
      <c r="AI533" s="40">
        <f ca="1">AI532+SUMIFS('Transactions (Dated)'!$E$2:$E$53,'Transactions (Dated)'!$D$2:$D$53,'Share Values'!$V533,'Transactions (Dated)'!$B$2:$B$53,'Share Values'!AI$11,'Transactions (Dated)'!$C$2:$C$53,"Buy")-SUMIFS('Transactions (Dated)'!$E$2:$E$53,'Transactions (Dated)'!$D$2:$D$53,'Share Values'!$V533,'Transactions (Dated)'!$B$2:$B$53,'Share Values'!AI$11,'Transactions (Dated)'!$C$2:$C$53,"Sell")</f>
        <v>0</v>
      </c>
      <c r="AJ533" s="40">
        <f ca="1">AJ532+SUMIFS('Transactions (Dated)'!$E$2:$E$53,'Transactions (Dated)'!$D$2:$D$53,'Share Values'!$V533,'Transactions (Dated)'!$B$2:$B$53,'Share Values'!AJ$11,'Transactions (Dated)'!$C$2:$C$53,"Buy")-SUMIFS('Transactions (Dated)'!$E$2:$E$53,'Transactions (Dated)'!$D$2:$D$53,'Share Values'!$V533,'Transactions (Dated)'!$B$2:$B$53,'Share Values'!AJ$11,'Transactions (Dated)'!$C$2:$C$53,"Sell")</f>
        <v>0</v>
      </c>
      <c r="AM533" s="3">
        <f t="shared" si="225"/>
        <v>42671</v>
      </c>
      <c r="AN533" s="6">
        <f t="shared" ca="1" si="226"/>
        <v>43983.75</v>
      </c>
      <c r="AO533" s="6">
        <f t="shared" ca="1" si="227"/>
        <v>23250</v>
      </c>
      <c r="AP533" s="6">
        <f t="shared" ca="1" si="228"/>
        <v>0</v>
      </c>
      <c r="AQ533" s="6">
        <f t="shared" ca="1" si="229"/>
        <v>70912.159999999989</v>
      </c>
      <c r="AR533" s="6">
        <f t="shared" ca="1" si="230"/>
        <v>20216.28</v>
      </c>
      <c r="AS533" s="6">
        <f t="shared" ca="1" si="231"/>
        <v>72128</v>
      </c>
      <c r="AT533" s="6">
        <f t="shared" ca="1" si="232"/>
        <v>47356.999999999993</v>
      </c>
      <c r="AU533" s="6">
        <f t="shared" ca="1" si="233"/>
        <v>106791.51999999999</v>
      </c>
      <c r="AV533" s="6">
        <f t="shared" ca="1" si="234"/>
        <v>67598.150000000009</v>
      </c>
      <c r="AW533" s="6">
        <f t="shared" ca="1" si="235"/>
        <v>49996.6</v>
      </c>
      <c r="AX533" s="6">
        <f t="shared" ca="1" si="236"/>
        <v>0</v>
      </c>
      <c r="AY533" s="6">
        <f t="shared" ca="1" si="237"/>
        <v>0</v>
      </c>
      <c r="AZ533" s="6">
        <f t="shared" ca="1" si="238"/>
        <v>0</v>
      </c>
      <c r="BA533" s="6">
        <f t="shared" ca="1" si="239"/>
        <v>0</v>
      </c>
      <c r="BB533" s="6"/>
      <c r="BD533" s="4">
        <f t="shared" ca="1" si="240"/>
        <v>502233.45999999996</v>
      </c>
      <c r="BF533" s="3">
        <f t="shared" si="241"/>
        <v>42671</v>
      </c>
      <c r="BG533" s="6">
        <f>BG532+SUMIFS('Transactions (Dated)'!H:H,'Transactions (Dated)'!D:D,'Share Values'!AM533)</f>
        <v>583791.07999999996</v>
      </c>
      <c r="BH533" s="6">
        <f ca="1">BH532+SUMIFS('Transactions (Dated)'!$F:$F,'Transactions (Dated)'!$D:$D,$BF533,'Transactions (Dated)'!$B:$B,BH$11,'Transactions (Dated)'!$C:$C,"Dividend (paid to cash)")*W533</f>
        <v>0</v>
      </c>
      <c r="BI533" s="6">
        <f ca="1">BI532+SUMIFS('Transactions (Dated)'!$F:$F,'Transactions (Dated)'!$D:$D,$BF533,'Transactions (Dated)'!$B:$B,BI$11,'Transactions (Dated)'!$C:$C,"Dividend (paid to cash)")*X533</f>
        <v>2421.875</v>
      </c>
      <c r="BJ533" s="6">
        <f ca="1">BJ532+SUMIFS('Transactions (Dated)'!$F:$F,'Transactions (Dated)'!$D:$D,$BF533,'Transactions (Dated)'!$B:$B,BJ$11,'Transactions (Dated)'!$C:$C,"Dividend (paid to cash)")*Y533</f>
        <v>0</v>
      </c>
      <c r="BK533" s="6">
        <f ca="1">BK532+SUMIFS('Transactions (Dated)'!$F:$F,'Transactions (Dated)'!$D:$D,$BF533,'Transactions (Dated)'!$B:$B,BK$11,'Transactions (Dated)'!$C:$C,"Dividend (paid to cash)")*Z533</f>
        <v>482.46000000000004</v>
      </c>
      <c r="BL533" s="6">
        <f ca="1">BL532+SUMIFS('Transactions (Dated)'!$F:$F,'Transactions (Dated)'!$D:$D,$BF533,'Transactions (Dated)'!$B:$B,BL$11,'Transactions (Dated)'!$C:$C,"Dividend (paid to cash)")*AA533</f>
        <v>0</v>
      </c>
      <c r="BM533" s="6">
        <f ca="1">BM532+SUMIFS('Transactions (Dated)'!$F:$F,'Transactions (Dated)'!$D:$D,$BF533,'Transactions (Dated)'!$B:$B,BM$11,'Transactions (Dated)'!$C:$C,"Dividend (paid to cash)")*AB533</f>
        <v>3952.4870000000001</v>
      </c>
      <c r="BN533" s="6">
        <f ca="1">BN532+SUMIFS('Transactions (Dated)'!$F:$F,'Transactions (Dated)'!$D:$D,$BF533,'Transactions (Dated)'!$B:$B,BN$11,'Transactions (Dated)'!$C:$C,"Dividend (paid to cash)")*AC533</f>
        <v>2465</v>
      </c>
      <c r="BO533" s="6">
        <f ca="1">BO532+SUMIFS('Transactions (Dated)'!$F:$F,'Transactions (Dated)'!$D:$D,$BF533,'Transactions (Dated)'!$B:$B,BO$11,'Transactions (Dated)'!$C:$C,"Dividend (paid to cash)")*AD533</f>
        <v>0</v>
      </c>
      <c r="BP533" s="6">
        <f ca="1">BP532+SUMIFS('Transactions (Dated)'!$F:$F,'Transactions (Dated)'!$D:$D,$BF533,'Transactions (Dated)'!$B:$B,BP$11,'Transactions (Dated)'!$C:$C,"Dividend (paid to cash)")*AE533</f>
        <v>0</v>
      </c>
      <c r="BQ533" s="6">
        <f ca="1">BQ532+SUMIFS('Transactions (Dated)'!$F:$F,'Transactions (Dated)'!$D:$D,$BF533,'Transactions (Dated)'!$B:$B,BQ$11,'Transactions (Dated)'!$C:$C,"Dividend (paid to cash)")*AF533</f>
        <v>0</v>
      </c>
      <c r="BR533" s="6">
        <f ca="1">BR532+SUMIFS('Transactions (Dated)'!$F:$F,'Transactions (Dated)'!$D:$D,$BF533,'Transactions (Dated)'!$B:$B,BR$11,'Transactions (Dated)'!$C:$C,"Dividend (paid to cash)")*AG533</f>
        <v>0</v>
      </c>
      <c r="BS533" s="6">
        <f ca="1">BS532+SUMIFS('Transactions (Dated)'!$F:$F,'Transactions (Dated)'!$D:$D,$BF533,'Transactions (Dated)'!$B:$B,BS$11,'Transactions (Dated)'!$C:$C,"Dividend (paid to cash)")*AH533</f>
        <v>0</v>
      </c>
      <c r="BT533" s="6">
        <f ca="1">BT532+SUMIFS('Transactions (Dated)'!$F:$F,'Transactions (Dated)'!$D:$D,$BF533,'Transactions (Dated)'!$B:$B,BT$11,'Transactions (Dated)'!$C:$C,"Dividend (paid to cash)")*AI533</f>
        <v>0</v>
      </c>
      <c r="BU533" s="6">
        <f ca="1">BU532+SUMIFS('Transactions (Dated)'!$F:$F,'Transactions (Dated)'!$D:$D,$BF533,'Transactions (Dated)'!$B:$B,BU$11,'Transactions (Dated)'!$C:$C,"Dividend (paid to cash)")*AJ533</f>
        <v>0</v>
      </c>
      <c r="BX533" s="6">
        <f t="shared" ca="1" si="242"/>
        <v>593112.90199999989</v>
      </c>
      <c r="BZ533" s="3">
        <f t="shared" si="243"/>
        <v>42671</v>
      </c>
      <c r="CA533" s="4">
        <f ca="1">SUM(AN533:BC533)</f>
        <v>502233.45999999996</v>
      </c>
      <c r="CB533" s="4">
        <f ca="1">+BX533</f>
        <v>593112.90199999989</v>
      </c>
      <c r="CD533" s="4">
        <f ca="1">CA533+CB533</f>
        <v>1095346.3619999997</v>
      </c>
    </row>
    <row r="534" spans="2:82">
      <c r="B534" s="3">
        <f t="shared" si="221"/>
        <v>42674</v>
      </c>
      <c r="C534" s="2">
        <v>14787.3</v>
      </c>
      <c r="E534" s="70">
        <v>42674</v>
      </c>
      <c r="F534" s="69">
        <v>9.4700000000000006</v>
      </c>
      <c r="G534" s="69">
        <v>2.4500000000000002</v>
      </c>
      <c r="H534" s="69">
        <v>19.98</v>
      </c>
      <c r="I534" s="69">
        <v>37.64</v>
      </c>
      <c r="J534" s="69">
        <v>8.5</v>
      </c>
      <c r="K534" s="69">
        <v>14.81</v>
      </c>
      <c r="L534" s="69">
        <v>16.09</v>
      </c>
      <c r="M534" s="69">
        <v>7.47</v>
      </c>
      <c r="N534" s="69">
        <v>9.9</v>
      </c>
      <c r="O534" s="69">
        <v>11.14</v>
      </c>
      <c r="P534" s="69">
        <v>19.71</v>
      </c>
      <c r="Q534" s="69">
        <v>1.25</v>
      </c>
      <c r="R534" s="69">
        <v>5.65</v>
      </c>
      <c r="S534" s="69">
        <v>44.15</v>
      </c>
      <c r="V534" s="3">
        <f t="shared" si="224"/>
        <v>42674</v>
      </c>
      <c r="W534" s="40">
        <f ca="1">W533+SUMIFS('Transactions (Dated)'!$E$2:$E$53,'Transactions (Dated)'!$D$2:$D$53,'Share Values'!$V534,'Transactions (Dated)'!$B$2:$B$53,'Share Values'!W$11,'Transactions (Dated)'!$C$2:$C$53,"Buy")-SUMIFS('Transactions (Dated)'!$E$2:$E$53,'Transactions (Dated)'!$D$2:$D$53,'Share Values'!$V534,'Transactions (Dated)'!$B$2:$B$53,'Share Values'!W$11,'Transactions (Dated)'!$C$2:$C$53,"Sell")</f>
        <v>4625</v>
      </c>
      <c r="X534" s="40">
        <f ca="1">X533+SUMIFS('Transactions (Dated)'!$E$2:$E$53,'Transactions (Dated)'!$D$2:$D$53,'Share Values'!$V534,'Transactions (Dated)'!$B$2:$B$53,'Share Values'!X$11,'Transactions (Dated)'!$C$2:$C$53,"Buy")-SUMIFS('Transactions (Dated)'!$E$2:$E$53,'Transactions (Dated)'!$D$2:$D$53,'Share Values'!$V534,'Transactions (Dated)'!$B$2:$B$53,'Share Values'!X$11,'Transactions (Dated)'!$C$2:$C$53,"Sell")</f>
        <v>9375</v>
      </c>
      <c r="Y534" s="40">
        <f ca="1">Y533+SUMIFS('Transactions (Dated)'!$E$2:$E$53,'Transactions (Dated)'!$D$2:$D$53,'Share Values'!$V534,'Transactions (Dated)'!$B$2:$B$53,'Share Values'!Y$11,'Transactions (Dated)'!$C$2:$C$53,"Buy")-SUMIFS('Transactions (Dated)'!$E$2:$E$53,'Transactions (Dated)'!$D$2:$D$53,'Share Values'!$V534,'Transactions (Dated)'!$B$2:$B$53,'Share Values'!Y$11,'Transactions (Dated)'!$C$2:$C$53,"Sell")</f>
        <v>0</v>
      </c>
      <c r="Z534" s="40">
        <f ca="1">Z533+SUMIFS('Transactions (Dated)'!$E$2:$E$53,'Transactions (Dated)'!$D$2:$D$53,'Share Values'!$V534,'Transactions (Dated)'!$B$2:$B$53,'Share Values'!Z$11,'Transactions (Dated)'!$C$2:$C$53,"Buy")-SUMIFS('Transactions (Dated)'!$E$2:$E$53,'Transactions (Dated)'!$D$2:$D$53,'Share Values'!$V534,'Transactions (Dated)'!$B$2:$B$53,'Share Values'!Z$11,'Transactions (Dated)'!$C$2:$C$53,"Sell")</f>
        <v>1892</v>
      </c>
      <c r="AA534" s="40">
        <f ca="1">AA533+SUMIFS('Transactions (Dated)'!$E$2:$E$53,'Transactions (Dated)'!$D$2:$D$53,'Share Values'!$V534,'Transactions (Dated)'!$B$2:$B$53,'Share Values'!AA$11,'Transactions (Dated)'!$C$2:$C$53,"Buy")-SUMIFS('Transactions (Dated)'!$E$2:$E$53,'Transactions (Dated)'!$D$2:$D$53,'Share Values'!$V534,'Transactions (Dated)'!$B$2:$B$53,'Share Values'!AA$11,'Transactions (Dated)'!$C$2:$C$53,"Sell")</f>
        <v>2348</v>
      </c>
      <c r="AB534" s="40">
        <f ca="1">AB533+SUMIFS('Transactions (Dated)'!$E$2:$E$53,'Transactions (Dated)'!$D$2:$D$53,'Share Values'!$V534,'Transactions (Dated)'!$B$2:$B$53,'Share Values'!AB$11,'Transactions (Dated)'!$C$2:$C$53,"Buy")-SUMIFS('Transactions (Dated)'!$E$2:$E$53,'Transactions (Dated)'!$D$2:$D$53,'Share Values'!$V534,'Transactions (Dated)'!$B$2:$B$53,'Share Values'!AB$11,'Transactions (Dated)'!$C$2:$C$53,"Sell")</f>
        <v>4900</v>
      </c>
      <c r="AC534" s="40">
        <f ca="1">AC533+SUMIFS('Transactions (Dated)'!$E$2:$E$53,'Transactions (Dated)'!$D$2:$D$53,'Share Values'!$V534,'Transactions (Dated)'!$B$2:$B$53,'Share Values'!AC$11,'Transactions (Dated)'!$C$2:$C$53,"Buy")-SUMIFS('Transactions (Dated)'!$E$2:$E$53,'Transactions (Dated)'!$D$2:$D$53,'Share Values'!$V534,'Transactions (Dated)'!$B$2:$B$53,'Share Values'!AC$11,'Transactions (Dated)'!$C$2:$C$53,"Sell")</f>
        <v>2900</v>
      </c>
      <c r="AD534" s="40">
        <f ca="1">AD533+SUMIFS('Transactions (Dated)'!$E$2:$E$53,'Transactions (Dated)'!$D$2:$D$53,'Share Values'!$V534,'Transactions (Dated)'!$B$2:$B$53,'Share Values'!AD$11,'Transactions (Dated)'!$C$2:$C$53,"Buy")-SUMIFS('Transactions (Dated)'!$E$2:$E$53,'Transactions (Dated)'!$D$2:$D$53,'Share Values'!$V534,'Transactions (Dated)'!$B$2:$B$53,'Share Values'!AD$11,'Transactions (Dated)'!$C$2:$C$53,"Sell")</f>
        <v>14201</v>
      </c>
      <c r="AE534" s="40">
        <f ca="1">AE533+SUMIFS('Transactions (Dated)'!$E$2:$E$53,'Transactions (Dated)'!$D$2:$D$53,'Share Values'!$V534,'Transactions (Dated)'!$B$2:$B$53,'Share Values'!AE$11,'Transactions (Dated)'!$C$2:$C$53,"Buy")-SUMIFS('Transactions (Dated)'!$E$2:$E$53,'Transactions (Dated)'!$D$2:$D$53,'Share Values'!$V534,'Transactions (Dated)'!$B$2:$B$53,'Share Values'!AE$11,'Transactions (Dated)'!$C$2:$C$53,"Sell")</f>
        <v>6835</v>
      </c>
      <c r="AF534" s="40">
        <f ca="1">AF533+SUMIFS('Transactions (Dated)'!$E$2:$E$53,'Transactions (Dated)'!$D$2:$D$53,'Share Values'!$V534,'Transactions (Dated)'!$B$2:$B$53,'Share Values'!AF$11,'Transactions (Dated)'!$C$2:$C$53,"Buy")-SUMIFS('Transactions (Dated)'!$E$2:$E$53,'Transactions (Dated)'!$D$2:$D$53,'Share Values'!$V534,'Transactions (Dated)'!$B$2:$B$53,'Share Values'!AF$11,'Transactions (Dated)'!$C$2:$C$53,"Sell")</f>
        <v>4484</v>
      </c>
      <c r="AG534" s="40">
        <f ca="1">AG533+SUMIFS('Transactions (Dated)'!$E$2:$E$53,'Transactions (Dated)'!$D$2:$D$53,'Share Values'!$V534,'Transactions (Dated)'!$B$2:$B$53,'Share Values'!AG$11,'Transactions (Dated)'!$C$2:$C$53,"Buy")-SUMIFS('Transactions (Dated)'!$E$2:$E$53,'Transactions (Dated)'!$D$2:$D$53,'Share Values'!$V534,'Transactions (Dated)'!$B$2:$B$53,'Share Values'!AG$11,'Transactions (Dated)'!$C$2:$C$53,"Sell")</f>
        <v>0</v>
      </c>
      <c r="AH534" s="40">
        <f ca="1">AH533+SUMIFS('Transactions (Dated)'!$E$2:$E$53,'Transactions (Dated)'!$D$2:$D$53,'Share Values'!$V534,'Transactions (Dated)'!$B$2:$B$53,'Share Values'!AH$11,'Transactions (Dated)'!$C$2:$C$53,"Buy")-SUMIFS('Transactions (Dated)'!$E$2:$E$53,'Transactions (Dated)'!$D$2:$D$53,'Share Values'!$V534,'Transactions (Dated)'!$B$2:$B$53,'Share Values'!AH$11,'Transactions (Dated)'!$C$2:$C$53,"Sell")</f>
        <v>0</v>
      </c>
      <c r="AI534" s="40">
        <f ca="1">AI533+SUMIFS('Transactions (Dated)'!$E$2:$E$53,'Transactions (Dated)'!$D$2:$D$53,'Share Values'!$V534,'Transactions (Dated)'!$B$2:$B$53,'Share Values'!AI$11,'Transactions (Dated)'!$C$2:$C$53,"Buy")-SUMIFS('Transactions (Dated)'!$E$2:$E$53,'Transactions (Dated)'!$D$2:$D$53,'Share Values'!$V534,'Transactions (Dated)'!$B$2:$B$53,'Share Values'!AI$11,'Transactions (Dated)'!$C$2:$C$53,"Sell")</f>
        <v>0</v>
      </c>
      <c r="AJ534" s="40">
        <f ca="1">AJ533+SUMIFS('Transactions (Dated)'!$E$2:$E$53,'Transactions (Dated)'!$D$2:$D$53,'Share Values'!$V534,'Transactions (Dated)'!$B$2:$B$53,'Share Values'!AJ$11,'Transactions (Dated)'!$C$2:$C$53,"Buy")-SUMIFS('Transactions (Dated)'!$E$2:$E$53,'Transactions (Dated)'!$D$2:$D$53,'Share Values'!$V534,'Transactions (Dated)'!$B$2:$B$53,'Share Values'!AJ$11,'Transactions (Dated)'!$C$2:$C$53,"Sell")</f>
        <v>0</v>
      </c>
      <c r="AM534" s="3">
        <f t="shared" si="225"/>
        <v>42674</v>
      </c>
      <c r="AN534" s="6">
        <f t="shared" ca="1" si="226"/>
        <v>43798.75</v>
      </c>
      <c r="AO534" s="6">
        <f t="shared" ca="1" si="227"/>
        <v>22968.75</v>
      </c>
      <c r="AP534" s="6">
        <f t="shared" ca="1" si="228"/>
        <v>0</v>
      </c>
      <c r="AQ534" s="6">
        <f t="shared" ca="1" si="229"/>
        <v>71214.880000000005</v>
      </c>
      <c r="AR534" s="6">
        <f t="shared" ca="1" si="230"/>
        <v>19958</v>
      </c>
      <c r="AS534" s="6">
        <f t="shared" ca="1" si="231"/>
        <v>72569</v>
      </c>
      <c r="AT534" s="6">
        <f t="shared" ca="1" si="232"/>
        <v>46661</v>
      </c>
      <c r="AU534" s="6">
        <f t="shared" ca="1" si="233"/>
        <v>106081.47</v>
      </c>
      <c r="AV534" s="6">
        <f t="shared" ca="1" si="234"/>
        <v>67666.5</v>
      </c>
      <c r="AW534" s="6">
        <f t="shared" ca="1" si="235"/>
        <v>49951.76</v>
      </c>
      <c r="AX534" s="6">
        <f t="shared" ca="1" si="236"/>
        <v>0</v>
      </c>
      <c r="AY534" s="6">
        <f t="shared" ca="1" si="237"/>
        <v>0</v>
      </c>
      <c r="AZ534" s="6">
        <f t="shared" ca="1" si="238"/>
        <v>0</v>
      </c>
      <c r="BA534" s="6">
        <f t="shared" ca="1" si="239"/>
        <v>0</v>
      </c>
      <c r="BB534" s="6"/>
      <c r="BD534" s="4">
        <f t="shared" ca="1" si="240"/>
        <v>500870.11</v>
      </c>
      <c r="BF534" s="3">
        <f t="shared" si="241"/>
        <v>42674</v>
      </c>
      <c r="BG534" s="6">
        <f>BG533+SUMIFS('Transactions (Dated)'!H:H,'Transactions (Dated)'!D:D,'Share Values'!AM534)</f>
        <v>583791.07999999996</v>
      </c>
      <c r="BH534" s="6">
        <f ca="1">BH533+SUMIFS('Transactions (Dated)'!$F:$F,'Transactions (Dated)'!$D:$D,$BF534,'Transactions (Dated)'!$B:$B,BH$11,'Transactions (Dated)'!$C:$C,"Dividend (paid to cash)")*W534</f>
        <v>0</v>
      </c>
      <c r="BI534" s="6">
        <f ca="1">BI533+SUMIFS('Transactions (Dated)'!$F:$F,'Transactions (Dated)'!$D:$D,$BF534,'Transactions (Dated)'!$B:$B,BI$11,'Transactions (Dated)'!$C:$C,"Dividend (paid to cash)")*X534</f>
        <v>2421.875</v>
      </c>
      <c r="BJ534" s="6">
        <f ca="1">BJ533+SUMIFS('Transactions (Dated)'!$F:$F,'Transactions (Dated)'!$D:$D,$BF534,'Transactions (Dated)'!$B:$B,BJ$11,'Transactions (Dated)'!$C:$C,"Dividend (paid to cash)")*Y534</f>
        <v>0</v>
      </c>
      <c r="BK534" s="6">
        <f ca="1">BK533+SUMIFS('Transactions (Dated)'!$F:$F,'Transactions (Dated)'!$D:$D,$BF534,'Transactions (Dated)'!$B:$B,BK$11,'Transactions (Dated)'!$C:$C,"Dividend (paid to cash)")*Z534</f>
        <v>482.46000000000004</v>
      </c>
      <c r="BL534" s="6">
        <f ca="1">BL533+SUMIFS('Transactions (Dated)'!$F:$F,'Transactions (Dated)'!$D:$D,$BF534,'Transactions (Dated)'!$B:$B,BL$11,'Transactions (Dated)'!$C:$C,"Dividend (paid to cash)")*AA534</f>
        <v>0</v>
      </c>
      <c r="BM534" s="6">
        <f ca="1">BM533+SUMIFS('Transactions (Dated)'!$F:$F,'Transactions (Dated)'!$D:$D,$BF534,'Transactions (Dated)'!$B:$B,BM$11,'Transactions (Dated)'!$C:$C,"Dividend (paid to cash)")*AB534</f>
        <v>3952.4870000000001</v>
      </c>
      <c r="BN534" s="6">
        <f ca="1">BN533+SUMIFS('Transactions (Dated)'!$F:$F,'Transactions (Dated)'!$D:$D,$BF534,'Transactions (Dated)'!$B:$B,BN$11,'Transactions (Dated)'!$C:$C,"Dividend (paid to cash)")*AC534</f>
        <v>2465</v>
      </c>
      <c r="BO534" s="6">
        <f ca="1">BO533+SUMIFS('Transactions (Dated)'!$F:$F,'Transactions (Dated)'!$D:$D,$BF534,'Transactions (Dated)'!$B:$B,BO$11,'Transactions (Dated)'!$C:$C,"Dividend (paid to cash)")*AD534</f>
        <v>0</v>
      </c>
      <c r="BP534" s="6">
        <f ca="1">BP533+SUMIFS('Transactions (Dated)'!$F:$F,'Transactions (Dated)'!$D:$D,$BF534,'Transactions (Dated)'!$B:$B,BP$11,'Transactions (Dated)'!$C:$C,"Dividend (paid to cash)")*AE534</f>
        <v>0</v>
      </c>
      <c r="BQ534" s="6">
        <f ca="1">BQ533+SUMIFS('Transactions (Dated)'!$F:$F,'Transactions (Dated)'!$D:$D,$BF534,'Transactions (Dated)'!$B:$B,BQ$11,'Transactions (Dated)'!$C:$C,"Dividend (paid to cash)")*AF534</f>
        <v>0</v>
      </c>
      <c r="BR534" s="6">
        <f ca="1">BR533+SUMIFS('Transactions (Dated)'!$F:$F,'Transactions (Dated)'!$D:$D,$BF534,'Transactions (Dated)'!$B:$B,BR$11,'Transactions (Dated)'!$C:$C,"Dividend (paid to cash)")*AG534</f>
        <v>0</v>
      </c>
      <c r="BS534" s="6">
        <f ca="1">BS533+SUMIFS('Transactions (Dated)'!$F:$F,'Transactions (Dated)'!$D:$D,$BF534,'Transactions (Dated)'!$B:$B,BS$11,'Transactions (Dated)'!$C:$C,"Dividend (paid to cash)")*AH534</f>
        <v>0</v>
      </c>
      <c r="BT534" s="6">
        <f ca="1">BT533+SUMIFS('Transactions (Dated)'!$F:$F,'Transactions (Dated)'!$D:$D,$BF534,'Transactions (Dated)'!$B:$B,BT$11,'Transactions (Dated)'!$C:$C,"Dividend (paid to cash)")*AI534</f>
        <v>0</v>
      </c>
      <c r="BU534" s="6">
        <f ca="1">BU533+SUMIFS('Transactions (Dated)'!$F:$F,'Transactions (Dated)'!$D:$D,$BF534,'Transactions (Dated)'!$B:$B,BU$11,'Transactions (Dated)'!$C:$C,"Dividend (paid to cash)")*AJ534</f>
        <v>0</v>
      </c>
      <c r="BX534" s="6">
        <f t="shared" ca="1" si="242"/>
        <v>593112.90199999989</v>
      </c>
      <c r="BZ534" s="3">
        <f t="shared" si="243"/>
        <v>42674</v>
      </c>
      <c r="CA534" s="4">
        <f t="shared" ca="1" si="244"/>
        <v>500870.11</v>
      </c>
      <c r="CB534" s="4">
        <f t="shared" ca="1" si="245"/>
        <v>593112.90199999989</v>
      </c>
      <c r="CD534" s="4">
        <f t="shared" ca="1" si="246"/>
        <v>1093983.0119999999</v>
      </c>
    </row>
    <row r="535" spans="2:82">
      <c r="B535" s="3">
        <f t="shared" si="221"/>
        <v>42675</v>
      </c>
      <c r="C535" s="2">
        <v>14778.3</v>
      </c>
      <c r="E535" s="70">
        <v>42675</v>
      </c>
      <c r="F535" s="69">
        <v>9.48</v>
      </c>
      <c r="G535" s="69">
        <v>2.42</v>
      </c>
      <c r="H535" s="69">
        <v>19.96</v>
      </c>
      <c r="I535" s="69">
        <v>37.07</v>
      </c>
      <c r="J535" s="69">
        <v>8.4600000000000009</v>
      </c>
      <c r="K535" s="69">
        <v>14.52</v>
      </c>
      <c r="L535" s="69">
        <v>15.77</v>
      </c>
      <c r="M535" s="69">
        <v>7.72</v>
      </c>
      <c r="N535" s="69">
        <v>9.85</v>
      </c>
      <c r="O535" s="69">
        <v>11.23</v>
      </c>
      <c r="P535" s="69">
        <v>19.989999999999998</v>
      </c>
      <c r="Q535" s="69">
        <v>1.3</v>
      </c>
      <c r="R535" s="69">
        <v>5.78</v>
      </c>
      <c r="S535" s="69">
        <v>43.52</v>
      </c>
      <c r="V535" s="3">
        <f t="shared" si="224"/>
        <v>42675</v>
      </c>
      <c r="W535" s="40">
        <f ca="1">W534+SUMIFS('Transactions (Dated)'!$E$2:$E$53,'Transactions (Dated)'!$D$2:$D$53,'Share Values'!$V535,'Transactions (Dated)'!$B$2:$B$53,'Share Values'!W$11,'Transactions (Dated)'!$C$2:$C$53,"Buy")-SUMIFS('Transactions (Dated)'!$E$2:$E$53,'Transactions (Dated)'!$D$2:$D$53,'Share Values'!$V535,'Transactions (Dated)'!$B$2:$B$53,'Share Values'!W$11,'Transactions (Dated)'!$C$2:$C$53,"Sell")</f>
        <v>4625</v>
      </c>
      <c r="X535" s="40">
        <f ca="1">X534+SUMIFS('Transactions (Dated)'!$E$2:$E$53,'Transactions (Dated)'!$D$2:$D$53,'Share Values'!$V535,'Transactions (Dated)'!$B$2:$B$53,'Share Values'!X$11,'Transactions (Dated)'!$C$2:$C$53,"Buy")-SUMIFS('Transactions (Dated)'!$E$2:$E$53,'Transactions (Dated)'!$D$2:$D$53,'Share Values'!$V535,'Transactions (Dated)'!$B$2:$B$53,'Share Values'!X$11,'Transactions (Dated)'!$C$2:$C$53,"Sell")</f>
        <v>9375</v>
      </c>
      <c r="Y535" s="40">
        <f ca="1">Y534+SUMIFS('Transactions (Dated)'!$E$2:$E$53,'Transactions (Dated)'!$D$2:$D$53,'Share Values'!$V535,'Transactions (Dated)'!$B$2:$B$53,'Share Values'!Y$11,'Transactions (Dated)'!$C$2:$C$53,"Buy")-SUMIFS('Transactions (Dated)'!$E$2:$E$53,'Transactions (Dated)'!$D$2:$D$53,'Share Values'!$V535,'Transactions (Dated)'!$B$2:$B$53,'Share Values'!Y$11,'Transactions (Dated)'!$C$2:$C$53,"Sell")</f>
        <v>0</v>
      </c>
      <c r="Z535" s="40">
        <f ca="1">Z534+SUMIFS('Transactions (Dated)'!$E$2:$E$53,'Transactions (Dated)'!$D$2:$D$53,'Share Values'!$V535,'Transactions (Dated)'!$B$2:$B$53,'Share Values'!Z$11,'Transactions (Dated)'!$C$2:$C$53,"Buy")-SUMIFS('Transactions (Dated)'!$E$2:$E$53,'Transactions (Dated)'!$D$2:$D$53,'Share Values'!$V535,'Transactions (Dated)'!$B$2:$B$53,'Share Values'!Z$11,'Transactions (Dated)'!$C$2:$C$53,"Sell")</f>
        <v>1892</v>
      </c>
      <c r="AA535" s="40">
        <f ca="1">AA534+SUMIFS('Transactions (Dated)'!$E$2:$E$53,'Transactions (Dated)'!$D$2:$D$53,'Share Values'!$V535,'Transactions (Dated)'!$B$2:$B$53,'Share Values'!AA$11,'Transactions (Dated)'!$C$2:$C$53,"Buy")-SUMIFS('Transactions (Dated)'!$E$2:$E$53,'Transactions (Dated)'!$D$2:$D$53,'Share Values'!$V535,'Transactions (Dated)'!$B$2:$B$53,'Share Values'!AA$11,'Transactions (Dated)'!$C$2:$C$53,"Sell")</f>
        <v>2348</v>
      </c>
      <c r="AB535" s="40">
        <f ca="1">AB534+SUMIFS('Transactions (Dated)'!$E$2:$E$53,'Transactions (Dated)'!$D$2:$D$53,'Share Values'!$V535,'Transactions (Dated)'!$B$2:$B$53,'Share Values'!AB$11,'Transactions (Dated)'!$C$2:$C$53,"Buy")-SUMIFS('Transactions (Dated)'!$E$2:$E$53,'Transactions (Dated)'!$D$2:$D$53,'Share Values'!$V535,'Transactions (Dated)'!$B$2:$B$53,'Share Values'!AB$11,'Transactions (Dated)'!$C$2:$C$53,"Sell")</f>
        <v>4900</v>
      </c>
      <c r="AC535" s="40">
        <f ca="1">AC534+SUMIFS('Transactions (Dated)'!$E$2:$E$53,'Transactions (Dated)'!$D$2:$D$53,'Share Values'!$V535,'Transactions (Dated)'!$B$2:$B$53,'Share Values'!AC$11,'Transactions (Dated)'!$C$2:$C$53,"Buy")-SUMIFS('Transactions (Dated)'!$E$2:$E$53,'Transactions (Dated)'!$D$2:$D$53,'Share Values'!$V535,'Transactions (Dated)'!$B$2:$B$53,'Share Values'!AC$11,'Transactions (Dated)'!$C$2:$C$53,"Sell")</f>
        <v>2900</v>
      </c>
      <c r="AD535" s="40">
        <f ca="1">AD534+SUMIFS('Transactions (Dated)'!$E$2:$E$53,'Transactions (Dated)'!$D$2:$D$53,'Share Values'!$V535,'Transactions (Dated)'!$B$2:$B$53,'Share Values'!AD$11,'Transactions (Dated)'!$C$2:$C$53,"Buy")-SUMIFS('Transactions (Dated)'!$E$2:$E$53,'Transactions (Dated)'!$D$2:$D$53,'Share Values'!$V535,'Transactions (Dated)'!$B$2:$B$53,'Share Values'!AD$11,'Transactions (Dated)'!$C$2:$C$53,"Sell")</f>
        <v>14201</v>
      </c>
      <c r="AE535" s="40">
        <f ca="1">AE534+SUMIFS('Transactions (Dated)'!$E$2:$E$53,'Transactions (Dated)'!$D$2:$D$53,'Share Values'!$V535,'Transactions (Dated)'!$B$2:$B$53,'Share Values'!AE$11,'Transactions (Dated)'!$C$2:$C$53,"Buy")-SUMIFS('Transactions (Dated)'!$E$2:$E$53,'Transactions (Dated)'!$D$2:$D$53,'Share Values'!$V535,'Transactions (Dated)'!$B$2:$B$53,'Share Values'!AE$11,'Transactions (Dated)'!$C$2:$C$53,"Sell")</f>
        <v>6835</v>
      </c>
      <c r="AF535" s="40">
        <f ca="1">AF534+SUMIFS('Transactions (Dated)'!$E$2:$E$53,'Transactions (Dated)'!$D$2:$D$53,'Share Values'!$V535,'Transactions (Dated)'!$B$2:$B$53,'Share Values'!AF$11,'Transactions (Dated)'!$C$2:$C$53,"Buy")-SUMIFS('Transactions (Dated)'!$E$2:$E$53,'Transactions (Dated)'!$D$2:$D$53,'Share Values'!$V535,'Transactions (Dated)'!$B$2:$B$53,'Share Values'!AF$11,'Transactions (Dated)'!$C$2:$C$53,"Sell")</f>
        <v>4484</v>
      </c>
      <c r="AG535" s="40">
        <f ca="1">AG534+SUMIFS('Transactions (Dated)'!$E$2:$E$53,'Transactions (Dated)'!$D$2:$D$53,'Share Values'!$V535,'Transactions (Dated)'!$B$2:$B$53,'Share Values'!AG$11,'Transactions (Dated)'!$C$2:$C$53,"Buy")-SUMIFS('Transactions (Dated)'!$E$2:$E$53,'Transactions (Dated)'!$D$2:$D$53,'Share Values'!$V535,'Transactions (Dated)'!$B$2:$B$53,'Share Values'!AG$11,'Transactions (Dated)'!$C$2:$C$53,"Sell")</f>
        <v>0</v>
      </c>
      <c r="AH535" s="40">
        <f ca="1">AH534+SUMIFS('Transactions (Dated)'!$E$2:$E$53,'Transactions (Dated)'!$D$2:$D$53,'Share Values'!$V535,'Transactions (Dated)'!$B$2:$B$53,'Share Values'!AH$11,'Transactions (Dated)'!$C$2:$C$53,"Buy")-SUMIFS('Transactions (Dated)'!$E$2:$E$53,'Transactions (Dated)'!$D$2:$D$53,'Share Values'!$V535,'Transactions (Dated)'!$B$2:$B$53,'Share Values'!AH$11,'Transactions (Dated)'!$C$2:$C$53,"Sell")</f>
        <v>0</v>
      </c>
      <c r="AI535" s="40">
        <f ca="1">AI534+SUMIFS('Transactions (Dated)'!$E$2:$E$53,'Transactions (Dated)'!$D$2:$D$53,'Share Values'!$V535,'Transactions (Dated)'!$B$2:$B$53,'Share Values'!AI$11,'Transactions (Dated)'!$C$2:$C$53,"Buy")-SUMIFS('Transactions (Dated)'!$E$2:$E$53,'Transactions (Dated)'!$D$2:$D$53,'Share Values'!$V535,'Transactions (Dated)'!$B$2:$B$53,'Share Values'!AI$11,'Transactions (Dated)'!$C$2:$C$53,"Sell")</f>
        <v>0</v>
      </c>
      <c r="AJ535" s="40">
        <f ca="1">AJ534+SUMIFS('Transactions (Dated)'!$E$2:$E$53,'Transactions (Dated)'!$D$2:$D$53,'Share Values'!$V535,'Transactions (Dated)'!$B$2:$B$53,'Share Values'!AJ$11,'Transactions (Dated)'!$C$2:$C$53,"Buy")-SUMIFS('Transactions (Dated)'!$E$2:$E$53,'Transactions (Dated)'!$D$2:$D$53,'Share Values'!$V535,'Transactions (Dated)'!$B$2:$B$53,'Share Values'!AJ$11,'Transactions (Dated)'!$C$2:$C$53,"Sell")</f>
        <v>0</v>
      </c>
      <c r="AM535" s="3">
        <f t="shared" si="225"/>
        <v>42675</v>
      </c>
      <c r="AN535" s="6">
        <f t="shared" ca="1" si="226"/>
        <v>43845</v>
      </c>
      <c r="AO535" s="6">
        <f t="shared" ca="1" si="227"/>
        <v>22687.5</v>
      </c>
      <c r="AP535" s="6">
        <f t="shared" ca="1" si="228"/>
        <v>0</v>
      </c>
      <c r="AQ535" s="6">
        <f t="shared" ca="1" si="229"/>
        <v>70136.44</v>
      </c>
      <c r="AR535" s="6">
        <f t="shared" ca="1" si="230"/>
        <v>19864.080000000002</v>
      </c>
      <c r="AS535" s="6">
        <f t="shared" ca="1" si="231"/>
        <v>71148</v>
      </c>
      <c r="AT535" s="6">
        <f t="shared" ca="1" si="232"/>
        <v>45733</v>
      </c>
      <c r="AU535" s="6">
        <f t="shared" ca="1" si="233"/>
        <v>109631.72</v>
      </c>
      <c r="AV535" s="6">
        <f t="shared" ca="1" si="234"/>
        <v>67324.75</v>
      </c>
      <c r="AW535" s="6">
        <f t="shared" ca="1" si="235"/>
        <v>50355.32</v>
      </c>
      <c r="AX535" s="6">
        <f t="shared" ca="1" si="236"/>
        <v>0</v>
      </c>
      <c r="AY535" s="6">
        <f t="shared" ca="1" si="237"/>
        <v>0</v>
      </c>
      <c r="AZ535" s="6">
        <f t="shared" ca="1" si="238"/>
        <v>0</v>
      </c>
      <c r="BA535" s="6">
        <f t="shared" ca="1" si="239"/>
        <v>0</v>
      </c>
      <c r="BB535" s="6"/>
      <c r="BD535" s="4">
        <f t="shared" ca="1" si="240"/>
        <v>500725.81</v>
      </c>
      <c r="BF535" s="3">
        <f t="shared" si="241"/>
        <v>42675</v>
      </c>
      <c r="BG535" s="6">
        <f>BG534+SUMIFS('Transactions (Dated)'!H:H,'Transactions (Dated)'!D:D,'Share Values'!AM535)</f>
        <v>583791.07999999996</v>
      </c>
      <c r="BH535" s="6">
        <f ca="1">BH534+SUMIFS('Transactions (Dated)'!$F:$F,'Transactions (Dated)'!$D:$D,$BF535,'Transactions (Dated)'!$B:$B,BH$11,'Transactions (Dated)'!$C:$C,"Dividend (paid to cash)")*W535</f>
        <v>0</v>
      </c>
      <c r="BI535" s="6">
        <f ca="1">BI534+SUMIFS('Transactions (Dated)'!$F:$F,'Transactions (Dated)'!$D:$D,$BF535,'Transactions (Dated)'!$B:$B,BI$11,'Transactions (Dated)'!$C:$C,"Dividend (paid to cash)")*X535</f>
        <v>2421.875</v>
      </c>
      <c r="BJ535" s="6">
        <f ca="1">BJ534+SUMIFS('Transactions (Dated)'!$F:$F,'Transactions (Dated)'!$D:$D,$BF535,'Transactions (Dated)'!$B:$B,BJ$11,'Transactions (Dated)'!$C:$C,"Dividend (paid to cash)")*Y535</f>
        <v>0</v>
      </c>
      <c r="BK535" s="6">
        <f ca="1">BK534+SUMIFS('Transactions (Dated)'!$F:$F,'Transactions (Dated)'!$D:$D,$BF535,'Transactions (Dated)'!$B:$B,BK$11,'Transactions (Dated)'!$C:$C,"Dividend (paid to cash)")*Z535</f>
        <v>482.46000000000004</v>
      </c>
      <c r="BL535" s="6">
        <f ca="1">BL534+SUMIFS('Transactions (Dated)'!$F:$F,'Transactions (Dated)'!$D:$D,$BF535,'Transactions (Dated)'!$B:$B,BL$11,'Transactions (Dated)'!$C:$C,"Dividend (paid to cash)")*AA535</f>
        <v>0</v>
      </c>
      <c r="BM535" s="6">
        <f ca="1">BM534+SUMIFS('Transactions (Dated)'!$F:$F,'Transactions (Dated)'!$D:$D,$BF535,'Transactions (Dated)'!$B:$B,BM$11,'Transactions (Dated)'!$C:$C,"Dividend (paid to cash)")*AB535</f>
        <v>3952.4870000000001</v>
      </c>
      <c r="BN535" s="6">
        <f ca="1">BN534+SUMIFS('Transactions (Dated)'!$F:$F,'Transactions (Dated)'!$D:$D,$BF535,'Transactions (Dated)'!$B:$B,BN$11,'Transactions (Dated)'!$C:$C,"Dividend (paid to cash)")*AC535</f>
        <v>2465</v>
      </c>
      <c r="BO535" s="6">
        <f ca="1">BO534+SUMIFS('Transactions (Dated)'!$F:$F,'Transactions (Dated)'!$D:$D,$BF535,'Transactions (Dated)'!$B:$B,BO$11,'Transactions (Dated)'!$C:$C,"Dividend (paid to cash)")*AD535</f>
        <v>0</v>
      </c>
      <c r="BP535" s="6">
        <f ca="1">BP534+SUMIFS('Transactions (Dated)'!$F:$F,'Transactions (Dated)'!$D:$D,$BF535,'Transactions (Dated)'!$B:$B,BP$11,'Transactions (Dated)'!$C:$C,"Dividend (paid to cash)")*AE535</f>
        <v>0</v>
      </c>
      <c r="BQ535" s="6">
        <f ca="1">BQ534+SUMIFS('Transactions (Dated)'!$F:$F,'Transactions (Dated)'!$D:$D,$BF535,'Transactions (Dated)'!$B:$B,BQ$11,'Transactions (Dated)'!$C:$C,"Dividend (paid to cash)")*AF535</f>
        <v>0</v>
      </c>
      <c r="BR535" s="6">
        <f ca="1">BR534+SUMIFS('Transactions (Dated)'!$F:$F,'Transactions (Dated)'!$D:$D,$BF535,'Transactions (Dated)'!$B:$B,BR$11,'Transactions (Dated)'!$C:$C,"Dividend (paid to cash)")*AG535</f>
        <v>0</v>
      </c>
      <c r="BS535" s="6">
        <f ca="1">BS534+SUMIFS('Transactions (Dated)'!$F:$F,'Transactions (Dated)'!$D:$D,$BF535,'Transactions (Dated)'!$B:$B,BS$11,'Transactions (Dated)'!$C:$C,"Dividend (paid to cash)")*AH535</f>
        <v>0</v>
      </c>
      <c r="BT535" s="6">
        <f ca="1">BT534+SUMIFS('Transactions (Dated)'!$F:$F,'Transactions (Dated)'!$D:$D,$BF535,'Transactions (Dated)'!$B:$B,BT$11,'Transactions (Dated)'!$C:$C,"Dividend (paid to cash)")*AI535</f>
        <v>0</v>
      </c>
      <c r="BU535" s="6">
        <f ca="1">BU534+SUMIFS('Transactions (Dated)'!$F:$F,'Transactions (Dated)'!$D:$D,$BF535,'Transactions (Dated)'!$B:$B,BU$11,'Transactions (Dated)'!$C:$C,"Dividend (paid to cash)")*AJ535</f>
        <v>0</v>
      </c>
      <c r="BX535" s="6">
        <f t="shared" ca="1" si="242"/>
        <v>593112.90199999989</v>
      </c>
      <c r="BZ535" s="3">
        <f t="shared" si="243"/>
        <v>42675</v>
      </c>
      <c r="CA535" s="4">
        <f t="shared" ca="1" si="244"/>
        <v>500725.81</v>
      </c>
      <c r="CB535" s="4">
        <f t="shared" ca="1" si="245"/>
        <v>593112.90199999989</v>
      </c>
      <c r="CD535" s="4">
        <f t="shared" ca="1" si="246"/>
        <v>1093838.7119999998</v>
      </c>
    </row>
    <row r="536" spans="2:82">
      <c r="B536" s="3">
        <f t="shared" si="221"/>
        <v>42676</v>
      </c>
      <c r="C536" s="2">
        <v>14594.7</v>
      </c>
      <c r="E536" s="70">
        <v>42676</v>
      </c>
      <c r="F536" s="69">
        <v>9.39</v>
      </c>
      <c r="G536" s="69">
        <v>2.4</v>
      </c>
      <c r="H536" s="69">
        <v>19.72</v>
      </c>
      <c r="I536" s="69">
        <v>36.97</v>
      </c>
      <c r="J536" s="69">
        <v>8.35</v>
      </c>
      <c r="K536" s="69">
        <v>14.32</v>
      </c>
      <c r="L536" s="69">
        <v>15.56</v>
      </c>
      <c r="M536" s="69">
        <v>7.5</v>
      </c>
      <c r="N536" s="69">
        <v>9.6999999999999993</v>
      </c>
      <c r="O536" s="69">
        <v>11.16</v>
      </c>
      <c r="P536" s="69">
        <v>19.88</v>
      </c>
      <c r="Q536" s="69">
        <v>1.31</v>
      </c>
      <c r="R536" s="69">
        <v>5.6950000000000003</v>
      </c>
      <c r="S536" s="69">
        <v>43.14</v>
      </c>
      <c r="V536" s="3">
        <f t="shared" si="224"/>
        <v>42676</v>
      </c>
      <c r="W536" s="40">
        <f ca="1">W535+SUMIFS('Transactions (Dated)'!$E$2:$E$53,'Transactions (Dated)'!$D$2:$D$53,'Share Values'!$V536,'Transactions (Dated)'!$B$2:$B$53,'Share Values'!W$11,'Transactions (Dated)'!$C$2:$C$53,"Buy")-SUMIFS('Transactions (Dated)'!$E$2:$E$53,'Transactions (Dated)'!$D$2:$D$53,'Share Values'!$V536,'Transactions (Dated)'!$B$2:$B$53,'Share Values'!W$11,'Transactions (Dated)'!$C$2:$C$53,"Sell")</f>
        <v>4625</v>
      </c>
      <c r="X536" s="40">
        <f ca="1">X535+SUMIFS('Transactions (Dated)'!$E$2:$E$53,'Transactions (Dated)'!$D$2:$D$53,'Share Values'!$V536,'Transactions (Dated)'!$B$2:$B$53,'Share Values'!X$11,'Transactions (Dated)'!$C$2:$C$53,"Buy")-SUMIFS('Transactions (Dated)'!$E$2:$E$53,'Transactions (Dated)'!$D$2:$D$53,'Share Values'!$V536,'Transactions (Dated)'!$B$2:$B$53,'Share Values'!X$11,'Transactions (Dated)'!$C$2:$C$53,"Sell")</f>
        <v>9375</v>
      </c>
      <c r="Y536" s="40">
        <f ca="1">Y535+SUMIFS('Transactions (Dated)'!$E$2:$E$53,'Transactions (Dated)'!$D$2:$D$53,'Share Values'!$V536,'Transactions (Dated)'!$B$2:$B$53,'Share Values'!Y$11,'Transactions (Dated)'!$C$2:$C$53,"Buy")-SUMIFS('Transactions (Dated)'!$E$2:$E$53,'Transactions (Dated)'!$D$2:$D$53,'Share Values'!$V536,'Transactions (Dated)'!$B$2:$B$53,'Share Values'!Y$11,'Transactions (Dated)'!$C$2:$C$53,"Sell")</f>
        <v>0</v>
      </c>
      <c r="Z536" s="40">
        <f ca="1">Z535+SUMIFS('Transactions (Dated)'!$E$2:$E$53,'Transactions (Dated)'!$D$2:$D$53,'Share Values'!$V536,'Transactions (Dated)'!$B$2:$B$53,'Share Values'!Z$11,'Transactions (Dated)'!$C$2:$C$53,"Buy")-SUMIFS('Transactions (Dated)'!$E$2:$E$53,'Transactions (Dated)'!$D$2:$D$53,'Share Values'!$V536,'Transactions (Dated)'!$B$2:$B$53,'Share Values'!Z$11,'Transactions (Dated)'!$C$2:$C$53,"Sell")</f>
        <v>1892</v>
      </c>
      <c r="AA536" s="40">
        <f ca="1">AA535+SUMIFS('Transactions (Dated)'!$E$2:$E$53,'Transactions (Dated)'!$D$2:$D$53,'Share Values'!$V536,'Transactions (Dated)'!$B$2:$B$53,'Share Values'!AA$11,'Transactions (Dated)'!$C$2:$C$53,"Buy")-SUMIFS('Transactions (Dated)'!$E$2:$E$53,'Transactions (Dated)'!$D$2:$D$53,'Share Values'!$V536,'Transactions (Dated)'!$B$2:$B$53,'Share Values'!AA$11,'Transactions (Dated)'!$C$2:$C$53,"Sell")</f>
        <v>2348</v>
      </c>
      <c r="AB536" s="40">
        <f ca="1">AB535+SUMIFS('Transactions (Dated)'!$E$2:$E$53,'Transactions (Dated)'!$D$2:$D$53,'Share Values'!$V536,'Transactions (Dated)'!$B$2:$B$53,'Share Values'!AB$11,'Transactions (Dated)'!$C$2:$C$53,"Buy")-SUMIFS('Transactions (Dated)'!$E$2:$E$53,'Transactions (Dated)'!$D$2:$D$53,'Share Values'!$V536,'Transactions (Dated)'!$B$2:$B$53,'Share Values'!AB$11,'Transactions (Dated)'!$C$2:$C$53,"Sell")</f>
        <v>4900</v>
      </c>
      <c r="AC536" s="40">
        <f ca="1">AC535+SUMIFS('Transactions (Dated)'!$E$2:$E$53,'Transactions (Dated)'!$D$2:$D$53,'Share Values'!$V536,'Transactions (Dated)'!$B$2:$B$53,'Share Values'!AC$11,'Transactions (Dated)'!$C$2:$C$53,"Buy")-SUMIFS('Transactions (Dated)'!$E$2:$E$53,'Transactions (Dated)'!$D$2:$D$53,'Share Values'!$V536,'Transactions (Dated)'!$B$2:$B$53,'Share Values'!AC$11,'Transactions (Dated)'!$C$2:$C$53,"Sell")</f>
        <v>2900</v>
      </c>
      <c r="AD536" s="40">
        <f ca="1">AD535+SUMIFS('Transactions (Dated)'!$E$2:$E$53,'Transactions (Dated)'!$D$2:$D$53,'Share Values'!$V536,'Transactions (Dated)'!$B$2:$B$53,'Share Values'!AD$11,'Transactions (Dated)'!$C$2:$C$53,"Buy")-SUMIFS('Transactions (Dated)'!$E$2:$E$53,'Transactions (Dated)'!$D$2:$D$53,'Share Values'!$V536,'Transactions (Dated)'!$B$2:$B$53,'Share Values'!AD$11,'Transactions (Dated)'!$C$2:$C$53,"Sell")</f>
        <v>14201</v>
      </c>
      <c r="AE536" s="40">
        <f ca="1">AE535+SUMIFS('Transactions (Dated)'!$E$2:$E$53,'Transactions (Dated)'!$D$2:$D$53,'Share Values'!$V536,'Transactions (Dated)'!$B$2:$B$53,'Share Values'!AE$11,'Transactions (Dated)'!$C$2:$C$53,"Buy")-SUMIFS('Transactions (Dated)'!$E$2:$E$53,'Transactions (Dated)'!$D$2:$D$53,'Share Values'!$V536,'Transactions (Dated)'!$B$2:$B$53,'Share Values'!AE$11,'Transactions (Dated)'!$C$2:$C$53,"Sell")</f>
        <v>6835</v>
      </c>
      <c r="AF536" s="40">
        <f ca="1">AF535+SUMIFS('Transactions (Dated)'!$E$2:$E$53,'Transactions (Dated)'!$D$2:$D$53,'Share Values'!$V536,'Transactions (Dated)'!$B$2:$B$53,'Share Values'!AF$11,'Transactions (Dated)'!$C$2:$C$53,"Buy")-SUMIFS('Transactions (Dated)'!$E$2:$E$53,'Transactions (Dated)'!$D$2:$D$53,'Share Values'!$V536,'Transactions (Dated)'!$B$2:$B$53,'Share Values'!AF$11,'Transactions (Dated)'!$C$2:$C$53,"Sell")</f>
        <v>4484</v>
      </c>
      <c r="AG536" s="40">
        <f ca="1">AG535+SUMIFS('Transactions (Dated)'!$E$2:$E$53,'Transactions (Dated)'!$D$2:$D$53,'Share Values'!$V536,'Transactions (Dated)'!$B$2:$B$53,'Share Values'!AG$11,'Transactions (Dated)'!$C$2:$C$53,"Buy")-SUMIFS('Transactions (Dated)'!$E$2:$E$53,'Transactions (Dated)'!$D$2:$D$53,'Share Values'!$V536,'Transactions (Dated)'!$B$2:$B$53,'Share Values'!AG$11,'Transactions (Dated)'!$C$2:$C$53,"Sell")</f>
        <v>0</v>
      </c>
      <c r="AH536" s="40">
        <f ca="1">AH535+SUMIFS('Transactions (Dated)'!$E$2:$E$53,'Transactions (Dated)'!$D$2:$D$53,'Share Values'!$V536,'Transactions (Dated)'!$B$2:$B$53,'Share Values'!AH$11,'Transactions (Dated)'!$C$2:$C$53,"Buy")-SUMIFS('Transactions (Dated)'!$E$2:$E$53,'Transactions (Dated)'!$D$2:$D$53,'Share Values'!$V536,'Transactions (Dated)'!$B$2:$B$53,'Share Values'!AH$11,'Transactions (Dated)'!$C$2:$C$53,"Sell")</f>
        <v>0</v>
      </c>
      <c r="AI536" s="40">
        <f ca="1">AI535+SUMIFS('Transactions (Dated)'!$E$2:$E$53,'Transactions (Dated)'!$D$2:$D$53,'Share Values'!$V536,'Transactions (Dated)'!$B$2:$B$53,'Share Values'!AI$11,'Transactions (Dated)'!$C$2:$C$53,"Buy")-SUMIFS('Transactions (Dated)'!$E$2:$E$53,'Transactions (Dated)'!$D$2:$D$53,'Share Values'!$V536,'Transactions (Dated)'!$B$2:$B$53,'Share Values'!AI$11,'Transactions (Dated)'!$C$2:$C$53,"Sell")</f>
        <v>0</v>
      </c>
      <c r="AJ536" s="40">
        <f ca="1">AJ535+SUMIFS('Transactions (Dated)'!$E$2:$E$53,'Transactions (Dated)'!$D$2:$D$53,'Share Values'!$V536,'Transactions (Dated)'!$B$2:$B$53,'Share Values'!AJ$11,'Transactions (Dated)'!$C$2:$C$53,"Buy")-SUMIFS('Transactions (Dated)'!$E$2:$E$53,'Transactions (Dated)'!$D$2:$D$53,'Share Values'!$V536,'Transactions (Dated)'!$B$2:$B$53,'Share Values'!AJ$11,'Transactions (Dated)'!$C$2:$C$53,"Sell")</f>
        <v>0</v>
      </c>
      <c r="AM536" s="3">
        <f t="shared" si="225"/>
        <v>42676</v>
      </c>
      <c r="AN536" s="6">
        <f t="shared" ca="1" si="226"/>
        <v>43428.75</v>
      </c>
      <c r="AO536" s="6">
        <f t="shared" ca="1" si="227"/>
        <v>22500</v>
      </c>
      <c r="AP536" s="6">
        <f t="shared" ca="1" si="228"/>
        <v>0</v>
      </c>
      <c r="AQ536" s="6">
        <f t="shared" ca="1" si="229"/>
        <v>69947.239999999991</v>
      </c>
      <c r="AR536" s="6">
        <f t="shared" ca="1" si="230"/>
        <v>19605.8</v>
      </c>
      <c r="AS536" s="6">
        <f t="shared" ca="1" si="231"/>
        <v>70168</v>
      </c>
      <c r="AT536" s="6">
        <f t="shared" ca="1" si="232"/>
        <v>45124</v>
      </c>
      <c r="AU536" s="6">
        <f t="shared" ca="1" si="233"/>
        <v>106507.5</v>
      </c>
      <c r="AV536" s="6">
        <f t="shared" ca="1" si="234"/>
        <v>66299.5</v>
      </c>
      <c r="AW536" s="6">
        <f t="shared" ca="1" si="235"/>
        <v>50041.440000000002</v>
      </c>
      <c r="AX536" s="6">
        <f t="shared" ca="1" si="236"/>
        <v>0</v>
      </c>
      <c r="AY536" s="6">
        <f t="shared" ca="1" si="237"/>
        <v>0</v>
      </c>
      <c r="AZ536" s="6">
        <f t="shared" ca="1" si="238"/>
        <v>0</v>
      </c>
      <c r="BA536" s="6">
        <f t="shared" ca="1" si="239"/>
        <v>0</v>
      </c>
      <c r="BB536" s="6"/>
      <c r="BD536" s="4">
        <f t="shared" ca="1" si="240"/>
        <v>493622.23</v>
      </c>
      <c r="BF536" s="3">
        <f t="shared" si="241"/>
        <v>42676</v>
      </c>
      <c r="BG536" s="6">
        <f>BG535+SUMIFS('Transactions (Dated)'!H:H,'Transactions (Dated)'!D:D,'Share Values'!AM536)</f>
        <v>583791.07999999996</v>
      </c>
      <c r="BH536" s="6">
        <f ca="1">BH535+SUMIFS('Transactions (Dated)'!$F:$F,'Transactions (Dated)'!$D:$D,$BF536,'Transactions (Dated)'!$B:$B,BH$11,'Transactions (Dated)'!$C:$C,"Dividend (paid to cash)")*W536</f>
        <v>0</v>
      </c>
      <c r="BI536" s="6">
        <f ca="1">BI535+SUMIFS('Transactions (Dated)'!$F:$F,'Transactions (Dated)'!$D:$D,$BF536,'Transactions (Dated)'!$B:$B,BI$11,'Transactions (Dated)'!$C:$C,"Dividend (paid to cash)")*X536</f>
        <v>2421.875</v>
      </c>
      <c r="BJ536" s="6">
        <f ca="1">BJ535+SUMIFS('Transactions (Dated)'!$F:$F,'Transactions (Dated)'!$D:$D,$BF536,'Transactions (Dated)'!$B:$B,BJ$11,'Transactions (Dated)'!$C:$C,"Dividend (paid to cash)")*Y536</f>
        <v>0</v>
      </c>
      <c r="BK536" s="6">
        <f ca="1">BK535+SUMIFS('Transactions (Dated)'!$F:$F,'Transactions (Dated)'!$D:$D,$BF536,'Transactions (Dated)'!$B:$B,BK$11,'Transactions (Dated)'!$C:$C,"Dividend (paid to cash)")*Z536</f>
        <v>482.46000000000004</v>
      </c>
      <c r="BL536" s="6">
        <f ca="1">BL535+SUMIFS('Transactions (Dated)'!$F:$F,'Transactions (Dated)'!$D:$D,$BF536,'Transactions (Dated)'!$B:$B,BL$11,'Transactions (Dated)'!$C:$C,"Dividend (paid to cash)")*AA536</f>
        <v>0</v>
      </c>
      <c r="BM536" s="6">
        <f ca="1">BM535+SUMIFS('Transactions (Dated)'!$F:$F,'Transactions (Dated)'!$D:$D,$BF536,'Transactions (Dated)'!$B:$B,BM$11,'Transactions (Dated)'!$C:$C,"Dividend (paid to cash)")*AB536</f>
        <v>3952.4870000000001</v>
      </c>
      <c r="BN536" s="6">
        <f ca="1">BN535+SUMIFS('Transactions (Dated)'!$F:$F,'Transactions (Dated)'!$D:$D,$BF536,'Transactions (Dated)'!$B:$B,BN$11,'Transactions (Dated)'!$C:$C,"Dividend (paid to cash)")*AC536</f>
        <v>2465</v>
      </c>
      <c r="BO536" s="6">
        <f ca="1">BO535+SUMIFS('Transactions (Dated)'!$F:$F,'Transactions (Dated)'!$D:$D,$BF536,'Transactions (Dated)'!$B:$B,BO$11,'Transactions (Dated)'!$C:$C,"Dividend (paid to cash)")*AD536</f>
        <v>0</v>
      </c>
      <c r="BP536" s="6">
        <f ca="1">BP535+SUMIFS('Transactions (Dated)'!$F:$F,'Transactions (Dated)'!$D:$D,$BF536,'Transactions (Dated)'!$B:$B,BP$11,'Transactions (Dated)'!$C:$C,"Dividend (paid to cash)")*AE536</f>
        <v>0</v>
      </c>
      <c r="BQ536" s="6">
        <f ca="1">BQ535+SUMIFS('Transactions (Dated)'!$F:$F,'Transactions (Dated)'!$D:$D,$BF536,'Transactions (Dated)'!$B:$B,BQ$11,'Transactions (Dated)'!$C:$C,"Dividend (paid to cash)")*AF536</f>
        <v>0</v>
      </c>
      <c r="BR536" s="6">
        <f ca="1">BR535+SUMIFS('Transactions (Dated)'!$F:$F,'Transactions (Dated)'!$D:$D,$BF536,'Transactions (Dated)'!$B:$B,BR$11,'Transactions (Dated)'!$C:$C,"Dividend (paid to cash)")*AG536</f>
        <v>0</v>
      </c>
      <c r="BS536" s="6">
        <f ca="1">BS535+SUMIFS('Transactions (Dated)'!$F:$F,'Transactions (Dated)'!$D:$D,$BF536,'Transactions (Dated)'!$B:$B,BS$11,'Transactions (Dated)'!$C:$C,"Dividend (paid to cash)")*AH536</f>
        <v>0</v>
      </c>
      <c r="BT536" s="6">
        <f ca="1">BT535+SUMIFS('Transactions (Dated)'!$F:$F,'Transactions (Dated)'!$D:$D,$BF536,'Transactions (Dated)'!$B:$B,BT$11,'Transactions (Dated)'!$C:$C,"Dividend (paid to cash)")*AI536</f>
        <v>0</v>
      </c>
      <c r="BU536" s="6">
        <f ca="1">BU535+SUMIFS('Transactions (Dated)'!$F:$F,'Transactions (Dated)'!$D:$D,$BF536,'Transactions (Dated)'!$B:$B,BU$11,'Transactions (Dated)'!$C:$C,"Dividend (paid to cash)")*AJ536</f>
        <v>0</v>
      </c>
      <c r="BX536" s="6">
        <f t="shared" ca="1" si="242"/>
        <v>593112.90199999989</v>
      </c>
      <c r="BZ536" s="3">
        <f t="shared" si="243"/>
        <v>42676</v>
      </c>
      <c r="CA536" s="4">
        <f t="shared" ca="1" si="244"/>
        <v>493622.23</v>
      </c>
      <c r="CB536" s="4">
        <f t="shared" ca="1" si="245"/>
        <v>593112.90199999989</v>
      </c>
      <c r="CD536" s="4">
        <f t="shared" ca="1" si="246"/>
        <v>1086735.1319999998</v>
      </c>
    </row>
    <row r="537" spans="2:82">
      <c r="B537" s="3">
        <f t="shared" si="221"/>
        <v>42677</v>
      </c>
      <c r="C537" s="2">
        <v>14583.4</v>
      </c>
      <c r="E537" s="70">
        <v>42677</v>
      </c>
      <c r="F537" s="69">
        <v>9.36</v>
      </c>
      <c r="G537" s="69">
        <v>2.4300000000000002</v>
      </c>
      <c r="H537" s="69">
        <v>19.7</v>
      </c>
      <c r="I537" s="69">
        <v>36.880000000000003</v>
      </c>
      <c r="J537" s="69">
        <v>8.27</v>
      </c>
      <c r="K537" s="69">
        <v>14.26</v>
      </c>
      <c r="L537" s="69">
        <v>15.29</v>
      </c>
      <c r="M537" s="69">
        <v>7.46</v>
      </c>
      <c r="N537" s="69">
        <v>9.99</v>
      </c>
      <c r="O537" s="69">
        <v>10.68</v>
      </c>
      <c r="P537" s="69">
        <v>18.78</v>
      </c>
      <c r="Q537" s="69">
        <v>1.3</v>
      </c>
      <c r="R537" s="69">
        <v>6</v>
      </c>
      <c r="S537" s="69">
        <v>42.78</v>
      </c>
      <c r="V537" s="3">
        <f t="shared" si="224"/>
        <v>42677</v>
      </c>
      <c r="W537" s="40">
        <f ca="1">W536+SUMIFS('Transactions (Dated)'!$E$2:$E$53,'Transactions (Dated)'!$D$2:$D$53,'Share Values'!$V537,'Transactions (Dated)'!$B$2:$B$53,'Share Values'!W$11,'Transactions (Dated)'!$C$2:$C$53,"Buy")-SUMIFS('Transactions (Dated)'!$E$2:$E$53,'Transactions (Dated)'!$D$2:$D$53,'Share Values'!$V537,'Transactions (Dated)'!$B$2:$B$53,'Share Values'!W$11,'Transactions (Dated)'!$C$2:$C$53,"Sell")</f>
        <v>4625</v>
      </c>
      <c r="X537" s="40">
        <f ca="1">X536+SUMIFS('Transactions (Dated)'!$E$2:$E$53,'Transactions (Dated)'!$D$2:$D$53,'Share Values'!$V537,'Transactions (Dated)'!$B$2:$B$53,'Share Values'!X$11,'Transactions (Dated)'!$C$2:$C$53,"Buy")-SUMIFS('Transactions (Dated)'!$E$2:$E$53,'Transactions (Dated)'!$D$2:$D$53,'Share Values'!$V537,'Transactions (Dated)'!$B$2:$B$53,'Share Values'!X$11,'Transactions (Dated)'!$C$2:$C$53,"Sell")</f>
        <v>9375</v>
      </c>
      <c r="Y537" s="40">
        <f ca="1">Y536+SUMIFS('Transactions (Dated)'!$E$2:$E$53,'Transactions (Dated)'!$D$2:$D$53,'Share Values'!$V537,'Transactions (Dated)'!$B$2:$B$53,'Share Values'!Y$11,'Transactions (Dated)'!$C$2:$C$53,"Buy")-SUMIFS('Transactions (Dated)'!$E$2:$E$53,'Transactions (Dated)'!$D$2:$D$53,'Share Values'!$V537,'Transactions (Dated)'!$B$2:$B$53,'Share Values'!Y$11,'Transactions (Dated)'!$C$2:$C$53,"Sell")</f>
        <v>0</v>
      </c>
      <c r="Z537" s="40">
        <f ca="1">Z536+SUMIFS('Transactions (Dated)'!$E$2:$E$53,'Transactions (Dated)'!$D$2:$D$53,'Share Values'!$V537,'Transactions (Dated)'!$B$2:$B$53,'Share Values'!Z$11,'Transactions (Dated)'!$C$2:$C$53,"Buy")-SUMIFS('Transactions (Dated)'!$E$2:$E$53,'Transactions (Dated)'!$D$2:$D$53,'Share Values'!$V537,'Transactions (Dated)'!$B$2:$B$53,'Share Values'!Z$11,'Transactions (Dated)'!$C$2:$C$53,"Sell")</f>
        <v>1892</v>
      </c>
      <c r="AA537" s="40">
        <f ca="1">AA536+SUMIFS('Transactions (Dated)'!$E$2:$E$53,'Transactions (Dated)'!$D$2:$D$53,'Share Values'!$V537,'Transactions (Dated)'!$B$2:$B$53,'Share Values'!AA$11,'Transactions (Dated)'!$C$2:$C$53,"Buy")-SUMIFS('Transactions (Dated)'!$E$2:$E$53,'Transactions (Dated)'!$D$2:$D$53,'Share Values'!$V537,'Transactions (Dated)'!$B$2:$B$53,'Share Values'!AA$11,'Transactions (Dated)'!$C$2:$C$53,"Sell")</f>
        <v>2348</v>
      </c>
      <c r="AB537" s="40">
        <f ca="1">AB536+SUMIFS('Transactions (Dated)'!$E$2:$E$53,'Transactions (Dated)'!$D$2:$D$53,'Share Values'!$V537,'Transactions (Dated)'!$B$2:$B$53,'Share Values'!AB$11,'Transactions (Dated)'!$C$2:$C$53,"Buy")-SUMIFS('Transactions (Dated)'!$E$2:$E$53,'Transactions (Dated)'!$D$2:$D$53,'Share Values'!$V537,'Transactions (Dated)'!$B$2:$B$53,'Share Values'!AB$11,'Transactions (Dated)'!$C$2:$C$53,"Sell")</f>
        <v>4900</v>
      </c>
      <c r="AC537" s="40">
        <f ca="1">AC536+SUMIFS('Transactions (Dated)'!$E$2:$E$53,'Transactions (Dated)'!$D$2:$D$53,'Share Values'!$V537,'Transactions (Dated)'!$B$2:$B$53,'Share Values'!AC$11,'Transactions (Dated)'!$C$2:$C$53,"Buy")-SUMIFS('Transactions (Dated)'!$E$2:$E$53,'Transactions (Dated)'!$D$2:$D$53,'Share Values'!$V537,'Transactions (Dated)'!$B$2:$B$53,'Share Values'!AC$11,'Transactions (Dated)'!$C$2:$C$53,"Sell")</f>
        <v>2900</v>
      </c>
      <c r="AD537" s="40">
        <f ca="1">AD536+SUMIFS('Transactions (Dated)'!$E$2:$E$53,'Transactions (Dated)'!$D$2:$D$53,'Share Values'!$V537,'Transactions (Dated)'!$B$2:$B$53,'Share Values'!AD$11,'Transactions (Dated)'!$C$2:$C$53,"Buy")-SUMIFS('Transactions (Dated)'!$E$2:$E$53,'Transactions (Dated)'!$D$2:$D$53,'Share Values'!$V537,'Transactions (Dated)'!$B$2:$B$53,'Share Values'!AD$11,'Transactions (Dated)'!$C$2:$C$53,"Sell")</f>
        <v>14201</v>
      </c>
      <c r="AE537" s="40">
        <f ca="1">AE536+SUMIFS('Transactions (Dated)'!$E$2:$E$53,'Transactions (Dated)'!$D$2:$D$53,'Share Values'!$V537,'Transactions (Dated)'!$B$2:$B$53,'Share Values'!AE$11,'Transactions (Dated)'!$C$2:$C$53,"Buy")-SUMIFS('Transactions (Dated)'!$E$2:$E$53,'Transactions (Dated)'!$D$2:$D$53,'Share Values'!$V537,'Transactions (Dated)'!$B$2:$B$53,'Share Values'!AE$11,'Transactions (Dated)'!$C$2:$C$53,"Sell")</f>
        <v>6835</v>
      </c>
      <c r="AF537" s="40">
        <f ca="1">AF536+SUMIFS('Transactions (Dated)'!$E$2:$E$53,'Transactions (Dated)'!$D$2:$D$53,'Share Values'!$V537,'Transactions (Dated)'!$B$2:$B$53,'Share Values'!AF$11,'Transactions (Dated)'!$C$2:$C$53,"Buy")-SUMIFS('Transactions (Dated)'!$E$2:$E$53,'Transactions (Dated)'!$D$2:$D$53,'Share Values'!$V537,'Transactions (Dated)'!$B$2:$B$53,'Share Values'!AF$11,'Transactions (Dated)'!$C$2:$C$53,"Sell")</f>
        <v>4484</v>
      </c>
      <c r="AG537" s="40">
        <f ca="1">AG536+SUMIFS('Transactions (Dated)'!$E$2:$E$53,'Transactions (Dated)'!$D$2:$D$53,'Share Values'!$V537,'Transactions (Dated)'!$B$2:$B$53,'Share Values'!AG$11,'Transactions (Dated)'!$C$2:$C$53,"Buy")-SUMIFS('Transactions (Dated)'!$E$2:$E$53,'Transactions (Dated)'!$D$2:$D$53,'Share Values'!$V537,'Transactions (Dated)'!$B$2:$B$53,'Share Values'!AG$11,'Transactions (Dated)'!$C$2:$C$53,"Sell")</f>
        <v>0</v>
      </c>
      <c r="AH537" s="40">
        <f ca="1">AH536+SUMIFS('Transactions (Dated)'!$E$2:$E$53,'Transactions (Dated)'!$D$2:$D$53,'Share Values'!$V537,'Transactions (Dated)'!$B$2:$B$53,'Share Values'!AH$11,'Transactions (Dated)'!$C$2:$C$53,"Buy")-SUMIFS('Transactions (Dated)'!$E$2:$E$53,'Transactions (Dated)'!$D$2:$D$53,'Share Values'!$V537,'Transactions (Dated)'!$B$2:$B$53,'Share Values'!AH$11,'Transactions (Dated)'!$C$2:$C$53,"Sell")</f>
        <v>0</v>
      </c>
      <c r="AI537" s="40">
        <f ca="1">AI536+SUMIFS('Transactions (Dated)'!$E$2:$E$53,'Transactions (Dated)'!$D$2:$D$53,'Share Values'!$V537,'Transactions (Dated)'!$B$2:$B$53,'Share Values'!AI$11,'Transactions (Dated)'!$C$2:$C$53,"Buy")-SUMIFS('Transactions (Dated)'!$E$2:$E$53,'Transactions (Dated)'!$D$2:$D$53,'Share Values'!$V537,'Transactions (Dated)'!$B$2:$B$53,'Share Values'!AI$11,'Transactions (Dated)'!$C$2:$C$53,"Sell")</f>
        <v>0</v>
      </c>
      <c r="AJ537" s="40">
        <f ca="1">AJ536+SUMIFS('Transactions (Dated)'!$E$2:$E$53,'Transactions (Dated)'!$D$2:$D$53,'Share Values'!$V537,'Transactions (Dated)'!$B$2:$B$53,'Share Values'!AJ$11,'Transactions (Dated)'!$C$2:$C$53,"Buy")-SUMIFS('Transactions (Dated)'!$E$2:$E$53,'Transactions (Dated)'!$D$2:$D$53,'Share Values'!$V537,'Transactions (Dated)'!$B$2:$B$53,'Share Values'!AJ$11,'Transactions (Dated)'!$C$2:$C$53,"Sell")</f>
        <v>0</v>
      </c>
      <c r="AM537" s="3">
        <f t="shared" si="225"/>
        <v>42677</v>
      </c>
      <c r="AN537" s="6">
        <f t="shared" ca="1" si="226"/>
        <v>43290</v>
      </c>
      <c r="AO537" s="6">
        <f t="shared" ca="1" si="227"/>
        <v>22781.25</v>
      </c>
      <c r="AP537" s="6">
        <f t="shared" ca="1" si="228"/>
        <v>0</v>
      </c>
      <c r="AQ537" s="6">
        <f t="shared" ca="1" si="229"/>
        <v>69776.960000000006</v>
      </c>
      <c r="AR537" s="6">
        <f t="shared" ca="1" si="230"/>
        <v>19417.96</v>
      </c>
      <c r="AS537" s="6">
        <f t="shared" ca="1" si="231"/>
        <v>69874</v>
      </c>
      <c r="AT537" s="6">
        <f t="shared" ca="1" si="232"/>
        <v>44341</v>
      </c>
      <c r="AU537" s="6">
        <f t="shared" ca="1" si="233"/>
        <v>105939.46</v>
      </c>
      <c r="AV537" s="6">
        <f t="shared" ca="1" si="234"/>
        <v>68281.649999999994</v>
      </c>
      <c r="AW537" s="6">
        <f t="shared" ca="1" si="235"/>
        <v>47889.119999999995</v>
      </c>
      <c r="AX537" s="6">
        <f t="shared" ca="1" si="236"/>
        <v>0</v>
      </c>
      <c r="AY537" s="6">
        <f t="shared" ca="1" si="237"/>
        <v>0</v>
      </c>
      <c r="AZ537" s="6">
        <f t="shared" ca="1" si="238"/>
        <v>0</v>
      </c>
      <c r="BA537" s="6">
        <f t="shared" ca="1" si="239"/>
        <v>0</v>
      </c>
      <c r="BB537" s="6"/>
      <c r="BD537" s="4">
        <f t="shared" ca="1" si="240"/>
        <v>491591.4</v>
      </c>
      <c r="BF537" s="3">
        <f t="shared" si="241"/>
        <v>42677</v>
      </c>
      <c r="BG537" s="6">
        <f>BG536+SUMIFS('Transactions (Dated)'!H:H,'Transactions (Dated)'!D:D,'Share Values'!AM537)</f>
        <v>583791.07999999996</v>
      </c>
      <c r="BH537" s="6">
        <f ca="1">BH536+SUMIFS('Transactions (Dated)'!$F:$F,'Transactions (Dated)'!$D:$D,$BF537,'Transactions (Dated)'!$B:$B,BH$11,'Transactions (Dated)'!$C:$C,"Dividend (paid to cash)")*W537</f>
        <v>0</v>
      </c>
      <c r="BI537" s="6">
        <f ca="1">BI536+SUMIFS('Transactions (Dated)'!$F:$F,'Transactions (Dated)'!$D:$D,$BF537,'Transactions (Dated)'!$B:$B,BI$11,'Transactions (Dated)'!$C:$C,"Dividend (paid to cash)")*X537</f>
        <v>2421.875</v>
      </c>
      <c r="BJ537" s="6">
        <f ca="1">BJ536+SUMIFS('Transactions (Dated)'!$F:$F,'Transactions (Dated)'!$D:$D,$BF537,'Transactions (Dated)'!$B:$B,BJ$11,'Transactions (Dated)'!$C:$C,"Dividend (paid to cash)")*Y537</f>
        <v>0</v>
      </c>
      <c r="BK537" s="6">
        <f ca="1">BK536+SUMIFS('Transactions (Dated)'!$F:$F,'Transactions (Dated)'!$D:$D,$BF537,'Transactions (Dated)'!$B:$B,BK$11,'Transactions (Dated)'!$C:$C,"Dividend (paid to cash)")*Z537</f>
        <v>482.46000000000004</v>
      </c>
      <c r="BL537" s="6">
        <f ca="1">BL536+SUMIFS('Transactions (Dated)'!$F:$F,'Transactions (Dated)'!$D:$D,$BF537,'Transactions (Dated)'!$B:$B,BL$11,'Transactions (Dated)'!$C:$C,"Dividend (paid to cash)")*AA537</f>
        <v>0</v>
      </c>
      <c r="BM537" s="6">
        <f ca="1">BM536+SUMIFS('Transactions (Dated)'!$F:$F,'Transactions (Dated)'!$D:$D,$BF537,'Transactions (Dated)'!$B:$B,BM$11,'Transactions (Dated)'!$C:$C,"Dividend (paid to cash)")*AB537</f>
        <v>3952.4870000000001</v>
      </c>
      <c r="BN537" s="6">
        <f ca="1">BN536+SUMIFS('Transactions (Dated)'!$F:$F,'Transactions (Dated)'!$D:$D,$BF537,'Transactions (Dated)'!$B:$B,BN$11,'Transactions (Dated)'!$C:$C,"Dividend (paid to cash)")*AC537</f>
        <v>2465</v>
      </c>
      <c r="BO537" s="6">
        <f ca="1">BO536+SUMIFS('Transactions (Dated)'!$F:$F,'Transactions (Dated)'!$D:$D,$BF537,'Transactions (Dated)'!$B:$B,BO$11,'Transactions (Dated)'!$C:$C,"Dividend (paid to cash)")*AD537</f>
        <v>0</v>
      </c>
      <c r="BP537" s="6">
        <f ca="1">BP536+SUMIFS('Transactions (Dated)'!$F:$F,'Transactions (Dated)'!$D:$D,$BF537,'Transactions (Dated)'!$B:$B,BP$11,'Transactions (Dated)'!$C:$C,"Dividend (paid to cash)")*AE537</f>
        <v>0</v>
      </c>
      <c r="BQ537" s="6">
        <f ca="1">BQ536+SUMIFS('Transactions (Dated)'!$F:$F,'Transactions (Dated)'!$D:$D,$BF537,'Transactions (Dated)'!$B:$B,BQ$11,'Transactions (Dated)'!$C:$C,"Dividend (paid to cash)")*AF537</f>
        <v>0</v>
      </c>
      <c r="BR537" s="6">
        <f ca="1">BR536+SUMIFS('Transactions (Dated)'!$F:$F,'Transactions (Dated)'!$D:$D,$BF537,'Transactions (Dated)'!$B:$B,BR$11,'Transactions (Dated)'!$C:$C,"Dividend (paid to cash)")*AG537</f>
        <v>0</v>
      </c>
      <c r="BS537" s="6">
        <f ca="1">BS536+SUMIFS('Transactions (Dated)'!$F:$F,'Transactions (Dated)'!$D:$D,$BF537,'Transactions (Dated)'!$B:$B,BS$11,'Transactions (Dated)'!$C:$C,"Dividend (paid to cash)")*AH537</f>
        <v>0</v>
      </c>
      <c r="BT537" s="6">
        <f ca="1">BT536+SUMIFS('Transactions (Dated)'!$F:$F,'Transactions (Dated)'!$D:$D,$BF537,'Transactions (Dated)'!$B:$B,BT$11,'Transactions (Dated)'!$C:$C,"Dividend (paid to cash)")*AI537</f>
        <v>0</v>
      </c>
      <c r="BU537" s="6">
        <f ca="1">BU536+SUMIFS('Transactions (Dated)'!$F:$F,'Transactions (Dated)'!$D:$D,$BF537,'Transactions (Dated)'!$B:$B,BU$11,'Transactions (Dated)'!$C:$C,"Dividend (paid to cash)")*AJ537</f>
        <v>0</v>
      </c>
      <c r="BX537" s="6">
        <f t="shared" ca="1" si="242"/>
        <v>593112.90199999989</v>
      </c>
      <c r="BZ537" s="3">
        <f t="shared" si="243"/>
        <v>42677</v>
      </c>
      <c r="CA537" s="4">
        <f t="shared" ca="1" si="244"/>
        <v>491591.4</v>
      </c>
      <c r="CB537" s="4">
        <f t="shared" ca="1" si="245"/>
        <v>593112.90199999989</v>
      </c>
      <c r="CD537" s="4">
        <f t="shared" ca="1" si="246"/>
        <v>1084704.3019999999</v>
      </c>
    </row>
    <row r="538" spans="2:82">
      <c r="B538" s="3">
        <f t="shared" si="221"/>
        <v>42678</v>
      </c>
      <c r="C538" s="2">
        <v>14509.3</v>
      </c>
      <c r="E538" s="70">
        <v>42678</v>
      </c>
      <c r="F538" s="69">
        <v>9.36</v>
      </c>
      <c r="G538" s="69">
        <v>2.4</v>
      </c>
      <c r="H538" s="69">
        <v>19.59</v>
      </c>
      <c r="I538" s="69">
        <v>37.24</v>
      </c>
      <c r="J538" s="69">
        <v>8.15</v>
      </c>
      <c r="K538" s="69">
        <v>14.26</v>
      </c>
      <c r="L538" s="69">
        <v>15.09</v>
      </c>
      <c r="M538" s="69">
        <v>7.22</v>
      </c>
      <c r="N538" s="69">
        <v>9</v>
      </c>
      <c r="O538" s="69">
        <v>10.75</v>
      </c>
      <c r="P538" s="69">
        <v>17.940000000000001</v>
      </c>
      <c r="Q538" s="69">
        <v>1.3</v>
      </c>
      <c r="R538" s="69">
        <v>5.91</v>
      </c>
      <c r="S538" s="69">
        <v>43.35</v>
      </c>
      <c r="V538" s="3">
        <f t="shared" si="224"/>
        <v>42678</v>
      </c>
      <c r="W538" s="40">
        <f ca="1">W537+SUMIFS('Transactions (Dated)'!$E$2:$E$53,'Transactions (Dated)'!$D$2:$D$53,'Share Values'!$V538,'Transactions (Dated)'!$B$2:$B$53,'Share Values'!W$11,'Transactions (Dated)'!$C$2:$C$53,"Buy")-SUMIFS('Transactions (Dated)'!$E$2:$E$53,'Transactions (Dated)'!$D$2:$D$53,'Share Values'!$V538,'Transactions (Dated)'!$B$2:$B$53,'Share Values'!W$11,'Transactions (Dated)'!$C$2:$C$53,"Sell")</f>
        <v>4625</v>
      </c>
      <c r="X538" s="40">
        <f ca="1">X537+SUMIFS('Transactions (Dated)'!$E$2:$E$53,'Transactions (Dated)'!$D$2:$D$53,'Share Values'!$V538,'Transactions (Dated)'!$B$2:$B$53,'Share Values'!X$11,'Transactions (Dated)'!$C$2:$C$53,"Buy")-SUMIFS('Transactions (Dated)'!$E$2:$E$53,'Transactions (Dated)'!$D$2:$D$53,'Share Values'!$V538,'Transactions (Dated)'!$B$2:$B$53,'Share Values'!X$11,'Transactions (Dated)'!$C$2:$C$53,"Sell")</f>
        <v>9375</v>
      </c>
      <c r="Y538" s="40">
        <f ca="1">Y537+SUMIFS('Transactions (Dated)'!$E$2:$E$53,'Transactions (Dated)'!$D$2:$D$53,'Share Values'!$V538,'Transactions (Dated)'!$B$2:$B$53,'Share Values'!Y$11,'Transactions (Dated)'!$C$2:$C$53,"Buy")-SUMIFS('Transactions (Dated)'!$E$2:$E$53,'Transactions (Dated)'!$D$2:$D$53,'Share Values'!$V538,'Transactions (Dated)'!$B$2:$B$53,'Share Values'!Y$11,'Transactions (Dated)'!$C$2:$C$53,"Sell")</f>
        <v>0</v>
      </c>
      <c r="Z538" s="40">
        <f ca="1">Z537+SUMIFS('Transactions (Dated)'!$E$2:$E$53,'Transactions (Dated)'!$D$2:$D$53,'Share Values'!$V538,'Transactions (Dated)'!$B$2:$B$53,'Share Values'!Z$11,'Transactions (Dated)'!$C$2:$C$53,"Buy")-SUMIFS('Transactions (Dated)'!$E$2:$E$53,'Transactions (Dated)'!$D$2:$D$53,'Share Values'!$V538,'Transactions (Dated)'!$B$2:$B$53,'Share Values'!Z$11,'Transactions (Dated)'!$C$2:$C$53,"Sell")</f>
        <v>1892</v>
      </c>
      <c r="AA538" s="40">
        <f ca="1">AA537+SUMIFS('Transactions (Dated)'!$E$2:$E$53,'Transactions (Dated)'!$D$2:$D$53,'Share Values'!$V538,'Transactions (Dated)'!$B$2:$B$53,'Share Values'!AA$11,'Transactions (Dated)'!$C$2:$C$53,"Buy")-SUMIFS('Transactions (Dated)'!$E$2:$E$53,'Transactions (Dated)'!$D$2:$D$53,'Share Values'!$V538,'Transactions (Dated)'!$B$2:$B$53,'Share Values'!AA$11,'Transactions (Dated)'!$C$2:$C$53,"Sell")</f>
        <v>2348</v>
      </c>
      <c r="AB538" s="40">
        <f ca="1">AB537+SUMIFS('Transactions (Dated)'!$E$2:$E$53,'Transactions (Dated)'!$D$2:$D$53,'Share Values'!$V538,'Transactions (Dated)'!$B$2:$B$53,'Share Values'!AB$11,'Transactions (Dated)'!$C$2:$C$53,"Buy")-SUMIFS('Transactions (Dated)'!$E$2:$E$53,'Transactions (Dated)'!$D$2:$D$53,'Share Values'!$V538,'Transactions (Dated)'!$B$2:$B$53,'Share Values'!AB$11,'Transactions (Dated)'!$C$2:$C$53,"Sell")</f>
        <v>4900</v>
      </c>
      <c r="AC538" s="40">
        <f ca="1">AC537+SUMIFS('Transactions (Dated)'!$E$2:$E$53,'Transactions (Dated)'!$D$2:$D$53,'Share Values'!$V538,'Transactions (Dated)'!$B$2:$B$53,'Share Values'!AC$11,'Transactions (Dated)'!$C$2:$C$53,"Buy")-SUMIFS('Transactions (Dated)'!$E$2:$E$53,'Transactions (Dated)'!$D$2:$D$53,'Share Values'!$V538,'Transactions (Dated)'!$B$2:$B$53,'Share Values'!AC$11,'Transactions (Dated)'!$C$2:$C$53,"Sell")</f>
        <v>2900</v>
      </c>
      <c r="AD538" s="40">
        <f ca="1">AD537+SUMIFS('Transactions (Dated)'!$E$2:$E$53,'Transactions (Dated)'!$D$2:$D$53,'Share Values'!$V538,'Transactions (Dated)'!$B$2:$B$53,'Share Values'!AD$11,'Transactions (Dated)'!$C$2:$C$53,"Buy")-SUMIFS('Transactions (Dated)'!$E$2:$E$53,'Transactions (Dated)'!$D$2:$D$53,'Share Values'!$V538,'Transactions (Dated)'!$B$2:$B$53,'Share Values'!AD$11,'Transactions (Dated)'!$C$2:$C$53,"Sell")</f>
        <v>14201</v>
      </c>
      <c r="AE538" s="40">
        <f ca="1">AE537+SUMIFS('Transactions (Dated)'!$E$2:$E$53,'Transactions (Dated)'!$D$2:$D$53,'Share Values'!$V538,'Transactions (Dated)'!$B$2:$B$53,'Share Values'!AE$11,'Transactions (Dated)'!$C$2:$C$53,"Buy")-SUMIFS('Transactions (Dated)'!$E$2:$E$53,'Transactions (Dated)'!$D$2:$D$53,'Share Values'!$V538,'Transactions (Dated)'!$B$2:$B$53,'Share Values'!AE$11,'Transactions (Dated)'!$C$2:$C$53,"Sell")</f>
        <v>6835</v>
      </c>
      <c r="AF538" s="40">
        <f ca="1">AF537+SUMIFS('Transactions (Dated)'!$E$2:$E$53,'Transactions (Dated)'!$D$2:$D$53,'Share Values'!$V538,'Transactions (Dated)'!$B$2:$B$53,'Share Values'!AF$11,'Transactions (Dated)'!$C$2:$C$53,"Buy")-SUMIFS('Transactions (Dated)'!$E$2:$E$53,'Transactions (Dated)'!$D$2:$D$53,'Share Values'!$V538,'Transactions (Dated)'!$B$2:$B$53,'Share Values'!AF$11,'Transactions (Dated)'!$C$2:$C$53,"Sell")</f>
        <v>4484</v>
      </c>
      <c r="AG538" s="40">
        <f ca="1">AG537+SUMIFS('Transactions (Dated)'!$E$2:$E$53,'Transactions (Dated)'!$D$2:$D$53,'Share Values'!$V538,'Transactions (Dated)'!$B$2:$B$53,'Share Values'!AG$11,'Transactions (Dated)'!$C$2:$C$53,"Buy")-SUMIFS('Transactions (Dated)'!$E$2:$E$53,'Transactions (Dated)'!$D$2:$D$53,'Share Values'!$V538,'Transactions (Dated)'!$B$2:$B$53,'Share Values'!AG$11,'Transactions (Dated)'!$C$2:$C$53,"Sell")</f>
        <v>0</v>
      </c>
      <c r="AH538" s="40">
        <f ca="1">AH537+SUMIFS('Transactions (Dated)'!$E$2:$E$53,'Transactions (Dated)'!$D$2:$D$53,'Share Values'!$V538,'Transactions (Dated)'!$B$2:$B$53,'Share Values'!AH$11,'Transactions (Dated)'!$C$2:$C$53,"Buy")-SUMIFS('Transactions (Dated)'!$E$2:$E$53,'Transactions (Dated)'!$D$2:$D$53,'Share Values'!$V538,'Transactions (Dated)'!$B$2:$B$53,'Share Values'!AH$11,'Transactions (Dated)'!$C$2:$C$53,"Sell")</f>
        <v>0</v>
      </c>
      <c r="AI538" s="40">
        <f ca="1">AI537+SUMIFS('Transactions (Dated)'!$E$2:$E$53,'Transactions (Dated)'!$D$2:$D$53,'Share Values'!$V538,'Transactions (Dated)'!$B$2:$B$53,'Share Values'!AI$11,'Transactions (Dated)'!$C$2:$C$53,"Buy")-SUMIFS('Transactions (Dated)'!$E$2:$E$53,'Transactions (Dated)'!$D$2:$D$53,'Share Values'!$V538,'Transactions (Dated)'!$B$2:$B$53,'Share Values'!AI$11,'Transactions (Dated)'!$C$2:$C$53,"Sell")</f>
        <v>0</v>
      </c>
      <c r="AJ538" s="40">
        <f ca="1">AJ537+SUMIFS('Transactions (Dated)'!$E$2:$E$53,'Transactions (Dated)'!$D$2:$D$53,'Share Values'!$V538,'Transactions (Dated)'!$B$2:$B$53,'Share Values'!AJ$11,'Transactions (Dated)'!$C$2:$C$53,"Buy")-SUMIFS('Transactions (Dated)'!$E$2:$E$53,'Transactions (Dated)'!$D$2:$D$53,'Share Values'!$V538,'Transactions (Dated)'!$B$2:$B$53,'Share Values'!AJ$11,'Transactions (Dated)'!$C$2:$C$53,"Sell")</f>
        <v>0</v>
      </c>
      <c r="AM538" s="3">
        <f t="shared" si="225"/>
        <v>42678</v>
      </c>
      <c r="AN538" s="6">
        <f t="shared" ca="1" si="226"/>
        <v>43290</v>
      </c>
      <c r="AO538" s="6">
        <f t="shared" ca="1" si="227"/>
        <v>22500</v>
      </c>
      <c r="AP538" s="6">
        <f t="shared" ca="1" si="228"/>
        <v>0</v>
      </c>
      <c r="AQ538" s="6">
        <f t="shared" ca="1" si="229"/>
        <v>70458.080000000002</v>
      </c>
      <c r="AR538" s="6">
        <f t="shared" ca="1" si="230"/>
        <v>19136.2</v>
      </c>
      <c r="AS538" s="6">
        <f t="shared" ca="1" si="231"/>
        <v>69874</v>
      </c>
      <c r="AT538" s="6">
        <f t="shared" ca="1" si="232"/>
        <v>43761</v>
      </c>
      <c r="AU538" s="6">
        <f t="shared" ca="1" si="233"/>
        <v>102531.22</v>
      </c>
      <c r="AV538" s="6">
        <f t="shared" ca="1" si="234"/>
        <v>61515</v>
      </c>
      <c r="AW538" s="6">
        <f t="shared" ca="1" si="235"/>
        <v>48203</v>
      </c>
      <c r="AX538" s="6">
        <f t="shared" ca="1" si="236"/>
        <v>0</v>
      </c>
      <c r="AY538" s="6">
        <f t="shared" ca="1" si="237"/>
        <v>0</v>
      </c>
      <c r="AZ538" s="6">
        <f t="shared" ca="1" si="238"/>
        <v>0</v>
      </c>
      <c r="BA538" s="6">
        <f t="shared" ca="1" si="239"/>
        <v>0</v>
      </c>
      <c r="BB538" s="6"/>
      <c r="BD538" s="4">
        <f t="shared" ca="1" si="240"/>
        <v>481268.5</v>
      </c>
      <c r="BF538" s="3">
        <f t="shared" si="241"/>
        <v>42678</v>
      </c>
      <c r="BG538" s="6">
        <f>BG537+SUMIFS('Transactions (Dated)'!H:H,'Transactions (Dated)'!D:D,'Share Values'!AM538)</f>
        <v>583791.07999999996</v>
      </c>
      <c r="BH538" s="6">
        <f ca="1">BH537+SUMIFS('Transactions (Dated)'!$F:$F,'Transactions (Dated)'!$D:$D,$BF538,'Transactions (Dated)'!$B:$B,BH$11,'Transactions (Dated)'!$C:$C,"Dividend (paid to cash)")*W538</f>
        <v>0</v>
      </c>
      <c r="BI538" s="6">
        <f ca="1">BI537+SUMIFS('Transactions (Dated)'!$F:$F,'Transactions (Dated)'!$D:$D,$BF538,'Transactions (Dated)'!$B:$B,BI$11,'Transactions (Dated)'!$C:$C,"Dividend (paid to cash)")*X538</f>
        <v>2421.875</v>
      </c>
      <c r="BJ538" s="6">
        <f ca="1">BJ537+SUMIFS('Transactions (Dated)'!$F:$F,'Transactions (Dated)'!$D:$D,$BF538,'Transactions (Dated)'!$B:$B,BJ$11,'Transactions (Dated)'!$C:$C,"Dividend (paid to cash)")*Y538</f>
        <v>0</v>
      </c>
      <c r="BK538" s="6">
        <f ca="1">BK537+SUMIFS('Transactions (Dated)'!$F:$F,'Transactions (Dated)'!$D:$D,$BF538,'Transactions (Dated)'!$B:$B,BK$11,'Transactions (Dated)'!$C:$C,"Dividend (paid to cash)")*Z538</f>
        <v>482.46000000000004</v>
      </c>
      <c r="BL538" s="6">
        <f ca="1">BL537+SUMIFS('Transactions (Dated)'!$F:$F,'Transactions (Dated)'!$D:$D,$BF538,'Transactions (Dated)'!$B:$B,BL$11,'Transactions (Dated)'!$C:$C,"Dividend (paid to cash)")*AA538</f>
        <v>0</v>
      </c>
      <c r="BM538" s="6">
        <f ca="1">BM537+SUMIFS('Transactions (Dated)'!$F:$F,'Transactions (Dated)'!$D:$D,$BF538,'Transactions (Dated)'!$B:$B,BM$11,'Transactions (Dated)'!$C:$C,"Dividend (paid to cash)")*AB538</f>
        <v>3952.4870000000001</v>
      </c>
      <c r="BN538" s="6">
        <f ca="1">BN537+SUMIFS('Transactions (Dated)'!$F:$F,'Transactions (Dated)'!$D:$D,$BF538,'Transactions (Dated)'!$B:$B,BN$11,'Transactions (Dated)'!$C:$C,"Dividend (paid to cash)")*AC538</f>
        <v>2465</v>
      </c>
      <c r="BO538" s="6">
        <f ca="1">BO537+SUMIFS('Transactions (Dated)'!$F:$F,'Transactions (Dated)'!$D:$D,$BF538,'Transactions (Dated)'!$B:$B,BO$11,'Transactions (Dated)'!$C:$C,"Dividend (paid to cash)")*AD538</f>
        <v>0</v>
      </c>
      <c r="BP538" s="6">
        <f ca="1">BP537+SUMIFS('Transactions (Dated)'!$F:$F,'Transactions (Dated)'!$D:$D,$BF538,'Transactions (Dated)'!$B:$B,BP$11,'Transactions (Dated)'!$C:$C,"Dividend (paid to cash)")*AE538</f>
        <v>0</v>
      </c>
      <c r="BQ538" s="6">
        <f ca="1">BQ537+SUMIFS('Transactions (Dated)'!$F:$F,'Transactions (Dated)'!$D:$D,$BF538,'Transactions (Dated)'!$B:$B,BQ$11,'Transactions (Dated)'!$C:$C,"Dividend (paid to cash)")*AF538</f>
        <v>0</v>
      </c>
      <c r="BR538" s="6">
        <f ca="1">BR537+SUMIFS('Transactions (Dated)'!$F:$F,'Transactions (Dated)'!$D:$D,$BF538,'Transactions (Dated)'!$B:$B,BR$11,'Transactions (Dated)'!$C:$C,"Dividend (paid to cash)")*AG538</f>
        <v>0</v>
      </c>
      <c r="BS538" s="6">
        <f ca="1">BS537+SUMIFS('Transactions (Dated)'!$F:$F,'Transactions (Dated)'!$D:$D,$BF538,'Transactions (Dated)'!$B:$B,BS$11,'Transactions (Dated)'!$C:$C,"Dividend (paid to cash)")*AH538</f>
        <v>0</v>
      </c>
      <c r="BT538" s="6">
        <f ca="1">BT537+SUMIFS('Transactions (Dated)'!$F:$F,'Transactions (Dated)'!$D:$D,$BF538,'Transactions (Dated)'!$B:$B,BT$11,'Transactions (Dated)'!$C:$C,"Dividend (paid to cash)")*AI538</f>
        <v>0</v>
      </c>
      <c r="BU538" s="6">
        <f ca="1">BU537+SUMIFS('Transactions (Dated)'!$F:$F,'Transactions (Dated)'!$D:$D,$BF538,'Transactions (Dated)'!$B:$B,BU$11,'Transactions (Dated)'!$C:$C,"Dividend (paid to cash)")*AJ538</f>
        <v>0</v>
      </c>
      <c r="BX538" s="6">
        <f t="shared" ca="1" si="242"/>
        <v>593112.90199999989</v>
      </c>
      <c r="BZ538" s="3">
        <f t="shared" si="243"/>
        <v>42678</v>
      </c>
      <c r="CA538" s="4">
        <f t="shared" ca="1" si="244"/>
        <v>481268.5</v>
      </c>
      <c r="CB538" s="4">
        <f t="shared" ca="1" si="245"/>
        <v>593112.90199999989</v>
      </c>
      <c r="CD538" s="4">
        <f t="shared" ca="1" si="246"/>
        <v>1074381.4019999998</v>
      </c>
    </row>
    <row r="539" spans="2:82">
      <c r="B539" s="3">
        <f t="shared" si="221"/>
        <v>42681</v>
      </c>
      <c r="C539" s="2">
        <v>14652.5</v>
      </c>
      <c r="E539" s="70">
        <v>42681</v>
      </c>
      <c r="F539" s="69">
        <v>9.43</v>
      </c>
      <c r="G539" s="69">
        <v>2.4300000000000002</v>
      </c>
      <c r="H539" s="69">
        <v>19.8</v>
      </c>
      <c r="I539" s="69">
        <v>37.29</v>
      </c>
      <c r="J539" s="69">
        <v>8.1999999999999993</v>
      </c>
      <c r="K539" s="69">
        <v>14.43</v>
      </c>
      <c r="L539" s="69">
        <v>15.2</v>
      </c>
      <c r="M539" s="69">
        <v>6.99</v>
      </c>
      <c r="N539" s="69">
        <v>8.85</v>
      </c>
      <c r="O539" s="69">
        <v>11.05</v>
      </c>
      <c r="P539" s="69">
        <v>18.75</v>
      </c>
      <c r="Q539" s="69">
        <v>1.25</v>
      </c>
      <c r="R539" s="69">
        <v>6.51</v>
      </c>
      <c r="S539" s="69">
        <v>43.48</v>
      </c>
      <c r="V539" s="3">
        <f t="shared" si="224"/>
        <v>42681</v>
      </c>
      <c r="W539" s="40">
        <f ca="1">W538+SUMIFS('Transactions (Dated)'!$E$2:$E$53,'Transactions (Dated)'!$D$2:$D$53,'Share Values'!$V539,'Transactions (Dated)'!$B$2:$B$53,'Share Values'!W$11,'Transactions (Dated)'!$C$2:$C$53,"Buy")-SUMIFS('Transactions (Dated)'!$E$2:$E$53,'Transactions (Dated)'!$D$2:$D$53,'Share Values'!$V539,'Transactions (Dated)'!$B$2:$B$53,'Share Values'!W$11,'Transactions (Dated)'!$C$2:$C$53,"Sell")</f>
        <v>4625</v>
      </c>
      <c r="X539" s="40">
        <f ca="1">X538+SUMIFS('Transactions (Dated)'!$E$2:$E$53,'Transactions (Dated)'!$D$2:$D$53,'Share Values'!$V539,'Transactions (Dated)'!$B$2:$B$53,'Share Values'!X$11,'Transactions (Dated)'!$C$2:$C$53,"Buy")-SUMIFS('Transactions (Dated)'!$E$2:$E$53,'Transactions (Dated)'!$D$2:$D$53,'Share Values'!$V539,'Transactions (Dated)'!$B$2:$B$53,'Share Values'!X$11,'Transactions (Dated)'!$C$2:$C$53,"Sell")</f>
        <v>9375</v>
      </c>
      <c r="Y539" s="40">
        <f ca="1">Y538+SUMIFS('Transactions (Dated)'!$E$2:$E$53,'Transactions (Dated)'!$D$2:$D$53,'Share Values'!$V539,'Transactions (Dated)'!$B$2:$B$53,'Share Values'!Y$11,'Transactions (Dated)'!$C$2:$C$53,"Buy")-SUMIFS('Transactions (Dated)'!$E$2:$E$53,'Transactions (Dated)'!$D$2:$D$53,'Share Values'!$V539,'Transactions (Dated)'!$B$2:$B$53,'Share Values'!Y$11,'Transactions (Dated)'!$C$2:$C$53,"Sell")</f>
        <v>0</v>
      </c>
      <c r="Z539" s="40">
        <f ca="1">Z538+SUMIFS('Transactions (Dated)'!$E$2:$E$53,'Transactions (Dated)'!$D$2:$D$53,'Share Values'!$V539,'Transactions (Dated)'!$B$2:$B$53,'Share Values'!Z$11,'Transactions (Dated)'!$C$2:$C$53,"Buy")-SUMIFS('Transactions (Dated)'!$E$2:$E$53,'Transactions (Dated)'!$D$2:$D$53,'Share Values'!$V539,'Transactions (Dated)'!$B$2:$B$53,'Share Values'!Z$11,'Transactions (Dated)'!$C$2:$C$53,"Sell")</f>
        <v>1892</v>
      </c>
      <c r="AA539" s="40">
        <f ca="1">AA538+SUMIFS('Transactions (Dated)'!$E$2:$E$53,'Transactions (Dated)'!$D$2:$D$53,'Share Values'!$V539,'Transactions (Dated)'!$B$2:$B$53,'Share Values'!AA$11,'Transactions (Dated)'!$C$2:$C$53,"Buy")-SUMIFS('Transactions (Dated)'!$E$2:$E$53,'Transactions (Dated)'!$D$2:$D$53,'Share Values'!$V539,'Transactions (Dated)'!$B$2:$B$53,'Share Values'!AA$11,'Transactions (Dated)'!$C$2:$C$53,"Sell")</f>
        <v>2348</v>
      </c>
      <c r="AB539" s="40">
        <f ca="1">AB538+SUMIFS('Transactions (Dated)'!$E$2:$E$53,'Transactions (Dated)'!$D$2:$D$53,'Share Values'!$V539,'Transactions (Dated)'!$B$2:$B$53,'Share Values'!AB$11,'Transactions (Dated)'!$C$2:$C$53,"Buy")-SUMIFS('Transactions (Dated)'!$E$2:$E$53,'Transactions (Dated)'!$D$2:$D$53,'Share Values'!$V539,'Transactions (Dated)'!$B$2:$B$53,'Share Values'!AB$11,'Transactions (Dated)'!$C$2:$C$53,"Sell")</f>
        <v>4900</v>
      </c>
      <c r="AC539" s="40">
        <f ca="1">AC538+SUMIFS('Transactions (Dated)'!$E$2:$E$53,'Transactions (Dated)'!$D$2:$D$53,'Share Values'!$V539,'Transactions (Dated)'!$B$2:$B$53,'Share Values'!AC$11,'Transactions (Dated)'!$C$2:$C$53,"Buy")-SUMIFS('Transactions (Dated)'!$E$2:$E$53,'Transactions (Dated)'!$D$2:$D$53,'Share Values'!$V539,'Transactions (Dated)'!$B$2:$B$53,'Share Values'!AC$11,'Transactions (Dated)'!$C$2:$C$53,"Sell")</f>
        <v>2900</v>
      </c>
      <c r="AD539" s="40">
        <f ca="1">AD538+SUMIFS('Transactions (Dated)'!$E$2:$E$53,'Transactions (Dated)'!$D$2:$D$53,'Share Values'!$V539,'Transactions (Dated)'!$B$2:$B$53,'Share Values'!AD$11,'Transactions (Dated)'!$C$2:$C$53,"Buy")-SUMIFS('Transactions (Dated)'!$E$2:$E$53,'Transactions (Dated)'!$D$2:$D$53,'Share Values'!$V539,'Transactions (Dated)'!$B$2:$B$53,'Share Values'!AD$11,'Transactions (Dated)'!$C$2:$C$53,"Sell")</f>
        <v>14201</v>
      </c>
      <c r="AE539" s="40">
        <f ca="1">AE538+SUMIFS('Transactions (Dated)'!$E$2:$E$53,'Transactions (Dated)'!$D$2:$D$53,'Share Values'!$V539,'Transactions (Dated)'!$B$2:$B$53,'Share Values'!AE$11,'Transactions (Dated)'!$C$2:$C$53,"Buy")-SUMIFS('Transactions (Dated)'!$E$2:$E$53,'Transactions (Dated)'!$D$2:$D$53,'Share Values'!$V539,'Transactions (Dated)'!$B$2:$B$53,'Share Values'!AE$11,'Transactions (Dated)'!$C$2:$C$53,"Sell")</f>
        <v>6835</v>
      </c>
      <c r="AF539" s="40">
        <f ca="1">AF538+SUMIFS('Transactions (Dated)'!$E$2:$E$53,'Transactions (Dated)'!$D$2:$D$53,'Share Values'!$V539,'Transactions (Dated)'!$B$2:$B$53,'Share Values'!AF$11,'Transactions (Dated)'!$C$2:$C$53,"Buy")-SUMIFS('Transactions (Dated)'!$E$2:$E$53,'Transactions (Dated)'!$D$2:$D$53,'Share Values'!$V539,'Transactions (Dated)'!$B$2:$B$53,'Share Values'!AF$11,'Transactions (Dated)'!$C$2:$C$53,"Sell")</f>
        <v>4484</v>
      </c>
      <c r="AG539" s="40">
        <f ca="1">AG538+SUMIFS('Transactions (Dated)'!$E$2:$E$53,'Transactions (Dated)'!$D$2:$D$53,'Share Values'!$V539,'Transactions (Dated)'!$B$2:$B$53,'Share Values'!AG$11,'Transactions (Dated)'!$C$2:$C$53,"Buy")-SUMIFS('Transactions (Dated)'!$E$2:$E$53,'Transactions (Dated)'!$D$2:$D$53,'Share Values'!$V539,'Transactions (Dated)'!$B$2:$B$53,'Share Values'!AG$11,'Transactions (Dated)'!$C$2:$C$53,"Sell")</f>
        <v>0</v>
      </c>
      <c r="AH539" s="40">
        <f ca="1">AH538+SUMIFS('Transactions (Dated)'!$E$2:$E$53,'Transactions (Dated)'!$D$2:$D$53,'Share Values'!$V539,'Transactions (Dated)'!$B$2:$B$53,'Share Values'!AH$11,'Transactions (Dated)'!$C$2:$C$53,"Buy")-SUMIFS('Transactions (Dated)'!$E$2:$E$53,'Transactions (Dated)'!$D$2:$D$53,'Share Values'!$V539,'Transactions (Dated)'!$B$2:$B$53,'Share Values'!AH$11,'Transactions (Dated)'!$C$2:$C$53,"Sell")</f>
        <v>0</v>
      </c>
      <c r="AI539" s="40">
        <f ca="1">AI538+SUMIFS('Transactions (Dated)'!$E$2:$E$53,'Transactions (Dated)'!$D$2:$D$53,'Share Values'!$V539,'Transactions (Dated)'!$B$2:$B$53,'Share Values'!AI$11,'Transactions (Dated)'!$C$2:$C$53,"Buy")-SUMIFS('Transactions (Dated)'!$E$2:$E$53,'Transactions (Dated)'!$D$2:$D$53,'Share Values'!$V539,'Transactions (Dated)'!$B$2:$B$53,'Share Values'!AI$11,'Transactions (Dated)'!$C$2:$C$53,"Sell")</f>
        <v>0</v>
      </c>
      <c r="AJ539" s="40">
        <f ca="1">AJ538+SUMIFS('Transactions (Dated)'!$E$2:$E$53,'Transactions (Dated)'!$D$2:$D$53,'Share Values'!$V539,'Transactions (Dated)'!$B$2:$B$53,'Share Values'!AJ$11,'Transactions (Dated)'!$C$2:$C$53,"Buy")-SUMIFS('Transactions (Dated)'!$E$2:$E$53,'Transactions (Dated)'!$D$2:$D$53,'Share Values'!$V539,'Transactions (Dated)'!$B$2:$B$53,'Share Values'!AJ$11,'Transactions (Dated)'!$C$2:$C$53,"Sell")</f>
        <v>0</v>
      </c>
      <c r="AM539" s="3">
        <f t="shared" si="225"/>
        <v>42681</v>
      </c>
      <c r="AN539" s="6">
        <f t="shared" ca="1" si="226"/>
        <v>43613.75</v>
      </c>
      <c r="AO539" s="6">
        <f t="shared" ca="1" si="227"/>
        <v>22781.25</v>
      </c>
      <c r="AP539" s="6">
        <f t="shared" ca="1" si="228"/>
        <v>0</v>
      </c>
      <c r="AQ539" s="6">
        <f t="shared" ca="1" si="229"/>
        <v>70552.679999999993</v>
      </c>
      <c r="AR539" s="6">
        <f t="shared" ca="1" si="230"/>
        <v>19253.599999999999</v>
      </c>
      <c r="AS539" s="6">
        <f t="shared" ca="1" si="231"/>
        <v>70707</v>
      </c>
      <c r="AT539" s="6">
        <f t="shared" ca="1" si="232"/>
        <v>44080</v>
      </c>
      <c r="AU539" s="6">
        <f t="shared" ca="1" si="233"/>
        <v>99264.99</v>
      </c>
      <c r="AV539" s="6">
        <f t="shared" ca="1" si="234"/>
        <v>60489.75</v>
      </c>
      <c r="AW539" s="6">
        <f t="shared" ca="1" si="235"/>
        <v>49548.200000000004</v>
      </c>
      <c r="AX539" s="6">
        <f t="shared" ca="1" si="236"/>
        <v>0</v>
      </c>
      <c r="AY539" s="6">
        <f t="shared" ca="1" si="237"/>
        <v>0</v>
      </c>
      <c r="AZ539" s="6">
        <f t="shared" ca="1" si="238"/>
        <v>0</v>
      </c>
      <c r="BA539" s="6">
        <f t="shared" ca="1" si="239"/>
        <v>0</v>
      </c>
      <c r="BB539" s="6"/>
      <c r="BD539" s="4">
        <f t="shared" ca="1" si="240"/>
        <v>480291.22000000003</v>
      </c>
      <c r="BF539" s="3">
        <f t="shared" si="241"/>
        <v>42681</v>
      </c>
      <c r="BG539" s="6">
        <f>BG538+SUMIFS('Transactions (Dated)'!H:H,'Transactions (Dated)'!D:D,'Share Values'!AM539)</f>
        <v>583791.07999999996</v>
      </c>
      <c r="BH539" s="6">
        <f ca="1">BH538+SUMIFS('Transactions (Dated)'!$F:$F,'Transactions (Dated)'!$D:$D,$BF539,'Transactions (Dated)'!$B:$B,BH$11,'Transactions (Dated)'!$C:$C,"Dividend (paid to cash)")*W539</f>
        <v>0</v>
      </c>
      <c r="BI539" s="6">
        <f ca="1">BI538+SUMIFS('Transactions (Dated)'!$F:$F,'Transactions (Dated)'!$D:$D,$BF539,'Transactions (Dated)'!$B:$B,BI$11,'Transactions (Dated)'!$C:$C,"Dividend (paid to cash)")*X539</f>
        <v>2421.875</v>
      </c>
      <c r="BJ539" s="6">
        <f ca="1">BJ538+SUMIFS('Transactions (Dated)'!$F:$F,'Transactions (Dated)'!$D:$D,$BF539,'Transactions (Dated)'!$B:$B,BJ$11,'Transactions (Dated)'!$C:$C,"Dividend (paid to cash)")*Y539</f>
        <v>0</v>
      </c>
      <c r="BK539" s="6">
        <f ca="1">BK538+SUMIFS('Transactions (Dated)'!$F:$F,'Transactions (Dated)'!$D:$D,$BF539,'Transactions (Dated)'!$B:$B,BK$11,'Transactions (Dated)'!$C:$C,"Dividend (paid to cash)")*Z539</f>
        <v>482.46000000000004</v>
      </c>
      <c r="BL539" s="6">
        <f ca="1">BL538+SUMIFS('Transactions (Dated)'!$F:$F,'Transactions (Dated)'!$D:$D,$BF539,'Transactions (Dated)'!$B:$B,BL$11,'Transactions (Dated)'!$C:$C,"Dividend (paid to cash)")*AA539</f>
        <v>0</v>
      </c>
      <c r="BM539" s="6">
        <f ca="1">BM538+SUMIFS('Transactions (Dated)'!$F:$F,'Transactions (Dated)'!$D:$D,$BF539,'Transactions (Dated)'!$B:$B,BM$11,'Transactions (Dated)'!$C:$C,"Dividend (paid to cash)")*AB539</f>
        <v>3952.4870000000001</v>
      </c>
      <c r="BN539" s="6">
        <f ca="1">BN538+SUMIFS('Transactions (Dated)'!$F:$F,'Transactions (Dated)'!$D:$D,$BF539,'Transactions (Dated)'!$B:$B,BN$11,'Transactions (Dated)'!$C:$C,"Dividend (paid to cash)")*AC539</f>
        <v>2465</v>
      </c>
      <c r="BO539" s="6">
        <f ca="1">BO538+SUMIFS('Transactions (Dated)'!$F:$F,'Transactions (Dated)'!$D:$D,$BF539,'Transactions (Dated)'!$B:$B,BO$11,'Transactions (Dated)'!$C:$C,"Dividend (paid to cash)")*AD539</f>
        <v>0</v>
      </c>
      <c r="BP539" s="6">
        <f ca="1">BP538+SUMIFS('Transactions (Dated)'!$F:$F,'Transactions (Dated)'!$D:$D,$BF539,'Transactions (Dated)'!$B:$B,BP$11,'Transactions (Dated)'!$C:$C,"Dividend (paid to cash)")*AE539</f>
        <v>0</v>
      </c>
      <c r="BQ539" s="6">
        <f ca="1">BQ538+SUMIFS('Transactions (Dated)'!$F:$F,'Transactions (Dated)'!$D:$D,$BF539,'Transactions (Dated)'!$B:$B,BQ$11,'Transactions (Dated)'!$C:$C,"Dividend (paid to cash)")*AF539</f>
        <v>0</v>
      </c>
      <c r="BR539" s="6">
        <f ca="1">BR538+SUMIFS('Transactions (Dated)'!$F:$F,'Transactions (Dated)'!$D:$D,$BF539,'Transactions (Dated)'!$B:$B,BR$11,'Transactions (Dated)'!$C:$C,"Dividend (paid to cash)")*AG539</f>
        <v>0</v>
      </c>
      <c r="BS539" s="6">
        <f ca="1">BS538+SUMIFS('Transactions (Dated)'!$F:$F,'Transactions (Dated)'!$D:$D,$BF539,'Transactions (Dated)'!$B:$B,BS$11,'Transactions (Dated)'!$C:$C,"Dividend (paid to cash)")*AH539</f>
        <v>0</v>
      </c>
      <c r="BT539" s="6">
        <f ca="1">BT538+SUMIFS('Transactions (Dated)'!$F:$F,'Transactions (Dated)'!$D:$D,$BF539,'Transactions (Dated)'!$B:$B,BT$11,'Transactions (Dated)'!$C:$C,"Dividend (paid to cash)")*AI539</f>
        <v>0</v>
      </c>
      <c r="BU539" s="6">
        <f ca="1">BU538+SUMIFS('Transactions (Dated)'!$F:$F,'Transactions (Dated)'!$D:$D,$BF539,'Transactions (Dated)'!$B:$B,BU$11,'Transactions (Dated)'!$C:$C,"Dividend (paid to cash)")*AJ539</f>
        <v>0</v>
      </c>
      <c r="BX539" s="6">
        <f t="shared" ca="1" si="242"/>
        <v>593112.90199999989</v>
      </c>
      <c r="BZ539" s="3">
        <f t="shared" si="243"/>
        <v>42681</v>
      </c>
      <c r="CA539" s="4">
        <f t="shared" ca="1" si="244"/>
        <v>480291.22000000003</v>
      </c>
      <c r="CB539" s="4">
        <f t="shared" ca="1" si="245"/>
        <v>593112.90199999989</v>
      </c>
      <c r="CD539" s="4">
        <f t="shared" ca="1" si="246"/>
        <v>1073404.122</v>
      </c>
    </row>
    <row r="540" spans="2:82">
      <c r="B540" s="3">
        <f t="shared" si="221"/>
        <v>42682</v>
      </c>
      <c r="C540" s="2">
        <v>14656.8</v>
      </c>
      <c r="E540" s="70">
        <v>42682</v>
      </c>
      <c r="F540" s="69">
        <v>9.4600000000000009</v>
      </c>
      <c r="G540" s="69">
        <v>2.4300000000000002</v>
      </c>
      <c r="H540" s="69">
        <v>19.8</v>
      </c>
      <c r="I540" s="69">
        <v>37.35</v>
      </c>
      <c r="J540" s="69">
        <v>8.1300000000000008</v>
      </c>
      <c r="K540" s="69">
        <v>14.35</v>
      </c>
      <c r="L540" s="69">
        <v>15.17</v>
      </c>
      <c r="M540" s="69">
        <v>6.98</v>
      </c>
      <c r="N540" s="69">
        <v>9</v>
      </c>
      <c r="O540" s="69">
        <v>10.92</v>
      </c>
      <c r="P540" s="69">
        <v>18.75</v>
      </c>
      <c r="Q540" s="69">
        <v>1.29</v>
      </c>
      <c r="R540" s="69">
        <v>7.1</v>
      </c>
      <c r="S540" s="69">
        <v>43.1</v>
      </c>
      <c r="V540" s="3">
        <f t="shared" si="224"/>
        <v>42682</v>
      </c>
      <c r="W540" s="40">
        <f ca="1">W539+SUMIFS('Transactions (Dated)'!$E$2:$E$53,'Transactions (Dated)'!$D$2:$D$53,'Share Values'!$V540,'Transactions (Dated)'!$B$2:$B$53,'Share Values'!W$11,'Transactions (Dated)'!$C$2:$C$53,"Buy")-SUMIFS('Transactions (Dated)'!$E$2:$E$53,'Transactions (Dated)'!$D$2:$D$53,'Share Values'!$V540,'Transactions (Dated)'!$B$2:$B$53,'Share Values'!W$11,'Transactions (Dated)'!$C$2:$C$53,"Sell")</f>
        <v>4625</v>
      </c>
      <c r="X540" s="40">
        <f ca="1">X539+SUMIFS('Transactions (Dated)'!$E$2:$E$53,'Transactions (Dated)'!$D$2:$D$53,'Share Values'!$V540,'Transactions (Dated)'!$B$2:$B$53,'Share Values'!X$11,'Transactions (Dated)'!$C$2:$C$53,"Buy")-SUMIFS('Transactions (Dated)'!$E$2:$E$53,'Transactions (Dated)'!$D$2:$D$53,'Share Values'!$V540,'Transactions (Dated)'!$B$2:$B$53,'Share Values'!X$11,'Transactions (Dated)'!$C$2:$C$53,"Sell")</f>
        <v>9375</v>
      </c>
      <c r="Y540" s="40">
        <f ca="1">Y539+SUMIFS('Transactions (Dated)'!$E$2:$E$53,'Transactions (Dated)'!$D$2:$D$53,'Share Values'!$V540,'Transactions (Dated)'!$B$2:$B$53,'Share Values'!Y$11,'Transactions (Dated)'!$C$2:$C$53,"Buy")-SUMIFS('Transactions (Dated)'!$E$2:$E$53,'Transactions (Dated)'!$D$2:$D$53,'Share Values'!$V540,'Transactions (Dated)'!$B$2:$B$53,'Share Values'!Y$11,'Transactions (Dated)'!$C$2:$C$53,"Sell")</f>
        <v>0</v>
      </c>
      <c r="Z540" s="40">
        <f ca="1">Z539+SUMIFS('Transactions (Dated)'!$E$2:$E$53,'Transactions (Dated)'!$D$2:$D$53,'Share Values'!$V540,'Transactions (Dated)'!$B$2:$B$53,'Share Values'!Z$11,'Transactions (Dated)'!$C$2:$C$53,"Buy")-SUMIFS('Transactions (Dated)'!$E$2:$E$53,'Transactions (Dated)'!$D$2:$D$53,'Share Values'!$V540,'Transactions (Dated)'!$B$2:$B$53,'Share Values'!Z$11,'Transactions (Dated)'!$C$2:$C$53,"Sell")</f>
        <v>1892</v>
      </c>
      <c r="AA540" s="40">
        <f ca="1">AA539+SUMIFS('Transactions (Dated)'!$E$2:$E$53,'Transactions (Dated)'!$D$2:$D$53,'Share Values'!$V540,'Transactions (Dated)'!$B$2:$B$53,'Share Values'!AA$11,'Transactions (Dated)'!$C$2:$C$53,"Buy")-SUMIFS('Transactions (Dated)'!$E$2:$E$53,'Transactions (Dated)'!$D$2:$D$53,'Share Values'!$V540,'Transactions (Dated)'!$B$2:$B$53,'Share Values'!AA$11,'Transactions (Dated)'!$C$2:$C$53,"Sell")</f>
        <v>2348</v>
      </c>
      <c r="AB540" s="40">
        <f ca="1">AB539+SUMIFS('Transactions (Dated)'!$E$2:$E$53,'Transactions (Dated)'!$D$2:$D$53,'Share Values'!$V540,'Transactions (Dated)'!$B$2:$B$53,'Share Values'!AB$11,'Transactions (Dated)'!$C$2:$C$53,"Buy")-SUMIFS('Transactions (Dated)'!$E$2:$E$53,'Transactions (Dated)'!$D$2:$D$53,'Share Values'!$V540,'Transactions (Dated)'!$B$2:$B$53,'Share Values'!AB$11,'Transactions (Dated)'!$C$2:$C$53,"Sell")</f>
        <v>4900</v>
      </c>
      <c r="AC540" s="40">
        <f ca="1">AC539+SUMIFS('Transactions (Dated)'!$E$2:$E$53,'Transactions (Dated)'!$D$2:$D$53,'Share Values'!$V540,'Transactions (Dated)'!$B$2:$B$53,'Share Values'!AC$11,'Transactions (Dated)'!$C$2:$C$53,"Buy")-SUMIFS('Transactions (Dated)'!$E$2:$E$53,'Transactions (Dated)'!$D$2:$D$53,'Share Values'!$V540,'Transactions (Dated)'!$B$2:$B$53,'Share Values'!AC$11,'Transactions (Dated)'!$C$2:$C$53,"Sell")</f>
        <v>2900</v>
      </c>
      <c r="AD540" s="40">
        <f ca="1">AD539+SUMIFS('Transactions (Dated)'!$E$2:$E$53,'Transactions (Dated)'!$D$2:$D$53,'Share Values'!$V540,'Transactions (Dated)'!$B$2:$B$53,'Share Values'!AD$11,'Transactions (Dated)'!$C$2:$C$53,"Buy")-SUMIFS('Transactions (Dated)'!$E$2:$E$53,'Transactions (Dated)'!$D$2:$D$53,'Share Values'!$V540,'Transactions (Dated)'!$B$2:$B$53,'Share Values'!AD$11,'Transactions (Dated)'!$C$2:$C$53,"Sell")</f>
        <v>14201</v>
      </c>
      <c r="AE540" s="40">
        <f ca="1">AE539+SUMIFS('Transactions (Dated)'!$E$2:$E$53,'Transactions (Dated)'!$D$2:$D$53,'Share Values'!$V540,'Transactions (Dated)'!$B$2:$B$53,'Share Values'!AE$11,'Transactions (Dated)'!$C$2:$C$53,"Buy")-SUMIFS('Transactions (Dated)'!$E$2:$E$53,'Transactions (Dated)'!$D$2:$D$53,'Share Values'!$V540,'Transactions (Dated)'!$B$2:$B$53,'Share Values'!AE$11,'Transactions (Dated)'!$C$2:$C$53,"Sell")</f>
        <v>6835</v>
      </c>
      <c r="AF540" s="40">
        <f ca="1">AF539+SUMIFS('Transactions (Dated)'!$E$2:$E$53,'Transactions (Dated)'!$D$2:$D$53,'Share Values'!$V540,'Transactions (Dated)'!$B$2:$B$53,'Share Values'!AF$11,'Transactions (Dated)'!$C$2:$C$53,"Buy")-SUMIFS('Transactions (Dated)'!$E$2:$E$53,'Transactions (Dated)'!$D$2:$D$53,'Share Values'!$V540,'Transactions (Dated)'!$B$2:$B$53,'Share Values'!AF$11,'Transactions (Dated)'!$C$2:$C$53,"Sell")</f>
        <v>4484</v>
      </c>
      <c r="AG540" s="40">
        <f ca="1">AG539+SUMIFS('Transactions (Dated)'!$E$2:$E$53,'Transactions (Dated)'!$D$2:$D$53,'Share Values'!$V540,'Transactions (Dated)'!$B$2:$B$53,'Share Values'!AG$11,'Transactions (Dated)'!$C$2:$C$53,"Buy")-SUMIFS('Transactions (Dated)'!$E$2:$E$53,'Transactions (Dated)'!$D$2:$D$53,'Share Values'!$V540,'Transactions (Dated)'!$B$2:$B$53,'Share Values'!AG$11,'Transactions (Dated)'!$C$2:$C$53,"Sell")</f>
        <v>0</v>
      </c>
      <c r="AH540" s="40">
        <f ca="1">AH539+SUMIFS('Transactions (Dated)'!$E$2:$E$53,'Transactions (Dated)'!$D$2:$D$53,'Share Values'!$V540,'Transactions (Dated)'!$B$2:$B$53,'Share Values'!AH$11,'Transactions (Dated)'!$C$2:$C$53,"Buy")-SUMIFS('Transactions (Dated)'!$E$2:$E$53,'Transactions (Dated)'!$D$2:$D$53,'Share Values'!$V540,'Transactions (Dated)'!$B$2:$B$53,'Share Values'!AH$11,'Transactions (Dated)'!$C$2:$C$53,"Sell")</f>
        <v>0</v>
      </c>
      <c r="AI540" s="40">
        <f ca="1">AI539+SUMIFS('Transactions (Dated)'!$E$2:$E$53,'Transactions (Dated)'!$D$2:$D$53,'Share Values'!$V540,'Transactions (Dated)'!$B$2:$B$53,'Share Values'!AI$11,'Transactions (Dated)'!$C$2:$C$53,"Buy")-SUMIFS('Transactions (Dated)'!$E$2:$E$53,'Transactions (Dated)'!$D$2:$D$53,'Share Values'!$V540,'Transactions (Dated)'!$B$2:$B$53,'Share Values'!AI$11,'Transactions (Dated)'!$C$2:$C$53,"Sell")</f>
        <v>0</v>
      </c>
      <c r="AJ540" s="40">
        <f ca="1">AJ539+SUMIFS('Transactions (Dated)'!$E$2:$E$53,'Transactions (Dated)'!$D$2:$D$53,'Share Values'!$V540,'Transactions (Dated)'!$B$2:$B$53,'Share Values'!AJ$11,'Transactions (Dated)'!$C$2:$C$53,"Buy")-SUMIFS('Transactions (Dated)'!$E$2:$E$53,'Transactions (Dated)'!$D$2:$D$53,'Share Values'!$V540,'Transactions (Dated)'!$B$2:$B$53,'Share Values'!AJ$11,'Transactions (Dated)'!$C$2:$C$53,"Sell")</f>
        <v>0</v>
      </c>
      <c r="AM540" s="3">
        <f t="shared" si="225"/>
        <v>42682</v>
      </c>
      <c r="AN540" s="6">
        <f t="shared" ca="1" si="226"/>
        <v>43752.500000000007</v>
      </c>
      <c r="AO540" s="6">
        <f t="shared" ca="1" si="227"/>
        <v>22781.25</v>
      </c>
      <c r="AP540" s="6">
        <f t="shared" ca="1" si="228"/>
        <v>0</v>
      </c>
      <c r="AQ540" s="6">
        <f t="shared" ca="1" si="229"/>
        <v>70666.2</v>
      </c>
      <c r="AR540" s="6">
        <f t="shared" ca="1" si="230"/>
        <v>19089.240000000002</v>
      </c>
      <c r="AS540" s="6">
        <f t="shared" ca="1" si="231"/>
        <v>70315</v>
      </c>
      <c r="AT540" s="6">
        <f t="shared" ca="1" si="232"/>
        <v>43993</v>
      </c>
      <c r="AU540" s="6">
        <f t="shared" ca="1" si="233"/>
        <v>99122.98000000001</v>
      </c>
      <c r="AV540" s="6">
        <f t="shared" ca="1" si="234"/>
        <v>61515</v>
      </c>
      <c r="AW540" s="6">
        <f t="shared" ca="1" si="235"/>
        <v>48965.279999999999</v>
      </c>
      <c r="AX540" s="6">
        <f t="shared" ca="1" si="236"/>
        <v>0</v>
      </c>
      <c r="AY540" s="6">
        <f t="shared" ca="1" si="237"/>
        <v>0</v>
      </c>
      <c r="AZ540" s="6">
        <f t="shared" ca="1" si="238"/>
        <v>0</v>
      </c>
      <c r="BA540" s="6">
        <f t="shared" ca="1" si="239"/>
        <v>0</v>
      </c>
      <c r="BB540" s="6"/>
      <c r="BD540" s="4">
        <f t="shared" ca="1" si="240"/>
        <v>480200.45000000007</v>
      </c>
      <c r="BF540" s="3">
        <f t="shared" si="241"/>
        <v>42682</v>
      </c>
      <c r="BG540" s="6">
        <f>BG539+SUMIFS('Transactions (Dated)'!H:H,'Transactions (Dated)'!D:D,'Share Values'!AM540)</f>
        <v>583791.07999999996</v>
      </c>
      <c r="BH540" s="6">
        <f ca="1">BH539+SUMIFS('Transactions (Dated)'!$F:$F,'Transactions (Dated)'!$D:$D,$BF540,'Transactions (Dated)'!$B:$B,BH$11,'Transactions (Dated)'!$C:$C,"Dividend (paid to cash)")*W540</f>
        <v>0</v>
      </c>
      <c r="BI540" s="6">
        <f ca="1">BI539+SUMIFS('Transactions (Dated)'!$F:$F,'Transactions (Dated)'!$D:$D,$BF540,'Transactions (Dated)'!$B:$B,BI$11,'Transactions (Dated)'!$C:$C,"Dividend (paid to cash)")*X540</f>
        <v>2421.875</v>
      </c>
      <c r="BJ540" s="6">
        <f ca="1">BJ539+SUMIFS('Transactions (Dated)'!$F:$F,'Transactions (Dated)'!$D:$D,$BF540,'Transactions (Dated)'!$B:$B,BJ$11,'Transactions (Dated)'!$C:$C,"Dividend (paid to cash)")*Y540</f>
        <v>0</v>
      </c>
      <c r="BK540" s="6">
        <f ca="1">BK539+SUMIFS('Transactions (Dated)'!$F:$F,'Transactions (Dated)'!$D:$D,$BF540,'Transactions (Dated)'!$B:$B,BK$11,'Transactions (Dated)'!$C:$C,"Dividend (paid to cash)")*Z540</f>
        <v>482.46000000000004</v>
      </c>
      <c r="BL540" s="6">
        <f ca="1">BL539+SUMIFS('Transactions (Dated)'!$F:$F,'Transactions (Dated)'!$D:$D,$BF540,'Transactions (Dated)'!$B:$B,BL$11,'Transactions (Dated)'!$C:$C,"Dividend (paid to cash)")*AA540</f>
        <v>0</v>
      </c>
      <c r="BM540" s="6">
        <f ca="1">BM539+SUMIFS('Transactions (Dated)'!$F:$F,'Transactions (Dated)'!$D:$D,$BF540,'Transactions (Dated)'!$B:$B,BM$11,'Transactions (Dated)'!$C:$C,"Dividend (paid to cash)")*AB540</f>
        <v>3952.4870000000001</v>
      </c>
      <c r="BN540" s="6">
        <f ca="1">BN539+SUMIFS('Transactions (Dated)'!$F:$F,'Transactions (Dated)'!$D:$D,$BF540,'Transactions (Dated)'!$B:$B,BN$11,'Transactions (Dated)'!$C:$C,"Dividend (paid to cash)")*AC540</f>
        <v>2465</v>
      </c>
      <c r="BO540" s="6">
        <f ca="1">BO539+SUMIFS('Transactions (Dated)'!$F:$F,'Transactions (Dated)'!$D:$D,$BF540,'Transactions (Dated)'!$B:$B,BO$11,'Transactions (Dated)'!$C:$C,"Dividend (paid to cash)")*AD540</f>
        <v>0</v>
      </c>
      <c r="BP540" s="6">
        <f ca="1">BP539+SUMIFS('Transactions (Dated)'!$F:$F,'Transactions (Dated)'!$D:$D,$BF540,'Transactions (Dated)'!$B:$B,BP$11,'Transactions (Dated)'!$C:$C,"Dividend (paid to cash)")*AE540</f>
        <v>0</v>
      </c>
      <c r="BQ540" s="6">
        <f ca="1">BQ539+SUMIFS('Transactions (Dated)'!$F:$F,'Transactions (Dated)'!$D:$D,$BF540,'Transactions (Dated)'!$B:$B,BQ$11,'Transactions (Dated)'!$C:$C,"Dividend (paid to cash)")*AF540</f>
        <v>0</v>
      </c>
      <c r="BR540" s="6">
        <f ca="1">BR539+SUMIFS('Transactions (Dated)'!$F:$F,'Transactions (Dated)'!$D:$D,$BF540,'Transactions (Dated)'!$B:$B,BR$11,'Transactions (Dated)'!$C:$C,"Dividend (paid to cash)")*AG540</f>
        <v>0</v>
      </c>
      <c r="BS540" s="6">
        <f ca="1">BS539+SUMIFS('Transactions (Dated)'!$F:$F,'Transactions (Dated)'!$D:$D,$BF540,'Transactions (Dated)'!$B:$B,BS$11,'Transactions (Dated)'!$C:$C,"Dividend (paid to cash)")*AH540</f>
        <v>0</v>
      </c>
      <c r="BT540" s="6">
        <f ca="1">BT539+SUMIFS('Transactions (Dated)'!$F:$F,'Transactions (Dated)'!$D:$D,$BF540,'Transactions (Dated)'!$B:$B,BT$11,'Transactions (Dated)'!$C:$C,"Dividend (paid to cash)")*AI540</f>
        <v>0</v>
      </c>
      <c r="BU540" s="6">
        <f ca="1">BU539+SUMIFS('Transactions (Dated)'!$F:$F,'Transactions (Dated)'!$D:$D,$BF540,'Transactions (Dated)'!$B:$B,BU$11,'Transactions (Dated)'!$C:$C,"Dividend (paid to cash)")*AJ540</f>
        <v>0</v>
      </c>
      <c r="BX540" s="6">
        <f t="shared" ca="1" si="242"/>
        <v>593112.90199999989</v>
      </c>
      <c r="BZ540" s="3">
        <f t="shared" si="243"/>
        <v>42682</v>
      </c>
      <c r="CA540" s="4">
        <f t="shared" ca="1" si="244"/>
        <v>480200.45000000007</v>
      </c>
      <c r="CB540" s="4">
        <f t="shared" ca="1" si="245"/>
        <v>593112.90199999989</v>
      </c>
      <c r="CD540" s="4">
        <f t="shared" ca="1" si="246"/>
        <v>1073313.352</v>
      </c>
    </row>
    <row r="541" spans="2:82">
      <c r="B541" s="3">
        <f t="shared" si="221"/>
        <v>42683</v>
      </c>
      <c r="C541" s="2">
        <v>14759.9</v>
      </c>
      <c r="E541" s="70">
        <v>42683</v>
      </c>
      <c r="F541" s="69">
        <v>9.5399999999999991</v>
      </c>
      <c r="G541" s="69">
        <v>2.44</v>
      </c>
      <c r="H541" s="69">
        <v>19.940000000000001</v>
      </c>
      <c r="I541" s="69">
        <v>37.47</v>
      </c>
      <c r="J541" s="69">
        <v>8.19</v>
      </c>
      <c r="K541" s="69">
        <v>14.02</v>
      </c>
      <c r="L541" s="69">
        <v>15.05</v>
      </c>
      <c r="M541" s="69">
        <v>7</v>
      </c>
      <c r="N541" s="69">
        <v>8.59</v>
      </c>
      <c r="O541" s="69">
        <v>10.9</v>
      </c>
      <c r="P541" s="69">
        <v>20.309999999999999</v>
      </c>
      <c r="Q541" s="69">
        <v>1.28</v>
      </c>
      <c r="R541" s="69">
        <v>7.4</v>
      </c>
      <c r="S541" s="69">
        <v>42.56</v>
      </c>
      <c r="V541" s="3">
        <f t="shared" si="224"/>
        <v>42683</v>
      </c>
      <c r="W541" s="40">
        <f ca="1">W540+SUMIFS('Transactions (Dated)'!$E$2:$E$53,'Transactions (Dated)'!$D$2:$D$53,'Share Values'!$V541,'Transactions (Dated)'!$B$2:$B$53,'Share Values'!W$11,'Transactions (Dated)'!$C$2:$C$53,"Buy")-SUMIFS('Transactions (Dated)'!$E$2:$E$53,'Transactions (Dated)'!$D$2:$D$53,'Share Values'!$V541,'Transactions (Dated)'!$B$2:$B$53,'Share Values'!W$11,'Transactions (Dated)'!$C$2:$C$53,"Sell")</f>
        <v>4625</v>
      </c>
      <c r="X541" s="40">
        <f ca="1">X540+SUMIFS('Transactions (Dated)'!$E$2:$E$53,'Transactions (Dated)'!$D$2:$D$53,'Share Values'!$V541,'Transactions (Dated)'!$B$2:$B$53,'Share Values'!X$11,'Transactions (Dated)'!$C$2:$C$53,"Buy")-SUMIFS('Transactions (Dated)'!$E$2:$E$53,'Transactions (Dated)'!$D$2:$D$53,'Share Values'!$V541,'Transactions (Dated)'!$B$2:$B$53,'Share Values'!X$11,'Transactions (Dated)'!$C$2:$C$53,"Sell")</f>
        <v>9375</v>
      </c>
      <c r="Y541" s="40">
        <f ca="1">Y540+SUMIFS('Transactions (Dated)'!$E$2:$E$53,'Transactions (Dated)'!$D$2:$D$53,'Share Values'!$V541,'Transactions (Dated)'!$B$2:$B$53,'Share Values'!Y$11,'Transactions (Dated)'!$C$2:$C$53,"Buy")-SUMIFS('Transactions (Dated)'!$E$2:$E$53,'Transactions (Dated)'!$D$2:$D$53,'Share Values'!$V541,'Transactions (Dated)'!$B$2:$B$53,'Share Values'!Y$11,'Transactions (Dated)'!$C$2:$C$53,"Sell")</f>
        <v>0</v>
      </c>
      <c r="Z541" s="40">
        <f ca="1">Z540+SUMIFS('Transactions (Dated)'!$E$2:$E$53,'Transactions (Dated)'!$D$2:$D$53,'Share Values'!$V541,'Transactions (Dated)'!$B$2:$B$53,'Share Values'!Z$11,'Transactions (Dated)'!$C$2:$C$53,"Buy")-SUMIFS('Transactions (Dated)'!$E$2:$E$53,'Transactions (Dated)'!$D$2:$D$53,'Share Values'!$V541,'Transactions (Dated)'!$B$2:$B$53,'Share Values'!Z$11,'Transactions (Dated)'!$C$2:$C$53,"Sell")</f>
        <v>1892</v>
      </c>
      <c r="AA541" s="40">
        <f ca="1">AA540+SUMIFS('Transactions (Dated)'!$E$2:$E$53,'Transactions (Dated)'!$D$2:$D$53,'Share Values'!$V541,'Transactions (Dated)'!$B$2:$B$53,'Share Values'!AA$11,'Transactions (Dated)'!$C$2:$C$53,"Buy")-SUMIFS('Transactions (Dated)'!$E$2:$E$53,'Transactions (Dated)'!$D$2:$D$53,'Share Values'!$V541,'Transactions (Dated)'!$B$2:$B$53,'Share Values'!AA$11,'Transactions (Dated)'!$C$2:$C$53,"Sell")</f>
        <v>2348</v>
      </c>
      <c r="AB541" s="40">
        <f ca="1">AB540+SUMIFS('Transactions (Dated)'!$E$2:$E$53,'Transactions (Dated)'!$D$2:$D$53,'Share Values'!$V541,'Transactions (Dated)'!$B$2:$B$53,'Share Values'!AB$11,'Transactions (Dated)'!$C$2:$C$53,"Buy")-SUMIFS('Transactions (Dated)'!$E$2:$E$53,'Transactions (Dated)'!$D$2:$D$53,'Share Values'!$V541,'Transactions (Dated)'!$B$2:$B$53,'Share Values'!AB$11,'Transactions (Dated)'!$C$2:$C$53,"Sell")</f>
        <v>4900</v>
      </c>
      <c r="AC541" s="40">
        <f ca="1">AC540+SUMIFS('Transactions (Dated)'!$E$2:$E$53,'Transactions (Dated)'!$D$2:$D$53,'Share Values'!$V541,'Transactions (Dated)'!$B$2:$B$53,'Share Values'!AC$11,'Transactions (Dated)'!$C$2:$C$53,"Buy")-SUMIFS('Transactions (Dated)'!$E$2:$E$53,'Transactions (Dated)'!$D$2:$D$53,'Share Values'!$V541,'Transactions (Dated)'!$B$2:$B$53,'Share Values'!AC$11,'Transactions (Dated)'!$C$2:$C$53,"Sell")</f>
        <v>2900</v>
      </c>
      <c r="AD541" s="40">
        <f ca="1">AD540+SUMIFS('Transactions (Dated)'!$E$2:$E$53,'Transactions (Dated)'!$D$2:$D$53,'Share Values'!$V541,'Transactions (Dated)'!$B$2:$B$53,'Share Values'!AD$11,'Transactions (Dated)'!$C$2:$C$53,"Buy")-SUMIFS('Transactions (Dated)'!$E$2:$E$53,'Transactions (Dated)'!$D$2:$D$53,'Share Values'!$V541,'Transactions (Dated)'!$B$2:$B$53,'Share Values'!AD$11,'Transactions (Dated)'!$C$2:$C$53,"Sell")</f>
        <v>14201</v>
      </c>
      <c r="AE541" s="40">
        <f ca="1">AE540+SUMIFS('Transactions (Dated)'!$E$2:$E$53,'Transactions (Dated)'!$D$2:$D$53,'Share Values'!$V541,'Transactions (Dated)'!$B$2:$B$53,'Share Values'!AE$11,'Transactions (Dated)'!$C$2:$C$53,"Buy")-SUMIFS('Transactions (Dated)'!$E$2:$E$53,'Transactions (Dated)'!$D$2:$D$53,'Share Values'!$V541,'Transactions (Dated)'!$B$2:$B$53,'Share Values'!AE$11,'Transactions (Dated)'!$C$2:$C$53,"Sell")</f>
        <v>6835</v>
      </c>
      <c r="AF541" s="40">
        <f ca="1">AF540+SUMIFS('Transactions (Dated)'!$E$2:$E$53,'Transactions (Dated)'!$D$2:$D$53,'Share Values'!$V541,'Transactions (Dated)'!$B$2:$B$53,'Share Values'!AF$11,'Transactions (Dated)'!$C$2:$C$53,"Buy")-SUMIFS('Transactions (Dated)'!$E$2:$E$53,'Transactions (Dated)'!$D$2:$D$53,'Share Values'!$V541,'Transactions (Dated)'!$B$2:$B$53,'Share Values'!AF$11,'Transactions (Dated)'!$C$2:$C$53,"Sell")</f>
        <v>4484</v>
      </c>
      <c r="AG541" s="40">
        <f ca="1">AG540+SUMIFS('Transactions (Dated)'!$E$2:$E$53,'Transactions (Dated)'!$D$2:$D$53,'Share Values'!$V541,'Transactions (Dated)'!$B$2:$B$53,'Share Values'!AG$11,'Transactions (Dated)'!$C$2:$C$53,"Buy")-SUMIFS('Transactions (Dated)'!$E$2:$E$53,'Transactions (Dated)'!$D$2:$D$53,'Share Values'!$V541,'Transactions (Dated)'!$B$2:$B$53,'Share Values'!AG$11,'Transactions (Dated)'!$C$2:$C$53,"Sell")</f>
        <v>0</v>
      </c>
      <c r="AH541" s="40">
        <f ca="1">AH540+SUMIFS('Transactions (Dated)'!$E$2:$E$53,'Transactions (Dated)'!$D$2:$D$53,'Share Values'!$V541,'Transactions (Dated)'!$B$2:$B$53,'Share Values'!AH$11,'Transactions (Dated)'!$C$2:$C$53,"Buy")-SUMIFS('Transactions (Dated)'!$E$2:$E$53,'Transactions (Dated)'!$D$2:$D$53,'Share Values'!$V541,'Transactions (Dated)'!$B$2:$B$53,'Share Values'!AH$11,'Transactions (Dated)'!$C$2:$C$53,"Sell")</f>
        <v>0</v>
      </c>
      <c r="AI541" s="40">
        <f ca="1">AI540+SUMIFS('Transactions (Dated)'!$E$2:$E$53,'Transactions (Dated)'!$D$2:$D$53,'Share Values'!$V541,'Transactions (Dated)'!$B$2:$B$53,'Share Values'!AI$11,'Transactions (Dated)'!$C$2:$C$53,"Buy")-SUMIFS('Transactions (Dated)'!$E$2:$E$53,'Transactions (Dated)'!$D$2:$D$53,'Share Values'!$V541,'Transactions (Dated)'!$B$2:$B$53,'Share Values'!AI$11,'Transactions (Dated)'!$C$2:$C$53,"Sell")</f>
        <v>0</v>
      </c>
      <c r="AJ541" s="40">
        <f ca="1">AJ540+SUMIFS('Transactions (Dated)'!$E$2:$E$53,'Transactions (Dated)'!$D$2:$D$53,'Share Values'!$V541,'Transactions (Dated)'!$B$2:$B$53,'Share Values'!AJ$11,'Transactions (Dated)'!$C$2:$C$53,"Buy")-SUMIFS('Transactions (Dated)'!$E$2:$E$53,'Transactions (Dated)'!$D$2:$D$53,'Share Values'!$V541,'Transactions (Dated)'!$B$2:$B$53,'Share Values'!AJ$11,'Transactions (Dated)'!$C$2:$C$53,"Sell")</f>
        <v>0</v>
      </c>
      <c r="AM541" s="3">
        <f t="shared" si="225"/>
        <v>42683</v>
      </c>
      <c r="AN541" s="6">
        <f t="shared" ca="1" si="226"/>
        <v>44122.499999999993</v>
      </c>
      <c r="AO541" s="6">
        <f t="shared" ca="1" si="227"/>
        <v>22875</v>
      </c>
      <c r="AP541" s="6">
        <f t="shared" ca="1" si="228"/>
        <v>0</v>
      </c>
      <c r="AQ541" s="6">
        <f t="shared" ca="1" si="229"/>
        <v>70893.239999999991</v>
      </c>
      <c r="AR541" s="6">
        <f t="shared" ca="1" si="230"/>
        <v>19230.12</v>
      </c>
      <c r="AS541" s="6">
        <f t="shared" ca="1" si="231"/>
        <v>68698</v>
      </c>
      <c r="AT541" s="6">
        <f t="shared" ca="1" si="232"/>
        <v>43645</v>
      </c>
      <c r="AU541" s="6">
        <f t="shared" ca="1" si="233"/>
        <v>99407</v>
      </c>
      <c r="AV541" s="6">
        <f t="shared" ca="1" si="234"/>
        <v>58712.65</v>
      </c>
      <c r="AW541" s="6">
        <f t="shared" ca="1" si="235"/>
        <v>48875.6</v>
      </c>
      <c r="AX541" s="6">
        <f t="shared" ca="1" si="236"/>
        <v>0</v>
      </c>
      <c r="AY541" s="6">
        <f t="shared" ca="1" si="237"/>
        <v>0</v>
      </c>
      <c r="AZ541" s="6">
        <f t="shared" ca="1" si="238"/>
        <v>0</v>
      </c>
      <c r="BA541" s="6">
        <f t="shared" ca="1" si="239"/>
        <v>0</v>
      </c>
      <c r="BB541" s="6"/>
      <c r="BD541" s="4">
        <f t="shared" ca="1" si="240"/>
        <v>476459.11</v>
      </c>
      <c r="BF541" s="3">
        <f t="shared" si="241"/>
        <v>42683</v>
      </c>
      <c r="BG541" s="6">
        <f>BG540+SUMIFS('Transactions (Dated)'!H:H,'Transactions (Dated)'!D:D,'Share Values'!AM541)</f>
        <v>583791.07999999996</v>
      </c>
      <c r="BH541" s="6">
        <f ca="1">BH540+SUMIFS('Transactions (Dated)'!$F:$F,'Transactions (Dated)'!$D:$D,$BF541,'Transactions (Dated)'!$B:$B,BH$11,'Transactions (Dated)'!$C:$C,"Dividend (paid to cash)")*W541</f>
        <v>0</v>
      </c>
      <c r="BI541" s="6">
        <f ca="1">BI540+SUMIFS('Transactions (Dated)'!$F:$F,'Transactions (Dated)'!$D:$D,$BF541,'Transactions (Dated)'!$B:$B,BI$11,'Transactions (Dated)'!$C:$C,"Dividend (paid to cash)")*X541</f>
        <v>2421.875</v>
      </c>
      <c r="BJ541" s="6">
        <f ca="1">BJ540+SUMIFS('Transactions (Dated)'!$F:$F,'Transactions (Dated)'!$D:$D,$BF541,'Transactions (Dated)'!$B:$B,BJ$11,'Transactions (Dated)'!$C:$C,"Dividend (paid to cash)")*Y541</f>
        <v>0</v>
      </c>
      <c r="BK541" s="6">
        <f ca="1">BK540+SUMIFS('Transactions (Dated)'!$F:$F,'Transactions (Dated)'!$D:$D,$BF541,'Transactions (Dated)'!$B:$B,BK$11,'Transactions (Dated)'!$C:$C,"Dividend (paid to cash)")*Z541</f>
        <v>482.46000000000004</v>
      </c>
      <c r="BL541" s="6">
        <f ca="1">BL540+SUMIFS('Transactions (Dated)'!$F:$F,'Transactions (Dated)'!$D:$D,$BF541,'Transactions (Dated)'!$B:$B,BL$11,'Transactions (Dated)'!$C:$C,"Dividend (paid to cash)")*AA541</f>
        <v>0</v>
      </c>
      <c r="BM541" s="6">
        <f ca="1">BM540+SUMIFS('Transactions (Dated)'!$F:$F,'Transactions (Dated)'!$D:$D,$BF541,'Transactions (Dated)'!$B:$B,BM$11,'Transactions (Dated)'!$C:$C,"Dividend (paid to cash)")*AB541</f>
        <v>3952.4870000000001</v>
      </c>
      <c r="BN541" s="6">
        <f ca="1">BN540+SUMIFS('Transactions (Dated)'!$F:$F,'Transactions (Dated)'!$D:$D,$BF541,'Transactions (Dated)'!$B:$B,BN$11,'Transactions (Dated)'!$C:$C,"Dividend (paid to cash)")*AC541</f>
        <v>2465</v>
      </c>
      <c r="BO541" s="6">
        <f ca="1">BO540+SUMIFS('Transactions (Dated)'!$F:$F,'Transactions (Dated)'!$D:$D,$BF541,'Transactions (Dated)'!$B:$B,BO$11,'Transactions (Dated)'!$C:$C,"Dividend (paid to cash)")*AD541</f>
        <v>0</v>
      </c>
      <c r="BP541" s="6">
        <f ca="1">BP540+SUMIFS('Transactions (Dated)'!$F:$F,'Transactions (Dated)'!$D:$D,$BF541,'Transactions (Dated)'!$B:$B,BP$11,'Transactions (Dated)'!$C:$C,"Dividend (paid to cash)")*AE541</f>
        <v>0</v>
      </c>
      <c r="BQ541" s="6">
        <f ca="1">BQ540+SUMIFS('Transactions (Dated)'!$F:$F,'Transactions (Dated)'!$D:$D,$BF541,'Transactions (Dated)'!$B:$B,BQ$11,'Transactions (Dated)'!$C:$C,"Dividend (paid to cash)")*AF541</f>
        <v>0</v>
      </c>
      <c r="BR541" s="6">
        <f ca="1">BR540+SUMIFS('Transactions (Dated)'!$F:$F,'Transactions (Dated)'!$D:$D,$BF541,'Transactions (Dated)'!$B:$B,BR$11,'Transactions (Dated)'!$C:$C,"Dividend (paid to cash)")*AG541</f>
        <v>0</v>
      </c>
      <c r="BS541" s="6">
        <f ca="1">BS540+SUMIFS('Transactions (Dated)'!$F:$F,'Transactions (Dated)'!$D:$D,$BF541,'Transactions (Dated)'!$B:$B,BS$11,'Transactions (Dated)'!$C:$C,"Dividend (paid to cash)")*AH541</f>
        <v>0</v>
      </c>
      <c r="BT541" s="6">
        <f ca="1">BT540+SUMIFS('Transactions (Dated)'!$F:$F,'Transactions (Dated)'!$D:$D,$BF541,'Transactions (Dated)'!$B:$B,BT$11,'Transactions (Dated)'!$C:$C,"Dividend (paid to cash)")*AI541</f>
        <v>0</v>
      </c>
      <c r="BU541" s="6">
        <f ca="1">BU540+SUMIFS('Transactions (Dated)'!$F:$F,'Transactions (Dated)'!$D:$D,$BF541,'Transactions (Dated)'!$B:$B,BU$11,'Transactions (Dated)'!$C:$C,"Dividend (paid to cash)")*AJ541</f>
        <v>0</v>
      </c>
      <c r="BX541" s="6">
        <f t="shared" ca="1" si="242"/>
        <v>593112.90199999989</v>
      </c>
      <c r="BZ541" s="3">
        <f t="shared" si="243"/>
        <v>42683</v>
      </c>
      <c r="CA541" s="4">
        <f t="shared" ca="1" si="244"/>
        <v>476459.11</v>
      </c>
      <c r="CB541" s="4">
        <f t="shared" ca="1" si="245"/>
        <v>593112.90199999989</v>
      </c>
      <c r="CD541" s="4">
        <f t="shared" ca="1" si="246"/>
        <v>1069572.0119999999</v>
      </c>
    </row>
    <row r="542" spans="2:82">
      <c r="B542" s="3">
        <f t="shared" si="221"/>
        <v>42684</v>
      </c>
      <c r="C542" s="2">
        <v>14744.3</v>
      </c>
      <c r="E542" s="70">
        <v>42684</v>
      </c>
      <c r="F542" s="69">
        <v>9.66</v>
      </c>
      <c r="G542" s="69">
        <v>2.4300000000000002</v>
      </c>
      <c r="H542" s="69">
        <v>19.920000000000002</v>
      </c>
      <c r="I542" s="69">
        <v>37.409999999999997</v>
      </c>
      <c r="J542" s="69">
        <v>8.14</v>
      </c>
      <c r="K542" s="69">
        <v>13.66</v>
      </c>
      <c r="L542" s="69">
        <v>14.86</v>
      </c>
      <c r="M542" s="69">
        <v>6.56</v>
      </c>
      <c r="N542" s="69">
        <v>9.15</v>
      </c>
      <c r="O542" s="69">
        <v>11.31</v>
      </c>
      <c r="P542" s="69">
        <v>20.39</v>
      </c>
      <c r="Q542" s="69">
        <v>1.31</v>
      </c>
      <c r="R542" s="69">
        <v>7.99</v>
      </c>
      <c r="S542" s="69">
        <v>41.05</v>
      </c>
      <c r="V542" s="3">
        <f t="shared" si="224"/>
        <v>42684</v>
      </c>
      <c r="W542" s="40">
        <f ca="1">W541+SUMIFS('Transactions (Dated)'!$E$2:$E$53,'Transactions (Dated)'!$D$2:$D$53,'Share Values'!$V542,'Transactions (Dated)'!$B$2:$B$53,'Share Values'!W$11,'Transactions (Dated)'!$C$2:$C$53,"Buy")-SUMIFS('Transactions (Dated)'!$E$2:$E$53,'Transactions (Dated)'!$D$2:$D$53,'Share Values'!$V542,'Transactions (Dated)'!$B$2:$B$53,'Share Values'!W$11,'Transactions (Dated)'!$C$2:$C$53,"Sell")</f>
        <v>4625</v>
      </c>
      <c r="X542" s="40">
        <f ca="1">X541+SUMIFS('Transactions (Dated)'!$E$2:$E$53,'Transactions (Dated)'!$D$2:$D$53,'Share Values'!$V542,'Transactions (Dated)'!$B$2:$B$53,'Share Values'!X$11,'Transactions (Dated)'!$C$2:$C$53,"Buy")-SUMIFS('Transactions (Dated)'!$E$2:$E$53,'Transactions (Dated)'!$D$2:$D$53,'Share Values'!$V542,'Transactions (Dated)'!$B$2:$B$53,'Share Values'!X$11,'Transactions (Dated)'!$C$2:$C$53,"Sell")</f>
        <v>9375</v>
      </c>
      <c r="Y542" s="40">
        <f ca="1">Y541+SUMIFS('Transactions (Dated)'!$E$2:$E$53,'Transactions (Dated)'!$D$2:$D$53,'Share Values'!$V542,'Transactions (Dated)'!$B$2:$B$53,'Share Values'!Y$11,'Transactions (Dated)'!$C$2:$C$53,"Buy")-SUMIFS('Transactions (Dated)'!$E$2:$E$53,'Transactions (Dated)'!$D$2:$D$53,'Share Values'!$V542,'Transactions (Dated)'!$B$2:$B$53,'Share Values'!Y$11,'Transactions (Dated)'!$C$2:$C$53,"Sell")</f>
        <v>0</v>
      </c>
      <c r="Z542" s="40">
        <f ca="1">Z541+SUMIFS('Transactions (Dated)'!$E$2:$E$53,'Transactions (Dated)'!$D$2:$D$53,'Share Values'!$V542,'Transactions (Dated)'!$B$2:$B$53,'Share Values'!Z$11,'Transactions (Dated)'!$C$2:$C$53,"Buy")-SUMIFS('Transactions (Dated)'!$E$2:$E$53,'Transactions (Dated)'!$D$2:$D$53,'Share Values'!$V542,'Transactions (Dated)'!$B$2:$B$53,'Share Values'!Z$11,'Transactions (Dated)'!$C$2:$C$53,"Sell")</f>
        <v>1892</v>
      </c>
      <c r="AA542" s="40">
        <f ca="1">AA541+SUMIFS('Transactions (Dated)'!$E$2:$E$53,'Transactions (Dated)'!$D$2:$D$53,'Share Values'!$V542,'Transactions (Dated)'!$B$2:$B$53,'Share Values'!AA$11,'Transactions (Dated)'!$C$2:$C$53,"Buy")-SUMIFS('Transactions (Dated)'!$E$2:$E$53,'Transactions (Dated)'!$D$2:$D$53,'Share Values'!$V542,'Transactions (Dated)'!$B$2:$B$53,'Share Values'!AA$11,'Transactions (Dated)'!$C$2:$C$53,"Sell")</f>
        <v>2348</v>
      </c>
      <c r="AB542" s="40">
        <f ca="1">AB541+SUMIFS('Transactions (Dated)'!$E$2:$E$53,'Transactions (Dated)'!$D$2:$D$53,'Share Values'!$V542,'Transactions (Dated)'!$B$2:$B$53,'Share Values'!AB$11,'Transactions (Dated)'!$C$2:$C$53,"Buy")-SUMIFS('Transactions (Dated)'!$E$2:$E$53,'Transactions (Dated)'!$D$2:$D$53,'Share Values'!$V542,'Transactions (Dated)'!$B$2:$B$53,'Share Values'!AB$11,'Transactions (Dated)'!$C$2:$C$53,"Sell")</f>
        <v>4900</v>
      </c>
      <c r="AC542" s="40">
        <f ca="1">AC541+SUMIFS('Transactions (Dated)'!$E$2:$E$53,'Transactions (Dated)'!$D$2:$D$53,'Share Values'!$V542,'Transactions (Dated)'!$B$2:$B$53,'Share Values'!AC$11,'Transactions (Dated)'!$C$2:$C$53,"Buy")-SUMIFS('Transactions (Dated)'!$E$2:$E$53,'Transactions (Dated)'!$D$2:$D$53,'Share Values'!$V542,'Transactions (Dated)'!$B$2:$B$53,'Share Values'!AC$11,'Transactions (Dated)'!$C$2:$C$53,"Sell")</f>
        <v>2900</v>
      </c>
      <c r="AD542" s="40">
        <f ca="1">AD541+SUMIFS('Transactions (Dated)'!$E$2:$E$53,'Transactions (Dated)'!$D$2:$D$53,'Share Values'!$V542,'Transactions (Dated)'!$B$2:$B$53,'Share Values'!AD$11,'Transactions (Dated)'!$C$2:$C$53,"Buy")-SUMIFS('Transactions (Dated)'!$E$2:$E$53,'Transactions (Dated)'!$D$2:$D$53,'Share Values'!$V542,'Transactions (Dated)'!$B$2:$B$53,'Share Values'!AD$11,'Transactions (Dated)'!$C$2:$C$53,"Sell")</f>
        <v>14201</v>
      </c>
      <c r="AE542" s="40">
        <f ca="1">AE541+SUMIFS('Transactions (Dated)'!$E$2:$E$53,'Transactions (Dated)'!$D$2:$D$53,'Share Values'!$V542,'Transactions (Dated)'!$B$2:$B$53,'Share Values'!AE$11,'Transactions (Dated)'!$C$2:$C$53,"Buy")-SUMIFS('Transactions (Dated)'!$E$2:$E$53,'Transactions (Dated)'!$D$2:$D$53,'Share Values'!$V542,'Transactions (Dated)'!$B$2:$B$53,'Share Values'!AE$11,'Transactions (Dated)'!$C$2:$C$53,"Sell")</f>
        <v>6835</v>
      </c>
      <c r="AF542" s="40">
        <f ca="1">AF541+SUMIFS('Transactions (Dated)'!$E$2:$E$53,'Transactions (Dated)'!$D$2:$D$53,'Share Values'!$V542,'Transactions (Dated)'!$B$2:$B$53,'Share Values'!AF$11,'Transactions (Dated)'!$C$2:$C$53,"Buy")-SUMIFS('Transactions (Dated)'!$E$2:$E$53,'Transactions (Dated)'!$D$2:$D$53,'Share Values'!$V542,'Transactions (Dated)'!$B$2:$B$53,'Share Values'!AF$11,'Transactions (Dated)'!$C$2:$C$53,"Sell")</f>
        <v>4484</v>
      </c>
      <c r="AG542" s="40">
        <f ca="1">AG541+SUMIFS('Transactions (Dated)'!$E$2:$E$53,'Transactions (Dated)'!$D$2:$D$53,'Share Values'!$V542,'Transactions (Dated)'!$B$2:$B$53,'Share Values'!AG$11,'Transactions (Dated)'!$C$2:$C$53,"Buy")-SUMIFS('Transactions (Dated)'!$E$2:$E$53,'Transactions (Dated)'!$D$2:$D$53,'Share Values'!$V542,'Transactions (Dated)'!$B$2:$B$53,'Share Values'!AG$11,'Transactions (Dated)'!$C$2:$C$53,"Sell")</f>
        <v>0</v>
      </c>
      <c r="AH542" s="40">
        <f ca="1">AH541+SUMIFS('Transactions (Dated)'!$E$2:$E$53,'Transactions (Dated)'!$D$2:$D$53,'Share Values'!$V542,'Transactions (Dated)'!$B$2:$B$53,'Share Values'!AH$11,'Transactions (Dated)'!$C$2:$C$53,"Buy")-SUMIFS('Transactions (Dated)'!$E$2:$E$53,'Transactions (Dated)'!$D$2:$D$53,'Share Values'!$V542,'Transactions (Dated)'!$B$2:$B$53,'Share Values'!AH$11,'Transactions (Dated)'!$C$2:$C$53,"Sell")</f>
        <v>0</v>
      </c>
      <c r="AI542" s="40">
        <f ca="1">AI541+SUMIFS('Transactions (Dated)'!$E$2:$E$53,'Transactions (Dated)'!$D$2:$D$53,'Share Values'!$V542,'Transactions (Dated)'!$B$2:$B$53,'Share Values'!AI$11,'Transactions (Dated)'!$C$2:$C$53,"Buy")-SUMIFS('Transactions (Dated)'!$E$2:$E$53,'Transactions (Dated)'!$D$2:$D$53,'Share Values'!$V542,'Transactions (Dated)'!$B$2:$B$53,'Share Values'!AI$11,'Transactions (Dated)'!$C$2:$C$53,"Sell")</f>
        <v>0</v>
      </c>
      <c r="AJ542" s="40">
        <f ca="1">AJ541+SUMIFS('Transactions (Dated)'!$E$2:$E$53,'Transactions (Dated)'!$D$2:$D$53,'Share Values'!$V542,'Transactions (Dated)'!$B$2:$B$53,'Share Values'!AJ$11,'Transactions (Dated)'!$C$2:$C$53,"Buy")-SUMIFS('Transactions (Dated)'!$E$2:$E$53,'Transactions (Dated)'!$D$2:$D$53,'Share Values'!$V542,'Transactions (Dated)'!$B$2:$B$53,'Share Values'!AJ$11,'Transactions (Dated)'!$C$2:$C$53,"Sell")</f>
        <v>0</v>
      </c>
      <c r="AM542" s="3">
        <f t="shared" si="225"/>
        <v>42684</v>
      </c>
      <c r="AN542" s="6">
        <f t="shared" ca="1" si="226"/>
        <v>44677.5</v>
      </c>
      <c r="AO542" s="6">
        <f t="shared" ca="1" si="227"/>
        <v>22781.25</v>
      </c>
      <c r="AP542" s="6">
        <f t="shared" ca="1" si="228"/>
        <v>0</v>
      </c>
      <c r="AQ542" s="6">
        <f t="shared" ca="1" si="229"/>
        <v>70779.719999999987</v>
      </c>
      <c r="AR542" s="6">
        <f t="shared" ca="1" si="230"/>
        <v>19112.72</v>
      </c>
      <c r="AS542" s="6">
        <f t="shared" ca="1" si="231"/>
        <v>66934</v>
      </c>
      <c r="AT542" s="6">
        <f t="shared" ca="1" si="232"/>
        <v>43094</v>
      </c>
      <c r="AU542" s="6">
        <f t="shared" ca="1" si="233"/>
        <v>93158.56</v>
      </c>
      <c r="AV542" s="6">
        <f t="shared" ca="1" si="234"/>
        <v>62540.25</v>
      </c>
      <c r="AW542" s="6">
        <f t="shared" ca="1" si="235"/>
        <v>50714.04</v>
      </c>
      <c r="AX542" s="6">
        <f t="shared" ca="1" si="236"/>
        <v>0</v>
      </c>
      <c r="AY542" s="6">
        <f t="shared" ca="1" si="237"/>
        <v>0</v>
      </c>
      <c r="AZ542" s="6">
        <f t="shared" ca="1" si="238"/>
        <v>0</v>
      </c>
      <c r="BA542" s="6">
        <f t="shared" ca="1" si="239"/>
        <v>0</v>
      </c>
      <c r="BB542" s="6"/>
      <c r="BD542" s="4">
        <f t="shared" ca="1" si="240"/>
        <v>473792.03999999992</v>
      </c>
      <c r="BF542" s="3">
        <f t="shared" si="241"/>
        <v>42684</v>
      </c>
      <c r="BG542" s="6">
        <f>BG541+SUMIFS('Transactions (Dated)'!H:H,'Transactions (Dated)'!D:D,'Share Values'!AM542)</f>
        <v>583791.07999999996</v>
      </c>
      <c r="BH542" s="6">
        <f ca="1">BH541+SUMIFS('Transactions (Dated)'!$F:$F,'Transactions (Dated)'!$D:$D,$BF542,'Transactions (Dated)'!$B:$B,BH$11,'Transactions (Dated)'!$C:$C,"Dividend (paid to cash)")*W542</f>
        <v>0</v>
      </c>
      <c r="BI542" s="6">
        <f ca="1">BI541+SUMIFS('Transactions (Dated)'!$F:$F,'Transactions (Dated)'!$D:$D,$BF542,'Transactions (Dated)'!$B:$B,BI$11,'Transactions (Dated)'!$C:$C,"Dividend (paid to cash)")*X542</f>
        <v>2421.875</v>
      </c>
      <c r="BJ542" s="6">
        <f ca="1">BJ541+SUMIFS('Transactions (Dated)'!$F:$F,'Transactions (Dated)'!$D:$D,$BF542,'Transactions (Dated)'!$B:$B,BJ$11,'Transactions (Dated)'!$C:$C,"Dividend (paid to cash)")*Y542</f>
        <v>0</v>
      </c>
      <c r="BK542" s="6">
        <f ca="1">BK541+SUMIFS('Transactions (Dated)'!$F:$F,'Transactions (Dated)'!$D:$D,$BF542,'Transactions (Dated)'!$B:$B,BK$11,'Transactions (Dated)'!$C:$C,"Dividend (paid to cash)")*Z542</f>
        <v>482.46000000000004</v>
      </c>
      <c r="BL542" s="6">
        <f ca="1">BL541+SUMIFS('Transactions (Dated)'!$F:$F,'Transactions (Dated)'!$D:$D,$BF542,'Transactions (Dated)'!$B:$B,BL$11,'Transactions (Dated)'!$C:$C,"Dividend (paid to cash)")*AA542</f>
        <v>0</v>
      </c>
      <c r="BM542" s="6">
        <f ca="1">BM541+SUMIFS('Transactions (Dated)'!$F:$F,'Transactions (Dated)'!$D:$D,$BF542,'Transactions (Dated)'!$B:$B,BM$11,'Transactions (Dated)'!$C:$C,"Dividend (paid to cash)")*AB542</f>
        <v>3952.4870000000001</v>
      </c>
      <c r="BN542" s="6">
        <f ca="1">BN541+SUMIFS('Transactions (Dated)'!$F:$F,'Transactions (Dated)'!$D:$D,$BF542,'Transactions (Dated)'!$B:$B,BN$11,'Transactions (Dated)'!$C:$C,"Dividend (paid to cash)")*AC542</f>
        <v>2465</v>
      </c>
      <c r="BO542" s="6">
        <f ca="1">BO541+SUMIFS('Transactions (Dated)'!$F:$F,'Transactions (Dated)'!$D:$D,$BF542,'Transactions (Dated)'!$B:$B,BO$11,'Transactions (Dated)'!$C:$C,"Dividend (paid to cash)")*AD542</f>
        <v>0</v>
      </c>
      <c r="BP542" s="6">
        <f ca="1">BP541+SUMIFS('Transactions (Dated)'!$F:$F,'Transactions (Dated)'!$D:$D,$BF542,'Transactions (Dated)'!$B:$B,BP$11,'Transactions (Dated)'!$C:$C,"Dividend (paid to cash)")*AE542</f>
        <v>0</v>
      </c>
      <c r="BQ542" s="6">
        <f ca="1">BQ541+SUMIFS('Transactions (Dated)'!$F:$F,'Transactions (Dated)'!$D:$D,$BF542,'Transactions (Dated)'!$B:$B,BQ$11,'Transactions (Dated)'!$C:$C,"Dividend (paid to cash)")*AF542</f>
        <v>0</v>
      </c>
      <c r="BR542" s="6">
        <f ca="1">BR541+SUMIFS('Transactions (Dated)'!$F:$F,'Transactions (Dated)'!$D:$D,$BF542,'Transactions (Dated)'!$B:$B,BR$11,'Transactions (Dated)'!$C:$C,"Dividend (paid to cash)")*AG542</f>
        <v>0</v>
      </c>
      <c r="BS542" s="6">
        <f ca="1">BS541+SUMIFS('Transactions (Dated)'!$F:$F,'Transactions (Dated)'!$D:$D,$BF542,'Transactions (Dated)'!$B:$B,BS$11,'Transactions (Dated)'!$C:$C,"Dividend (paid to cash)")*AH542</f>
        <v>0</v>
      </c>
      <c r="BT542" s="6">
        <f ca="1">BT541+SUMIFS('Transactions (Dated)'!$F:$F,'Transactions (Dated)'!$D:$D,$BF542,'Transactions (Dated)'!$B:$B,BT$11,'Transactions (Dated)'!$C:$C,"Dividend (paid to cash)")*AI542</f>
        <v>0</v>
      </c>
      <c r="BU542" s="6">
        <f ca="1">BU541+SUMIFS('Transactions (Dated)'!$F:$F,'Transactions (Dated)'!$D:$D,$BF542,'Transactions (Dated)'!$B:$B,BU$11,'Transactions (Dated)'!$C:$C,"Dividend (paid to cash)")*AJ542</f>
        <v>0</v>
      </c>
      <c r="BX542" s="6">
        <f t="shared" ca="1" si="242"/>
        <v>593112.90199999989</v>
      </c>
      <c r="BZ542" s="3">
        <f t="shared" si="243"/>
        <v>42684</v>
      </c>
      <c r="CA542" s="4">
        <f t="shared" ca="1" si="244"/>
        <v>473792.03999999992</v>
      </c>
      <c r="CB542" s="4">
        <f t="shared" ca="1" si="245"/>
        <v>593112.90199999989</v>
      </c>
      <c r="CD542" s="4">
        <f t="shared" ca="1" si="246"/>
        <v>1066904.9419999998</v>
      </c>
    </row>
    <row r="543" spans="2:82">
      <c r="B543" s="3">
        <f t="shared" si="221"/>
        <v>42685</v>
      </c>
      <c r="C543" s="2">
        <v>14555.4</v>
      </c>
      <c r="E543" s="70">
        <v>42685</v>
      </c>
      <c r="F543" s="69">
        <v>9.83</v>
      </c>
      <c r="G543" s="69">
        <v>2.39</v>
      </c>
      <c r="H543" s="69">
        <v>19.670000000000002</v>
      </c>
      <c r="I543" s="69">
        <v>37</v>
      </c>
      <c r="J543" s="69">
        <v>8.0500000000000007</v>
      </c>
      <c r="K543" s="69">
        <v>12.97</v>
      </c>
      <c r="L543" s="69">
        <v>14.54</v>
      </c>
      <c r="M543" s="69">
        <v>5.96</v>
      </c>
      <c r="N543" s="69">
        <v>9</v>
      </c>
      <c r="O543" s="69">
        <v>11.37</v>
      </c>
      <c r="P543" s="69">
        <v>17.940000000000001</v>
      </c>
      <c r="Q543" s="69">
        <v>1.23</v>
      </c>
      <c r="R543" s="69">
        <v>7.75</v>
      </c>
      <c r="S543" s="69">
        <v>40.520000000000003</v>
      </c>
      <c r="V543" s="3">
        <f t="shared" si="224"/>
        <v>42685</v>
      </c>
      <c r="W543" s="40">
        <f ca="1">W542+SUMIFS('Transactions (Dated)'!$E$2:$E$53,'Transactions (Dated)'!$D$2:$D$53,'Share Values'!$V543,'Transactions (Dated)'!$B$2:$B$53,'Share Values'!W$11,'Transactions (Dated)'!$C$2:$C$53,"Buy")-SUMIFS('Transactions (Dated)'!$E$2:$E$53,'Transactions (Dated)'!$D$2:$D$53,'Share Values'!$V543,'Transactions (Dated)'!$B$2:$B$53,'Share Values'!W$11,'Transactions (Dated)'!$C$2:$C$53,"Sell")</f>
        <v>4625</v>
      </c>
      <c r="X543" s="40">
        <f ca="1">X542+SUMIFS('Transactions (Dated)'!$E$2:$E$53,'Transactions (Dated)'!$D$2:$D$53,'Share Values'!$V543,'Transactions (Dated)'!$B$2:$B$53,'Share Values'!X$11,'Transactions (Dated)'!$C$2:$C$53,"Buy")-SUMIFS('Transactions (Dated)'!$E$2:$E$53,'Transactions (Dated)'!$D$2:$D$53,'Share Values'!$V543,'Transactions (Dated)'!$B$2:$B$53,'Share Values'!X$11,'Transactions (Dated)'!$C$2:$C$53,"Sell")</f>
        <v>9375</v>
      </c>
      <c r="Y543" s="40">
        <f ca="1">Y542+SUMIFS('Transactions (Dated)'!$E$2:$E$53,'Transactions (Dated)'!$D$2:$D$53,'Share Values'!$V543,'Transactions (Dated)'!$B$2:$B$53,'Share Values'!Y$11,'Transactions (Dated)'!$C$2:$C$53,"Buy")-SUMIFS('Transactions (Dated)'!$E$2:$E$53,'Transactions (Dated)'!$D$2:$D$53,'Share Values'!$V543,'Transactions (Dated)'!$B$2:$B$53,'Share Values'!Y$11,'Transactions (Dated)'!$C$2:$C$53,"Sell")</f>
        <v>0</v>
      </c>
      <c r="Z543" s="40">
        <f ca="1">Z542+SUMIFS('Transactions (Dated)'!$E$2:$E$53,'Transactions (Dated)'!$D$2:$D$53,'Share Values'!$V543,'Transactions (Dated)'!$B$2:$B$53,'Share Values'!Z$11,'Transactions (Dated)'!$C$2:$C$53,"Buy")-SUMIFS('Transactions (Dated)'!$E$2:$E$53,'Transactions (Dated)'!$D$2:$D$53,'Share Values'!$V543,'Transactions (Dated)'!$B$2:$B$53,'Share Values'!Z$11,'Transactions (Dated)'!$C$2:$C$53,"Sell")</f>
        <v>1892</v>
      </c>
      <c r="AA543" s="40">
        <f ca="1">AA542+SUMIFS('Transactions (Dated)'!$E$2:$E$53,'Transactions (Dated)'!$D$2:$D$53,'Share Values'!$V543,'Transactions (Dated)'!$B$2:$B$53,'Share Values'!AA$11,'Transactions (Dated)'!$C$2:$C$53,"Buy")-SUMIFS('Transactions (Dated)'!$E$2:$E$53,'Transactions (Dated)'!$D$2:$D$53,'Share Values'!$V543,'Transactions (Dated)'!$B$2:$B$53,'Share Values'!AA$11,'Transactions (Dated)'!$C$2:$C$53,"Sell")</f>
        <v>2348</v>
      </c>
      <c r="AB543" s="40">
        <f ca="1">AB542+SUMIFS('Transactions (Dated)'!$E$2:$E$53,'Transactions (Dated)'!$D$2:$D$53,'Share Values'!$V543,'Transactions (Dated)'!$B$2:$B$53,'Share Values'!AB$11,'Transactions (Dated)'!$C$2:$C$53,"Buy")-SUMIFS('Transactions (Dated)'!$E$2:$E$53,'Transactions (Dated)'!$D$2:$D$53,'Share Values'!$V543,'Transactions (Dated)'!$B$2:$B$53,'Share Values'!AB$11,'Transactions (Dated)'!$C$2:$C$53,"Sell")</f>
        <v>4900</v>
      </c>
      <c r="AC543" s="40">
        <f ca="1">AC542+SUMIFS('Transactions (Dated)'!$E$2:$E$53,'Transactions (Dated)'!$D$2:$D$53,'Share Values'!$V543,'Transactions (Dated)'!$B$2:$B$53,'Share Values'!AC$11,'Transactions (Dated)'!$C$2:$C$53,"Buy")-SUMIFS('Transactions (Dated)'!$E$2:$E$53,'Transactions (Dated)'!$D$2:$D$53,'Share Values'!$V543,'Transactions (Dated)'!$B$2:$B$53,'Share Values'!AC$11,'Transactions (Dated)'!$C$2:$C$53,"Sell")</f>
        <v>2900</v>
      </c>
      <c r="AD543" s="40">
        <f ca="1">AD542+SUMIFS('Transactions (Dated)'!$E$2:$E$53,'Transactions (Dated)'!$D$2:$D$53,'Share Values'!$V543,'Transactions (Dated)'!$B$2:$B$53,'Share Values'!AD$11,'Transactions (Dated)'!$C$2:$C$53,"Buy")-SUMIFS('Transactions (Dated)'!$E$2:$E$53,'Transactions (Dated)'!$D$2:$D$53,'Share Values'!$V543,'Transactions (Dated)'!$B$2:$B$53,'Share Values'!AD$11,'Transactions (Dated)'!$C$2:$C$53,"Sell")</f>
        <v>14201</v>
      </c>
      <c r="AE543" s="40">
        <f ca="1">AE542+SUMIFS('Transactions (Dated)'!$E$2:$E$53,'Transactions (Dated)'!$D$2:$D$53,'Share Values'!$V543,'Transactions (Dated)'!$B$2:$B$53,'Share Values'!AE$11,'Transactions (Dated)'!$C$2:$C$53,"Buy")-SUMIFS('Transactions (Dated)'!$E$2:$E$53,'Transactions (Dated)'!$D$2:$D$53,'Share Values'!$V543,'Transactions (Dated)'!$B$2:$B$53,'Share Values'!AE$11,'Transactions (Dated)'!$C$2:$C$53,"Sell")</f>
        <v>6835</v>
      </c>
      <c r="AF543" s="40">
        <f ca="1">AF542+SUMIFS('Transactions (Dated)'!$E$2:$E$53,'Transactions (Dated)'!$D$2:$D$53,'Share Values'!$V543,'Transactions (Dated)'!$B$2:$B$53,'Share Values'!AF$11,'Transactions (Dated)'!$C$2:$C$53,"Buy")-SUMIFS('Transactions (Dated)'!$E$2:$E$53,'Transactions (Dated)'!$D$2:$D$53,'Share Values'!$V543,'Transactions (Dated)'!$B$2:$B$53,'Share Values'!AF$11,'Transactions (Dated)'!$C$2:$C$53,"Sell")</f>
        <v>4484</v>
      </c>
      <c r="AG543" s="40">
        <f ca="1">AG542+SUMIFS('Transactions (Dated)'!$E$2:$E$53,'Transactions (Dated)'!$D$2:$D$53,'Share Values'!$V543,'Transactions (Dated)'!$B$2:$B$53,'Share Values'!AG$11,'Transactions (Dated)'!$C$2:$C$53,"Buy")-SUMIFS('Transactions (Dated)'!$E$2:$E$53,'Transactions (Dated)'!$D$2:$D$53,'Share Values'!$V543,'Transactions (Dated)'!$B$2:$B$53,'Share Values'!AG$11,'Transactions (Dated)'!$C$2:$C$53,"Sell")</f>
        <v>2787</v>
      </c>
      <c r="AH543" s="40">
        <f ca="1">AH542+SUMIFS('Transactions (Dated)'!$E$2:$E$53,'Transactions (Dated)'!$D$2:$D$53,'Share Values'!$V543,'Transactions (Dated)'!$B$2:$B$53,'Share Values'!AH$11,'Transactions (Dated)'!$C$2:$C$53,"Buy")-SUMIFS('Transactions (Dated)'!$E$2:$E$53,'Transactions (Dated)'!$D$2:$D$53,'Share Values'!$V543,'Transactions (Dated)'!$B$2:$B$53,'Share Values'!AH$11,'Transactions (Dated)'!$C$2:$C$53,"Sell")</f>
        <v>0</v>
      </c>
      <c r="AI543" s="40">
        <f ca="1">AI542+SUMIFS('Transactions (Dated)'!$E$2:$E$53,'Transactions (Dated)'!$D$2:$D$53,'Share Values'!$V543,'Transactions (Dated)'!$B$2:$B$53,'Share Values'!AI$11,'Transactions (Dated)'!$C$2:$C$53,"Buy")-SUMIFS('Transactions (Dated)'!$E$2:$E$53,'Transactions (Dated)'!$D$2:$D$53,'Share Values'!$V543,'Transactions (Dated)'!$B$2:$B$53,'Share Values'!AI$11,'Transactions (Dated)'!$C$2:$C$53,"Sell")</f>
        <v>0</v>
      </c>
      <c r="AJ543" s="40">
        <f ca="1">AJ542+SUMIFS('Transactions (Dated)'!$E$2:$E$53,'Transactions (Dated)'!$D$2:$D$53,'Share Values'!$V543,'Transactions (Dated)'!$B$2:$B$53,'Share Values'!AJ$11,'Transactions (Dated)'!$C$2:$C$53,"Buy")-SUMIFS('Transactions (Dated)'!$E$2:$E$53,'Transactions (Dated)'!$D$2:$D$53,'Share Values'!$V543,'Transactions (Dated)'!$B$2:$B$53,'Share Values'!AJ$11,'Transactions (Dated)'!$C$2:$C$53,"Sell")</f>
        <v>0</v>
      </c>
      <c r="AM543" s="3">
        <f t="shared" si="225"/>
        <v>42685</v>
      </c>
      <c r="AN543" s="6">
        <f t="shared" ca="1" si="226"/>
        <v>45463.75</v>
      </c>
      <c r="AO543" s="6">
        <f t="shared" ca="1" si="227"/>
        <v>22406.25</v>
      </c>
      <c r="AP543" s="6">
        <f t="shared" ca="1" si="228"/>
        <v>0</v>
      </c>
      <c r="AQ543" s="6">
        <f t="shared" ca="1" si="229"/>
        <v>70004</v>
      </c>
      <c r="AR543" s="6">
        <f t="shared" ca="1" si="230"/>
        <v>18901.400000000001</v>
      </c>
      <c r="AS543" s="6">
        <f t="shared" ca="1" si="231"/>
        <v>63553</v>
      </c>
      <c r="AT543" s="6">
        <f t="shared" ca="1" si="232"/>
        <v>42166</v>
      </c>
      <c r="AU543" s="6">
        <f t="shared" ca="1" si="233"/>
        <v>84637.96</v>
      </c>
      <c r="AV543" s="6">
        <f t="shared" ca="1" si="234"/>
        <v>61515</v>
      </c>
      <c r="AW543" s="6">
        <f t="shared" ca="1" si="235"/>
        <v>50983.079999999994</v>
      </c>
      <c r="AX543" s="6">
        <f t="shared" ca="1" si="236"/>
        <v>49998.780000000006</v>
      </c>
      <c r="AY543" s="6">
        <f t="shared" ca="1" si="237"/>
        <v>0</v>
      </c>
      <c r="AZ543" s="6">
        <f t="shared" ca="1" si="238"/>
        <v>0</v>
      </c>
      <c r="BA543" s="6">
        <f t="shared" ca="1" si="239"/>
        <v>0</v>
      </c>
      <c r="BB543" s="6"/>
      <c r="BD543" s="4">
        <f t="shared" ca="1" si="240"/>
        <v>509629.22000000009</v>
      </c>
      <c r="BF543" s="3">
        <f t="shared" si="241"/>
        <v>42685</v>
      </c>
      <c r="BG543" s="6">
        <f>BG542+SUMIFS('Transactions (Dated)'!H:H,'Transactions (Dated)'!D:D,'Share Values'!AM543)</f>
        <v>533782.29999999993</v>
      </c>
      <c r="BH543" s="6">
        <f ca="1">BH542+SUMIFS('Transactions (Dated)'!$F:$F,'Transactions (Dated)'!$D:$D,$BF543,'Transactions (Dated)'!$B:$B,BH$11,'Transactions (Dated)'!$C:$C,"Dividend (paid to cash)")*W543</f>
        <v>0</v>
      </c>
      <c r="BI543" s="6">
        <f ca="1">BI542+SUMIFS('Transactions (Dated)'!$F:$F,'Transactions (Dated)'!$D:$D,$BF543,'Transactions (Dated)'!$B:$B,BI$11,'Transactions (Dated)'!$C:$C,"Dividend (paid to cash)")*X543</f>
        <v>2421.875</v>
      </c>
      <c r="BJ543" s="6">
        <f ca="1">BJ542+SUMIFS('Transactions (Dated)'!$F:$F,'Transactions (Dated)'!$D:$D,$BF543,'Transactions (Dated)'!$B:$B,BJ$11,'Transactions (Dated)'!$C:$C,"Dividend (paid to cash)")*Y543</f>
        <v>0</v>
      </c>
      <c r="BK543" s="6">
        <f ca="1">BK542+SUMIFS('Transactions (Dated)'!$F:$F,'Transactions (Dated)'!$D:$D,$BF543,'Transactions (Dated)'!$B:$B,BK$11,'Transactions (Dated)'!$C:$C,"Dividend (paid to cash)")*Z543</f>
        <v>482.46000000000004</v>
      </c>
      <c r="BL543" s="6">
        <f ca="1">BL542+SUMIFS('Transactions (Dated)'!$F:$F,'Transactions (Dated)'!$D:$D,$BF543,'Transactions (Dated)'!$B:$B,BL$11,'Transactions (Dated)'!$C:$C,"Dividend (paid to cash)")*AA543</f>
        <v>0</v>
      </c>
      <c r="BM543" s="6">
        <f ca="1">BM542+SUMIFS('Transactions (Dated)'!$F:$F,'Transactions (Dated)'!$D:$D,$BF543,'Transactions (Dated)'!$B:$B,BM$11,'Transactions (Dated)'!$C:$C,"Dividend (paid to cash)")*AB543</f>
        <v>3952.4870000000001</v>
      </c>
      <c r="BN543" s="6">
        <f ca="1">BN542+SUMIFS('Transactions (Dated)'!$F:$F,'Transactions (Dated)'!$D:$D,$BF543,'Transactions (Dated)'!$B:$B,BN$11,'Transactions (Dated)'!$C:$C,"Dividend (paid to cash)")*AC543</f>
        <v>2465</v>
      </c>
      <c r="BO543" s="6">
        <f ca="1">BO542+SUMIFS('Transactions (Dated)'!$F:$F,'Transactions (Dated)'!$D:$D,$BF543,'Transactions (Dated)'!$B:$B,BO$11,'Transactions (Dated)'!$C:$C,"Dividend (paid to cash)")*AD543</f>
        <v>0</v>
      </c>
      <c r="BP543" s="6">
        <f ca="1">BP542+SUMIFS('Transactions (Dated)'!$F:$F,'Transactions (Dated)'!$D:$D,$BF543,'Transactions (Dated)'!$B:$B,BP$11,'Transactions (Dated)'!$C:$C,"Dividend (paid to cash)")*AE543</f>
        <v>0</v>
      </c>
      <c r="BQ543" s="6">
        <f ca="1">BQ542+SUMIFS('Transactions (Dated)'!$F:$F,'Transactions (Dated)'!$D:$D,$BF543,'Transactions (Dated)'!$B:$B,BQ$11,'Transactions (Dated)'!$C:$C,"Dividend (paid to cash)")*AF543</f>
        <v>0</v>
      </c>
      <c r="BR543" s="6">
        <f ca="1">BR542+SUMIFS('Transactions (Dated)'!$F:$F,'Transactions (Dated)'!$D:$D,$BF543,'Transactions (Dated)'!$B:$B,BR$11,'Transactions (Dated)'!$C:$C,"Dividend (paid to cash)")*AG543</f>
        <v>0</v>
      </c>
      <c r="BS543" s="6">
        <f ca="1">BS542+SUMIFS('Transactions (Dated)'!$F:$F,'Transactions (Dated)'!$D:$D,$BF543,'Transactions (Dated)'!$B:$B,BS$11,'Transactions (Dated)'!$C:$C,"Dividend (paid to cash)")*AH543</f>
        <v>0</v>
      </c>
      <c r="BT543" s="6">
        <f ca="1">BT542+SUMIFS('Transactions (Dated)'!$F:$F,'Transactions (Dated)'!$D:$D,$BF543,'Transactions (Dated)'!$B:$B,BT$11,'Transactions (Dated)'!$C:$C,"Dividend (paid to cash)")*AI543</f>
        <v>0</v>
      </c>
      <c r="BU543" s="6">
        <f ca="1">BU542+SUMIFS('Transactions (Dated)'!$F:$F,'Transactions (Dated)'!$D:$D,$BF543,'Transactions (Dated)'!$B:$B,BU$11,'Transactions (Dated)'!$C:$C,"Dividend (paid to cash)")*AJ543</f>
        <v>0</v>
      </c>
      <c r="BX543" s="6">
        <f t="shared" ca="1" si="242"/>
        <v>543104.12199999986</v>
      </c>
      <c r="BZ543" s="3">
        <f t="shared" si="243"/>
        <v>42685</v>
      </c>
      <c r="CA543" s="4">
        <f t="shared" ca="1" si="244"/>
        <v>509629.22000000009</v>
      </c>
      <c r="CB543" s="4">
        <f t="shared" ca="1" si="245"/>
        <v>543104.12199999986</v>
      </c>
      <c r="CD543" s="4">
        <f t="shared" ca="1" si="246"/>
        <v>1052733.3419999999</v>
      </c>
    </row>
    <row r="544" spans="2:82">
      <c r="B544" s="3">
        <f t="shared" si="221"/>
        <v>42688</v>
      </c>
      <c r="C544" s="2">
        <v>14598.5</v>
      </c>
      <c r="E544" s="70">
        <v>42688</v>
      </c>
      <c r="F544" s="69">
        <v>9.89</v>
      </c>
      <c r="G544" s="69">
        <v>2.39</v>
      </c>
      <c r="H544" s="69">
        <v>19.72</v>
      </c>
      <c r="I544" s="69">
        <v>36.76</v>
      </c>
      <c r="J544" s="69">
        <v>8.0299999999999994</v>
      </c>
      <c r="K544" s="69">
        <v>12.91</v>
      </c>
      <c r="L544" s="69">
        <v>14.53</v>
      </c>
      <c r="M544" s="69">
        <v>6.2</v>
      </c>
      <c r="N544" s="69">
        <v>8.93</v>
      </c>
      <c r="O544" s="69">
        <v>11.95</v>
      </c>
      <c r="P544" s="69">
        <v>19.54</v>
      </c>
      <c r="Q544" s="69">
        <v>1.21</v>
      </c>
      <c r="R544" s="69">
        <v>7.88</v>
      </c>
      <c r="S544" s="69">
        <v>39.840000000000003</v>
      </c>
      <c r="V544" s="3">
        <f t="shared" si="224"/>
        <v>42688</v>
      </c>
      <c r="W544" s="40">
        <f ca="1">W543+SUMIFS('Transactions (Dated)'!$E$2:$E$53,'Transactions (Dated)'!$D$2:$D$53,'Share Values'!$V544,'Transactions (Dated)'!$B$2:$B$53,'Share Values'!W$11,'Transactions (Dated)'!$C$2:$C$53,"Buy")-SUMIFS('Transactions (Dated)'!$E$2:$E$53,'Transactions (Dated)'!$D$2:$D$53,'Share Values'!$V544,'Transactions (Dated)'!$B$2:$B$53,'Share Values'!W$11,'Transactions (Dated)'!$C$2:$C$53,"Sell")</f>
        <v>4625</v>
      </c>
      <c r="X544" s="40">
        <f ca="1">X543+SUMIFS('Transactions (Dated)'!$E$2:$E$53,'Transactions (Dated)'!$D$2:$D$53,'Share Values'!$V544,'Transactions (Dated)'!$B$2:$B$53,'Share Values'!X$11,'Transactions (Dated)'!$C$2:$C$53,"Buy")-SUMIFS('Transactions (Dated)'!$E$2:$E$53,'Transactions (Dated)'!$D$2:$D$53,'Share Values'!$V544,'Transactions (Dated)'!$B$2:$B$53,'Share Values'!X$11,'Transactions (Dated)'!$C$2:$C$53,"Sell")</f>
        <v>9375</v>
      </c>
      <c r="Y544" s="40">
        <f ca="1">Y543+SUMIFS('Transactions (Dated)'!$E$2:$E$53,'Transactions (Dated)'!$D$2:$D$53,'Share Values'!$V544,'Transactions (Dated)'!$B$2:$B$53,'Share Values'!Y$11,'Transactions (Dated)'!$C$2:$C$53,"Buy")-SUMIFS('Transactions (Dated)'!$E$2:$E$53,'Transactions (Dated)'!$D$2:$D$53,'Share Values'!$V544,'Transactions (Dated)'!$B$2:$B$53,'Share Values'!Y$11,'Transactions (Dated)'!$C$2:$C$53,"Sell")</f>
        <v>0</v>
      </c>
      <c r="Z544" s="40">
        <f ca="1">Z543+SUMIFS('Transactions (Dated)'!$E$2:$E$53,'Transactions (Dated)'!$D$2:$D$53,'Share Values'!$V544,'Transactions (Dated)'!$B$2:$B$53,'Share Values'!Z$11,'Transactions (Dated)'!$C$2:$C$53,"Buy")-SUMIFS('Transactions (Dated)'!$E$2:$E$53,'Transactions (Dated)'!$D$2:$D$53,'Share Values'!$V544,'Transactions (Dated)'!$B$2:$B$53,'Share Values'!Z$11,'Transactions (Dated)'!$C$2:$C$53,"Sell")</f>
        <v>1892</v>
      </c>
      <c r="AA544" s="40">
        <f ca="1">AA543+SUMIFS('Transactions (Dated)'!$E$2:$E$53,'Transactions (Dated)'!$D$2:$D$53,'Share Values'!$V544,'Transactions (Dated)'!$B$2:$B$53,'Share Values'!AA$11,'Transactions (Dated)'!$C$2:$C$53,"Buy")-SUMIFS('Transactions (Dated)'!$E$2:$E$53,'Transactions (Dated)'!$D$2:$D$53,'Share Values'!$V544,'Transactions (Dated)'!$B$2:$B$53,'Share Values'!AA$11,'Transactions (Dated)'!$C$2:$C$53,"Sell")</f>
        <v>2348</v>
      </c>
      <c r="AB544" s="40">
        <f ca="1">AB543+SUMIFS('Transactions (Dated)'!$E$2:$E$53,'Transactions (Dated)'!$D$2:$D$53,'Share Values'!$V544,'Transactions (Dated)'!$B$2:$B$53,'Share Values'!AB$11,'Transactions (Dated)'!$C$2:$C$53,"Buy")-SUMIFS('Transactions (Dated)'!$E$2:$E$53,'Transactions (Dated)'!$D$2:$D$53,'Share Values'!$V544,'Transactions (Dated)'!$B$2:$B$53,'Share Values'!AB$11,'Transactions (Dated)'!$C$2:$C$53,"Sell")</f>
        <v>4900</v>
      </c>
      <c r="AC544" s="40">
        <f ca="1">AC543+SUMIFS('Transactions (Dated)'!$E$2:$E$53,'Transactions (Dated)'!$D$2:$D$53,'Share Values'!$V544,'Transactions (Dated)'!$B$2:$B$53,'Share Values'!AC$11,'Transactions (Dated)'!$C$2:$C$53,"Buy")-SUMIFS('Transactions (Dated)'!$E$2:$E$53,'Transactions (Dated)'!$D$2:$D$53,'Share Values'!$V544,'Transactions (Dated)'!$B$2:$B$53,'Share Values'!AC$11,'Transactions (Dated)'!$C$2:$C$53,"Sell")</f>
        <v>2900</v>
      </c>
      <c r="AD544" s="40">
        <f ca="1">AD543+SUMIFS('Transactions (Dated)'!$E$2:$E$53,'Transactions (Dated)'!$D$2:$D$53,'Share Values'!$V544,'Transactions (Dated)'!$B$2:$B$53,'Share Values'!AD$11,'Transactions (Dated)'!$C$2:$C$53,"Buy")-SUMIFS('Transactions (Dated)'!$E$2:$E$53,'Transactions (Dated)'!$D$2:$D$53,'Share Values'!$V544,'Transactions (Dated)'!$B$2:$B$53,'Share Values'!AD$11,'Transactions (Dated)'!$C$2:$C$53,"Sell")</f>
        <v>14201</v>
      </c>
      <c r="AE544" s="40">
        <f ca="1">AE543+SUMIFS('Transactions (Dated)'!$E$2:$E$53,'Transactions (Dated)'!$D$2:$D$53,'Share Values'!$V544,'Transactions (Dated)'!$B$2:$B$53,'Share Values'!AE$11,'Transactions (Dated)'!$C$2:$C$53,"Buy")-SUMIFS('Transactions (Dated)'!$E$2:$E$53,'Transactions (Dated)'!$D$2:$D$53,'Share Values'!$V544,'Transactions (Dated)'!$B$2:$B$53,'Share Values'!AE$11,'Transactions (Dated)'!$C$2:$C$53,"Sell")</f>
        <v>6835</v>
      </c>
      <c r="AF544" s="40">
        <f ca="1">AF543+SUMIFS('Transactions (Dated)'!$E$2:$E$53,'Transactions (Dated)'!$D$2:$D$53,'Share Values'!$V544,'Transactions (Dated)'!$B$2:$B$53,'Share Values'!AF$11,'Transactions (Dated)'!$C$2:$C$53,"Buy")-SUMIFS('Transactions (Dated)'!$E$2:$E$53,'Transactions (Dated)'!$D$2:$D$53,'Share Values'!$V544,'Transactions (Dated)'!$B$2:$B$53,'Share Values'!AF$11,'Transactions (Dated)'!$C$2:$C$53,"Sell")</f>
        <v>4484</v>
      </c>
      <c r="AG544" s="40">
        <f ca="1">AG543+SUMIFS('Transactions (Dated)'!$E$2:$E$53,'Transactions (Dated)'!$D$2:$D$53,'Share Values'!$V544,'Transactions (Dated)'!$B$2:$B$53,'Share Values'!AG$11,'Transactions (Dated)'!$C$2:$C$53,"Buy")-SUMIFS('Transactions (Dated)'!$E$2:$E$53,'Transactions (Dated)'!$D$2:$D$53,'Share Values'!$V544,'Transactions (Dated)'!$B$2:$B$53,'Share Values'!AG$11,'Transactions (Dated)'!$C$2:$C$53,"Sell")</f>
        <v>2787</v>
      </c>
      <c r="AH544" s="40">
        <f ca="1">AH543+SUMIFS('Transactions (Dated)'!$E$2:$E$53,'Transactions (Dated)'!$D$2:$D$53,'Share Values'!$V544,'Transactions (Dated)'!$B$2:$B$53,'Share Values'!AH$11,'Transactions (Dated)'!$C$2:$C$53,"Buy")-SUMIFS('Transactions (Dated)'!$E$2:$E$53,'Transactions (Dated)'!$D$2:$D$53,'Share Values'!$V544,'Transactions (Dated)'!$B$2:$B$53,'Share Values'!AH$11,'Transactions (Dated)'!$C$2:$C$53,"Sell")</f>
        <v>0</v>
      </c>
      <c r="AI544" s="40">
        <f ca="1">AI543+SUMIFS('Transactions (Dated)'!$E$2:$E$53,'Transactions (Dated)'!$D$2:$D$53,'Share Values'!$V544,'Transactions (Dated)'!$B$2:$B$53,'Share Values'!AI$11,'Transactions (Dated)'!$C$2:$C$53,"Buy")-SUMIFS('Transactions (Dated)'!$E$2:$E$53,'Transactions (Dated)'!$D$2:$D$53,'Share Values'!$V544,'Transactions (Dated)'!$B$2:$B$53,'Share Values'!AI$11,'Transactions (Dated)'!$C$2:$C$53,"Sell")</f>
        <v>0</v>
      </c>
      <c r="AJ544" s="40">
        <f ca="1">AJ543+SUMIFS('Transactions (Dated)'!$E$2:$E$53,'Transactions (Dated)'!$D$2:$D$53,'Share Values'!$V544,'Transactions (Dated)'!$B$2:$B$53,'Share Values'!AJ$11,'Transactions (Dated)'!$C$2:$C$53,"Buy")-SUMIFS('Transactions (Dated)'!$E$2:$E$53,'Transactions (Dated)'!$D$2:$D$53,'Share Values'!$V544,'Transactions (Dated)'!$B$2:$B$53,'Share Values'!AJ$11,'Transactions (Dated)'!$C$2:$C$53,"Sell")</f>
        <v>0</v>
      </c>
      <c r="AM544" s="3">
        <f t="shared" si="225"/>
        <v>42688</v>
      </c>
      <c r="AN544" s="6">
        <f t="shared" ca="1" si="226"/>
        <v>45741.25</v>
      </c>
      <c r="AO544" s="6">
        <f t="shared" ca="1" si="227"/>
        <v>22406.25</v>
      </c>
      <c r="AP544" s="6">
        <f t="shared" ca="1" si="228"/>
        <v>0</v>
      </c>
      <c r="AQ544" s="6">
        <f t="shared" ca="1" si="229"/>
        <v>69549.919999999998</v>
      </c>
      <c r="AR544" s="6">
        <f t="shared" ca="1" si="230"/>
        <v>18854.439999999999</v>
      </c>
      <c r="AS544" s="6">
        <f t="shared" ca="1" si="231"/>
        <v>63259</v>
      </c>
      <c r="AT544" s="6">
        <f t="shared" ca="1" si="232"/>
        <v>42137</v>
      </c>
      <c r="AU544" s="6">
        <f t="shared" ca="1" si="233"/>
        <v>88046.2</v>
      </c>
      <c r="AV544" s="6">
        <f t="shared" ca="1" si="234"/>
        <v>61036.549999999996</v>
      </c>
      <c r="AW544" s="6">
        <f t="shared" ca="1" si="235"/>
        <v>53583.799999999996</v>
      </c>
      <c r="AX544" s="6">
        <f t="shared" ca="1" si="236"/>
        <v>54457.979999999996</v>
      </c>
      <c r="AY544" s="6">
        <f t="shared" ca="1" si="237"/>
        <v>0</v>
      </c>
      <c r="AZ544" s="6">
        <f t="shared" ca="1" si="238"/>
        <v>0</v>
      </c>
      <c r="BA544" s="6">
        <f t="shared" ca="1" si="239"/>
        <v>0</v>
      </c>
      <c r="BB544" s="6"/>
      <c r="BD544" s="4">
        <f t="shared" ca="1" si="240"/>
        <v>519072.38999999996</v>
      </c>
      <c r="BF544" s="3">
        <f t="shared" si="241"/>
        <v>42688</v>
      </c>
      <c r="BG544" s="6">
        <f>BG543+SUMIFS('Transactions (Dated)'!H:H,'Transactions (Dated)'!D:D,'Share Values'!AM544)</f>
        <v>533782.29999999993</v>
      </c>
      <c r="BH544" s="6">
        <f ca="1">BH543+SUMIFS('Transactions (Dated)'!$F:$F,'Transactions (Dated)'!$D:$D,$BF544,'Transactions (Dated)'!$B:$B,BH$11,'Transactions (Dated)'!$C:$C,"Dividend (paid to cash)")*W544</f>
        <v>0</v>
      </c>
      <c r="BI544" s="6">
        <f ca="1">BI543+SUMIFS('Transactions (Dated)'!$F:$F,'Transactions (Dated)'!$D:$D,$BF544,'Transactions (Dated)'!$B:$B,BI$11,'Transactions (Dated)'!$C:$C,"Dividend (paid to cash)")*X544</f>
        <v>2421.875</v>
      </c>
      <c r="BJ544" s="6">
        <f ca="1">BJ543+SUMIFS('Transactions (Dated)'!$F:$F,'Transactions (Dated)'!$D:$D,$BF544,'Transactions (Dated)'!$B:$B,BJ$11,'Transactions (Dated)'!$C:$C,"Dividend (paid to cash)")*Y544</f>
        <v>0</v>
      </c>
      <c r="BK544" s="6">
        <f ca="1">BK543+SUMIFS('Transactions (Dated)'!$F:$F,'Transactions (Dated)'!$D:$D,$BF544,'Transactions (Dated)'!$B:$B,BK$11,'Transactions (Dated)'!$C:$C,"Dividend (paid to cash)")*Z544</f>
        <v>482.46000000000004</v>
      </c>
      <c r="BL544" s="6">
        <f ca="1">BL543+SUMIFS('Transactions (Dated)'!$F:$F,'Transactions (Dated)'!$D:$D,$BF544,'Transactions (Dated)'!$B:$B,BL$11,'Transactions (Dated)'!$C:$C,"Dividend (paid to cash)")*AA544</f>
        <v>0</v>
      </c>
      <c r="BM544" s="6">
        <f ca="1">BM543+SUMIFS('Transactions (Dated)'!$F:$F,'Transactions (Dated)'!$D:$D,$BF544,'Transactions (Dated)'!$B:$B,BM$11,'Transactions (Dated)'!$C:$C,"Dividend (paid to cash)")*AB544</f>
        <v>3952.4870000000001</v>
      </c>
      <c r="BN544" s="6">
        <f ca="1">BN543+SUMIFS('Transactions (Dated)'!$F:$F,'Transactions (Dated)'!$D:$D,$BF544,'Transactions (Dated)'!$B:$B,BN$11,'Transactions (Dated)'!$C:$C,"Dividend (paid to cash)")*AC544</f>
        <v>2465</v>
      </c>
      <c r="BO544" s="6">
        <f ca="1">BO543+SUMIFS('Transactions (Dated)'!$F:$F,'Transactions (Dated)'!$D:$D,$BF544,'Transactions (Dated)'!$B:$B,BO$11,'Transactions (Dated)'!$C:$C,"Dividend (paid to cash)")*AD544</f>
        <v>0</v>
      </c>
      <c r="BP544" s="6">
        <f ca="1">BP543+SUMIFS('Transactions (Dated)'!$F:$F,'Transactions (Dated)'!$D:$D,$BF544,'Transactions (Dated)'!$B:$B,BP$11,'Transactions (Dated)'!$C:$C,"Dividend (paid to cash)")*AE544</f>
        <v>0</v>
      </c>
      <c r="BQ544" s="6">
        <f ca="1">BQ543+SUMIFS('Transactions (Dated)'!$F:$F,'Transactions (Dated)'!$D:$D,$BF544,'Transactions (Dated)'!$B:$B,BQ$11,'Transactions (Dated)'!$C:$C,"Dividend (paid to cash)")*AF544</f>
        <v>0</v>
      </c>
      <c r="BR544" s="6">
        <f ca="1">BR543+SUMIFS('Transactions (Dated)'!$F:$F,'Transactions (Dated)'!$D:$D,$BF544,'Transactions (Dated)'!$B:$B,BR$11,'Transactions (Dated)'!$C:$C,"Dividend (paid to cash)")*AG544</f>
        <v>0</v>
      </c>
      <c r="BS544" s="6">
        <f ca="1">BS543+SUMIFS('Transactions (Dated)'!$F:$F,'Transactions (Dated)'!$D:$D,$BF544,'Transactions (Dated)'!$B:$B,BS$11,'Transactions (Dated)'!$C:$C,"Dividend (paid to cash)")*AH544</f>
        <v>0</v>
      </c>
      <c r="BT544" s="6">
        <f ca="1">BT543+SUMIFS('Transactions (Dated)'!$F:$F,'Transactions (Dated)'!$D:$D,$BF544,'Transactions (Dated)'!$B:$B,BT$11,'Transactions (Dated)'!$C:$C,"Dividend (paid to cash)")*AI544</f>
        <v>0</v>
      </c>
      <c r="BU544" s="6">
        <f ca="1">BU543+SUMIFS('Transactions (Dated)'!$F:$F,'Transactions (Dated)'!$D:$D,$BF544,'Transactions (Dated)'!$B:$B,BU$11,'Transactions (Dated)'!$C:$C,"Dividend (paid to cash)")*AJ544</f>
        <v>0</v>
      </c>
      <c r="BX544" s="6">
        <f t="shared" ca="1" si="242"/>
        <v>543104.12199999986</v>
      </c>
      <c r="BZ544" s="3">
        <f t="shared" si="243"/>
        <v>42688</v>
      </c>
      <c r="CA544" s="4">
        <f t="shared" ca="1" si="244"/>
        <v>519072.38999999996</v>
      </c>
      <c r="CB544" s="4">
        <f t="shared" ca="1" si="245"/>
        <v>543104.12199999986</v>
      </c>
      <c r="CD544" s="4">
        <f t="shared" ca="1" si="246"/>
        <v>1062176.5119999999</v>
      </c>
    </row>
    <row r="545" spans="2:82">
      <c r="B545" s="3">
        <f t="shared" si="221"/>
        <v>42689</v>
      </c>
      <c r="C545" s="2">
        <v>14756.1</v>
      </c>
      <c r="E545" s="70">
        <v>42689</v>
      </c>
      <c r="F545" s="69">
        <v>10.1</v>
      </c>
      <c r="G545" s="69">
        <v>2.4300000000000002</v>
      </c>
      <c r="H545" s="69">
        <v>19.93</v>
      </c>
      <c r="I545" s="69">
        <v>36.72</v>
      </c>
      <c r="J545" s="69">
        <v>11.2</v>
      </c>
      <c r="K545" s="69">
        <v>12.87</v>
      </c>
      <c r="L545" s="69">
        <v>14.68</v>
      </c>
      <c r="M545" s="69">
        <v>6.33</v>
      </c>
      <c r="N545" s="69">
        <v>8.6</v>
      </c>
      <c r="O545" s="69">
        <v>11.91</v>
      </c>
      <c r="P545" s="69">
        <v>19.350000000000001</v>
      </c>
      <c r="Q545" s="69">
        <v>1.2</v>
      </c>
      <c r="R545" s="69">
        <v>8.0299999999999994</v>
      </c>
      <c r="S545" s="69">
        <v>40.64</v>
      </c>
      <c r="V545" s="3">
        <f t="shared" si="224"/>
        <v>42689</v>
      </c>
      <c r="W545" s="40">
        <f ca="1">W544+SUMIFS('Transactions (Dated)'!$E$2:$E$53,'Transactions (Dated)'!$D$2:$D$53,'Share Values'!$V545,'Transactions (Dated)'!$B$2:$B$53,'Share Values'!W$11,'Transactions (Dated)'!$C$2:$C$53,"Buy")-SUMIFS('Transactions (Dated)'!$E$2:$E$53,'Transactions (Dated)'!$D$2:$D$53,'Share Values'!$V545,'Transactions (Dated)'!$B$2:$B$53,'Share Values'!W$11,'Transactions (Dated)'!$C$2:$C$53,"Sell")</f>
        <v>4625</v>
      </c>
      <c r="X545" s="40">
        <f ca="1">X544+SUMIFS('Transactions (Dated)'!$E$2:$E$53,'Transactions (Dated)'!$D$2:$D$53,'Share Values'!$V545,'Transactions (Dated)'!$B$2:$B$53,'Share Values'!X$11,'Transactions (Dated)'!$C$2:$C$53,"Buy")-SUMIFS('Transactions (Dated)'!$E$2:$E$53,'Transactions (Dated)'!$D$2:$D$53,'Share Values'!$V545,'Transactions (Dated)'!$B$2:$B$53,'Share Values'!X$11,'Transactions (Dated)'!$C$2:$C$53,"Sell")</f>
        <v>9375</v>
      </c>
      <c r="Y545" s="40">
        <f ca="1">Y544+SUMIFS('Transactions (Dated)'!$E$2:$E$53,'Transactions (Dated)'!$D$2:$D$53,'Share Values'!$V545,'Transactions (Dated)'!$B$2:$B$53,'Share Values'!Y$11,'Transactions (Dated)'!$C$2:$C$53,"Buy")-SUMIFS('Transactions (Dated)'!$E$2:$E$53,'Transactions (Dated)'!$D$2:$D$53,'Share Values'!$V545,'Transactions (Dated)'!$B$2:$B$53,'Share Values'!Y$11,'Transactions (Dated)'!$C$2:$C$53,"Sell")</f>
        <v>0</v>
      </c>
      <c r="Z545" s="40">
        <f ca="1">Z544+SUMIFS('Transactions (Dated)'!$E$2:$E$53,'Transactions (Dated)'!$D$2:$D$53,'Share Values'!$V545,'Transactions (Dated)'!$B$2:$B$53,'Share Values'!Z$11,'Transactions (Dated)'!$C$2:$C$53,"Buy")-SUMIFS('Transactions (Dated)'!$E$2:$E$53,'Transactions (Dated)'!$D$2:$D$53,'Share Values'!$V545,'Transactions (Dated)'!$B$2:$B$53,'Share Values'!Z$11,'Transactions (Dated)'!$C$2:$C$53,"Sell")</f>
        <v>1892</v>
      </c>
      <c r="AA545" s="40">
        <f ca="1">AA544+SUMIFS('Transactions (Dated)'!$E$2:$E$53,'Transactions (Dated)'!$D$2:$D$53,'Share Values'!$V545,'Transactions (Dated)'!$B$2:$B$53,'Share Values'!AA$11,'Transactions (Dated)'!$C$2:$C$53,"Buy")-SUMIFS('Transactions (Dated)'!$E$2:$E$53,'Transactions (Dated)'!$D$2:$D$53,'Share Values'!$V545,'Transactions (Dated)'!$B$2:$B$53,'Share Values'!AA$11,'Transactions (Dated)'!$C$2:$C$53,"Sell")</f>
        <v>2348</v>
      </c>
      <c r="AB545" s="40">
        <f ca="1">AB544+SUMIFS('Transactions (Dated)'!$E$2:$E$53,'Transactions (Dated)'!$D$2:$D$53,'Share Values'!$V545,'Transactions (Dated)'!$B$2:$B$53,'Share Values'!AB$11,'Transactions (Dated)'!$C$2:$C$53,"Buy")-SUMIFS('Transactions (Dated)'!$E$2:$E$53,'Transactions (Dated)'!$D$2:$D$53,'Share Values'!$V545,'Transactions (Dated)'!$B$2:$B$53,'Share Values'!AB$11,'Transactions (Dated)'!$C$2:$C$53,"Sell")</f>
        <v>4900</v>
      </c>
      <c r="AC545" s="40">
        <f ca="1">AC544+SUMIFS('Transactions (Dated)'!$E$2:$E$53,'Transactions (Dated)'!$D$2:$D$53,'Share Values'!$V545,'Transactions (Dated)'!$B$2:$B$53,'Share Values'!AC$11,'Transactions (Dated)'!$C$2:$C$53,"Buy")-SUMIFS('Transactions (Dated)'!$E$2:$E$53,'Transactions (Dated)'!$D$2:$D$53,'Share Values'!$V545,'Transactions (Dated)'!$B$2:$B$53,'Share Values'!AC$11,'Transactions (Dated)'!$C$2:$C$53,"Sell")</f>
        <v>2900</v>
      </c>
      <c r="AD545" s="40">
        <f ca="1">AD544+SUMIFS('Transactions (Dated)'!$E$2:$E$53,'Transactions (Dated)'!$D$2:$D$53,'Share Values'!$V545,'Transactions (Dated)'!$B$2:$B$53,'Share Values'!AD$11,'Transactions (Dated)'!$C$2:$C$53,"Buy")-SUMIFS('Transactions (Dated)'!$E$2:$E$53,'Transactions (Dated)'!$D$2:$D$53,'Share Values'!$V545,'Transactions (Dated)'!$B$2:$B$53,'Share Values'!AD$11,'Transactions (Dated)'!$C$2:$C$53,"Sell")</f>
        <v>14201</v>
      </c>
      <c r="AE545" s="40">
        <f ca="1">AE544+SUMIFS('Transactions (Dated)'!$E$2:$E$53,'Transactions (Dated)'!$D$2:$D$53,'Share Values'!$V545,'Transactions (Dated)'!$B$2:$B$53,'Share Values'!AE$11,'Transactions (Dated)'!$C$2:$C$53,"Buy")-SUMIFS('Transactions (Dated)'!$E$2:$E$53,'Transactions (Dated)'!$D$2:$D$53,'Share Values'!$V545,'Transactions (Dated)'!$B$2:$B$53,'Share Values'!AE$11,'Transactions (Dated)'!$C$2:$C$53,"Sell")</f>
        <v>6835</v>
      </c>
      <c r="AF545" s="40">
        <f ca="1">AF544+SUMIFS('Transactions (Dated)'!$E$2:$E$53,'Transactions (Dated)'!$D$2:$D$53,'Share Values'!$V545,'Transactions (Dated)'!$B$2:$B$53,'Share Values'!AF$11,'Transactions (Dated)'!$C$2:$C$53,"Buy")-SUMIFS('Transactions (Dated)'!$E$2:$E$53,'Transactions (Dated)'!$D$2:$D$53,'Share Values'!$V545,'Transactions (Dated)'!$B$2:$B$53,'Share Values'!AF$11,'Transactions (Dated)'!$C$2:$C$53,"Sell")</f>
        <v>4484</v>
      </c>
      <c r="AG545" s="40">
        <f ca="1">AG544+SUMIFS('Transactions (Dated)'!$E$2:$E$53,'Transactions (Dated)'!$D$2:$D$53,'Share Values'!$V545,'Transactions (Dated)'!$B$2:$B$53,'Share Values'!AG$11,'Transactions (Dated)'!$C$2:$C$53,"Buy")-SUMIFS('Transactions (Dated)'!$E$2:$E$53,'Transactions (Dated)'!$D$2:$D$53,'Share Values'!$V545,'Transactions (Dated)'!$B$2:$B$53,'Share Values'!AG$11,'Transactions (Dated)'!$C$2:$C$53,"Sell")</f>
        <v>2787</v>
      </c>
      <c r="AH545" s="40">
        <f ca="1">AH544+SUMIFS('Transactions (Dated)'!$E$2:$E$53,'Transactions (Dated)'!$D$2:$D$53,'Share Values'!$V545,'Transactions (Dated)'!$B$2:$B$53,'Share Values'!AH$11,'Transactions (Dated)'!$C$2:$C$53,"Buy")-SUMIFS('Transactions (Dated)'!$E$2:$E$53,'Transactions (Dated)'!$D$2:$D$53,'Share Values'!$V545,'Transactions (Dated)'!$B$2:$B$53,'Share Values'!AH$11,'Transactions (Dated)'!$C$2:$C$53,"Sell")</f>
        <v>41666</v>
      </c>
      <c r="AI545" s="40">
        <f ca="1">AI544+SUMIFS('Transactions (Dated)'!$E$2:$E$53,'Transactions (Dated)'!$D$2:$D$53,'Share Values'!$V545,'Transactions (Dated)'!$B$2:$B$53,'Share Values'!AI$11,'Transactions (Dated)'!$C$2:$C$53,"Buy")-SUMIFS('Transactions (Dated)'!$E$2:$E$53,'Transactions (Dated)'!$D$2:$D$53,'Share Values'!$V545,'Transactions (Dated)'!$B$2:$B$53,'Share Values'!AI$11,'Transactions (Dated)'!$C$2:$C$53,"Sell")</f>
        <v>0</v>
      </c>
      <c r="AJ545" s="40">
        <f ca="1">AJ544+SUMIFS('Transactions (Dated)'!$E$2:$E$53,'Transactions (Dated)'!$D$2:$D$53,'Share Values'!$V545,'Transactions (Dated)'!$B$2:$B$53,'Share Values'!AJ$11,'Transactions (Dated)'!$C$2:$C$53,"Buy")-SUMIFS('Transactions (Dated)'!$E$2:$E$53,'Transactions (Dated)'!$D$2:$D$53,'Share Values'!$V545,'Transactions (Dated)'!$B$2:$B$53,'Share Values'!AJ$11,'Transactions (Dated)'!$C$2:$C$53,"Sell")</f>
        <v>0</v>
      </c>
      <c r="AM545" s="3">
        <f t="shared" si="225"/>
        <v>42689</v>
      </c>
      <c r="AN545" s="6">
        <f t="shared" ca="1" si="226"/>
        <v>46712.5</v>
      </c>
      <c r="AO545" s="6">
        <f t="shared" ca="1" si="227"/>
        <v>22781.25</v>
      </c>
      <c r="AP545" s="6">
        <f t="shared" ca="1" si="228"/>
        <v>0</v>
      </c>
      <c r="AQ545" s="6">
        <f t="shared" ca="1" si="229"/>
        <v>69474.239999999991</v>
      </c>
      <c r="AR545" s="6">
        <f t="shared" ca="1" si="230"/>
        <v>26297.599999999999</v>
      </c>
      <c r="AS545" s="6">
        <f t="shared" ca="1" si="231"/>
        <v>63062.999999999993</v>
      </c>
      <c r="AT545" s="6">
        <f t="shared" ca="1" si="232"/>
        <v>42572</v>
      </c>
      <c r="AU545" s="6">
        <f t="shared" ca="1" si="233"/>
        <v>89892.33</v>
      </c>
      <c r="AV545" s="6">
        <f t="shared" ca="1" si="234"/>
        <v>58781</v>
      </c>
      <c r="AW545" s="6">
        <f t="shared" ca="1" si="235"/>
        <v>53404.44</v>
      </c>
      <c r="AX545" s="6">
        <f t="shared" ca="1" si="236"/>
        <v>53928.450000000004</v>
      </c>
      <c r="AY545" s="6">
        <f t="shared" ca="1" si="237"/>
        <v>49999.199999999997</v>
      </c>
      <c r="AZ545" s="6">
        <f t="shared" ca="1" si="238"/>
        <v>0</v>
      </c>
      <c r="BA545" s="6">
        <f t="shared" ca="1" si="239"/>
        <v>0</v>
      </c>
      <c r="BB545" s="6"/>
      <c r="BD545" s="4">
        <f t="shared" ca="1" si="240"/>
        <v>576906.00999999989</v>
      </c>
      <c r="BF545" s="3">
        <f t="shared" si="241"/>
        <v>42689</v>
      </c>
      <c r="BG545" s="6">
        <f>BG544+SUMIFS('Transactions (Dated)'!H:H,'Transactions (Dated)'!D:D,'Share Values'!AM545)</f>
        <v>483773.09999999992</v>
      </c>
      <c r="BH545" s="6">
        <f ca="1">BH544+SUMIFS('Transactions (Dated)'!$F:$F,'Transactions (Dated)'!$D:$D,$BF545,'Transactions (Dated)'!$B:$B,BH$11,'Transactions (Dated)'!$C:$C,"Dividend (paid to cash)")*W545</f>
        <v>0</v>
      </c>
      <c r="BI545" s="6">
        <f ca="1">BI544+SUMIFS('Transactions (Dated)'!$F:$F,'Transactions (Dated)'!$D:$D,$BF545,'Transactions (Dated)'!$B:$B,BI$11,'Transactions (Dated)'!$C:$C,"Dividend (paid to cash)")*X545</f>
        <v>2421.875</v>
      </c>
      <c r="BJ545" s="6">
        <f ca="1">BJ544+SUMIFS('Transactions (Dated)'!$F:$F,'Transactions (Dated)'!$D:$D,$BF545,'Transactions (Dated)'!$B:$B,BJ$11,'Transactions (Dated)'!$C:$C,"Dividend (paid to cash)")*Y545</f>
        <v>0</v>
      </c>
      <c r="BK545" s="6">
        <f ca="1">BK544+SUMIFS('Transactions (Dated)'!$F:$F,'Transactions (Dated)'!$D:$D,$BF545,'Transactions (Dated)'!$B:$B,BK$11,'Transactions (Dated)'!$C:$C,"Dividend (paid to cash)")*Z545</f>
        <v>482.46000000000004</v>
      </c>
      <c r="BL545" s="6">
        <f ca="1">BL544+SUMIFS('Transactions (Dated)'!$F:$F,'Transactions (Dated)'!$D:$D,$BF545,'Transactions (Dated)'!$B:$B,BL$11,'Transactions (Dated)'!$C:$C,"Dividend (paid to cash)")*AA545</f>
        <v>0</v>
      </c>
      <c r="BM545" s="6">
        <f ca="1">BM544+SUMIFS('Transactions (Dated)'!$F:$F,'Transactions (Dated)'!$D:$D,$BF545,'Transactions (Dated)'!$B:$B,BM$11,'Transactions (Dated)'!$C:$C,"Dividend (paid to cash)")*AB545</f>
        <v>3952.4870000000001</v>
      </c>
      <c r="BN545" s="6">
        <f ca="1">BN544+SUMIFS('Transactions (Dated)'!$F:$F,'Transactions (Dated)'!$D:$D,$BF545,'Transactions (Dated)'!$B:$B,BN$11,'Transactions (Dated)'!$C:$C,"Dividend (paid to cash)")*AC545</f>
        <v>2465</v>
      </c>
      <c r="BO545" s="6">
        <f ca="1">BO544+SUMIFS('Transactions (Dated)'!$F:$F,'Transactions (Dated)'!$D:$D,$BF545,'Transactions (Dated)'!$B:$B,BO$11,'Transactions (Dated)'!$C:$C,"Dividend (paid to cash)")*AD545</f>
        <v>0</v>
      </c>
      <c r="BP545" s="6">
        <f ca="1">BP544+SUMIFS('Transactions (Dated)'!$F:$F,'Transactions (Dated)'!$D:$D,$BF545,'Transactions (Dated)'!$B:$B,BP$11,'Transactions (Dated)'!$C:$C,"Dividend (paid to cash)")*AE545</f>
        <v>0</v>
      </c>
      <c r="BQ545" s="6">
        <f ca="1">BQ544+SUMIFS('Transactions (Dated)'!$F:$F,'Transactions (Dated)'!$D:$D,$BF545,'Transactions (Dated)'!$B:$B,BQ$11,'Transactions (Dated)'!$C:$C,"Dividend (paid to cash)")*AF545</f>
        <v>0</v>
      </c>
      <c r="BR545" s="6">
        <f ca="1">BR544+SUMIFS('Transactions (Dated)'!$F:$F,'Transactions (Dated)'!$D:$D,$BF545,'Transactions (Dated)'!$B:$B,BR$11,'Transactions (Dated)'!$C:$C,"Dividend (paid to cash)")*AG545</f>
        <v>0</v>
      </c>
      <c r="BS545" s="6">
        <f ca="1">BS544+SUMIFS('Transactions (Dated)'!$F:$F,'Transactions (Dated)'!$D:$D,$BF545,'Transactions (Dated)'!$B:$B,BS$11,'Transactions (Dated)'!$C:$C,"Dividend (paid to cash)")*AH545</f>
        <v>0</v>
      </c>
      <c r="BT545" s="6">
        <f ca="1">BT544+SUMIFS('Transactions (Dated)'!$F:$F,'Transactions (Dated)'!$D:$D,$BF545,'Transactions (Dated)'!$B:$B,BT$11,'Transactions (Dated)'!$C:$C,"Dividend (paid to cash)")*AI545</f>
        <v>0</v>
      </c>
      <c r="BU545" s="6">
        <f ca="1">BU544+SUMIFS('Transactions (Dated)'!$F:$F,'Transactions (Dated)'!$D:$D,$BF545,'Transactions (Dated)'!$B:$B,BU$11,'Transactions (Dated)'!$C:$C,"Dividend (paid to cash)")*AJ545</f>
        <v>0</v>
      </c>
      <c r="BX545" s="6">
        <f t="shared" ca="1" si="242"/>
        <v>493094.92199999996</v>
      </c>
      <c r="BZ545" s="3">
        <f t="shared" si="243"/>
        <v>42689</v>
      </c>
      <c r="CA545" s="4">
        <f t="shared" ca="1" si="244"/>
        <v>576906.00999999989</v>
      </c>
      <c r="CB545" s="4">
        <f t="shared" ca="1" si="245"/>
        <v>493094.92199999996</v>
      </c>
      <c r="CD545" s="4">
        <f t="shared" ca="1" si="246"/>
        <v>1070000.9319999998</v>
      </c>
    </row>
    <row r="546" spans="2:82">
      <c r="B546" s="3">
        <f t="shared" si="221"/>
        <v>42690</v>
      </c>
      <c r="C546" s="2">
        <v>14733.2</v>
      </c>
      <c r="E546" s="70">
        <v>42690</v>
      </c>
      <c r="F546" s="69">
        <v>10.17</v>
      </c>
      <c r="G546" s="69">
        <v>2.39</v>
      </c>
      <c r="H546" s="69">
        <v>19.91</v>
      </c>
      <c r="I546" s="69">
        <v>36.729999999999997</v>
      </c>
      <c r="J546" s="69">
        <v>11.75</v>
      </c>
      <c r="K546" s="69">
        <v>13.02</v>
      </c>
      <c r="L546" s="69">
        <v>14.66</v>
      </c>
      <c r="M546" s="69">
        <v>6.16</v>
      </c>
      <c r="N546" s="69">
        <v>8.7100000000000009</v>
      </c>
      <c r="O546" s="69">
        <v>11.6</v>
      </c>
      <c r="P546" s="69">
        <v>19.75</v>
      </c>
      <c r="Q546" s="69">
        <v>1.27</v>
      </c>
      <c r="R546" s="69">
        <v>7.7</v>
      </c>
      <c r="S546" s="69">
        <v>39.71</v>
      </c>
      <c r="V546" s="3">
        <f t="shared" si="224"/>
        <v>42690</v>
      </c>
      <c r="W546" s="40">
        <f ca="1">W545+SUMIFS('Transactions (Dated)'!$E$2:$E$53,'Transactions (Dated)'!$D$2:$D$53,'Share Values'!$V546,'Transactions (Dated)'!$B$2:$B$53,'Share Values'!W$11,'Transactions (Dated)'!$C$2:$C$53,"Buy")-SUMIFS('Transactions (Dated)'!$E$2:$E$53,'Transactions (Dated)'!$D$2:$D$53,'Share Values'!$V546,'Transactions (Dated)'!$B$2:$B$53,'Share Values'!W$11,'Transactions (Dated)'!$C$2:$C$53,"Sell")</f>
        <v>4625</v>
      </c>
      <c r="X546" s="40">
        <f ca="1">X545+SUMIFS('Transactions (Dated)'!$E$2:$E$53,'Transactions (Dated)'!$D$2:$D$53,'Share Values'!$V546,'Transactions (Dated)'!$B$2:$B$53,'Share Values'!X$11,'Transactions (Dated)'!$C$2:$C$53,"Buy")-SUMIFS('Transactions (Dated)'!$E$2:$E$53,'Transactions (Dated)'!$D$2:$D$53,'Share Values'!$V546,'Transactions (Dated)'!$B$2:$B$53,'Share Values'!X$11,'Transactions (Dated)'!$C$2:$C$53,"Sell")</f>
        <v>9375</v>
      </c>
      <c r="Y546" s="40">
        <f ca="1">Y545+SUMIFS('Transactions (Dated)'!$E$2:$E$53,'Transactions (Dated)'!$D$2:$D$53,'Share Values'!$V546,'Transactions (Dated)'!$B$2:$B$53,'Share Values'!Y$11,'Transactions (Dated)'!$C$2:$C$53,"Buy")-SUMIFS('Transactions (Dated)'!$E$2:$E$53,'Transactions (Dated)'!$D$2:$D$53,'Share Values'!$V546,'Transactions (Dated)'!$B$2:$B$53,'Share Values'!Y$11,'Transactions (Dated)'!$C$2:$C$53,"Sell")</f>
        <v>0</v>
      </c>
      <c r="Z546" s="40">
        <f ca="1">Z545+SUMIFS('Transactions (Dated)'!$E$2:$E$53,'Transactions (Dated)'!$D$2:$D$53,'Share Values'!$V546,'Transactions (Dated)'!$B$2:$B$53,'Share Values'!Z$11,'Transactions (Dated)'!$C$2:$C$53,"Buy")-SUMIFS('Transactions (Dated)'!$E$2:$E$53,'Transactions (Dated)'!$D$2:$D$53,'Share Values'!$V546,'Transactions (Dated)'!$B$2:$B$53,'Share Values'!Z$11,'Transactions (Dated)'!$C$2:$C$53,"Sell")</f>
        <v>1892</v>
      </c>
      <c r="AA546" s="40">
        <f ca="1">AA545+SUMIFS('Transactions (Dated)'!$E$2:$E$53,'Transactions (Dated)'!$D$2:$D$53,'Share Values'!$V546,'Transactions (Dated)'!$B$2:$B$53,'Share Values'!AA$11,'Transactions (Dated)'!$C$2:$C$53,"Buy")-SUMIFS('Transactions (Dated)'!$E$2:$E$53,'Transactions (Dated)'!$D$2:$D$53,'Share Values'!$V546,'Transactions (Dated)'!$B$2:$B$53,'Share Values'!AA$11,'Transactions (Dated)'!$C$2:$C$53,"Sell")</f>
        <v>2348</v>
      </c>
      <c r="AB546" s="40">
        <f ca="1">AB545+SUMIFS('Transactions (Dated)'!$E$2:$E$53,'Transactions (Dated)'!$D$2:$D$53,'Share Values'!$V546,'Transactions (Dated)'!$B$2:$B$53,'Share Values'!AB$11,'Transactions (Dated)'!$C$2:$C$53,"Buy")-SUMIFS('Transactions (Dated)'!$E$2:$E$53,'Transactions (Dated)'!$D$2:$D$53,'Share Values'!$V546,'Transactions (Dated)'!$B$2:$B$53,'Share Values'!AB$11,'Transactions (Dated)'!$C$2:$C$53,"Sell")</f>
        <v>4900</v>
      </c>
      <c r="AC546" s="40">
        <f ca="1">AC545+SUMIFS('Transactions (Dated)'!$E$2:$E$53,'Transactions (Dated)'!$D$2:$D$53,'Share Values'!$V546,'Transactions (Dated)'!$B$2:$B$53,'Share Values'!AC$11,'Transactions (Dated)'!$C$2:$C$53,"Buy")-SUMIFS('Transactions (Dated)'!$E$2:$E$53,'Transactions (Dated)'!$D$2:$D$53,'Share Values'!$V546,'Transactions (Dated)'!$B$2:$B$53,'Share Values'!AC$11,'Transactions (Dated)'!$C$2:$C$53,"Sell")</f>
        <v>2900</v>
      </c>
      <c r="AD546" s="40">
        <f ca="1">AD545+SUMIFS('Transactions (Dated)'!$E$2:$E$53,'Transactions (Dated)'!$D$2:$D$53,'Share Values'!$V546,'Transactions (Dated)'!$B$2:$B$53,'Share Values'!AD$11,'Transactions (Dated)'!$C$2:$C$53,"Buy")-SUMIFS('Transactions (Dated)'!$E$2:$E$53,'Transactions (Dated)'!$D$2:$D$53,'Share Values'!$V546,'Transactions (Dated)'!$B$2:$B$53,'Share Values'!AD$11,'Transactions (Dated)'!$C$2:$C$53,"Sell")</f>
        <v>14201</v>
      </c>
      <c r="AE546" s="40">
        <f ca="1">AE545+SUMIFS('Transactions (Dated)'!$E$2:$E$53,'Transactions (Dated)'!$D$2:$D$53,'Share Values'!$V546,'Transactions (Dated)'!$B$2:$B$53,'Share Values'!AE$11,'Transactions (Dated)'!$C$2:$C$53,"Buy")-SUMIFS('Transactions (Dated)'!$E$2:$E$53,'Transactions (Dated)'!$D$2:$D$53,'Share Values'!$V546,'Transactions (Dated)'!$B$2:$B$53,'Share Values'!AE$11,'Transactions (Dated)'!$C$2:$C$53,"Sell")</f>
        <v>6835</v>
      </c>
      <c r="AF546" s="40">
        <f ca="1">AF545+SUMIFS('Transactions (Dated)'!$E$2:$E$53,'Transactions (Dated)'!$D$2:$D$53,'Share Values'!$V546,'Transactions (Dated)'!$B$2:$B$53,'Share Values'!AF$11,'Transactions (Dated)'!$C$2:$C$53,"Buy")-SUMIFS('Transactions (Dated)'!$E$2:$E$53,'Transactions (Dated)'!$D$2:$D$53,'Share Values'!$V546,'Transactions (Dated)'!$B$2:$B$53,'Share Values'!AF$11,'Transactions (Dated)'!$C$2:$C$53,"Sell")</f>
        <v>4484</v>
      </c>
      <c r="AG546" s="40">
        <f ca="1">AG545+SUMIFS('Transactions (Dated)'!$E$2:$E$53,'Transactions (Dated)'!$D$2:$D$53,'Share Values'!$V546,'Transactions (Dated)'!$B$2:$B$53,'Share Values'!AG$11,'Transactions (Dated)'!$C$2:$C$53,"Buy")-SUMIFS('Transactions (Dated)'!$E$2:$E$53,'Transactions (Dated)'!$D$2:$D$53,'Share Values'!$V546,'Transactions (Dated)'!$B$2:$B$53,'Share Values'!AG$11,'Transactions (Dated)'!$C$2:$C$53,"Sell")</f>
        <v>2787</v>
      </c>
      <c r="AH546" s="40">
        <f ca="1">AH545+SUMIFS('Transactions (Dated)'!$E$2:$E$53,'Transactions (Dated)'!$D$2:$D$53,'Share Values'!$V546,'Transactions (Dated)'!$B$2:$B$53,'Share Values'!AH$11,'Transactions (Dated)'!$C$2:$C$53,"Buy")-SUMIFS('Transactions (Dated)'!$E$2:$E$53,'Transactions (Dated)'!$D$2:$D$53,'Share Values'!$V546,'Transactions (Dated)'!$B$2:$B$53,'Share Values'!AH$11,'Transactions (Dated)'!$C$2:$C$53,"Sell")</f>
        <v>41666</v>
      </c>
      <c r="AI546" s="40">
        <f ca="1">AI545+SUMIFS('Transactions (Dated)'!$E$2:$E$53,'Transactions (Dated)'!$D$2:$D$53,'Share Values'!$V546,'Transactions (Dated)'!$B$2:$B$53,'Share Values'!AI$11,'Transactions (Dated)'!$C$2:$C$53,"Buy")-SUMIFS('Transactions (Dated)'!$E$2:$E$53,'Transactions (Dated)'!$D$2:$D$53,'Share Values'!$V546,'Transactions (Dated)'!$B$2:$B$53,'Share Values'!AI$11,'Transactions (Dated)'!$C$2:$C$53,"Sell")</f>
        <v>0</v>
      </c>
      <c r="AJ546" s="40">
        <f ca="1">AJ545+SUMIFS('Transactions (Dated)'!$E$2:$E$53,'Transactions (Dated)'!$D$2:$D$53,'Share Values'!$V546,'Transactions (Dated)'!$B$2:$B$53,'Share Values'!AJ$11,'Transactions (Dated)'!$C$2:$C$53,"Buy")-SUMIFS('Transactions (Dated)'!$E$2:$E$53,'Transactions (Dated)'!$D$2:$D$53,'Share Values'!$V546,'Transactions (Dated)'!$B$2:$B$53,'Share Values'!AJ$11,'Transactions (Dated)'!$C$2:$C$53,"Sell")</f>
        <v>0</v>
      </c>
      <c r="AM546" s="3">
        <f t="shared" si="225"/>
        <v>42690</v>
      </c>
      <c r="AN546" s="6">
        <f t="shared" ca="1" si="226"/>
        <v>47036.25</v>
      </c>
      <c r="AO546" s="6">
        <f t="shared" ca="1" si="227"/>
        <v>22406.25</v>
      </c>
      <c r="AP546" s="6">
        <f t="shared" ca="1" si="228"/>
        <v>0</v>
      </c>
      <c r="AQ546" s="6">
        <f t="shared" ca="1" si="229"/>
        <v>69493.159999999989</v>
      </c>
      <c r="AR546" s="6">
        <f t="shared" ca="1" si="230"/>
        <v>27589</v>
      </c>
      <c r="AS546" s="6">
        <f t="shared" ca="1" si="231"/>
        <v>63798</v>
      </c>
      <c r="AT546" s="6">
        <f t="shared" ca="1" si="232"/>
        <v>42514</v>
      </c>
      <c r="AU546" s="6">
        <f t="shared" ca="1" si="233"/>
        <v>87478.16</v>
      </c>
      <c r="AV546" s="6">
        <f t="shared" ca="1" si="234"/>
        <v>59532.850000000006</v>
      </c>
      <c r="AW546" s="6">
        <f t="shared" ca="1" si="235"/>
        <v>52014.400000000001</v>
      </c>
      <c r="AX546" s="6">
        <f t="shared" ca="1" si="236"/>
        <v>55043.25</v>
      </c>
      <c r="AY546" s="6">
        <f t="shared" ca="1" si="237"/>
        <v>52915.82</v>
      </c>
      <c r="AZ546" s="6">
        <f t="shared" ca="1" si="238"/>
        <v>0</v>
      </c>
      <c r="BA546" s="6">
        <f t="shared" ca="1" si="239"/>
        <v>0</v>
      </c>
      <c r="BB546" s="6"/>
      <c r="BD546" s="4">
        <f t="shared" ca="1" si="240"/>
        <v>579821.1399999999</v>
      </c>
      <c r="BF546" s="3">
        <f t="shared" si="241"/>
        <v>42690</v>
      </c>
      <c r="BG546" s="6">
        <f>BG545+SUMIFS('Transactions (Dated)'!H:H,'Transactions (Dated)'!D:D,'Share Values'!AM546)</f>
        <v>483773.09999999992</v>
      </c>
      <c r="BH546" s="6">
        <f ca="1">BH545+SUMIFS('Transactions (Dated)'!$F:$F,'Transactions (Dated)'!$D:$D,$BF546,'Transactions (Dated)'!$B:$B,BH$11,'Transactions (Dated)'!$C:$C,"Dividend (paid to cash)")*W546</f>
        <v>0</v>
      </c>
      <c r="BI546" s="6">
        <f ca="1">BI545+SUMIFS('Transactions (Dated)'!$F:$F,'Transactions (Dated)'!$D:$D,$BF546,'Transactions (Dated)'!$B:$B,BI$11,'Transactions (Dated)'!$C:$C,"Dividend (paid to cash)")*X546</f>
        <v>2421.875</v>
      </c>
      <c r="BJ546" s="6">
        <f ca="1">BJ545+SUMIFS('Transactions (Dated)'!$F:$F,'Transactions (Dated)'!$D:$D,$BF546,'Transactions (Dated)'!$B:$B,BJ$11,'Transactions (Dated)'!$C:$C,"Dividend (paid to cash)")*Y546</f>
        <v>0</v>
      </c>
      <c r="BK546" s="6">
        <f ca="1">BK545+SUMIFS('Transactions (Dated)'!$F:$F,'Transactions (Dated)'!$D:$D,$BF546,'Transactions (Dated)'!$B:$B,BK$11,'Transactions (Dated)'!$C:$C,"Dividend (paid to cash)")*Z546</f>
        <v>567.6</v>
      </c>
      <c r="BL546" s="6">
        <f ca="1">BL545+SUMIFS('Transactions (Dated)'!$F:$F,'Transactions (Dated)'!$D:$D,$BF546,'Transactions (Dated)'!$B:$B,BL$11,'Transactions (Dated)'!$C:$C,"Dividend (paid to cash)")*AA546</f>
        <v>0</v>
      </c>
      <c r="BM546" s="6">
        <f ca="1">BM545+SUMIFS('Transactions (Dated)'!$F:$F,'Transactions (Dated)'!$D:$D,$BF546,'Transactions (Dated)'!$B:$B,BM$11,'Transactions (Dated)'!$C:$C,"Dividend (paid to cash)")*AB546</f>
        <v>3952.4870000000001</v>
      </c>
      <c r="BN546" s="6">
        <f ca="1">BN545+SUMIFS('Transactions (Dated)'!$F:$F,'Transactions (Dated)'!$D:$D,$BF546,'Transactions (Dated)'!$B:$B,BN$11,'Transactions (Dated)'!$C:$C,"Dividend (paid to cash)")*AC546</f>
        <v>2465</v>
      </c>
      <c r="BO546" s="6">
        <f ca="1">BO545+SUMIFS('Transactions (Dated)'!$F:$F,'Transactions (Dated)'!$D:$D,$BF546,'Transactions (Dated)'!$B:$B,BO$11,'Transactions (Dated)'!$C:$C,"Dividend (paid to cash)")*AD546</f>
        <v>0</v>
      </c>
      <c r="BP546" s="6">
        <f ca="1">BP545+SUMIFS('Transactions (Dated)'!$F:$F,'Transactions (Dated)'!$D:$D,$BF546,'Transactions (Dated)'!$B:$B,BP$11,'Transactions (Dated)'!$C:$C,"Dividend (paid to cash)")*AE546</f>
        <v>0</v>
      </c>
      <c r="BQ546" s="6">
        <f ca="1">BQ545+SUMIFS('Transactions (Dated)'!$F:$F,'Transactions (Dated)'!$D:$D,$BF546,'Transactions (Dated)'!$B:$B,BQ$11,'Transactions (Dated)'!$C:$C,"Dividend (paid to cash)")*AF546</f>
        <v>0</v>
      </c>
      <c r="BR546" s="6">
        <f ca="1">BR545+SUMIFS('Transactions (Dated)'!$F:$F,'Transactions (Dated)'!$D:$D,$BF546,'Transactions (Dated)'!$B:$B,BR$11,'Transactions (Dated)'!$C:$C,"Dividend (paid to cash)")*AG546</f>
        <v>0</v>
      </c>
      <c r="BS546" s="6">
        <f ca="1">BS545+SUMIFS('Transactions (Dated)'!$F:$F,'Transactions (Dated)'!$D:$D,$BF546,'Transactions (Dated)'!$B:$B,BS$11,'Transactions (Dated)'!$C:$C,"Dividend (paid to cash)")*AH546</f>
        <v>0</v>
      </c>
      <c r="BT546" s="6">
        <f ca="1">BT545+SUMIFS('Transactions (Dated)'!$F:$F,'Transactions (Dated)'!$D:$D,$BF546,'Transactions (Dated)'!$B:$B,BT$11,'Transactions (Dated)'!$C:$C,"Dividend (paid to cash)")*AI546</f>
        <v>0</v>
      </c>
      <c r="BU546" s="6">
        <f ca="1">BU545+SUMIFS('Transactions (Dated)'!$F:$F,'Transactions (Dated)'!$D:$D,$BF546,'Transactions (Dated)'!$B:$B,BU$11,'Transactions (Dated)'!$C:$C,"Dividend (paid to cash)")*AJ546</f>
        <v>0</v>
      </c>
      <c r="BX546" s="6">
        <f t="shared" ca="1" si="242"/>
        <v>493180.06199999992</v>
      </c>
      <c r="BZ546" s="3">
        <f t="shared" si="243"/>
        <v>42690</v>
      </c>
      <c r="CA546" s="4">
        <f t="shared" ca="1" si="244"/>
        <v>579821.1399999999</v>
      </c>
      <c r="CB546" s="4">
        <f t="shared" ca="1" si="245"/>
        <v>493180.06199999992</v>
      </c>
      <c r="CD546" s="4">
        <f t="shared" ca="1" si="246"/>
        <v>1073001.2019999998</v>
      </c>
    </row>
    <row r="547" spans="2:82">
      <c r="B547" s="3">
        <f t="shared" si="221"/>
        <v>42691</v>
      </c>
      <c r="C547" s="2">
        <v>14826.1</v>
      </c>
      <c r="E547" s="70">
        <v>42691</v>
      </c>
      <c r="F547" s="69">
        <v>10.11</v>
      </c>
      <c r="G547" s="69">
        <v>2.38</v>
      </c>
      <c r="H547" s="69">
        <v>20.03</v>
      </c>
      <c r="I547" s="69">
        <v>37.6</v>
      </c>
      <c r="J547" s="69">
        <v>11.67</v>
      </c>
      <c r="K547" s="69">
        <v>13.18</v>
      </c>
      <c r="L547" s="69">
        <v>14.84</v>
      </c>
      <c r="M547" s="69">
        <v>6.23</v>
      </c>
      <c r="N547" s="69">
        <v>8.6300000000000008</v>
      </c>
      <c r="O547" s="69">
        <v>11.88</v>
      </c>
      <c r="P547" s="69">
        <v>20.36</v>
      </c>
      <c r="Q547" s="69">
        <v>1.32</v>
      </c>
      <c r="R547" s="69">
        <v>7.69</v>
      </c>
      <c r="S547" s="69">
        <v>40.42</v>
      </c>
      <c r="V547" s="3">
        <f t="shared" si="224"/>
        <v>42691</v>
      </c>
      <c r="W547" s="40">
        <f ca="1">W546+SUMIFS('Transactions (Dated)'!$E$2:$E$53,'Transactions (Dated)'!$D$2:$D$53,'Share Values'!$V547,'Transactions (Dated)'!$B$2:$B$53,'Share Values'!W$11,'Transactions (Dated)'!$C$2:$C$53,"Buy")-SUMIFS('Transactions (Dated)'!$E$2:$E$53,'Transactions (Dated)'!$D$2:$D$53,'Share Values'!$V547,'Transactions (Dated)'!$B$2:$B$53,'Share Values'!W$11,'Transactions (Dated)'!$C$2:$C$53,"Sell")</f>
        <v>4625</v>
      </c>
      <c r="X547" s="40">
        <f ca="1">X546+SUMIFS('Transactions (Dated)'!$E$2:$E$53,'Transactions (Dated)'!$D$2:$D$53,'Share Values'!$V547,'Transactions (Dated)'!$B$2:$B$53,'Share Values'!X$11,'Transactions (Dated)'!$C$2:$C$53,"Buy")-SUMIFS('Transactions (Dated)'!$E$2:$E$53,'Transactions (Dated)'!$D$2:$D$53,'Share Values'!$V547,'Transactions (Dated)'!$B$2:$B$53,'Share Values'!X$11,'Transactions (Dated)'!$C$2:$C$53,"Sell")</f>
        <v>9375</v>
      </c>
      <c r="Y547" s="40">
        <f ca="1">Y546+SUMIFS('Transactions (Dated)'!$E$2:$E$53,'Transactions (Dated)'!$D$2:$D$53,'Share Values'!$V547,'Transactions (Dated)'!$B$2:$B$53,'Share Values'!Y$11,'Transactions (Dated)'!$C$2:$C$53,"Buy")-SUMIFS('Transactions (Dated)'!$E$2:$E$53,'Transactions (Dated)'!$D$2:$D$53,'Share Values'!$V547,'Transactions (Dated)'!$B$2:$B$53,'Share Values'!Y$11,'Transactions (Dated)'!$C$2:$C$53,"Sell")</f>
        <v>0</v>
      </c>
      <c r="Z547" s="40">
        <f ca="1">Z546+SUMIFS('Transactions (Dated)'!$E$2:$E$53,'Transactions (Dated)'!$D$2:$D$53,'Share Values'!$V547,'Transactions (Dated)'!$B$2:$B$53,'Share Values'!Z$11,'Transactions (Dated)'!$C$2:$C$53,"Buy")-SUMIFS('Transactions (Dated)'!$E$2:$E$53,'Transactions (Dated)'!$D$2:$D$53,'Share Values'!$V547,'Transactions (Dated)'!$B$2:$B$53,'Share Values'!Z$11,'Transactions (Dated)'!$C$2:$C$53,"Sell")</f>
        <v>1892</v>
      </c>
      <c r="AA547" s="40">
        <f ca="1">AA546+SUMIFS('Transactions (Dated)'!$E$2:$E$53,'Transactions (Dated)'!$D$2:$D$53,'Share Values'!$V547,'Transactions (Dated)'!$B$2:$B$53,'Share Values'!AA$11,'Transactions (Dated)'!$C$2:$C$53,"Buy")-SUMIFS('Transactions (Dated)'!$E$2:$E$53,'Transactions (Dated)'!$D$2:$D$53,'Share Values'!$V547,'Transactions (Dated)'!$B$2:$B$53,'Share Values'!AA$11,'Transactions (Dated)'!$C$2:$C$53,"Sell")</f>
        <v>2348</v>
      </c>
      <c r="AB547" s="40">
        <f ca="1">AB546+SUMIFS('Transactions (Dated)'!$E$2:$E$53,'Transactions (Dated)'!$D$2:$D$53,'Share Values'!$V547,'Transactions (Dated)'!$B$2:$B$53,'Share Values'!AB$11,'Transactions (Dated)'!$C$2:$C$53,"Buy")-SUMIFS('Transactions (Dated)'!$E$2:$E$53,'Transactions (Dated)'!$D$2:$D$53,'Share Values'!$V547,'Transactions (Dated)'!$B$2:$B$53,'Share Values'!AB$11,'Transactions (Dated)'!$C$2:$C$53,"Sell")</f>
        <v>4900</v>
      </c>
      <c r="AC547" s="40">
        <f ca="1">AC546+SUMIFS('Transactions (Dated)'!$E$2:$E$53,'Transactions (Dated)'!$D$2:$D$53,'Share Values'!$V547,'Transactions (Dated)'!$B$2:$B$53,'Share Values'!AC$11,'Transactions (Dated)'!$C$2:$C$53,"Buy")-SUMIFS('Transactions (Dated)'!$E$2:$E$53,'Transactions (Dated)'!$D$2:$D$53,'Share Values'!$V547,'Transactions (Dated)'!$B$2:$B$53,'Share Values'!AC$11,'Transactions (Dated)'!$C$2:$C$53,"Sell")</f>
        <v>2900</v>
      </c>
      <c r="AD547" s="40">
        <f ca="1">AD546+SUMIFS('Transactions (Dated)'!$E$2:$E$53,'Transactions (Dated)'!$D$2:$D$53,'Share Values'!$V547,'Transactions (Dated)'!$B$2:$B$53,'Share Values'!AD$11,'Transactions (Dated)'!$C$2:$C$53,"Buy")-SUMIFS('Transactions (Dated)'!$E$2:$E$53,'Transactions (Dated)'!$D$2:$D$53,'Share Values'!$V547,'Transactions (Dated)'!$B$2:$B$53,'Share Values'!AD$11,'Transactions (Dated)'!$C$2:$C$53,"Sell")</f>
        <v>14201</v>
      </c>
      <c r="AE547" s="40">
        <f ca="1">AE546+SUMIFS('Transactions (Dated)'!$E$2:$E$53,'Transactions (Dated)'!$D$2:$D$53,'Share Values'!$V547,'Transactions (Dated)'!$B$2:$B$53,'Share Values'!AE$11,'Transactions (Dated)'!$C$2:$C$53,"Buy")-SUMIFS('Transactions (Dated)'!$E$2:$E$53,'Transactions (Dated)'!$D$2:$D$53,'Share Values'!$V547,'Transactions (Dated)'!$B$2:$B$53,'Share Values'!AE$11,'Transactions (Dated)'!$C$2:$C$53,"Sell")</f>
        <v>6835</v>
      </c>
      <c r="AF547" s="40">
        <f ca="1">AF546+SUMIFS('Transactions (Dated)'!$E$2:$E$53,'Transactions (Dated)'!$D$2:$D$53,'Share Values'!$V547,'Transactions (Dated)'!$B$2:$B$53,'Share Values'!AF$11,'Transactions (Dated)'!$C$2:$C$53,"Buy")-SUMIFS('Transactions (Dated)'!$E$2:$E$53,'Transactions (Dated)'!$D$2:$D$53,'Share Values'!$V547,'Transactions (Dated)'!$B$2:$B$53,'Share Values'!AF$11,'Transactions (Dated)'!$C$2:$C$53,"Sell")</f>
        <v>4484</v>
      </c>
      <c r="AG547" s="40">
        <f ca="1">AG546+SUMIFS('Transactions (Dated)'!$E$2:$E$53,'Transactions (Dated)'!$D$2:$D$53,'Share Values'!$V547,'Transactions (Dated)'!$B$2:$B$53,'Share Values'!AG$11,'Transactions (Dated)'!$C$2:$C$53,"Buy")-SUMIFS('Transactions (Dated)'!$E$2:$E$53,'Transactions (Dated)'!$D$2:$D$53,'Share Values'!$V547,'Transactions (Dated)'!$B$2:$B$53,'Share Values'!AG$11,'Transactions (Dated)'!$C$2:$C$53,"Sell")</f>
        <v>2787</v>
      </c>
      <c r="AH547" s="40">
        <f ca="1">AH546+SUMIFS('Transactions (Dated)'!$E$2:$E$53,'Transactions (Dated)'!$D$2:$D$53,'Share Values'!$V547,'Transactions (Dated)'!$B$2:$B$53,'Share Values'!AH$11,'Transactions (Dated)'!$C$2:$C$53,"Buy")-SUMIFS('Transactions (Dated)'!$E$2:$E$53,'Transactions (Dated)'!$D$2:$D$53,'Share Values'!$V547,'Transactions (Dated)'!$B$2:$B$53,'Share Values'!AH$11,'Transactions (Dated)'!$C$2:$C$53,"Sell")</f>
        <v>41666</v>
      </c>
      <c r="AI547" s="40">
        <f ca="1">AI546+SUMIFS('Transactions (Dated)'!$E$2:$E$53,'Transactions (Dated)'!$D$2:$D$53,'Share Values'!$V547,'Transactions (Dated)'!$B$2:$B$53,'Share Values'!AI$11,'Transactions (Dated)'!$C$2:$C$53,"Buy")-SUMIFS('Transactions (Dated)'!$E$2:$E$53,'Transactions (Dated)'!$D$2:$D$53,'Share Values'!$V547,'Transactions (Dated)'!$B$2:$B$53,'Share Values'!AI$11,'Transactions (Dated)'!$C$2:$C$53,"Sell")</f>
        <v>0</v>
      </c>
      <c r="AJ547" s="40">
        <f ca="1">AJ546+SUMIFS('Transactions (Dated)'!$E$2:$E$53,'Transactions (Dated)'!$D$2:$D$53,'Share Values'!$V547,'Transactions (Dated)'!$B$2:$B$53,'Share Values'!AJ$11,'Transactions (Dated)'!$C$2:$C$53,"Buy")-SUMIFS('Transactions (Dated)'!$E$2:$E$53,'Transactions (Dated)'!$D$2:$D$53,'Share Values'!$V547,'Transactions (Dated)'!$B$2:$B$53,'Share Values'!AJ$11,'Transactions (Dated)'!$C$2:$C$53,"Sell")</f>
        <v>0</v>
      </c>
      <c r="AM547" s="3">
        <f t="shared" si="225"/>
        <v>42691</v>
      </c>
      <c r="AN547" s="6">
        <f t="shared" ca="1" si="226"/>
        <v>46758.75</v>
      </c>
      <c r="AO547" s="6">
        <f t="shared" ca="1" si="227"/>
        <v>22312.5</v>
      </c>
      <c r="AP547" s="6">
        <f t="shared" ca="1" si="228"/>
        <v>0</v>
      </c>
      <c r="AQ547" s="6">
        <f t="shared" ca="1" si="229"/>
        <v>71139.199999999997</v>
      </c>
      <c r="AR547" s="6">
        <f t="shared" ca="1" si="230"/>
        <v>27401.16</v>
      </c>
      <c r="AS547" s="6">
        <f t="shared" ca="1" si="231"/>
        <v>64582</v>
      </c>
      <c r="AT547" s="6">
        <f t="shared" ca="1" si="232"/>
        <v>43036</v>
      </c>
      <c r="AU547" s="6">
        <f t="shared" ca="1" si="233"/>
        <v>88472.23000000001</v>
      </c>
      <c r="AV547" s="6">
        <f t="shared" ca="1" si="234"/>
        <v>58986.05</v>
      </c>
      <c r="AW547" s="6">
        <f t="shared" ca="1" si="235"/>
        <v>53269.920000000006</v>
      </c>
      <c r="AX547" s="6">
        <f t="shared" ca="1" si="236"/>
        <v>56743.32</v>
      </c>
      <c r="AY547" s="6">
        <f t="shared" ca="1" si="237"/>
        <v>54999.12</v>
      </c>
      <c r="AZ547" s="6">
        <f t="shared" ca="1" si="238"/>
        <v>0</v>
      </c>
      <c r="BA547" s="6">
        <f t="shared" ca="1" si="239"/>
        <v>0</v>
      </c>
      <c r="BB547" s="6"/>
      <c r="BD547" s="4">
        <f t="shared" ca="1" si="240"/>
        <v>587700.24999999988</v>
      </c>
      <c r="BF547" s="3">
        <f t="shared" si="241"/>
        <v>42691</v>
      </c>
      <c r="BG547" s="6">
        <f>BG546+SUMIFS('Transactions (Dated)'!H:H,'Transactions (Dated)'!D:D,'Share Values'!AM547)</f>
        <v>483773.09999999992</v>
      </c>
      <c r="BH547" s="6">
        <f ca="1">BH546+SUMIFS('Transactions (Dated)'!$F:$F,'Transactions (Dated)'!$D:$D,$BF547,'Transactions (Dated)'!$B:$B,BH$11,'Transactions (Dated)'!$C:$C,"Dividend (paid to cash)")*W547</f>
        <v>0</v>
      </c>
      <c r="BI547" s="6">
        <f ca="1">BI546+SUMIFS('Transactions (Dated)'!$F:$F,'Transactions (Dated)'!$D:$D,$BF547,'Transactions (Dated)'!$B:$B,BI$11,'Transactions (Dated)'!$C:$C,"Dividend (paid to cash)")*X547</f>
        <v>2421.875</v>
      </c>
      <c r="BJ547" s="6">
        <f ca="1">BJ546+SUMIFS('Transactions (Dated)'!$F:$F,'Transactions (Dated)'!$D:$D,$BF547,'Transactions (Dated)'!$B:$B,BJ$11,'Transactions (Dated)'!$C:$C,"Dividend (paid to cash)")*Y547</f>
        <v>0</v>
      </c>
      <c r="BK547" s="6">
        <f ca="1">BK546+SUMIFS('Transactions (Dated)'!$F:$F,'Transactions (Dated)'!$D:$D,$BF547,'Transactions (Dated)'!$B:$B,BK$11,'Transactions (Dated)'!$C:$C,"Dividend (paid to cash)")*Z547</f>
        <v>567.6</v>
      </c>
      <c r="BL547" s="6">
        <f ca="1">BL546+SUMIFS('Transactions (Dated)'!$F:$F,'Transactions (Dated)'!$D:$D,$BF547,'Transactions (Dated)'!$B:$B,BL$11,'Transactions (Dated)'!$C:$C,"Dividend (paid to cash)")*AA547</f>
        <v>0</v>
      </c>
      <c r="BM547" s="6">
        <f ca="1">BM546+SUMIFS('Transactions (Dated)'!$F:$F,'Transactions (Dated)'!$D:$D,$BF547,'Transactions (Dated)'!$B:$B,BM$11,'Transactions (Dated)'!$C:$C,"Dividend (paid to cash)")*AB547</f>
        <v>3952.4870000000001</v>
      </c>
      <c r="BN547" s="6">
        <f ca="1">BN546+SUMIFS('Transactions (Dated)'!$F:$F,'Transactions (Dated)'!$D:$D,$BF547,'Transactions (Dated)'!$B:$B,BN$11,'Transactions (Dated)'!$C:$C,"Dividend (paid to cash)")*AC547</f>
        <v>3190</v>
      </c>
      <c r="BO547" s="6">
        <f ca="1">BO546+SUMIFS('Transactions (Dated)'!$F:$F,'Transactions (Dated)'!$D:$D,$BF547,'Transactions (Dated)'!$B:$B,BO$11,'Transactions (Dated)'!$C:$C,"Dividend (paid to cash)")*AD547</f>
        <v>0</v>
      </c>
      <c r="BP547" s="6">
        <f ca="1">BP546+SUMIFS('Transactions (Dated)'!$F:$F,'Transactions (Dated)'!$D:$D,$BF547,'Transactions (Dated)'!$B:$B,BP$11,'Transactions (Dated)'!$C:$C,"Dividend (paid to cash)")*AE547</f>
        <v>0</v>
      </c>
      <c r="BQ547" s="6">
        <f ca="1">BQ546+SUMIFS('Transactions (Dated)'!$F:$F,'Transactions (Dated)'!$D:$D,$BF547,'Transactions (Dated)'!$B:$B,BQ$11,'Transactions (Dated)'!$C:$C,"Dividend (paid to cash)")*AF547</f>
        <v>0</v>
      </c>
      <c r="BR547" s="6">
        <f ca="1">BR546+SUMIFS('Transactions (Dated)'!$F:$F,'Transactions (Dated)'!$D:$D,$BF547,'Transactions (Dated)'!$B:$B,BR$11,'Transactions (Dated)'!$C:$C,"Dividend (paid to cash)")*AG547</f>
        <v>0</v>
      </c>
      <c r="BS547" s="6">
        <f ca="1">BS546+SUMIFS('Transactions (Dated)'!$F:$F,'Transactions (Dated)'!$D:$D,$BF547,'Transactions (Dated)'!$B:$B,BS$11,'Transactions (Dated)'!$C:$C,"Dividend (paid to cash)")*AH547</f>
        <v>0</v>
      </c>
      <c r="BT547" s="6">
        <f ca="1">BT546+SUMIFS('Transactions (Dated)'!$F:$F,'Transactions (Dated)'!$D:$D,$BF547,'Transactions (Dated)'!$B:$B,BT$11,'Transactions (Dated)'!$C:$C,"Dividend (paid to cash)")*AI547</f>
        <v>0</v>
      </c>
      <c r="BU547" s="6">
        <f ca="1">BU546+SUMIFS('Transactions (Dated)'!$F:$F,'Transactions (Dated)'!$D:$D,$BF547,'Transactions (Dated)'!$B:$B,BU$11,'Transactions (Dated)'!$C:$C,"Dividend (paid to cash)")*AJ547</f>
        <v>0</v>
      </c>
      <c r="BX547" s="6">
        <f t="shared" ca="1" si="242"/>
        <v>493905.06199999992</v>
      </c>
      <c r="BZ547" s="3">
        <f t="shared" si="243"/>
        <v>42691</v>
      </c>
      <c r="CA547" s="4">
        <f t="shared" ca="1" si="244"/>
        <v>587700.24999999988</v>
      </c>
      <c r="CB547" s="4">
        <f t="shared" ca="1" si="245"/>
        <v>493905.06199999992</v>
      </c>
      <c r="CD547" s="4">
        <f t="shared" ca="1" si="246"/>
        <v>1081605.3119999999</v>
      </c>
    </row>
    <row r="548" spans="2:82">
      <c r="B548" s="3">
        <f t="shared" si="221"/>
        <v>42692</v>
      </c>
      <c r="C548" s="2">
        <v>14864</v>
      </c>
      <c r="E548" s="70">
        <v>42692</v>
      </c>
      <c r="F548" s="69">
        <v>10.25</v>
      </c>
      <c r="G548" s="69">
        <v>2.46</v>
      </c>
      <c r="H548" s="69">
        <v>20.079999999999998</v>
      </c>
      <c r="I548" s="69">
        <v>37.85</v>
      </c>
      <c r="J548" s="69">
        <v>11.95</v>
      </c>
      <c r="K548" s="69">
        <v>13.25</v>
      </c>
      <c r="L548" s="69">
        <v>14.78</v>
      </c>
      <c r="M548" s="69">
        <v>6.44</v>
      </c>
      <c r="N548" s="69">
        <v>8.7200000000000006</v>
      </c>
      <c r="O548" s="69">
        <v>11.89</v>
      </c>
      <c r="P548" s="69">
        <v>20.260000000000002</v>
      </c>
      <c r="Q548" s="69">
        <v>1.27</v>
      </c>
      <c r="R548" s="69">
        <v>7.69</v>
      </c>
      <c r="S548" s="69">
        <v>40.46</v>
      </c>
      <c r="V548" s="3">
        <f t="shared" si="224"/>
        <v>42692</v>
      </c>
      <c r="W548" s="40">
        <f ca="1">W547+SUMIFS('Transactions (Dated)'!$E$2:$E$53,'Transactions (Dated)'!$D$2:$D$53,'Share Values'!$V548,'Transactions (Dated)'!$B$2:$B$53,'Share Values'!W$11,'Transactions (Dated)'!$C$2:$C$53,"Buy")-SUMIFS('Transactions (Dated)'!$E$2:$E$53,'Transactions (Dated)'!$D$2:$D$53,'Share Values'!$V548,'Transactions (Dated)'!$B$2:$B$53,'Share Values'!W$11,'Transactions (Dated)'!$C$2:$C$53,"Sell")</f>
        <v>4625</v>
      </c>
      <c r="X548" s="40">
        <f ca="1">X547+SUMIFS('Transactions (Dated)'!$E$2:$E$53,'Transactions (Dated)'!$D$2:$D$53,'Share Values'!$V548,'Transactions (Dated)'!$B$2:$B$53,'Share Values'!X$11,'Transactions (Dated)'!$C$2:$C$53,"Buy")-SUMIFS('Transactions (Dated)'!$E$2:$E$53,'Transactions (Dated)'!$D$2:$D$53,'Share Values'!$V548,'Transactions (Dated)'!$B$2:$B$53,'Share Values'!X$11,'Transactions (Dated)'!$C$2:$C$53,"Sell")</f>
        <v>9375</v>
      </c>
      <c r="Y548" s="40">
        <f ca="1">Y547+SUMIFS('Transactions (Dated)'!$E$2:$E$53,'Transactions (Dated)'!$D$2:$D$53,'Share Values'!$V548,'Transactions (Dated)'!$B$2:$B$53,'Share Values'!Y$11,'Transactions (Dated)'!$C$2:$C$53,"Buy")-SUMIFS('Transactions (Dated)'!$E$2:$E$53,'Transactions (Dated)'!$D$2:$D$53,'Share Values'!$V548,'Transactions (Dated)'!$B$2:$B$53,'Share Values'!Y$11,'Transactions (Dated)'!$C$2:$C$53,"Sell")</f>
        <v>0</v>
      </c>
      <c r="Z548" s="40">
        <f ca="1">Z547+SUMIFS('Transactions (Dated)'!$E$2:$E$53,'Transactions (Dated)'!$D$2:$D$53,'Share Values'!$V548,'Transactions (Dated)'!$B$2:$B$53,'Share Values'!Z$11,'Transactions (Dated)'!$C$2:$C$53,"Buy")-SUMIFS('Transactions (Dated)'!$E$2:$E$53,'Transactions (Dated)'!$D$2:$D$53,'Share Values'!$V548,'Transactions (Dated)'!$B$2:$B$53,'Share Values'!Z$11,'Transactions (Dated)'!$C$2:$C$53,"Sell")</f>
        <v>1892</v>
      </c>
      <c r="AA548" s="40">
        <f ca="1">AA547+SUMIFS('Transactions (Dated)'!$E$2:$E$53,'Transactions (Dated)'!$D$2:$D$53,'Share Values'!$V548,'Transactions (Dated)'!$B$2:$B$53,'Share Values'!AA$11,'Transactions (Dated)'!$C$2:$C$53,"Buy")-SUMIFS('Transactions (Dated)'!$E$2:$E$53,'Transactions (Dated)'!$D$2:$D$53,'Share Values'!$V548,'Transactions (Dated)'!$B$2:$B$53,'Share Values'!AA$11,'Transactions (Dated)'!$C$2:$C$53,"Sell")</f>
        <v>2348</v>
      </c>
      <c r="AB548" s="40">
        <f ca="1">AB547+SUMIFS('Transactions (Dated)'!$E$2:$E$53,'Transactions (Dated)'!$D$2:$D$53,'Share Values'!$V548,'Transactions (Dated)'!$B$2:$B$53,'Share Values'!AB$11,'Transactions (Dated)'!$C$2:$C$53,"Buy")-SUMIFS('Transactions (Dated)'!$E$2:$E$53,'Transactions (Dated)'!$D$2:$D$53,'Share Values'!$V548,'Transactions (Dated)'!$B$2:$B$53,'Share Values'!AB$11,'Transactions (Dated)'!$C$2:$C$53,"Sell")</f>
        <v>4900</v>
      </c>
      <c r="AC548" s="40">
        <f ca="1">AC547+SUMIFS('Transactions (Dated)'!$E$2:$E$53,'Transactions (Dated)'!$D$2:$D$53,'Share Values'!$V548,'Transactions (Dated)'!$B$2:$B$53,'Share Values'!AC$11,'Transactions (Dated)'!$C$2:$C$53,"Buy")-SUMIFS('Transactions (Dated)'!$E$2:$E$53,'Transactions (Dated)'!$D$2:$D$53,'Share Values'!$V548,'Transactions (Dated)'!$B$2:$B$53,'Share Values'!AC$11,'Transactions (Dated)'!$C$2:$C$53,"Sell")</f>
        <v>2900</v>
      </c>
      <c r="AD548" s="40">
        <f ca="1">AD547+SUMIFS('Transactions (Dated)'!$E$2:$E$53,'Transactions (Dated)'!$D$2:$D$53,'Share Values'!$V548,'Transactions (Dated)'!$B$2:$B$53,'Share Values'!AD$11,'Transactions (Dated)'!$C$2:$C$53,"Buy")-SUMIFS('Transactions (Dated)'!$E$2:$E$53,'Transactions (Dated)'!$D$2:$D$53,'Share Values'!$V548,'Transactions (Dated)'!$B$2:$B$53,'Share Values'!AD$11,'Transactions (Dated)'!$C$2:$C$53,"Sell")</f>
        <v>14201</v>
      </c>
      <c r="AE548" s="40">
        <f ca="1">AE547+SUMIFS('Transactions (Dated)'!$E$2:$E$53,'Transactions (Dated)'!$D$2:$D$53,'Share Values'!$V548,'Transactions (Dated)'!$B$2:$B$53,'Share Values'!AE$11,'Transactions (Dated)'!$C$2:$C$53,"Buy")-SUMIFS('Transactions (Dated)'!$E$2:$E$53,'Transactions (Dated)'!$D$2:$D$53,'Share Values'!$V548,'Transactions (Dated)'!$B$2:$B$53,'Share Values'!AE$11,'Transactions (Dated)'!$C$2:$C$53,"Sell")</f>
        <v>6835</v>
      </c>
      <c r="AF548" s="40">
        <f ca="1">AF547+SUMIFS('Transactions (Dated)'!$E$2:$E$53,'Transactions (Dated)'!$D$2:$D$53,'Share Values'!$V548,'Transactions (Dated)'!$B$2:$B$53,'Share Values'!AF$11,'Transactions (Dated)'!$C$2:$C$53,"Buy")-SUMIFS('Transactions (Dated)'!$E$2:$E$53,'Transactions (Dated)'!$D$2:$D$53,'Share Values'!$V548,'Transactions (Dated)'!$B$2:$B$53,'Share Values'!AF$11,'Transactions (Dated)'!$C$2:$C$53,"Sell")</f>
        <v>4484</v>
      </c>
      <c r="AG548" s="40">
        <f ca="1">AG547+SUMIFS('Transactions (Dated)'!$E$2:$E$53,'Transactions (Dated)'!$D$2:$D$53,'Share Values'!$V548,'Transactions (Dated)'!$B$2:$B$53,'Share Values'!AG$11,'Transactions (Dated)'!$C$2:$C$53,"Buy")-SUMIFS('Transactions (Dated)'!$E$2:$E$53,'Transactions (Dated)'!$D$2:$D$53,'Share Values'!$V548,'Transactions (Dated)'!$B$2:$B$53,'Share Values'!AG$11,'Transactions (Dated)'!$C$2:$C$53,"Sell")</f>
        <v>2787</v>
      </c>
      <c r="AH548" s="40">
        <f ca="1">AH547+SUMIFS('Transactions (Dated)'!$E$2:$E$53,'Transactions (Dated)'!$D$2:$D$53,'Share Values'!$V548,'Transactions (Dated)'!$B$2:$B$53,'Share Values'!AH$11,'Transactions (Dated)'!$C$2:$C$53,"Buy")-SUMIFS('Transactions (Dated)'!$E$2:$E$53,'Transactions (Dated)'!$D$2:$D$53,'Share Values'!$V548,'Transactions (Dated)'!$B$2:$B$53,'Share Values'!AH$11,'Transactions (Dated)'!$C$2:$C$53,"Sell")</f>
        <v>41666</v>
      </c>
      <c r="AI548" s="40">
        <f ca="1">AI547+SUMIFS('Transactions (Dated)'!$E$2:$E$53,'Transactions (Dated)'!$D$2:$D$53,'Share Values'!$V548,'Transactions (Dated)'!$B$2:$B$53,'Share Values'!AI$11,'Transactions (Dated)'!$C$2:$C$53,"Buy")-SUMIFS('Transactions (Dated)'!$E$2:$E$53,'Transactions (Dated)'!$D$2:$D$53,'Share Values'!$V548,'Transactions (Dated)'!$B$2:$B$53,'Share Values'!AI$11,'Transactions (Dated)'!$C$2:$C$53,"Sell")</f>
        <v>0</v>
      </c>
      <c r="AJ548" s="40">
        <f ca="1">AJ547+SUMIFS('Transactions (Dated)'!$E$2:$E$53,'Transactions (Dated)'!$D$2:$D$53,'Share Values'!$V548,'Transactions (Dated)'!$B$2:$B$53,'Share Values'!AJ$11,'Transactions (Dated)'!$C$2:$C$53,"Buy")-SUMIFS('Transactions (Dated)'!$E$2:$E$53,'Transactions (Dated)'!$D$2:$D$53,'Share Values'!$V548,'Transactions (Dated)'!$B$2:$B$53,'Share Values'!AJ$11,'Transactions (Dated)'!$C$2:$C$53,"Sell")</f>
        <v>0</v>
      </c>
      <c r="AM548" s="3">
        <f t="shared" si="225"/>
        <v>42692</v>
      </c>
      <c r="AN548" s="6">
        <f t="shared" ca="1" si="226"/>
        <v>47406.25</v>
      </c>
      <c r="AO548" s="6">
        <f t="shared" ca="1" si="227"/>
        <v>23062.5</v>
      </c>
      <c r="AP548" s="6">
        <f t="shared" ca="1" si="228"/>
        <v>0</v>
      </c>
      <c r="AQ548" s="6">
        <f t="shared" ca="1" si="229"/>
        <v>71612.2</v>
      </c>
      <c r="AR548" s="6">
        <f t="shared" ca="1" si="230"/>
        <v>28058.6</v>
      </c>
      <c r="AS548" s="6">
        <f t="shared" ca="1" si="231"/>
        <v>64925</v>
      </c>
      <c r="AT548" s="6">
        <f t="shared" ca="1" si="232"/>
        <v>42862</v>
      </c>
      <c r="AU548" s="6">
        <f t="shared" ca="1" si="233"/>
        <v>91454.44</v>
      </c>
      <c r="AV548" s="6">
        <f t="shared" ca="1" si="234"/>
        <v>59601.200000000004</v>
      </c>
      <c r="AW548" s="6">
        <f t="shared" ca="1" si="235"/>
        <v>53314.76</v>
      </c>
      <c r="AX548" s="6">
        <f t="shared" ca="1" si="236"/>
        <v>56464.62</v>
      </c>
      <c r="AY548" s="6">
        <f t="shared" ca="1" si="237"/>
        <v>52915.82</v>
      </c>
      <c r="AZ548" s="6">
        <f t="shared" ca="1" si="238"/>
        <v>0</v>
      </c>
      <c r="BA548" s="6">
        <f t="shared" ca="1" si="239"/>
        <v>0</v>
      </c>
      <c r="BB548" s="6"/>
      <c r="BD548" s="4">
        <f t="shared" ca="1" si="240"/>
        <v>591677.39</v>
      </c>
      <c r="BF548" s="3">
        <f t="shared" si="241"/>
        <v>42692</v>
      </c>
      <c r="BG548" s="6">
        <f>BG547+SUMIFS('Transactions (Dated)'!H:H,'Transactions (Dated)'!D:D,'Share Values'!AM548)</f>
        <v>483773.09999999992</v>
      </c>
      <c r="BH548" s="6">
        <f ca="1">BH547+SUMIFS('Transactions (Dated)'!$F:$F,'Transactions (Dated)'!$D:$D,$BF548,'Transactions (Dated)'!$B:$B,BH$11,'Transactions (Dated)'!$C:$C,"Dividend (paid to cash)")*W548</f>
        <v>0</v>
      </c>
      <c r="BI548" s="6">
        <f ca="1">BI547+SUMIFS('Transactions (Dated)'!$F:$F,'Transactions (Dated)'!$D:$D,$BF548,'Transactions (Dated)'!$B:$B,BI$11,'Transactions (Dated)'!$C:$C,"Dividend (paid to cash)")*X548</f>
        <v>2421.875</v>
      </c>
      <c r="BJ548" s="6">
        <f ca="1">BJ547+SUMIFS('Transactions (Dated)'!$F:$F,'Transactions (Dated)'!$D:$D,$BF548,'Transactions (Dated)'!$B:$B,BJ$11,'Transactions (Dated)'!$C:$C,"Dividend (paid to cash)")*Y548</f>
        <v>0</v>
      </c>
      <c r="BK548" s="6">
        <f ca="1">BK547+SUMIFS('Transactions (Dated)'!$F:$F,'Transactions (Dated)'!$D:$D,$BF548,'Transactions (Dated)'!$B:$B,BK$11,'Transactions (Dated)'!$C:$C,"Dividend (paid to cash)")*Z548</f>
        <v>567.6</v>
      </c>
      <c r="BL548" s="6">
        <f ca="1">BL547+SUMIFS('Transactions (Dated)'!$F:$F,'Transactions (Dated)'!$D:$D,$BF548,'Transactions (Dated)'!$B:$B,BL$11,'Transactions (Dated)'!$C:$C,"Dividend (paid to cash)")*AA548</f>
        <v>0</v>
      </c>
      <c r="BM548" s="6">
        <f ca="1">BM547+SUMIFS('Transactions (Dated)'!$F:$F,'Transactions (Dated)'!$D:$D,$BF548,'Transactions (Dated)'!$B:$B,BM$11,'Transactions (Dated)'!$C:$C,"Dividend (paid to cash)")*AB548</f>
        <v>3952.4870000000001</v>
      </c>
      <c r="BN548" s="6">
        <f ca="1">BN547+SUMIFS('Transactions (Dated)'!$F:$F,'Transactions (Dated)'!$D:$D,$BF548,'Transactions (Dated)'!$B:$B,BN$11,'Transactions (Dated)'!$C:$C,"Dividend (paid to cash)")*AC548</f>
        <v>3190</v>
      </c>
      <c r="BO548" s="6">
        <f ca="1">BO547+SUMIFS('Transactions (Dated)'!$F:$F,'Transactions (Dated)'!$D:$D,$BF548,'Transactions (Dated)'!$B:$B,BO$11,'Transactions (Dated)'!$C:$C,"Dividend (paid to cash)")*AD548</f>
        <v>0</v>
      </c>
      <c r="BP548" s="6">
        <f ca="1">BP547+SUMIFS('Transactions (Dated)'!$F:$F,'Transactions (Dated)'!$D:$D,$BF548,'Transactions (Dated)'!$B:$B,BP$11,'Transactions (Dated)'!$C:$C,"Dividend (paid to cash)")*AE548</f>
        <v>0</v>
      </c>
      <c r="BQ548" s="6">
        <f ca="1">BQ547+SUMIFS('Transactions (Dated)'!$F:$F,'Transactions (Dated)'!$D:$D,$BF548,'Transactions (Dated)'!$B:$B,BQ$11,'Transactions (Dated)'!$C:$C,"Dividend (paid to cash)")*AF548</f>
        <v>0</v>
      </c>
      <c r="BR548" s="6">
        <f ca="1">BR547+SUMIFS('Transactions (Dated)'!$F:$F,'Transactions (Dated)'!$D:$D,$BF548,'Transactions (Dated)'!$B:$B,BR$11,'Transactions (Dated)'!$C:$C,"Dividend (paid to cash)")*AG548</f>
        <v>0</v>
      </c>
      <c r="BS548" s="6">
        <f ca="1">BS547+SUMIFS('Transactions (Dated)'!$F:$F,'Transactions (Dated)'!$D:$D,$BF548,'Transactions (Dated)'!$B:$B,BS$11,'Transactions (Dated)'!$C:$C,"Dividend (paid to cash)")*AH548</f>
        <v>0</v>
      </c>
      <c r="BT548" s="6">
        <f ca="1">BT547+SUMIFS('Transactions (Dated)'!$F:$F,'Transactions (Dated)'!$D:$D,$BF548,'Transactions (Dated)'!$B:$B,BT$11,'Transactions (Dated)'!$C:$C,"Dividend (paid to cash)")*AI548</f>
        <v>0</v>
      </c>
      <c r="BU548" s="6">
        <f ca="1">BU547+SUMIFS('Transactions (Dated)'!$F:$F,'Transactions (Dated)'!$D:$D,$BF548,'Transactions (Dated)'!$B:$B,BU$11,'Transactions (Dated)'!$C:$C,"Dividend (paid to cash)")*AJ548</f>
        <v>0</v>
      </c>
      <c r="BX548" s="6">
        <f t="shared" ca="1" si="242"/>
        <v>493905.06199999992</v>
      </c>
      <c r="BZ548" s="3">
        <f t="shared" si="243"/>
        <v>42692</v>
      </c>
      <c r="CA548" s="4">
        <f t="shared" ca="1" si="244"/>
        <v>591677.39</v>
      </c>
      <c r="CB548" s="4">
        <f t="shared" ca="1" si="245"/>
        <v>493905.06199999992</v>
      </c>
      <c r="CD548" s="4">
        <f t="shared" ca="1" si="246"/>
        <v>1085582.452</v>
      </c>
    </row>
    <row r="549" spans="2:82">
      <c r="B549" s="3">
        <f t="shared" si="221"/>
        <v>42695</v>
      </c>
      <c r="C549" s="2">
        <v>15039.9</v>
      </c>
      <c r="E549" s="70">
        <v>42695</v>
      </c>
      <c r="F549" s="69">
        <v>10.18</v>
      </c>
      <c r="G549" s="69">
        <v>2.4500000000000002</v>
      </c>
      <c r="H549" s="69">
        <v>20.329999999999998</v>
      </c>
      <c r="I549" s="69">
        <v>37.85</v>
      </c>
      <c r="J549" s="69">
        <v>12.08</v>
      </c>
      <c r="K549" s="69">
        <v>13.25</v>
      </c>
      <c r="L549" s="69">
        <v>15</v>
      </c>
      <c r="M549" s="69">
        <v>6.53</v>
      </c>
      <c r="N549" s="69">
        <v>8.61</v>
      </c>
      <c r="O549" s="69">
        <v>11.93</v>
      </c>
      <c r="P549" s="69">
        <v>20.350000000000001</v>
      </c>
      <c r="Q549" s="69">
        <v>1.28</v>
      </c>
      <c r="R549" s="69">
        <v>8.08</v>
      </c>
      <c r="S549" s="69">
        <v>40.44</v>
      </c>
      <c r="V549" s="3">
        <f t="shared" si="224"/>
        <v>42695</v>
      </c>
      <c r="W549" s="40">
        <f ca="1">W548+SUMIFS('Transactions (Dated)'!$E$2:$E$53,'Transactions (Dated)'!$D$2:$D$53,'Share Values'!$V549,'Transactions (Dated)'!$B$2:$B$53,'Share Values'!W$11,'Transactions (Dated)'!$C$2:$C$53,"Buy")-SUMIFS('Transactions (Dated)'!$E$2:$E$53,'Transactions (Dated)'!$D$2:$D$53,'Share Values'!$V549,'Transactions (Dated)'!$B$2:$B$53,'Share Values'!W$11,'Transactions (Dated)'!$C$2:$C$53,"Sell")</f>
        <v>4625</v>
      </c>
      <c r="X549" s="40">
        <f ca="1">X548+SUMIFS('Transactions (Dated)'!$E$2:$E$53,'Transactions (Dated)'!$D$2:$D$53,'Share Values'!$V549,'Transactions (Dated)'!$B$2:$B$53,'Share Values'!X$11,'Transactions (Dated)'!$C$2:$C$53,"Buy")-SUMIFS('Transactions (Dated)'!$E$2:$E$53,'Transactions (Dated)'!$D$2:$D$53,'Share Values'!$V549,'Transactions (Dated)'!$B$2:$B$53,'Share Values'!X$11,'Transactions (Dated)'!$C$2:$C$53,"Sell")</f>
        <v>9375</v>
      </c>
      <c r="Y549" s="40">
        <f ca="1">Y548+SUMIFS('Transactions (Dated)'!$E$2:$E$53,'Transactions (Dated)'!$D$2:$D$53,'Share Values'!$V549,'Transactions (Dated)'!$B$2:$B$53,'Share Values'!Y$11,'Transactions (Dated)'!$C$2:$C$53,"Buy")-SUMIFS('Transactions (Dated)'!$E$2:$E$53,'Transactions (Dated)'!$D$2:$D$53,'Share Values'!$V549,'Transactions (Dated)'!$B$2:$B$53,'Share Values'!Y$11,'Transactions (Dated)'!$C$2:$C$53,"Sell")</f>
        <v>0</v>
      </c>
      <c r="Z549" s="40">
        <f ca="1">Z548+SUMIFS('Transactions (Dated)'!$E$2:$E$53,'Transactions (Dated)'!$D$2:$D$53,'Share Values'!$V549,'Transactions (Dated)'!$B$2:$B$53,'Share Values'!Z$11,'Transactions (Dated)'!$C$2:$C$53,"Buy")-SUMIFS('Transactions (Dated)'!$E$2:$E$53,'Transactions (Dated)'!$D$2:$D$53,'Share Values'!$V549,'Transactions (Dated)'!$B$2:$B$53,'Share Values'!Z$11,'Transactions (Dated)'!$C$2:$C$53,"Sell")</f>
        <v>1892</v>
      </c>
      <c r="AA549" s="40">
        <f ca="1">AA548+SUMIFS('Transactions (Dated)'!$E$2:$E$53,'Transactions (Dated)'!$D$2:$D$53,'Share Values'!$V549,'Transactions (Dated)'!$B$2:$B$53,'Share Values'!AA$11,'Transactions (Dated)'!$C$2:$C$53,"Buy")-SUMIFS('Transactions (Dated)'!$E$2:$E$53,'Transactions (Dated)'!$D$2:$D$53,'Share Values'!$V549,'Transactions (Dated)'!$B$2:$B$53,'Share Values'!AA$11,'Transactions (Dated)'!$C$2:$C$53,"Sell")</f>
        <v>2348</v>
      </c>
      <c r="AB549" s="40">
        <f ca="1">AB548+SUMIFS('Transactions (Dated)'!$E$2:$E$53,'Transactions (Dated)'!$D$2:$D$53,'Share Values'!$V549,'Transactions (Dated)'!$B$2:$B$53,'Share Values'!AB$11,'Transactions (Dated)'!$C$2:$C$53,"Buy")-SUMIFS('Transactions (Dated)'!$E$2:$E$53,'Transactions (Dated)'!$D$2:$D$53,'Share Values'!$V549,'Transactions (Dated)'!$B$2:$B$53,'Share Values'!AB$11,'Transactions (Dated)'!$C$2:$C$53,"Sell")</f>
        <v>4900</v>
      </c>
      <c r="AC549" s="40">
        <f ca="1">AC548+SUMIFS('Transactions (Dated)'!$E$2:$E$53,'Transactions (Dated)'!$D$2:$D$53,'Share Values'!$V549,'Transactions (Dated)'!$B$2:$B$53,'Share Values'!AC$11,'Transactions (Dated)'!$C$2:$C$53,"Buy")-SUMIFS('Transactions (Dated)'!$E$2:$E$53,'Transactions (Dated)'!$D$2:$D$53,'Share Values'!$V549,'Transactions (Dated)'!$B$2:$B$53,'Share Values'!AC$11,'Transactions (Dated)'!$C$2:$C$53,"Sell")</f>
        <v>2900</v>
      </c>
      <c r="AD549" s="40">
        <f ca="1">AD548+SUMIFS('Transactions (Dated)'!$E$2:$E$53,'Transactions (Dated)'!$D$2:$D$53,'Share Values'!$V549,'Transactions (Dated)'!$B$2:$B$53,'Share Values'!AD$11,'Transactions (Dated)'!$C$2:$C$53,"Buy")-SUMIFS('Transactions (Dated)'!$E$2:$E$53,'Transactions (Dated)'!$D$2:$D$53,'Share Values'!$V549,'Transactions (Dated)'!$B$2:$B$53,'Share Values'!AD$11,'Transactions (Dated)'!$C$2:$C$53,"Sell")</f>
        <v>14201</v>
      </c>
      <c r="AE549" s="40">
        <f ca="1">AE548+SUMIFS('Transactions (Dated)'!$E$2:$E$53,'Transactions (Dated)'!$D$2:$D$53,'Share Values'!$V549,'Transactions (Dated)'!$B$2:$B$53,'Share Values'!AE$11,'Transactions (Dated)'!$C$2:$C$53,"Buy")-SUMIFS('Transactions (Dated)'!$E$2:$E$53,'Transactions (Dated)'!$D$2:$D$53,'Share Values'!$V549,'Transactions (Dated)'!$B$2:$B$53,'Share Values'!AE$11,'Transactions (Dated)'!$C$2:$C$53,"Sell")</f>
        <v>6835</v>
      </c>
      <c r="AF549" s="40">
        <f ca="1">AF548+SUMIFS('Transactions (Dated)'!$E$2:$E$53,'Transactions (Dated)'!$D$2:$D$53,'Share Values'!$V549,'Transactions (Dated)'!$B$2:$B$53,'Share Values'!AF$11,'Transactions (Dated)'!$C$2:$C$53,"Buy")-SUMIFS('Transactions (Dated)'!$E$2:$E$53,'Transactions (Dated)'!$D$2:$D$53,'Share Values'!$V549,'Transactions (Dated)'!$B$2:$B$53,'Share Values'!AF$11,'Transactions (Dated)'!$C$2:$C$53,"Sell")</f>
        <v>4484</v>
      </c>
      <c r="AG549" s="40">
        <f ca="1">AG548+SUMIFS('Transactions (Dated)'!$E$2:$E$53,'Transactions (Dated)'!$D$2:$D$53,'Share Values'!$V549,'Transactions (Dated)'!$B$2:$B$53,'Share Values'!AG$11,'Transactions (Dated)'!$C$2:$C$53,"Buy")-SUMIFS('Transactions (Dated)'!$E$2:$E$53,'Transactions (Dated)'!$D$2:$D$53,'Share Values'!$V549,'Transactions (Dated)'!$B$2:$B$53,'Share Values'!AG$11,'Transactions (Dated)'!$C$2:$C$53,"Sell")</f>
        <v>2787</v>
      </c>
      <c r="AH549" s="40">
        <f ca="1">AH548+SUMIFS('Transactions (Dated)'!$E$2:$E$53,'Transactions (Dated)'!$D$2:$D$53,'Share Values'!$V549,'Transactions (Dated)'!$B$2:$B$53,'Share Values'!AH$11,'Transactions (Dated)'!$C$2:$C$53,"Buy")-SUMIFS('Transactions (Dated)'!$E$2:$E$53,'Transactions (Dated)'!$D$2:$D$53,'Share Values'!$V549,'Transactions (Dated)'!$B$2:$B$53,'Share Values'!AH$11,'Transactions (Dated)'!$C$2:$C$53,"Sell")</f>
        <v>41666</v>
      </c>
      <c r="AI549" s="40">
        <f ca="1">AI548+SUMIFS('Transactions (Dated)'!$E$2:$E$53,'Transactions (Dated)'!$D$2:$D$53,'Share Values'!$V549,'Transactions (Dated)'!$B$2:$B$53,'Share Values'!AI$11,'Transactions (Dated)'!$C$2:$C$53,"Buy")-SUMIFS('Transactions (Dated)'!$E$2:$E$53,'Transactions (Dated)'!$D$2:$D$53,'Share Values'!$V549,'Transactions (Dated)'!$B$2:$B$53,'Share Values'!AI$11,'Transactions (Dated)'!$C$2:$C$53,"Sell")</f>
        <v>0</v>
      </c>
      <c r="AJ549" s="40">
        <f ca="1">AJ548+SUMIFS('Transactions (Dated)'!$E$2:$E$53,'Transactions (Dated)'!$D$2:$D$53,'Share Values'!$V549,'Transactions (Dated)'!$B$2:$B$53,'Share Values'!AJ$11,'Transactions (Dated)'!$C$2:$C$53,"Buy")-SUMIFS('Transactions (Dated)'!$E$2:$E$53,'Transactions (Dated)'!$D$2:$D$53,'Share Values'!$V549,'Transactions (Dated)'!$B$2:$B$53,'Share Values'!AJ$11,'Transactions (Dated)'!$C$2:$C$53,"Sell")</f>
        <v>0</v>
      </c>
      <c r="AM549" s="3">
        <f t="shared" si="225"/>
        <v>42695</v>
      </c>
      <c r="AN549" s="6">
        <f t="shared" ca="1" si="226"/>
        <v>47082.5</v>
      </c>
      <c r="AO549" s="6">
        <f t="shared" ca="1" si="227"/>
        <v>22968.75</v>
      </c>
      <c r="AP549" s="6">
        <f t="shared" ca="1" si="228"/>
        <v>0</v>
      </c>
      <c r="AQ549" s="6">
        <f t="shared" ca="1" si="229"/>
        <v>71612.2</v>
      </c>
      <c r="AR549" s="6">
        <f t="shared" ca="1" si="230"/>
        <v>28363.84</v>
      </c>
      <c r="AS549" s="6">
        <f t="shared" ca="1" si="231"/>
        <v>64925</v>
      </c>
      <c r="AT549" s="6">
        <f t="shared" ca="1" si="232"/>
        <v>43500</v>
      </c>
      <c r="AU549" s="6">
        <f t="shared" ca="1" si="233"/>
        <v>92732.53</v>
      </c>
      <c r="AV549" s="6">
        <f t="shared" ca="1" si="234"/>
        <v>58849.35</v>
      </c>
      <c r="AW549" s="6">
        <f t="shared" ca="1" si="235"/>
        <v>53494.119999999995</v>
      </c>
      <c r="AX549" s="6">
        <f t="shared" ca="1" si="236"/>
        <v>56715.450000000004</v>
      </c>
      <c r="AY549" s="6">
        <f t="shared" ca="1" si="237"/>
        <v>53332.480000000003</v>
      </c>
      <c r="AZ549" s="6">
        <f t="shared" ca="1" si="238"/>
        <v>0</v>
      </c>
      <c r="BA549" s="6">
        <f t="shared" ca="1" si="239"/>
        <v>0</v>
      </c>
      <c r="BB549" s="6"/>
      <c r="BD549" s="4">
        <f t="shared" ca="1" si="240"/>
        <v>593576.22</v>
      </c>
      <c r="BF549" s="3">
        <f t="shared" si="241"/>
        <v>42695</v>
      </c>
      <c r="BG549" s="6">
        <f>BG548+SUMIFS('Transactions (Dated)'!H:H,'Transactions (Dated)'!D:D,'Share Values'!AM549)</f>
        <v>483773.09999999992</v>
      </c>
      <c r="BH549" s="6">
        <f ca="1">BH548+SUMIFS('Transactions (Dated)'!$F:$F,'Transactions (Dated)'!$D:$D,$BF549,'Transactions (Dated)'!$B:$B,BH$11,'Transactions (Dated)'!$C:$C,"Dividend (paid to cash)")*W549</f>
        <v>0</v>
      </c>
      <c r="BI549" s="6">
        <f ca="1">BI548+SUMIFS('Transactions (Dated)'!$F:$F,'Transactions (Dated)'!$D:$D,$BF549,'Transactions (Dated)'!$B:$B,BI$11,'Transactions (Dated)'!$C:$C,"Dividend (paid to cash)")*X549</f>
        <v>2421.875</v>
      </c>
      <c r="BJ549" s="6">
        <f ca="1">BJ548+SUMIFS('Transactions (Dated)'!$F:$F,'Transactions (Dated)'!$D:$D,$BF549,'Transactions (Dated)'!$B:$B,BJ$11,'Transactions (Dated)'!$C:$C,"Dividend (paid to cash)")*Y549</f>
        <v>0</v>
      </c>
      <c r="BK549" s="6">
        <f ca="1">BK548+SUMIFS('Transactions (Dated)'!$F:$F,'Transactions (Dated)'!$D:$D,$BF549,'Transactions (Dated)'!$B:$B,BK$11,'Transactions (Dated)'!$C:$C,"Dividend (paid to cash)")*Z549</f>
        <v>567.6</v>
      </c>
      <c r="BL549" s="6">
        <f ca="1">BL548+SUMIFS('Transactions (Dated)'!$F:$F,'Transactions (Dated)'!$D:$D,$BF549,'Transactions (Dated)'!$B:$B,BL$11,'Transactions (Dated)'!$C:$C,"Dividend (paid to cash)")*AA549</f>
        <v>0</v>
      </c>
      <c r="BM549" s="6">
        <f ca="1">BM548+SUMIFS('Transactions (Dated)'!$F:$F,'Transactions (Dated)'!$D:$D,$BF549,'Transactions (Dated)'!$B:$B,BM$11,'Transactions (Dated)'!$C:$C,"Dividend (paid to cash)")*AB549</f>
        <v>3952.4870000000001</v>
      </c>
      <c r="BN549" s="6">
        <f ca="1">BN548+SUMIFS('Transactions (Dated)'!$F:$F,'Transactions (Dated)'!$D:$D,$BF549,'Transactions (Dated)'!$B:$B,BN$11,'Transactions (Dated)'!$C:$C,"Dividend (paid to cash)")*AC549</f>
        <v>3190</v>
      </c>
      <c r="BO549" s="6">
        <f ca="1">BO548+SUMIFS('Transactions (Dated)'!$F:$F,'Transactions (Dated)'!$D:$D,$BF549,'Transactions (Dated)'!$B:$B,BO$11,'Transactions (Dated)'!$C:$C,"Dividend (paid to cash)")*AD549</f>
        <v>0</v>
      </c>
      <c r="BP549" s="6">
        <f ca="1">BP548+SUMIFS('Transactions (Dated)'!$F:$F,'Transactions (Dated)'!$D:$D,$BF549,'Transactions (Dated)'!$B:$B,BP$11,'Transactions (Dated)'!$C:$C,"Dividend (paid to cash)")*AE549</f>
        <v>0</v>
      </c>
      <c r="BQ549" s="6">
        <f ca="1">BQ548+SUMIFS('Transactions (Dated)'!$F:$F,'Transactions (Dated)'!$D:$D,$BF549,'Transactions (Dated)'!$B:$B,BQ$11,'Transactions (Dated)'!$C:$C,"Dividend (paid to cash)")*AF549</f>
        <v>0</v>
      </c>
      <c r="BR549" s="6">
        <f ca="1">BR548+SUMIFS('Transactions (Dated)'!$F:$F,'Transactions (Dated)'!$D:$D,$BF549,'Transactions (Dated)'!$B:$B,BR$11,'Transactions (Dated)'!$C:$C,"Dividend (paid to cash)")*AG549</f>
        <v>0</v>
      </c>
      <c r="BS549" s="6">
        <f ca="1">BS548+SUMIFS('Transactions (Dated)'!$F:$F,'Transactions (Dated)'!$D:$D,$BF549,'Transactions (Dated)'!$B:$B,BS$11,'Transactions (Dated)'!$C:$C,"Dividend (paid to cash)")*AH549</f>
        <v>0</v>
      </c>
      <c r="BT549" s="6">
        <f ca="1">BT548+SUMIFS('Transactions (Dated)'!$F:$F,'Transactions (Dated)'!$D:$D,$BF549,'Transactions (Dated)'!$B:$B,BT$11,'Transactions (Dated)'!$C:$C,"Dividend (paid to cash)")*AI549</f>
        <v>0</v>
      </c>
      <c r="BU549" s="6">
        <f ca="1">BU548+SUMIFS('Transactions (Dated)'!$F:$F,'Transactions (Dated)'!$D:$D,$BF549,'Transactions (Dated)'!$B:$B,BU$11,'Transactions (Dated)'!$C:$C,"Dividend (paid to cash)")*AJ549</f>
        <v>0</v>
      </c>
      <c r="BX549" s="6">
        <f t="shared" ca="1" si="242"/>
        <v>493905.06199999992</v>
      </c>
      <c r="BZ549" s="3">
        <f t="shared" si="243"/>
        <v>42695</v>
      </c>
      <c r="CA549" s="4">
        <f t="shared" ca="1" si="244"/>
        <v>593576.22</v>
      </c>
      <c r="CB549" s="4">
        <f t="shared" ca="1" si="245"/>
        <v>493905.06199999992</v>
      </c>
      <c r="CD549" s="4">
        <f t="shared" ca="1" si="246"/>
        <v>1087481.2819999999</v>
      </c>
    </row>
    <row r="550" spans="2:82">
      <c r="B550" s="3">
        <f t="shared" si="221"/>
        <v>42696</v>
      </c>
      <c r="C550" s="2">
        <v>15100.4</v>
      </c>
      <c r="E550" s="70">
        <v>42696</v>
      </c>
      <c r="F550" s="69">
        <v>10.220000000000001</v>
      </c>
      <c r="G550" s="69">
        <v>2.38</v>
      </c>
      <c r="H550" s="69">
        <v>20.420000000000002</v>
      </c>
      <c r="I550" s="69">
        <v>37.83</v>
      </c>
      <c r="J550" s="69">
        <v>12.54</v>
      </c>
      <c r="K550" s="69">
        <v>13.39</v>
      </c>
      <c r="L550" s="69">
        <v>15.22</v>
      </c>
      <c r="M550" s="69">
        <v>6.76</v>
      </c>
      <c r="N550" s="69">
        <v>8.7100000000000009</v>
      </c>
      <c r="O550" s="69">
        <v>11.87</v>
      </c>
      <c r="P550" s="69">
        <v>20.72</v>
      </c>
      <c r="Q550" s="69">
        <v>1.26</v>
      </c>
      <c r="R550" s="69">
        <v>8.3699999999999992</v>
      </c>
      <c r="S550" s="69">
        <v>40.56</v>
      </c>
      <c r="V550" s="3">
        <f t="shared" si="224"/>
        <v>42696</v>
      </c>
      <c r="W550" s="40">
        <f ca="1">W549+SUMIFS('Transactions (Dated)'!$E$2:$E$53,'Transactions (Dated)'!$D$2:$D$53,'Share Values'!$V550,'Transactions (Dated)'!$B$2:$B$53,'Share Values'!W$11,'Transactions (Dated)'!$C$2:$C$53,"Buy")-SUMIFS('Transactions (Dated)'!$E$2:$E$53,'Transactions (Dated)'!$D$2:$D$53,'Share Values'!$V550,'Transactions (Dated)'!$B$2:$B$53,'Share Values'!W$11,'Transactions (Dated)'!$C$2:$C$53,"Sell")</f>
        <v>4625</v>
      </c>
      <c r="X550" s="40">
        <f ca="1">X549+SUMIFS('Transactions (Dated)'!$E$2:$E$53,'Transactions (Dated)'!$D$2:$D$53,'Share Values'!$V550,'Transactions (Dated)'!$B$2:$B$53,'Share Values'!X$11,'Transactions (Dated)'!$C$2:$C$53,"Buy")-SUMIFS('Transactions (Dated)'!$E$2:$E$53,'Transactions (Dated)'!$D$2:$D$53,'Share Values'!$V550,'Transactions (Dated)'!$B$2:$B$53,'Share Values'!X$11,'Transactions (Dated)'!$C$2:$C$53,"Sell")</f>
        <v>9375</v>
      </c>
      <c r="Y550" s="40">
        <f ca="1">Y549+SUMIFS('Transactions (Dated)'!$E$2:$E$53,'Transactions (Dated)'!$D$2:$D$53,'Share Values'!$V550,'Transactions (Dated)'!$B$2:$B$53,'Share Values'!Y$11,'Transactions (Dated)'!$C$2:$C$53,"Buy")-SUMIFS('Transactions (Dated)'!$E$2:$E$53,'Transactions (Dated)'!$D$2:$D$53,'Share Values'!$V550,'Transactions (Dated)'!$B$2:$B$53,'Share Values'!Y$11,'Transactions (Dated)'!$C$2:$C$53,"Sell")</f>
        <v>0</v>
      </c>
      <c r="Z550" s="40">
        <f ca="1">Z549+SUMIFS('Transactions (Dated)'!$E$2:$E$53,'Transactions (Dated)'!$D$2:$D$53,'Share Values'!$V550,'Transactions (Dated)'!$B$2:$B$53,'Share Values'!Z$11,'Transactions (Dated)'!$C$2:$C$53,"Buy")-SUMIFS('Transactions (Dated)'!$E$2:$E$53,'Transactions (Dated)'!$D$2:$D$53,'Share Values'!$V550,'Transactions (Dated)'!$B$2:$B$53,'Share Values'!Z$11,'Transactions (Dated)'!$C$2:$C$53,"Sell")</f>
        <v>1892</v>
      </c>
      <c r="AA550" s="40">
        <f ca="1">AA549+SUMIFS('Transactions (Dated)'!$E$2:$E$53,'Transactions (Dated)'!$D$2:$D$53,'Share Values'!$V550,'Transactions (Dated)'!$B$2:$B$53,'Share Values'!AA$11,'Transactions (Dated)'!$C$2:$C$53,"Buy")-SUMIFS('Transactions (Dated)'!$E$2:$E$53,'Transactions (Dated)'!$D$2:$D$53,'Share Values'!$V550,'Transactions (Dated)'!$B$2:$B$53,'Share Values'!AA$11,'Transactions (Dated)'!$C$2:$C$53,"Sell")</f>
        <v>2348</v>
      </c>
      <c r="AB550" s="40">
        <f ca="1">AB549+SUMIFS('Transactions (Dated)'!$E$2:$E$53,'Transactions (Dated)'!$D$2:$D$53,'Share Values'!$V550,'Transactions (Dated)'!$B$2:$B$53,'Share Values'!AB$11,'Transactions (Dated)'!$C$2:$C$53,"Buy")-SUMIFS('Transactions (Dated)'!$E$2:$E$53,'Transactions (Dated)'!$D$2:$D$53,'Share Values'!$V550,'Transactions (Dated)'!$B$2:$B$53,'Share Values'!AB$11,'Transactions (Dated)'!$C$2:$C$53,"Sell")</f>
        <v>4900</v>
      </c>
      <c r="AC550" s="40">
        <f ca="1">AC549+SUMIFS('Transactions (Dated)'!$E$2:$E$53,'Transactions (Dated)'!$D$2:$D$53,'Share Values'!$V550,'Transactions (Dated)'!$B$2:$B$53,'Share Values'!AC$11,'Transactions (Dated)'!$C$2:$C$53,"Buy")-SUMIFS('Transactions (Dated)'!$E$2:$E$53,'Transactions (Dated)'!$D$2:$D$53,'Share Values'!$V550,'Transactions (Dated)'!$B$2:$B$53,'Share Values'!AC$11,'Transactions (Dated)'!$C$2:$C$53,"Sell")</f>
        <v>2900</v>
      </c>
      <c r="AD550" s="40">
        <f ca="1">AD549+SUMIFS('Transactions (Dated)'!$E$2:$E$53,'Transactions (Dated)'!$D$2:$D$53,'Share Values'!$V550,'Transactions (Dated)'!$B$2:$B$53,'Share Values'!AD$11,'Transactions (Dated)'!$C$2:$C$53,"Buy")-SUMIFS('Transactions (Dated)'!$E$2:$E$53,'Transactions (Dated)'!$D$2:$D$53,'Share Values'!$V550,'Transactions (Dated)'!$B$2:$B$53,'Share Values'!AD$11,'Transactions (Dated)'!$C$2:$C$53,"Sell")</f>
        <v>14201</v>
      </c>
      <c r="AE550" s="40">
        <f ca="1">AE549+SUMIFS('Transactions (Dated)'!$E$2:$E$53,'Transactions (Dated)'!$D$2:$D$53,'Share Values'!$V550,'Transactions (Dated)'!$B$2:$B$53,'Share Values'!AE$11,'Transactions (Dated)'!$C$2:$C$53,"Buy")-SUMIFS('Transactions (Dated)'!$E$2:$E$53,'Transactions (Dated)'!$D$2:$D$53,'Share Values'!$V550,'Transactions (Dated)'!$B$2:$B$53,'Share Values'!AE$11,'Transactions (Dated)'!$C$2:$C$53,"Sell")</f>
        <v>6835</v>
      </c>
      <c r="AF550" s="40">
        <f ca="1">AF549+SUMIFS('Transactions (Dated)'!$E$2:$E$53,'Transactions (Dated)'!$D$2:$D$53,'Share Values'!$V550,'Transactions (Dated)'!$B$2:$B$53,'Share Values'!AF$11,'Transactions (Dated)'!$C$2:$C$53,"Buy")-SUMIFS('Transactions (Dated)'!$E$2:$E$53,'Transactions (Dated)'!$D$2:$D$53,'Share Values'!$V550,'Transactions (Dated)'!$B$2:$B$53,'Share Values'!AF$11,'Transactions (Dated)'!$C$2:$C$53,"Sell")</f>
        <v>4484</v>
      </c>
      <c r="AG550" s="40">
        <f ca="1">AG549+SUMIFS('Transactions (Dated)'!$E$2:$E$53,'Transactions (Dated)'!$D$2:$D$53,'Share Values'!$V550,'Transactions (Dated)'!$B$2:$B$53,'Share Values'!AG$11,'Transactions (Dated)'!$C$2:$C$53,"Buy")-SUMIFS('Transactions (Dated)'!$E$2:$E$53,'Transactions (Dated)'!$D$2:$D$53,'Share Values'!$V550,'Transactions (Dated)'!$B$2:$B$53,'Share Values'!AG$11,'Transactions (Dated)'!$C$2:$C$53,"Sell")</f>
        <v>2787</v>
      </c>
      <c r="AH550" s="40">
        <f ca="1">AH549+SUMIFS('Transactions (Dated)'!$E$2:$E$53,'Transactions (Dated)'!$D$2:$D$53,'Share Values'!$V550,'Transactions (Dated)'!$B$2:$B$53,'Share Values'!AH$11,'Transactions (Dated)'!$C$2:$C$53,"Buy")-SUMIFS('Transactions (Dated)'!$E$2:$E$53,'Transactions (Dated)'!$D$2:$D$53,'Share Values'!$V550,'Transactions (Dated)'!$B$2:$B$53,'Share Values'!AH$11,'Transactions (Dated)'!$C$2:$C$53,"Sell")</f>
        <v>41666</v>
      </c>
      <c r="AI550" s="40">
        <f ca="1">AI549+SUMIFS('Transactions (Dated)'!$E$2:$E$53,'Transactions (Dated)'!$D$2:$D$53,'Share Values'!$V550,'Transactions (Dated)'!$B$2:$B$53,'Share Values'!AI$11,'Transactions (Dated)'!$C$2:$C$53,"Buy")-SUMIFS('Transactions (Dated)'!$E$2:$E$53,'Transactions (Dated)'!$D$2:$D$53,'Share Values'!$V550,'Transactions (Dated)'!$B$2:$B$53,'Share Values'!AI$11,'Transactions (Dated)'!$C$2:$C$53,"Sell")</f>
        <v>5973</v>
      </c>
      <c r="AJ550" s="40">
        <f ca="1">AJ549+SUMIFS('Transactions (Dated)'!$E$2:$E$53,'Transactions (Dated)'!$D$2:$D$53,'Share Values'!$V550,'Transactions (Dated)'!$B$2:$B$53,'Share Values'!AJ$11,'Transactions (Dated)'!$C$2:$C$53,"Buy")-SUMIFS('Transactions (Dated)'!$E$2:$E$53,'Transactions (Dated)'!$D$2:$D$53,'Share Values'!$V550,'Transactions (Dated)'!$B$2:$B$53,'Share Values'!AJ$11,'Transactions (Dated)'!$C$2:$C$53,"Sell")</f>
        <v>0</v>
      </c>
      <c r="AM550" s="3">
        <f t="shared" si="225"/>
        <v>42696</v>
      </c>
      <c r="AN550" s="6">
        <f t="shared" ca="1" si="226"/>
        <v>47267.5</v>
      </c>
      <c r="AO550" s="6">
        <f t="shared" ca="1" si="227"/>
        <v>22312.5</v>
      </c>
      <c r="AP550" s="6">
        <f t="shared" ca="1" si="228"/>
        <v>0</v>
      </c>
      <c r="AQ550" s="6">
        <f t="shared" ca="1" si="229"/>
        <v>71574.36</v>
      </c>
      <c r="AR550" s="6">
        <f t="shared" ca="1" si="230"/>
        <v>29443.919999999998</v>
      </c>
      <c r="AS550" s="6">
        <f t="shared" ca="1" si="231"/>
        <v>65611</v>
      </c>
      <c r="AT550" s="6">
        <f t="shared" ca="1" si="232"/>
        <v>44138</v>
      </c>
      <c r="AU550" s="6">
        <f t="shared" ca="1" si="233"/>
        <v>95998.76</v>
      </c>
      <c r="AV550" s="6">
        <f t="shared" ca="1" si="234"/>
        <v>59532.850000000006</v>
      </c>
      <c r="AW550" s="6">
        <f t="shared" ca="1" si="235"/>
        <v>53225.079999999994</v>
      </c>
      <c r="AX550" s="6">
        <f t="shared" ca="1" si="236"/>
        <v>57746.64</v>
      </c>
      <c r="AY550" s="6">
        <f t="shared" ca="1" si="237"/>
        <v>52499.16</v>
      </c>
      <c r="AZ550" s="6">
        <f t="shared" ca="1" si="238"/>
        <v>49994.009999999995</v>
      </c>
      <c r="BA550" s="6">
        <f t="shared" ca="1" si="239"/>
        <v>0</v>
      </c>
      <c r="BB550" s="6"/>
      <c r="BD550" s="4">
        <f t="shared" ca="1" si="240"/>
        <v>649343.78</v>
      </c>
      <c r="BF550" s="3">
        <f t="shared" si="241"/>
        <v>42696</v>
      </c>
      <c r="BG550" s="6">
        <f>BG549+SUMIFS('Transactions (Dated)'!H:H,'Transactions (Dated)'!D:D,'Share Values'!AM550)</f>
        <v>433769.08999999991</v>
      </c>
      <c r="BH550" s="6">
        <f ca="1">BH549+SUMIFS('Transactions (Dated)'!$F:$F,'Transactions (Dated)'!$D:$D,$BF550,'Transactions (Dated)'!$B:$B,BH$11,'Transactions (Dated)'!$C:$C,"Dividend (paid to cash)")*W550</f>
        <v>0</v>
      </c>
      <c r="BI550" s="6">
        <f ca="1">BI549+SUMIFS('Transactions (Dated)'!$F:$F,'Transactions (Dated)'!$D:$D,$BF550,'Transactions (Dated)'!$B:$B,BI$11,'Transactions (Dated)'!$C:$C,"Dividend (paid to cash)")*X550</f>
        <v>2421.875</v>
      </c>
      <c r="BJ550" s="6">
        <f ca="1">BJ549+SUMIFS('Transactions (Dated)'!$F:$F,'Transactions (Dated)'!$D:$D,$BF550,'Transactions (Dated)'!$B:$B,BJ$11,'Transactions (Dated)'!$C:$C,"Dividend (paid to cash)")*Y550</f>
        <v>0</v>
      </c>
      <c r="BK550" s="6">
        <f ca="1">BK549+SUMIFS('Transactions (Dated)'!$F:$F,'Transactions (Dated)'!$D:$D,$BF550,'Transactions (Dated)'!$B:$B,BK$11,'Transactions (Dated)'!$C:$C,"Dividend (paid to cash)")*Z550</f>
        <v>567.6</v>
      </c>
      <c r="BL550" s="6">
        <f ca="1">BL549+SUMIFS('Transactions (Dated)'!$F:$F,'Transactions (Dated)'!$D:$D,$BF550,'Transactions (Dated)'!$B:$B,BL$11,'Transactions (Dated)'!$C:$C,"Dividend (paid to cash)")*AA550</f>
        <v>0</v>
      </c>
      <c r="BM550" s="6">
        <f ca="1">BM549+SUMIFS('Transactions (Dated)'!$F:$F,'Transactions (Dated)'!$D:$D,$BF550,'Transactions (Dated)'!$B:$B,BM$11,'Transactions (Dated)'!$C:$C,"Dividend (paid to cash)")*AB550</f>
        <v>3952.4870000000001</v>
      </c>
      <c r="BN550" s="6">
        <f ca="1">BN549+SUMIFS('Transactions (Dated)'!$F:$F,'Transactions (Dated)'!$D:$D,$BF550,'Transactions (Dated)'!$B:$B,BN$11,'Transactions (Dated)'!$C:$C,"Dividend (paid to cash)")*AC550</f>
        <v>3190</v>
      </c>
      <c r="BO550" s="6">
        <f ca="1">BO549+SUMIFS('Transactions (Dated)'!$F:$F,'Transactions (Dated)'!$D:$D,$BF550,'Transactions (Dated)'!$B:$B,BO$11,'Transactions (Dated)'!$C:$C,"Dividend (paid to cash)")*AD550</f>
        <v>0</v>
      </c>
      <c r="BP550" s="6">
        <f ca="1">BP549+SUMIFS('Transactions (Dated)'!$F:$F,'Transactions (Dated)'!$D:$D,$BF550,'Transactions (Dated)'!$B:$B,BP$11,'Transactions (Dated)'!$C:$C,"Dividend (paid to cash)")*AE550</f>
        <v>0</v>
      </c>
      <c r="BQ550" s="6">
        <f ca="1">BQ549+SUMIFS('Transactions (Dated)'!$F:$F,'Transactions (Dated)'!$D:$D,$BF550,'Transactions (Dated)'!$B:$B,BQ$11,'Transactions (Dated)'!$C:$C,"Dividend (paid to cash)")*AF550</f>
        <v>0</v>
      </c>
      <c r="BR550" s="6">
        <f ca="1">BR549+SUMIFS('Transactions (Dated)'!$F:$F,'Transactions (Dated)'!$D:$D,$BF550,'Transactions (Dated)'!$B:$B,BR$11,'Transactions (Dated)'!$C:$C,"Dividend (paid to cash)")*AG550</f>
        <v>0</v>
      </c>
      <c r="BS550" s="6">
        <f ca="1">BS549+SUMIFS('Transactions (Dated)'!$F:$F,'Transactions (Dated)'!$D:$D,$BF550,'Transactions (Dated)'!$B:$B,BS$11,'Transactions (Dated)'!$C:$C,"Dividend (paid to cash)")*AH550</f>
        <v>0</v>
      </c>
      <c r="BT550" s="6">
        <f ca="1">BT549+SUMIFS('Transactions (Dated)'!$F:$F,'Transactions (Dated)'!$D:$D,$BF550,'Transactions (Dated)'!$B:$B,BT$11,'Transactions (Dated)'!$C:$C,"Dividend (paid to cash)")*AI550</f>
        <v>0</v>
      </c>
      <c r="BU550" s="6">
        <f ca="1">BU549+SUMIFS('Transactions (Dated)'!$F:$F,'Transactions (Dated)'!$D:$D,$BF550,'Transactions (Dated)'!$B:$B,BU$11,'Transactions (Dated)'!$C:$C,"Dividend (paid to cash)")*AJ550</f>
        <v>0</v>
      </c>
      <c r="BX550" s="6">
        <f t="shared" ca="1" si="242"/>
        <v>443901.05199999991</v>
      </c>
      <c r="BZ550" s="3">
        <f t="shared" si="243"/>
        <v>42696</v>
      </c>
      <c r="CA550" s="4">
        <f t="shared" ca="1" si="244"/>
        <v>649343.78</v>
      </c>
      <c r="CB550" s="4">
        <f t="shared" ca="1" si="245"/>
        <v>443901.05199999991</v>
      </c>
      <c r="CD550" s="4">
        <f t="shared" ca="1" si="246"/>
        <v>1093244.8319999999</v>
      </c>
    </row>
    <row r="551" spans="2:82">
      <c r="B551" s="3">
        <f t="shared" si="221"/>
        <v>42697</v>
      </c>
      <c r="C551" s="2">
        <v>15080.9</v>
      </c>
      <c r="E551" s="70">
        <v>42697</v>
      </c>
      <c r="F551" s="69">
        <v>10.08</v>
      </c>
      <c r="G551" s="69">
        <v>2.39</v>
      </c>
      <c r="H551" s="69">
        <v>20.38</v>
      </c>
      <c r="I551" s="69">
        <v>37.64</v>
      </c>
      <c r="J551" s="69">
        <v>12.97</v>
      </c>
      <c r="K551" s="69">
        <v>13.47</v>
      </c>
      <c r="L551" s="69">
        <v>15.42</v>
      </c>
      <c r="M551" s="69">
        <v>6.5</v>
      </c>
      <c r="N551" s="69">
        <v>8.7100000000000009</v>
      </c>
      <c r="O551" s="69">
        <v>11.9</v>
      </c>
      <c r="P551" s="69">
        <v>20.51</v>
      </c>
      <c r="Q551" s="69">
        <v>1.26</v>
      </c>
      <c r="R551" s="69">
        <v>9.2799999999999994</v>
      </c>
      <c r="S551" s="69">
        <v>40.85</v>
      </c>
      <c r="V551" s="3">
        <f t="shared" si="224"/>
        <v>42697</v>
      </c>
      <c r="W551" s="40">
        <f ca="1">W550+SUMIFS('Transactions (Dated)'!$E$2:$E$53,'Transactions (Dated)'!$D$2:$D$53,'Share Values'!$V551,'Transactions (Dated)'!$B$2:$B$53,'Share Values'!W$11,'Transactions (Dated)'!$C$2:$C$53,"Buy")-SUMIFS('Transactions (Dated)'!$E$2:$E$53,'Transactions (Dated)'!$D$2:$D$53,'Share Values'!$V551,'Transactions (Dated)'!$B$2:$B$53,'Share Values'!W$11,'Transactions (Dated)'!$C$2:$C$53,"Sell")</f>
        <v>4625</v>
      </c>
      <c r="X551" s="40">
        <f ca="1">X550+SUMIFS('Transactions (Dated)'!$E$2:$E$53,'Transactions (Dated)'!$D$2:$D$53,'Share Values'!$V551,'Transactions (Dated)'!$B$2:$B$53,'Share Values'!X$11,'Transactions (Dated)'!$C$2:$C$53,"Buy")-SUMIFS('Transactions (Dated)'!$E$2:$E$53,'Transactions (Dated)'!$D$2:$D$53,'Share Values'!$V551,'Transactions (Dated)'!$B$2:$B$53,'Share Values'!X$11,'Transactions (Dated)'!$C$2:$C$53,"Sell")</f>
        <v>9375</v>
      </c>
      <c r="Y551" s="40">
        <f ca="1">Y550+SUMIFS('Transactions (Dated)'!$E$2:$E$53,'Transactions (Dated)'!$D$2:$D$53,'Share Values'!$V551,'Transactions (Dated)'!$B$2:$B$53,'Share Values'!Y$11,'Transactions (Dated)'!$C$2:$C$53,"Buy")-SUMIFS('Transactions (Dated)'!$E$2:$E$53,'Transactions (Dated)'!$D$2:$D$53,'Share Values'!$V551,'Transactions (Dated)'!$B$2:$B$53,'Share Values'!Y$11,'Transactions (Dated)'!$C$2:$C$53,"Sell")</f>
        <v>0</v>
      </c>
      <c r="Z551" s="40">
        <f ca="1">Z550+SUMIFS('Transactions (Dated)'!$E$2:$E$53,'Transactions (Dated)'!$D$2:$D$53,'Share Values'!$V551,'Transactions (Dated)'!$B$2:$B$53,'Share Values'!Z$11,'Transactions (Dated)'!$C$2:$C$53,"Buy")-SUMIFS('Transactions (Dated)'!$E$2:$E$53,'Transactions (Dated)'!$D$2:$D$53,'Share Values'!$V551,'Transactions (Dated)'!$B$2:$B$53,'Share Values'!Z$11,'Transactions (Dated)'!$C$2:$C$53,"Sell")</f>
        <v>1892</v>
      </c>
      <c r="AA551" s="40">
        <f ca="1">AA550+SUMIFS('Transactions (Dated)'!$E$2:$E$53,'Transactions (Dated)'!$D$2:$D$53,'Share Values'!$V551,'Transactions (Dated)'!$B$2:$B$53,'Share Values'!AA$11,'Transactions (Dated)'!$C$2:$C$53,"Buy")-SUMIFS('Transactions (Dated)'!$E$2:$E$53,'Transactions (Dated)'!$D$2:$D$53,'Share Values'!$V551,'Transactions (Dated)'!$B$2:$B$53,'Share Values'!AA$11,'Transactions (Dated)'!$C$2:$C$53,"Sell")</f>
        <v>2348</v>
      </c>
      <c r="AB551" s="40">
        <f ca="1">AB550+SUMIFS('Transactions (Dated)'!$E$2:$E$53,'Transactions (Dated)'!$D$2:$D$53,'Share Values'!$V551,'Transactions (Dated)'!$B$2:$B$53,'Share Values'!AB$11,'Transactions (Dated)'!$C$2:$C$53,"Buy")-SUMIFS('Transactions (Dated)'!$E$2:$E$53,'Transactions (Dated)'!$D$2:$D$53,'Share Values'!$V551,'Transactions (Dated)'!$B$2:$B$53,'Share Values'!AB$11,'Transactions (Dated)'!$C$2:$C$53,"Sell")</f>
        <v>4900</v>
      </c>
      <c r="AC551" s="40">
        <f ca="1">AC550+SUMIFS('Transactions (Dated)'!$E$2:$E$53,'Transactions (Dated)'!$D$2:$D$53,'Share Values'!$V551,'Transactions (Dated)'!$B$2:$B$53,'Share Values'!AC$11,'Transactions (Dated)'!$C$2:$C$53,"Buy")-SUMIFS('Transactions (Dated)'!$E$2:$E$53,'Transactions (Dated)'!$D$2:$D$53,'Share Values'!$V551,'Transactions (Dated)'!$B$2:$B$53,'Share Values'!AC$11,'Transactions (Dated)'!$C$2:$C$53,"Sell")</f>
        <v>2900</v>
      </c>
      <c r="AD551" s="40">
        <f ca="1">AD550+SUMIFS('Transactions (Dated)'!$E$2:$E$53,'Transactions (Dated)'!$D$2:$D$53,'Share Values'!$V551,'Transactions (Dated)'!$B$2:$B$53,'Share Values'!AD$11,'Transactions (Dated)'!$C$2:$C$53,"Buy")-SUMIFS('Transactions (Dated)'!$E$2:$E$53,'Transactions (Dated)'!$D$2:$D$53,'Share Values'!$V551,'Transactions (Dated)'!$B$2:$B$53,'Share Values'!AD$11,'Transactions (Dated)'!$C$2:$C$53,"Sell")</f>
        <v>14201</v>
      </c>
      <c r="AE551" s="40">
        <f ca="1">AE550+SUMIFS('Transactions (Dated)'!$E$2:$E$53,'Transactions (Dated)'!$D$2:$D$53,'Share Values'!$V551,'Transactions (Dated)'!$B$2:$B$53,'Share Values'!AE$11,'Transactions (Dated)'!$C$2:$C$53,"Buy")-SUMIFS('Transactions (Dated)'!$E$2:$E$53,'Transactions (Dated)'!$D$2:$D$53,'Share Values'!$V551,'Transactions (Dated)'!$B$2:$B$53,'Share Values'!AE$11,'Transactions (Dated)'!$C$2:$C$53,"Sell")</f>
        <v>6835</v>
      </c>
      <c r="AF551" s="40">
        <f ca="1">AF550+SUMIFS('Transactions (Dated)'!$E$2:$E$53,'Transactions (Dated)'!$D$2:$D$53,'Share Values'!$V551,'Transactions (Dated)'!$B$2:$B$53,'Share Values'!AF$11,'Transactions (Dated)'!$C$2:$C$53,"Buy")-SUMIFS('Transactions (Dated)'!$E$2:$E$53,'Transactions (Dated)'!$D$2:$D$53,'Share Values'!$V551,'Transactions (Dated)'!$B$2:$B$53,'Share Values'!AF$11,'Transactions (Dated)'!$C$2:$C$53,"Sell")</f>
        <v>4484</v>
      </c>
      <c r="AG551" s="40">
        <f ca="1">AG550+SUMIFS('Transactions (Dated)'!$E$2:$E$53,'Transactions (Dated)'!$D$2:$D$53,'Share Values'!$V551,'Transactions (Dated)'!$B$2:$B$53,'Share Values'!AG$11,'Transactions (Dated)'!$C$2:$C$53,"Buy")-SUMIFS('Transactions (Dated)'!$E$2:$E$53,'Transactions (Dated)'!$D$2:$D$53,'Share Values'!$V551,'Transactions (Dated)'!$B$2:$B$53,'Share Values'!AG$11,'Transactions (Dated)'!$C$2:$C$53,"Sell")</f>
        <v>2787</v>
      </c>
      <c r="AH551" s="40">
        <f ca="1">AH550+SUMIFS('Transactions (Dated)'!$E$2:$E$53,'Transactions (Dated)'!$D$2:$D$53,'Share Values'!$V551,'Transactions (Dated)'!$B$2:$B$53,'Share Values'!AH$11,'Transactions (Dated)'!$C$2:$C$53,"Buy")-SUMIFS('Transactions (Dated)'!$E$2:$E$53,'Transactions (Dated)'!$D$2:$D$53,'Share Values'!$V551,'Transactions (Dated)'!$B$2:$B$53,'Share Values'!AH$11,'Transactions (Dated)'!$C$2:$C$53,"Sell")</f>
        <v>41666</v>
      </c>
      <c r="AI551" s="40">
        <f ca="1">AI550+SUMIFS('Transactions (Dated)'!$E$2:$E$53,'Transactions (Dated)'!$D$2:$D$53,'Share Values'!$V551,'Transactions (Dated)'!$B$2:$B$53,'Share Values'!AI$11,'Transactions (Dated)'!$C$2:$C$53,"Buy")-SUMIFS('Transactions (Dated)'!$E$2:$E$53,'Transactions (Dated)'!$D$2:$D$53,'Share Values'!$V551,'Transactions (Dated)'!$B$2:$B$53,'Share Values'!AI$11,'Transactions (Dated)'!$C$2:$C$53,"Sell")</f>
        <v>5973</v>
      </c>
      <c r="AJ551" s="40">
        <f ca="1">AJ550+SUMIFS('Transactions (Dated)'!$E$2:$E$53,'Transactions (Dated)'!$D$2:$D$53,'Share Values'!$V551,'Transactions (Dated)'!$B$2:$B$53,'Share Values'!AJ$11,'Transactions (Dated)'!$C$2:$C$53,"Buy")-SUMIFS('Transactions (Dated)'!$E$2:$E$53,'Transactions (Dated)'!$D$2:$D$53,'Share Values'!$V551,'Transactions (Dated)'!$B$2:$B$53,'Share Values'!AJ$11,'Transactions (Dated)'!$C$2:$C$53,"Sell")</f>
        <v>0</v>
      </c>
      <c r="AM551" s="3">
        <f t="shared" si="225"/>
        <v>42697</v>
      </c>
      <c r="AN551" s="6">
        <f t="shared" ca="1" si="226"/>
        <v>46620</v>
      </c>
      <c r="AO551" s="6">
        <f t="shared" ca="1" si="227"/>
        <v>22406.25</v>
      </c>
      <c r="AP551" s="6">
        <f t="shared" ca="1" si="228"/>
        <v>0</v>
      </c>
      <c r="AQ551" s="6">
        <f t="shared" ca="1" si="229"/>
        <v>71214.880000000005</v>
      </c>
      <c r="AR551" s="6">
        <f t="shared" ca="1" si="230"/>
        <v>30453.56</v>
      </c>
      <c r="AS551" s="6">
        <f t="shared" ca="1" si="231"/>
        <v>66003</v>
      </c>
      <c r="AT551" s="6">
        <f t="shared" ca="1" si="232"/>
        <v>44718</v>
      </c>
      <c r="AU551" s="6">
        <f t="shared" ca="1" si="233"/>
        <v>92306.5</v>
      </c>
      <c r="AV551" s="6">
        <f t="shared" ca="1" si="234"/>
        <v>59532.850000000006</v>
      </c>
      <c r="AW551" s="6">
        <f t="shared" ca="1" si="235"/>
        <v>53359.6</v>
      </c>
      <c r="AX551" s="6">
        <f t="shared" ca="1" si="236"/>
        <v>57161.37</v>
      </c>
      <c r="AY551" s="6">
        <f t="shared" ca="1" si="237"/>
        <v>52499.16</v>
      </c>
      <c r="AZ551" s="6">
        <f t="shared" ca="1" si="238"/>
        <v>55429.439999999995</v>
      </c>
      <c r="BA551" s="6">
        <f t="shared" ca="1" si="239"/>
        <v>0</v>
      </c>
      <c r="BB551" s="6"/>
      <c r="BD551" s="4">
        <f t="shared" ca="1" si="240"/>
        <v>651704.61</v>
      </c>
      <c r="BF551" s="3">
        <f t="shared" si="241"/>
        <v>42697</v>
      </c>
      <c r="BG551" s="6">
        <f>BG550+SUMIFS('Transactions (Dated)'!H:H,'Transactions (Dated)'!D:D,'Share Values'!AM551)</f>
        <v>433769.08999999991</v>
      </c>
      <c r="BH551" s="6">
        <f ca="1">BH550+SUMIFS('Transactions (Dated)'!$F:$F,'Transactions (Dated)'!$D:$D,$BF551,'Transactions (Dated)'!$B:$B,BH$11,'Transactions (Dated)'!$C:$C,"Dividend (paid to cash)")*W551</f>
        <v>0</v>
      </c>
      <c r="BI551" s="6">
        <f ca="1">BI550+SUMIFS('Transactions (Dated)'!$F:$F,'Transactions (Dated)'!$D:$D,$BF551,'Transactions (Dated)'!$B:$B,BI$11,'Transactions (Dated)'!$C:$C,"Dividend (paid to cash)")*X551</f>
        <v>2421.875</v>
      </c>
      <c r="BJ551" s="6">
        <f ca="1">BJ550+SUMIFS('Transactions (Dated)'!$F:$F,'Transactions (Dated)'!$D:$D,$BF551,'Transactions (Dated)'!$B:$B,BJ$11,'Transactions (Dated)'!$C:$C,"Dividend (paid to cash)")*Y551</f>
        <v>0</v>
      </c>
      <c r="BK551" s="6">
        <f ca="1">BK550+SUMIFS('Transactions (Dated)'!$F:$F,'Transactions (Dated)'!$D:$D,$BF551,'Transactions (Dated)'!$B:$B,BK$11,'Transactions (Dated)'!$C:$C,"Dividend (paid to cash)")*Z551</f>
        <v>567.6</v>
      </c>
      <c r="BL551" s="6">
        <f ca="1">BL550+SUMIFS('Transactions (Dated)'!$F:$F,'Transactions (Dated)'!$D:$D,$BF551,'Transactions (Dated)'!$B:$B,BL$11,'Transactions (Dated)'!$C:$C,"Dividend (paid to cash)")*AA551</f>
        <v>0</v>
      </c>
      <c r="BM551" s="6">
        <f ca="1">BM550+SUMIFS('Transactions (Dated)'!$F:$F,'Transactions (Dated)'!$D:$D,$BF551,'Transactions (Dated)'!$B:$B,BM$11,'Transactions (Dated)'!$C:$C,"Dividend (paid to cash)")*AB551</f>
        <v>3952.4870000000001</v>
      </c>
      <c r="BN551" s="6">
        <f ca="1">BN550+SUMIFS('Transactions (Dated)'!$F:$F,'Transactions (Dated)'!$D:$D,$BF551,'Transactions (Dated)'!$B:$B,BN$11,'Transactions (Dated)'!$C:$C,"Dividend (paid to cash)")*AC551</f>
        <v>3190</v>
      </c>
      <c r="BO551" s="6">
        <f ca="1">BO550+SUMIFS('Transactions (Dated)'!$F:$F,'Transactions (Dated)'!$D:$D,$BF551,'Transactions (Dated)'!$B:$B,BO$11,'Transactions (Dated)'!$C:$C,"Dividend (paid to cash)")*AD551</f>
        <v>0</v>
      </c>
      <c r="BP551" s="6">
        <f ca="1">BP550+SUMIFS('Transactions (Dated)'!$F:$F,'Transactions (Dated)'!$D:$D,$BF551,'Transactions (Dated)'!$B:$B,BP$11,'Transactions (Dated)'!$C:$C,"Dividend (paid to cash)")*AE551</f>
        <v>0</v>
      </c>
      <c r="BQ551" s="6">
        <f ca="1">BQ550+SUMIFS('Transactions (Dated)'!$F:$F,'Transactions (Dated)'!$D:$D,$BF551,'Transactions (Dated)'!$B:$B,BQ$11,'Transactions (Dated)'!$C:$C,"Dividend (paid to cash)")*AF551</f>
        <v>0</v>
      </c>
      <c r="BR551" s="6">
        <f ca="1">BR550+SUMIFS('Transactions (Dated)'!$F:$F,'Transactions (Dated)'!$D:$D,$BF551,'Transactions (Dated)'!$B:$B,BR$11,'Transactions (Dated)'!$C:$C,"Dividend (paid to cash)")*AG551</f>
        <v>0</v>
      </c>
      <c r="BS551" s="6">
        <f ca="1">BS550+SUMIFS('Transactions (Dated)'!$F:$F,'Transactions (Dated)'!$D:$D,$BF551,'Transactions (Dated)'!$B:$B,BS$11,'Transactions (Dated)'!$C:$C,"Dividend (paid to cash)")*AH551</f>
        <v>0</v>
      </c>
      <c r="BT551" s="6">
        <f ca="1">BT550+SUMIFS('Transactions (Dated)'!$F:$F,'Transactions (Dated)'!$D:$D,$BF551,'Transactions (Dated)'!$B:$B,BT$11,'Transactions (Dated)'!$C:$C,"Dividend (paid to cash)")*AI551</f>
        <v>0</v>
      </c>
      <c r="BU551" s="6">
        <f ca="1">BU550+SUMIFS('Transactions (Dated)'!$F:$F,'Transactions (Dated)'!$D:$D,$BF551,'Transactions (Dated)'!$B:$B,BU$11,'Transactions (Dated)'!$C:$C,"Dividend (paid to cash)")*AJ551</f>
        <v>0</v>
      </c>
      <c r="BX551" s="6">
        <f t="shared" ca="1" si="242"/>
        <v>443901.05199999991</v>
      </c>
      <c r="BZ551" s="3">
        <f t="shared" si="243"/>
        <v>42697</v>
      </c>
      <c r="CA551" s="4">
        <f t="shared" ca="1" si="244"/>
        <v>651704.61</v>
      </c>
      <c r="CB551" s="4">
        <f t="shared" ca="1" si="245"/>
        <v>443901.05199999991</v>
      </c>
      <c r="CD551" s="4">
        <f t="shared" ca="1" si="246"/>
        <v>1095605.662</v>
      </c>
    </row>
    <row r="552" spans="2:82">
      <c r="B552" s="3">
        <f t="shared" si="221"/>
        <v>42698</v>
      </c>
      <c r="C552" s="2">
        <v>15075.2</v>
      </c>
      <c r="E552" s="70">
        <v>42698</v>
      </c>
      <c r="F552" s="69">
        <v>10.06</v>
      </c>
      <c r="G552" s="69">
        <v>2.5</v>
      </c>
      <c r="H552" s="69">
        <v>20.38</v>
      </c>
      <c r="I552" s="69">
        <v>37.74</v>
      </c>
      <c r="J552" s="69">
        <v>13.1</v>
      </c>
      <c r="K552" s="69">
        <v>13.62</v>
      </c>
      <c r="L552" s="69">
        <v>15.83</v>
      </c>
      <c r="M552" s="69">
        <v>6.49</v>
      </c>
      <c r="N552" s="69">
        <v>8.7100000000000009</v>
      </c>
      <c r="O552" s="69">
        <v>11.81</v>
      </c>
      <c r="P552" s="69">
        <v>20.68</v>
      </c>
      <c r="Q552" s="69">
        <v>1.26</v>
      </c>
      <c r="R552" s="69">
        <v>9.49</v>
      </c>
      <c r="S552" s="69">
        <v>40.520000000000003</v>
      </c>
      <c r="V552" s="3">
        <f t="shared" si="224"/>
        <v>42698</v>
      </c>
      <c r="W552" s="40">
        <f ca="1">W551+SUMIFS('Transactions (Dated)'!$E$2:$E$53,'Transactions (Dated)'!$D$2:$D$53,'Share Values'!$V552,'Transactions (Dated)'!$B$2:$B$53,'Share Values'!W$11,'Transactions (Dated)'!$C$2:$C$53,"Buy")-SUMIFS('Transactions (Dated)'!$E$2:$E$53,'Transactions (Dated)'!$D$2:$D$53,'Share Values'!$V552,'Transactions (Dated)'!$B$2:$B$53,'Share Values'!W$11,'Transactions (Dated)'!$C$2:$C$53,"Sell")</f>
        <v>4625</v>
      </c>
      <c r="X552" s="40">
        <f ca="1">X551+SUMIFS('Transactions (Dated)'!$E$2:$E$53,'Transactions (Dated)'!$D$2:$D$53,'Share Values'!$V552,'Transactions (Dated)'!$B$2:$B$53,'Share Values'!X$11,'Transactions (Dated)'!$C$2:$C$53,"Buy")-SUMIFS('Transactions (Dated)'!$E$2:$E$53,'Transactions (Dated)'!$D$2:$D$53,'Share Values'!$V552,'Transactions (Dated)'!$B$2:$B$53,'Share Values'!X$11,'Transactions (Dated)'!$C$2:$C$53,"Sell")</f>
        <v>9375</v>
      </c>
      <c r="Y552" s="40">
        <f ca="1">Y551+SUMIFS('Transactions (Dated)'!$E$2:$E$53,'Transactions (Dated)'!$D$2:$D$53,'Share Values'!$V552,'Transactions (Dated)'!$B$2:$B$53,'Share Values'!Y$11,'Transactions (Dated)'!$C$2:$C$53,"Buy")-SUMIFS('Transactions (Dated)'!$E$2:$E$53,'Transactions (Dated)'!$D$2:$D$53,'Share Values'!$V552,'Transactions (Dated)'!$B$2:$B$53,'Share Values'!Y$11,'Transactions (Dated)'!$C$2:$C$53,"Sell")</f>
        <v>0</v>
      </c>
      <c r="Z552" s="40">
        <f ca="1">Z551+SUMIFS('Transactions (Dated)'!$E$2:$E$53,'Transactions (Dated)'!$D$2:$D$53,'Share Values'!$V552,'Transactions (Dated)'!$B$2:$B$53,'Share Values'!Z$11,'Transactions (Dated)'!$C$2:$C$53,"Buy")-SUMIFS('Transactions (Dated)'!$E$2:$E$53,'Transactions (Dated)'!$D$2:$D$53,'Share Values'!$V552,'Transactions (Dated)'!$B$2:$B$53,'Share Values'!Z$11,'Transactions (Dated)'!$C$2:$C$53,"Sell")</f>
        <v>1892</v>
      </c>
      <c r="AA552" s="40">
        <f ca="1">AA551+SUMIFS('Transactions (Dated)'!$E$2:$E$53,'Transactions (Dated)'!$D$2:$D$53,'Share Values'!$V552,'Transactions (Dated)'!$B$2:$B$53,'Share Values'!AA$11,'Transactions (Dated)'!$C$2:$C$53,"Buy")-SUMIFS('Transactions (Dated)'!$E$2:$E$53,'Transactions (Dated)'!$D$2:$D$53,'Share Values'!$V552,'Transactions (Dated)'!$B$2:$B$53,'Share Values'!AA$11,'Transactions (Dated)'!$C$2:$C$53,"Sell")</f>
        <v>2348</v>
      </c>
      <c r="AB552" s="40">
        <f ca="1">AB551+SUMIFS('Transactions (Dated)'!$E$2:$E$53,'Transactions (Dated)'!$D$2:$D$53,'Share Values'!$V552,'Transactions (Dated)'!$B$2:$B$53,'Share Values'!AB$11,'Transactions (Dated)'!$C$2:$C$53,"Buy")-SUMIFS('Transactions (Dated)'!$E$2:$E$53,'Transactions (Dated)'!$D$2:$D$53,'Share Values'!$V552,'Transactions (Dated)'!$B$2:$B$53,'Share Values'!AB$11,'Transactions (Dated)'!$C$2:$C$53,"Sell")</f>
        <v>4900</v>
      </c>
      <c r="AC552" s="40">
        <f ca="1">AC551+SUMIFS('Transactions (Dated)'!$E$2:$E$53,'Transactions (Dated)'!$D$2:$D$53,'Share Values'!$V552,'Transactions (Dated)'!$B$2:$B$53,'Share Values'!AC$11,'Transactions (Dated)'!$C$2:$C$53,"Buy")-SUMIFS('Transactions (Dated)'!$E$2:$E$53,'Transactions (Dated)'!$D$2:$D$53,'Share Values'!$V552,'Transactions (Dated)'!$B$2:$B$53,'Share Values'!AC$11,'Transactions (Dated)'!$C$2:$C$53,"Sell")</f>
        <v>2900</v>
      </c>
      <c r="AD552" s="40">
        <f ca="1">AD551+SUMIFS('Transactions (Dated)'!$E$2:$E$53,'Transactions (Dated)'!$D$2:$D$53,'Share Values'!$V552,'Transactions (Dated)'!$B$2:$B$53,'Share Values'!AD$11,'Transactions (Dated)'!$C$2:$C$53,"Buy")-SUMIFS('Transactions (Dated)'!$E$2:$E$53,'Transactions (Dated)'!$D$2:$D$53,'Share Values'!$V552,'Transactions (Dated)'!$B$2:$B$53,'Share Values'!AD$11,'Transactions (Dated)'!$C$2:$C$53,"Sell")</f>
        <v>14201</v>
      </c>
      <c r="AE552" s="40">
        <f ca="1">AE551+SUMIFS('Transactions (Dated)'!$E$2:$E$53,'Transactions (Dated)'!$D$2:$D$53,'Share Values'!$V552,'Transactions (Dated)'!$B$2:$B$53,'Share Values'!AE$11,'Transactions (Dated)'!$C$2:$C$53,"Buy")-SUMIFS('Transactions (Dated)'!$E$2:$E$53,'Transactions (Dated)'!$D$2:$D$53,'Share Values'!$V552,'Transactions (Dated)'!$B$2:$B$53,'Share Values'!AE$11,'Transactions (Dated)'!$C$2:$C$53,"Sell")</f>
        <v>6835</v>
      </c>
      <c r="AF552" s="40">
        <f ca="1">AF551+SUMIFS('Transactions (Dated)'!$E$2:$E$53,'Transactions (Dated)'!$D$2:$D$53,'Share Values'!$V552,'Transactions (Dated)'!$B$2:$B$53,'Share Values'!AF$11,'Transactions (Dated)'!$C$2:$C$53,"Buy")-SUMIFS('Transactions (Dated)'!$E$2:$E$53,'Transactions (Dated)'!$D$2:$D$53,'Share Values'!$V552,'Transactions (Dated)'!$B$2:$B$53,'Share Values'!AF$11,'Transactions (Dated)'!$C$2:$C$53,"Sell")</f>
        <v>4484</v>
      </c>
      <c r="AG552" s="40">
        <f ca="1">AG551+SUMIFS('Transactions (Dated)'!$E$2:$E$53,'Transactions (Dated)'!$D$2:$D$53,'Share Values'!$V552,'Transactions (Dated)'!$B$2:$B$53,'Share Values'!AG$11,'Transactions (Dated)'!$C$2:$C$53,"Buy")-SUMIFS('Transactions (Dated)'!$E$2:$E$53,'Transactions (Dated)'!$D$2:$D$53,'Share Values'!$V552,'Transactions (Dated)'!$B$2:$B$53,'Share Values'!AG$11,'Transactions (Dated)'!$C$2:$C$53,"Sell")</f>
        <v>2787</v>
      </c>
      <c r="AH552" s="40">
        <f ca="1">AH551+SUMIFS('Transactions (Dated)'!$E$2:$E$53,'Transactions (Dated)'!$D$2:$D$53,'Share Values'!$V552,'Transactions (Dated)'!$B$2:$B$53,'Share Values'!AH$11,'Transactions (Dated)'!$C$2:$C$53,"Buy")-SUMIFS('Transactions (Dated)'!$E$2:$E$53,'Transactions (Dated)'!$D$2:$D$53,'Share Values'!$V552,'Transactions (Dated)'!$B$2:$B$53,'Share Values'!AH$11,'Transactions (Dated)'!$C$2:$C$53,"Sell")</f>
        <v>41666</v>
      </c>
      <c r="AI552" s="40">
        <f ca="1">AI551+SUMIFS('Transactions (Dated)'!$E$2:$E$53,'Transactions (Dated)'!$D$2:$D$53,'Share Values'!$V552,'Transactions (Dated)'!$B$2:$B$53,'Share Values'!AI$11,'Transactions (Dated)'!$C$2:$C$53,"Buy")-SUMIFS('Transactions (Dated)'!$E$2:$E$53,'Transactions (Dated)'!$D$2:$D$53,'Share Values'!$V552,'Transactions (Dated)'!$B$2:$B$53,'Share Values'!AI$11,'Transactions (Dated)'!$C$2:$C$53,"Sell")</f>
        <v>5973</v>
      </c>
      <c r="AJ552" s="40">
        <f ca="1">AJ551+SUMIFS('Transactions (Dated)'!$E$2:$E$53,'Transactions (Dated)'!$D$2:$D$53,'Share Values'!$V552,'Transactions (Dated)'!$B$2:$B$53,'Share Values'!AJ$11,'Transactions (Dated)'!$C$2:$C$53,"Buy")-SUMIFS('Transactions (Dated)'!$E$2:$E$53,'Transactions (Dated)'!$D$2:$D$53,'Share Values'!$V552,'Transactions (Dated)'!$B$2:$B$53,'Share Values'!AJ$11,'Transactions (Dated)'!$C$2:$C$53,"Sell")</f>
        <v>0</v>
      </c>
      <c r="AM552" s="3">
        <f t="shared" si="225"/>
        <v>42698</v>
      </c>
      <c r="AN552" s="6">
        <f t="shared" ca="1" si="226"/>
        <v>46527.5</v>
      </c>
      <c r="AO552" s="6">
        <f t="shared" ca="1" si="227"/>
        <v>23437.5</v>
      </c>
      <c r="AP552" s="6">
        <f t="shared" ca="1" si="228"/>
        <v>0</v>
      </c>
      <c r="AQ552" s="6">
        <f t="shared" ca="1" si="229"/>
        <v>71404.08</v>
      </c>
      <c r="AR552" s="6">
        <f t="shared" ca="1" si="230"/>
        <v>30758.799999999999</v>
      </c>
      <c r="AS552" s="6">
        <f t="shared" ca="1" si="231"/>
        <v>66738</v>
      </c>
      <c r="AT552" s="6">
        <f t="shared" ca="1" si="232"/>
        <v>45907</v>
      </c>
      <c r="AU552" s="6">
        <f t="shared" ca="1" si="233"/>
        <v>92164.49</v>
      </c>
      <c r="AV552" s="6">
        <f t="shared" ca="1" si="234"/>
        <v>59532.850000000006</v>
      </c>
      <c r="AW552" s="6">
        <f t="shared" ca="1" si="235"/>
        <v>52956.04</v>
      </c>
      <c r="AX552" s="6">
        <f t="shared" ca="1" si="236"/>
        <v>57635.159999999996</v>
      </c>
      <c r="AY552" s="6">
        <f t="shared" ca="1" si="237"/>
        <v>52499.16</v>
      </c>
      <c r="AZ552" s="6">
        <f t="shared" ca="1" si="238"/>
        <v>56683.770000000004</v>
      </c>
      <c r="BA552" s="6">
        <f t="shared" ca="1" si="239"/>
        <v>0</v>
      </c>
      <c r="BB552" s="6"/>
      <c r="BD552" s="4">
        <f t="shared" ca="1" si="240"/>
        <v>656244.35</v>
      </c>
      <c r="BF552" s="3">
        <f t="shared" si="241"/>
        <v>42698</v>
      </c>
      <c r="BG552" s="6">
        <f>BG551+SUMIFS('Transactions (Dated)'!H:H,'Transactions (Dated)'!D:D,'Share Values'!AM552)</f>
        <v>433769.08999999991</v>
      </c>
      <c r="BH552" s="6">
        <f ca="1">BH551+SUMIFS('Transactions (Dated)'!$F:$F,'Transactions (Dated)'!$D:$D,$BF552,'Transactions (Dated)'!$B:$B,BH$11,'Transactions (Dated)'!$C:$C,"Dividend (paid to cash)")*W552</f>
        <v>0</v>
      </c>
      <c r="BI552" s="6">
        <f ca="1">BI551+SUMIFS('Transactions (Dated)'!$F:$F,'Transactions (Dated)'!$D:$D,$BF552,'Transactions (Dated)'!$B:$B,BI$11,'Transactions (Dated)'!$C:$C,"Dividend (paid to cash)")*X552</f>
        <v>2421.875</v>
      </c>
      <c r="BJ552" s="6">
        <f ca="1">BJ551+SUMIFS('Transactions (Dated)'!$F:$F,'Transactions (Dated)'!$D:$D,$BF552,'Transactions (Dated)'!$B:$B,BJ$11,'Transactions (Dated)'!$C:$C,"Dividend (paid to cash)")*Y552</f>
        <v>0</v>
      </c>
      <c r="BK552" s="6">
        <f ca="1">BK551+SUMIFS('Transactions (Dated)'!$F:$F,'Transactions (Dated)'!$D:$D,$BF552,'Transactions (Dated)'!$B:$B,BK$11,'Transactions (Dated)'!$C:$C,"Dividend (paid to cash)")*Z552</f>
        <v>567.6</v>
      </c>
      <c r="BL552" s="6">
        <f ca="1">BL551+SUMIFS('Transactions (Dated)'!$F:$F,'Transactions (Dated)'!$D:$D,$BF552,'Transactions (Dated)'!$B:$B,BL$11,'Transactions (Dated)'!$C:$C,"Dividend (paid to cash)")*AA552</f>
        <v>0</v>
      </c>
      <c r="BM552" s="6">
        <f ca="1">BM551+SUMIFS('Transactions (Dated)'!$F:$F,'Transactions (Dated)'!$D:$D,$BF552,'Transactions (Dated)'!$B:$B,BM$11,'Transactions (Dated)'!$C:$C,"Dividend (paid to cash)")*AB552</f>
        <v>3952.4870000000001</v>
      </c>
      <c r="BN552" s="6">
        <f ca="1">BN551+SUMIFS('Transactions (Dated)'!$F:$F,'Transactions (Dated)'!$D:$D,$BF552,'Transactions (Dated)'!$B:$B,BN$11,'Transactions (Dated)'!$C:$C,"Dividend (paid to cash)")*AC552</f>
        <v>3190</v>
      </c>
      <c r="BO552" s="6">
        <f ca="1">BO551+SUMIFS('Transactions (Dated)'!$F:$F,'Transactions (Dated)'!$D:$D,$BF552,'Transactions (Dated)'!$B:$B,BO$11,'Transactions (Dated)'!$C:$C,"Dividend (paid to cash)")*AD552</f>
        <v>0</v>
      </c>
      <c r="BP552" s="6">
        <f ca="1">BP551+SUMIFS('Transactions (Dated)'!$F:$F,'Transactions (Dated)'!$D:$D,$BF552,'Transactions (Dated)'!$B:$B,BP$11,'Transactions (Dated)'!$C:$C,"Dividend (paid to cash)")*AE552</f>
        <v>0</v>
      </c>
      <c r="BQ552" s="6">
        <f ca="1">BQ551+SUMIFS('Transactions (Dated)'!$F:$F,'Transactions (Dated)'!$D:$D,$BF552,'Transactions (Dated)'!$B:$B,BQ$11,'Transactions (Dated)'!$C:$C,"Dividend (paid to cash)")*AF552</f>
        <v>0</v>
      </c>
      <c r="BR552" s="6">
        <f ca="1">BR551+SUMIFS('Transactions (Dated)'!$F:$F,'Transactions (Dated)'!$D:$D,$BF552,'Transactions (Dated)'!$B:$B,BR$11,'Transactions (Dated)'!$C:$C,"Dividend (paid to cash)")*AG552</f>
        <v>0</v>
      </c>
      <c r="BS552" s="6">
        <f ca="1">BS551+SUMIFS('Transactions (Dated)'!$F:$F,'Transactions (Dated)'!$D:$D,$BF552,'Transactions (Dated)'!$B:$B,BS$11,'Transactions (Dated)'!$C:$C,"Dividend (paid to cash)")*AH552</f>
        <v>0</v>
      </c>
      <c r="BT552" s="6">
        <f ca="1">BT551+SUMIFS('Transactions (Dated)'!$F:$F,'Transactions (Dated)'!$D:$D,$BF552,'Transactions (Dated)'!$B:$B,BT$11,'Transactions (Dated)'!$C:$C,"Dividend (paid to cash)")*AI552</f>
        <v>0</v>
      </c>
      <c r="BU552" s="6">
        <f ca="1">BU551+SUMIFS('Transactions (Dated)'!$F:$F,'Transactions (Dated)'!$D:$D,$BF552,'Transactions (Dated)'!$B:$B,BU$11,'Transactions (Dated)'!$C:$C,"Dividend (paid to cash)")*AJ552</f>
        <v>0</v>
      </c>
      <c r="BX552" s="6">
        <f t="shared" ca="1" si="242"/>
        <v>443901.05199999991</v>
      </c>
      <c r="BZ552" s="3">
        <f t="shared" si="243"/>
        <v>42698</v>
      </c>
      <c r="CA552" s="4">
        <f t="shared" ca="1" si="244"/>
        <v>656244.35</v>
      </c>
      <c r="CB552" s="4">
        <f t="shared" ca="1" si="245"/>
        <v>443901.05199999991</v>
      </c>
      <c r="CD552" s="4">
        <f t="shared" ca="1" si="246"/>
        <v>1100145.4019999998</v>
      </c>
    </row>
    <row r="553" spans="2:82">
      <c r="B553" s="3">
        <f t="shared" si="221"/>
        <v>42699</v>
      </c>
      <c r="C553" s="2">
        <v>15075.4</v>
      </c>
      <c r="E553" s="70">
        <v>42699</v>
      </c>
      <c r="F553" s="69">
        <v>10.119999999999999</v>
      </c>
      <c r="G553" s="69">
        <v>2.4300000000000002</v>
      </c>
      <c r="H553" s="69">
        <v>20.38</v>
      </c>
      <c r="I553" s="69">
        <v>37.69</v>
      </c>
      <c r="J553" s="69">
        <v>12.93</v>
      </c>
      <c r="K553" s="69">
        <v>13.81</v>
      </c>
      <c r="L553" s="69">
        <v>15.89</v>
      </c>
      <c r="M553" s="69">
        <v>6.42</v>
      </c>
      <c r="N553" s="69">
        <v>8.75</v>
      </c>
      <c r="O553" s="69">
        <v>11.92</v>
      </c>
      <c r="P553" s="69">
        <v>21.04</v>
      </c>
      <c r="Q553" s="69">
        <v>1.2649999999999999</v>
      </c>
      <c r="R553" s="69">
        <v>9.49</v>
      </c>
      <c r="S553" s="69">
        <v>40.590000000000003</v>
      </c>
      <c r="V553" s="3">
        <f t="shared" si="224"/>
        <v>42699</v>
      </c>
      <c r="W553" s="40">
        <f ca="1">W552+SUMIFS('Transactions (Dated)'!$E$2:$E$53,'Transactions (Dated)'!$D$2:$D$53,'Share Values'!$V553,'Transactions (Dated)'!$B$2:$B$53,'Share Values'!W$11,'Transactions (Dated)'!$C$2:$C$53,"Buy")-SUMIFS('Transactions (Dated)'!$E$2:$E$53,'Transactions (Dated)'!$D$2:$D$53,'Share Values'!$V553,'Transactions (Dated)'!$B$2:$B$53,'Share Values'!W$11,'Transactions (Dated)'!$C$2:$C$53,"Sell")</f>
        <v>4625</v>
      </c>
      <c r="X553" s="40">
        <f ca="1">X552+SUMIFS('Transactions (Dated)'!$E$2:$E$53,'Transactions (Dated)'!$D$2:$D$53,'Share Values'!$V553,'Transactions (Dated)'!$B$2:$B$53,'Share Values'!X$11,'Transactions (Dated)'!$C$2:$C$53,"Buy")-SUMIFS('Transactions (Dated)'!$E$2:$E$53,'Transactions (Dated)'!$D$2:$D$53,'Share Values'!$V553,'Transactions (Dated)'!$B$2:$B$53,'Share Values'!X$11,'Transactions (Dated)'!$C$2:$C$53,"Sell")</f>
        <v>9375</v>
      </c>
      <c r="Y553" s="40">
        <f ca="1">Y552+SUMIFS('Transactions (Dated)'!$E$2:$E$53,'Transactions (Dated)'!$D$2:$D$53,'Share Values'!$V553,'Transactions (Dated)'!$B$2:$B$53,'Share Values'!Y$11,'Transactions (Dated)'!$C$2:$C$53,"Buy")-SUMIFS('Transactions (Dated)'!$E$2:$E$53,'Transactions (Dated)'!$D$2:$D$53,'Share Values'!$V553,'Transactions (Dated)'!$B$2:$B$53,'Share Values'!Y$11,'Transactions (Dated)'!$C$2:$C$53,"Sell")</f>
        <v>0</v>
      </c>
      <c r="Z553" s="40">
        <f ca="1">Z552+SUMIFS('Transactions (Dated)'!$E$2:$E$53,'Transactions (Dated)'!$D$2:$D$53,'Share Values'!$V553,'Transactions (Dated)'!$B$2:$B$53,'Share Values'!Z$11,'Transactions (Dated)'!$C$2:$C$53,"Buy")-SUMIFS('Transactions (Dated)'!$E$2:$E$53,'Transactions (Dated)'!$D$2:$D$53,'Share Values'!$V553,'Transactions (Dated)'!$B$2:$B$53,'Share Values'!Z$11,'Transactions (Dated)'!$C$2:$C$53,"Sell")</f>
        <v>1892</v>
      </c>
      <c r="AA553" s="40">
        <f ca="1">AA552+SUMIFS('Transactions (Dated)'!$E$2:$E$53,'Transactions (Dated)'!$D$2:$D$53,'Share Values'!$V553,'Transactions (Dated)'!$B$2:$B$53,'Share Values'!AA$11,'Transactions (Dated)'!$C$2:$C$53,"Buy")-SUMIFS('Transactions (Dated)'!$E$2:$E$53,'Transactions (Dated)'!$D$2:$D$53,'Share Values'!$V553,'Transactions (Dated)'!$B$2:$B$53,'Share Values'!AA$11,'Transactions (Dated)'!$C$2:$C$53,"Sell")</f>
        <v>2348</v>
      </c>
      <c r="AB553" s="40">
        <f ca="1">AB552+SUMIFS('Transactions (Dated)'!$E$2:$E$53,'Transactions (Dated)'!$D$2:$D$53,'Share Values'!$V553,'Transactions (Dated)'!$B$2:$B$53,'Share Values'!AB$11,'Transactions (Dated)'!$C$2:$C$53,"Buy")-SUMIFS('Transactions (Dated)'!$E$2:$E$53,'Transactions (Dated)'!$D$2:$D$53,'Share Values'!$V553,'Transactions (Dated)'!$B$2:$B$53,'Share Values'!AB$11,'Transactions (Dated)'!$C$2:$C$53,"Sell")</f>
        <v>4900</v>
      </c>
      <c r="AC553" s="40">
        <f ca="1">AC552+SUMIFS('Transactions (Dated)'!$E$2:$E$53,'Transactions (Dated)'!$D$2:$D$53,'Share Values'!$V553,'Transactions (Dated)'!$B$2:$B$53,'Share Values'!AC$11,'Transactions (Dated)'!$C$2:$C$53,"Buy")-SUMIFS('Transactions (Dated)'!$E$2:$E$53,'Transactions (Dated)'!$D$2:$D$53,'Share Values'!$V553,'Transactions (Dated)'!$B$2:$B$53,'Share Values'!AC$11,'Transactions (Dated)'!$C$2:$C$53,"Sell")</f>
        <v>2900</v>
      </c>
      <c r="AD553" s="40">
        <f ca="1">AD552+SUMIFS('Transactions (Dated)'!$E$2:$E$53,'Transactions (Dated)'!$D$2:$D$53,'Share Values'!$V553,'Transactions (Dated)'!$B$2:$B$53,'Share Values'!AD$11,'Transactions (Dated)'!$C$2:$C$53,"Buy")-SUMIFS('Transactions (Dated)'!$E$2:$E$53,'Transactions (Dated)'!$D$2:$D$53,'Share Values'!$V553,'Transactions (Dated)'!$B$2:$B$53,'Share Values'!AD$11,'Transactions (Dated)'!$C$2:$C$53,"Sell")</f>
        <v>14201</v>
      </c>
      <c r="AE553" s="40">
        <f ca="1">AE552+SUMIFS('Transactions (Dated)'!$E$2:$E$53,'Transactions (Dated)'!$D$2:$D$53,'Share Values'!$V553,'Transactions (Dated)'!$B$2:$B$53,'Share Values'!AE$11,'Transactions (Dated)'!$C$2:$C$53,"Buy")-SUMIFS('Transactions (Dated)'!$E$2:$E$53,'Transactions (Dated)'!$D$2:$D$53,'Share Values'!$V553,'Transactions (Dated)'!$B$2:$B$53,'Share Values'!AE$11,'Transactions (Dated)'!$C$2:$C$53,"Sell")</f>
        <v>6835</v>
      </c>
      <c r="AF553" s="40">
        <f ca="1">AF552+SUMIFS('Transactions (Dated)'!$E$2:$E$53,'Transactions (Dated)'!$D$2:$D$53,'Share Values'!$V553,'Transactions (Dated)'!$B$2:$B$53,'Share Values'!AF$11,'Transactions (Dated)'!$C$2:$C$53,"Buy")-SUMIFS('Transactions (Dated)'!$E$2:$E$53,'Transactions (Dated)'!$D$2:$D$53,'Share Values'!$V553,'Transactions (Dated)'!$B$2:$B$53,'Share Values'!AF$11,'Transactions (Dated)'!$C$2:$C$53,"Sell")</f>
        <v>4484</v>
      </c>
      <c r="AG553" s="40">
        <f ca="1">AG552+SUMIFS('Transactions (Dated)'!$E$2:$E$53,'Transactions (Dated)'!$D$2:$D$53,'Share Values'!$V553,'Transactions (Dated)'!$B$2:$B$53,'Share Values'!AG$11,'Transactions (Dated)'!$C$2:$C$53,"Buy")-SUMIFS('Transactions (Dated)'!$E$2:$E$53,'Transactions (Dated)'!$D$2:$D$53,'Share Values'!$V553,'Transactions (Dated)'!$B$2:$B$53,'Share Values'!AG$11,'Transactions (Dated)'!$C$2:$C$53,"Sell")</f>
        <v>2787</v>
      </c>
      <c r="AH553" s="40">
        <f ca="1">AH552+SUMIFS('Transactions (Dated)'!$E$2:$E$53,'Transactions (Dated)'!$D$2:$D$53,'Share Values'!$V553,'Transactions (Dated)'!$B$2:$B$53,'Share Values'!AH$11,'Transactions (Dated)'!$C$2:$C$53,"Buy")-SUMIFS('Transactions (Dated)'!$E$2:$E$53,'Transactions (Dated)'!$D$2:$D$53,'Share Values'!$V553,'Transactions (Dated)'!$B$2:$B$53,'Share Values'!AH$11,'Transactions (Dated)'!$C$2:$C$53,"Sell")</f>
        <v>41666</v>
      </c>
      <c r="AI553" s="40">
        <f ca="1">AI552+SUMIFS('Transactions (Dated)'!$E$2:$E$53,'Transactions (Dated)'!$D$2:$D$53,'Share Values'!$V553,'Transactions (Dated)'!$B$2:$B$53,'Share Values'!AI$11,'Transactions (Dated)'!$C$2:$C$53,"Buy")-SUMIFS('Transactions (Dated)'!$E$2:$E$53,'Transactions (Dated)'!$D$2:$D$53,'Share Values'!$V553,'Transactions (Dated)'!$B$2:$B$53,'Share Values'!AI$11,'Transactions (Dated)'!$C$2:$C$53,"Sell")</f>
        <v>5973</v>
      </c>
      <c r="AJ553" s="40">
        <f ca="1">AJ552+SUMIFS('Transactions (Dated)'!$E$2:$E$53,'Transactions (Dated)'!$D$2:$D$53,'Share Values'!$V553,'Transactions (Dated)'!$B$2:$B$53,'Share Values'!AJ$11,'Transactions (Dated)'!$C$2:$C$53,"Buy")-SUMIFS('Transactions (Dated)'!$E$2:$E$53,'Transactions (Dated)'!$D$2:$D$53,'Share Values'!$V553,'Transactions (Dated)'!$B$2:$B$53,'Share Values'!AJ$11,'Transactions (Dated)'!$C$2:$C$53,"Sell")</f>
        <v>0</v>
      </c>
      <c r="AM553" s="3">
        <f t="shared" si="225"/>
        <v>42699</v>
      </c>
      <c r="AN553" s="6">
        <f t="shared" ca="1" si="226"/>
        <v>46805</v>
      </c>
      <c r="AO553" s="6">
        <f t="shared" ca="1" si="227"/>
        <v>22781.25</v>
      </c>
      <c r="AP553" s="6">
        <f t="shared" ca="1" si="228"/>
        <v>0</v>
      </c>
      <c r="AQ553" s="6">
        <f t="shared" ca="1" si="229"/>
        <v>71309.48</v>
      </c>
      <c r="AR553" s="6">
        <f t="shared" ca="1" si="230"/>
        <v>30359.64</v>
      </c>
      <c r="AS553" s="6">
        <f t="shared" ca="1" si="231"/>
        <v>67669</v>
      </c>
      <c r="AT553" s="6">
        <f t="shared" ca="1" si="232"/>
        <v>46081</v>
      </c>
      <c r="AU553" s="6">
        <f t="shared" ca="1" si="233"/>
        <v>91170.42</v>
      </c>
      <c r="AV553" s="6">
        <f t="shared" ca="1" si="234"/>
        <v>59806.25</v>
      </c>
      <c r="AW553" s="6">
        <f t="shared" ca="1" si="235"/>
        <v>53449.279999999999</v>
      </c>
      <c r="AX553" s="6">
        <f t="shared" ca="1" si="236"/>
        <v>58638.479999999996</v>
      </c>
      <c r="AY553" s="6">
        <f t="shared" ca="1" si="237"/>
        <v>52707.49</v>
      </c>
      <c r="AZ553" s="6">
        <f t="shared" ca="1" si="238"/>
        <v>56683.770000000004</v>
      </c>
      <c r="BA553" s="6">
        <f t="shared" ca="1" si="239"/>
        <v>0</v>
      </c>
      <c r="BB553" s="6"/>
      <c r="BD553" s="4">
        <f t="shared" ca="1" si="240"/>
        <v>657461.05999999994</v>
      </c>
      <c r="BF553" s="3">
        <f t="shared" si="241"/>
        <v>42699</v>
      </c>
      <c r="BG553" s="6">
        <f>BG552+SUMIFS('Transactions (Dated)'!H:H,'Transactions (Dated)'!D:D,'Share Values'!AM553)</f>
        <v>433769.08999999991</v>
      </c>
      <c r="BH553" s="6">
        <f ca="1">BH552+SUMIFS('Transactions (Dated)'!$F:$F,'Transactions (Dated)'!$D:$D,$BF553,'Transactions (Dated)'!$B:$B,BH$11,'Transactions (Dated)'!$C:$C,"Dividend (paid to cash)")*W553</f>
        <v>0</v>
      </c>
      <c r="BI553" s="6">
        <f ca="1">BI552+SUMIFS('Transactions (Dated)'!$F:$F,'Transactions (Dated)'!$D:$D,$BF553,'Transactions (Dated)'!$B:$B,BI$11,'Transactions (Dated)'!$C:$C,"Dividend (paid to cash)")*X553</f>
        <v>2421.875</v>
      </c>
      <c r="BJ553" s="6">
        <f ca="1">BJ552+SUMIFS('Transactions (Dated)'!$F:$F,'Transactions (Dated)'!$D:$D,$BF553,'Transactions (Dated)'!$B:$B,BJ$11,'Transactions (Dated)'!$C:$C,"Dividend (paid to cash)")*Y553</f>
        <v>0</v>
      </c>
      <c r="BK553" s="6">
        <f ca="1">BK552+SUMIFS('Transactions (Dated)'!$F:$F,'Transactions (Dated)'!$D:$D,$BF553,'Transactions (Dated)'!$B:$B,BK$11,'Transactions (Dated)'!$C:$C,"Dividend (paid to cash)")*Z553</f>
        <v>567.6</v>
      </c>
      <c r="BL553" s="6">
        <f ca="1">BL552+SUMIFS('Transactions (Dated)'!$F:$F,'Transactions (Dated)'!$D:$D,$BF553,'Transactions (Dated)'!$B:$B,BL$11,'Transactions (Dated)'!$C:$C,"Dividend (paid to cash)")*AA553</f>
        <v>0</v>
      </c>
      <c r="BM553" s="6">
        <f ca="1">BM552+SUMIFS('Transactions (Dated)'!$F:$F,'Transactions (Dated)'!$D:$D,$BF553,'Transactions (Dated)'!$B:$B,BM$11,'Transactions (Dated)'!$C:$C,"Dividend (paid to cash)")*AB553</f>
        <v>3952.4870000000001</v>
      </c>
      <c r="BN553" s="6">
        <f ca="1">BN552+SUMIFS('Transactions (Dated)'!$F:$F,'Transactions (Dated)'!$D:$D,$BF553,'Transactions (Dated)'!$B:$B,BN$11,'Transactions (Dated)'!$C:$C,"Dividend (paid to cash)")*AC553</f>
        <v>3190</v>
      </c>
      <c r="BO553" s="6">
        <f ca="1">BO552+SUMIFS('Transactions (Dated)'!$F:$F,'Transactions (Dated)'!$D:$D,$BF553,'Transactions (Dated)'!$B:$B,BO$11,'Transactions (Dated)'!$C:$C,"Dividend (paid to cash)")*AD553</f>
        <v>0</v>
      </c>
      <c r="BP553" s="6">
        <f ca="1">BP552+SUMIFS('Transactions (Dated)'!$F:$F,'Transactions (Dated)'!$D:$D,$BF553,'Transactions (Dated)'!$B:$B,BP$11,'Transactions (Dated)'!$C:$C,"Dividend (paid to cash)")*AE553</f>
        <v>0</v>
      </c>
      <c r="BQ553" s="6">
        <f ca="1">BQ552+SUMIFS('Transactions (Dated)'!$F:$F,'Transactions (Dated)'!$D:$D,$BF553,'Transactions (Dated)'!$B:$B,BQ$11,'Transactions (Dated)'!$C:$C,"Dividend (paid to cash)")*AF553</f>
        <v>0</v>
      </c>
      <c r="BR553" s="6">
        <f ca="1">BR552+SUMIFS('Transactions (Dated)'!$F:$F,'Transactions (Dated)'!$D:$D,$BF553,'Transactions (Dated)'!$B:$B,BR$11,'Transactions (Dated)'!$C:$C,"Dividend (paid to cash)")*AG553</f>
        <v>0</v>
      </c>
      <c r="BS553" s="6">
        <f ca="1">BS552+SUMIFS('Transactions (Dated)'!$F:$F,'Transactions (Dated)'!$D:$D,$BF553,'Transactions (Dated)'!$B:$B,BS$11,'Transactions (Dated)'!$C:$C,"Dividend (paid to cash)")*AH553</f>
        <v>0</v>
      </c>
      <c r="BT553" s="6">
        <f ca="1">BT552+SUMIFS('Transactions (Dated)'!$F:$F,'Transactions (Dated)'!$D:$D,$BF553,'Transactions (Dated)'!$B:$B,BT$11,'Transactions (Dated)'!$C:$C,"Dividend (paid to cash)")*AI553</f>
        <v>0</v>
      </c>
      <c r="BU553" s="6">
        <f ca="1">BU552+SUMIFS('Transactions (Dated)'!$F:$F,'Transactions (Dated)'!$D:$D,$BF553,'Transactions (Dated)'!$B:$B,BU$11,'Transactions (Dated)'!$C:$C,"Dividend (paid to cash)")*AJ553</f>
        <v>0</v>
      </c>
      <c r="BX553" s="6">
        <f t="shared" ca="1" si="242"/>
        <v>443901.05199999991</v>
      </c>
      <c r="BZ553" s="3">
        <f t="shared" si="243"/>
        <v>42699</v>
      </c>
      <c r="CA553" s="4">
        <f t="shared" ca="1" si="244"/>
        <v>657461.05999999994</v>
      </c>
      <c r="CB553" s="4">
        <f t="shared" ca="1" si="245"/>
        <v>443901.05199999991</v>
      </c>
      <c r="CD553" s="4">
        <f t="shared" ca="1" si="246"/>
        <v>1101362.1119999997</v>
      </c>
    </row>
    <row r="554" spans="2:82">
      <c r="B554" s="3">
        <f t="shared" si="221"/>
        <v>42702</v>
      </c>
      <c r="C554" s="2">
        <v>15015.4</v>
      </c>
      <c r="E554" s="70">
        <v>42702</v>
      </c>
      <c r="F554" s="69">
        <v>10.01</v>
      </c>
      <c r="G554" s="69">
        <v>2.37</v>
      </c>
      <c r="H554" s="69">
        <v>20.3</v>
      </c>
      <c r="I554" s="69">
        <v>37.35</v>
      </c>
      <c r="J554" s="69">
        <v>13.45</v>
      </c>
      <c r="K554" s="69">
        <v>13.78</v>
      </c>
      <c r="L554" s="69">
        <v>15.9</v>
      </c>
      <c r="M554" s="69">
        <v>6.59</v>
      </c>
      <c r="N554" s="69">
        <v>8.75</v>
      </c>
      <c r="O554" s="69">
        <v>11.895</v>
      </c>
      <c r="P554" s="69">
        <v>21.48</v>
      </c>
      <c r="Q554" s="69">
        <v>1.26</v>
      </c>
      <c r="R554" s="69">
        <v>9.24</v>
      </c>
      <c r="S554" s="69">
        <v>41.26</v>
      </c>
      <c r="V554" s="3">
        <f t="shared" si="224"/>
        <v>42702</v>
      </c>
      <c r="W554" s="40">
        <f ca="1">W553+SUMIFS('Transactions (Dated)'!$E$2:$E$53,'Transactions (Dated)'!$D$2:$D$53,'Share Values'!$V554,'Transactions (Dated)'!$B$2:$B$53,'Share Values'!W$11,'Transactions (Dated)'!$C$2:$C$53,"Buy")-SUMIFS('Transactions (Dated)'!$E$2:$E$53,'Transactions (Dated)'!$D$2:$D$53,'Share Values'!$V554,'Transactions (Dated)'!$B$2:$B$53,'Share Values'!W$11,'Transactions (Dated)'!$C$2:$C$53,"Sell")</f>
        <v>4625</v>
      </c>
      <c r="X554" s="40">
        <f ca="1">X553+SUMIFS('Transactions (Dated)'!$E$2:$E$53,'Transactions (Dated)'!$D$2:$D$53,'Share Values'!$V554,'Transactions (Dated)'!$B$2:$B$53,'Share Values'!X$11,'Transactions (Dated)'!$C$2:$C$53,"Buy")-SUMIFS('Transactions (Dated)'!$E$2:$E$53,'Transactions (Dated)'!$D$2:$D$53,'Share Values'!$V554,'Transactions (Dated)'!$B$2:$B$53,'Share Values'!X$11,'Transactions (Dated)'!$C$2:$C$53,"Sell")</f>
        <v>9375</v>
      </c>
      <c r="Y554" s="40">
        <f ca="1">Y553+SUMIFS('Transactions (Dated)'!$E$2:$E$53,'Transactions (Dated)'!$D$2:$D$53,'Share Values'!$V554,'Transactions (Dated)'!$B$2:$B$53,'Share Values'!Y$11,'Transactions (Dated)'!$C$2:$C$53,"Buy")-SUMIFS('Transactions (Dated)'!$E$2:$E$53,'Transactions (Dated)'!$D$2:$D$53,'Share Values'!$V554,'Transactions (Dated)'!$B$2:$B$53,'Share Values'!Y$11,'Transactions (Dated)'!$C$2:$C$53,"Sell")</f>
        <v>0</v>
      </c>
      <c r="Z554" s="40">
        <f ca="1">Z553+SUMIFS('Transactions (Dated)'!$E$2:$E$53,'Transactions (Dated)'!$D$2:$D$53,'Share Values'!$V554,'Transactions (Dated)'!$B$2:$B$53,'Share Values'!Z$11,'Transactions (Dated)'!$C$2:$C$53,"Buy")-SUMIFS('Transactions (Dated)'!$E$2:$E$53,'Transactions (Dated)'!$D$2:$D$53,'Share Values'!$V554,'Transactions (Dated)'!$B$2:$B$53,'Share Values'!Z$11,'Transactions (Dated)'!$C$2:$C$53,"Sell")</f>
        <v>1892</v>
      </c>
      <c r="AA554" s="40">
        <f ca="1">AA553+SUMIFS('Transactions (Dated)'!$E$2:$E$53,'Transactions (Dated)'!$D$2:$D$53,'Share Values'!$V554,'Transactions (Dated)'!$B$2:$B$53,'Share Values'!AA$11,'Transactions (Dated)'!$C$2:$C$53,"Buy")-SUMIFS('Transactions (Dated)'!$E$2:$E$53,'Transactions (Dated)'!$D$2:$D$53,'Share Values'!$V554,'Transactions (Dated)'!$B$2:$B$53,'Share Values'!AA$11,'Transactions (Dated)'!$C$2:$C$53,"Sell")</f>
        <v>2348</v>
      </c>
      <c r="AB554" s="40">
        <f ca="1">AB553+SUMIFS('Transactions (Dated)'!$E$2:$E$53,'Transactions (Dated)'!$D$2:$D$53,'Share Values'!$V554,'Transactions (Dated)'!$B$2:$B$53,'Share Values'!AB$11,'Transactions (Dated)'!$C$2:$C$53,"Buy")-SUMIFS('Transactions (Dated)'!$E$2:$E$53,'Transactions (Dated)'!$D$2:$D$53,'Share Values'!$V554,'Transactions (Dated)'!$B$2:$B$53,'Share Values'!AB$11,'Transactions (Dated)'!$C$2:$C$53,"Sell")</f>
        <v>4900</v>
      </c>
      <c r="AC554" s="40">
        <f ca="1">AC553+SUMIFS('Transactions (Dated)'!$E$2:$E$53,'Transactions (Dated)'!$D$2:$D$53,'Share Values'!$V554,'Transactions (Dated)'!$B$2:$B$53,'Share Values'!AC$11,'Transactions (Dated)'!$C$2:$C$53,"Buy")-SUMIFS('Transactions (Dated)'!$E$2:$E$53,'Transactions (Dated)'!$D$2:$D$53,'Share Values'!$V554,'Transactions (Dated)'!$B$2:$B$53,'Share Values'!AC$11,'Transactions (Dated)'!$C$2:$C$53,"Sell")</f>
        <v>2900</v>
      </c>
      <c r="AD554" s="40">
        <f ca="1">AD553+SUMIFS('Transactions (Dated)'!$E$2:$E$53,'Transactions (Dated)'!$D$2:$D$53,'Share Values'!$V554,'Transactions (Dated)'!$B$2:$B$53,'Share Values'!AD$11,'Transactions (Dated)'!$C$2:$C$53,"Buy")-SUMIFS('Transactions (Dated)'!$E$2:$E$53,'Transactions (Dated)'!$D$2:$D$53,'Share Values'!$V554,'Transactions (Dated)'!$B$2:$B$53,'Share Values'!AD$11,'Transactions (Dated)'!$C$2:$C$53,"Sell")</f>
        <v>14201</v>
      </c>
      <c r="AE554" s="40">
        <f ca="1">AE553+SUMIFS('Transactions (Dated)'!$E$2:$E$53,'Transactions (Dated)'!$D$2:$D$53,'Share Values'!$V554,'Transactions (Dated)'!$B$2:$B$53,'Share Values'!AE$11,'Transactions (Dated)'!$C$2:$C$53,"Buy")-SUMIFS('Transactions (Dated)'!$E$2:$E$53,'Transactions (Dated)'!$D$2:$D$53,'Share Values'!$V554,'Transactions (Dated)'!$B$2:$B$53,'Share Values'!AE$11,'Transactions (Dated)'!$C$2:$C$53,"Sell")</f>
        <v>6835</v>
      </c>
      <c r="AF554" s="40">
        <f ca="1">AF553+SUMIFS('Transactions (Dated)'!$E$2:$E$53,'Transactions (Dated)'!$D$2:$D$53,'Share Values'!$V554,'Transactions (Dated)'!$B$2:$B$53,'Share Values'!AF$11,'Transactions (Dated)'!$C$2:$C$53,"Buy")-SUMIFS('Transactions (Dated)'!$E$2:$E$53,'Transactions (Dated)'!$D$2:$D$53,'Share Values'!$V554,'Transactions (Dated)'!$B$2:$B$53,'Share Values'!AF$11,'Transactions (Dated)'!$C$2:$C$53,"Sell")</f>
        <v>4484</v>
      </c>
      <c r="AG554" s="40">
        <f ca="1">AG553+SUMIFS('Transactions (Dated)'!$E$2:$E$53,'Transactions (Dated)'!$D$2:$D$53,'Share Values'!$V554,'Transactions (Dated)'!$B$2:$B$53,'Share Values'!AG$11,'Transactions (Dated)'!$C$2:$C$53,"Buy")-SUMIFS('Transactions (Dated)'!$E$2:$E$53,'Transactions (Dated)'!$D$2:$D$53,'Share Values'!$V554,'Transactions (Dated)'!$B$2:$B$53,'Share Values'!AG$11,'Transactions (Dated)'!$C$2:$C$53,"Sell")</f>
        <v>2787</v>
      </c>
      <c r="AH554" s="40">
        <f ca="1">AH553+SUMIFS('Transactions (Dated)'!$E$2:$E$53,'Transactions (Dated)'!$D$2:$D$53,'Share Values'!$V554,'Transactions (Dated)'!$B$2:$B$53,'Share Values'!AH$11,'Transactions (Dated)'!$C$2:$C$53,"Buy")-SUMIFS('Transactions (Dated)'!$E$2:$E$53,'Transactions (Dated)'!$D$2:$D$53,'Share Values'!$V554,'Transactions (Dated)'!$B$2:$B$53,'Share Values'!AH$11,'Transactions (Dated)'!$C$2:$C$53,"Sell")</f>
        <v>41666</v>
      </c>
      <c r="AI554" s="40">
        <f ca="1">AI553+SUMIFS('Transactions (Dated)'!$E$2:$E$53,'Transactions (Dated)'!$D$2:$D$53,'Share Values'!$V554,'Transactions (Dated)'!$B$2:$B$53,'Share Values'!AI$11,'Transactions (Dated)'!$C$2:$C$53,"Buy")-SUMIFS('Transactions (Dated)'!$E$2:$E$53,'Transactions (Dated)'!$D$2:$D$53,'Share Values'!$V554,'Transactions (Dated)'!$B$2:$B$53,'Share Values'!AI$11,'Transactions (Dated)'!$C$2:$C$53,"Sell")</f>
        <v>5973</v>
      </c>
      <c r="AJ554" s="40">
        <f ca="1">AJ553+SUMIFS('Transactions (Dated)'!$E$2:$E$53,'Transactions (Dated)'!$D$2:$D$53,'Share Values'!$V554,'Transactions (Dated)'!$B$2:$B$53,'Share Values'!AJ$11,'Transactions (Dated)'!$C$2:$C$53,"Buy")-SUMIFS('Transactions (Dated)'!$E$2:$E$53,'Transactions (Dated)'!$D$2:$D$53,'Share Values'!$V554,'Transactions (Dated)'!$B$2:$B$53,'Share Values'!AJ$11,'Transactions (Dated)'!$C$2:$C$53,"Sell")</f>
        <v>0</v>
      </c>
      <c r="AM554" s="3">
        <f t="shared" si="225"/>
        <v>42702</v>
      </c>
      <c r="AN554" s="6">
        <f t="shared" ca="1" si="226"/>
        <v>46296.25</v>
      </c>
      <c r="AO554" s="6">
        <f t="shared" ca="1" si="227"/>
        <v>22218.75</v>
      </c>
      <c r="AP554" s="6">
        <f t="shared" ca="1" si="228"/>
        <v>0</v>
      </c>
      <c r="AQ554" s="6">
        <f t="shared" ca="1" si="229"/>
        <v>70666.2</v>
      </c>
      <c r="AR554" s="6">
        <f t="shared" ca="1" si="230"/>
        <v>31580.6</v>
      </c>
      <c r="AS554" s="6">
        <f t="shared" ca="1" si="231"/>
        <v>67522</v>
      </c>
      <c r="AT554" s="6">
        <f t="shared" ca="1" si="232"/>
        <v>46110</v>
      </c>
      <c r="AU554" s="6">
        <f t="shared" ca="1" si="233"/>
        <v>93584.59</v>
      </c>
      <c r="AV554" s="6">
        <f t="shared" ca="1" si="234"/>
        <v>59806.25</v>
      </c>
      <c r="AW554" s="6">
        <f t="shared" ca="1" si="235"/>
        <v>53337.18</v>
      </c>
      <c r="AX554" s="6">
        <f t="shared" ca="1" si="236"/>
        <v>59864.76</v>
      </c>
      <c r="AY554" s="6">
        <f t="shared" ca="1" si="237"/>
        <v>52499.16</v>
      </c>
      <c r="AZ554" s="6">
        <f t="shared" ca="1" si="238"/>
        <v>55190.520000000004</v>
      </c>
      <c r="BA554" s="6">
        <f t="shared" ca="1" si="239"/>
        <v>0</v>
      </c>
      <c r="BB554" s="6"/>
      <c r="BD554" s="4">
        <f t="shared" ca="1" si="240"/>
        <v>658676.26</v>
      </c>
      <c r="BF554" s="3">
        <f t="shared" si="241"/>
        <v>42702</v>
      </c>
      <c r="BG554" s="6">
        <f>BG553+SUMIFS('Transactions (Dated)'!H:H,'Transactions (Dated)'!D:D,'Share Values'!AM554)</f>
        <v>433769.08999999991</v>
      </c>
      <c r="BH554" s="6">
        <f ca="1">BH553+SUMIFS('Transactions (Dated)'!$F:$F,'Transactions (Dated)'!$D:$D,$BF554,'Transactions (Dated)'!$B:$B,BH$11,'Transactions (Dated)'!$C:$C,"Dividend (paid to cash)")*W554</f>
        <v>0</v>
      </c>
      <c r="BI554" s="6">
        <f ca="1">BI553+SUMIFS('Transactions (Dated)'!$F:$F,'Transactions (Dated)'!$D:$D,$BF554,'Transactions (Dated)'!$B:$B,BI$11,'Transactions (Dated)'!$C:$C,"Dividend (paid to cash)")*X554</f>
        <v>2421.875</v>
      </c>
      <c r="BJ554" s="6">
        <f ca="1">BJ553+SUMIFS('Transactions (Dated)'!$F:$F,'Transactions (Dated)'!$D:$D,$BF554,'Transactions (Dated)'!$B:$B,BJ$11,'Transactions (Dated)'!$C:$C,"Dividend (paid to cash)")*Y554</f>
        <v>0</v>
      </c>
      <c r="BK554" s="6">
        <f ca="1">BK553+SUMIFS('Transactions (Dated)'!$F:$F,'Transactions (Dated)'!$D:$D,$BF554,'Transactions (Dated)'!$B:$B,BK$11,'Transactions (Dated)'!$C:$C,"Dividend (paid to cash)")*Z554</f>
        <v>567.6</v>
      </c>
      <c r="BL554" s="6">
        <f ca="1">BL553+SUMIFS('Transactions (Dated)'!$F:$F,'Transactions (Dated)'!$D:$D,$BF554,'Transactions (Dated)'!$B:$B,BL$11,'Transactions (Dated)'!$C:$C,"Dividend (paid to cash)")*AA554</f>
        <v>0</v>
      </c>
      <c r="BM554" s="6">
        <f ca="1">BM553+SUMIFS('Transactions (Dated)'!$F:$F,'Transactions (Dated)'!$D:$D,$BF554,'Transactions (Dated)'!$B:$B,BM$11,'Transactions (Dated)'!$C:$C,"Dividend (paid to cash)")*AB554</f>
        <v>3952.4870000000001</v>
      </c>
      <c r="BN554" s="6">
        <f ca="1">BN553+SUMIFS('Transactions (Dated)'!$F:$F,'Transactions (Dated)'!$D:$D,$BF554,'Transactions (Dated)'!$B:$B,BN$11,'Transactions (Dated)'!$C:$C,"Dividend (paid to cash)")*AC554</f>
        <v>3190</v>
      </c>
      <c r="BO554" s="6">
        <f ca="1">BO553+SUMIFS('Transactions (Dated)'!$F:$F,'Transactions (Dated)'!$D:$D,$BF554,'Transactions (Dated)'!$B:$B,BO$11,'Transactions (Dated)'!$C:$C,"Dividend (paid to cash)")*AD554</f>
        <v>0</v>
      </c>
      <c r="BP554" s="6">
        <f ca="1">BP553+SUMIFS('Transactions (Dated)'!$F:$F,'Transactions (Dated)'!$D:$D,$BF554,'Transactions (Dated)'!$B:$B,BP$11,'Transactions (Dated)'!$C:$C,"Dividend (paid to cash)")*AE554</f>
        <v>0</v>
      </c>
      <c r="BQ554" s="6">
        <f ca="1">BQ553+SUMIFS('Transactions (Dated)'!$F:$F,'Transactions (Dated)'!$D:$D,$BF554,'Transactions (Dated)'!$B:$B,BQ$11,'Transactions (Dated)'!$C:$C,"Dividend (paid to cash)")*AF554</f>
        <v>0</v>
      </c>
      <c r="BR554" s="6">
        <f ca="1">BR553+SUMIFS('Transactions (Dated)'!$F:$F,'Transactions (Dated)'!$D:$D,$BF554,'Transactions (Dated)'!$B:$B,BR$11,'Transactions (Dated)'!$C:$C,"Dividend (paid to cash)")*AG554</f>
        <v>376.245</v>
      </c>
      <c r="BS554" s="6">
        <f ca="1">BS553+SUMIFS('Transactions (Dated)'!$F:$F,'Transactions (Dated)'!$D:$D,$BF554,'Transactions (Dated)'!$B:$B,BS$11,'Transactions (Dated)'!$C:$C,"Dividend (paid to cash)")*AH554</f>
        <v>0</v>
      </c>
      <c r="BT554" s="6">
        <f ca="1">BT553+SUMIFS('Transactions (Dated)'!$F:$F,'Transactions (Dated)'!$D:$D,$BF554,'Transactions (Dated)'!$B:$B,BT$11,'Transactions (Dated)'!$C:$C,"Dividend (paid to cash)")*AI554</f>
        <v>0</v>
      </c>
      <c r="BU554" s="6">
        <f ca="1">BU553+SUMIFS('Transactions (Dated)'!$F:$F,'Transactions (Dated)'!$D:$D,$BF554,'Transactions (Dated)'!$B:$B,BU$11,'Transactions (Dated)'!$C:$C,"Dividend (paid to cash)")*AJ554</f>
        <v>0</v>
      </c>
      <c r="BX554" s="6">
        <f t="shared" ca="1" si="242"/>
        <v>444277.2969999999</v>
      </c>
      <c r="BZ554" s="3">
        <f t="shared" si="243"/>
        <v>42702</v>
      </c>
      <c r="CA554" s="4">
        <f t="shared" ca="1" si="244"/>
        <v>658676.26</v>
      </c>
      <c r="CB554" s="4">
        <f t="shared" ca="1" si="245"/>
        <v>444277.2969999999</v>
      </c>
      <c r="CD554" s="4">
        <f t="shared" ca="1" si="246"/>
        <v>1102953.557</v>
      </c>
    </row>
    <row r="555" spans="2:82">
      <c r="B555" s="3">
        <f t="shared" si="221"/>
        <v>42703</v>
      </c>
      <c r="C555" s="2">
        <v>14999.8</v>
      </c>
      <c r="E555" s="70">
        <v>42703</v>
      </c>
      <c r="F555" s="69">
        <v>10</v>
      </c>
      <c r="G555" s="69">
        <v>2.27</v>
      </c>
      <c r="H555" s="69">
        <v>20.3</v>
      </c>
      <c r="I555" s="69">
        <v>37.450000000000003</v>
      </c>
      <c r="J555" s="69">
        <v>13.43</v>
      </c>
      <c r="K555" s="69">
        <v>13.7</v>
      </c>
      <c r="L555" s="69">
        <v>15.71</v>
      </c>
      <c r="M555" s="69">
        <v>6.57</v>
      </c>
      <c r="N555" s="69">
        <v>8.85</v>
      </c>
      <c r="O555" s="69">
        <v>11.75</v>
      </c>
      <c r="P555" s="69">
        <v>22.14</v>
      </c>
      <c r="Q555" s="69">
        <v>1.23</v>
      </c>
      <c r="R555" s="69">
        <v>8.98</v>
      </c>
      <c r="S555" s="69">
        <v>40.93</v>
      </c>
      <c r="V555" s="3">
        <f t="shared" si="224"/>
        <v>42703</v>
      </c>
      <c r="W555" s="40">
        <f ca="1">W554+SUMIFS('Transactions (Dated)'!$E$2:$E$53,'Transactions (Dated)'!$D$2:$D$53,'Share Values'!$V555,'Transactions (Dated)'!$B$2:$B$53,'Share Values'!W$11,'Transactions (Dated)'!$C$2:$C$53,"Buy")-SUMIFS('Transactions (Dated)'!$E$2:$E$53,'Transactions (Dated)'!$D$2:$D$53,'Share Values'!$V555,'Transactions (Dated)'!$B$2:$B$53,'Share Values'!W$11,'Transactions (Dated)'!$C$2:$C$53,"Sell")</f>
        <v>4625</v>
      </c>
      <c r="X555" s="40">
        <f ca="1">X554+SUMIFS('Transactions (Dated)'!$E$2:$E$53,'Transactions (Dated)'!$D$2:$D$53,'Share Values'!$V555,'Transactions (Dated)'!$B$2:$B$53,'Share Values'!X$11,'Transactions (Dated)'!$C$2:$C$53,"Buy")-SUMIFS('Transactions (Dated)'!$E$2:$E$53,'Transactions (Dated)'!$D$2:$D$53,'Share Values'!$V555,'Transactions (Dated)'!$B$2:$B$53,'Share Values'!X$11,'Transactions (Dated)'!$C$2:$C$53,"Sell")</f>
        <v>9375</v>
      </c>
      <c r="Y555" s="40">
        <f ca="1">Y554+SUMIFS('Transactions (Dated)'!$E$2:$E$53,'Transactions (Dated)'!$D$2:$D$53,'Share Values'!$V555,'Transactions (Dated)'!$B$2:$B$53,'Share Values'!Y$11,'Transactions (Dated)'!$C$2:$C$53,"Buy")-SUMIFS('Transactions (Dated)'!$E$2:$E$53,'Transactions (Dated)'!$D$2:$D$53,'Share Values'!$V555,'Transactions (Dated)'!$B$2:$B$53,'Share Values'!Y$11,'Transactions (Dated)'!$C$2:$C$53,"Sell")</f>
        <v>0</v>
      </c>
      <c r="Z555" s="40">
        <f ca="1">Z554+SUMIFS('Transactions (Dated)'!$E$2:$E$53,'Transactions (Dated)'!$D$2:$D$53,'Share Values'!$V555,'Transactions (Dated)'!$B$2:$B$53,'Share Values'!Z$11,'Transactions (Dated)'!$C$2:$C$53,"Buy")-SUMIFS('Transactions (Dated)'!$E$2:$E$53,'Transactions (Dated)'!$D$2:$D$53,'Share Values'!$V555,'Transactions (Dated)'!$B$2:$B$53,'Share Values'!Z$11,'Transactions (Dated)'!$C$2:$C$53,"Sell")</f>
        <v>1892</v>
      </c>
      <c r="AA555" s="40">
        <f ca="1">AA554+SUMIFS('Transactions (Dated)'!$E$2:$E$53,'Transactions (Dated)'!$D$2:$D$53,'Share Values'!$V555,'Transactions (Dated)'!$B$2:$B$53,'Share Values'!AA$11,'Transactions (Dated)'!$C$2:$C$53,"Buy")-SUMIFS('Transactions (Dated)'!$E$2:$E$53,'Transactions (Dated)'!$D$2:$D$53,'Share Values'!$V555,'Transactions (Dated)'!$B$2:$B$53,'Share Values'!AA$11,'Transactions (Dated)'!$C$2:$C$53,"Sell")</f>
        <v>2348</v>
      </c>
      <c r="AB555" s="40">
        <f ca="1">AB554+SUMIFS('Transactions (Dated)'!$E$2:$E$53,'Transactions (Dated)'!$D$2:$D$53,'Share Values'!$V555,'Transactions (Dated)'!$B$2:$B$53,'Share Values'!AB$11,'Transactions (Dated)'!$C$2:$C$53,"Buy")-SUMIFS('Transactions (Dated)'!$E$2:$E$53,'Transactions (Dated)'!$D$2:$D$53,'Share Values'!$V555,'Transactions (Dated)'!$B$2:$B$53,'Share Values'!AB$11,'Transactions (Dated)'!$C$2:$C$53,"Sell")</f>
        <v>4900</v>
      </c>
      <c r="AC555" s="40">
        <f ca="1">AC554+SUMIFS('Transactions (Dated)'!$E$2:$E$53,'Transactions (Dated)'!$D$2:$D$53,'Share Values'!$V555,'Transactions (Dated)'!$B$2:$B$53,'Share Values'!AC$11,'Transactions (Dated)'!$C$2:$C$53,"Buy")-SUMIFS('Transactions (Dated)'!$E$2:$E$53,'Transactions (Dated)'!$D$2:$D$53,'Share Values'!$V555,'Transactions (Dated)'!$B$2:$B$53,'Share Values'!AC$11,'Transactions (Dated)'!$C$2:$C$53,"Sell")</f>
        <v>2900</v>
      </c>
      <c r="AD555" s="40">
        <f ca="1">AD554+SUMIFS('Transactions (Dated)'!$E$2:$E$53,'Transactions (Dated)'!$D$2:$D$53,'Share Values'!$V555,'Transactions (Dated)'!$B$2:$B$53,'Share Values'!AD$11,'Transactions (Dated)'!$C$2:$C$53,"Buy")-SUMIFS('Transactions (Dated)'!$E$2:$E$53,'Transactions (Dated)'!$D$2:$D$53,'Share Values'!$V555,'Transactions (Dated)'!$B$2:$B$53,'Share Values'!AD$11,'Transactions (Dated)'!$C$2:$C$53,"Sell")</f>
        <v>14201</v>
      </c>
      <c r="AE555" s="40">
        <f ca="1">AE554+SUMIFS('Transactions (Dated)'!$E$2:$E$53,'Transactions (Dated)'!$D$2:$D$53,'Share Values'!$V555,'Transactions (Dated)'!$B$2:$B$53,'Share Values'!AE$11,'Transactions (Dated)'!$C$2:$C$53,"Buy")-SUMIFS('Transactions (Dated)'!$E$2:$E$53,'Transactions (Dated)'!$D$2:$D$53,'Share Values'!$V555,'Transactions (Dated)'!$B$2:$B$53,'Share Values'!AE$11,'Transactions (Dated)'!$C$2:$C$53,"Sell")</f>
        <v>6835</v>
      </c>
      <c r="AF555" s="40">
        <f ca="1">AF554+SUMIFS('Transactions (Dated)'!$E$2:$E$53,'Transactions (Dated)'!$D$2:$D$53,'Share Values'!$V555,'Transactions (Dated)'!$B$2:$B$53,'Share Values'!AF$11,'Transactions (Dated)'!$C$2:$C$53,"Buy")-SUMIFS('Transactions (Dated)'!$E$2:$E$53,'Transactions (Dated)'!$D$2:$D$53,'Share Values'!$V555,'Transactions (Dated)'!$B$2:$B$53,'Share Values'!AF$11,'Transactions (Dated)'!$C$2:$C$53,"Sell")</f>
        <v>4484</v>
      </c>
      <c r="AG555" s="40">
        <f ca="1">AG554+SUMIFS('Transactions (Dated)'!$E$2:$E$53,'Transactions (Dated)'!$D$2:$D$53,'Share Values'!$V555,'Transactions (Dated)'!$B$2:$B$53,'Share Values'!AG$11,'Transactions (Dated)'!$C$2:$C$53,"Buy")-SUMIFS('Transactions (Dated)'!$E$2:$E$53,'Transactions (Dated)'!$D$2:$D$53,'Share Values'!$V555,'Transactions (Dated)'!$B$2:$B$53,'Share Values'!AG$11,'Transactions (Dated)'!$C$2:$C$53,"Sell")</f>
        <v>2787</v>
      </c>
      <c r="AH555" s="40">
        <f ca="1">AH554+SUMIFS('Transactions (Dated)'!$E$2:$E$53,'Transactions (Dated)'!$D$2:$D$53,'Share Values'!$V555,'Transactions (Dated)'!$B$2:$B$53,'Share Values'!AH$11,'Transactions (Dated)'!$C$2:$C$53,"Buy")-SUMIFS('Transactions (Dated)'!$E$2:$E$53,'Transactions (Dated)'!$D$2:$D$53,'Share Values'!$V555,'Transactions (Dated)'!$B$2:$B$53,'Share Values'!AH$11,'Transactions (Dated)'!$C$2:$C$53,"Sell")</f>
        <v>41666</v>
      </c>
      <c r="AI555" s="40">
        <f ca="1">AI554+SUMIFS('Transactions (Dated)'!$E$2:$E$53,'Transactions (Dated)'!$D$2:$D$53,'Share Values'!$V555,'Transactions (Dated)'!$B$2:$B$53,'Share Values'!AI$11,'Transactions (Dated)'!$C$2:$C$53,"Buy")-SUMIFS('Transactions (Dated)'!$E$2:$E$53,'Transactions (Dated)'!$D$2:$D$53,'Share Values'!$V555,'Transactions (Dated)'!$B$2:$B$53,'Share Values'!AI$11,'Transactions (Dated)'!$C$2:$C$53,"Sell")</f>
        <v>5973</v>
      </c>
      <c r="AJ555" s="40">
        <f ca="1">AJ554+SUMIFS('Transactions (Dated)'!$E$2:$E$53,'Transactions (Dated)'!$D$2:$D$53,'Share Values'!$V555,'Transactions (Dated)'!$B$2:$B$53,'Share Values'!AJ$11,'Transactions (Dated)'!$C$2:$C$53,"Buy")-SUMIFS('Transactions (Dated)'!$E$2:$E$53,'Transactions (Dated)'!$D$2:$D$53,'Share Values'!$V555,'Transactions (Dated)'!$B$2:$B$53,'Share Values'!AJ$11,'Transactions (Dated)'!$C$2:$C$53,"Sell")</f>
        <v>0</v>
      </c>
      <c r="AM555" s="3">
        <f t="shared" si="225"/>
        <v>42703</v>
      </c>
      <c r="AN555" s="6">
        <f t="shared" ca="1" si="226"/>
        <v>46250</v>
      </c>
      <c r="AO555" s="6">
        <f t="shared" ca="1" si="227"/>
        <v>21281.25</v>
      </c>
      <c r="AP555" s="6">
        <f t="shared" ca="1" si="228"/>
        <v>0</v>
      </c>
      <c r="AQ555" s="6">
        <f t="shared" ca="1" si="229"/>
        <v>70855.400000000009</v>
      </c>
      <c r="AR555" s="6">
        <f t="shared" ca="1" si="230"/>
        <v>31533.64</v>
      </c>
      <c r="AS555" s="6">
        <f t="shared" ca="1" si="231"/>
        <v>67130</v>
      </c>
      <c r="AT555" s="6">
        <f t="shared" ca="1" si="232"/>
        <v>45559</v>
      </c>
      <c r="AU555" s="6">
        <f t="shared" ca="1" si="233"/>
        <v>93300.57</v>
      </c>
      <c r="AV555" s="6">
        <f t="shared" ca="1" si="234"/>
        <v>60489.75</v>
      </c>
      <c r="AW555" s="6">
        <f t="shared" ca="1" si="235"/>
        <v>52687</v>
      </c>
      <c r="AX555" s="6">
        <f t="shared" ca="1" si="236"/>
        <v>61704.18</v>
      </c>
      <c r="AY555" s="6">
        <f t="shared" ca="1" si="237"/>
        <v>51249.18</v>
      </c>
      <c r="AZ555" s="6">
        <f t="shared" ca="1" si="238"/>
        <v>53637.54</v>
      </c>
      <c r="BA555" s="6">
        <f t="shared" ca="1" si="239"/>
        <v>0</v>
      </c>
      <c r="BB555" s="6"/>
      <c r="BD555" s="4">
        <f t="shared" ca="1" si="240"/>
        <v>655677.51000000013</v>
      </c>
      <c r="BF555" s="3">
        <f t="shared" si="241"/>
        <v>42703</v>
      </c>
      <c r="BG555" s="6">
        <f>BG554+SUMIFS('Transactions (Dated)'!H:H,'Transactions (Dated)'!D:D,'Share Values'!AM555)</f>
        <v>433769.08999999991</v>
      </c>
      <c r="BH555" s="6">
        <f ca="1">BH554+SUMIFS('Transactions (Dated)'!$F:$F,'Transactions (Dated)'!$D:$D,$BF555,'Transactions (Dated)'!$B:$B,BH$11,'Transactions (Dated)'!$C:$C,"Dividend (paid to cash)")*W555</f>
        <v>0</v>
      </c>
      <c r="BI555" s="6">
        <f ca="1">BI554+SUMIFS('Transactions (Dated)'!$F:$F,'Transactions (Dated)'!$D:$D,$BF555,'Transactions (Dated)'!$B:$B,BI$11,'Transactions (Dated)'!$C:$C,"Dividend (paid to cash)")*X555</f>
        <v>2421.875</v>
      </c>
      <c r="BJ555" s="6">
        <f ca="1">BJ554+SUMIFS('Transactions (Dated)'!$F:$F,'Transactions (Dated)'!$D:$D,$BF555,'Transactions (Dated)'!$B:$B,BJ$11,'Transactions (Dated)'!$C:$C,"Dividend (paid to cash)")*Y555</f>
        <v>0</v>
      </c>
      <c r="BK555" s="6">
        <f ca="1">BK554+SUMIFS('Transactions (Dated)'!$F:$F,'Transactions (Dated)'!$D:$D,$BF555,'Transactions (Dated)'!$B:$B,BK$11,'Transactions (Dated)'!$C:$C,"Dividend (paid to cash)")*Z555</f>
        <v>567.6</v>
      </c>
      <c r="BL555" s="6">
        <f ca="1">BL554+SUMIFS('Transactions (Dated)'!$F:$F,'Transactions (Dated)'!$D:$D,$BF555,'Transactions (Dated)'!$B:$B,BL$11,'Transactions (Dated)'!$C:$C,"Dividend (paid to cash)")*AA555</f>
        <v>0</v>
      </c>
      <c r="BM555" s="6">
        <f ca="1">BM554+SUMIFS('Transactions (Dated)'!$F:$F,'Transactions (Dated)'!$D:$D,$BF555,'Transactions (Dated)'!$B:$B,BM$11,'Transactions (Dated)'!$C:$C,"Dividend (paid to cash)")*AB555</f>
        <v>4311.8040000000001</v>
      </c>
      <c r="BN555" s="6">
        <f ca="1">BN554+SUMIFS('Transactions (Dated)'!$F:$F,'Transactions (Dated)'!$D:$D,$BF555,'Transactions (Dated)'!$B:$B,BN$11,'Transactions (Dated)'!$C:$C,"Dividend (paid to cash)")*AC555</f>
        <v>3190</v>
      </c>
      <c r="BO555" s="6">
        <f ca="1">BO554+SUMIFS('Transactions (Dated)'!$F:$F,'Transactions (Dated)'!$D:$D,$BF555,'Transactions (Dated)'!$B:$B,BO$11,'Transactions (Dated)'!$C:$C,"Dividend (paid to cash)")*AD555</f>
        <v>0</v>
      </c>
      <c r="BP555" s="6">
        <f ca="1">BP554+SUMIFS('Transactions (Dated)'!$F:$F,'Transactions (Dated)'!$D:$D,$BF555,'Transactions (Dated)'!$B:$B,BP$11,'Transactions (Dated)'!$C:$C,"Dividend (paid to cash)")*AE555</f>
        <v>0</v>
      </c>
      <c r="BQ555" s="6">
        <f ca="1">BQ554+SUMIFS('Transactions (Dated)'!$F:$F,'Transactions (Dated)'!$D:$D,$BF555,'Transactions (Dated)'!$B:$B,BQ$11,'Transactions (Dated)'!$C:$C,"Dividend (paid to cash)")*AF555</f>
        <v>0</v>
      </c>
      <c r="BR555" s="6">
        <f ca="1">BR554+SUMIFS('Transactions (Dated)'!$F:$F,'Transactions (Dated)'!$D:$D,$BF555,'Transactions (Dated)'!$B:$B,BR$11,'Transactions (Dated)'!$C:$C,"Dividend (paid to cash)")*AG555</f>
        <v>376.245</v>
      </c>
      <c r="BS555" s="6">
        <f ca="1">BS554+SUMIFS('Transactions (Dated)'!$F:$F,'Transactions (Dated)'!$D:$D,$BF555,'Transactions (Dated)'!$B:$B,BS$11,'Transactions (Dated)'!$C:$C,"Dividend (paid to cash)")*AH555</f>
        <v>0</v>
      </c>
      <c r="BT555" s="6">
        <f ca="1">BT554+SUMIFS('Transactions (Dated)'!$F:$F,'Transactions (Dated)'!$D:$D,$BF555,'Transactions (Dated)'!$B:$B,BT$11,'Transactions (Dated)'!$C:$C,"Dividend (paid to cash)")*AI555</f>
        <v>0</v>
      </c>
      <c r="BU555" s="6">
        <f ca="1">BU554+SUMIFS('Transactions (Dated)'!$F:$F,'Transactions (Dated)'!$D:$D,$BF555,'Transactions (Dated)'!$B:$B,BU$11,'Transactions (Dated)'!$C:$C,"Dividend (paid to cash)")*AJ555</f>
        <v>0</v>
      </c>
      <c r="BX555" s="6">
        <f t="shared" ca="1" si="242"/>
        <v>444636.61399999988</v>
      </c>
      <c r="BZ555" s="3">
        <f t="shared" si="243"/>
        <v>42703</v>
      </c>
      <c r="CA555" s="4">
        <f t="shared" ca="1" si="244"/>
        <v>655677.51000000013</v>
      </c>
      <c r="CB555" s="4">
        <f t="shared" ca="1" si="245"/>
        <v>444636.61399999988</v>
      </c>
      <c r="CD555" s="4">
        <f t="shared" ca="1" si="246"/>
        <v>1100314.1240000001</v>
      </c>
    </row>
    <row r="556" spans="2:82">
      <c r="B556" s="3">
        <f t="shared" si="221"/>
        <v>42704</v>
      </c>
      <c r="C556" s="2">
        <v>15082.9</v>
      </c>
      <c r="E556" s="70">
        <v>42704</v>
      </c>
      <c r="F556" s="69">
        <v>10.34</v>
      </c>
      <c r="G556" s="69">
        <v>2.37</v>
      </c>
      <c r="H556" s="69">
        <v>20.41</v>
      </c>
      <c r="I556" s="69">
        <v>36.409999999999997</v>
      </c>
      <c r="J556" s="69">
        <v>13</v>
      </c>
      <c r="K556" s="69">
        <v>13.73</v>
      </c>
      <c r="L556" s="69">
        <v>15.71</v>
      </c>
      <c r="M556" s="69">
        <v>6.5</v>
      </c>
      <c r="N556" s="69">
        <v>8.85</v>
      </c>
      <c r="O556" s="69">
        <v>11.12</v>
      </c>
      <c r="P556" s="69">
        <v>22.45</v>
      </c>
      <c r="Q556" s="69">
        <v>1.25</v>
      </c>
      <c r="R556" s="69">
        <v>9.06</v>
      </c>
      <c r="S556" s="69">
        <v>40.130000000000003</v>
      </c>
      <c r="V556" s="3">
        <f t="shared" si="224"/>
        <v>42704</v>
      </c>
      <c r="W556" s="40">
        <f ca="1">W555+SUMIFS('Transactions (Dated)'!$E$2:$E$53,'Transactions (Dated)'!$D$2:$D$53,'Share Values'!$V556,'Transactions (Dated)'!$B$2:$B$53,'Share Values'!W$11,'Transactions (Dated)'!$C$2:$C$53,"Buy")-SUMIFS('Transactions (Dated)'!$E$2:$E$53,'Transactions (Dated)'!$D$2:$D$53,'Share Values'!$V556,'Transactions (Dated)'!$B$2:$B$53,'Share Values'!W$11,'Transactions (Dated)'!$C$2:$C$53,"Sell")</f>
        <v>4625</v>
      </c>
      <c r="X556" s="40">
        <f ca="1">X555+SUMIFS('Transactions (Dated)'!$E$2:$E$53,'Transactions (Dated)'!$D$2:$D$53,'Share Values'!$V556,'Transactions (Dated)'!$B$2:$B$53,'Share Values'!X$11,'Transactions (Dated)'!$C$2:$C$53,"Buy")-SUMIFS('Transactions (Dated)'!$E$2:$E$53,'Transactions (Dated)'!$D$2:$D$53,'Share Values'!$V556,'Transactions (Dated)'!$B$2:$B$53,'Share Values'!X$11,'Transactions (Dated)'!$C$2:$C$53,"Sell")</f>
        <v>9375</v>
      </c>
      <c r="Y556" s="40">
        <f ca="1">Y555+SUMIFS('Transactions (Dated)'!$E$2:$E$53,'Transactions (Dated)'!$D$2:$D$53,'Share Values'!$V556,'Transactions (Dated)'!$B$2:$B$53,'Share Values'!Y$11,'Transactions (Dated)'!$C$2:$C$53,"Buy")-SUMIFS('Transactions (Dated)'!$E$2:$E$53,'Transactions (Dated)'!$D$2:$D$53,'Share Values'!$V556,'Transactions (Dated)'!$B$2:$B$53,'Share Values'!Y$11,'Transactions (Dated)'!$C$2:$C$53,"Sell")</f>
        <v>0</v>
      </c>
      <c r="Z556" s="40">
        <f ca="1">Z555+SUMIFS('Transactions (Dated)'!$E$2:$E$53,'Transactions (Dated)'!$D$2:$D$53,'Share Values'!$V556,'Transactions (Dated)'!$B$2:$B$53,'Share Values'!Z$11,'Transactions (Dated)'!$C$2:$C$53,"Buy")-SUMIFS('Transactions (Dated)'!$E$2:$E$53,'Transactions (Dated)'!$D$2:$D$53,'Share Values'!$V556,'Transactions (Dated)'!$B$2:$B$53,'Share Values'!Z$11,'Transactions (Dated)'!$C$2:$C$53,"Sell")</f>
        <v>1892</v>
      </c>
      <c r="AA556" s="40">
        <f ca="1">AA555+SUMIFS('Transactions (Dated)'!$E$2:$E$53,'Transactions (Dated)'!$D$2:$D$53,'Share Values'!$V556,'Transactions (Dated)'!$B$2:$B$53,'Share Values'!AA$11,'Transactions (Dated)'!$C$2:$C$53,"Buy")-SUMIFS('Transactions (Dated)'!$E$2:$E$53,'Transactions (Dated)'!$D$2:$D$53,'Share Values'!$V556,'Transactions (Dated)'!$B$2:$B$53,'Share Values'!AA$11,'Transactions (Dated)'!$C$2:$C$53,"Sell")</f>
        <v>2348</v>
      </c>
      <c r="AB556" s="40">
        <f ca="1">AB555+SUMIFS('Transactions (Dated)'!$E$2:$E$53,'Transactions (Dated)'!$D$2:$D$53,'Share Values'!$V556,'Transactions (Dated)'!$B$2:$B$53,'Share Values'!AB$11,'Transactions (Dated)'!$C$2:$C$53,"Buy")-SUMIFS('Transactions (Dated)'!$E$2:$E$53,'Transactions (Dated)'!$D$2:$D$53,'Share Values'!$V556,'Transactions (Dated)'!$B$2:$B$53,'Share Values'!AB$11,'Transactions (Dated)'!$C$2:$C$53,"Sell")</f>
        <v>4900</v>
      </c>
      <c r="AC556" s="40">
        <f ca="1">AC555+SUMIFS('Transactions (Dated)'!$E$2:$E$53,'Transactions (Dated)'!$D$2:$D$53,'Share Values'!$V556,'Transactions (Dated)'!$B$2:$B$53,'Share Values'!AC$11,'Transactions (Dated)'!$C$2:$C$53,"Buy")-SUMIFS('Transactions (Dated)'!$E$2:$E$53,'Transactions (Dated)'!$D$2:$D$53,'Share Values'!$V556,'Transactions (Dated)'!$B$2:$B$53,'Share Values'!AC$11,'Transactions (Dated)'!$C$2:$C$53,"Sell")</f>
        <v>2900</v>
      </c>
      <c r="AD556" s="40">
        <f ca="1">AD555+SUMIFS('Transactions (Dated)'!$E$2:$E$53,'Transactions (Dated)'!$D$2:$D$53,'Share Values'!$V556,'Transactions (Dated)'!$B$2:$B$53,'Share Values'!AD$11,'Transactions (Dated)'!$C$2:$C$53,"Buy")-SUMIFS('Transactions (Dated)'!$E$2:$E$53,'Transactions (Dated)'!$D$2:$D$53,'Share Values'!$V556,'Transactions (Dated)'!$B$2:$B$53,'Share Values'!AD$11,'Transactions (Dated)'!$C$2:$C$53,"Sell")</f>
        <v>14201</v>
      </c>
      <c r="AE556" s="40">
        <f ca="1">AE555+SUMIFS('Transactions (Dated)'!$E$2:$E$53,'Transactions (Dated)'!$D$2:$D$53,'Share Values'!$V556,'Transactions (Dated)'!$B$2:$B$53,'Share Values'!AE$11,'Transactions (Dated)'!$C$2:$C$53,"Buy")-SUMIFS('Transactions (Dated)'!$E$2:$E$53,'Transactions (Dated)'!$D$2:$D$53,'Share Values'!$V556,'Transactions (Dated)'!$B$2:$B$53,'Share Values'!AE$11,'Transactions (Dated)'!$C$2:$C$53,"Sell")</f>
        <v>6835</v>
      </c>
      <c r="AF556" s="40">
        <f ca="1">AF555+SUMIFS('Transactions (Dated)'!$E$2:$E$53,'Transactions (Dated)'!$D$2:$D$53,'Share Values'!$V556,'Transactions (Dated)'!$B$2:$B$53,'Share Values'!AF$11,'Transactions (Dated)'!$C$2:$C$53,"Buy")-SUMIFS('Transactions (Dated)'!$E$2:$E$53,'Transactions (Dated)'!$D$2:$D$53,'Share Values'!$V556,'Transactions (Dated)'!$B$2:$B$53,'Share Values'!AF$11,'Transactions (Dated)'!$C$2:$C$53,"Sell")</f>
        <v>4484</v>
      </c>
      <c r="AG556" s="40">
        <f ca="1">AG555+SUMIFS('Transactions (Dated)'!$E$2:$E$53,'Transactions (Dated)'!$D$2:$D$53,'Share Values'!$V556,'Transactions (Dated)'!$B$2:$B$53,'Share Values'!AG$11,'Transactions (Dated)'!$C$2:$C$53,"Buy")-SUMIFS('Transactions (Dated)'!$E$2:$E$53,'Transactions (Dated)'!$D$2:$D$53,'Share Values'!$V556,'Transactions (Dated)'!$B$2:$B$53,'Share Values'!AG$11,'Transactions (Dated)'!$C$2:$C$53,"Sell")</f>
        <v>2787</v>
      </c>
      <c r="AH556" s="40">
        <f ca="1">AH555+SUMIFS('Transactions (Dated)'!$E$2:$E$53,'Transactions (Dated)'!$D$2:$D$53,'Share Values'!$V556,'Transactions (Dated)'!$B$2:$B$53,'Share Values'!AH$11,'Transactions (Dated)'!$C$2:$C$53,"Buy")-SUMIFS('Transactions (Dated)'!$E$2:$E$53,'Transactions (Dated)'!$D$2:$D$53,'Share Values'!$V556,'Transactions (Dated)'!$B$2:$B$53,'Share Values'!AH$11,'Transactions (Dated)'!$C$2:$C$53,"Sell")</f>
        <v>41666</v>
      </c>
      <c r="AI556" s="40">
        <f ca="1">AI555+SUMIFS('Transactions (Dated)'!$E$2:$E$53,'Transactions (Dated)'!$D$2:$D$53,'Share Values'!$V556,'Transactions (Dated)'!$B$2:$B$53,'Share Values'!AI$11,'Transactions (Dated)'!$C$2:$C$53,"Buy")-SUMIFS('Transactions (Dated)'!$E$2:$E$53,'Transactions (Dated)'!$D$2:$D$53,'Share Values'!$V556,'Transactions (Dated)'!$B$2:$B$53,'Share Values'!AI$11,'Transactions (Dated)'!$C$2:$C$53,"Sell")</f>
        <v>5973</v>
      </c>
      <c r="AJ556" s="40">
        <f ca="1">AJ555+SUMIFS('Transactions (Dated)'!$E$2:$E$53,'Transactions (Dated)'!$D$2:$D$53,'Share Values'!$V556,'Transactions (Dated)'!$B$2:$B$53,'Share Values'!AJ$11,'Transactions (Dated)'!$C$2:$C$53,"Buy")-SUMIFS('Transactions (Dated)'!$E$2:$E$53,'Transactions (Dated)'!$D$2:$D$53,'Share Values'!$V556,'Transactions (Dated)'!$B$2:$B$53,'Share Values'!AJ$11,'Transactions (Dated)'!$C$2:$C$53,"Sell")</f>
        <v>1246</v>
      </c>
      <c r="AM556" s="3">
        <f t="shared" si="225"/>
        <v>42704</v>
      </c>
      <c r="AN556" s="6">
        <f t="shared" ca="1" si="226"/>
        <v>47822.5</v>
      </c>
      <c r="AO556" s="6">
        <f t="shared" ca="1" si="227"/>
        <v>22218.75</v>
      </c>
      <c r="AP556" s="6">
        <f t="shared" ca="1" si="228"/>
        <v>0</v>
      </c>
      <c r="AQ556" s="6">
        <f t="shared" ca="1" si="229"/>
        <v>68887.719999999987</v>
      </c>
      <c r="AR556" s="6">
        <f t="shared" ca="1" si="230"/>
        <v>30524</v>
      </c>
      <c r="AS556" s="6">
        <f t="shared" ca="1" si="231"/>
        <v>67277</v>
      </c>
      <c r="AT556" s="6">
        <f t="shared" ca="1" si="232"/>
        <v>45559</v>
      </c>
      <c r="AU556" s="6">
        <f t="shared" ca="1" si="233"/>
        <v>92306.5</v>
      </c>
      <c r="AV556" s="6">
        <f t="shared" ca="1" si="234"/>
        <v>60489.75</v>
      </c>
      <c r="AW556" s="6">
        <f t="shared" ca="1" si="235"/>
        <v>49862.079999999994</v>
      </c>
      <c r="AX556" s="6">
        <f t="shared" ca="1" si="236"/>
        <v>62568.15</v>
      </c>
      <c r="AY556" s="6">
        <f t="shared" ca="1" si="237"/>
        <v>52082.5</v>
      </c>
      <c r="AZ556" s="6">
        <f t="shared" ca="1" si="238"/>
        <v>54115.380000000005</v>
      </c>
      <c r="BA556" s="6">
        <f t="shared" ca="1" si="239"/>
        <v>50001.98</v>
      </c>
      <c r="BB556" s="6"/>
      <c r="BD556" s="4">
        <f t="shared" ca="1" si="240"/>
        <v>703715.30999999994</v>
      </c>
      <c r="BF556" s="3">
        <f t="shared" si="241"/>
        <v>42704</v>
      </c>
      <c r="BG556" s="6">
        <f>BG555+SUMIFS('Transactions (Dated)'!H:H,'Transactions (Dated)'!D:D,'Share Values'!AM556)</f>
        <v>383757.10999999993</v>
      </c>
      <c r="BH556" s="6">
        <f ca="1">BH555+SUMIFS('Transactions (Dated)'!$F:$F,'Transactions (Dated)'!$D:$D,$BF556,'Transactions (Dated)'!$B:$B,BH$11,'Transactions (Dated)'!$C:$C,"Dividend (paid to cash)")*W556</f>
        <v>0</v>
      </c>
      <c r="BI556" s="6">
        <f ca="1">BI555+SUMIFS('Transactions (Dated)'!$F:$F,'Transactions (Dated)'!$D:$D,$BF556,'Transactions (Dated)'!$B:$B,BI$11,'Transactions (Dated)'!$C:$C,"Dividend (paid to cash)")*X556</f>
        <v>2421.875</v>
      </c>
      <c r="BJ556" s="6">
        <f ca="1">BJ555+SUMIFS('Transactions (Dated)'!$F:$F,'Transactions (Dated)'!$D:$D,$BF556,'Transactions (Dated)'!$B:$B,BJ$11,'Transactions (Dated)'!$C:$C,"Dividend (paid to cash)")*Y556</f>
        <v>0</v>
      </c>
      <c r="BK556" s="6">
        <f ca="1">BK555+SUMIFS('Transactions (Dated)'!$F:$F,'Transactions (Dated)'!$D:$D,$BF556,'Transactions (Dated)'!$B:$B,BK$11,'Transactions (Dated)'!$C:$C,"Dividend (paid to cash)")*Z556</f>
        <v>567.6</v>
      </c>
      <c r="BL556" s="6">
        <f ca="1">BL555+SUMIFS('Transactions (Dated)'!$F:$F,'Transactions (Dated)'!$D:$D,$BF556,'Transactions (Dated)'!$B:$B,BL$11,'Transactions (Dated)'!$C:$C,"Dividend (paid to cash)")*AA556</f>
        <v>0</v>
      </c>
      <c r="BM556" s="6">
        <f ca="1">BM555+SUMIFS('Transactions (Dated)'!$F:$F,'Transactions (Dated)'!$D:$D,$BF556,'Transactions (Dated)'!$B:$B,BM$11,'Transactions (Dated)'!$C:$C,"Dividend (paid to cash)")*AB556</f>
        <v>4311.8040000000001</v>
      </c>
      <c r="BN556" s="6">
        <f ca="1">BN555+SUMIFS('Transactions (Dated)'!$F:$F,'Transactions (Dated)'!$D:$D,$BF556,'Transactions (Dated)'!$B:$B,BN$11,'Transactions (Dated)'!$C:$C,"Dividend (paid to cash)")*AC556</f>
        <v>3190</v>
      </c>
      <c r="BO556" s="6">
        <f ca="1">BO555+SUMIFS('Transactions (Dated)'!$F:$F,'Transactions (Dated)'!$D:$D,$BF556,'Transactions (Dated)'!$B:$B,BO$11,'Transactions (Dated)'!$C:$C,"Dividend (paid to cash)")*AD556</f>
        <v>0</v>
      </c>
      <c r="BP556" s="6">
        <f ca="1">BP555+SUMIFS('Transactions (Dated)'!$F:$F,'Transactions (Dated)'!$D:$D,$BF556,'Transactions (Dated)'!$B:$B,BP$11,'Transactions (Dated)'!$C:$C,"Dividend (paid to cash)")*AE556</f>
        <v>0</v>
      </c>
      <c r="BQ556" s="6">
        <f ca="1">BQ555+SUMIFS('Transactions (Dated)'!$F:$F,'Transactions (Dated)'!$D:$D,$BF556,'Transactions (Dated)'!$B:$B,BQ$11,'Transactions (Dated)'!$C:$C,"Dividend (paid to cash)")*AF556</f>
        <v>0</v>
      </c>
      <c r="BR556" s="6">
        <f ca="1">BR555+SUMIFS('Transactions (Dated)'!$F:$F,'Transactions (Dated)'!$D:$D,$BF556,'Transactions (Dated)'!$B:$B,BR$11,'Transactions (Dated)'!$C:$C,"Dividend (paid to cash)")*AG556</f>
        <v>376.245</v>
      </c>
      <c r="BS556" s="6">
        <f ca="1">BS555+SUMIFS('Transactions (Dated)'!$F:$F,'Transactions (Dated)'!$D:$D,$BF556,'Transactions (Dated)'!$B:$B,BS$11,'Transactions (Dated)'!$C:$C,"Dividend (paid to cash)")*AH556</f>
        <v>0</v>
      </c>
      <c r="BT556" s="6">
        <f ca="1">BT555+SUMIFS('Transactions (Dated)'!$F:$F,'Transactions (Dated)'!$D:$D,$BF556,'Transactions (Dated)'!$B:$B,BT$11,'Transactions (Dated)'!$C:$C,"Dividend (paid to cash)")*AI556</f>
        <v>0</v>
      </c>
      <c r="BU556" s="6">
        <f ca="1">BU555+SUMIFS('Transactions (Dated)'!$F:$F,'Transactions (Dated)'!$D:$D,$BF556,'Transactions (Dated)'!$B:$B,BU$11,'Transactions (Dated)'!$C:$C,"Dividend (paid to cash)")*AJ556</f>
        <v>0</v>
      </c>
      <c r="BX556" s="6">
        <f t="shared" ca="1" si="242"/>
        <v>394624.6339999999</v>
      </c>
      <c r="BZ556" s="3">
        <f t="shared" si="243"/>
        <v>42704</v>
      </c>
      <c r="CA556" s="4">
        <f t="shared" ca="1" si="244"/>
        <v>703715.30999999994</v>
      </c>
      <c r="CB556" s="4">
        <f t="shared" ca="1" si="245"/>
        <v>394624.6339999999</v>
      </c>
      <c r="CD556" s="4">
        <f t="shared" ca="1" si="246"/>
        <v>1098339.9439999999</v>
      </c>
    </row>
    <row r="557" spans="2:82">
      <c r="B557" s="3">
        <f t="shared" si="221"/>
        <v>42705</v>
      </c>
      <c r="C557" s="2">
        <v>15027.5</v>
      </c>
      <c r="E557" s="70">
        <v>42705</v>
      </c>
      <c r="F557" s="69">
        <v>10.039999999999999</v>
      </c>
      <c r="G557" s="69">
        <v>2.58</v>
      </c>
      <c r="H557" s="69">
        <v>20.34</v>
      </c>
      <c r="I557" s="69">
        <v>35.67</v>
      </c>
      <c r="J557" s="69">
        <v>12.48</v>
      </c>
      <c r="K557" s="69">
        <v>13.77</v>
      </c>
      <c r="L557" s="69">
        <v>15.84</v>
      </c>
      <c r="M557" s="69">
        <v>6.49</v>
      </c>
      <c r="N557" s="69">
        <v>8.9</v>
      </c>
      <c r="O557" s="69">
        <v>11.34</v>
      </c>
      <c r="P557" s="69">
        <v>22.82</v>
      </c>
      <c r="Q557" s="69">
        <v>1.23</v>
      </c>
      <c r="R557" s="69">
        <v>8.93</v>
      </c>
      <c r="S557" s="69">
        <v>40.19</v>
      </c>
      <c r="V557" s="3">
        <f t="shared" si="224"/>
        <v>42705</v>
      </c>
      <c r="W557" s="40">
        <f ca="1">W556+SUMIFS('Transactions (Dated)'!$E$2:$E$53,'Transactions (Dated)'!$D$2:$D$53,'Share Values'!$V557,'Transactions (Dated)'!$B$2:$B$53,'Share Values'!W$11,'Transactions (Dated)'!$C$2:$C$53,"Buy")-SUMIFS('Transactions (Dated)'!$E$2:$E$53,'Transactions (Dated)'!$D$2:$D$53,'Share Values'!$V557,'Transactions (Dated)'!$B$2:$B$53,'Share Values'!W$11,'Transactions (Dated)'!$C$2:$C$53,"Sell")</f>
        <v>4625</v>
      </c>
      <c r="X557" s="40">
        <f ca="1">X556+SUMIFS('Transactions (Dated)'!$E$2:$E$53,'Transactions (Dated)'!$D$2:$D$53,'Share Values'!$V557,'Transactions (Dated)'!$B$2:$B$53,'Share Values'!X$11,'Transactions (Dated)'!$C$2:$C$53,"Buy")-SUMIFS('Transactions (Dated)'!$E$2:$E$53,'Transactions (Dated)'!$D$2:$D$53,'Share Values'!$V557,'Transactions (Dated)'!$B$2:$B$53,'Share Values'!X$11,'Transactions (Dated)'!$C$2:$C$53,"Sell")</f>
        <v>9375</v>
      </c>
      <c r="Y557" s="40">
        <f ca="1">Y556+SUMIFS('Transactions (Dated)'!$E$2:$E$53,'Transactions (Dated)'!$D$2:$D$53,'Share Values'!$V557,'Transactions (Dated)'!$B$2:$B$53,'Share Values'!Y$11,'Transactions (Dated)'!$C$2:$C$53,"Buy")-SUMIFS('Transactions (Dated)'!$E$2:$E$53,'Transactions (Dated)'!$D$2:$D$53,'Share Values'!$V557,'Transactions (Dated)'!$B$2:$B$53,'Share Values'!Y$11,'Transactions (Dated)'!$C$2:$C$53,"Sell")</f>
        <v>0</v>
      </c>
      <c r="Z557" s="40">
        <f ca="1">Z556+SUMIFS('Transactions (Dated)'!$E$2:$E$53,'Transactions (Dated)'!$D$2:$D$53,'Share Values'!$V557,'Transactions (Dated)'!$B$2:$B$53,'Share Values'!Z$11,'Transactions (Dated)'!$C$2:$C$53,"Buy")-SUMIFS('Transactions (Dated)'!$E$2:$E$53,'Transactions (Dated)'!$D$2:$D$53,'Share Values'!$V557,'Transactions (Dated)'!$B$2:$B$53,'Share Values'!Z$11,'Transactions (Dated)'!$C$2:$C$53,"Sell")</f>
        <v>1892</v>
      </c>
      <c r="AA557" s="40">
        <f ca="1">AA556+SUMIFS('Transactions (Dated)'!$E$2:$E$53,'Transactions (Dated)'!$D$2:$D$53,'Share Values'!$V557,'Transactions (Dated)'!$B$2:$B$53,'Share Values'!AA$11,'Transactions (Dated)'!$C$2:$C$53,"Buy")-SUMIFS('Transactions (Dated)'!$E$2:$E$53,'Transactions (Dated)'!$D$2:$D$53,'Share Values'!$V557,'Transactions (Dated)'!$B$2:$B$53,'Share Values'!AA$11,'Transactions (Dated)'!$C$2:$C$53,"Sell")</f>
        <v>2348</v>
      </c>
      <c r="AB557" s="40">
        <f ca="1">AB556+SUMIFS('Transactions (Dated)'!$E$2:$E$53,'Transactions (Dated)'!$D$2:$D$53,'Share Values'!$V557,'Transactions (Dated)'!$B$2:$B$53,'Share Values'!AB$11,'Transactions (Dated)'!$C$2:$C$53,"Buy")-SUMIFS('Transactions (Dated)'!$E$2:$E$53,'Transactions (Dated)'!$D$2:$D$53,'Share Values'!$V557,'Transactions (Dated)'!$B$2:$B$53,'Share Values'!AB$11,'Transactions (Dated)'!$C$2:$C$53,"Sell")</f>
        <v>4900</v>
      </c>
      <c r="AC557" s="40">
        <f ca="1">AC556+SUMIFS('Transactions (Dated)'!$E$2:$E$53,'Transactions (Dated)'!$D$2:$D$53,'Share Values'!$V557,'Transactions (Dated)'!$B$2:$B$53,'Share Values'!AC$11,'Transactions (Dated)'!$C$2:$C$53,"Buy")-SUMIFS('Transactions (Dated)'!$E$2:$E$53,'Transactions (Dated)'!$D$2:$D$53,'Share Values'!$V557,'Transactions (Dated)'!$B$2:$B$53,'Share Values'!AC$11,'Transactions (Dated)'!$C$2:$C$53,"Sell")</f>
        <v>2900</v>
      </c>
      <c r="AD557" s="40">
        <f ca="1">AD556+SUMIFS('Transactions (Dated)'!$E$2:$E$53,'Transactions (Dated)'!$D$2:$D$53,'Share Values'!$V557,'Transactions (Dated)'!$B$2:$B$53,'Share Values'!AD$11,'Transactions (Dated)'!$C$2:$C$53,"Buy")-SUMIFS('Transactions (Dated)'!$E$2:$E$53,'Transactions (Dated)'!$D$2:$D$53,'Share Values'!$V557,'Transactions (Dated)'!$B$2:$B$53,'Share Values'!AD$11,'Transactions (Dated)'!$C$2:$C$53,"Sell")</f>
        <v>14201</v>
      </c>
      <c r="AE557" s="40">
        <f ca="1">AE556+SUMIFS('Transactions (Dated)'!$E$2:$E$53,'Transactions (Dated)'!$D$2:$D$53,'Share Values'!$V557,'Transactions (Dated)'!$B$2:$B$53,'Share Values'!AE$11,'Transactions (Dated)'!$C$2:$C$53,"Buy")-SUMIFS('Transactions (Dated)'!$E$2:$E$53,'Transactions (Dated)'!$D$2:$D$53,'Share Values'!$V557,'Transactions (Dated)'!$B$2:$B$53,'Share Values'!AE$11,'Transactions (Dated)'!$C$2:$C$53,"Sell")</f>
        <v>6835</v>
      </c>
      <c r="AF557" s="40">
        <f ca="1">AF556+SUMIFS('Transactions (Dated)'!$E$2:$E$53,'Transactions (Dated)'!$D$2:$D$53,'Share Values'!$V557,'Transactions (Dated)'!$B$2:$B$53,'Share Values'!AF$11,'Transactions (Dated)'!$C$2:$C$53,"Buy")-SUMIFS('Transactions (Dated)'!$E$2:$E$53,'Transactions (Dated)'!$D$2:$D$53,'Share Values'!$V557,'Transactions (Dated)'!$B$2:$B$53,'Share Values'!AF$11,'Transactions (Dated)'!$C$2:$C$53,"Sell")</f>
        <v>4484</v>
      </c>
      <c r="AG557" s="40">
        <f ca="1">AG556+SUMIFS('Transactions (Dated)'!$E$2:$E$53,'Transactions (Dated)'!$D$2:$D$53,'Share Values'!$V557,'Transactions (Dated)'!$B$2:$B$53,'Share Values'!AG$11,'Transactions (Dated)'!$C$2:$C$53,"Buy")-SUMIFS('Transactions (Dated)'!$E$2:$E$53,'Transactions (Dated)'!$D$2:$D$53,'Share Values'!$V557,'Transactions (Dated)'!$B$2:$B$53,'Share Values'!AG$11,'Transactions (Dated)'!$C$2:$C$53,"Sell")</f>
        <v>2787</v>
      </c>
      <c r="AH557" s="40">
        <f ca="1">AH556+SUMIFS('Transactions (Dated)'!$E$2:$E$53,'Transactions (Dated)'!$D$2:$D$53,'Share Values'!$V557,'Transactions (Dated)'!$B$2:$B$53,'Share Values'!AH$11,'Transactions (Dated)'!$C$2:$C$53,"Buy")-SUMIFS('Transactions (Dated)'!$E$2:$E$53,'Transactions (Dated)'!$D$2:$D$53,'Share Values'!$V557,'Transactions (Dated)'!$B$2:$B$53,'Share Values'!AH$11,'Transactions (Dated)'!$C$2:$C$53,"Sell")</f>
        <v>41666</v>
      </c>
      <c r="AI557" s="40">
        <f ca="1">AI556+SUMIFS('Transactions (Dated)'!$E$2:$E$53,'Transactions (Dated)'!$D$2:$D$53,'Share Values'!$V557,'Transactions (Dated)'!$B$2:$B$53,'Share Values'!AI$11,'Transactions (Dated)'!$C$2:$C$53,"Buy")-SUMIFS('Transactions (Dated)'!$E$2:$E$53,'Transactions (Dated)'!$D$2:$D$53,'Share Values'!$V557,'Transactions (Dated)'!$B$2:$B$53,'Share Values'!AI$11,'Transactions (Dated)'!$C$2:$C$53,"Sell")</f>
        <v>5973</v>
      </c>
      <c r="AJ557" s="40">
        <f ca="1">AJ556+SUMIFS('Transactions (Dated)'!$E$2:$E$53,'Transactions (Dated)'!$D$2:$D$53,'Share Values'!$V557,'Transactions (Dated)'!$B$2:$B$53,'Share Values'!AJ$11,'Transactions (Dated)'!$C$2:$C$53,"Buy")-SUMIFS('Transactions (Dated)'!$E$2:$E$53,'Transactions (Dated)'!$D$2:$D$53,'Share Values'!$V557,'Transactions (Dated)'!$B$2:$B$53,'Share Values'!AJ$11,'Transactions (Dated)'!$C$2:$C$53,"Sell")</f>
        <v>1246</v>
      </c>
      <c r="AM557" s="3">
        <f t="shared" si="225"/>
        <v>42705</v>
      </c>
      <c r="AN557" s="6">
        <f t="shared" ca="1" si="226"/>
        <v>46434.999999999993</v>
      </c>
      <c r="AO557" s="6">
        <f t="shared" ca="1" si="227"/>
        <v>24187.5</v>
      </c>
      <c r="AP557" s="6">
        <f t="shared" ca="1" si="228"/>
        <v>0</v>
      </c>
      <c r="AQ557" s="6">
        <f t="shared" ca="1" si="229"/>
        <v>67487.64</v>
      </c>
      <c r="AR557" s="6">
        <f t="shared" ca="1" si="230"/>
        <v>29303.040000000001</v>
      </c>
      <c r="AS557" s="6">
        <f t="shared" ca="1" si="231"/>
        <v>67473</v>
      </c>
      <c r="AT557" s="6">
        <f t="shared" ca="1" si="232"/>
        <v>45936</v>
      </c>
      <c r="AU557" s="6">
        <f t="shared" ca="1" si="233"/>
        <v>92164.49</v>
      </c>
      <c r="AV557" s="6">
        <f t="shared" ca="1" si="234"/>
        <v>60831.5</v>
      </c>
      <c r="AW557" s="6">
        <f t="shared" ca="1" si="235"/>
        <v>50848.56</v>
      </c>
      <c r="AX557" s="6">
        <f t="shared" ca="1" si="236"/>
        <v>63599.340000000004</v>
      </c>
      <c r="AY557" s="6">
        <f t="shared" ca="1" si="237"/>
        <v>51249.18</v>
      </c>
      <c r="AZ557" s="6">
        <f t="shared" ca="1" si="238"/>
        <v>53338.89</v>
      </c>
      <c r="BA557" s="6">
        <f t="shared" ca="1" si="239"/>
        <v>50076.74</v>
      </c>
      <c r="BB557" s="6"/>
      <c r="BD557" s="4">
        <f t="shared" ca="1" si="240"/>
        <v>702930.88000000012</v>
      </c>
      <c r="BF557" s="3">
        <f t="shared" si="241"/>
        <v>42705</v>
      </c>
      <c r="BG557" s="6">
        <f>BG556+SUMIFS('Transactions (Dated)'!H:H,'Transactions (Dated)'!D:D,'Share Values'!AM557)</f>
        <v>383757.10999999993</v>
      </c>
      <c r="BH557" s="6">
        <f ca="1">BH556+SUMIFS('Transactions (Dated)'!$F:$F,'Transactions (Dated)'!$D:$D,$BF557,'Transactions (Dated)'!$B:$B,BH$11,'Transactions (Dated)'!$C:$C,"Dividend (paid to cash)")*W557</f>
        <v>0</v>
      </c>
      <c r="BI557" s="6">
        <f ca="1">BI556+SUMIFS('Transactions (Dated)'!$F:$F,'Transactions (Dated)'!$D:$D,$BF557,'Transactions (Dated)'!$B:$B,BI$11,'Transactions (Dated)'!$C:$C,"Dividend (paid to cash)")*X557</f>
        <v>2421.875</v>
      </c>
      <c r="BJ557" s="6">
        <f ca="1">BJ556+SUMIFS('Transactions (Dated)'!$F:$F,'Transactions (Dated)'!$D:$D,$BF557,'Transactions (Dated)'!$B:$B,BJ$11,'Transactions (Dated)'!$C:$C,"Dividend (paid to cash)")*Y557</f>
        <v>0</v>
      </c>
      <c r="BK557" s="6">
        <f ca="1">BK556+SUMIFS('Transactions (Dated)'!$F:$F,'Transactions (Dated)'!$D:$D,$BF557,'Transactions (Dated)'!$B:$B,BK$11,'Transactions (Dated)'!$C:$C,"Dividend (paid to cash)")*Z557</f>
        <v>567.6</v>
      </c>
      <c r="BL557" s="6">
        <f ca="1">BL556+SUMIFS('Transactions (Dated)'!$F:$F,'Transactions (Dated)'!$D:$D,$BF557,'Transactions (Dated)'!$B:$B,BL$11,'Transactions (Dated)'!$C:$C,"Dividend (paid to cash)")*AA557</f>
        <v>0</v>
      </c>
      <c r="BM557" s="6">
        <f ca="1">BM556+SUMIFS('Transactions (Dated)'!$F:$F,'Transactions (Dated)'!$D:$D,$BF557,'Transactions (Dated)'!$B:$B,BM$11,'Transactions (Dated)'!$C:$C,"Dividend (paid to cash)")*AB557</f>
        <v>4311.8040000000001</v>
      </c>
      <c r="BN557" s="6">
        <f ca="1">BN556+SUMIFS('Transactions (Dated)'!$F:$F,'Transactions (Dated)'!$D:$D,$BF557,'Transactions (Dated)'!$B:$B,BN$11,'Transactions (Dated)'!$C:$C,"Dividend (paid to cash)")*AC557</f>
        <v>3190</v>
      </c>
      <c r="BO557" s="6">
        <f ca="1">BO556+SUMIFS('Transactions (Dated)'!$F:$F,'Transactions (Dated)'!$D:$D,$BF557,'Transactions (Dated)'!$B:$B,BO$11,'Transactions (Dated)'!$C:$C,"Dividend (paid to cash)")*AD557</f>
        <v>0</v>
      </c>
      <c r="BP557" s="6">
        <f ca="1">BP556+SUMIFS('Transactions (Dated)'!$F:$F,'Transactions (Dated)'!$D:$D,$BF557,'Transactions (Dated)'!$B:$B,BP$11,'Transactions (Dated)'!$C:$C,"Dividend (paid to cash)")*AE557</f>
        <v>0</v>
      </c>
      <c r="BQ557" s="6">
        <f ca="1">BQ556+SUMIFS('Transactions (Dated)'!$F:$F,'Transactions (Dated)'!$D:$D,$BF557,'Transactions (Dated)'!$B:$B,BQ$11,'Transactions (Dated)'!$C:$C,"Dividend (paid to cash)")*AF557</f>
        <v>0</v>
      </c>
      <c r="BR557" s="6">
        <f ca="1">BR556+SUMIFS('Transactions (Dated)'!$F:$F,'Transactions (Dated)'!$D:$D,$BF557,'Transactions (Dated)'!$B:$B,BR$11,'Transactions (Dated)'!$C:$C,"Dividend (paid to cash)")*AG557</f>
        <v>376.245</v>
      </c>
      <c r="BS557" s="6">
        <f ca="1">BS556+SUMIFS('Transactions (Dated)'!$F:$F,'Transactions (Dated)'!$D:$D,$BF557,'Transactions (Dated)'!$B:$B,BS$11,'Transactions (Dated)'!$C:$C,"Dividend (paid to cash)")*AH557</f>
        <v>0</v>
      </c>
      <c r="BT557" s="6">
        <f ca="1">BT556+SUMIFS('Transactions (Dated)'!$F:$F,'Transactions (Dated)'!$D:$D,$BF557,'Transactions (Dated)'!$B:$B,BT$11,'Transactions (Dated)'!$C:$C,"Dividend (paid to cash)")*AI557</f>
        <v>0</v>
      </c>
      <c r="BU557" s="6">
        <f ca="1">BU556+SUMIFS('Transactions (Dated)'!$F:$F,'Transactions (Dated)'!$D:$D,$BF557,'Transactions (Dated)'!$B:$B,BU$11,'Transactions (Dated)'!$C:$C,"Dividend (paid to cash)")*AJ557</f>
        <v>0</v>
      </c>
      <c r="BX557" s="6">
        <f t="shared" ca="1" si="242"/>
        <v>394624.6339999999</v>
      </c>
      <c r="BZ557" s="3">
        <f t="shared" si="243"/>
        <v>42705</v>
      </c>
      <c r="CA557" s="4">
        <f t="shared" ca="1" si="244"/>
        <v>702930.88000000012</v>
      </c>
      <c r="CB557" s="4">
        <f t="shared" ca="1" si="245"/>
        <v>394624.6339999999</v>
      </c>
      <c r="CD557" s="4">
        <f t="shared" ca="1" si="246"/>
        <v>1097555.514</v>
      </c>
    </row>
    <row r="558" spans="2:82">
      <c r="B558" s="3">
        <f t="shared" si="221"/>
        <v>42706</v>
      </c>
      <c r="C558" s="2">
        <v>15052.5</v>
      </c>
      <c r="E558" s="70">
        <v>42706</v>
      </c>
      <c r="F558" s="69">
        <v>10.06</v>
      </c>
      <c r="G558" s="69">
        <v>2.52</v>
      </c>
      <c r="H558" s="69">
        <v>20.37</v>
      </c>
      <c r="I558" s="69">
        <v>35.380000000000003</v>
      </c>
      <c r="J558" s="69">
        <v>12.11</v>
      </c>
      <c r="K558" s="69">
        <v>13.78</v>
      </c>
      <c r="L558" s="69">
        <v>15.9</v>
      </c>
      <c r="M558" s="69">
        <v>6.88</v>
      </c>
      <c r="N558" s="69">
        <v>8.9</v>
      </c>
      <c r="O558" s="69">
        <v>11.22</v>
      </c>
      <c r="P558" s="69">
        <v>22.8</v>
      </c>
      <c r="Q558" s="69">
        <v>1.23</v>
      </c>
      <c r="R558" s="69">
        <v>9.07</v>
      </c>
      <c r="S558" s="69">
        <v>40.1</v>
      </c>
      <c r="V558" s="3">
        <f t="shared" si="224"/>
        <v>42706</v>
      </c>
      <c r="W558" s="40">
        <f ca="1">W557+SUMIFS('Transactions (Dated)'!$E$2:$E$53,'Transactions (Dated)'!$D$2:$D$53,'Share Values'!$V558,'Transactions (Dated)'!$B$2:$B$53,'Share Values'!W$11,'Transactions (Dated)'!$C$2:$C$53,"Buy")-SUMIFS('Transactions (Dated)'!$E$2:$E$53,'Transactions (Dated)'!$D$2:$D$53,'Share Values'!$V558,'Transactions (Dated)'!$B$2:$B$53,'Share Values'!W$11,'Transactions (Dated)'!$C$2:$C$53,"Sell")</f>
        <v>4625</v>
      </c>
      <c r="X558" s="40">
        <f ca="1">X557+SUMIFS('Transactions (Dated)'!$E$2:$E$53,'Transactions (Dated)'!$D$2:$D$53,'Share Values'!$V558,'Transactions (Dated)'!$B$2:$B$53,'Share Values'!X$11,'Transactions (Dated)'!$C$2:$C$53,"Buy")-SUMIFS('Transactions (Dated)'!$E$2:$E$53,'Transactions (Dated)'!$D$2:$D$53,'Share Values'!$V558,'Transactions (Dated)'!$B$2:$B$53,'Share Values'!X$11,'Transactions (Dated)'!$C$2:$C$53,"Sell")</f>
        <v>9375</v>
      </c>
      <c r="Y558" s="40">
        <f ca="1">Y557+SUMIFS('Transactions (Dated)'!$E$2:$E$53,'Transactions (Dated)'!$D$2:$D$53,'Share Values'!$V558,'Transactions (Dated)'!$B$2:$B$53,'Share Values'!Y$11,'Transactions (Dated)'!$C$2:$C$53,"Buy")-SUMIFS('Transactions (Dated)'!$E$2:$E$53,'Transactions (Dated)'!$D$2:$D$53,'Share Values'!$V558,'Transactions (Dated)'!$B$2:$B$53,'Share Values'!Y$11,'Transactions (Dated)'!$C$2:$C$53,"Sell")</f>
        <v>0</v>
      </c>
      <c r="Z558" s="40">
        <f ca="1">Z557+SUMIFS('Transactions (Dated)'!$E$2:$E$53,'Transactions (Dated)'!$D$2:$D$53,'Share Values'!$V558,'Transactions (Dated)'!$B$2:$B$53,'Share Values'!Z$11,'Transactions (Dated)'!$C$2:$C$53,"Buy")-SUMIFS('Transactions (Dated)'!$E$2:$E$53,'Transactions (Dated)'!$D$2:$D$53,'Share Values'!$V558,'Transactions (Dated)'!$B$2:$B$53,'Share Values'!Z$11,'Transactions (Dated)'!$C$2:$C$53,"Sell")</f>
        <v>1892</v>
      </c>
      <c r="AA558" s="40">
        <f ca="1">AA557+SUMIFS('Transactions (Dated)'!$E$2:$E$53,'Transactions (Dated)'!$D$2:$D$53,'Share Values'!$V558,'Transactions (Dated)'!$B$2:$B$53,'Share Values'!AA$11,'Transactions (Dated)'!$C$2:$C$53,"Buy")-SUMIFS('Transactions (Dated)'!$E$2:$E$53,'Transactions (Dated)'!$D$2:$D$53,'Share Values'!$V558,'Transactions (Dated)'!$B$2:$B$53,'Share Values'!AA$11,'Transactions (Dated)'!$C$2:$C$53,"Sell")</f>
        <v>2348</v>
      </c>
      <c r="AB558" s="40">
        <f ca="1">AB557+SUMIFS('Transactions (Dated)'!$E$2:$E$53,'Transactions (Dated)'!$D$2:$D$53,'Share Values'!$V558,'Transactions (Dated)'!$B$2:$B$53,'Share Values'!AB$11,'Transactions (Dated)'!$C$2:$C$53,"Buy")-SUMIFS('Transactions (Dated)'!$E$2:$E$53,'Transactions (Dated)'!$D$2:$D$53,'Share Values'!$V558,'Transactions (Dated)'!$B$2:$B$53,'Share Values'!AB$11,'Transactions (Dated)'!$C$2:$C$53,"Sell")</f>
        <v>4900</v>
      </c>
      <c r="AC558" s="40">
        <f ca="1">AC557+SUMIFS('Transactions (Dated)'!$E$2:$E$53,'Transactions (Dated)'!$D$2:$D$53,'Share Values'!$V558,'Transactions (Dated)'!$B$2:$B$53,'Share Values'!AC$11,'Transactions (Dated)'!$C$2:$C$53,"Buy")-SUMIFS('Transactions (Dated)'!$E$2:$E$53,'Transactions (Dated)'!$D$2:$D$53,'Share Values'!$V558,'Transactions (Dated)'!$B$2:$B$53,'Share Values'!AC$11,'Transactions (Dated)'!$C$2:$C$53,"Sell")</f>
        <v>2900</v>
      </c>
      <c r="AD558" s="40">
        <f ca="1">AD557+SUMIFS('Transactions (Dated)'!$E$2:$E$53,'Transactions (Dated)'!$D$2:$D$53,'Share Values'!$V558,'Transactions (Dated)'!$B$2:$B$53,'Share Values'!AD$11,'Transactions (Dated)'!$C$2:$C$53,"Buy")-SUMIFS('Transactions (Dated)'!$E$2:$E$53,'Transactions (Dated)'!$D$2:$D$53,'Share Values'!$V558,'Transactions (Dated)'!$B$2:$B$53,'Share Values'!AD$11,'Transactions (Dated)'!$C$2:$C$53,"Sell")</f>
        <v>14201</v>
      </c>
      <c r="AE558" s="40">
        <f ca="1">AE557+SUMIFS('Transactions (Dated)'!$E$2:$E$53,'Transactions (Dated)'!$D$2:$D$53,'Share Values'!$V558,'Transactions (Dated)'!$B$2:$B$53,'Share Values'!AE$11,'Transactions (Dated)'!$C$2:$C$53,"Buy")-SUMIFS('Transactions (Dated)'!$E$2:$E$53,'Transactions (Dated)'!$D$2:$D$53,'Share Values'!$V558,'Transactions (Dated)'!$B$2:$B$53,'Share Values'!AE$11,'Transactions (Dated)'!$C$2:$C$53,"Sell")</f>
        <v>6835</v>
      </c>
      <c r="AF558" s="40">
        <f ca="1">AF557+SUMIFS('Transactions (Dated)'!$E$2:$E$53,'Transactions (Dated)'!$D$2:$D$53,'Share Values'!$V558,'Transactions (Dated)'!$B$2:$B$53,'Share Values'!AF$11,'Transactions (Dated)'!$C$2:$C$53,"Buy")-SUMIFS('Transactions (Dated)'!$E$2:$E$53,'Transactions (Dated)'!$D$2:$D$53,'Share Values'!$V558,'Transactions (Dated)'!$B$2:$B$53,'Share Values'!AF$11,'Transactions (Dated)'!$C$2:$C$53,"Sell")</f>
        <v>4484</v>
      </c>
      <c r="AG558" s="40">
        <f ca="1">AG557+SUMIFS('Transactions (Dated)'!$E$2:$E$53,'Transactions (Dated)'!$D$2:$D$53,'Share Values'!$V558,'Transactions (Dated)'!$B$2:$B$53,'Share Values'!AG$11,'Transactions (Dated)'!$C$2:$C$53,"Buy")-SUMIFS('Transactions (Dated)'!$E$2:$E$53,'Transactions (Dated)'!$D$2:$D$53,'Share Values'!$V558,'Transactions (Dated)'!$B$2:$B$53,'Share Values'!AG$11,'Transactions (Dated)'!$C$2:$C$53,"Sell")</f>
        <v>2787</v>
      </c>
      <c r="AH558" s="40">
        <f ca="1">AH557+SUMIFS('Transactions (Dated)'!$E$2:$E$53,'Transactions (Dated)'!$D$2:$D$53,'Share Values'!$V558,'Transactions (Dated)'!$B$2:$B$53,'Share Values'!AH$11,'Transactions (Dated)'!$C$2:$C$53,"Buy")-SUMIFS('Transactions (Dated)'!$E$2:$E$53,'Transactions (Dated)'!$D$2:$D$53,'Share Values'!$V558,'Transactions (Dated)'!$B$2:$B$53,'Share Values'!AH$11,'Transactions (Dated)'!$C$2:$C$53,"Sell")</f>
        <v>41666</v>
      </c>
      <c r="AI558" s="40">
        <f ca="1">AI557+SUMIFS('Transactions (Dated)'!$E$2:$E$53,'Transactions (Dated)'!$D$2:$D$53,'Share Values'!$V558,'Transactions (Dated)'!$B$2:$B$53,'Share Values'!AI$11,'Transactions (Dated)'!$C$2:$C$53,"Buy")-SUMIFS('Transactions (Dated)'!$E$2:$E$53,'Transactions (Dated)'!$D$2:$D$53,'Share Values'!$V558,'Transactions (Dated)'!$B$2:$B$53,'Share Values'!AI$11,'Transactions (Dated)'!$C$2:$C$53,"Sell")</f>
        <v>5973</v>
      </c>
      <c r="AJ558" s="40">
        <f ca="1">AJ557+SUMIFS('Transactions (Dated)'!$E$2:$E$53,'Transactions (Dated)'!$D$2:$D$53,'Share Values'!$V558,'Transactions (Dated)'!$B$2:$B$53,'Share Values'!AJ$11,'Transactions (Dated)'!$C$2:$C$53,"Buy")-SUMIFS('Transactions (Dated)'!$E$2:$E$53,'Transactions (Dated)'!$D$2:$D$53,'Share Values'!$V558,'Transactions (Dated)'!$B$2:$B$53,'Share Values'!AJ$11,'Transactions (Dated)'!$C$2:$C$53,"Sell")</f>
        <v>1246</v>
      </c>
      <c r="AM558" s="3">
        <f t="shared" si="225"/>
        <v>42706</v>
      </c>
      <c r="AN558" s="6">
        <f t="shared" ca="1" si="226"/>
        <v>46527.5</v>
      </c>
      <c r="AO558" s="6">
        <f t="shared" ca="1" si="227"/>
        <v>23625</v>
      </c>
      <c r="AP558" s="6">
        <f t="shared" ca="1" si="228"/>
        <v>0</v>
      </c>
      <c r="AQ558" s="6">
        <f t="shared" ca="1" si="229"/>
        <v>66938.960000000006</v>
      </c>
      <c r="AR558" s="6">
        <f t="shared" ca="1" si="230"/>
        <v>28434.28</v>
      </c>
      <c r="AS558" s="6">
        <f t="shared" ca="1" si="231"/>
        <v>67522</v>
      </c>
      <c r="AT558" s="6">
        <f t="shared" ca="1" si="232"/>
        <v>46110</v>
      </c>
      <c r="AU558" s="6">
        <f t="shared" ca="1" si="233"/>
        <v>97702.88</v>
      </c>
      <c r="AV558" s="6">
        <f t="shared" ca="1" si="234"/>
        <v>60831.5</v>
      </c>
      <c r="AW558" s="6">
        <f t="shared" ca="1" si="235"/>
        <v>50310.48</v>
      </c>
      <c r="AX558" s="6">
        <f t="shared" ca="1" si="236"/>
        <v>63543.6</v>
      </c>
      <c r="AY558" s="6">
        <f t="shared" ca="1" si="237"/>
        <v>51249.18</v>
      </c>
      <c r="AZ558" s="6">
        <f t="shared" ca="1" si="238"/>
        <v>54175.11</v>
      </c>
      <c r="BA558" s="6">
        <f t="shared" ca="1" si="239"/>
        <v>49964.6</v>
      </c>
      <c r="BB558" s="6"/>
      <c r="BD558" s="4">
        <f t="shared" ca="1" si="240"/>
        <v>706935.09</v>
      </c>
      <c r="BF558" s="3">
        <f t="shared" si="241"/>
        <v>42706</v>
      </c>
      <c r="BG558" s="6">
        <f>BG557+SUMIFS('Transactions (Dated)'!H:H,'Transactions (Dated)'!D:D,'Share Values'!AM558)</f>
        <v>383757.10999999993</v>
      </c>
      <c r="BH558" s="6">
        <f ca="1">BH557+SUMIFS('Transactions (Dated)'!$F:$F,'Transactions (Dated)'!$D:$D,$BF558,'Transactions (Dated)'!$B:$B,BH$11,'Transactions (Dated)'!$C:$C,"Dividend (paid to cash)")*W558</f>
        <v>0</v>
      </c>
      <c r="BI558" s="6">
        <f ca="1">BI557+SUMIFS('Transactions (Dated)'!$F:$F,'Transactions (Dated)'!$D:$D,$BF558,'Transactions (Dated)'!$B:$B,BI$11,'Transactions (Dated)'!$C:$C,"Dividend (paid to cash)")*X558</f>
        <v>2421.875</v>
      </c>
      <c r="BJ558" s="6">
        <f ca="1">BJ557+SUMIFS('Transactions (Dated)'!$F:$F,'Transactions (Dated)'!$D:$D,$BF558,'Transactions (Dated)'!$B:$B,BJ$11,'Transactions (Dated)'!$C:$C,"Dividend (paid to cash)")*Y558</f>
        <v>0</v>
      </c>
      <c r="BK558" s="6">
        <f ca="1">BK557+SUMIFS('Transactions (Dated)'!$F:$F,'Transactions (Dated)'!$D:$D,$BF558,'Transactions (Dated)'!$B:$B,BK$11,'Transactions (Dated)'!$C:$C,"Dividend (paid to cash)")*Z558</f>
        <v>567.6</v>
      </c>
      <c r="BL558" s="6">
        <f ca="1">BL557+SUMIFS('Transactions (Dated)'!$F:$F,'Transactions (Dated)'!$D:$D,$BF558,'Transactions (Dated)'!$B:$B,BL$11,'Transactions (Dated)'!$C:$C,"Dividend (paid to cash)")*AA558</f>
        <v>0</v>
      </c>
      <c r="BM558" s="6">
        <f ca="1">BM557+SUMIFS('Transactions (Dated)'!$F:$F,'Transactions (Dated)'!$D:$D,$BF558,'Transactions (Dated)'!$B:$B,BM$11,'Transactions (Dated)'!$C:$C,"Dividend (paid to cash)")*AB558</f>
        <v>4311.8040000000001</v>
      </c>
      <c r="BN558" s="6">
        <f ca="1">BN557+SUMIFS('Transactions (Dated)'!$F:$F,'Transactions (Dated)'!$D:$D,$BF558,'Transactions (Dated)'!$B:$B,BN$11,'Transactions (Dated)'!$C:$C,"Dividend (paid to cash)")*AC558</f>
        <v>3190</v>
      </c>
      <c r="BO558" s="6">
        <f ca="1">BO557+SUMIFS('Transactions (Dated)'!$F:$F,'Transactions (Dated)'!$D:$D,$BF558,'Transactions (Dated)'!$B:$B,BO$11,'Transactions (Dated)'!$C:$C,"Dividend (paid to cash)")*AD558</f>
        <v>0</v>
      </c>
      <c r="BP558" s="6">
        <f ca="1">BP557+SUMIFS('Transactions (Dated)'!$F:$F,'Transactions (Dated)'!$D:$D,$BF558,'Transactions (Dated)'!$B:$B,BP$11,'Transactions (Dated)'!$C:$C,"Dividend (paid to cash)")*AE558</f>
        <v>0</v>
      </c>
      <c r="BQ558" s="6">
        <f ca="1">BQ557+SUMIFS('Transactions (Dated)'!$F:$F,'Transactions (Dated)'!$D:$D,$BF558,'Transactions (Dated)'!$B:$B,BQ$11,'Transactions (Dated)'!$C:$C,"Dividend (paid to cash)")*AF558</f>
        <v>0</v>
      </c>
      <c r="BR558" s="6">
        <f ca="1">BR557+SUMIFS('Transactions (Dated)'!$F:$F,'Transactions (Dated)'!$D:$D,$BF558,'Transactions (Dated)'!$B:$B,BR$11,'Transactions (Dated)'!$C:$C,"Dividend (paid to cash)")*AG558</f>
        <v>376.245</v>
      </c>
      <c r="BS558" s="6">
        <f ca="1">BS557+SUMIFS('Transactions (Dated)'!$F:$F,'Transactions (Dated)'!$D:$D,$BF558,'Transactions (Dated)'!$B:$B,BS$11,'Transactions (Dated)'!$C:$C,"Dividend (paid to cash)")*AH558</f>
        <v>0</v>
      </c>
      <c r="BT558" s="6">
        <f ca="1">BT557+SUMIFS('Transactions (Dated)'!$F:$F,'Transactions (Dated)'!$D:$D,$BF558,'Transactions (Dated)'!$B:$B,BT$11,'Transactions (Dated)'!$C:$C,"Dividend (paid to cash)")*AI558</f>
        <v>0</v>
      </c>
      <c r="BU558" s="6">
        <f ca="1">BU557+SUMIFS('Transactions (Dated)'!$F:$F,'Transactions (Dated)'!$D:$D,$BF558,'Transactions (Dated)'!$B:$B,BU$11,'Transactions (Dated)'!$C:$C,"Dividend (paid to cash)")*AJ558</f>
        <v>0</v>
      </c>
      <c r="BX558" s="6">
        <f t="shared" ca="1" si="242"/>
        <v>394624.6339999999</v>
      </c>
      <c r="BZ558" s="3">
        <f t="shared" si="243"/>
        <v>42706</v>
      </c>
      <c r="CA558" s="4">
        <f t="shared" ca="1" si="244"/>
        <v>706935.09</v>
      </c>
      <c r="CB558" s="4">
        <f t="shared" ca="1" si="245"/>
        <v>394624.6339999999</v>
      </c>
      <c r="CD558" s="4">
        <f t="shared" ca="1" si="246"/>
        <v>1101559.7239999999</v>
      </c>
    </row>
    <row r="559" spans="2:82">
      <c r="B559" s="3">
        <f t="shared" si="221"/>
        <v>42709</v>
      </c>
      <c r="C559" s="2">
        <v>15095.2</v>
      </c>
      <c r="E559" s="70">
        <v>42709</v>
      </c>
      <c r="F559" s="69">
        <v>10.1</v>
      </c>
      <c r="G559" s="69">
        <v>2.38</v>
      </c>
      <c r="H559" s="69">
        <v>20.43</v>
      </c>
      <c r="I559" s="69">
        <v>35.409999999999997</v>
      </c>
      <c r="J559" s="69">
        <v>12.39</v>
      </c>
      <c r="K559" s="69">
        <v>13.86</v>
      </c>
      <c r="L559" s="69">
        <v>15.76</v>
      </c>
      <c r="M559" s="69">
        <v>6.79</v>
      </c>
      <c r="N559" s="69">
        <v>8.75</v>
      </c>
      <c r="O559" s="69">
        <v>11.15</v>
      </c>
      <c r="P559" s="69">
        <v>23</v>
      </c>
      <c r="Q559" s="69">
        <v>1.24</v>
      </c>
      <c r="R559" s="69">
        <v>9.6300000000000008</v>
      </c>
      <c r="S559" s="69">
        <v>40</v>
      </c>
      <c r="V559" s="3">
        <f t="shared" si="224"/>
        <v>42709</v>
      </c>
      <c r="W559" s="40">
        <f ca="1">W558+SUMIFS('Transactions (Dated)'!$E$2:$E$53,'Transactions (Dated)'!$D$2:$D$53,'Share Values'!$V559,'Transactions (Dated)'!$B$2:$B$53,'Share Values'!W$11,'Transactions (Dated)'!$C$2:$C$53,"Buy")-SUMIFS('Transactions (Dated)'!$E$2:$E$53,'Transactions (Dated)'!$D$2:$D$53,'Share Values'!$V559,'Transactions (Dated)'!$B$2:$B$53,'Share Values'!W$11,'Transactions (Dated)'!$C$2:$C$53,"Sell")</f>
        <v>4625</v>
      </c>
      <c r="X559" s="40">
        <f ca="1">X558+SUMIFS('Transactions (Dated)'!$E$2:$E$53,'Transactions (Dated)'!$D$2:$D$53,'Share Values'!$V559,'Transactions (Dated)'!$B$2:$B$53,'Share Values'!X$11,'Transactions (Dated)'!$C$2:$C$53,"Buy")-SUMIFS('Transactions (Dated)'!$E$2:$E$53,'Transactions (Dated)'!$D$2:$D$53,'Share Values'!$V559,'Transactions (Dated)'!$B$2:$B$53,'Share Values'!X$11,'Transactions (Dated)'!$C$2:$C$53,"Sell")</f>
        <v>9375</v>
      </c>
      <c r="Y559" s="40">
        <f ca="1">Y558+SUMIFS('Transactions (Dated)'!$E$2:$E$53,'Transactions (Dated)'!$D$2:$D$53,'Share Values'!$V559,'Transactions (Dated)'!$B$2:$B$53,'Share Values'!Y$11,'Transactions (Dated)'!$C$2:$C$53,"Buy")-SUMIFS('Transactions (Dated)'!$E$2:$E$53,'Transactions (Dated)'!$D$2:$D$53,'Share Values'!$V559,'Transactions (Dated)'!$B$2:$B$53,'Share Values'!Y$11,'Transactions (Dated)'!$C$2:$C$53,"Sell")</f>
        <v>0</v>
      </c>
      <c r="Z559" s="40">
        <f ca="1">Z558+SUMIFS('Transactions (Dated)'!$E$2:$E$53,'Transactions (Dated)'!$D$2:$D$53,'Share Values'!$V559,'Transactions (Dated)'!$B$2:$B$53,'Share Values'!Z$11,'Transactions (Dated)'!$C$2:$C$53,"Buy")-SUMIFS('Transactions (Dated)'!$E$2:$E$53,'Transactions (Dated)'!$D$2:$D$53,'Share Values'!$V559,'Transactions (Dated)'!$B$2:$B$53,'Share Values'!Z$11,'Transactions (Dated)'!$C$2:$C$53,"Sell")</f>
        <v>1892</v>
      </c>
      <c r="AA559" s="40">
        <f ca="1">AA558+SUMIFS('Transactions (Dated)'!$E$2:$E$53,'Transactions (Dated)'!$D$2:$D$53,'Share Values'!$V559,'Transactions (Dated)'!$B$2:$B$53,'Share Values'!AA$11,'Transactions (Dated)'!$C$2:$C$53,"Buy")-SUMIFS('Transactions (Dated)'!$E$2:$E$53,'Transactions (Dated)'!$D$2:$D$53,'Share Values'!$V559,'Transactions (Dated)'!$B$2:$B$53,'Share Values'!AA$11,'Transactions (Dated)'!$C$2:$C$53,"Sell")</f>
        <v>2348</v>
      </c>
      <c r="AB559" s="40">
        <f ca="1">AB558+SUMIFS('Transactions (Dated)'!$E$2:$E$53,'Transactions (Dated)'!$D$2:$D$53,'Share Values'!$V559,'Transactions (Dated)'!$B$2:$B$53,'Share Values'!AB$11,'Transactions (Dated)'!$C$2:$C$53,"Buy")-SUMIFS('Transactions (Dated)'!$E$2:$E$53,'Transactions (Dated)'!$D$2:$D$53,'Share Values'!$V559,'Transactions (Dated)'!$B$2:$B$53,'Share Values'!AB$11,'Transactions (Dated)'!$C$2:$C$53,"Sell")</f>
        <v>4900</v>
      </c>
      <c r="AC559" s="40">
        <f ca="1">AC558+SUMIFS('Transactions (Dated)'!$E$2:$E$53,'Transactions (Dated)'!$D$2:$D$53,'Share Values'!$V559,'Transactions (Dated)'!$B$2:$B$53,'Share Values'!AC$11,'Transactions (Dated)'!$C$2:$C$53,"Buy")-SUMIFS('Transactions (Dated)'!$E$2:$E$53,'Transactions (Dated)'!$D$2:$D$53,'Share Values'!$V559,'Transactions (Dated)'!$B$2:$B$53,'Share Values'!AC$11,'Transactions (Dated)'!$C$2:$C$53,"Sell")</f>
        <v>2900</v>
      </c>
      <c r="AD559" s="40">
        <f ca="1">AD558+SUMIFS('Transactions (Dated)'!$E$2:$E$53,'Transactions (Dated)'!$D$2:$D$53,'Share Values'!$V559,'Transactions (Dated)'!$B$2:$B$53,'Share Values'!AD$11,'Transactions (Dated)'!$C$2:$C$53,"Buy")-SUMIFS('Transactions (Dated)'!$E$2:$E$53,'Transactions (Dated)'!$D$2:$D$53,'Share Values'!$V559,'Transactions (Dated)'!$B$2:$B$53,'Share Values'!AD$11,'Transactions (Dated)'!$C$2:$C$53,"Sell")</f>
        <v>14201</v>
      </c>
      <c r="AE559" s="40">
        <f ca="1">AE558+SUMIFS('Transactions (Dated)'!$E$2:$E$53,'Transactions (Dated)'!$D$2:$D$53,'Share Values'!$V559,'Transactions (Dated)'!$B$2:$B$53,'Share Values'!AE$11,'Transactions (Dated)'!$C$2:$C$53,"Buy")-SUMIFS('Transactions (Dated)'!$E$2:$E$53,'Transactions (Dated)'!$D$2:$D$53,'Share Values'!$V559,'Transactions (Dated)'!$B$2:$B$53,'Share Values'!AE$11,'Transactions (Dated)'!$C$2:$C$53,"Sell")</f>
        <v>6835</v>
      </c>
      <c r="AF559" s="40">
        <f ca="1">AF558+SUMIFS('Transactions (Dated)'!$E$2:$E$53,'Transactions (Dated)'!$D$2:$D$53,'Share Values'!$V559,'Transactions (Dated)'!$B$2:$B$53,'Share Values'!AF$11,'Transactions (Dated)'!$C$2:$C$53,"Buy")-SUMIFS('Transactions (Dated)'!$E$2:$E$53,'Transactions (Dated)'!$D$2:$D$53,'Share Values'!$V559,'Transactions (Dated)'!$B$2:$B$53,'Share Values'!AF$11,'Transactions (Dated)'!$C$2:$C$53,"Sell")</f>
        <v>4484</v>
      </c>
      <c r="AG559" s="40">
        <f ca="1">AG558+SUMIFS('Transactions (Dated)'!$E$2:$E$53,'Transactions (Dated)'!$D$2:$D$53,'Share Values'!$V559,'Transactions (Dated)'!$B$2:$B$53,'Share Values'!AG$11,'Transactions (Dated)'!$C$2:$C$53,"Buy")-SUMIFS('Transactions (Dated)'!$E$2:$E$53,'Transactions (Dated)'!$D$2:$D$53,'Share Values'!$V559,'Transactions (Dated)'!$B$2:$B$53,'Share Values'!AG$11,'Transactions (Dated)'!$C$2:$C$53,"Sell")</f>
        <v>2787</v>
      </c>
      <c r="AH559" s="40">
        <f ca="1">AH558+SUMIFS('Transactions (Dated)'!$E$2:$E$53,'Transactions (Dated)'!$D$2:$D$53,'Share Values'!$V559,'Transactions (Dated)'!$B$2:$B$53,'Share Values'!AH$11,'Transactions (Dated)'!$C$2:$C$53,"Buy")-SUMIFS('Transactions (Dated)'!$E$2:$E$53,'Transactions (Dated)'!$D$2:$D$53,'Share Values'!$V559,'Transactions (Dated)'!$B$2:$B$53,'Share Values'!AH$11,'Transactions (Dated)'!$C$2:$C$53,"Sell")</f>
        <v>41666</v>
      </c>
      <c r="AI559" s="40">
        <f ca="1">AI558+SUMIFS('Transactions (Dated)'!$E$2:$E$53,'Transactions (Dated)'!$D$2:$D$53,'Share Values'!$V559,'Transactions (Dated)'!$B$2:$B$53,'Share Values'!AI$11,'Transactions (Dated)'!$C$2:$C$53,"Buy")-SUMIFS('Transactions (Dated)'!$E$2:$E$53,'Transactions (Dated)'!$D$2:$D$53,'Share Values'!$V559,'Transactions (Dated)'!$B$2:$B$53,'Share Values'!AI$11,'Transactions (Dated)'!$C$2:$C$53,"Sell")</f>
        <v>5973</v>
      </c>
      <c r="AJ559" s="40">
        <f ca="1">AJ558+SUMIFS('Transactions (Dated)'!$E$2:$E$53,'Transactions (Dated)'!$D$2:$D$53,'Share Values'!$V559,'Transactions (Dated)'!$B$2:$B$53,'Share Values'!AJ$11,'Transactions (Dated)'!$C$2:$C$53,"Buy")-SUMIFS('Transactions (Dated)'!$E$2:$E$53,'Transactions (Dated)'!$D$2:$D$53,'Share Values'!$V559,'Transactions (Dated)'!$B$2:$B$53,'Share Values'!AJ$11,'Transactions (Dated)'!$C$2:$C$53,"Sell")</f>
        <v>1246</v>
      </c>
      <c r="AM559" s="3">
        <f t="shared" si="225"/>
        <v>42709</v>
      </c>
      <c r="AN559" s="6">
        <f t="shared" ca="1" si="226"/>
        <v>46712.5</v>
      </c>
      <c r="AO559" s="6">
        <f t="shared" ca="1" si="227"/>
        <v>22312.5</v>
      </c>
      <c r="AP559" s="6">
        <f t="shared" ca="1" si="228"/>
        <v>0</v>
      </c>
      <c r="AQ559" s="6">
        <f t="shared" ca="1" si="229"/>
        <v>66995.719999999987</v>
      </c>
      <c r="AR559" s="6">
        <f t="shared" ca="1" si="230"/>
        <v>29091.72</v>
      </c>
      <c r="AS559" s="6">
        <f t="shared" ca="1" si="231"/>
        <v>67914</v>
      </c>
      <c r="AT559" s="6">
        <f t="shared" ca="1" si="232"/>
        <v>45704</v>
      </c>
      <c r="AU559" s="6">
        <f t="shared" ca="1" si="233"/>
        <v>96424.79</v>
      </c>
      <c r="AV559" s="6">
        <f t="shared" ca="1" si="234"/>
        <v>59806.25</v>
      </c>
      <c r="AW559" s="6">
        <f t="shared" ca="1" si="235"/>
        <v>49996.6</v>
      </c>
      <c r="AX559" s="6">
        <f t="shared" ca="1" si="236"/>
        <v>64101</v>
      </c>
      <c r="AY559" s="6">
        <f t="shared" ca="1" si="237"/>
        <v>51665.84</v>
      </c>
      <c r="AZ559" s="6">
        <f t="shared" ca="1" si="238"/>
        <v>57519.990000000005</v>
      </c>
      <c r="BA559" s="6">
        <f t="shared" ca="1" si="239"/>
        <v>49840</v>
      </c>
      <c r="BB559" s="6"/>
      <c r="BD559" s="4">
        <f t="shared" ca="1" si="240"/>
        <v>708084.9099999998</v>
      </c>
      <c r="BF559" s="3">
        <f t="shared" si="241"/>
        <v>42709</v>
      </c>
      <c r="BG559" s="6">
        <f>BG558+SUMIFS('Transactions (Dated)'!H:H,'Transactions (Dated)'!D:D,'Share Values'!AM559)</f>
        <v>383757.10999999993</v>
      </c>
      <c r="BH559" s="6">
        <f ca="1">BH558+SUMIFS('Transactions (Dated)'!$F:$F,'Transactions (Dated)'!$D:$D,$BF559,'Transactions (Dated)'!$B:$B,BH$11,'Transactions (Dated)'!$C:$C,"Dividend (paid to cash)")*W559</f>
        <v>0</v>
      </c>
      <c r="BI559" s="6">
        <f ca="1">BI558+SUMIFS('Transactions (Dated)'!$F:$F,'Transactions (Dated)'!$D:$D,$BF559,'Transactions (Dated)'!$B:$B,BI$11,'Transactions (Dated)'!$C:$C,"Dividend (paid to cash)")*X559</f>
        <v>2421.875</v>
      </c>
      <c r="BJ559" s="6">
        <f ca="1">BJ558+SUMIFS('Transactions (Dated)'!$F:$F,'Transactions (Dated)'!$D:$D,$BF559,'Transactions (Dated)'!$B:$B,BJ$11,'Transactions (Dated)'!$C:$C,"Dividend (paid to cash)")*Y559</f>
        <v>0</v>
      </c>
      <c r="BK559" s="6">
        <f ca="1">BK558+SUMIFS('Transactions (Dated)'!$F:$F,'Transactions (Dated)'!$D:$D,$BF559,'Transactions (Dated)'!$B:$B,BK$11,'Transactions (Dated)'!$C:$C,"Dividend (paid to cash)")*Z559</f>
        <v>567.6</v>
      </c>
      <c r="BL559" s="6">
        <f ca="1">BL558+SUMIFS('Transactions (Dated)'!$F:$F,'Transactions (Dated)'!$D:$D,$BF559,'Transactions (Dated)'!$B:$B,BL$11,'Transactions (Dated)'!$C:$C,"Dividend (paid to cash)")*AA559</f>
        <v>0</v>
      </c>
      <c r="BM559" s="6">
        <f ca="1">BM558+SUMIFS('Transactions (Dated)'!$F:$F,'Transactions (Dated)'!$D:$D,$BF559,'Transactions (Dated)'!$B:$B,BM$11,'Transactions (Dated)'!$C:$C,"Dividend (paid to cash)")*AB559</f>
        <v>4311.8040000000001</v>
      </c>
      <c r="BN559" s="6">
        <f ca="1">BN558+SUMIFS('Transactions (Dated)'!$F:$F,'Transactions (Dated)'!$D:$D,$BF559,'Transactions (Dated)'!$B:$B,BN$11,'Transactions (Dated)'!$C:$C,"Dividend (paid to cash)")*AC559</f>
        <v>3190</v>
      </c>
      <c r="BO559" s="6">
        <f ca="1">BO558+SUMIFS('Transactions (Dated)'!$F:$F,'Transactions (Dated)'!$D:$D,$BF559,'Transactions (Dated)'!$B:$B,BO$11,'Transactions (Dated)'!$C:$C,"Dividend (paid to cash)")*AD559</f>
        <v>0</v>
      </c>
      <c r="BP559" s="6">
        <f ca="1">BP558+SUMIFS('Transactions (Dated)'!$F:$F,'Transactions (Dated)'!$D:$D,$BF559,'Transactions (Dated)'!$B:$B,BP$11,'Transactions (Dated)'!$C:$C,"Dividend (paid to cash)")*AE559</f>
        <v>0</v>
      </c>
      <c r="BQ559" s="6">
        <f ca="1">BQ558+SUMIFS('Transactions (Dated)'!$F:$F,'Transactions (Dated)'!$D:$D,$BF559,'Transactions (Dated)'!$B:$B,BQ$11,'Transactions (Dated)'!$C:$C,"Dividend (paid to cash)")*AF559</f>
        <v>0</v>
      </c>
      <c r="BR559" s="6">
        <f ca="1">BR558+SUMIFS('Transactions (Dated)'!$F:$F,'Transactions (Dated)'!$D:$D,$BF559,'Transactions (Dated)'!$B:$B,BR$11,'Transactions (Dated)'!$C:$C,"Dividend (paid to cash)")*AG559</f>
        <v>376.245</v>
      </c>
      <c r="BS559" s="6">
        <f ca="1">BS558+SUMIFS('Transactions (Dated)'!$F:$F,'Transactions (Dated)'!$D:$D,$BF559,'Transactions (Dated)'!$B:$B,BS$11,'Transactions (Dated)'!$C:$C,"Dividend (paid to cash)")*AH559</f>
        <v>0</v>
      </c>
      <c r="BT559" s="6">
        <f ca="1">BT558+SUMIFS('Transactions (Dated)'!$F:$F,'Transactions (Dated)'!$D:$D,$BF559,'Transactions (Dated)'!$B:$B,BT$11,'Transactions (Dated)'!$C:$C,"Dividend (paid to cash)")*AI559</f>
        <v>0</v>
      </c>
      <c r="BU559" s="6">
        <f ca="1">BU558+SUMIFS('Transactions (Dated)'!$F:$F,'Transactions (Dated)'!$D:$D,$BF559,'Transactions (Dated)'!$B:$B,BU$11,'Transactions (Dated)'!$C:$C,"Dividend (paid to cash)")*AJ559</f>
        <v>0</v>
      </c>
      <c r="BX559" s="6">
        <f t="shared" ca="1" si="242"/>
        <v>394624.6339999999</v>
      </c>
      <c r="BZ559" s="3">
        <f t="shared" si="243"/>
        <v>42709</v>
      </c>
      <c r="CA559" s="4">
        <f t="shared" ca="1" si="244"/>
        <v>708084.9099999998</v>
      </c>
      <c r="CB559" s="4">
        <f t="shared" ca="1" si="245"/>
        <v>394624.6339999999</v>
      </c>
      <c r="CD559" s="4">
        <f t="shared" ca="1" si="246"/>
        <v>1102709.5439999998</v>
      </c>
    </row>
    <row r="560" spans="2:82">
      <c r="B560" s="3">
        <f t="shared" si="221"/>
        <v>42710</v>
      </c>
      <c r="C560" s="2">
        <v>15125.8</v>
      </c>
      <c r="E560" s="70">
        <v>42710</v>
      </c>
      <c r="F560" s="69">
        <v>10.07</v>
      </c>
      <c r="G560" s="69">
        <v>2.2799999999999998</v>
      </c>
      <c r="H560" s="69">
        <v>20.46</v>
      </c>
      <c r="I560" s="69">
        <v>36.49</v>
      </c>
      <c r="J560" s="69">
        <v>12.39</v>
      </c>
      <c r="K560" s="69">
        <v>13.8</v>
      </c>
      <c r="L560" s="69">
        <v>15.99</v>
      </c>
      <c r="M560" s="69">
        <v>6.71</v>
      </c>
      <c r="N560" s="69">
        <v>8.52</v>
      </c>
      <c r="O560" s="69">
        <v>11.21</v>
      </c>
      <c r="P560" s="69">
        <v>23.22</v>
      </c>
      <c r="Q560" s="69">
        <v>1.23</v>
      </c>
      <c r="R560" s="69">
        <v>9.2799999999999994</v>
      </c>
      <c r="S560" s="69">
        <v>39.97</v>
      </c>
      <c r="V560" s="3">
        <f t="shared" si="224"/>
        <v>42710</v>
      </c>
      <c r="W560" s="40">
        <f ca="1">W559+SUMIFS('Transactions (Dated)'!$E$2:$E$53,'Transactions (Dated)'!$D$2:$D$53,'Share Values'!$V560,'Transactions (Dated)'!$B$2:$B$53,'Share Values'!W$11,'Transactions (Dated)'!$C$2:$C$53,"Buy")-SUMIFS('Transactions (Dated)'!$E$2:$E$53,'Transactions (Dated)'!$D$2:$D$53,'Share Values'!$V560,'Transactions (Dated)'!$B$2:$B$53,'Share Values'!W$11,'Transactions (Dated)'!$C$2:$C$53,"Sell")</f>
        <v>4625</v>
      </c>
      <c r="X560" s="40">
        <f ca="1">X559+SUMIFS('Transactions (Dated)'!$E$2:$E$53,'Transactions (Dated)'!$D$2:$D$53,'Share Values'!$V560,'Transactions (Dated)'!$B$2:$B$53,'Share Values'!X$11,'Transactions (Dated)'!$C$2:$C$53,"Buy")-SUMIFS('Transactions (Dated)'!$E$2:$E$53,'Transactions (Dated)'!$D$2:$D$53,'Share Values'!$V560,'Transactions (Dated)'!$B$2:$B$53,'Share Values'!X$11,'Transactions (Dated)'!$C$2:$C$53,"Sell")</f>
        <v>9375</v>
      </c>
      <c r="Y560" s="40">
        <f ca="1">Y559+SUMIFS('Transactions (Dated)'!$E$2:$E$53,'Transactions (Dated)'!$D$2:$D$53,'Share Values'!$V560,'Transactions (Dated)'!$B$2:$B$53,'Share Values'!Y$11,'Transactions (Dated)'!$C$2:$C$53,"Buy")-SUMIFS('Transactions (Dated)'!$E$2:$E$53,'Transactions (Dated)'!$D$2:$D$53,'Share Values'!$V560,'Transactions (Dated)'!$B$2:$B$53,'Share Values'!Y$11,'Transactions (Dated)'!$C$2:$C$53,"Sell")</f>
        <v>0</v>
      </c>
      <c r="Z560" s="40">
        <f ca="1">Z559+SUMIFS('Transactions (Dated)'!$E$2:$E$53,'Transactions (Dated)'!$D$2:$D$53,'Share Values'!$V560,'Transactions (Dated)'!$B$2:$B$53,'Share Values'!Z$11,'Transactions (Dated)'!$C$2:$C$53,"Buy")-SUMIFS('Transactions (Dated)'!$E$2:$E$53,'Transactions (Dated)'!$D$2:$D$53,'Share Values'!$V560,'Transactions (Dated)'!$B$2:$B$53,'Share Values'!Z$11,'Transactions (Dated)'!$C$2:$C$53,"Sell")</f>
        <v>1892</v>
      </c>
      <c r="AA560" s="40">
        <f ca="1">AA559+SUMIFS('Transactions (Dated)'!$E$2:$E$53,'Transactions (Dated)'!$D$2:$D$53,'Share Values'!$V560,'Transactions (Dated)'!$B$2:$B$53,'Share Values'!AA$11,'Transactions (Dated)'!$C$2:$C$53,"Buy")-SUMIFS('Transactions (Dated)'!$E$2:$E$53,'Transactions (Dated)'!$D$2:$D$53,'Share Values'!$V560,'Transactions (Dated)'!$B$2:$B$53,'Share Values'!AA$11,'Transactions (Dated)'!$C$2:$C$53,"Sell")</f>
        <v>2348</v>
      </c>
      <c r="AB560" s="40">
        <f ca="1">AB559+SUMIFS('Transactions (Dated)'!$E$2:$E$53,'Transactions (Dated)'!$D$2:$D$53,'Share Values'!$V560,'Transactions (Dated)'!$B$2:$B$53,'Share Values'!AB$11,'Transactions (Dated)'!$C$2:$C$53,"Buy")-SUMIFS('Transactions (Dated)'!$E$2:$E$53,'Transactions (Dated)'!$D$2:$D$53,'Share Values'!$V560,'Transactions (Dated)'!$B$2:$B$53,'Share Values'!AB$11,'Transactions (Dated)'!$C$2:$C$53,"Sell")</f>
        <v>4900</v>
      </c>
      <c r="AC560" s="40">
        <f ca="1">AC559+SUMIFS('Transactions (Dated)'!$E$2:$E$53,'Transactions (Dated)'!$D$2:$D$53,'Share Values'!$V560,'Transactions (Dated)'!$B$2:$B$53,'Share Values'!AC$11,'Transactions (Dated)'!$C$2:$C$53,"Buy")-SUMIFS('Transactions (Dated)'!$E$2:$E$53,'Transactions (Dated)'!$D$2:$D$53,'Share Values'!$V560,'Transactions (Dated)'!$B$2:$B$53,'Share Values'!AC$11,'Transactions (Dated)'!$C$2:$C$53,"Sell")</f>
        <v>2900</v>
      </c>
      <c r="AD560" s="40">
        <f ca="1">AD559+SUMIFS('Transactions (Dated)'!$E$2:$E$53,'Transactions (Dated)'!$D$2:$D$53,'Share Values'!$V560,'Transactions (Dated)'!$B$2:$B$53,'Share Values'!AD$11,'Transactions (Dated)'!$C$2:$C$53,"Buy")-SUMIFS('Transactions (Dated)'!$E$2:$E$53,'Transactions (Dated)'!$D$2:$D$53,'Share Values'!$V560,'Transactions (Dated)'!$B$2:$B$53,'Share Values'!AD$11,'Transactions (Dated)'!$C$2:$C$53,"Sell")</f>
        <v>14201</v>
      </c>
      <c r="AE560" s="40">
        <f ca="1">AE559+SUMIFS('Transactions (Dated)'!$E$2:$E$53,'Transactions (Dated)'!$D$2:$D$53,'Share Values'!$V560,'Transactions (Dated)'!$B$2:$B$53,'Share Values'!AE$11,'Transactions (Dated)'!$C$2:$C$53,"Buy")-SUMIFS('Transactions (Dated)'!$E$2:$E$53,'Transactions (Dated)'!$D$2:$D$53,'Share Values'!$V560,'Transactions (Dated)'!$B$2:$B$53,'Share Values'!AE$11,'Transactions (Dated)'!$C$2:$C$53,"Sell")</f>
        <v>6835</v>
      </c>
      <c r="AF560" s="40">
        <f ca="1">AF559+SUMIFS('Transactions (Dated)'!$E$2:$E$53,'Transactions (Dated)'!$D$2:$D$53,'Share Values'!$V560,'Transactions (Dated)'!$B$2:$B$53,'Share Values'!AF$11,'Transactions (Dated)'!$C$2:$C$53,"Buy")-SUMIFS('Transactions (Dated)'!$E$2:$E$53,'Transactions (Dated)'!$D$2:$D$53,'Share Values'!$V560,'Transactions (Dated)'!$B$2:$B$53,'Share Values'!AF$11,'Transactions (Dated)'!$C$2:$C$53,"Sell")</f>
        <v>4484</v>
      </c>
      <c r="AG560" s="40">
        <f ca="1">AG559+SUMIFS('Transactions (Dated)'!$E$2:$E$53,'Transactions (Dated)'!$D$2:$D$53,'Share Values'!$V560,'Transactions (Dated)'!$B$2:$B$53,'Share Values'!AG$11,'Transactions (Dated)'!$C$2:$C$53,"Buy")-SUMIFS('Transactions (Dated)'!$E$2:$E$53,'Transactions (Dated)'!$D$2:$D$53,'Share Values'!$V560,'Transactions (Dated)'!$B$2:$B$53,'Share Values'!AG$11,'Transactions (Dated)'!$C$2:$C$53,"Sell")</f>
        <v>2787</v>
      </c>
      <c r="AH560" s="40">
        <f ca="1">AH559+SUMIFS('Transactions (Dated)'!$E$2:$E$53,'Transactions (Dated)'!$D$2:$D$53,'Share Values'!$V560,'Transactions (Dated)'!$B$2:$B$53,'Share Values'!AH$11,'Transactions (Dated)'!$C$2:$C$53,"Buy")-SUMIFS('Transactions (Dated)'!$E$2:$E$53,'Transactions (Dated)'!$D$2:$D$53,'Share Values'!$V560,'Transactions (Dated)'!$B$2:$B$53,'Share Values'!AH$11,'Transactions (Dated)'!$C$2:$C$53,"Sell")</f>
        <v>41666</v>
      </c>
      <c r="AI560" s="40">
        <f ca="1">AI559+SUMIFS('Transactions (Dated)'!$E$2:$E$53,'Transactions (Dated)'!$D$2:$D$53,'Share Values'!$V560,'Transactions (Dated)'!$B$2:$B$53,'Share Values'!AI$11,'Transactions (Dated)'!$C$2:$C$53,"Buy")-SUMIFS('Transactions (Dated)'!$E$2:$E$53,'Transactions (Dated)'!$D$2:$D$53,'Share Values'!$V560,'Transactions (Dated)'!$B$2:$B$53,'Share Values'!AI$11,'Transactions (Dated)'!$C$2:$C$53,"Sell")</f>
        <v>5973</v>
      </c>
      <c r="AJ560" s="40">
        <f ca="1">AJ559+SUMIFS('Transactions (Dated)'!$E$2:$E$53,'Transactions (Dated)'!$D$2:$D$53,'Share Values'!$V560,'Transactions (Dated)'!$B$2:$B$53,'Share Values'!AJ$11,'Transactions (Dated)'!$C$2:$C$53,"Buy")-SUMIFS('Transactions (Dated)'!$E$2:$E$53,'Transactions (Dated)'!$D$2:$D$53,'Share Values'!$V560,'Transactions (Dated)'!$B$2:$B$53,'Share Values'!AJ$11,'Transactions (Dated)'!$C$2:$C$53,"Sell")</f>
        <v>1246</v>
      </c>
      <c r="AM560" s="3">
        <f t="shared" si="225"/>
        <v>42710</v>
      </c>
      <c r="AN560" s="6">
        <f t="shared" ca="1" si="226"/>
        <v>46573.75</v>
      </c>
      <c r="AO560" s="6">
        <f t="shared" ca="1" si="227"/>
        <v>21374.999999999996</v>
      </c>
      <c r="AP560" s="6">
        <f t="shared" ca="1" si="228"/>
        <v>0</v>
      </c>
      <c r="AQ560" s="6">
        <f t="shared" ca="1" si="229"/>
        <v>69039.08</v>
      </c>
      <c r="AR560" s="6">
        <f t="shared" ca="1" si="230"/>
        <v>29091.72</v>
      </c>
      <c r="AS560" s="6">
        <f t="shared" ca="1" si="231"/>
        <v>67620</v>
      </c>
      <c r="AT560" s="6">
        <f t="shared" ca="1" si="232"/>
        <v>46371</v>
      </c>
      <c r="AU560" s="6">
        <f t="shared" ca="1" si="233"/>
        <v>95288.71</v>
      </c>
      <c r="AV560" s="6">
        <f t="shared" ca="1" si="234"/>
        <v>58234.2</v>
      </c>
      <c r="AW560" s="6">
        <f t="shared" ca="1" si="235"/>
        <v>50265.640000000007</v>
      </c>
      <c r="AX560" s="6">
        <f t="shared" ca="1" si="236"/>
        <v>64714.14</v>
      </c>
      <c r="AY560" s="6">
        <f t="shared" ca="1" si="237"/>
        <v>51249.18</v>
      </c>
      <c r="AZ560" s="6">
        <f t="shared" ca="1" si="238"/>
        <v>55429.439999999995</v>
      </c>
      <c r="BA560" s="6">
        <f t="shared" ca="1" si="239"/>
        <v>49802.619999999995</v>
      </c>
      <c r="BB560" s="6"/>
      <c r="BD560" s="4">
        <f t="shared" ca="1" si="240"/>
        <v>705054.4800000001</v>
      </c>
      <c r="BF560" s="3">
        <f t="shared" si="241"/>
        <v>42710</v>
      </c>
      <c r="BG560" s="6">
        <f>BG559+SUMIFS('Transactions (Dated)'!H:H,'Transactions (Dated)'!D:D,'Share Values'!AM560)</f>
        <v>383757.10999999993</v>
      </c>
      <c r="BH560" s="6">
        <f ca="1">BH559+SUMIFS('Transactions (Dated)'!$F:$F,'Transactions (Dated)'!$D:$D,$BF560,'Transactions (Dated)'!$B:$B,BH$11,'Transactions (Dated)'!$C:$C,"Dividend (paid to cash)")*W560</f>
        <v>0</v>
      </c>
      <c r="BI560" s="6">
        <f ca="1">BI559+SUMIFS('Transactions (Dated)'!$F:$F,'Transactions (Dated)'!$D:$D,$BF560,'Transactions (Dated)'!$B:$B,BI$11,'Transactions (Dated)'!$C:$C,"Dividend (paid to cash)")*X560</f>
        <v>2421.875</v>
      </c>
      <c r="BJ560" s="6">
        <f ca="1">BJ559+SUMIFS('Transactions (Dated)'!$F:$F,'Transactions (Dated)'!$D:$D,$BF560,'Transactions (Dated)'!$B:$B,BJ$11,'Transactions (Dated)'!$C:$C,"Dividend (paid to cash)")*Y560</f>
        <v>0</v>
      </c>
      <c r="BK560" s="6">
        <f ca="1">BK559+SUMIFS('Transactions (Dated)'!$F:$F,'Transactions (Dated)'!$D:$D,$BF560,'Transactions (Dated)'!$B:$B,BK$11,'Transactions (Dated)'!$C:$C,"Dividend (paid to cash)")*Z560</f>
        <v>567.6</v>
      </c>
      <c r="BL560" s="6">
        <f ca="1">BL559+SUMIFS('Transactions (Dated)'!$F:$F,'Transactions (Dated)'!$D:$D,$BF560,'Transactions (Dated)'!$B:$B,BL$11,'Transactions (Dated)'!$C:$C,"Dividend (paid to cash)")*AA560</f>
        <v>0</v>
      </c>
      <c r="BM560" s="6">
        <f ca="1">BM559+SUMIFS('Transactions (Dated)'!$F:$F,'Transactions (Dated)'!$D:$D,$BF560,'Transactions (Dated)'!$B:$B,BM$11,'Transactions (Dated)'!$C:$C,"Dividend (paid to cash)")*AB560</f>
        <v>4311.8040000000001</v>
      </c>
      <c r="BN560" s="6">
        <f ca="1">BN559+SUMIFS('Transactions (Dated)'!$F:$F,'Transactions (Dated)'!$D:$D,$BF560,'Transactions (Dated)'!$B:$B,BN$11,'Transactions (Dated)'!$C:$C,"Dividend (paid to cash)")*AC560</f>
        <v>3190</v>
      </c>
      <c r="BO560" s="6">
        <f ca="1">BO559+SUMIFS('Transactions (Dated)'!$F:$F,'Transactions (Dated)'!$D:$D,$BF560,'Transactions (Dated)'!$B:$B,BO$11,'Transactions (Dated)'!$C:$C,"Dividend (paid to cash)")*AD560</f>
        <v>0</v>
      </c>
      <c r="BP560" s="6">
        <f ca="1">BP559+SUMIFS('Transactions (Dated)'!$F:$F,'Transactions (Dated)'!$D:$D,$BF560,'Transactions (Dated)'!$B:$B,BP$11,'Transactions (Dated)'!$C:$C,"Dividend (paid to cash)")*AE560</f>
        <v>0</v>
      </c>
      <c r="BQ560" s="6">
        <f ca="1">BQ559+SUMIFS('Transactions (Dated)'!$F:$F,'Transactions (Dated)'!$D:$D,$BF560,'Transactions (Dated)'!$B:$B,BQ$11,'Transactions (Dated)'!$C:$C,"Dividend (paid to cash)")*AF560</f>
        <v>0</v>
      </c>
      <c r="BR560" s="6">
        <f ca="1">BR559+SUMIFS('Transactions (Dated)'!$F:$F,'Transactions (Dated)'!$D:$D,$BF560,'Transactions (Dated)'!$B:$B,BR$11,'Transactions (Dated)'!$C:$C,"Dividend (paid to cash)")*AG560</f>
        <v>376.245</v>
      </c>
      <c r="BS560" s="6">
        <f ca="1">BS559+SUMIFS('Transactions (Dated)'!$F:$F,'Transactions (Dated)'!$D:$D,$BF560,'Transactions (Dated)'!$B:$B,BS$11,'Transactions (Dated)'!$C:$C,"Dividend (paid to cash)")*AH560</f>
        <v>0</v>
      </c>
      <c r="BT560" s="6">
        <f ca="1">BT559+SUMIFS('Transactions (Dated)'!$F:$F,'Transactions (Dated)'!$D:$D,$BF560,'Transactions (Dated)'!$B:$B,BT$11,'Transactions (Dated)'!$C:$C,"Dividend (paid to cash)")*AI560</f>
        <v>0</v>
      </c>
      <c r="BU560" s="6">
        <f ca="1">BU559+SUMIFS('Transactions (Dated)'!$F:$F,'Transactions (Dated)'!$D:$D,$BF560,'Transactions (Dated)'!$B:$B,BU$11,'Transactions (Dated)'!$C:$C,"Dividend (paid to cash)")*AJ560</f>
        <v>0</v>
      </c>
      <c r="BX560" s="6">
        <f t="shared" ca="1" si="242"/>
        <v>394624.6339999999</v>
      </c>
      <c r="BZ560" s="3">
        <f t="shared" si="243"/>
        <v>42710</v>
      </c>
      <c r="CA560" s="4">
        <f t="shared" ca="1" si="244"/>
        <v>705054.4800000001</v>
      </c>
      <c r="CB560" s="4">
        <f t="shared" ca="1" si="245"/>
        <v>394624.6339999999</v>
      </c>
      <c r="CD560" s="4">
        <f t="shared" ca="1" si="246"/>
        <v>1099679.1140000001</v>
      </c>
    </row>
    <row r="561" spans="2:82">
      <c r="B561" s="3">
        <f t="shared" si="221"/>
        <v>42711</v>
      </c>
      <c r="C561" s="2">
        <v>15237.8</v>
      </c>
      <c r="E561" s="70">
        <v>42711</v>
      </c>
      <c r="F561" s="69">
        <v>10.09</v>
      </c>
      <c r="G561" s="69">
        <v>2.2400000000000002</v>
      </c>
      <c r="H561" s="69">
        <v>20.63</v>
      </c>
      <c r="I561" s="69">
        <v>36.56</v>
      </c>
      <c r="J561" s="69">
        <v>12.44</v>
      </c>
      <c r="K561" s="69">
        <v>13.92</v>
      </c>
      <c r="L561" s="69">
        <v>16.2</v>
      </c>
      <c r="M561" s="69">
        <v>6.58</v>
      </c>
      <c r="N561" s="69">
        <v>8.5</v>
      </c>
      <c r="O561" s="69">
        <v>10.99</v>
      </c>
      <c r="P561" s="69">
        <v>24.23</v>
      </c>
      <c r="Q561" s="69">
        <v>1.2</v>
      </c>
      <c r="R561" s="69">
        <v>9.5</v>
      </c>
      <c r="S561" s="69">
        <v>40.39</v>
      </c>
      <c r="V561" s="3">
        <f t="shared" si="224"/>
        <v>42711</v>
      </c>
      <c r="W561" s="40">
        <f ca="1">W560+SUMIFS('Transactions (Dated)'!$E$2:$E$53,'Transactions (Dated)'!$D$2:$D$53,'Share Values'!$V561,'Transactions (Dated)'!$B$2:$B$53,'Share Values'!W$11,'Transactions (Dated)'!$C$2:$C$53,"Buy")-SUMIFS('Transactions (Dated)'!$E$2:$E$53,'Transactions (Dated)'!$D$2:$D$53,'Share Values'!$V561,'Transactions (Dated)'!$B$2:$B$53,'Share Values'!W$11,'Transactions (Dated)'!$C$2:$C$53,"Sell")</f>
        <v>4625</v>
      </c>
      <c r="X561" s="40">
        <f ca="1">X560+SUMIFS('Transactions (Dated)'!$E$2:$E$53,'Transactions (Dated)'!$D$2:$D$53,'Share Values'!$V561,'Transactions (Dated)'!$B$2:$B$53,'Share Values'!X$11,'Transactions (Dated)'!$C$2:$C$53,"Buy")-SUMIFS('Transactions (Dated)'!$E$2:$E$53,'Transactions (Dated)'!$D$2:$D$53,'Share Values'!$V561,'Transactions (Dated)'!$B$2:$B$53,'Share Values'!X$11,'Transactions (Dated)'!$C$2:$C$53,"Sell")</f>
        <v>9375</v>
      </c>
      <c r="Y561" s="40">
        <f ca="1">Y560+SUMIFS('Transactions (Dated)'!$E$2:$E$53,'Transactions (Dated)'!$D$2:$D$53,'Share Values'!$V561,'Transactions (Dated)'!$B$2:$B$53,'Share Values'!Y$11,'Transactions (Dated)'!$C$2:$C$53,"Buy")-SUMIFS('Transactions (Dated)'!$E$2:$E$53,'Transactions (Dated)'!$D$2:$D$53,'Share Values'!$V561,'Transactions (Dated)'!$B$2:$B$53,'Share Values'!Y$11,'Transactions (Dated)'!$C$2:$C$53,"Sell")</f>
        <v>0</v>
      </c>
      <c r="Z561" s="40">
        <f ca="1">Z560+SUMIFS('Transactions (Dated)'!$E$2:$E$53,'Transactions (Dated)'!$D$2:$D$53,'Share Values'!$V561,'Transactions (Dated)'!$B$2:$B$53,'Share Values'!Z$11,'Transactions (Dated)'!$C$2:$C$53,"Buy")-SUMIFS('Transactions (Dated)'!$E$2:$E$53,'Transactions (Dated)'!$D$2:$D$53,'Share Values'!$V561,'Transactions (Dated)'!$B$2:$B$53,'Share Values'!Z$11,'Transactions (Dated)'!$C$2:$C$53,"Sell")</f>
        <v>1892</v>
      </c>
      <c r="AA561" s="40">
        <f ca="1">AA560+SUMIFS('Transactions (Dated)'!$E$2:$E$53,'Transactions (Dated)'!$D$2:$D$53,'Share Values'!$V561,'Transactions (Dated)'!$B$2:$B$53,'Share Values'!AA$11,'Transactions (Dated)'!$C$2:$C$53,"Buy")-SUMIFS('Transactions (Dated)'!$E$2:$E$53,'Transactions (Dated)'!$D$2:$D$53,'Share Values'!$V561,'Transactions (Dated)'!$B$2:$B$53,'Share Values'!AA$11,'Transactions (Dated)'!$C$2:$C$53,"Sell")</f>
        <v>2348</v>
      </c>
      <c r="AB561" s="40">
        <f ca="1">AB560+SUMIFS('Transactions (Dated)'!$E$2:$E$53,'Transactions (Dated)'!$D$2:$D$53,'Share Values'!$V561,'Transactions (Dated)'!$B$2:$B$53,'Share Values'!AB$11,'Transactions (Dated)'!$C$2:$C$53,"Buy")-SUMIFS('Transactions (Dated)'!$E$2:$E$53,'Transactions (Dated)'!$D$2:$D$53,'Share Values'!$V561,'Transactions (Dated)'!$B$2:$B$53,'Share Values'!AB$11,'Transactions (Dated)'!$C$2:$C$53,"Sell")</f>
        <v>4900</v>
      </c>
      <c r="AC561" s="40">
        <f ca="1">AC560+SUMIFS('Transactions (Dated)'!$E$2:$E$53,'Transactions (Dated)'!$D$2:$D$53,'Share Values'!$V561,'Transactions (Dated)'!$B$2:$B$53,'Share Values'!AC$11,'Transactions (Dated)'!$C$2:$C$53,"Buy")-SUMIFS('Transactions (Dated)'!$E$2:$E$53,'Transactions (Dated)'!$D$2:$D$53,'Share Values'!$V561,'Transactions (Dated)'!$B$2:$B$53,'Share Values'!AC$11,'Transactions (Dated)'!$C$2:$C$53,"Sell")</f>
        <v>2900</v>
      </c>
      <c r="AD561" s="40">
        <f ca="1">AD560+SUMIFS('Transactions (Dated)'!$E$2:$E$53,'Transactions (Dated)'!$D$2:$D$53,'Share Values'!$V561,'Transactions (Dated)'!$B$2:$B$53,'Share Values'!AD$11,'Transactions (Dated)'!$C$2:$C$53,"Buy")-SUMIFS('Transactions (Dated)'!$E$2:$E$53,'Transactions (Dated)'!$D$2:$D$53,'Share Values'!$V561,'Transactions (Dated)'!$B$2:$B$53,'Share Values'!AD$11,'Transactions (Dated)'!$C$2:$C$53,"Sell")</f>
        <v>14201</v>
      </c>
      <c r="AE561" s="40">
        <f ca="1">AE560+SUMIFS('Transactions (Dated)'!$E$2:$E$53,'Transactions (Dated)'!$D$2:$D$53,'Share Values'!$V561,'Transactions (Dated)'!$B$2:$B$53,'Share Values'!AE$11,'Transactions (Dated)'!$C$2:$C$53,"Buy")-SUMIFS('Transactions (Dated)'!$E$2:$E$53,'Transactions (Dated)'!$D$2:$D$53,'Share Values'!$V561,'Transactions (Dated)'!$B$2:$B$53,'Share Values'!AE$11,'Transactions (Dated)'!$C$2:$C$53,"Sell")</f>
        <v>6835</v>
      </c>
      <c r="AF561" s="40">
        <f ca="1">AF560+SUMIFS('Transactions (Dated)'!$E$2:$E$53,'Transactions (Dated)'!$D$2:$D$53,'Share Values'!$V561,'Transactions (Dated)'!$B$2:$B$53,'Share Values'!AF$11,'Transactions (Dated)'!$C$2:$C$53,"Buy")-SUMIFS('Transactions (Dated)'!$E$2:$E$53,'Transactions (Dated)'!$D$2:$D$53,'Share Values'!$V561,'Transactions (Dated)'!$B$2:$B$53,'Share Values'!AF$11,'Transactions (Dated)'!$C$2:$C$53,"Sell")</f>
        <v>4484</v>
      </c>
      <c r="AG561" s="40">
        <f ca="1">AG560+SUMIFS('Transactions (Dated)'!$E$2:$E$53,'Transactions (Dated)'!$D$2:$D$53,'Share Values'!$V561,'Transactions (Dated)'!$B$2:$B$53,'Share Values'!AG$11,'Transactions (Dated)'!$C$2:$C$53,"Buy")-SUMIFS('Transactions (Dated)'!$E$2:$E$53,'Transactions (Dated)'!$D$2:$D$53,'Share Values'!$V561,'Transactions (Dated)'!$B$2:$B$53,'Share Values'!AG$11,'Transactions (Dated)'!$C$2:$C$53,"Sell")</f>
        <v>2787</v>
      </c>
      <c r="AH561" s="40">
        <f ca="1">AH560+SUMIFS('Transactions (Dated)'!$E$2:$E$53,'Transactions (Dated)'!$D$2:$D$53,'Share Values'!$V561,'Transactions (Dated)'!$B$2:$B$53,'Share Values'!AH$11,'Transactions (Dated)'!$C$2:$C$53,"Buy")-SUMIFS('Transactions (Dated)'!$E$2:$E$53,'Transactions (Dated)'!$D$2:$D$53,'Share Values'!$V561,'Transactions (Dated)'!$B$2:$B$53,'Share Values'!AH$11,'Transactions (Dated)'!$C$2:$C$53,"Sell")</f>
        <v>41666</v>
      </c>
      <c r="AI561" s="40">
        <f ca="1">AI560+SUMIFS('Transactions (Dated)'!$E$2:$E$53,'Transactions (Dated)'!$D$2:$D$53,'Share Values'!$V561,'Transactions (Dated)'!$B$2:$B$53,'Share Values'!AI$11,'Transactions (Dated)'!$C$2:$C$53,"Buy")-SUMIFS('Transactions (Dated)'!$E$2:$E$53,'Transactions (Dated)'!$D$2:$D$53,'Share Values'!$V561,'Transactions (Dated)'!$B$2:$B$53,'Share Values'!AI$11,'Transactions (Dated)'!$C$2:$C$53,"Sell")</f>
        <v>5973</v>
      </c>
      <c r="AJ561" s="40">
        <f ca="1">AJ560+SUMIFS('Transactions (Dated)'!$E$2:$E$53,'Transactions (Dated)'!$D$2:$D$53,'Share Values'!$V561,'Transactions (Dated)'!$B$2:$B$53,'Share Values'!AJ$11,'Transactions (Dated)'!$C$2:$C$53,"Buy")-SUMIFS('Transactions (Dated)'!$E$2:$E$53,'Transactions (Dated)'!$D$2:$D$53,'Share Values'!$V561,'Transactions (Dated)'!$B$2:$B$53,'Share Values'!AJ$11,'Transactions (Dated)'!$C$2:$C$53,"Sell")</f>
        <v>1246</v>
      </c>
      <c r="AM561" s="3">
        <f t="shared" si="225"/>
        <v>42711</v>
      </c>
      <c r="AN561" s="6">
        <f t="shared" ca="1" si="226"/>
        <v>46666.25</v>
      </c>
      <c r="AO561" s="6">
        <f t="shared" ca="1" si="227"/>
        <v>21000.000000000004</v>
      </c>
      <c r="AP561" s="6">
        <f t="shared" ca="1" si="228"/>
        <v>0</v>
      </c>
      <c r="AQ561" s="6">
        <f t="shared" ca="1" si="229"/>
        <v>69171.520000000004</v>
      </c>
      <c r="AR561" s="6">
        <f t="shared" ca="1" si="230"/>
        <v>29209.119999999999</v>
      </c>
      <c r="AS561" s="6">
        <f t="shared" ca="1" si="231"/>
        <v>68208</v>
      </c>
      <c r="AT561" s="6">
        <f t="shared" ca="1" si="232"/>
        <v>46980</v>
      </c>
      <c r="AU561" s="6">
        <f t="shared" ca="1" si="233"/>
        <v>93442.58</v>
      </c>
      <c r="AV561" s="6">
        <f t="shared" ca="1" si="234"/>
        <v>58097.5</v>
      </c>
      <c r="AW561" s="6">
        <f t="shared" ca="1" si="235"/>
        <v>49279.16</v>
      </c>
      <c r="AX561" s="6">
        <f t="shared" ca="1" si="236"/>
        <v>67529.009999999995</v>
      </c>
      <c r="AY561" s="6">
        <f t="shared" ca="1" si="237"/>
        <v>49999.199999999997</v>
      </c>
      <c r="AZ561" s="6">
        <f t="shared" ca="1" si="238"/>
        <v>56743.5</v>
      </c>
      <c r="BA561" s="6">
        <f t="shared" ca="1" si="239"/>
        <v>50325.94</v>
      </c>
      <c r="BB561" s="6"/>
      <c r="BD561" s="4">
        <f t="shared" ca="1" si="240"/>
        <v>706651.78</v>
      </c>
      <c r="BF561" s="3">
        <f t="shared" si="241"/>
        <v>42711</v>
      </c>
      <c r="BG561" s="6">
        <f>BG560+SUMIFS('Transactions (Dated)'!H:H,'Transactions (Dated)'!D:D,'Share Values'!AM561)</f>
        <v>383757.10999999993</v>
      </c>
      <c r="BH561" s="6">
        <f ca="1">BH560+SUMIFS('Transactions (Dated)'!$F:$F,'Transactions (Dated)'!$D:$D,$BF561,'Transactions (Dated)'!$B:$B,BH$11,'Transactions (Dated)'!$C:$C,"Dividend (paid to cash)")*W561</f>
        <v>0</v>
      </c>
      <c r="BI561" s="6">
        <f ca="1">BI560+SUMIFS('Transactions (Dated)'!$F:$F,'Transactions (Dated)'!$D:$D,$BF561,'Transactions (Dated)'!$B:$B,BI$11,'Transactions (Dated)'!$C:$C,"Dividend (paid to cash)")*X561</f>
        <v>2421.875</v>
      </c>
      <c r="BJ561" s="6">
        <f ca="1">BJ560+SUMIFS('Transactions (Dated)'!$F:$F,'Transactions (Dated)'!$D:$D,$BF561,'Transactions (Dated)'!$B:$B,BJ$11,'Transactions (Dated)'!$C:$C,"Dividend (paid to cash)")*Y561</f>
        <v>0</v>
      </c>
      <c r="BK561" s="6">
        <f ca="1">BK560+SUMIFS('Transactions (Dated)'!$F:$F,'Transactions (Dated)'!$D:$D,$BF561,'Transactions (Dated)'!$B:$B,BK$11,'Transactions (Dated)'!$C:$C,"Dividend (paid to cash)")*Z561</f>
        <v>567.6</v>
      </c>
      <c r="BL561" s="6">
        <f ca="1">BL560+SUMIFS('Transactions (Dated)'!$F:$F,'Transactions (Dated)'!$D:$D,$BF561,'Transactions (Dated)'!$B:$B,BL$11,'Transactions (Dated)'!$C:$C,"Dividend (paid to cash)")*AA561</f>
        <v>0</v>
      </c>
      <c r="BM561" s="6">
        <f ca="1">BM560+SUMIFS('Transactions (Dated)'!$F:$F,'Transactions (Dated)'!$D:$D,$BF561,'Transactions (Dated)'!$B:$B,BM$11,'Transactions (Dated)'!$C:$C,"Dividend (paid to cash)")*AB561</f>
        <v>4311.8040000000001</v>
      </c>
      <c r="BN561" s="6">
        <f ca="1">BN560+SUMIFS('Transactions (Dated)'!$F:$F,'Transactions (Dated)'!$D:$D,$BF561,'Transactions (Dated)'!$B:$B,BN$11,'Transactions (Dated)'!$C:$C,"Dividend (paid to cash)")*AC561</f>
        <v>3190</v>
      </c>
      <c r="BO561" s="6">
        <f ca="1">BO560+SUMIFS('Transactions (Dated)'!$F:$F,'Transactions (Dated)'!$D:$D,$BF561,'Transactions (Dated)'!$B:$B,BO$11,'Transactions (Dated)'!$C:$C,"Dividend (paid to cash)")*AD561</f>
        <v>0</v>
      </c>
      <c r="BP561" s="6">
        <f ca="1">BP560+SUMIFS('Transactions (Dated)'!$F:$F,'Transactions (Dated)'!$D:$D,$BF561,'Transactions (Dated)'!$B:$B,BP$11,'Transactions (Dated)'!$C:$C,"Dividend (paid to cash)")*AE561</f>
        <v>0</v>
      </c>
      <c r="BQ561" s="6">
        <f ca="1">BQ560+SUMIFS('Transactions (Dated)'!$F:$F,'Transactions (Dated)'!$D:$D,$BF561,'Transactions (Dated)'!$B:$B,BQ$11,'Transactions (Dated)'!$C:$C,"Dividend (paid to cash)")*AF561</f>
        <v>0</v>
      </c>
      <c r="BR561" s="6">
        <f ca="1">BR560+SUMIFS('Transactions (Dated)'!$F:$F,'Transactions (Dated)'!$D:$D,$BF561,'Transactions (Dated)'!$B:$B,BR$11,'Transactions (Dated)'!$C:$C,"Dividend (paid to cash)")*AG561</f>
        <v>376.245</v>
      </c>
      <c r="BS561" s="6">
        <f ca="1">BS560+SUMIFS('Transactions (Dated)'!$F:$F,'Transactions (Dated)'!$D:$D,$BF561,'Transactions (Dated)'!$B:$B,BS$11,'Transactions (Dated)'!$C:$C,"Dividend (paid to cash)")*AH561</f>
        <v>0</v>
      </c>
      <c r="BT561" s="6">
        <f ca="1">BT560+SUMIFS('Transactions (Dated)'!$F:$F,'Transactions (Dated)'!$D:$D,$BF561,'Transactions (Dated)'!$B:$B,BT$11,'Transactions (Dated)'!$C:$C,"Dividend (paid to cash)")*AI561</f>
        <v>0</v>
      </c>
      <c r="BU561" s="6">
        <f ca="1">BU560+SUMIFS('Transactions (Dated)'!$F:$F,'Transactions (Dated)'!$D:$D,$BF561,'Transactions (Dated)'!$B:$B,BU$11,'Transactions (Dated)'!$C:$C,"Dividend (paid to cash)")*AJ561</f>
        <v>0</v>
      </c>
      <c r="BX561" s="6">
        <f t="shared" ca="1" si="242"/>
        <v>394624.6339999999</v>
      </c>
      <c r="BZ561" s="3">
        <f t="shared" si="243"/>
        <v>42711</v>
      </c>
      <c r="CA561" s="4">
        <f t="shared" ca="1" si="244"/>
        <v>706651.78</v>
      </c>
      <c r="CB561" s="4">
        <f t="shared" ca="1" si="245"/>
        <v>394624.6339999999</v>
      </c>
      <c r="CD561" s="4">
        <f t="shared" ca="1" si="246"/>
        <v>1101276.4139999999</v>
      </c>
    </row>
    <row r="562" spans="2:82">
      <c r="B562" s="3">
        <f t="shared" si="221"/>
        <v>42712</v>
      </c>
      <c r="C562" s="2">
        <v>15295.2</v>
      </c>
      <c r="E562" s="70">
        <v>42712</v>
      </c>
      <c r="F562" s="69">
        <v>10.33</v>
      </c>
      <c r="G562" s="69">
        <v>2.2999999999999998</v>
      </c>
      <c r="H562" s="69">
        <v>20.71</v>
      </c>
      <c r="I562" s="69">
        <v>36.78</v>
      </c>
      <c r="J562" s="69">
        <v>12.6</v>
      </c>
      <c r="K562" s="69">
        <v>13.9</v>
      </c>
      <c r="L562" s="69">
        <v>17.100000000000001</v>
      </c>
      <c r="M562" s="69">
        <v>6.51</v>
      </c>
      <c r="N562" s="69">
        <v>8.5</v>
      </c>
      <c r="O562" s="69">
        <v>10.95</v>
      </c>
      <c r="P562" s="69">
        <v>23.92</v>
      </c>
      <c r="Q562" s="69">
        <v>1.2</v>
      </c>
      <c r="R562" s="69">
        <v>9.48</v>
      </c>
      <c r="S562" s="69">
        <v>40.4</v>
      </c>
      <c r="V562" s="3">
        <f t="shared" si="224"/>
        <v>42712</v>
      </c>
      <c r="W562" s="40">
        <f ca="1">W561+SUMIFS('Transactions (Dated)'!$E$2:$E$53,'Transactions (Dated)'!$D$2:$D$53,'Share Values'!$V562,'Transactions (Dated)'!$B$2:$B$53,'Share Values'!W$11,'Transactions (Dated)'!$C$2:$C$53,"Buy")-SUMIFS('Transactions (Dated)'!$E$2:$E$53,'Transactions (Dated)'!$D$2:$D$53,'Share Values'!$V562,'Transactions (Dated)'!$B$2:$B$53,'Share Values'!W$11,'Transactions (Dated)'!$C$2:$C$53,"Sell")</f>
        <v>4625</v>
      </c>
      <c r="X562" s="40">
        <f ca="1">X561+SUMIFS('Transactions (Dated)'!$E$2:$E$53,'Transactions (Dated)'!$D$2:$D$53,'Share Values'!$V562,'Transactions (Dated)'!$B$2:$B$53,'Share Values'!X$11,'Transactions (Dated)'!$C$2:$C$53,"Buy")-SUMIFS('Transactions (Dated)'!$E$2:$E$53,'Transactions (Dated)'!$D$2:$D$53,'Share Values'!$V562,'Transactions (Dated)'!$B$2:$B$53,'Share Values'!X$11,'Transactions (Dated)'!$C$2:$C$53,"Sell")</f>
        <v>9375</v>
      </c>
      <c r="Y562" s="40">
        <f ca="1">Y561+SUMIFS('Transactions (Dated)'!$E$2:$E$53,'Transactions (Dated)'!$D$2:$D$53,'Share Values'!$V562,'Transactions (Dated)'!$B$2:$B$53,'Share Values'!Y$11,'Transactions (Dated)'!$C$2:$C$53,"Buy")-SUMIFS('Transactions (Dated)'!$E$2:$E$53,'Transactions (Dated)'!$D$2:$D$53,'Share Values'!$V562,'Transactions (Dated)'!$B$2:$B$53,'Share Values'!Y$11,'Transactions (Dated)'!$C$2:$C$53,"Sell")</f>
        <v>0</v>
      </c>
      <c r="Z562" s="40">
        <f ca="1">Z561+SUMIFS('Transactions (Dated)'!$E$2:$E$53,'Transactions (Dated)'!$D$2:$D$53,'Share Values'!$V562,'Transactions (Dated)'!$B$2:$B$53,'Share Values'!Z$11,'Transactions (Dated)'!$C$2:$C$53,"Buy")-SUMIFS('Transactions (Dated)'!$E$2:$E$53,'Transactions (Dated)'!$D$2:$D$53,'Share Values'!$V562,'Transactions (Dated)'!$B$2:$B$53,'Share Values'!Z$11,'Transactions (Dated)'!$C$2:$C$53,"Sell")</f>
        <v>1892</v>
      </c>
      <c r="AA562" s="40">
        <f ca="1">AA561+SUMIFS('Transactions (Dated)'!$E$2:$E$53,'Transactions (Dated)'!$D$2:$D$53,'Share Values'!$V562,'Transactions (Dated)'!$B$2:$B$53,'Share Values'!AA$11,'Transactions (Dated)'!$C$2:$C$53,"Buy")-SUMIFS('Transactions (Dated)'!$E$2:$E$53,'Transactions (Dated)'!$D$2:$D$53,'Share Values'!$V562,'Transactions (Dated)'!$B$2:$B$53,'Share Values'!AA$11,'Transactions (Dated)'!$C$2:$C$53,"Sell")</f>
        <v>2348</v>
      </c>
      <c r="AB562" s="40">
        <f ca="1">AB561+SUMIFS('Transactions (Dated)'!$E$2:$E$53,'Transactions (Dated)'!$D$2:$D$53,'Share Values'!$V562,'Transactions (Dated)'!$B$2:$B$53,'Share Values'!AB$11,'Transactions (Dated)'!$C$2:$C$53,"Buy")-SUMIFS('Transactions (Dated)'!$E$2:$E$53,'Transactions (Dated)'!$D$2:$D$53,'Share Values'!$V562,'Transactions (Dated)'!$B$2:$B$53,'Share Values'!AB$11,'Transactions (Dated)'!$C$2:$C$53,"Sell")</f>
        <v>4900</v>
      </c>
      <c r="AC562" s="40">
        <f ca="1">AC561+SUMIFS('Transactions (Dated)'!$E$2:$E$53,'Transactions (Dated)'!$D$2:$D$53,'Share Values'!$V562,'Transactions (Dated)'!$B$2:$B$53,'Share Values'!AC$11,'Transactions (Dated)'!$C$2:$C$53,"Buy")-SUMIFS('Transactions (Dated)'!$E$2:$E$53,'Transactions (Dated)'!$D$2:$D$53,'Share Values'!$V562,'Transactions (Dated)'!$B$2:$B$53,'Share Values'!AC$11,'Transactions (Dated)'!$C$2:$C$53,"Sell")</f>
        <v>2900</v>
      </c>
      <c r="AD562" s="40">
        <f ca="1">AD561+SUMIFS('Transactions (Dated)'!$E$2:$E$53,'Transactions (Dated)'!$D$2:$D$53,'Share Values'!$V562,'Transactions (Dated)'!$B$2:$B$53,'Share Values'!AD$11,'Transactions (Dated)'!$C$2:$C$53,"Buy")-SUMIFS('Transactions (Dated)'!$E$2:$E$53,'Transactions (Dated)'!$D$2:$D$53,'Share Values'!$V562,'Transactions (Dated)'!$B$2:$B$53,'Share Values'!AD$11,'Transactions (Dated)'!$C$2:$C$53,"Sell")</f>
        <v>14201</v>
      </c>
      <c r="AE562" s="40">
        <f ca="1">AE561+SUMIFS('Transactions (Dated)'!$E$2:$E$53,'Transactions (Dated)'!$D$2:$D$53,'Share Values'!$V562,'Transactions (Dated)'!$B$2:$B$53,'Share Values'!AE$11,'Transactions (Dated)'!$C$2:$C$53,"Buy")-SUMIFS('Transactions (Dated)'!$E$2:$E$53,'Transactions (Dated)'!$D$2:$D$53,'Share Values'!$V562,'Transactions (Dated)'!$B$2:$B$53,'Share Values'!AE$11,'Transactions (Dated)'!$C$2:$C$53,"Sell")</f>
        <v>6835</v>
      </c>
      <c r="AF562" s="40">
        <f ca="1">AF561+SUMIFS('Transactions (Dated)'!$E$2:$E$53,'Transactions (Dated)'!$D$2:$D$53,'Share Values'!$V562,'Transactions (Dated)'!$B$2:$B$53,'Share Values'!AF$11,'Transactions (Dated)'!$C$2:$C$53,"Buy")-SUMIFS('Transactions (Dated)'!$E$2:$E$53,'Transactions (Dated)'!$D$2:$D$53,'Share Values'!$V562,'Transactions (Dated)'!$B$2:$B$53,'Share Values'!AF$11,'Transactions (Dated)'!$C$2:$C$53,"Sell")</f>
        <v>4484</v>
      </c>
      <c r="AG562" s="40">
        <f ca="1">AG561+SUMIFS('Transactions (Dated)'!$E$2:$E$53,'Transactions (Dated)'!$D$2:$D$53,'Share Values'!$V562,'Transactions (Dated)'!$B$2:$B$53,'Share Values'!AG$11,'Transactions (Dated)'!$C$2:$C$53,"Buy")-SUMIFS('Transactions (Dated)'!$E$2:$E$53,'Transactions (Dated)'!$D$2:$D$53,'Share Values'!$V562,'Transactions (Dated)'!$B$2:$B$53,'Share Values'!AG$11,'Transactions (Dated)'!$C$2:$C$53,"Sell")</f>
        <v>2787</v>
      </c>
      <c r="AH562" s="40">
        <f ca="1">AH561+SUMIFS('Transactions (Dated)'!$E$2:$E$53,'Transactions (Dated)'!$D$2:$D$53,'Share Values'!$V562,'Transactions (Dated)'!$B$2:$B$53,'Share Values'!AH$11,'Transactions (Dated)'!$C$2:$C$53,"Buy")-SUMIFS('Transactions (Dated)'!$E$2:$E$53,'Transactions (Dated)'!$D$2:$D$53,'Share Values'!$V562,'Transactions (Dated)'!$B$2:$B$53,'Share Values'!AH$11,'Transactions (Dated)'!$C$2:$C$53,"Sell")</f>
        <v>41666</v>
      </c>
      <c r="AI562" s="40">
        <f ca="1">AI561+SUMIFS('Transactions (Dated)'!$E$2:$E$53,'Transactions (Dated)'!$D$2:$D$53,'Share Values'!$V562,'Transactions (Dated)'!$B$2:$B$53,'Share Values'!AI$11,'Transactions (Dated)'!$C$2:$C$53,"Buy")-SUMIFS('Transactions (Dated)'!$E$2:$E$53,'Transactions (Dated)'!$D$2:$D$53,'Share Values'!$V562,'Transactions (Dated)'!$B$2:$B$53,'Share Values'!AI$11,'Transactions (Dated)'!$C$2:$C$53,"Sell")</f>
        <v>5973</v>
      </c>
      <c r="AJ562" s="40">
        <f ca="1">AJ561+SUMIFS('Transactions (Dated)'!$E$2:$E$53,'Transactions (Dated)'!$D$2:$D$53,'Share Values'!$V562,'Transactions (Dated)'!$B$2:$B$53,'Share Values'!AJ$11,'Transactions (Dated)'!$C$2:$C$53,"Buy")-SUMIFS('Transactions (Dated)'!$E$2:$E$53,'Transactions (Dated)'!$D$2:$D$53,'Share Values'!$V562,'Transactions (Dated)'!$B$2:$B$53,'Share Values'!AJ$11,'Transactions (Dated)'!$C$2:$C$53,"Sell")</f>
        <v>1246</v>
      </c>
      <c r="AM562" s="3">
        <f t="shared" si="225"/>
        <v>42712</v>
      </c>
      <c r="AN562" s="6">
        <f t="shared" ca="1" si="226"/>
        <v>47776.25</v>
      </c>
      <c r="AO562" s="6">
        <f t="shared" ca="1" si="227"/>
        <v>21562.5</v>
      </c>
      <c r="AP562" s="6">
        <f t="shared" ca="1" si="228"/>
        <v>0</v>
      </c>
      <c r="AQ562" s="6">
        <f t="shared" ca="1" si="229"/>
        <v>69587.760000000009</v>
      </c>
      <c r="AR562" s="6">
        <f t="shared" ca="1" si="230"/>
        <v>29584.799999999999</v>
      </c>
      <c r="AS562" s="6">
        <f t="shared" ca="1" si="231"/>
        <v>68110</v>
      </c>
      <c r="AT562" s="6">
        <f t="shared" ca="1" si="232"/>
        <v>49590.000000000007</v>
      </c>
      <c r="AU562" s="6">
        <f t="shared" ca="1" si="233"/>
        <v>92448.51</v>
      </c>
      <c r="AV562" s="6">
        <f t="shared" ca="1" si="234"/>
        <v>58097.5</v>
      </c>
      <c r="AW562" s="6">
        <f t="shared" ca="1" si="235"/>
        <v>49099.799999999996</v>
      </c>
      <c r="AX562" s="6">
        <f t="shared" ca="1" si="236"/>
        <v>66665.040000000008</v>
      </c>
      <c r="AY562" s="6">
        <f t="shared" ca="1" si="237"/>
        <v>49999.199999999997</v>
      </c>
      <c r="AZ562" s="6">
        <f t="shared" ca="1" si="238"/>
        <v>56624.04</v>
      </c>
      <c r="BA562" s="6">
        <f t="shared" ca="1" si="239"/>
        <v>50338.400000000001</v>
      </c>
      <c r="BB562" s="6"/>
      <c r="BD562" s="4">
        <f t="shared" ca="1" si="240"/>
        <v>709483.8</v>
      </c>
      <c r="BF562" s="3">
        <f t="shared" si="241"/>
        <v>42712</v>
      </c>
      <c r="BG562" s="6">
        <f>BG561+SUMIFS('Transactions (Dated)'!H:H,'Transactions (Dated)'!D:D,'Share Values'!AM562)</f>
        <v>383757.10999999993</v>
      </c>
      <c r="BH562" s="6">
        <f ca="1">BH561+SUMIFS('Transactions (Dated)'!$F:$F,'Transactions (Dated)'!$D:$D,$BF562,'Transactions (Dated)'!$B:$B,BH$11,'Transactions (Dated)'!$C:$C,"Dividend (paid to cash)")*W562</f>
        <v>0</v>
      </c>
      <c r="BI562" s="6">
        <f ca="1">BI561+SUMIFS('Transactions (Dated)'!$F:$F,'Transactions (Dated)'!$D:$D,$BF562,'Transactions (Dated)'!$B:$B,BI$11,'Transactions (Dated)'!$C:$C,"Dividend (paid to cash)")*X562</f>
        <v>2421.875</v>
      </c>
      <c r="BJ562" s="6">
        <f ca="1">BJ561+SUMIFS('Transactions (Dated)'!$F:$F,'Transactions (Dated)'!$D:$D,$BF562,'Transactions (Dated)'!$B:$B,BJ$11,'Transactions (Dated)'!$C:$C,"Dividend (paid to cash)")*Y562</f>
        <v>0</v>
      </c>
      <c r="BK562" s="6">
        <f ca="1">BK561+SUMIFS('Transactions (Dated)'!$F:$F,'Transactions (Dated)'!$D:$D,$BF562,'Transactions (Dated)'!$B:$B,BK$11,'Transactions (Dated)'!$C:$C,"Dividend (paid to cash)")*Z562</f>
        <v>567.6</v>
      </c>
      <c r="BL562" s="6">
        <f ca="1">BL561+SUMIFS('Transactions (Dated)'!$F:$F,'Transactions (Dated)'!$D:$D,$BF562,'Transactions (Dated)'!$B:$B,BL$11,'Transactions (Dated)'!$C:$C,"Dividend (paid to cash)")*AA562</f>
        <v>0</v>
      </c>
      <c r="BM562" s="6">
        <f ca="1">BM561+SUMIFS('Transactions (Dated)'!$F:$F,'Transactions (Dated)'!$D:$D,$BF562,'Transactions (Dated)'!$B:$B,BM$11,'Transactions (Dated)'!$C:$C,"Dividend (paid to cash)")*AB562</f>
        <v>4311.8040000000001</v>
      </c>
      <c r="BN562" s="6">
        <f ca="1">BN561+SUMIFS('Transactions (Dated)'!$F:$F,'Transactions (Dated)'!$D:$D,$BF562,'Transactions (Dated)'!$B:$B,BN$11,'Transactions (Dated)'!$C:$C,"Dividend (paid to cash)")*AC562</f>
        <v>3190</v>
      </c>
      <c r="BO562" s="6">
        <f ca="1">BO561+SUMIFS('Transactions (Dated)'!$F:$F,'Transactions (Dated)'!$D:$D,$BF562,'Transactions (Dated)'!$B:$B,BO$11,'Transactions (Dated)'!$C:$C,"Dividend (paid to cash)")*AD562</f>
        <v>0</v>
      </c>
      <c r="BP562" s="6">
        <f ca="1">BP561+SUMIFS('Transactions (Dated)'!$F:$F,'Transactions (Dated)'!$D:$D,$BF562,'Transactions (Dated)'!$B:$B,BP$11,'Transactions (Dated)'!$C:$C,"Dividend (paid to cash)")*AE562</f>
        <v>0</v>
      </c>
      <c r="BQ562" s="6">
        <f ca="1">BQ561+SUMIFS('Transactions (Dated)'!$F:$F,'Transactions (Dated)'!$D:$D,$BF562,'Transactions (Dated)'!$B:$B,BQ$11,'Transactions (Dated)'!$C:$C,"Dividend (paid to cash)")*AF562</f>
        <v>0</v>
      </c>
      <c r="BR562" s="6">
        <f ca="1">BR561+SUMIFS('Transactions (Dated)'!$F:$F,'Transactions (Dated)'!$D:$D,$BF562,'Transactions (Dated)'!$B:$B,BR$11,'Transactions (Dated)'!$C:$C,"Dividend (paid to cash)")*AG562</f>
        <v>376.245</v>
      </c>
      <c r="BS562" s="6">
        <f ca="1">BS561+SUMIFS('Transactions (Dated)'!$F:$F,'Transactions (Dated)'!$D:$D,$BF562,'Transactions (Dated)'!$B:$B,BS$11,'Transactions (Dated)'!$C:$C,"Dividend (paid to cash)")*AH562</f>
        <v>0</v>
      </c>
      <c r="BT562" s="6">
        <f ca="1">BT561+SUMIFS('Transactions (Dated)'!$F:$F,'Transactions (Dated)'!$D:$D,$BF562,'Transactions (Dated)'!$B:$B,BT$11,'Transactions (Dated)'!$C:$C,"Dividend (paid to cash)")*AI562</f>
        <v>0</v>
      </c>
      <c r="BU562" s="6">
        <f ca="1">BU561+SUMIFS('Transactions (Dated)'!$F:$F,'Transactions (Dated)'!$D:$D,$BF562,'Transactions (Dated)'!$B:$B,BU$11,'Transactions (Dated)'!$C:$C,"Dividend (paid to cash)")*AJ562</f>
        <v>0</v>
      </c>
      <c r="BX562" s="6">
        <f t="shared" ca="1" si="242"/>
        <v>394624.6339999999</v>
      </c>
      <c r="BZ562" s="3">
        <f t="shared" si="243"/>
        <v>42712</v>
      </c>
      <c r="CA562" s="4">
        <f t="shared" ca="1" si="244"/>
        <v>709483.8</v>
      </c>
      <c r="CB562" s="4">
        <f t="shared" ca="1" si="245"/>
        <v>394624.6339999999</v>
      </c>
      <c r="CD562" s="4">
        <f t="shared" ca="1" si="246"/>
        <v>1104108.4339999999</v>
      </c>
    </row>
    <row r="563" spans="2:82">
      <c r="B563" s="3">
        <f t="shared" si="221"/>
        <v>42713</v>
      </c>
      <c r="C563" s="2">
        <v>15312.2</v>
      </c>
      <c r="E563" s="70">
        <v>42713</v>
      </c>
      <c r="F563" s="69">
        <v>10.29</v>
      </c>
      <c r="G563" s="69">
        <v>2.29</v>
      </c>
      <c r="H563" s="69">
        <v>20.73</v>
      </c>
      <c r="I563" s="69">
        <v>36.82</v>
      </c>
      <c r="J563" s="69">
        <v>12.34</v>
      </c>
      <c r="K563" s="69">
        <v>13.9</v>
      </c>
      <c r="L563" s="69">
        <v>17.059999999999999</v>
      </c>
      <c r="M563" s="69">
        <v>6.42</v>
      </c>
      <c r="N563" s="69">
        <v>8.51</v>
      </c>
      <c r="O563" s="69">
        <v>11.05</v>
      </c>
      <c r="P563" s="69">
        <v>23.74</v>
      </c>
      <c r="Q563" s="69">
        <v>1.21</v>
      </c>
      <c r="R563" s="69">
        <v>9.36</v>
      </c>
      <c r="S563" s="69">
        <v>40.44</v>
      </c>
      <c r="V563" s="3">
        <f t="shared" si="224"/>
        <v>42713</v>
      </c>
      <c r="W563" s="40">
        <f ca="1">W562+SUMIFS('Transactions (Dated)'!$E$2:$E$53,'Transactions (Dated)'!$D$2:$D$53,'Share Values'!$V563,'Transactions (Dated)'!$B$2:$B$53,'Share Values'!W$11,'Transactions (Dated)'!$C$2:$C$53,"Buy")-SUMIFS('Transactions (Dated)'!$E$2:$E$53,'Transactions (Dated)'!$D$2:$D$53,'Share Values'!$V563,'Transactions (Dated)'!$B$2:$B$53,'Share Values'!W$11,'Transactions (Dated)'!$C$2:$C$53,"Sell")</f>
        <v>4625</v>
      </c>
      <c r="X563" s="40">
        <f ca="1">X562+SUMIFS('Transactions (Dated)'!$E$2:$E$53,'Transactions (Dated)'!$D$2:$D$53,'Share Values'!$V563,'Transactions (Dated)'!$B$2:$B$53,'Share Values'!X$11,'Transactions (Dated)'!$C$2:$C$53,"Buy")-SUMIFS('Transactions (Dated)'!$E$2:$E$53,'Transactions (Dated)'!$D$2:$D$53,'Share Values'!$V563,'Transactions (Dated)'!$B$2:$B$53,'Share Values'!X$11,'Transactions (Dated)'!$C$2:$C$53,"Sell")</f>
        <v>9375</v>
      </c>
      <c r="Y563" s="40">
        <f ca="1">Y562+SUMIFS('Transactions (Dated)'!$E$2:$E$53,'Transactions (Dated)'!$D$2:$D$53,'Share Values'!$V563,'Transactions (Dated)'!$B$2:$B$53,'Share Values'!Y$11,'Transactions (Dated)'!$C$2:$C$53,"Buy")-SUMIFS('Transactions (Dated)'!$E$2:$E$53,'Transactions (Dated)'!$D$2:$D$53,'Share Values'!$V563,'Transactions (Dated)'!$B$2:$B$53,'Share Values'!Y$11,'Transactions (Dated)'!$C$2:$C$53,"Sell")</f>
        <v>0</v>
      </c>
      <c r="Z563" s="40">
        <f ca="1">Z562+SUMIFS('Transactions (Dated)'!$E$2:$E$53,'Transactions (Dated)'!$D$2:$D$53,'Share Values'!$V563,'Transactions (Dated)'!$B$2:$B$53,'Share Values'!Z$11,'Transactions (Dated)'!$C$2:$C$53,"Buy")-SUMIFS('Transactions (Dated)'!$E$2:$E$53,'Transactions (Dated)'!$D$2:$D$53,'Share Values'!$V563,'Transactions (Dated)'!$B$2:$B$53,'Share Values'!Z$11,'Transactions (Dated)'!$C$2:$C$53,"Sell")</f>
        <v>1892</v>
      </c>
      <c r="AA563" s="40">
        <f ca="1">AA562+SUMIFS('Transactions (Dated)'!$E$2:$E$53,'Transactions (Dated)'!$D$2:$D$53,'Share Values'!$V563,'Transactions (Dated)'!$B$2:$B$53,'Share Values'!AA$11,'Transactions (Dated)'!$C$2:$C$53,"Buy")-SUMIFS('Transactions (Dated)'!$E$2:$E$53,'Transactions (Dated)'!$D$2:$D$53,'Share Values'!$V563,'Transactions (Dated)'!$B$2:$B$53,'Share Values'!AA$11,'Transactions (Dated)'!$C$2:$C$53,"Sell")</f>
        <v>2348</v>
      </c>
      <c r="AB563" s="40">
        <f ca="1">AB562+SUMIFS('Transactions (Dated)'!$E$2:$E$53,'Transactions (Dated)'!$D$2:$D$53,'Share Values'!$V563,'Transactions (Dated)'!$B$2:$B$53,'Share Values'!AB$11,'Transactions (Dated)'!$C$2:$C$53,"Buy")-SUMIFS('Transactions (Dated)'!$E$2:$E$53,'Transactions (Dated)'!$D$2:$D$53,'Share Values'!$V563,'Transactions (Dated)'!$B$2:$B$53,'Share Values'!AB$11,'Transactions (Dated)'!$C$2:$C$53,"Sell")</f>
        <v>4900</v>
      </c>
      <c r="AC563" s="40">
        <f ca="1">AC562+SUMIFS('Transactions (Dated)'!$E$2:$E$53,'Transactions (Dated)'!$D$2:$D$53,'Share Values'!$V563,'Transactions (Dated)'!$B$2:$B$53,'Share Values'!AC$11,'Transactions (Dated)'!$C$2:$C$53,"Buy")-SUMIFS('Transactions (Dated)'!$E$2:$E$53,'Transactions (Dated)'!$D$2:$D$53,'Share Values'!$V563,'Transactions (Dated)'!$B$2:$B$53,'Share Values'!AC$11,'Transactions (Dated)'!$C$2:$C$53,"Sell")</f>
        <v>2900</v>
      </c>
      <c r="AD563" s="40">
        <f ca="1">AD562+SUMIFS('Transactions (Dated)'!$E$2:$E$53,'Transactions (Dated)'!$D$2:$D$53,'Share Values'!$V563,'Transactions (Dated)'!$B$2:$B$53,'Share Values'!AD$11,'Transactions (Dated)'!$C$2:$C$53,"Buy")-SUMIFS('Transactions (Dated)'!$E$2:$E$53,'Transactions (Dated)'!$D$2:$D$53,'Share Values'!$V563,'Transactions (Dated)'!$B$2:$B$53,'Share Values'!AD$11,'Transactions (Dated)'!$C$2:$C$53,"Sell")</f>
        <v>14201</v>
      </c>
      <c r="AE563" s="40">
        <f ca="1">AE562+SUMIFS('Transactions (Dated)'!$E$2:$E$53,'Transactions (Dated)'!$D$2:$D$53,'Share Values'!$V563,'Transactions (Dated)'!$B$2:$B$53,'Share Values'!AE$11,'Transactions (Dated)'!$C$2:$C$53,"Buy")-SUMIFS('Transactions (Dated)'!$E$2:$E$53,'Transactions (Dated)'!$D$2:$D$53,'Share Values'!$V563,'Transactions (Dated)'!$B$2:$B$53,'Share Values'!AE$11,'Transactions (Dated)'!$C$2:$C$53,"Sell")</f>
        <v>6835</v>
      </c>
      <c r="AF563" s="40">
        <f ca="1">AF562+SUMIFS('Transactions (Dated)'!$E$2:$E$53,'Transactions (Dated)'!$D$2:$D$53,'Share Values'!$V563,'Transactions (Dated)'!$B$2:$B$53,'Share Values'!AF$11,'Transactions (Dated)'!$C$2:$C$53,"Buy")-SUMIFS('Transactions (Dated)'!$E$2:$E$53,'Transactions (Dated)'!$D$2:$D$53,'Share Values'!$V563,'Transactions (Dated)'!$B$2:$B$53,'Share Values'!AF$11,'Transactions (Dated)'!$C$2:$C$53,"Sell")</f>
        <v>4484</v>
      </c>
      <c r="AG563" s="40">
        <f ca="1">AG562+SUMIFS('Transactions (Dated)'!$E$2:$E$53,'Transactions (Dated)'!$D$2:$D$53,'Share Values'!$V563,'Transactions (Dated)'!$B$2:$B$53,'Share Values'!AG$11,'Transactions (Dated)'!$C$2:$C$53,"Buy")-SUMIFS('Transactions (Dated)'!$E$2:$E$53,'Transactions (Dated)'!$D$2:$D$53,'Share Values'!$V563,'Transactions (Dated)'!$B$2:$B$53,'Share Values'!AG$11,'Transactions (Dated)'!$C$2:$C$53,"Sell")</f>
        <v>2787</v>
      </c>
      <c r="AH563" s="40">
        <f ca="1">AH562+SUMIFS('Transactions (Dated)'!$E$2:$E$53,'Transactions (Dated)'!$D$2:$D$53,'Share Values'!$V563,'Transactions (Dated)'!$B$2:$B$53,'Share Values'!AH$11,'Transactions (Dated)'!$C$2:$C$53,"Buy")-SUMIFS('Transactions (Dated)'!$E$2:$E$53,'Transactions (Dated)'!$D$2:$D$53,'Share Values'!$V563,'Transactions (Dated)'!$B$2:$B$53,'Share Values'!AH$11,'Transactions (Dated)'!$C$2:$C$53,"Sell")</f>
        <v>41666</v>
      </c>
      <c r="AI563" s="40">
        <f ca="1">AI562+SUMIFS('Transactions (Dated)'!$E$2:$E$53,'Transactions (Dated)'!$D$2:$D$53,'Share Values'!$V563,'Transactions (Dated)'!$B$2:$B$53,'Share Values'!AI$11,'Transactions (Dated)'!$C$2:$C$53,"Buy")-SUMIFS('Transactions (Dated)'!$E$2:$E$53,'Transactions (Dated)'!$D$2:$D$53,'Share Values'!$V563,'Transactions (Dated)'!$B$2:$B$53,'Share Values'!AI$11,'Transactions (Dated)'!$C$2:$C$53,"Sell")</f>
        <v>5973</v>
      </c>
      <c r="AJ563" s="40">
        <f ca="1">AJ562+SUMIFS('Transactions (Dated)'!$E$2:$E$53,'Transactions (Dated)'!$D$2:$D$53,'Share Values'!$V563,'Transactions (Dated)'!$B$2:$B$53,'Share Values'!AJ$11,'Transactions (Dated)'!$C$2:$C$53,"Buy")-SUMIFS('Transactions (Dated)'!$E$2:$E$53,'Transactions (Dated)'!$D$2:$D$53,'Share Values'!$V563,'Transactions (Dated)'!$B$2:$B$53,'Share Values'!AJ$11,'Transactions (Dated)'!$C$2:$C$53,"Sell")</f>
        <v>1246</v>
      </c>
      <c r="AM563" s="3">
        <f t="shared" si="225"/>
        <v>42713</v>
      </c>
      <c r="AN563" s="6">
        <f t="shared" ca="1" si="226"/>
        <v>47591.249999999993</v>
      </c>
      <c r="AO563" s="6">
        <f t="shared" ca="1" si="227"/>
        <v>21468.75</v>
      </c>
      <c r="AP563" s="6">
        <f t="shared" ca="1" si="228"/>
        <v>0</v>
      </c>
      <c r="AQ563" s="6">
        <f t="shared" ca="1" si="229"/>
        <v>69663.44</v>
      </c>
      <c r="AR563" s="6">
        <f t="shared" ca="1" si="230"/>
        <v>28974.32</v>
      </c>
      <c r="AS563" s="6">
        <f t="shared" ca="1" si="231"/>
        <v>68110</v>
      </c>
      <c r="AT563" s="6">
        <f t="shared" ca="1" si="232"/>
        <v>49473.999999999993</v>
      </c>
      <c r="AU563" s="6">
        <f t="shared" ca="1" si="233"/>
        <v>91170.42</v>
      </c>
      <c r="AV563" s="6">
        <f t="shared" ca="1" si="234"/>
        <v>58165.85</v>
      </c>
      <c r="AW563" s="6">
        <f t="shared" ca="1" si="235"/>
        <v>49548.200000000004</v>
      </c>
      <c r="AX563" s="6">
        <f t="shared" ca="1" si="236"/>
        <v>66163.37999999999</v>
      </c>
      <c r="AY563" s="6">
        <f t="shared" ca="1" si="237"/>
        <v>50415.86</v>
      </c>
      <c r="AZ563" s="6">
        <f t="shared" ca="1" si="238"/>
        <v>55907.28</v>
      </c>
      <c r="BA563" s="6">
        <f t="shared" ca="1" si="239"/>
        <v>50388.24</v>
      </c>
      <c r="BB563" s="6"/>
      <c r="BD563" s="4">
        <f t="shared" ca="1" si="240"/>
        <v>707040.99</v>
      </c>
      <c r="BF563" s="3">
        <f t="shared" si="241"/>
        <v>42713</v>
      </c>
      <c r="BG563" s="6">
        <f>BG562+SUMIFS('Transactions (Dated)'!H:H,'Transactions (Dated)'!D:D,'Share Values'!AM563)</f>
        <v>383757.10999999993</v>
      </c>
      <c r="BH563" s="6">
        <f ca="1">BH562+SUMIFS('Transactions (Dated)'!$F:$F,'Transactions (Dated)'!$D:$D,$BF563,'Transactions (Dated)'!$B:$B,BH$11,'Transactions (Dated)'!$C:$C,"Dividend (paid to cash)")*W563</f>
        <v>0</v>
      </c>
      <c r="BI563" s="6">
        <f ca="1">BI562+SUMIFS('Transactions (Dated)'!$F:$F,'Transactions (Dated)'!$D:$D,$BF563,'Transactions (Dated)'!$B:$B,BI$11,'Transactions (Dated)'!$C:$C,"Dividend (paid to cash)")*X563</f>
        <v>2421.875</v>
      </c>
      <c r="BJ563" s="6">
        <f ca="1">BJ562+SUMIFS('Transactions (Dated)'!$F:$F,'Transactions (Dated)'!$D:$D,$BF563,'Transactions (Dated)'!$B:$B,BJ$11,'Transactions (Dated)'!$C:$C,"Dividend (paid to cash)")*Y563</f>
        <v>0</v>
      </c>
      <c r="BK563" s="6">
        <f ca="1">BK562+SUMIFS('Transactions (Dated)'!$F:$F,'Transactions (Dated)'!$D:$D,$BF563,'Transactions (Dated)'!$B:$B,BK$11,'Transactions (Dated)'!$C:$C,"Dividend (paid to cash)")*Z563</f>
        <v>567.6</v>
      </c>
      <c r="BL563" s="6">
        <f ca="1">BL562+SUMIFS('Transactions (Dated)'!$F:$F,'Transactions (Dated)'!$D:$D,$BF563,'Transactions (Dated)'!$B:$B,BL$11,'Transactions (Dated)'!$C:$C,"Dividend (paid to cash)")*AA563</f>
        <v>0</v>
      </c>
      <c r="BM563" s="6">
        <f ca="1">BM562+SUMIFS('Transactions (Dated)'!$F:$F,'Transactions (Dated)'!$D:$D,$BF563,'Transactions (Dated)'!$B:$B,BM$11,'Transactions (Dated)'!$C:$C,"Dividend (paid to cash)")*AB563</f>
        <v>4311.8040000000001</v>
      </c>
      <c r="BN563" s="6">
        <f ca="1">BN562+SUMIFS('Transactions (Dated)'!$F:$F,'Transactions (Dated)'!$D:$D,$BF563,'Transactions (Dated)'!$B:$B,BN$11,'Transactions (Dated)'!$C:$C,"Dividend (paid to cash)")*AC563</f>
        <v>3190</v>
      </c>
      <c r="BO563" s="6">
        <f ca="1">BO562+SUMIFS('Transactions (Dated)'!$F:$F,'Transactions (Dated)'!$D:$D,$BF563,'Transactions (Dated)'!$B:$B,BO$11,'Transactions (Dated)'!$C:$C,"Dividend (paid to cash)")*AD563</f>
        <v>0</v>
      </c>
      <c r="BP563" s="6">
        <f ca="1">BP562+SUMIFS('Transactions (Dated)'!$F:$F,'Transactions (Dated)'!$D:$D,$BF563,'Transactions (Dated)'!$B:$B,BP$11,'Transactions (Dated)'!$C:$C,"Dividend (paid to cash)")*AE563</f>
        <v>0</v>
      </c>
      <c r="BQ563" s="6">
        <f ca="1">BQ562+SUMIFS('Transactions (Dated)'!$F:$F,'Transactions (Dated)'!$D:$D,$BF563,'Transactions (Dated)'!$B:$B,BQ$11,'Transactions (Dated)'!$C:$C,"Dividend (paid to cash)")*AF563</f>
        <v>0</v>
      </c>
      <c r="BR563" s="6">
        <f ca="1">BR562+SUMIFS('Transactions (Dated)'!$F:$F,'Transactions (Dated)'!$D:$D,$BF563,'Transactions (Dated)'!$B:$B,BR$11,'Transactions (Dated)'!$C:$C,"Dividend (paid to cash)")*AG563</f>
        <v>376.245</v>
      </c>
      <c r="BS563" s="6">
        <f ca="1">BS562+SUMIFS('Transactions (Dated)'!$F:$F,'Transactions (Dated)'!$D:$D,$BF563,'Transactions (Dated)'!$B:$B,BS$11,'Transactions (Dated)'!$C:$C,"Dividend (paid to cash)")*AH563</f>
        <v>0</v>
      </c>
      <c r="BT563" s="6">
        <f ca="1">BT562+SUMIFS('Transactions (Dated)'!$F:$F,'Transactions (Dated)'!$D:$D,$BF563,'Transactions (Dated)'!$B:$B,BT$11,'Transactions (Dated)'!$C:$C,"Dividend (paid to cash)")*AI563</f>
        <v>0</v>
      </c>
      <c r="BU563" s="6">
        <f ca="1">BU562+SUMIFS('Transactions (Dated)'!$F:$F,'Transactions (Dated)'!$D:$D,$BF563,'Transactions (Dated)'!$B:$B,BU$11,'Transactions (Dated)'!$C:$C,"Dividend (paid to cash)")*AJ563</f>
        <v>0</v>
      </c>
      <c r="BX563" s="6">
        <f t="shared" ca="1" si="242"/>
        <v>394624.6339999999</v>
      </c>
      <c r="BZ563" s="3">
        <f t="shared" si="243"/>
        <v>42713</v>
      </c>
      <c r="CA563" s="4">
        <f t="shared" ca="1" si="244"/>
        <v>707040.99</v>
      </c>
      <c r="CB563" s="4">
        <f t="shared" ca="1" si="245"/>
        <v>394624.6339999999</v>
      </c>
      <c r="CD563" s="4">
        <f t="shared" ca="1" si="246"/>
        <v>1101665.6239999998</v>
      </c>
    </row>
    <row r="564" spans="2:82">
      <c r="B564" s="3">
        <f t="shared" si="221"/>
        <v>42716</v>
      </c>
      <c r="C564" s="2">
        <v>15287.7</v>
      </c>
      <c r="E564" s="70">
        <v>42716</v>
      </c>
      <c r="F564" s="69">
        <v>10.199999999999999</v>
      </c>
      <c r="G564" s="69">
        <v>2.33</v>
      </c>
      <c r="H564" s="69">
        <v>20.71</v>
      </c>
      <c r="I564" s="69">
        <v>37.25</v>
      </c>
      <c r="J564" s="69">
        <v>12.11</v>
      </c>
      <c r="K564" s="69">
        <v>13.93</v>
      </c>
      <c r="L564" s="69">
        <v>16.600000000000001</v>
      </c>
      <c r="M564" s="69">
        <v>6.24</v>
      </c>
      <c r="N564" s="69">
        <v>8.51</v>
      </c>
      <c r="O564" s="69">
        <v>11.46</v>
      </c>
      <c r="P564" s="69">
        <v>23.51</v>
      </c>
      <c r="Q564" s="69">
        <v>1.21</v>
      </c>
      <c r="R564" s="69">
        <v>8.9700000000000006</v>
      </c>
      <c r="S564" s="69">
        <v>40.270000000000003</v>
      </c>
      <c r="V564" s="3">
        <f t="shared" si="224"/>
        <v>42716</v>
      </c>
      <c r="W564" s="40">
        <f ca="1">W563+SUMIFS('Transactions (Dated)'!$E$2:$E$53,'Transactions (Dated)'!$D$2:$D$53,'Share Values'!$V564,'Transactions (Dated)'!$B$2:$B$53,'Share Values'!W$11,'Transactions (Dated)'!$C$2:$C$53,"Buy")-SUMIFS('Transactions (Dated)'!$E$2:$E$53,'Transactions (Dated)'!$D$2:$D$53,'Share Values'!$V564,'Transactions (Dated)'!$B$2:$B$53,'Share Values'!W$11,'Transactions (Dated)'!$C$2:$C$53,"Sell")</f>
        <v>4625</v>
      </c>
      <c r="X564" s="40">
        <f ca="1">X563+SUMIFS('Transactions (Dated)'!$E$2:$E$53,'Transactions (Dated)'!$D$2:$D$53,'Share Values'!$V564,'Transactions (Dated)'!$B$2:$B$53,'Share Values'!X$11,'Transactions (Dated)'!$C$2:$C$53,"Buy")-SUMIFS('Transactions (Dated)'!$E$2:$E$53,'Transactions (Dated)'!$D$2:$D$53,'Share Values'!$V564,'Transactions (Dated)'!$B$2:$B$53,'Share Values'!X$11,'Transactions (Dated)'!$C$2:$C$53,"Sell")</f>
        <v>9375</v>
      </c>
      <c r="Y564" s="40">
        <f ca="1">Y563+SUMIFS('Transactions (Dated)'!$E$2:$E$53,'Transactions (Dated)'!$D$2:$D$53,'Share Values'!$V564,'Transactions (Dated)'!$B$2:$B$53,'Share Values'!Y$11,'Transactions (Dated)'!$C$2:$C$53,"Buy")-SUMIFS('Transactions (Dated)'!$E$2:$E$53,'Transactions (Dated)'!$D$2:$D$53,'Share Values'!$V564,'Transactions (Dated)'!$B$2:$B$53,'Share Values'!Y$11,'Transactions (Dated)'!$C$2:$C$53,"Sell")</f>
        <v>0</v>
      </c>
      <c r="Z564" s="40">
        <f ca="1">Z563+SUMIFS('Transactions (Dated)'!$E$2:$E$53,'Transactions (Dated)'!$D$2:$D$53,'Share Values'!$V564,'Transactions (Dated)'!$B$2:$B$53,'Share Values'!Z$11,'Transactions (Dated)'!$C$2:$C$53,"Buy")-SUMIFS('Transactions (Dated)'!$E$2:$E$53,'Transactions (Dated)'!$D$2:$D$53,'Share Values'!$V564,'Transactions (Dated)'!$B$2:$B$53,'Share Values'!Z$11,'Transactions (Dated)'!$C$2:$C$53,"Sell")</f>
        <v>1892</v>
      </c>
      <c r="AA564" s="40">
        <f ca="1">AA563+SUMIFS('Transactions (Dated)'!$E$2:$E$53,'Transactions (Dated)'!$D$2:$D$53,'Share Values'!$V564,'Transactions (Dated)'!$B$2:$B$53,'Share Values'!AA$11,'Transactions (Dated)'!$C$2:$C$53,"Buy")-SUMIFS('Transactions (Dated)'!$E$2:$E$53,'Transactions (Dated)'!$D$2:$D$53,'Share Values'!$V564,'Transactions (Dated)'!$B$2:$B$53,'Share Values'!AA$11,'Transactions (Dated)'!$C$2:$C$53,"Sell")</f>
        <v>2348</v>
      </c>
      <c r="AB564" s="40">
        <f ca="1">AB563+SUMIFS('Transactions (Dated)'!$E$2:$E$53,'Transactions (Dated)'!$D$2:$D$53,'Share Values'!$V564,'Transactions (Dated)'!$B$2:$B$53,'Share Values'!AB$11,'Transactions (Dated)'!$C$2:$C$53,"Buy")-SUMIFS('Transactions (Dated)'!$E$2:$E$53,'Transactions (Dated)'!$D$2:$D$53,'Share Values'!$V564,'Transactions (Dated)'!$B$2:$B$53,'Share Values'!AB$11,'Transactions (Dated)'!$C$2:$C$53,"Sell")</f>
        <v>4900</v>
      </c>
      <c r="AC564" s="40">
        <f ca="1">AC563+SUMIFS('Transactions (Dated)'!$E$2:$E$53,'Transactions (Dated)'!$D$2:$D$53,'Share Values'!$V564,'Transactions (Dated)'!$B$2:$B$53,'Share Values'!AC$11,'Transactions (Dated)'!$C$2:$C$53,"Buy")-SUMIFS('Transactions (Dated)'!$E$2:$E$53,'Transactions (Dated)'!$D$2:$D$53,'Share Values'!$V564,'Transactions (Dated)'!$B$2:$B$53,'Share Values'!AC$11,'Transactions (Dated)'!$C$2:$C$53,"Sell")</f>
        <v>2900</v>
      </c>
      <c r="AD564" s="40">
        <f ca="1">AD563+SUMIFS('Transactions (Dated)'!$E$2:$E$53,'Transactions (Dated)'!$D$2:$D$53,'Share Values'!$V564,'Transactions (Dated)'!$B$2:$B$53,'Share Values'!AD$11,'Transactions (Dated)'!$C$2:$C$53,"Buy")-SUMIFS('Transactions (Dated)'!$E$2:$E$53,'Transactions (Dated)'!$D$2:$D$53,'Share Values'!$V564,'Transactions (Dated)'!$B$2:$B$53,'Share Values'!AD$11,'Transactions (Dated)'!$C$2:$C$53,"Sell")</f>
        <v>14201</v>
      </c>
      <c r="AE564" s="40">
        <f ca="1">AE563+SUMIFS('Transactions (Dated)'!$E$2:$E$53,'Transactions (Dated)'!$D$2:$D$53,'Share Values'!$V564,'Transactions (Dated)'!$B$2:$B$53,'Share Values'!AE$11,'Transactions (Dated)'!$C$2:$C$53,"Buy")-SUMIFS('Transactions (Dated)'!$E$2:$E$53,'Transactions (Dated)'!$D$2:$D$53,'Share Values'!$V564,'Transactions (Dated)'!$B$2:$B$53,'Share Values'!AE$11,'Transactions (Dated)'!$C$2:$C$53,"Sell")</f>
        <v>6835</v>
      </c>
      <c r="AF564" s="40">
        <f ca="1">AF563+SUMIFS('Transactions (Dated)'!$E$2:$E$53,'Transactions (Dated)'!$D$2:$D$53,'Share Values'!$V564,'Transactions (Dated)'!$B$2:$B$53,'Share Values'!AF$11,'Transactions (Dated)'!$C$2:$C$53,"Buy")-SUMIFS('Transactions (Dated)'!$E$2:$E$53,'Transactions (Dated)'!$D$2:$D$53,'Share Values'!$V564,'Transactions (Dated)'!$B$2:$B$53,'Share Values'!AF$11,'Transactions (Dated)'!$C$2:$C$53,"Sell")</f>
        <v>4484</v>
      </c>
      <c r="AG564" s="40">
        <f ca="1">AG563+SUMIFS('Transactions (Dated)'!$E$2:$E$53,'Transactions (Dated)'!$D$2:$D$53,'Share Values'!$V564,'Transactions (Dated)'!$B$2:$B$53,'Share Values'!AG$11,'Transactions (Dated)'!$C$2:$C$53,"Buy")-SUMIFS('Transactions (Dated)'!$E$2:$E$53,'Transactions (Dated)'!$D$2:$D$53,'Share Values'!$V564,'Transactions (Dated)'!$B$2:$B$53,'Share Values'!AG$11,'Transactions (Dated)'!$C$2:$C$53,"Sell")</f>
        <v>2787</v>
      </c>
      <c r="AH564" s="40">
        <f ca="1">AH563+SUMIFS('Transactions (Dated)'!$E$2:$E$53,'Transactions (Dated)'!$D$2:$D$53,'Share Values'!$V564,'Transactions (Dated)'!$B$2:$B$53,'Share Values'!AH$11,'Transactions (Dated)'!$C$2:$C$53,"Buy")-SUMIFS('Transactions (Dated)'!$E$2:$E$53,'Transactions (Dated)'!$D$2:$D$53,'Share Values'!$V564,'Transactions (Dated)'!$B$2:$B$53,'Share Values'!AH$11,'Transactions (Dated)'!$C$2:$C$53,"Sell")</f>
        <v>41666</v>
      </c>
      <c r="AI564" s="40">
        <f ca="1">AI563+SUMIFS('Transactions (Dated)'!$E$2:$E$53,'Transactions (Dated)'!$D$2:$D$53,'Share Values'!$V564,'Transactions (Dated)'!$B$2:$B$53,'Share Values'!AI$11,'Transactions (Dated)'!$C$2:$C$53,"Buy")-SUMIFS('Transactions (Dated)'!$E$2:$E$53,'Transactions (Dated)'!$D$2:$D$53,'Share Values'!$V564,'Transactions (Dated)'!$B$2:$B$53,'Share Values'!AI$11,'Transactions (Dated)'!$C$2:$C$53,"Sell")</f>
        <v>5973</v>
      </c>
      <c r="AJ564" s="40">
        <f ca="1">AJ563+SUMIFS('Transactions (Dated)'!$E$2:$E$53,'Transactions (Dated)'!$D$2:$D$53,'Share Values'!$V564,'Transactions (Dated)'!$B$2:$B$53,'Share Values'!AJ$11,'Transactions (Dated)'!$C$2:$C$53,"Buy")-SUMIFS('Transactions (Dated)'!$E$2:$E$53,'Transactions (Dated)'!$D$2:$D$53,'Share Values'!$V564,'Transactions (Dated)'!$B$2:$B$53,'Share Values'!AJ$11,'Transactions (Dated)'!$C$2:$C$53,"Sell")</f>
        <v>1246</v>
      </c>
      <c r="AM564" s="3">
        <f t="shared" si="225"/>
        <v>42716</v>
      </c>
      <c r="AN564" s="6">
        <f t="shared" ca="1" si="226"/>
        <v>47175</v>
      </c>
      <c r="AO564" s="6">
        <f t="shared" ca="1" si="227"/>
        <v>21843.75</v>
      </c>
      <c r="AP564" s="6">
        <f t="shared" ca="1" si="228"/>
        <v>0</v>
      </c>
      <c r="AQ564" s="6">
        <f t="shared" ca="1" si="229"/>
        <v>70477</v>
      </c>
      <c r="AR564" s="6">
        <f t="shared" ca="1" si="230"/>
        <v>28434.28</v>
      </c>
      <c r="AS564" s="6">
        <f t="shared" ca="1" si="231"/>
        <v>68257</v>
      </c>
      <c r="AT564" s="6">
        <f t="shared" ca="1" si="232"/>
        <v>48140.000000000007</v>
      </c>
      <c r="AU564" s="6">
        <f t="shared" ca="1" si="233"/>
        <v>88614.24</v>
      </c>
      <c r="AV564" s="6">
        <f t="shared" ca="1" si="234"/>
        <v>58165.85</v>
      </c>
      <c r="AW564" s="6">
        <f t="shared" ca="1" si="235"/>
        <v>51386.640000000007</v>
      </c>
      <c r="AX564" s="6">
        <f t="shared" ca="1" si="236"/>
        <v>65522.37</v>
      </c>
      <c r="AY564" s="6">
        <f t="shared" ca="1" si="237"/>
        <v>50415.86</v>
      </c>
      <c r="AZ564" s="6">
        <f t="shared" ca="1" si="238"/>
        <v>53577.810000000005</v>
      </c>
      <c r="BA564" s="6">
        <f t="shared" ca="1" si="239"/>
        <v>50176.420000000006</v>
      </c>
      <c r="BB564" s="6"/>
      <c r="BD564" s="4">
        <f t="shared" ca="1" si="240"/>
        <v>702186.22000000009</v>
      </c>
      <c r="BF564" s="3">
        <f t="shared" si="241"/>
        <v>42716</v>
      </c>
      <c r="BG564" s="6">
        <f>BG563+SUMIFS('Transactions (Dated)'!H:H,'Transactions (Dated)'!D:D,'Share Values'!AM564)</f>
        <v>383757.10999999993</v>
      </c>
      <c r="BH564" s="6">
        <f ca="1">BH563+SUMIFS('Transactions (Dated)'!$F:$F,'Transactions (Dated)'!$D:$D,$BF564,'Transactions (Dated)'!$B:$B,BH$11,'Transactions (Dated)'!$C:$C,"Dividend (paid to cash)")*W564</f>
        <v>0</v>
      </c>
      <c r="BI564" s="6">
        <f ca="1">BI563+SUMIFS('Transactions (Dated)'!$F:$F,'Transactions (Dated)'!$D:$D,$BF564,'Transactions (Dated)'!$B:$B,BI$11,'Transactions (Dated)'!$C:$C,"Dividend (paid to cash)")*X564</f>
        <v>2421.875</v>
      </c>
      <c r="BJ564" s="6">
        <f ca="1">BJ563+SUMIFS('Transactions (Dated)'!$F:$F,'Transactions (Dated)'!$D:$D,$BF564,'Transactions (Dated)'!$B:$B,BJ$11,'Transactions (Dated)'!$C:$C,"Dividend (paid to cash)")*Y564</f>
        <v>0</v>
      </c>
      <c r="BK564" s="6">
        <f ca="1">BK563+SUMIFS('Transactions (Dated)'!$F:$F,'Transactions (Dated)'!$D:$D,$BF564,'Transactions (Dated)'!$B:$B,BK$11,'Transactions (Dated)'!$C:$C,"Dividend (paid to cash)")*Z564</f>
        <v>567.6</v>
      </c>
      <c r="BL564" s="6">
        <f ca="1">BL563+SUMIFS('Transactions (Dated)'!$F:$F,'Transactions (Dated)'!$D:$D,$BF564,'Transactions (Dated)'!$B:$B,BL$11,'Transactions (Dated)'!$C:$C,"Dividend (paid to cash)")*AA564</f>
        <v>0</v>
      </c>
      <c r="BM564" s="6">
        <f ca="1">BM563+SUMIFS('Transactions (Dated)'!$F:$F,'Transactions (Dated)'!$D:$D,$BF564,'Transactions (Dated)'!$B:$B,BM$11,'Transactions (Dated)'!$C:$C,"Dividend (paid to cash)")*AB564</f>
        <v>4311.8040000000001</v>
      </c>
      <c r="BN564" s="6">
        <f ca="1">BN563+SUMIFS('Transactions (Dated)'!$F:$F,'Transactions (Dated)'!$D:$D,$BF564,'Transactions (Dated)'!$B:$B,BN$11,'Transactions (Dated)'!$C:$C,"Dividend (paid to cash)")*AC564</f>
        <v>3190</v>
      </c>
      <c r="BO564" s="6">
        <f ca="1">BO563+SUMIFS('Transactions (Dated)'!$F:$F,'Transactions (Dated)'!$D:$D,$BF564,'Transactions (Dated)'!$B:$B,BO$11,'Transactions (Dated)'!$C:$C,"Dividend (paid to cash)")*AD564</f>
        <v>0</v>
      </c>
      <c r="BP564" s="6">
        <f ca="1">BP563+SUMIFS('Transactions (Dated)'!$F:$F,'Transactions (Dated)'!$D:$D,$BF564,'Transactions (Dated)'!$B:$B,BP$11,'Transactions (Dated)'!$C:$C,"Dividend (paid to cash)")*AE564</f>
        <v>0</v>
      </c>
      <c r="BQ564" s="6">
        <f ca="1">BQ563+SUMIFS('Transactions (Dated)'!$F:$F,'Transactions (Dated)'!$D:$D,$BF564,'Transactions (Dated)'!$B:$B,BQ$11,'Transactions (Dated)'!$C:$C,"Dividend (paid to cash)")*AF564</f>
        <v>0</v>
      </c>
      <c r="BR564" s="6">
        <f ca="1">BR563+SUMIFS('Transactions (Dated)'!$F:$F,'Transactions (Dated)'!$D:$D,$BF564,'Transactions (Dated)'!$B:$B,BR$11,'Transactions (Dated)'!$C:$C,"Dividend (paid to cash)")*AG564</f>
        <v>376.245</v>
      </c>
      <c r="BS564" s="6">
        <f ca="1">BS563+SUMIFS('Transactions (Dated)'!$F:$F,'Transactions (Dated)'!$D:$D,$BF564,'Transactions (Dated)'!$B:$B,BS$11,'Transactions (Dated)'!$C:$C,"Dividend (paid to cash)")*AH564</f>
        <v>0</v>
      </c>
      <c r="BT564" s="6">
        <f ca="1">BT563+SUMIFS('Transactions (Dated)'!$F:$F,'Transactions (Dated)'!$D:$D,$BF564,'Transactions (Dated)'!$B:$B,BT$11,'Transactions (Dated)'!$C:$C,"Dividend (paid to cash)")*AI564</f>
        <v>0</v>
      </c>
      <c r="BU564" s="6">
        <f ca="1">BU563+SUMIFS('Transactions (Dated)'!$F:$F,'Transactions (Dated)'!$D:$D,$BF564,'Transactions (Dated)'!$B:$B,BU$11,'Transactions (Dated)'!$C:$C,"Dividend (paid to cash)")*AJ564</f>
        <v>0</v>
      </c>
      <c r="BX564" s="6">
        <f t="shared" ca="1" si="242"/>
        <v>394624.6339999999</v>
      </c>
      <c r="BZ564" s="3">
        <f t="shared" si="243"/>
        <v>42716</v>
      </c>
      <c r="CA564" s="4">
        <f t="shared" ca="1" si="244"/>
        <v>702186.22000000009</v>
      </c>
      <c r="CB564" s="4">
        <f t="shared" ca="1" si="245"/>
        <v>394624.6339999999</v>
      </c>
      <c r="CD564" s="4">
        <f t="shared" ca="1" si="246"/>
        <v>1096810.8540000001</v>
      </c>
    </row>
    <row r="565" spans="2:82">
      <c r="B565" s="3">
        <f t="shared" si="221"/>
        <v>42717</v>
      </c>
      <c r="C565" s="2">
        <v>15385.3</v>
      </c>
      <c r="E565" s="70">
        <v>42717</v>
      </c>
      <c r="F565" s="69">
        <v>10.28</v>
      </c>
      <c r="G565" s="69">
        <v>2.39</v>
      </c>
      <c r="H565" s="69">
        <v>20.85</v>
      </c>
      <c r="I565" s="69">
        <v>37</v>
      </c>
      <c r="J565" s="69">
        <v>12.4</v>
      </c>
      <c r="K565" s="69">
        <v>13.98</v>
      </c>
      <c r="L565" s="69">
        <v>16.63</v>
      </c>
      <c r="M565" s="69">
        <v>6.13</v>
      </c>
      <c r="N565" s="69">
        <v>8.52</v>
      </c>
      <c r="O565" s="69">
        <v>11.59</v>
      </c>
      <c r="P565" s="69">
        <v>23.49</v>
      </c>
      <c r="Q565" s="69">
        <v>1.2</v>
      </c>
      <c r="R565" s="69">
        <v>8.6999999999999993</v>
      </c>
      <c r="S565" s="69">
        <v>40.94</v>
      </c>
      <c r="V565" s="3">
        <f t="shared" si="224"/>
        <v>42717</v>
      </c>
      <c r="W565" s="40">
        <f ca="1">W564+SUMIFS('Transactions (Dated)'!$E$2:$E$53,'Transactions (Dated)'!$D$2:$D$53,'Share Values'!$V565,'Transactions (Dated)'!$B$2:$B$53,'Share Values'!W$11,'Transactions (Dated)'!$C$2:$C$53,"Buy")-SUMIFS('Transactions (Dated)'!$E$2:$E$53,'Transactions (Dated)'!$D$2:$D$53,'Share Values'!$V565,'Transactions (Dated)'!$B$2:$B$53,'Share Values'!W$11,'Transactions (Dated)'!$C$2:$C$53,"Sell")</f>
        <v>4625</v>
      </c>
      <c r="X565" s="40">
        <f ca="1">X564+SUMIFS('Transactions (Dated)'!$E$2:$E$53,'Transactions (Dated)'!$D$2:$D$53,'Share Values'!$V565,'Transactions (Dated)'!$B$2:$B$53,'Share Values'!X$11,'Transactions (Dated)'!$C$2:$C$53,"Buy")-SUMIFS('Transactions (Dated)'!$E$2:$E$53,'Transactions (Dated)'!$D$2:$D$53,'Share Values'!$V565,'Transactions (Dated)'!$B$2:$B$53,'Share Values'!X$11,'Transactions (Dated)'!$C$2:$C$53,"Sell")</f>
        <v>9375</v>
      </c>
      <c r="Y565" s="40">
        <f ca="1">Y564+SUMIFS('Transactions (Dated)'!$E$2:$E$53,'Transactions (Dated)'!$D$2:$D$53,'Share Values'!$V565,'Transactions (Dated)'!$B$2:$B$53,'Share Values'!Y$11,'Transactions (Dated)'!$C$2:$C$53,"Buy")-SUMIFS('Transactions (Dated)'!$E$2:$E$53,'Transactions (Dated)'!$D$2:$D$53,'Share Values'!$V565,'Transactions (Dated)'!$B$2:$B$53,'Share Values'!Y$11,'Transactions (Dated)'!$C$2:$C$53,"Sell")</f>
        <v>0</v>
      </c>
      <c r="Z565" s="40">
        <f ca="1">Z564+SUMIFS('Transactions (Dated)'!$E$2:$E$53,'Transactions (Dated)'!$D$2:$D$53,'Share Values'!$V565,'Transactions (Dated)'!$B$2:$B$53,'Share Values'!Z$11,'Transactions (Dated)'!$C$2:$C$53,"Buy")-SUMIFS('Transactions (Dated)'!$E$2:$E$53,'Transactions (Dated)'!$D$2:$D$53,'Share Values'!$V565,'Transactions (Dated)'!$B$2:$B$53,'Share Values'!Z$11,'Transactions (Dated)'!$C$2:$C$53,"Sell")</f>
        <v>1892</v>
      </c>
      <c r="AA565" s="40">
        <f ca="1">AA564+SUMIFS('Transactions (Dated)'!$E$2:$E$53,'Transactions (Dated)'!$D$2:$D$53,'Share Values'!$V565,'Transactions (Dated)'!$B$2:$B$53,'Share Values'!AA$11,'Transactions (Dated)'!$C$2:$C$53,"Buy")-SUMIFS('Transactions (Dated)'!$E$2:$E$53,'Transactions (Dated)'!$D$2:$D$53,'Share Values'!$V565,'Transactions (Dated)'!$B$2:$B$53,'Share Values'!AA$11,'Transactions (Dated)'!$C$2:$C$53,"Sell")</f>
        <v>2348</v>
      </c>
      <c r="AB565" s="40">
        <f ca="1">AB564+SUMIFS('Transactions (Dated)'!$E$2:$E$53,'Transactions (Dated)'!$D$2:$D$53,'Share Values'!$V565,'Transactions (Dated)'!$B$2:$B$53,'Share Values'!AB$11,'Transactions (Dated)'!$C$2:$C$53,"Buy")-SUMIFS('Transactions (Dated)'!$E$2:$E$53,'Transactions (Dated)'!$D$2:$D$53,'Share Values'!$V565,'Transactions (Dated)'!$B$2:$B$53,'Share Values'!AB$11,'Transactions (Dated)'!$C$2:$C$53,"Sell")</f>
        <v>4900</v>
      </c>
      <c r="AC565" s="40">
        <f ca="1">AC564+SUMIFS('Transactions (Dated)'!$E$2:$E$53,'Transactions (Dated)'!$D$2:$D$53,'Share Values'!$V565,'Transactions (Dated)'!$B$2:$B$53,'Share Values'!AC$11,'Transactions (Dated)'!$C$2:$C$53,"Buy")-SUMIFS('Transactions (Dated)'!$E$2:$E$53,'Transactions (Dated)'!$D$2:$D$53,'Share Values'!$V565,'Transactions (Dated)'!$B$2:$B$53,'Share Values'!AC$11,'Transactions (Dated)'!$C$2:$C$53,"Sell")</f>
        <v>2900</v>
      </c>
      <c r="AD565" s="40">
        <f ca="1">AD564+SUMIFS('Transactions (Dated)'!$E$2:$E$53,'Transactions (Dated)'!$D$2:$D$53,'Share Values'!$V565,'Transactions (Dated)'!$B$2:$B$53,'Share Values'!AD$11,'Transactions (Dated)'!$C$2:$C$53,"Buy")-SUMIFS('Transactions (Dated)'!$E$2:$E$53,'Transactions (Dated)'!$D$2:$D$53,'Share Values'!$V565,'Transactions (Dated)'!$B$2:$B$53,'Share Values'!AD$11,'Transactions (Dated)'!$C$2:$C$53,"Sell")</f>
        <v>14201</v>
      </c>
      <c r="AE565" s="40">
        <f ca="1">AE564+SUMIFS('Transactions (Dated)'!$E$2:$E$53,'Transactions (Dated)'!$D$2:$D$53,'Share Values'!$V565,'Transactions (Dated)'!$B$2:$B$53,'Share Values'!AE$11,'Transactions (Dated)'!$C$2:$C$53,"Buy")-SUMIFS('Transactions (Dated)'!$E$2:$E$53,'Transactions (Dated)'!$D$2:$D$53,'Share Values'!$V565,'Transactions (Dated)'!$B$2:$B$53,'Share Values'!AE$11,'Transactions (Dated)'!$C$2:$C$53,"Sell")</f>
        <v>6835</v>
      </c>
      <c r="AF565" s="40">
        <f ca="1">AF564+SUMIFS('Transactions (Dated)'!$E$2:$E$53,'Transactions (Dated)'!$D$2:$D$53,'Share Values'!$V565,'Transactions (Dated)'!$B$2:$B$53,'Share Values'!AF$11,'Transactions (Dated)'!$C$2:$C$53,"Buy")-SUMIFS('Transactions (Dated)'!$E$2:$E$53,'Transactions (Dated)'!$D$2:$D$53,'Share Values'!$V565,'Transactions (Dated)'!$B$2:$B$53,'Share Values'!AF$11,'Transactions (Dated)'!$C$2:$C$53,"Sell")</f>
        <v>4484</v>
      </c>
      <c r="AG565" s="40">
        <f ca="1">AG564+SUMIFS('Transactions (Dated)'!$E$2:$E$53,'Transactions (Dated)'!$D$2:$D$53,'Share Values'!$V565,'Transactions (Dated)'!$B$2:$B$53,'Share Values'!AG$11,'Transactions (Dated)'!$C$2:$C$53,"Buy")-SUMIFS('Transactions (Dated)'!$E$2:$E$53,'Transactions (Dated)'!$D$2:$D$53,'Share Values'!$V565,'Transactions (Dated)'!$B$2:$B$53,'Share Values'!AG$11,'Transactions (Dated)'!$C$2:$C$53,"Sell")</f>
        <v>2787</v>
      </c>
      <c r="AH565" s="40">
        <f ca="1">AH564+SUMIFS('Transactions (Dated)'!$E$2:$E$53,'Transactions (Dated)'!$D$2:$D$53,'Share Values'!$V565,'Transactions (Dated)'!$B$2:$B$53,'Share Values'!AH$11,'Transactions (Dated)'!$C$2:$C$53,"Buy")-SUMIFS('Transactions (Dated)'!$E$2:$E$53,'Transactions (Dated)'!$D$2:$D$53,'Share Values'!$V565,'Transactions (Dated)'!$B$2:$B$53,'Share Values'!AH$11,'Transactions (Dated)'!$C$2:$C$53,"Sell")</f>
        <v>41666</v>
      </c>
      <c r="AI565" s="40">
        <f ca="1">AI564+SUMIFS('Transactions (Dated)'!$E$2:$E$53,'Transactions (Dated)'!$D$2:$D$53,'Share Values'!$V565,'Transactions (Dated)'!$B$2:$B$53,'Share Values'!AI$11,'Transactions (Dated)'!$C$2:$C$53,"Buy")-SUMIFS('Transactions (Dated)'!$E$2:$E$53,'Transactions (Dated)'!$D$2:$D$53,'Share Values'!$V565,'Transactions (Dated)'!$B$2:$B$53,'Share Values'!AI$11,'Transactions (Dated)'!$C$2:$C$53,"Sell")</f>
        <v>5973</v>
      </c>
      <c r="AJ565" s="40">
        <f ca="1">AJ564+SUMIFS('Transactions (Dated)'!$E$2:$E$53,'Transactions (Dated)'!$D$2:$D$53,'Share Values'!$V565,'Transactions (Dated)'!$B$2:$B$53,'Share Values'!AJ$11,'Transactions (Dated)'!$C$2:$C$53,"Buy")-SUMIFS('Transactions (Dated)'!$E$2:$E$53,'Transactions (Dated)'!$D$2:$D$53,'Share Values'!$V565,'Transactions (Dated)'!$B$2:$B$53,'Share Values'!AJ$11,'Transactions (Dated)'!$C$2:$C$53,"Sell")</f>
        <v>1246</v>
      </c>
      <c r="AM565" s="3">
        <f t="shared" si="225"/>
        <v>42717</v>
      </c>
      <c r="AN565" s="6">
        <f t="shared" ca="1" si="226"/>
        <v>47545</v>
      </c>
      <c r="AO565" s="6">
        <f t="shared" ca="1" si="227"/>
        <v>22406.25</v>
      </c>
      <c r="AP565" s="6">
        <f t="shared" ca="1" si="228"/>
        <v>0</v>
      </c>
      <c r="AQ565" s="6">
        <f t="shared" ca="1" si="229"/>
        <v>70004</v>
      </c>
      <c r="AR565" s="6">
        <f t="shared" ca="1" si="230"/>
        <v>29115.200000000001</v>
      </c>
      <c r="AS565" s="6">
        <f t="shared" ca="1" si="231"/>
        <v>68502</v>
      </c>
      <c r="AT565" s="6">
        <f t="shared" ca="1" si="232"/>
        <v>48227</v>
      </c>
      <c r="AU565" s="6">
        <f t="shared" ca="1" si="233"/>
        <v>87052.13</v>
      </c>
      <c r="AV565" s="6">
        <f t="shared" ca="1" si="234"/>
        <v>58234.2</v>
      </c>
      <c r="AW565" s="6">
        <f t="shared" ca="1" si="235"/>
        <v>51969.56</v>
      </c>
      <c r="AX565" s="6">
        <f t="shared" ca="1" si="236"/>
        <v>65466.63</v>
      </c>
      <c r="AY565" s="6">
        <f t="shared" ca="1" si="237"/>
        <v>49999.199999999997</v>
      </c>
      <c r="AZ565" s="6">
        <f t="shared" ca="1" si="238"/>
        <v>51965.1</v>
      </c>
      <c r="BA565" s="6">
        <f t="shared" ca="1" si="239"/>
        <v>51011.24</v>
      </c>
      <c r="BB565" s="6"/>
      <c r="BD565" s="4">
        <f t="shared" ca="1" si="240"/>
        <v>701497.50999999989</v>
      </c>
      <c r="BF565" s="3">
        <f t="shared" si="241"/>
        <v>42717</v>
      </c>
      <c r="BG565" s="6">
        <f>BG564+SUMIFS('Transactions (Dated)'!H:H,'Transactions (Dated)'!D:D,'Share Values'!AM565)</f>
        <v>383757.10999999993</v>
      </c>
      <c r="BH565" s="6">
        <f ca="1">BH564+SUMIFS('Transactions (Dated)'!$F:$F,'Transactions (Dated)'!$D:$D,$BF565,'Transactions (Dated)'!$B:$B,BH$11,'Transactions (Dated)'!$C:$C,"Dividend (paid to cash)")*W565</f>
        <v>0</v>
      </c>
      <c r="BI565" s="6">
        <f ca="1">BI564+SUMIFS('Transactions (Dated)'!$F:$F,'Transactions (Dated)'!$D:$D,$BF565,'Transactions (Dated)'!$B:$B,BI$11,'Transactions (Dated)'!$C:$C,"Dividend (paid to cash)")*X565</f>
        <v>2421.875</v>
      </c>
      <c r="BJ565" s="6">
        <f ca="1">BJ564+SUMIFS('Transactions (Dated)'!$F:$F,'Transactions (Dated)'!$D:$D,$BF565,'Transactions (Dated)'!$B:$B,BJ$11,'Transactions (Dated)'!$C:$C,"Dividend (paid to cash)")*Y565</f>
        <v>0</v>
      </c>
      <c r="BK565" s="6">
        <f ca="1">BK564+SUMIFS('Transactions (Dated)'!$F:$F,'Transactions (Dated)'!$D:$D,$BF565,'Transactions (Dated)'!$B:$B,BK$11,'Transactions (Dated)'!$C:$C,"Dividend (paid to cash)")*Z565</f>
        <v>567.6</v>
      </c>
      <c r="BL565" s="6">
        <f ca="1">BL564+SUMIFS('Transactions (Dated)'!$F:$F,'Transactions (Dated)'!$D:$D,$BF565,'Transactions (Dated)'!$B:$B,BL$11,'Transactions (Dated)'!$C:$C,"Dividend (paid to cash)")*AA565</f>
        <v>0</v>
      </c>
      <c r="BM565" s="6">
        <f ca="1">BM564+SUMIFS('Transactions (Dated)'!$F:$F,'Transactions (Dated)'!$D:$D,$BF565,'Transactions (Dated)'!$B:$B,BM$11,'Transactions (Dated)'!$C:$C,"Dividend (paid to cash)")*AB565</f>
        <v>4311.8040000000001</v>
      </c>
      <c r="BN565" s="6">
        <f ca="1">BN564+SUMIFS('Transactions (Dated)'!$F:$F,'Transactions (Dated)'!$D:$D,$BF565,'Transactions (Dated)'!$B:$B,BN$11,'Transactions (Dated)'!$C:$C,"Dividend (paid to cash)")*AC565</f>
        <v>3190</v>
      </c>
      <c r="BO565" s="6">
        <f ca="1">BO564+SUMIFS('Transactions (Dated)'!$F:$F,'Transactions (Dated)'!$D:$D,$BF565,'Transactions (Dated)'!$B:$B,BO$11,'Transactions (Dated)'!$C:$C,"Dividend (paid to cash)")*AD565</f>
        <v>0</v>
      </c>
      <c r="BP565" s="6">
        <f ca="1">BP564+SUMIFS('Transactions (Dated)'!$F:$F,'Transactions (Dated)'!$D:$D,$BF565,'Transactions (Dated)'!$B:$B,BP$11,'Transactions (Dated)'!$C:$C,"Dividend (paid to cash)")*AE565</f>
        <v>0</v>
      </c>
      <c r="BQ565" s="6">
        <f ca="1">BQ564+SUMIFS('Transactions (Dated)'!$F:$F,'Transactions (Dated)'!$D:$D,$BF565,'Transactions (Dated)'!$B:$B,BQ$11,'Transactions (Dated)'!$C:$C,"Dividend (paid to cash)")*AF565</f>
        <v>0</v>
      </c>
      <c r="BR565" s="6">
        <f ca="1">BR564+SUMIFS('Transactions (Dated)'!$F:$F,'Transactions (Dated)'!$D:$D,$BF565,'Transactions (Dated)'!$B:$B,BR$11,'Transactions (Dated)'!$C:$C,"Dividend (paid to cash)")*AG565</f>
        <v>376.245</v>
      </c>
      <c r="BS565" s="6">
        <f ca="1">BS564+SUMIFS('Transactions (Dated)'!$F:$F,'Transactions (Dated)'!$D:$D,$BF565,'Transactions (Dated)'!$B:$B,BS$11,'Transactions (Dated)'!$C:$C,"Dividend (paid to cash)")*AH565</f>
        <v>0</v>
      </c>
      <c r="BT565" s="6">
        <f ca="1">BT564+SUMIFS('Transactions (Dated)'!$F:$F,'Transactions (Dated)'!$D:$D,$BF565,'Transactions (Dated)'!$B:$B,BT$11,'Transactions (Dated)'!$C:$C,"Dividend (paid to cash)")*AI565</f>
        <v>0</v>
      </c>
      <c r="BU565" s="6">
        <f ca="1">BU564+SUMIFS('Transactions (Dated)'!$F:$F,'Transactions (Dated)'!$D:$D,$BF565,'Transactions (Dated)'!$B:$B,BU$11,'Transactions (Dated)'!$C:$C,"Dividend (paid to cash)")*AJ565</f>
        <v>0</v>
      </c>
      <c r="BX565" s="6">
        <f t="shared" ca="1" si="242"/>
        <v>394624.6339999999</v>
      </c>
      <c r="BZ565" s="3">
        <f t="shared" si="243"/>
        <v>42717</v>
      </c>
      <c r="CA565" s="4">
        <f t="shared" ca="1" si="244"/>
        <v>701497.50999999989</v>
      </c>
      <c r="CB565" s="4">
        <f t="shared" ca="1" si="245"/>
        <v>394624.6339999999</v>
      </c>
      <c r="CD565" s="4">
        <f t="shared" ca="1" si="246"/>
        <v>1096122.1439999999</v>
      </c>
    </row>
    <row r="566" spans="2:82">
      <c r="B566" s="3">
        <f t="shared" si="221"/>
        <v>42718</v>
      </c>
      <c r="C566" s="2">
        <v>15197.2</v>
      </c>
      <c r="E566" s="70">
        <v>42718</v>
      </c>
      <c r="F566" s="69">
        <v>10.23</v>
      </c>
      <c r="G566" s="69">
        <v>2.2799999999999998</v>
      </c>
      <c r="H566" s="69">
        <v>20.59</v>
      </c>
      <c r="I566" s="69">
        <v>37.08</v>
      </c>
      <c r="J566" s="69">
        <v>12.02</v>
      </c>
      <c r="K566" s="69">
        <v>13.92</v>
      </c>
      <c r="L566" s="69">
        <v>16.46</v>
      </c>
      <c r="M566" s="69">
        <v>5.93</v>
      </c>
      <c r="N566" s="69">
        <v>8.4</v>
      </c>
      <c r="O566" s="69">
        <v>11.5</v>
      </c>
      <c r="P566" s="69">
        <v>23.37</v>
      </c>
      <c r="Q566" s="69">
        <v>1.2</v>
      </c>
      <c r="R566" s="69">
        <v>8.61</v>
      </c>
      <c r="S566" s="69">
        <v>40.79</v>
      </c>
      <c r="V566" s="3">
        <f t="shared" si="224"/>
        <v>42718</v>
      </c>
      <c r="W566" s="40">
        <f ca="1">W565+SUMIFS('Transactions (Dated)'!$E$2:$E$53,'Transactions (Dated)'!$D$2:$D$53,'Share Values'!$V566,'Transactions (Dated)'!$B$2:$B$53,'Share Values'!W$11,'Transactions (Dated)'!$C$2:$C$53,"Buy")-SUMIFS('Transactions (Dated)'!$E$2:$E$53,'Transactions (Dated)'!$D$2:$D$53,'Share Values'!$V566,'Transactions (Dated)'!$B$2:$B$53,'Share Values'!W$11,'Transactions (Dated)'!$C$2:$C$53,"Sell")</f>
        <v>4625</v>
      </c>
      <c r="X566" s="40">
        <f ca="1">X565+SUMIFS('Transactions (Dated)'!$E$2:$E$53,'Transactions (Dated)'!$D$2:$D$53,'Share Values'!$V566,'Transactions (Dated)'!$B$2:$B$53,'Share Values'!X$11,'Transactions (Dated)'!$C$2:$C$53,"Buy")-SUMIFS('Transactions (Dated)'!$E$2:$E$53,'Transactions (Dated)'!$D$2:$D$53,'Share Values'!$V566,'Transactions (Dated)'!$B$2:$B$53,'Share Values'!X$11,'Transactions (Dated)'!$C$2:$C$53,"Sell")</f>
        <v>9375</v>
      </c>
      <c r="Y566" s="40">
        <f ca="1">Y565+SUMIFS('Transactions (Dated)'!$E$2:$E$53,'Transactions (Dated)'!$D$2:$D$53,'Share Values'!$V566,'Transactions (Dated)'!$B$2:$B$53,'Share Values'!Y$11,'Transactions (Dated)'!$C$2:$C$53,"Buy")-SUMIFS('Transactions (Dated)'!$E$2:$E$53,'Transactions (Dated)'!$D$2:$D$53,'Share Values'!$V566,'Transactions (Dated)'!$B$2:$B$53,'Share Values'!Y$11,'Transactions (Dated)'!$C$2:$C$53,"Sell")</f>
        <v>0</v>
      </c>
      <c r="Z566" s="40">
        <f ca="1">Z565+SUMIFS('Transactions (Dated)'!$E$2:$E$53,'Transactions (Dated)'!$D$2:$D$53,'Share Values'!$V566,'Transactions (Dated)'!$B$2:$B$53,'Share Values'!Z$11,'Transactions (Dated)'!$C$2:$C$53,"Buy")-SUMIFS('Transactions (Dated)'!$E$2:$E$53,'Transactions (Dated)'!$D$2:$D$53,'Share Values'!$V566,'Transactions (Dated)'!$B$2:$B$53,'Share Values'!Z$11,'Transactions (Dated)'!$C$2:$C$53,"Sell")</f>
        <v>1892</v>
      </c>
      <c r="AA566" s="40">
        <f ca="1">AA565+SUMIFS('Transactions (Dated)'!$E$2:$E$53,'Transactions (Dated)'!$D$2:$D$53,'Share Values'!$V566,'Transactions (Dated)'!$B$2:$B$53,'Share Values'!AA$11,'Transactions (Dated)'!$C$2:$C$53,"Buy")-SUMIFS('Transactions (Dated)'!$E$2:$E$53,'Transactions (Dated)'!$D$2:$D$53,'Share Values'!$V566,'Transactions (Dated)'!$B$2:$B$53,'Share Values'!AA$11,'Transactions (Dated)'!$C$2:$C$53,"Sell")</f>
        <v>2348</v>
      </c>
      <c r="AB566" s="40">
        <f ca="1">AB565+SUMIFS('Transactions (Dated)'!$E$2:$E$53,'Transactions (Dated)'!$D$2:$D$53,'Share Values'!$V566,'Transactions (Dated)'!$B$2:$B$53,'Share Values'!AB$11,'Transactions (Dated)'!$C$2:$C$53,"Buy")-SUMIFS('Transactions (Dated)'!$E$2:$E$53,'Transactions (Dated)'!$D$2:$D$53,'Share Values'!$V566,'Transactions (Dated)'!$B$2:$B$53,'Share Values'!AB$11,'Transactions (Dated)'!$C$2:$C$53,"Sell")</f>
        <v>4900</v>
      </c>
      <c r="AC566" s="40">
        <f ca="1">AC565+SUMIFS('Transactions (Dated)'!$E$2:$E$53,'Transactions (Dated)'!$D$2:$D$53,'Share Values'!$V566,'Transactions (Dated)'!$B$2:$B$53,'Share Values'!AC$11,'Transactions (Dated)'!$C$2:$C$53,"Buy")-SUMIFS('Transactions (Dated)'!$E$2:$E$53,'Transactions (Dated)'!$D$2:$D$53,'Share Values'!$V566,'Transactions (Dated)'!$B$2:$B$53,'Share Values'!AC$11,'Transactions (Dated)'!$C$2:$C$53,"Sell")</f>
        <v>2900</v>
      </c>
      <c r="AD566" s="40">
        <f ca="1">AD565+SUMIFS('Transactions (Dated)'!$E$2:$E$53,'Transactions (Dated)'!$D$2:$D$53,'Share Values'!$V566,'Transactions (Dated)'!$B$2:$B$53,'Share Values'!AD$11,'Transactions (Dated)'!$C$2:$C$53,"Buy")-SUMIFS('Transactions (Dated)'!$E$2:$E$53,'Transactions (Dated)'!$D$2:$D$53,'Share Values'!$V566,'Transactions (Dated)'!$B$2:$B$53,'Share Values'!AD$11,'Transactions (Dated)'!$C$2:$C$53,"Sell")</f>
        <v>14201</v>
      </c>
      <c r="AE566" s="40">
        <f ca="1">AE565+SUMIFS('Transactions (Dated)'!$E$2:$E$53,'Transactions (Dated)'!$D$2:$D$53,'Share Values'!$V566,'Transactions (Dated)'!$B$2:$B$53,'Share Values'!AE$11,'Transactions (Dated)'!$C$2:$C$53,"Buy")-SUMIFS('Transactions (Dated)'!$E$2:$E$53,'Transactions (Dated)'!$D$2:$D$53,'Share Values'!$V566,'Transactions (Dated)'!$B$2:$B$53,'Share Values'!AE$11,'Transactions (Dated)'!$C$2:$C$53,"Sell")</f>
        <v>6835</v>
      </c>
      <c r="AF566" s="40">
        <f ca="1">AF565+SUMIFS('Transactions (Dated)'!$E$2:$E$53,'Transactions (Dated)'!$D$2:$D$53,'Share Values'!$V566,'Transactions (Dated)'!$B$2:$B$53,'Share Values'!AF$11,'Transactions (Dated)'!$C$2:$C$53,"Buy")-SUMIFS('Transactions (Dated)'!$E$2:$E$53,'Transactions (Dated)'!$D$2:$D$53,'Share Values'!$V566,'Transactions (Dated)'!$B$2:$B$53,'Share Values'!AF$11,'Transactions (Dated)'!$C$2:$C$53,"Sell")</f>
        <v>4484</v>
      </c>
      <c r="AG566" s="40">
        <f ca="1">AG565+SUMIFS('Transactions (Dated)'!$E$2:$E$53,'Transactions (Dated)'!$D$2:$D$53,'Share Values'!$V566,'Transactions (Dated)'!$B$2:$B$53,'Share Values'!AG$11,'Transactions (Dated)'!$C$2:$C$53,"Buy")-SUMIFS('Transactions (Dated)'!$E$2:$E$53,'Transactions (Dated)'!$D$2:$D$53,'Share Values'!$V566,'Transactions (Dated)'!$B$2:$B$53,'Share Values'!AG$11,'Transactions (Dated)'!$C$2:$C$53,"Sell")</f>
        <v>2787</v>
      </c>
      <c r="AH566" s="40">
        <f ca="1">AH565+SUMIFS('Transactions (Dated)'!$E$2:$E$53,'Transactions (Dated)'!$D$2:$D$53,'Share Values'!$V566,'Transactions (Dated)'!$B$2:$B$53,'Share Values'!AH$11,'Transactions (Dated)'!$C$2:$C$53,"Buy")-SUMIFS('Transactions (Dated)'!$E$2:$E$53,'Transactions (Dated)'!$D$2:$D$53,'Share Values'!$V566,'Transactions (Dated)'!$B$2:$B$53,'Share Values'!AH$11,'Transactions (Dated)'!$C$2:$C$53,"Sell")</f>
        <v>41666</v>
      </c>
      <c r="AI566" s="40">
        <f ca="1">AI565+SUMIFS('Transactions (Dated)'!$E$2:$E$53,'Transactions (Dated)'!$D$2:$D$53,'Share Values'!$V566,'Transactions (Dated)'!$B$2:$B$53,'Share Values'!AI$11,'Transactions (Dated)'!$C$2:$C$53,"Buy")-SUMIFS('Transactions (Dated)'!$E$2:$E$53,'Transactions (Dated)'!$D$2:$D$53,'Share Values'!$V566,'Transactions (Dated)'!$B$2:$B$53,'Share Values'!AI$11,'Transactions (Dated)'!$C$2:$C$53,"Sell")</f>
        <v>5973</v>
      </c>
      <c r="AJ566" s="40">
        <f ca="1">AJ565+SUMIFS('Transactions (Dated)'!$E$2:$E$53,'Transactions (Dated)'!$D$2:$D$53,'Share Values'!$V566,'Transactions (Dated)'!$B$2:$B$53,'Share Values'!AJ$11,'Transactions (Dated)'!$C$2:$C$53,"Buy")-SUMIFS('Transactions (Dated)'!$E$2:$E$53,'Transactions (Dated)'!$D$2:$D$53,'Share Values'!$V566,'Transactions (Dated)'!$B$2:$B$53,'Share Values'!AJ$11,'Transactions (Dated)'!$C$2:$C$53,"Sell")</f>
        <v>1246</v>
      </c>
      <c r="AM566" s="3">
        <f t="shared" si="225"/>
        <v>42718</v>
      </c>
      <c r="AN566" s="6">
        <f t="shared" ca="1" si="226"/>
        <v>47313.75</v>
      </c>
      <c r="AO566" s="6">
        <f t="shared" ca="1" si="227"/>
        <v>21374.999999999996</v>
      </c>
      <c r="AP566" s="6">
        <f t="shared" ca="1" si="228"/>
        <v>0</v>
      </c>
      <c r="AQ566" s="6">
        <f t="shared" ca="1" si="229"/>
        <v>70155.360000000001</v>
      </c>
      <c r="AR566" s="6">
        <f t="shared" ca="1" si="230"/>
        <v>28222.959999999999</v>
      </c>
      <c r="AS566" s="6">
        <f t="shared" ca="1" si="231"/>
        <v>68208</v>
      </c>
      <c r="AT566" s="6">
        <f t="shared" ca="1" si="232"/>
        <v>47734</v>
      </c>
      <c r="AU566" s="6">
        <f t="shared" ca="1" si="233"/>
        <v>84211.93</v>
      </c>
      <c r="AV566" s="6">
        <f t="shared" ca="1" si="234"/>
        <v>57414</v>
      </c>
      <c r="AW566" s="6">
        <f t="shared" ca="1" si="235"/>
        <v>51566</v>
      </c>
      <c r="AX566" s="6">
        <f t="shared" ca="1" si="236"/>
        <v>65132.19</v>
      </c>
      <c r="AY566" s="6">
        <f t="shared" ca="1" si="237"/>
        <v>49999.199999999997</v>
      </c>
      <c r="AZ566" s="6">
        <f t="shared" ca="1" si="238"/>
        <v>51427.53</v>
      </c>
      <c r="BA566" s="6">
        <f t="shared" ca="1" si="239"/>
        <v>50824.34</v>
      </c>
      <c r="BB566" s="6"/>
      <c r="BD566" s="4">
        <f t="shared" ca="1" si="240"/>
        <v>693584.25999999989</v>
      </c>
      <c r="BF566" s="3">
        <f t="shared" si="241"/>
        <v>42718</v>
      </c>
      <c r="BG566" s="6">
        <f>BG565+SUMIFS('Transactions (Dated)'!H:H,'Transactions (Dated)'!D:D,'Share Values'!AM566)</f>
        <v>383757.10999999993</v>
      </c>
      <c r="BH566" s="6">
        <f ca="1">BH565+SUMIFS('Transactions (Dated)'!$F:$F,'Transactions (Dated)'!$D:$D,$BF566,'Transactions (Dated)'!$B:$B,BH$11,'Transactions (Dated)'!$C:$C,"Dividend (paid to cash)")*W566</f>
        <v>0</v>
      </c>
      <c r="BI566" s="6">
        <f ca="1">BI565+SUMIFS('Transactions (Dated)'!$F:$F,'Transactions (Dated)'!$D:$D,$BF566,'Transactions (Dated)'!$B:$B,BI$11,'Transactions (Dated)'!$C:$C,"Dividend (paid to cash)")*X566</f>
        <v>2421.875</v>
      </c>
      <c r="BJ566" s="6">
        <f ca="1">BJ565+SUMIFS('Transactions (Dated)'!$F:$F,'Transactions (Dated)'!$D:$D,$BF566,'Transactions (Dated)'!$B:$B,BJ$11,'Transactions (Dated)'!$C:$C,"Dividend (paid to cash)")*Y566</f>
        <v>0</v>
      </c>
      <c r="BK566" s="6">
        <f ca="1">BK565+SUMIFS('Transactions (Dated)'!$F:$F,'Transactions (Dated)'!$D:$D,$BF566,'Transactions (Dated)'!$B:$B,BK$11,'Transactions (Dated)'!$C:$C,"Dividend (paid to cash)")*Z566</f>
        <v>567.6</v>
      </c>
      <c r="BL566" s="6">
        <f ca="1">BL565+SUMIFS('Transactions (Dated)'!$F:$F,'Transactions (Dated)'!$D:$D,$BF566,'Transactions (Dated)'!$B:$B,BL$11,'Transactions (Dated)'!$C:$C,"Dividend (paid to cash)")*AA566</f>
        <v>0</v>
      </c>
      <c r="BM566" s="6">
        <f ca="1">BM565+SUMIFS('Transactions (Dated)'!$F:$F,'Transactions (Dated)'!$D:$D,$BF566,'Transactions (Dated)'!$B:$B,BM$11,'Transactions (Dated)'!$C:$C,"Dividend (paid to cash)")*AB566</f>
        <v>4311.8040000000001</v>
      </c>
      <c r="BN566" s="6">
        <f ca="1">BN565+SUMIFS('Transactions (Dated)'!$F:$F,'Transactions (Dated)'!$D:$D,$BF566,'Transactions (Dated)'!$B:$B,BN$11,'Transactions (Dated)'!$C:$C,"Dividend (paid to cash)")*AC566</f>
        <v>3190</v>
      </c>
      <c r="BO566" s="6">
        <f ca="1">BO565+SUMIFS('Transactions (Dated)'!$F:$F,'Transactions (Dated)'!$D:$D,$BF566,'Transactions (Dated)'!$B:$B,BO$11,'Transactions (Dated)'!$C:$C,"Dividend (paid to cash)")*AD566</f>
        <v>0</v>
      </c>
      <c r="BP566" s="6">
        <f ca="1">BP565+SUMIFS('Transactions (Dated)'!$F:$F,'Transactions (Dated)'!$D:$D,$BF566,'Transactions (Dated)'!$B:$B,BP$11,'Transactions (Dated)'!$C:$C,"Dividend (paid to cash)")*AE566</f>
        <v>0</v>
      </c>
      <c r="BQ566" s="6">
        <f ca="1">BQ565+SUMIFS('Transactions (Dated)'!$F:$F,'Transactions (Dated)'!$D:$D,$BF566,'Transactions (Dated)'!$B:$B,BQ$11,'Transactions (Dated)'!$C:$C,"Dividend (paid to cash)")*AF566</f>
        <v>0</v>
      </c>
      <c r="BR566" s="6">
        <f ca="1">BR565+SUMIFS('Transactions (Dated)'!$F:$F,'Transactions (Dated)'!$D:$D,$BF566,'Transactions (Dated)'!$B:$B,BR$11,'Transactions (Dated)'!$C:$C,"Dividend (paid to cash)")*AG566</f>
        <v>376.245</v>
      </c>
      <c r="BS566" s="6">
        <f ca="1">BS565+SUMIFS('Transactions (Dated)'!$F:$F,'Transactions (Dated)'!$D:$D,$BF566,'Transactions (Dated)'!$B:$B,BS$11,'Transactions (Dated)'!$C:$C,"Dividend (paid to cash)")*AH566</f>
        <v>0</v>
      </c>
      <c r="BT566" s="6">
        <f ca="1">BT565+SUMIFS('Transactions (Dated)'!$F:$F,'Transactions (Dated)'!$D:$D,$BF566,'Transactions (Dated)'!$B:$B,BT$11,'Transactions (Dated)'!$C:$C,"Dividend (paid to cash)")*AI566</f>
        <v>0</v>
      </c>
      <c r="BU566" s="6">
        <f ca="1">BU565+SUMIFS('Transactions (Dated)'!$F:$F,'Transactions (Dated)'!$D:$D,$BF566,'Transactions (Dated)'!$B:$B,BU$11,'Transactions (Dated)'!$C:$C,"Dividend (paid to cash)")*AJ566</f>
        <v>0</v>
      </c>
      <c r="BX566" s="6">
        <f t="shared" ca="1" si="242"/>
        <v>394624.6339999999</v>
      </c>
      <c r="BZ566" s="3">
        <f t="shared" si="243"/>
        <v>42718</v>
      </c>
      <c r="CA566" s="4">
        <f t="shared" ca="1" si="244"/>
        <v>693584.25999999989</v>
      </c>
      <c r="CB566" s="4">
        <f t="shared" ca="1" si="245"/>
        <v>394624.6339999999</v>
      </c>
      <c r="CD566" s="4">
        <f t="shared" ca="1" si="246"/>
        <v>1088208.8939999999</v>
      </c>
    </row>
    <row r="567" spans="2:82">
      <c r="B567" s="3">
        <f t="shared" si="221"/>
        <v>42719</v>
      </c>
      <c r="C567" s="2">
        <v>15218.3</v>
      </c>
      <c r="E567" s="70">
        <v>42719</v>
      </c>
      <c r="F567" s="69">
        <v>10.17</v>
      </c>
      <c r="G567" s="69">
        <v>2.19</v>
      </c>
      <c r="H567" s="69">
        <v>20.61</v>
      </c>
      <c r="I567" s="69">
        <v>36.89</v>
      </c>
      <c r="J567" s="69">
        <v>12.11</v>
      </c>
      <c r="K567" s="69">
        <v>13.76</v>
      </c>
      <c r="L567" s="69">
        <v>16.96</v>
      </c>
      <c r="M567" s="69">
        <v>5.52</v>
      </c>
      <c r="N567" s="69">
        <v>8.1999999999999993</v>
      </c>
      <c r="O567" s="69">
        <v>11.73</v>
      </c>
      <c r="P567" s="69">
        <v>23.74</v>
      </c>
      <c r="Q567" s="69">
        <v>1.36</v>
      </c>
      <c r="R567" s="69">
        <v>8.56</v>
      </c>
      <c r="S567" s="69">
        <v>40.380000000000003</v>
      </c>
      <c r="V567" s="3">
        <f t="shared" si="224"/>
        <v>42719</v>
      </c>
      <c r="W567" s="40">
        <f ca="1">W566+SUMIFS('Transactions (Dated)'!$E$2:$E$53,'Transactions (Dated)'!$D$2:$D$53,'Share Values'!$V567,'Transactions (Dated)'!$B$2:$B$53,'Share Values'!W$11,'Transactions (Dated)'!$C$2:$C$53,"Buy")-SUMIFS('Transactions (Dated)'!$E$2:$E$53,'Transactions (Dated)'!$D$2:$D$53,'Share Values'!$V567,'Transactions (Dated)'!$B$2:$B$53,'Share Values'!W$11,'Transactions (Dated)'!$C$2:$C$53,"Sell")</f>
        <v>4625</v>
      </c>
      <c r="X567" s="40">
        <f ca="1">X566+SUMIFS('Transactions (Dated)'!$E$2:$E$53,'Transactions (Dated)'!$D$2:$D$53,'Share Values'!$V567,'Transactions (Dated)'!$B$2:$B$53,'Share Values'!X$11,'Transactions (Dated)'!$C$2:$C$53,"Buy")-SUMIFS('Transactions (Dated)'!$E$2:$E$53,'Transactions (Dated)'!$D$2:$D$53,'Share Values'!$V567,'Transactions (Dated)'!$B$2:$B$53,'Share Values'!X$11,'Transactions (Dated)'!$C$2:$C$53,"Sell")</f>
        <v>9375</v>
      </c>
      <c r="Y567" s="40">
        <f ca="1">Y566+SUMIFS('Transactions (Dated)'!$E$2:$E$53,'Transactions (Dated)'!$D$2:$D$53,'Share Values'!$V567,'Transactions (Dated)'!$B$2:$B$53,'Share Values'!Y$11,'Transactions (Dated)'!$C$2:$C$53,"Buy")-SUMIFS('Transactions (Dated)'!$E$2:$E$53,'Transactions (Dated)'!$D$2:$D$53,'Share Values'!$V567,'Transactions (Dated)'!$B$2:$B$53,'Share Values'!Y$11,'Transactions (Dated)'!$C$2:$C$53,"Sell")</f>
        <v>0</v>
      </c>
      <c r="Z567" s="40">
        <f ca="1">Z566+SUMIFS('Transactions (Dated)'!$E$2:$E$53,'Transactions (Dated)'!$D$2:$D$53,'Share Values'!$V567,'Transactions (Dated)'!$B$2:$B$53,'Share Values'!Z$11,'Transactions (Dated)'!$C$2:$C$53,"Buy")-SUMIFS('Transactions (Dated)'!$E$2:$E$53,'Transactions (Dated)'!$D$2:$D$53,'Share Values'!$V567,'Transactions (Dated)'!$B$2:$B$53,'Share Values'!Z$11,'Transactions (Dated)'!$C$2:$C$53,"Sell")</f>
        <v>1892</v>
      </c>
      <c r="AA567" s="40">
        <f ca="1">AA566+SUMIFS('Transactions (Dated)'!$E$2:$E$53,'Transactions (Dated)'!$D$2:$D$53,'Share Values'!$V567,'Transactions (Dated)'!$B$2:$B$53,'Share Values'!AA$11,'Transactions (Dated)'!$C$2:$C$53,"Buy")-SUMIFS('Transactions (Dated)'!$E$2:$E$53,'Transactions (Dated)'!$D$2:$D$53,'Share Values'!$V567,'Transactions (Dated)'!$B$2:$B$53,'Share Values'!AA$11,'Transactions (Dated)'!$C$2:$C$53,"Sell")</f>
        <v>2348</v>
      </c>
      <c r="AB567" s="40">
        <f ca="1">AB566+SUMIFS('Transactions (Dated)'!$E$2:$E$53,'Transactions (Dated)'!$D$2:$D$53,'Share Values'!$V567,'Transactions (Dated)'!$B$2:$B$53,'Share Values'!AB$11,'Transactions (Dated)'!$C$2:$C$53,"Buy")-SUMIFS('Transactions (Dated)'!$E$2:$E$53,'Transactions (Dated)'!$D$2:$D$53,'Share Values'!$V567,'Transactions (Dated)'!$B$2:$B$53,'Share Values'!AB$11,'Transactions (Dated)'!$C$2:$C$53,"Sell")</f>
        <v>4900</v>
      </c>
      <c r="AC567" s="40">
        <f ca="1">AC566+SUMIFS('Transactions (Dated)'!$E$2:$E$53,'Transactions (Dated)'!$D$2:$D$53,'Share Values'!$V567,'Transactions (Dated)'!$B$2:$B$53,'Share Values'!AC$11,'Transactions (Dated)'!$C$2:$C$53,"Buy")-SUMIFS('Transactions (Dated)'!$E$2:$E$53,'Transactions (Dated)'!$D$2:$D$53,'Share Values'!$V567,'Transactions (Dated)'!$B$2:$B$53,'Share Values'!AC$11,'Transactions (Dated)'!$C$2:$C$53,"Sell")</f>
        <v>2900</v>
      </c>
      <c r="AD567" s="40">
        <f ca="1">AD566+SUMIFS('Transactions (Dated)'!$E$2:$E$53,'Transactions (Dated)'!$D$2:$D$53,'Share Values'!$V567,'Transactions (Dated)'!$B$2:$B$53,'Share Values'!AD$11,'Transactions (Dated)'!$C$2:$C$53,"Buy")-SUMIFS('Transactions (Dated)'!$E$2:$E$53,'Transactions (Dated)'!$D$2:$D$53,'Share Values'!$V567,'Transactions (Dated)'!$B$2:$B$53,'Share Values'!AD$11,'Transactions (Dated)'!$C$2:$C$53,"Sell")</f>
        <v>14201</v>
      </c>
      <c r="AE567" s="40">
        <f ca="1">AE566+SUMIFS('Transactions (Dated)'!$E$2:$E$53,'Transactions (Dated)'!$D$2:$D$53,'Share Values'!$V567,'Transactions (Dated)'!$B$2:$B$53,'Share Values'!AE$11,'Transactions (Dated)'!$C$2:$C$53,"Buy")-SUMIFS('Transactions (Dated)'!$E$2:$E$53,'Transactions (Dated)'!$D$2:$D$53,'Share Values'!$V567,'Transactions (Dated)'!$B$2:$B$53,'Share Values'!AE$11,'Transactions (Dated)'!$C$2:$C$53,"Sell")</f>
        <v>6835</v>
      </c>
      <c r="AF567" s="40">
        <f ca="1">AF566+SUMIFS('Transactions (Dated)'!$E$2:$E$53,'Transactions (Dated)'!$D$2:$D$53,'Share Values'!$V567,'Transactions (Dated)'!$B$2:$B$53,'Share Values'!AF$11,'Transactions (Dated)'!$C$2:$C$53,"Buy")-SUMIFS('Transactions (Dated)'!$E$2:$E$53,'Transactions (Dated)'!$D$2:$D$53,'Share Values'!$V567,'Transactions (Dated)'!$B$2:$B$53,'Share Values'!AF$11,'Transactions (Dated)'!$C$2:$C$53,"Sell")</f>
        <v>4484</v>
      </c>
      <c r="AG567" s="40">
        <f ca="1">AG566+SUMIFS('Transactions (Dated)'!$E$2:$E$53,'Transactions (Dated)'!$D$2:$D$53,'Share Values'!$V567,'Transactions (Dated)'!$B$2:$B$53,'Share Values'!AG$11,'Transactions (Dated)'!$C$2:$C$53,"Buy")-SUMIFS('Transactions (Dated)'!$E$2:$E$53,'Transactions (Dated)'!$D$2:$D$53,'Share Values'!$V567,'Transactions (Dated)'!$B$2:$B$53,'Share Values'!AG$11,'Transactions (Dated)'!$C$2:$C$53,"Sell")</f>
        <v>2787</v>
      </c>
      <c r="AH567" s="40">
        <f ca="1">AH566+SUMIFS('Transactions (Dated)'!$E$2:$E$53,'Transactions (Dated)'!$D$2:$D$53,'Share Values'!$V567,'Transactions (Dated)'!$B$2:$B$53,'Share Values'!AH$11,'Transactions (Dated)'!$C$2:$C$53,"Buy")-SUMIFS('Transactions (Dated)'!$E$2:$E$53,'Transactions (Dated)'!$D$2:$D$53,'Share Values'!$V567,'Transactions (Dated)'!$B$2:$B$53,'Share Values'!AH$11,'Transactions (Dated)'!$C$2:$C$53,"Sell")</f>
        <v>41666</v>
      </c>
      <c r="AI567" s="40">
        <f ca="1">AI566+SUMIFS('Transactions (Dated)'!$E$2:$E$53,'Transactions (Dated)'!$D$2:$D$53,'Share Values'!$V567,'Transactions (Dated)'!$B$2:$B$53,'Share Values'!AI$11,'Transactions (Dated)'!$C$2:$C$53,"Buy")-SUMIFS('Transactions (Dated)'!$E$2:$E$53,'Transactions (Dated)'!$D$2:$D$53,'Share Values'!$V567,'Transactions (Dated)'!$B$2:$B$53,'Share Values'!AI$11,'Transactions (Dated)'!$C$2:$C$53,"Sell")</f>
        <v>5973</v>
      </c>
      <c r="AJ567" s="40">
        <f ca="1">AJ566+SUMIFS('Transactions (Dated)'!$E$2:$E$53,'Transactions (Dated)'!$D$2:$D$53,'Share Values'!$V567,'Transactions (Dated)'!$B$2:$B$53,'Share Values'!AJ$11,'Transactions (Dated)'!$C$2:$C$53,"Buy")-SUMIFS('Transactions (Dated)'!$E$2:$E$53,'Transactions (Dated)'!$D$2:$D$53,'Share Values'!$V567,'Transactions (Dated)'!$B$2:$B$53,'Share Values'!AJ$11,'Transactions (Dated)'!$C$2:$C$53,"Sell")</f>
        <v>1246</v>
      </c>
      <c r="AM567" s="3">
        <f t="shared" si="225"/>
        <v>42719</v>
      </c>
      <c r="AN567" s="6">
        <f t="shared" ca="1" si="226"/>
        <v>47036.25</v>
      </c>
      <c r="AO567" s="6">
        <f t="shared" ca="1" si="227"/>
        <v>20531.25</v>
      </c>
      <c r="AP567" s="6">
        <f t="shared" ca="1" si="228"/>
        <v>0</v>
      </c>
      <c r="AQ567" s="6">
        <f t="shared" ca="1" si="229"/>
        <v>69795.88</v>
      </c>
      <c r="AR567" s="6">
        <f t="shared" ca="1" si="230"/>
        <v>28434.28</v>
      </c>
      <c r="AS567" s="6">
        <f t="shared" ca="1" si="231"/>
        <v>67424</v>
      </c>
      <c r="AT567" s="6">
        <f t="shared" ca="1" si="232"/>
        <v>49184</v>
      </c>
      <c r="AU567" s="6">
        <f t="shared" ca="1" si="233"/>
        <v>78389.51999999999</v>
      </c>
      <c r="AV567" s="6">
        <f t="shared" ca="1" si="234"/>
        <v>56046.999999999993</v>
      </c>
      <c r="AW567" s="6">
        <f t="shared" ca="1" si="235"/>
        <v>52597.32</v>
      </c>
      <c r="AX567" s="6">
        <f t="shared" ca="1" si="236"/>
        <v>66163.37999999999</v>
      </c>
      <c r="AY567" s="6">
        <f t="shared" ca="1" si="237"/>
        <v>56665.760000000002</v>
      </c>
      <c r="AZ567" s="6">
        <f t="shared" ca="1" si="238"/>
        <v>51128.880000000005</v>
      </c>
      <c r="BA567" s="6">
        <f t="shared" ca="1" si="239"/>
        <v>50313.48</v>
      </c>
      <c r="BB567" s="6"/>
      <c r="BD567" s="4">
        <f t="shared" ca="1" si="240"/>
        <v>693711</v>
      </c>
      <c r="BF567" s="3">
        <f t="shared" si="241"/>
        <v>42719</v>
      </c>
      <c r="BG567" s="6">
        <f>BG566+SUMIFS('Transactions (Dated)'!H:H,'Transactions (Dated)'!D:D,'Share Values'!AM567)</f>
        <v>383757.10999999993</v>
      </c>
      <c r="BH567" s="6">
        <f ca="1">BH566+SUMIFS('Transactions (Dated)'!$F:$F,'Transactions (Dated)'!$D:$D,$BF567,'Transactions (Dated)'!$B:$B,BH$11,'Transactions (Dated)'!$C:$C,"Dividend (paid to cash)")*W567</f>
        <v>0</v>
      </c>
      <c r="BI567" s="6">
        <f ca="1">BI566+SUMIFS('Transactions (Dated)'!$F:$F,'Transactions (Dated)'!$D:$D,$BF567,'Transactions (Dated)'!$B:$B,BI$11,'Transactions (Dated)'!$C:$C,"Dividend (paid to cash)")*X567</f>
        <v>2421.875</v>
      </c>
      <c r="BJ567" s="6">
        <f ca="1">BJ566+SUMIFS('Transactions (Dated)'!$F:$F,'Transactions (Dated)'!$D:$D,$BF567,'Transactions (Dated)'!$B:$B,BJ$11,'Transactions (Dated)'!$C:$C,"Dividend (paid to cash)")*Y567</f>
        <v>0</v>
      </c>
      <c r="BK567" s="6">
        <f ca="1">BK566+SUMIFS('Transactions (Dated)'!$F:$F,'Transactions (Dated)'!$D:$D,$BF567,'Transactions (Dated)'!$B:$B,BK$11,'Transactions (Dated)'!$C:$C,"Dividend (paid to cash)")*Z567</f>
        <v>567.6</v>
      </c>
      <c r="BL567" s="6">
        <f ca="1">BL566+SUMIFS('Transactions (Dated)'!$F:$F,'Transactions (Dated)'!$D:$D,$BF567,'Transactions (Dated)'!$B:$B,BL$11,'Transactions (Dated)'!$C:$C,"Dividend (paid to cash)")*AA567</f>
        <v>0</v>
      </c>
      <c r="BM567" s="6">
        <f ca="1">BM566+SUMIFS('Transactions (Dated)'!$F:$F,'Transactions (Dated)'!$D:$D,$BF567,'Transactions (Dated)'!$B:$B,BM$11,'Transactions (Dated)'!$C:$C,"Dividend (paid to cash)")*AB567</f>
        <v>4311.8040000000001</v>
      </c>
      <c r="BN567" s="6">
        <f ca="1">BN566+SUMIFS('Transactions (Dated)'!$F:$F,'Transactions (Dated)'!$D:$D,$BF567,'Transactions (Dated)'!$B:$B,BN$11,'Transactions (Dated)'!$C:$C,"Dividend (paid to cash)")*AC567</f>
        <v>3190</v>
      </c>
      <c r="BO567" s="6">
        <f ca="1">BO566+SUMIFS('Transactions (Dated)'!$F:$F,'Transactions (Dated)'!$D:$D,$BF567,'Transactions (Dated)'!$B:$B,BO$11,'Transactions (Dated)'!$C:$C,"Dividend (paid to cash)")*AD567</f>
        <v>0</v>
      </c>
      <c r="BP567" s="6">
        <f ca="1">BP566+SUMIFS('Transactions (Dated)'!$F:$F,'Transactions (Dated)'!$D:$D,$BF567,'Transactions (Dated)'!$B:$B,BP$11,'Transactions (Dated)'!$C:$C,"Dividend (paid to cash)")*AE567</f>
        <v>0</v>
      </c>
      <c r="BQ567" s="6">
        <f ca="1">BQ566+SUMIFS('Transactions (Dated)'!$F:$F,'Transactions (Dated)'!$D:$D,$BF567,'Transactions (Dated)'!$B:$B,BQ$11,'Transactions (Dated)'!$C:$C,"Dividend (paid to cash)")*AF567</f>
        <v>0</v>
      </c>
      <c r="BR567" s="6">
        <f ca="1">BR566+SUMIFS('Transactions (Dated)'!$F:$F,'Transactions (Dated)'!$D:$D,$BF567,'Transactions (Dated)'!$B:$B,BR$11,'Transactions (Dated)'!$C:$C,"Dividend (paid to cash)")*AG567</f>
        <v>376.245</v>
      </c>
      <c r="BS567" s="6">
        <f ca="1">BS566+SUMIFS('Transactions (Dated)'!$F:$F,'Transactions (Dated)'!$D:$D,$BF567,'Transactions (Dated)'!$B:$B,BS$11,'Transactions (Dated)'!$C:$C,"Dividend (paid to cash)")*AH567</f>
        <v>0</v>
      </c>
      <c r="BT567" s="6">
        <f ca="1">BT566+SUMIFS('Transactions (Dated)'!$F:$F,'Transactions (Dated)'!$D:$D,$BF567,'Transactions (Dated)'!$B:$B,BT$11,'Transactions (Dated)'!$C:$C,"Dividend (paid to cash)")*AI567</f>
        <v>0</v>
      </c>
      <c r="BU567" s="6">
        <f ca="1">BU566+SUMIFS('Transactions (Dated)'!$F:$F,'Transactions (Dated)'!$D:$D,$BF567,'Transactions (Dated)'!$B:$B,BU$11,'Transactions (Dated)'!$C:$C,"Dividend (paid to cash)")*AJ567</f>
        <v>0</v>
      </c>
      <c r="BX567" s="6">
        <f t="shared" ca="1" si="242"/>
        <v>394624.6339999999</v>
      </c>
      <c r="BZ567" s="3">
        <f t="shared" si="243"/>
        <v>42719</v>
      </c>
      <c r="CA567" s="4">
        <f t="shared" ca="1" si="244"/>
        <v>693711</v>
      </c>
      <c r="CB567" s="4">
        <f t="shared" ca="1" si="245"/>
        <v>394624.6339999999</v>
      </c>
      <c r="CD567" s="4">
        <f t="shared" ca="1" si="246"/>
        <v>1088335.6339999998</v>
      </c>
    </row>
    <row r="568" spans="2:82">
      <c r="B568" s="3">
        <f t="shared" si="221"/>
        <v>42720</v>
      </c>
      <c r="C568" s="2">
        <v>15252.2</v>
      </c>
      <c r="E568" s="70">
        <v>42720</v>
      </c>
      <c r="F568" s="69">
        <v>10.11</v>
      </c>
      <c r="G568" s="69">
        <v>2.3199999999999998</v>
      </c>
      <c r="H568" s="69">
        <v>20.66</v>
      </c>
      <c r="I568" s="69">
        <v>37.1</v>
      </c>
      <c r="J568" s="69">
        <v>12.03</v>
      </c>
      <c r="K568" s="69">
        <v>13.87</v>
      </c>
      <c r="L568" s="69">
        <v>17.010000000000002</v>
      </c>
      <c r="M568" s="69">
        <v>5.46</v>
      </c>
      <c r="N568" s="69">
        <v>8.11</v>
      </c>
      <c r="O568" s="69">
        <v>11.71</v>
      </c>
      <c r="P568" s="69">
        <v>23.7</v>
      </c>
      <c r="Q568" s="69">
        <v>1.43</v>
      </c>
      <c r="R568" s="69">
        <v>8.19</v>
      </c>
      <c r="S568" s="69">
        <v>40.54</v>
      </c>
      <c r="V568" s="3">
        <f t="shared" si="224"/>
        <v>42720</v>
      </c>
      <c r="W568" s="40">
        <f ca="1">W567+SUMIFS('Transactions (Dated)'!$E$2:$E$53,'Transactions (Dated)'!$D$2:$D$53,'Share Values'!$V568,'Transactions (Dated)'!$B$2:$B$53,'Share Values'!W$11,'Transactions (Dated)'!$C$2:$C$53,"Buy")-SUMIFS('Transactions (Dated)'!$E$2:$E$53,'Transactions (Dated)'!$D$2:$D$53,'Share Values'!$V568,'Transactions (Dated)'!$B$2:$B$53,'Share Values'!W$11,'Transactions (Dated)'!$C$2:$C$53,"Sell")</f>
        <v>4625</v>
      </c>
      <c r="X568" s="40">
        <f ca="1">X567+SUMIFS('Transactions (Dated)'!$E$2:$E$53,'Transactions (Dated)'!$D$2:$D$53,'Share Values'!$V568,'Transactions (Dated)'!$B$2:$B$53,'Share Values'!X$11,'Transactions (Dated)'!$C$2:$C$53,"Buy")-SUMIFS('Transactions (Dated)'!$E$2:$E$53,'Transactions (Dated)'!$D$2:$D$53,'Share Values'!$V568,'Transactions (Dated)'!$B$2:$B$53,'Share Values'!X$11,'Transactions (Dated)'!$C$2:$C$53,"Sell")</f>
        <v>9375</v>
      </c>
      <c r="Y568" s="40">
        <f ca="1">Y567+SUMIFS('Transactions (Dated)'!$E$2:$E$53,'Transactions (Dated)'!$D$2:$D$53,'Share Values'!$V568,'Transactions (Dated)'!$B$2:$B$53,'Share Values'!Y$11,'Transactions (Dated)'!$C$2:$C$53,"Buy")-SUMIFS('Transactions (Dated)'!$E$2:$E$53,'Transactions (Dated)'!$D$2:$D$53,'Share Values'!$V568,'Transactions (Dated)'!$B$2:$B$53,'Share Values'!Y$11,'Transactions (Dated)'!$C$2:$C$53,"Sell")</f>
        <v>0</v>
      </c>
      <c r="Z568" s="40">
        <f ca="1">Z567+SUMIFS('Transactions (Dated)'!$E$2:$E$53,'Transactions (Dated)'!$D$2:$D$53,'Share Values'!$V568,'Transactions (Dated)'!$B$2:$B$53,'Share Values'!Z$11,'Transactions (Dated)'!$C$2:$C$53,"Buy")-SUMIFS('Transactions (Dated)'!$E$2:$E$53,'Transactions (Dated)'!$D$2:$D$53,'Share Values'!$V568,'Transactions (Dated)'!$B$2:$B$53,'Share Values'!Z$11,'Transactions (Dated)'!$C$2:$C$53,"Sell")</f>
        <v>1892</v>
      </c>
      <c r="AA568" s="40">
        <f ca="1">AA567+SUMIFS('Transactions (Dated)'!$E$2:$E$53,'Transactions (Dated)'!$D$2:$D$53,'Share Values'!$V568,'Transactions (Dated)'!$B$2:$B$53,'Share Values'!AA$11,'Transactions (Dated)'!$C$2:$C$53,"Buy")-SUMIFS('Transactions (Dated)'!$E$2:$E$53,'Transactions (Dated)'!$D$2:$D$53,'Share Values'!$V568,'Transactions (Dated)'!$B$2:$B$53,'Share Values'!AA$11,'Transactions (Dated)'!$C$2:$C$53,"Sell")</f>
        <v>2348</v>
      </c>
      <c r="AB568" s="40">
        <f ca="1">AB567+SUMIFS('Transactions (Dated)'!$E$2:$E$53,'Transactions (Dated)'!$D$2:$D$53,'Share Values'!$V568,'Transactions (Dated)'!$B$2:$B$53,'Share Values'!AB$11,'Transactions (Dated)'!$C$2:$C$53,"Buy")-SUMIFS('Transactions (Dated)'!$E$2:$E$53,'Transactions (Dated)'!$D$2:$D$53,'Share Values'!$V568,'Transactions (Dated)'!$B$2:$B$53,'Share Values'!AB$11,'Transactions (Dated)'!$C$2:$C$53,"Sell")</f>
        <v>4900</v>
      </c>
      <c r="AC568" s="40">
        <f ca="1">AC567+SUMIFS('Transactions (Dated)'!$E$2:$E$53,'Transactions (Dated)'!$D$2:$D$53,'Share Values'!$V568,'Transactions (Dated)'!$B$2:$B$53,'Share Values'!AC$11,'Transactions (Dated)'!$C$2:$C$53,"Buy")-SUMIFS('Transactions (Dated)'!$E$2:$E$53,'Transactions (Dated)'!$D$2:$D$53,'Share Values'!$V568,'Transactions (Dated)'!$B$2:$B$53,'Share Values'!AC$11,'Transactions (Dated)'!$C$2:$C$53,"Sell")</f>
        <v>2900</v>
      </c>
      <c r="AD568" s="40">
        <f ca="1">AD567+SUMIFS('Transactions (Dated)'!$E$2:$E$53,'Transactions (Dated)'!$D$2:$D$53,'Share Values'!$V568,'Transactions (Dated)'!$B$2:$B$53,'Share Values'!AD$11,'Transactions (Dated)'!$C$2:$C$53,"Buy")-SUMIFS('Transactions (Dated)'!$E$2:$E$53,'Transactions (Dated)'!$D$2:$D$53,'Share Values'!$V568,'Transactions (Dated)'!$B$2:$B$53,'Share Values'!AD$11,'Transactions (Dated)'!$C$2:$C$53,"Sell")</f>
        <v>14201</v>
      </c>
      <c r="AE568" s="40">
        <f ca="1">AE567+SUMIFS('Transactions (Dated)'!$E$2:$E$53,'Transactions (Dated)'!$D$2:$D$53,'Share Values'!$V568,'Transactions (Dated)'!$B$2:$B$53,'Share Values'!AE$11,'Transactions (Dated)'!$C$2:$C$53,"Buy")-SUMIFS('Transactions (Dated)'!$E$2:$E$53,'Transactions (Dated)'!$D$2:$D$53,'Share Values'!$V568,'Transactions (Dated)'!$B$2:$B$53,'Share Values'!AE$11,'Transactions (Dated)'!$C$2:$C$53,"Sell")</f>
        <v>6835</v>
      </c>
      <c r="AF568" s="40">
        <f ca="1">AF567+SUMIFS('Transactions (Dated)'!$E$2:$E$53,'Transactions (Dated)'!$D$2:$D$53,'Share Values'!$V568,'Transactions (Dated)'!$B$2:$B$53,'Share Values'!AF$11,'Transactions (Dated)'!$C$2:$C$53,"Buy")-SUMIFS('Transactions (Dated)'!$E$2:$E$53,'Transactions (Dated)'!$D$2:$D$53,'Share Values'!$V568,'Transactions (Dated)'!$B$2:$B$53,'Share Values'!AF$11,'Transactions (Dated)'!$C$2:$C$53,"Sell")</f>
        <v>4484</v>
      </c>
      <c r="AG568" s="40">
        <f ca="1">AG567+SUMIFS('Transactions (Dated)'!$E$2:$E$53,'Transactions (Dated)'!$D$2:$D$53,'Share Values'!$V568,'Transactions (Dated)'!$B$2:$B$53,'Share Values'!AG$11,'Transactions (Dated)'!$C$2:$C$53,"Buy")-SUMIFS('Transactions (Dated)'!$E$2:$E$53,'Transactions (Dated)'!$D$2:$D$53,'Share Values'!$V568,'Transactions (Dated)'!$B$2:$B$53,'Share Values'!AG$11,'Transactions (Dated)'!$C$2:$C$53,"Sell")</f>
        <v>2787</v>
      </c>
      <c r="AH568" s="40">
        <f ca="1">AH567+SUMIFS('Transactions (Dated)'!$E$2:$E$53,'Transactions (Dated)'!$D$2:$D$53,'Share Values'!$V568,'Transactions (Dated)'!$B$2:$B$53,'Share Values'!AH$11,'Transactions (Dated)'!$C$2:$C$53,"Buy")-SUMIFS('Transactions (Dated)'!$E$2:$E$53,'Transactions (Dated)'!$D$2:$D$53,'Share Values'!$V568,'Transactions (Dated)'!$B$2:$B$53,'Share Values'!AH$11,'Transactions (Dated)'!$C$2:$C$53,"Sell")</f>
        <v>41666</v>
      </c>
      <c r="AI568" s="40">
        <f ca="1">AI567+SUMIFS('Transactions (Dated)'!$E$2:$E$53,'Transactions (Dated)'!$D$2:$D$53,'Share Values'!$V568,'Transactions (Dated)'!$B$2:$B$53,'Share Values'!AI$11,'Transactions (Dated)'!$C$2:$C$53,"Buy")-SUMIFS('Transactions (Dated)'!$E$2:$E$53,'Transactions (Dated)'!$D$2:$D$53,'Share Values'!$V568,'Transactions (Dated)'!$B$2:$B$53,'Share Values'!AI$11,'Transactions (Dated)'!$C$2:$C$53,"Sell")</f>
        <v>5973</v>
      </c>
      <c r="AJ568" s="40">
        <f ca="1">AJ567+SUMIFS('Transactions (Dated)'!$E$2:$E$53,'Transactions (Dated)'!$D$2:$D$53,'Share Values'!$V568,'Transactions (Dated)'!$B$2:$B$53,'Share Values'!AJ$11,'Transactions (Dated)'!$C$2:$C$53,"Buy")-SUMIFS('Transactions (Dated)'!$E$2:$E$53,'Transactions (Dated)'!$D$2:$D$53,'Share Values'!$V568,'Transactions (Dated)'!$B$2:$B$53,'Share Values'!AJ$11,'Transactions (Dated)'!$C$2:$C$53,"Sell")</f>
        <v>1246</v>
      </c>
      <c r="AM568" s="3">
        <f t="shared" si="225"/>
        <v>42720</v>
      </c>
      <c r="AN568" s="6">
        <f t="shared" ca="1" si="226"/>
        <v>46758.75</v>
      </c>
      <c r="AO568" s="6">
        <f t="shared" ca="1" si="227"/>
        <v>21750</v>
      </c>
      <c r="AP568" s="6">
        <f t="shared" ca="1" si="228"/>
        <v>0</v>
      </c>
      <c r="AQ568" s="6">
        <f t="shared" ca="1" si="229"/>
        <v>70193.2</v>
      </c>
      <c r="AR568" s="6">
        <f t="shared" ca="1" si="230"/>
        <v>28246.44</v>
      </c>
      <c r="AS568" s="6">
        <f t="shared" ca="1" si="231"/>
        <v>67963</v>
      </c>
      <c r="AT568" s="6">
        <f t="shared" ca="1" si="232"/>
        <v>49329.000000000007</v>
      </c>
      <c r="AU568" s="6">
        <f t="shared" ca="1" si="233"/>
        <v>77537.460000000006</v>
      </c>
      <c r="AV568" s="6">
        <f t="shared" ca="1" si="234"/>
        <v>55431.85</v>
      </c>
      <c r="AW568" s="6">
        <f t="shared" ca="1" si="235"/>
        <v>52507.640000000007</v>
      </c>
      <c r="AX568" s="6">
        <f t="shared" ca="1" si="236"/>
        <v>66051.899999999994</v>
      </c>
      <c r="AY568" s="6">
        <f t="shared" ca="1" si="237"/>
        <v>59582.38</v>
      </c>
      <c r="AZ568" s="6">
        <f t="shared" ca="1" si="238"/>
        <v>48918.869999999995</v>
      </c>
      <c r="BA568" s="6">
        <f t="shared" ca="1" si="239"/>
        <v>50512.84</v>
      </c>
      <c r="BB568" s="6"/>
      <c r="BD568" s="4">
        <f t="shared" ca="1" si="240"/>
        <v>694783.33</v>
      </c>
      <c r="BF568" s="3">
        <f t="shared" si="241"/>
        <v>42720</v>
      </c>
      <c r="BG568" s="6">
        <f>BG567+SUMIFS('Transactions (Dated)'!H:H,'Transactions (Dated)'!D:D,'Share Values'!AM568)</f>
        <v>383757.10999999993</v>
      </c>
      <c r="BH568" s="6">
        <f ca="1">BH567+SUMIFS('Transactions (Dated)'!$F:$F,'Transactions (Dated)'!$D:$D,$BF568,'Transactions (Dated)'!$B:$B,BH$11,'Transactions (Dated)'!$C:$C,"Dividend (paid to cash)")*W568</f>
        <v>0</v>
      </c>
      <c r="BI568" s="6">
        <f ca="1">BI567+SUMIFS('Transactions (Dated)'!$F:$F,'Transactions (Dated)'!$D:$D,$BF568,'Transactions (Dated)'!$B:$B,BI$11,'Transactions (Dated)'!$C:$C,"Dividend (paid to cash)")*X568</f>
        <v>2421.875</v>
      </c>
      <c r="BJ568" s="6">
        <f ca="1">BJ567+SUMIFS('Transactions (Dated)'!$F:$F,'Transactions (Dated)'!$D:$D,$BF568,'Transactions (Dated)'!$B:$B,BJ$11,'Transactions (Dated)'!$C:$C,"Dividend (paid to cash)")*Y568</f>
        <v>0</v>
      </c>
      <c r="BK568" s="6">
        <f ca="1">BK567+SUMIFS('Transactions (Dated)'!$F:$F,'Transactions (Dated)'!$D:$D,$BF568,'Transactions (Dated)'!$B:$B,BK$11,'Transactions (Dated)'!$C:$C,"Dividend (paid to cash)")*Z568</f>
        <v>567.6</v>
      </c>
      <c r="BL568" s="6">
        <f ca="1">BL567+SUMIFS('Transactions (Dated)'!$F:$F,'Transactions (Dated)'!$D:$D,$BF568,'Transactions (Dated)'!$B:$B,BL$11,'Transactions (Dated)'!$C:$C,"Dividend (paid to cash)")*AA568</f>
        <v>0</v>
      </c>
      <c r="BM568" s="6">
        <f ca="1">BM567+SUMIFS('Transactions (Dated)'!$F:$F,'Transactions (Dated)'!$D:$D,$BF568,'Transactions (Dated)'!$B:$B,BM$11,'Transactions (Dated)'!$C:$C,"Dividend (paid to cash)")*AB568</f>
        <v>4311.8040000000001</v>
      </c>
      <c r="BN568" s="6">
        <f ca="1">BN567+SUMIFS('Transactions (Dated)'!$F:$F,'Transactions (Dated)'!$D:$D,$BF568,'Transactions (Dated)'!$B:$B,BN$11,'Transactions (Dated)'!$C:$C,"Dividend (paid to cash)")*AC568</f>
        <v>3190</v>
      </c>
      <c r="BO568" s="6">
        <f ca="1">BO567+SUMIFS('Transactions (Dated)'!$F:$F,'Transactions (Dated)'!$D:$D,$BF568,'Transactions (Dated)'!$B:$B,BO$11,'Transactions (Dated)'!$C:$C,"Dividend (paid to cash)")*AD568</f>
        <v>0</v>
      </c>
      <c r="BP568" s="6">
        <f ca="1">BP567+SUMIFS('Transactions (Dated)'!$F:$F,'Transactions (Dated)'!$D:$D,$BF568,'Transactions (Dated)'!$B:$B,BP$11,'Transactions (Dated)'!$C:$C,"Dividend (paid to cash)")*AE568</f>
        <v>0</v>
      </c>
      <c r="BQ568" s="6">
        <f ca="1">BQ567+SUMIFS('Transactions (Dated)'!$F:$F,'Transactions (Dated)'!$D:$D,$BF568,'Transactions (Dated)'!$B:$B,BQ$11,'Transactions (Dated)'!$C:$C,"Dividend (paid to cash)")*AF568</f>
        <v>0</v>
      </c>
      <c r="BR568" s="6">
        <f ca="1">BR567+SUMIFS('Transactions (Dated)'!$F:$F,'Transactions (Dated)'!$D:$D,$BF568,'Transactions (Dated)'!$B:$B,BR$11,'Transactions (Dated)'!$C:$C,"Dividend (paid to cash)")*AG568</f>
        <v>376.245</v>
      </c>
      <c r="BS568" s="6">
        <f ca="1">BS567+SUMIFS('Transactions (Dated)'!$F:$F,'Transactions (Dated)'!$D:$D,$BF568,'Transactions (Dated)'!$B:$B,BS$11,'Transactions (Dated)'!$C:$C,"Dividend (paid to cash)")*AH568</f>
        <v>0</v>
      </c>
      <c r="BT568" s="6">
        <f ca="1">BT567+SUMIFS('Transactions (Dated)'!$F:$F,'Transactions (Dated)'!$D:$D,$BF568,'Transactions (Dated)'!$B:$B,BT$11,'Transactions (Dated)'!$C:$C,"Dividend (paid to cash)")*AI568</f>
        <v>0</v>
      </c>
      <c r="BU568" s="6">
        <f ca="1">BU567+SUMIFS('Transactions (Dated)'!$F:$F,'Transactions (Dated)'!$D:$D,$BF568,'Transactions (Dated)'!$B:$B,BU$11,'Transactions (Dated)'!$C:$C,"Dividend (paid to cash)")*AJ568</f>
        <v>0</v>
      </c>
      <c r="BX568" s="6">
        <f t="shared" ca="1" si="242"/>
        <v>394624.6339999999</v>
      </c>
      <c r="BZ568" s="3">
        <f t="shared" si="243"/>
        <v>42720</v>
      </c>
      <c r="CA568" s="4">
        <f t="shared" ca="1" si="244"/>
        <v>694783.33</v>
      </c>
      <c r="CB568" s="4">
        <f t="shared" ca="1" si="245"/>
        <v>394624.6339999999</v>
      </c>
      <c r="CD568" s="4">
        <f t="shared" ca="1" si="246"/>
        <v>1089407.9639999999</v>
      </c>
    </row>
    <row r="569" spans="2:82">
      <c r="B569" s="3">
        <f t="shared" si="221"/>
        <v>42723</v>
      </c>
      <c r="C569" s="2">
        <v>15269.9</v>
      </c>
      <c r="E569" s="70">
        <v>42723</v>
      </c>
      <c r="F569" s="69">
        <v>10.34</v>
      </c>
      <c r="G569" s="69">
        <v>2.25</v>
      </c>
      <c r="H569" s="69">
        <v>20.69</v>
      </c>
      <c r="I569" s="69">
        <v>37.26</v>
      </c>
      <c r="J569" s="69">
        <v>12.35</v>
      </c>
      <c r="K569" s="69">
        <v>14.01</v>
      </c>
      <c r="L569" s="69">
        <v>16.97</v>
      </c>
      <c r="M569" s="69">
        <v>5.51</v>
      </c>
      <c r="N569" s="69">
        <v>8.15</v>
      </c>
      <c r="O569" s="69">
        <v>11.69</v>
      </c>
      <c r="P569" s="69">
        <v>23.71</v>
      </c>
      <c r="Q569" s="69">
        <v>1.35</v>
      </c>
      <c r="R569" s="69">
        <v>7.64</v>
      </c>
      <c r="S569" s="69">
        <v>40.92</v>
      </c>
      <c r="V569" s="3">
        <f t="shared" si="224"/>
        <v>42723</v>
      </c>
      <c r="W569" s="40">
        <f ca="1">W568+SUMIFS('Transactions (Dated)'!$E$2:$E$53,'Transactions (Dated)'!$D$2:$D$53,'Share Values'!$V569,'Transactions (Dated)'!$B$2:$B$53,'Share Values'!W$11,'Transactions (Dated)'!$C$2:$C$53,"Buy")-SUMIFS('Transactions (Dated)'!$E$2:$E$53,'Transactions (Dated)'!$D$2:$D$53,'Share Values'!$V569,'Transactions (Dated)'!$B$2:$B$53,'Share Values'!W$11,'Transactions (Dated)'!$C$2:$C$53,"Sell")</f>
        <v>4625</v>
      </c>
      <c r="X569" s="40">
        <f ca="1">X568+SUMIFS('Transactions (Dated)'!$E$2:$E$53,'Transactions (Dated)'!$D$2:$D$53,'Share Values'!$V569,'Transactions (Dated)'!$B$2:$B$53,'Share Values'!X$11,'Transactions (Dated)'!$C$2:$C$53,"Buy")-SUMIFS('Transactions (Dated)'!$E$2:$E$53,'Transactions (Dated)'!$D$2:$D$53,'Share Values'!$V569,'Transactions (Dated)'!$B$2:$B$53,'Share Values'!X$11,'Transactions (Dated)'!$C$2:$C$53,"Sell")</f>
        <v>9375</v>
      </c>
      <c r="Y569" s="40">
        <f ca="1">Y568+SUMIFS('Transactions (Dated)'!$E$2:$E$53,'Transactions (Dated)'!$D$2:$D$53,'Share Values'!$V569,'Transactions (Dated)'!$B$2:$B$53,'Share Values'!Y$11,'Transactions (Dated)'!$C$2:$C$53,"Buy")-SUMIFS('Transactions (Dated)'!$E$2:$E$53,'Transactions (Dated)'!$D$2:$D$53,'Share Values'!$V569,'Transactions (Dated)'!$B$2:$B$53,'Share Values'!Y$11,'Transactions (Dated)'!$C$2:$C$53,"Sell")</f>
        <v>0</v>
      </c>
      <c r="Z569" s="40">
        <f ca="1">Z568+SUMIFS('Transactions (Dated)'!$E$2:$E$53,'Transactions (Dated)'!$D$2:$D$53,'Share Values'!$V569,'Transactions (Dated)'!$B$2:$B$53,'Share Values'!Z$11,'Transactions (Dated)'!$C$2:$C$53,"Buy")-SUMIFS('Transactions (Dated)'!$E$2:$E$53,'Transactions (Dated)'!$D$2:$D$53,'Share Values'!$V569,'Transactions (Dated)'!$B$2:$B$53,'Share Values'!Z$11,'Transactions (Dated)'!$C$2:$C$53,"Sell")</f>
        <v>1892</v>
      </c>
      <c r="AA569" s="40">
        <f ca="1">AA568+SUMIFS('Transactions (Dated)'!$E$2:$E$53,'Transactions (Dated)'!$D$2:$D$53,'Share Values'!$V569,'Transactions (Dated)'!$B$2:$B$53,'Share Values'!AA$11,'Transactions (Dated)'!$C$2:$C$53,"Buy")-SUMIFS('Transactions (Dated)'!$E$2:$E$53,'Transactions (Dated)'!$D$2:$D$53,'Share Values'!$V569,'Transactions (Dated)'!$B$2:$B$53,'Share Values'!AA$11,'Transactions (Dated)'!$C$2:$C$53,"Sell")</f>
        <v>2348</v>
      </c>
      <c r="AB569" s="40">
        <f ca="1">AB568+SUMIFS('Transactions (Dated)'!$E$2:$E$53,'Transactions (Dated)'!$D$2:$D$53,'Share Values'!$V569,'Transactions (Dated)'!$B$2:$B$53,'Share Values'!AB$11,'Transactions (Dated)'!$C$2:$C$53,"Buy")-SUMIFS('Transactions (Dated)'!$E$2:$E$53,'Transactions (Dated)'!$D$2:$D$53,'Share Values'!$V569,'Transactions (Dated)'!$B$2:$B$53,'Share Values'!AB$11,'Transactions (Dated)'!$C$2:$C$53,"Sell")</f>
        <v>4900</v>
      </c>
      <c r="AC569" s="40">
        <f ca="1">AC568+SUMIFS('Transactions (Dated)'!$E$2:$E$53,'Transactions (Dated)'!$D$2:$D$53,'Share Values'!$V569,'Transactions (Dated)'!$B$2:$B$53,'Share Values'!AC$11,'Transactions (Dated)'!$C$2:$C$53,"Buy")-SUMIFS('Transactions (Dated)'!$E$2:$E$53,'Transactions (Dated)'!$D$2:$D$53,'Share Values'!$V569,'Transactions (Dated)'!$B$2:$B$53,'Share Values'!AC$11,'Transactions (Dated)'!$C$2:$C$53,"Sell")</f>
        <v>2900</v>
      </c>
      <c r="AD569" s="40">
        <f ca="1">AD568+SUMIFS('Transactions (Dated)'!$E$2:$E$53,'Transactions (Dated)'!$D$2:$D$53,'Share Values'!$V569,'Transactions (Dated)'!$B$2:$B$53,'Share Values'!AD$11,'Transactions (Dated)'!$C$2:$C$53,"Buy")-SUMIFS('Transactions (Dated)'!$E$2:$E$53,'Transactions (Dated)'!$D$2:$D$53,'Share Values'!$V569,'Transactions (Dated)'!$B$2:$B$53,'Share Values'!AD$11,'Transactions (Dated)'!$C$2:$C$53,"Sell")</f>
        <v>14201</v>
      </c>
      <c r="AE569" s="40">
        <f ca="1">AE568+SUMIFS('Transactions (Dated)'!$E$2:$E$53,'Transactions (Dated)'!$D$2:$D$53,'Share Values'!$V569,'Transactions (Dated)'!$B$2:$B$53,'Share Values'!AE$11,'Transactions (Dated)'!$C$2:$C$53,"Buy")-SUMIFS('Transactions (Dated)'!$E$2:$E$53,'Transactions (Dated)'!$D$2:$D$53,'Share Values'!$V569,'Transactions (Dated)'!$B$2:$B$53,'Share Values'!AE$11,'Transactions (Dated)'!$C$2:$C$53,"Sell")</f>
        <v>6835</v>
      </c>
      <c r="AF569" s="40">
        <f ca="1">AF568+SUMIFS('Transactions (Dated)'!$E$2:$E$53,'Transactions (Dated)'!$D$2:$D$53,'Share Values'!$V569,'Transactions (Dated)'!$B$2:$B$53,'Share Values'!AF$11,'Transactions (Dated)'!$C$2:$C$53,"Buy")-SUMIFS('Transactions (Dated)'!$E$2:$E$53,'Transactions (Dated)'!$D$2:$D$53,'Share Values'!$V569,'Transactions (Dated)'!$B$2:$B$53,'Share Values'!AF$11,'Transactions (Dated)'!$C$2:$C$53,"Sell")</f>
        <v>4484</v>
      </c>
      <c r="AG569" s="40">
        <f ca="1">AG568+SUMIFS('Transactions (Dated)'!$E$2:$E$53,'Transactions (Dated)'!$D$2:$D$53,'Share Values'!$V569,'Transactions (Dated)'!$B$2:$B$53,'Share Values'!AG$11,'Transactions (Dated)'!$C$2:$C$53,"Buy")-SUMIFS('Transactions (Dated)'!$E$2:$E$53,'Transactions (Dated)'!$D$2:$D$53,'Share Values'!$V569,'Transactions (Dated)'!$B$2:$B$53,'Share Values'!AG$11,'Transactions (Dated)'!$C$2:$C$53,"Sell")</f>
        <v>2787</v>
      </c>
      <c r="AH569" s="40">
        <f ca="1">AH568+SUMIFS('Transactions (Dated)'!$E$2:$E$53,'Transactions (Dated)'!$D$2:$D$53,'Share Values'!$V569,'Transactions (Dated)'!$B$2:$B$53,'Share Values'!AH$11,'Transactions (Dated)'!$C$2:$C$53,"Buy")-SUMIFS('Transactions (Dated)'!$E$2:$E$53,'Transactions (Dated)'!$D$2:$D$53,'Share Values'!$V569,'Transactions (Dated)'!$B$2:$B$53,'Share Values'!AH$11,'Transactions (Dated)'!$C$2:$C$53,"Sell")</f>
        <v>41666</v>
      </c>
      <c r="AI569" s="40">
        <f ca="1">AI568+SUMIFS('Transactions (Dated)'!$E$2:$E$53,'Transactions (Dated)'!$D$2:$D$53,'Share Values'!$V569,'Transactions (Dated)'!$B$2:$B$53,'Share Values'!AI$11,'Transactions (Dated)'!$C$2:$C$53,"Buy")-SUMIFS('Transactions (Dated)'!$E$2:$E$53,'Transactions (Dated)'!$D$2:$D$53,'Share Values'!$V569,'Transactions (Dated)'!$B$2:$B$53,'Share Values'!AI$11,'Transactions (Dated)'!$C$2:$C$53,"Sell")</f>
        <v>5973</v>
      </c>
      <c r="AJ569" s="40">
        <f ca="1">AJ568+SUMIFS('Transactions (Dated)'!$E$2:$E$53,'Transactions (Dated)'!$D$2:$D$53,'Share Values'!$V569,'Transactions (Dated)'!$B$2:$B$53,'Share Values'!AJ$11,'Transactions (Dated)'!$C$2:$C$53,"Buy")-SUMIFS('Transactions (Dated)'!$E$2:$E$53,'Transactions (Dated)'!$D$2:$D$53,'Share Values'!$V569,'Transactions (Dated)'!$B$2:$B$53,'Share Values'!AJ$11,'Transactions (Dated)'!$C$2:$C$53,"Sell")</f>
        <v>1246</v>
      </c>
      <c r="AM569" s="3">
        <f t="shared" si="225"/>
        <v>42723</v>
      </c>
      <c r="AN569" s="6">
        <f t="shared" ca="1" si="226"/>
        <v>47822.5</v>
      </c>
      <c r="AO569" s="6">
        <f t="shared" ca="1" si="227"/>
        <v>21093.75</v>
      </c>
      <c r="AP569" s="6">
        <f t="shared" ca="1" si="228"/>
        <v>0</v>
      </c>
      <c r="AQ569" s="6">
        <f t="shared" ca="1" si="229"/>
        <v>70495.92</v>
      </c>
      <c r="AR569" s="6">
        <f t="shared" ca="1" si="230"/>
        <v>28997.8</v>
      </c>
      <c r="AS569" s="6">
        <f t="shared" ca="1" si="231"/>
        <v>68649</v>
      </c>
      <c r="AT569" s="6">
        <f t="shared" ca="1" si="232"/>
        <v>49213</v>
      </c>
      <c r="AU569" s="6">
        <f t="shared" ca="1" si="233"/>
        <v>78247.509999999995</v>
      </c>
      <c r="AV569" s="6">
        <f t="shared" ca="1" si="234"/>
        <v>55705.25</v>
      </c>
      <c r="AW569" s="6">
        <f t="shared" ca="1" si="235"/>
        <v>52417.96</v>
      </c>
      <c r="AX569" s="6">
        <f t="shared" ca="1" si="236"/>
        <v>66079.77</v>
      </c>
      <c r="AY569" s="6">
        <f t="shared" ca="1" si="237"/>
        <v>56249.100000000006</v>
      </c>
      <c r="AZ569" s="6">
        <f t="shared" ca="1" si="238"/>
        <v>45633.72</v>
      </c>
      <c r="BA569" s="6">
        <f t="shared" ca="1" si="239"/>
        <v>50986.32</v>
      </c>
      <c r="BB569" s="6"/>
      <c r="BD569" s="4">
        <f t="shared" ca="1" si="240"/>
        <v>691591.59999999986</v>
      </c>
      <c r="BF569" s="3">
        <f t="shared" si="241"/>
        <v>42723</v>
      </c>
      <c r="BG569" s="6">
        <f>BG568+SUMIFS('Transactions (Dated)'!H:H,'Transactions (Dated)'!D:D,'Share Values'!AM569)</f>
        <v>383757.10999999993</v>
      </c>
      <c r="BH569" s="6">
        <f ca="1">BH568+SUMIFS('Transactions (Dated)'!$F:$F,'Transactions (Dated)'!$D:$D,$BF569,'Transactions (Dated)'!$B:$B,BH$11,'Transactions (Dated)'!$C:$C,"Dividend (paid to cash)")*W569</f>
        <v>0</v>
      </c>
      <c r="BI569" s="6">
        <f ca="1">BI568+SUMIFS('Transactions (Dated)'!$F:$F,'Transactions (Dated)'!$D:$D,$BF569,'Transactions (Dated)'!$B:$B,BI$11,'Transactions (Dated)'!$C:$C,"Dividend (paid to cash)")*X569</f>
        <v>2421.875</v>
      </c>
      <c r="BJ569" s="6">
        <f ca="1">BJ568+SUMIFS('Transactions (Dated)'!$F:$F,'Transactions (Dated)'!$D:$D,$BF569,'Transactions (Dated)'!$B:$B,BJ$11,'Transactions (Dated)'!$C:$C,"Dividend (paid to cash)")*Y569</f>
        <v>0</v>
      </c>
      <c r="BK569" s="6">
        <f ca="1">BK568+SUMIFS('Transactions (Dated)'!$F:$F,'Transactions (Dated)'!$D:$D,$BF569,'Transactions (Dated)'!$B:$B,BK$11,'Transactions (Dated)'!$C:$C,"Dividend (paid to cash)")*Z569</f>
        <v>567.6</v>
      </c>
      <c r="BL569" s="6">
        <f ca="1">BL568+SUMIFS('Transactions (Dated)'!$F:$F,'Transactions (Dated)'!$D:$D,$BF569,'Transactions (Dated)'!$B:$B,BL$11,'Transactions (Dated)'!$C:$C,"Dividend (paid to cash)")*AA569</f>
        <v>0</v>
      </c>
      <c r="BM569" s="6">
        <f ca="1">BM568+SUMIFS('Transactions (Dated)'!$F:$F,'Transactions (Dated)'!$D:$D,$BF569,'Transactions (Dated)'!$B:$B,BM$11,'Transactions (Dated)'!$C:$C,"Dividend (paid to cash)")*AB569</f>
        <v>4311.8040000000001</v>
      </c>
      <c r="BN569" s="6">
        <f ca="1">BN568+SUMIFS('Transactions (Dated)'!$F:$F,'Transactions (Dated)'!$D:$D,$BF569,'Transactions (Dated)'!$B:$B,BN$11,'Transactions (Dated)'!$C:$C,"Dividend (paid to cash)")*AC569</f>
        <v>3190</v>
      </c>
      <c r="BO569" s="6">
        <f ca="1">BO568+SUMIFS('Transactions (Dated)'!$F:$F,'Transactions (Dated)'!$D:$D,$BF569,'Transactions (Dated)'!$B:$B,BO$11,'Transactions (Dated)'!$C:$C,"Dividend (paid to cash)")*AD569</f>
        <v>0</v>
      </c>
      <c r="BP569" s="6">
        <f ca="1">BP568+SUMIFS('Transactions (Dated)'!$F:$F,'Transactions (Dated)'!$D:$D,$BF569,'Transactions (Dated)'!$B:$B,BP$11,'Transactions (Dated)'!$C:$C,"Dividend (paid to cash)")*AE569</f>
        <v>0</v>
      </c>
      <c r="BQ569" s="6">
        <f ca="1">BQ568+SUMIFS('Transactions (Dated)'!$F:$F,'Transactions (Dated)'!$D:$D,$BF569,'Transactions (Dated)'!$B:$B,BQ$11,'Transactions (Dated)'!$C:$C,"Dividend (paid to cash)")*AF569</f>
        <v>0</v>
      </c>
      <c r="BR569" s="6">
        <f ca="1">BR568+SUMIFS('Transactions (Dated)'!$F:$F,'Transactions (Dated)'!$D:$D,$BF569,'Transactions (Dated)'!$B:$B,BR$11,'Transactions (Dated)'!$C:$C,"Dividend (paid to cash)")*AG569</f>
        <v>376.245</v>
      </c>
      <c r="BS569" s="6">
        <f ca="1">BS568+SUMIFS('Transactions (Dated)'!$F:$F,'Transactions (Dated)'!$D:$D,$BF569,'Transactions (Dated)'!$B:$B,BS$11,'Transactions (Dated)'!$C:$C,"Dividend (paid to cash)")*AH569</f>
        <v>0</v>
      </c>
      <c r="BT569" s="6">
        <f ca="1">BT568+SUMIFS('Transactions (Dated)'!$F:$F,'Transactions (Dated)'!$D:$D,$BF569,'Transactions (Dated)'!$B:$B,BT$11,'Transactions (Dated)'!$C:$C,"Dividend (paid to cash)")*AI569</f>
        <v>0</v>
      </c>
      <c r="BU569" s="6">
        <f ca="1">BU568+SUMIFS('Transactions (Dated)'!$F:$F,'Transactions (Dated)'!$D:$D,$BF569,'Transactions (Dated)'!$B:$B,BU$11,'Transactions (Dated)'!$C:$C,"Dividend (paid to cash)")*AJ569</f>
        <v>0</v>
      </c>
      <c r="BX569" s="6">
        <f t="shared" ca="1" si="242"/>
        <v>394624.6339999999</v>
      </c>
      <c r="BZ569" s="3">
        <f t="shared" si="243"/>
        <v>42723</v>
      </c>
      <c r="CA569" s="4">
        <f t="shared" ca="1" si="244"/>
        <v>691591.59999999986</v>
      </c>
      <c r="CB569" s="4">
        <f t="shared" ca="1" si="245"/>
        <v>394624.6339999999</v>
      </c>
      <c r="CD569" s="4">
        <f t="shared" ca="1" si="246"/>
        <v>1086216.2339999997</v>
      </c>
    </row>
    <row r="570" spans="2:82">
      <c r="B570" s="3">
        <f t="shared" si="221"/>
        <v>42724</v>
      </c>
      <c r="C570" s="2">
        <v>15293</v>
      </c>
      <c r="E570" s="70">
        <v>42724</v>
      </c>
      <c r="F570" s="69">
        <v>10.02</v>
      </c>
      <c r="G570" s="69">
        <v>2.2799999999999998</v>
      </c>
      <c r="H570" s="69">
        <v>20.73</v>
      </c>
      <c r="I570" s="69">
        <v>37.119999999999997</v>
      </c>
      <c r="J570" s="69">
        <v>12.38</v>
      </c>
      <c r="K570" s="69">
        <v>14.17</v>
      </c>
      <c r="L570" s="69">
        <v>16.940000000000001</v>
      </c>
      <c r="M570" s="69">
        <v>5.52</v>
      </c>
      <c r="N570" s="69">
        <v>8.01</v>
      </c>
      <c r="O570" s="69">
        <v>11.5</v>
      </c>
      <c r="P570" s="69">
        <v>23.7</v>
      </c>
      <c r="Q570" s="69">
        <v>1.41</v>
      </c>
      <c r="R570" s="69">
        <v>8.1199999999999992</v>
      </c>
      <c r="S570" s="69">
        <v>40.6</v>
      </c>
      <c r="V570" s="3">
        <f t="shared" si="224"/>
        <v>42724</v>
      </c>
      <c r="W570" s="40">
        <f ca="1">W569+SUMIFS('Transactions (Dated)'!$E$2:$E$53,'Transactions (Dated)'!$D$2:$D$53,'Share Values'!$V570,'Transactions (Dated)'!$B$2:$B$53,'Share Values'!W$11,'Transactions (Dated)'!$C$2:$C$53,"Buy")-SUMIFS('Transactions (Dated)'!$E$2:$E$53,'Transactions (Dated)'!$D$2:$D$53,'Share Values'!$V570,'Transactions (Dated)'!$B$2:$B$53,'Share Values'!W$11,'Transactions (Dated)'!$C$2:$C$53,"Sell")</f>
        <v>4625</v>
      </c>
      <c r="X570" s="40">
        <f ca="1">X569+SUMIFS('Transactions (Dated)'!$E$2:$E$53,'Transactions (Dated)'!$D$2:$D$53,'Share Values'!$V570,'Transactions (Dated)'!$B$2:$B$53,'Share Values'!X$11,'Transactions (Dated)'!$C$2:$C$53,"Buy")-SUMIFS('Transactions (Dated)'!$E$2:$E$53,'Transactions (Dated)'!$D$2:$D$53,'Share Values'!$V570,'Transactions (Dated)'!$B$2:$B$53,'Share Values'!X$11,'Transactions (Dated)'!$C$2:$C$53,"Sell")</f>
        <v>9375</v>
      </c>
      <c r="Y570" s="40">
        <f ca="1">Y569+SUMIFS('Transactions (Dated)'!$E$2:$E$53,'Transactions (Dated)'!$D$2:$D$53,'Share Values'!$V570,'Transactions (Dated)'!$B$2:$B$53,'Share Values'!Y$11,'Transactions (Dated)'!$C$2:$C$53,"Buy")-SUMIFS('Transactions (Dated)'!$E$2:$E$53,'Transactions (Dated)'!$D$2:$D$53,'Share Values'!$V570,'Transactions (Dated)'!$B$2:$B$53,'Share Values'!Y$11,'Transactions (Dated)'!$C$2:$C$53,"Sell")</f>
        <v>0</v>
      </c>
      <c r="Z570" s="40">
        <f ca="1">Z569+SUMIFS('Transactions (Dated)'!$E$2:$E$53,'Transactions (Dated)'!$D$2:$D$53,'Share Values'!$V570,'Transactions (Dated)'!$B$2:$B$53,'Share Values'!Z$11,'Transactions (Dated)'!$C$2:$C$53,"Buy")-SUMIFS('Transactions (Dated)'!$E$2:$E$53,'Transactions (Dated)'!$D$2:$D$53,'Share Values'!$V570,'Transactions (Dated)'!$B$2:$B$53,'Share Values'!Z$11,'Transactions (Dated)'!$C$2:$C$53,"Sell")</f>
        <v>1892</v>
      </c>
      <c r="AA570" s="40">
        <f ca="1">AA569+SUMIFS('Transactions (Dated)'!$E$2:$E$53,'Transactions (Dated)'!$D$2:$D$53,'Share Values'!$V570,'Transactions (Dated)'!$B$2:$B$53,'Share Values'!AA$11,'Transactions (Dated)'!$C$2:$C$53,"Buy")-SUMIFS('Transactions (Dated)'!$E$2:$E$53,'Transactions (Dated)'!$D$2:$D$53,'Share Values'!$V570,'Transactions (Dated)'!$B$2:$B$53,'Share Values'!AA$11,'Transactions (Dated)'!$C$2:$C$53,"Sell")</f>
        <v>2348</v>
      </c>
      <c r="AB570" s="40">
        <f ca="1">AB569+SUMIFS('Transactions (Dated)'!$E$2:$E$53,'Transactions (Dated)'!$D$2:$D$53,'Share Values'!$V570,'Transactions (Dated)'!$B$2:$B$53,'Share Values'!AB$11,'Transactions (Dated)'!$C$2:$C$53,"Buy")-SUMIFS('Transactions (Dated)'!$E$2:$E$53,'Transactions (Dated)'!$D$2:$D$53,'Share Values'!$V570,'Transactions (Dated)'!$B$2:$B$53,'Share Values'!AB$11,'Transactions (Dated)'!$C$2:$C$53,"Sell")</f>
        <v>4900</v>
      </c>
      <c r="AC570" s="40">
        <f ca="1">AC569+SUMIFS('Transactions (Dated)'!$E$2:$E$53,'Transactions (Dated)'!$D$2:$D$53,'Share Values'!$V570,'Transactions (Dated)'!$B$2:$B$53,'Share Values'!AC$11,'Transactions (Dated)'!$C$2:$C$53,"Buy")-SUMIFS('Transactions (Dated)'!$E$2:$E$53,'Transactions (Dated)'!$D$2:$D$53,'Share Values'!$V570,'Transactions (Dated)'!$B$2:$B$53,'Share Values'!AC$11,'Transactions (Dated)'!$C$2:$C$53,"Sell")</f>
        <v>2900</v>
      </c>
      <c r="AD570" s="40">
        <f ca="1">AD569+SUMIFS('Transactions (Dated)'!$E$2:$E$53,'Transactions (Dated)'!$D$2:$D$53,'Share Values'!$V570,'Transactions (Dated)'!$B$2:$B$53,'Share Values'!AD$11,'Transactions (Dated)'!$C$2:$C$53,"Buy")-SUMIFS('Transactions (Dated)'!$E$2:$E$53,'Transactions (Dated)'!$D$2:$D$53,'Share Values'!$V570,'Transactions (Dated)'!$B$2:$B$53,'Share Values'!AD$11,'Transactions (Dated)'!$C$2:$C$53,"Sell")</f>
        <v>14201</v>
      </c>
      <c r="AE570" s="40">
        <f ca="1">AE569+SUMIFS('Transactions (Dated)'!$E$2:$E$53,'Transactions (Dated)'!$D$2:$D$53,'Share Values'!$V570,'Transactions (Dated)'!$B$2:$B$53,'Share Values'!AE$11,'Transactions (Dated)'!$C$2:$C$53,"Buy")-SUMIFS('Transactions (Dated)'!$E$2:$E$53,'Transactions (Dated)'!$D$2:$D$53,'Share Values'!$V570,'Transactions (Dated)'!$B$2:$B$53,'Share Values'!AE$11,'Transactions (Dated)'!$C$2:$C$53,"Sell")</f>
        <v>6835</v>
      </c>
      <c r="AF570" s="40">
        <f ca="1">AF569+SUMIFS('Transactions (Dated)'!$E$2:$E$53,'Transactions (Dated)'!$D$2:$D$53,'Share Values'!$V570,'Transactions (Dated)'!$B$2:$B$53,'Share Values'!AF$11,'Transactions (Dated)'!$C$2:$C$53,"Buy")-SUMIFS('Transactions (Dated)'!$E$2:$E$53,'Transactions (Dated)'!$D$2:$D$53,'Share Values'!$V570,'Transactions (Dated)'!$B$2:$B$53,'Share Values'!AF$11,'Transactions (Dated)'!$C$2:$C$53,"Sell")</f>
        <v>4484</v>
      </c>
      <c r="AG570" s="40">
        <f ca="1">AG569+SUMIFS('Transactions (Dated)'!$E$2:$E$53,'Transactions (Dated)'!$D$2:$D$53,'Share Values'!$V570,'Transactions (Dated)'!$B$2:$B$53,'Share Values'!AG$11,'Transactions (Dated)'!$C$2:$C$53,"Buy")-SUMIFS('Transactions (Dated)'!$E$2:$E$53,'Transactions (Dated)'!$D$2:$D$53,'Share Values'!$V570,'Transactions (Dated)'!$B$2:$B$53,'Share Values'!AG$11,'Transactions (Dated)'!$C$2:$C$53,"Sell")</f>
        <v>2787</v>
      </c>
      <c r="AH570" s="40">
        <f ca="1">AH569+SUMIFS('Transactions (Dated)'!$E$2:$E$53,'Transactions (Dated)'!$D$2:$D$53,'Share Values'!$V570,'Transactions (Dated)'!$B$2:$B$53,'Share Values'!AH$11,'Transactions (Dated)'!$C$2:$C$53,"Buy")-SUMIFS('Transactions (Dated)'!$E$2:$E$53,'Transactions (Dated)'!$D$2:$D$53,'Share Values'!$V570,'Transactions (Dated)'!$B$2:$B$53,'Share Values'!AH$11,'Transactions (Dated)'!$C$2:$C$53,"Sell")</f>
        <v>41666</v>
      </c>
      <c r="AI570" s="40">
        <f ca="1">AI569+SUMIFS('Transactions (Dated)'!$E$2:$E$53,'Transactions (Dated)'!$D$2:$D$53,'Share Values'!$V570,'Transactions (Dated)'!$B$2:$B$53,'Share Values'!AI$11,'Transactions (Dated)'!$C$2:$C$53,"Buy")-SUMIFS('Transactions (Dated)'!$E$2:$E$53,'Transactions (Dated)'!$D$2:$D$53,'Share Values'!$V570,'Transactions (Dated)'!$B$2:$B$53,'Share Values'!AI$11,'Transactions (Dated)'!$C$2:$C$53,"Sell")</f>
        <v>5973</v>
      </c>
      <c r="AJ570" s="40">
        <f ca="1">AJ569+SUMIFS('Transactions (Dated)'!$E$2:$E$53,'Transactions (Dated)'!$D$2:$D$53,'Share Values'!$V570,'Transactions (Dated)'!$B$2:$B$53,'Share Values'!AJ$11,'Transactions (Dated)'!$C$2:$C$53,"Buy")-SUMIFS('Transactions (Dated)'!$E$2:$E$53,'Transactions (Dated)'!$D$2:$D$53,'Share Values'!$V570,'Transactions (Dated)'!$B$2:$B$53,'Share Values'!AJ$11,'Transactions (Dated)'!$C$2:$C$53,"Sell")</f>
        <v>1246</v>
      </c>
      <c r="AM570" s="3">
        <f t="shared" si="225"/>
        <v>42724</v>
      </c>
      <c r="AN570" s="6">
        <f t="shared" ca="1" si="226"/>
        <v>46342.5</v>
      </c>
      <c r="AO570" s="6">
        <f t="shared" ca="1" si="227"/>
        <v>21374.999999999996</v>
      </c>
      <c r="AP570" s="6">
        <f t="shared" ca="1" si="228"/>
        <v>0</v>
      </c>
      <c r="AQ570" s="6">
        <f t="shared" ca="1" si="229"/>
        <v>70231.039999999994</v>
      </c>
      <c r="AR570" s="6">
        <f t="shared" ca="1" si="230"/>
        <v>29068.240000000002</v>
      </c>
      <c r="AS570" s="6">
        <f t="shared" ca="1" si="231"/>
        <v>69433</v>
      </c>
      <c r="AT570" s="6">
        <f t="shared" ca="1" si="232"/>
        <v>49126.000000000007</v>
      </c>
      <c r="AU570" s="6">
        <f t="shared" ca="1" si="233"/>
        <v>78389.51999999999</v>
      </c>
      <c r="AV570" s="6">
        <f t="shared" ca="1" si="234"/>
        <v>54748.35</v>
      </c>
      <c r="AW570" s="6">
        <f t="shared" ca="1" si="235"/>
        <v>51566</v>
      </c>
      <c r="AX570" s="6">
        <f t="shared" ca="1" si="236"/>
        <v>66051.899999999994</v>
      </c>
      <c r="AY570" s="6">
        <f t="shared" ca="1" si="237"/>
        <v>58749.06</v>
      </c>
      <c r="AZ570" s="6">
        <f t="shared" ca="1" si="238"/>
        <v>48500.759999999995</v>
      </c>
      <c r="BA570" s="6">
        <f t="shared" ca="1" si="239"/>
        <v>50587.6</v>
      </c>
      <c r="BB570" s="6"/>
      <c r="BD570" s="4">
        <f t="shared" ca="1" si="240"/>
        <v>694168.96999999986</v>
      </c>
      <c r="BF570" s="3">
        <f t="shared" si="241"/>
        <v>42724</v>
      </c>
      <c r="BG570" s="6">
        <f>BG569+SUMIFS('Transactions (Dated)'!H:H,'Transactions (Dated)'!D:D,'Share Values'!AM570)</f>
        <v>383757.10999999993</v>
      </c>
      <c r="BH570" s="6">
        <f ca="1">BH569+SUMIFS('Transactions (Dated)'!$F:$F,'Transactions (Dated)'!$D:$D,$BF570,'Transactions (Dated)'!$B:$B,BH$11,'Transactions (Dated)'!$C:$C,"Dividend (paid to cash)")*W570</f>
        <v>0</v>
      </c>
      <c r="BI570" s="6">
        <f ca="1">BI569+SUMIFS('Transactions (Dated)'!$F:$F,'Transactions (Dated)'!$D:$D,$BF570,'Transactions (Dated)'!$B:$B,BI$11,'Transactions (Dated)'!$C:$C,"Dividend (paid to cash)")*X570</f>
        <v>2421.875</v>
      </c>
      <c r="BJ570" s="6">
        <f ca="1">BJ569+SUMIFS('Transactions (Dated)'!$F:$F,'Transactions (Dated)'!$D:$D,$BF570,'Transactions (Dated)'!$B:$B,BJ$11,'Transactions (Dated)'!$C:$C,"Dividend (paid to cash)")*Y570</f>
        <v>0</v>
      </c>
      <c r="BK570" s="6">
        <f ca="1">BK569+SUMIFS('Transactions (Dated)'!$F:$F,'Transactions (Dated)'!$D:$D,$BF570,'Transactions (Dated)'!$B:$B,BK$11,'Transactions (Dated)'!$C:$C,"Dividend (paid to cash)")*Z570</f>
        <v>567.6</v>
      </c>
      <c r="BL570" s="6">
        <f ca="1">BL569+SUMIFS('Transactions (Dated)'!$F:$F,'Transactions (Dated)'!$D:$D,$BF570,'Transactions (Dated)'!$B:$B,BL$11,'Transactions (Dated)'!$C:$C,"Dividend (paid to cash)")*AA570</f>
        <v>0</v>
      </c>
      <c r="BM570" s="6">
        <f ca="1">BM569+SUMIFS('Transactions (Dated)'!$F:$F,'Transactions (Dated)'!$D:$D,$BF570,'Transactions (Dated)'!$B:$B,BM$11,'Transactions (Dated)'!$C:$C,"Dividend (paid to cash)")*AB570</f>
        <v>4311.8040000000001</v>
      </c>
      <c r="BN570" s="6">
        <f ca="1">BN569+SUMIFS('Transactions (Dated)'!$F:$F,'Transactions (Dated)'!$D:$D,$BF570,'Transactions (Dated)'!$B:$B,BN$11,'Transactions (Dated)'!$C:$C,"Dividend (paid to cash)")*AC570</f>
        <v>3190</v>
      </c>
      <c r="BO570" s="6">
        <f ca="1">BO569+SUMIFS('Transactions (Dated)'!$F:$F,'Transactions (Dated)'!$D:$D,$BF570,'Transactions (Dated)'!$B:$B,BO$11,'Transactions (Dated)'!$C:$C,"Dividend (paid to cash)")*AD570</f>
        <v>0</v>
      </c>
      <c r="BP570" s="6">
        <f ca="1">BP569+SUMIFS('Transactions (Dated)'!$F:$F,'Transactions (Dated)'!$D:$D,$BF570,'Transactions (Dated)'!$B:$B,BP$11,'Transactions (Dated)'!$C:$C,"Dividend (paid to cash)")*AE570</f>
        <v>0</v>
      </c>
      <c r="BQ570" s="6">
        <f ca="1">BQ569+SUMIFS('Transactions (Dated)'!$F:$F,'Transactions (Dated)'!$D:$D,$BF570,'Transactions (Dated)'!$B:$B,BQ$11,'Transactions (Dated)'!$C:$C,"Dividend (paid to cash)")*AF570</f>
        <v>0</v>
      </c>
      <c r="BR570" s="6">
        <f ca="1">BR569+SUMIFS('Transactions (Dated)'!$F:$F,'Transactions (Dated)'!$D:$D,$BF570,'Transactions (Dated)'!$B:$B,BR$11,'Transactions (Dated)'!$C:$C,"Dividend (paid to cash)")*AG570</f>
        <v>376.245</v>
      </c>
      <c r="BS570" s="6">
        <f ca="1">BS569+SUMIFS('Transactions (Dated)'!$F:$F,'Transactions (Dated)'!$D:$D,$BF570,'Transactions (Dated)'!$B:$B,BS$11,'Transactions (Dated)'!$C:$C,"Dividend (paid to cash)")*AH570</f>
        <v>0</v>
      </c>
      <c r="BT570" s="6">
        <f ca="1">BT569+SUMIFS('Transactions (Dated)'!$F:$F,'Transactions (Dated)'!$D:$D,$BF570,'Transactions (Dated)'!$B:$B,BT$11,'Transactions (Dated)'!$C:$C,"Dividend (paid to cash)")*AI570</f>
        <v>0</v>
      </c>
      <c r="BU570" s="6">
        <f ca="1">BU569+SUMIFS('Transactions (Dated)'!$F:$F,'Transactions (Dated)'!$D:$D,$BF570,'Transactions (Dated)'!$B:$B,BU$11,'Transactions (Dated)'!$C:$C,"Dividend (paid to cash)")*AJ570</f>
        <v>0</v>
      </c>
      <c r="BX570" s="6">
        <f t="shared" ca="1" si="242"/>
        <v>394624.6339999999</v>
      </c>
      <c r="BZ570" s="3">
        <f t="shared" si="243"/>
        <v>42724</v>
      </c>
      <c r="CA570" s="4">
        <f t="shared" ca="1" si="244"/>
        <v>694168.96999999986</v>
      </c>
      <c r="CB570" s="4">
        <f t="shared" ca="1" si="245"/>
        <v>394624.6339999999</v>
      </c>
      <c r="CD570" s="4">
        <f t="shared" ca="1" si="246"/>
        <v>1088793.6039999998</v>
      </c>
    </row>
    <row r="571" spans="2:82">
      <c r="B571" s="3">
        <f t="shared" si="221"/>
        <v>42725</v>
      </c>
      <c r="C571" s="2">
        <v>15305.9</v>
      </c>
      <c r="E571" s="70">
        <v>42725</v>
      </c>
      <c r="F571" s="69">
        <v>9.7799999999999994</v>
      </c>
      <c r="G571" s="69">
        <v>2.29</v>
      </c>
      <c r="H571" s="69">
        <v>20.74</v>
      </c>
      <c r="I571" s="69">
        <v>37.369999999999997</v>
      </c>
      <c r="J571" s="69">
        <v>12.28</v>
      </c>
      <c r="K571" s="69">
        <v>14.26</v>
      </c>
      <c r="L571" s="69">
        <v>17.22</v>
      </c>
      <c r="M571" s="69">
        <v>5.52</v>
      </c>
      <c r="N571" s="69">
        <v>8.08</v>
      </c>
      <c r="O571" s="69">
        <v>11.46</v>
      </c>
      <c r="P571" s="69">
        <v>23.58</v>
      </c>
      <c r="Q571" s="69">
        <v>1.44</v>
      </c>
      <c r="R571" s="69">
        <v>7.92</v>
      </c>
      <c r="S571" s="69">
        <v>40.68</v>
      </c>
      <c r="V571" s="3">
        <f t="shared" si="224"/>
        <v>42725</v>
      </c>
      <c r="W571" s="40">
        <f ca="1">W570+SUMIFS('Transactions (Dated)'!$E$2:$E$53,'Transactions (Dated)'!$D$2:$D$53,'Share Values'!$V571,'Transactions (Dated)'!$B$2:$B$53,'Share Values'!W$11,'Transactions (Dated)'!$C$2:$C$53,"Buy")-SUMIFS('Transactions (Dated)'!$E$2:$E$53,'Transactions (Dated)'!$D$2:$D$53,'Share Values'!$V571,'Transactions (Dated)'!$B$2:$B$53,'Share Values'!W$11,'Transactions (Dated)'!$C$2:$C$53,"Sell")</f>
        <v>4625</v>
      </c>
      <c r="X571" s="40">
        <f ca="1">X570+SUMIFS('Transactions (Dated)'!$E$2:$E$53,'Transactions (Dated)'!$D$2:$D$53,'Share Values'!$V571,'Transactions (Dated)'!$B$2:$B$53,'Share Values'!X$11,'Transactions (Dated)'!$C$2:$C$53,"Buy")-SUMIFS('Transactions (Dated)'!$E$2:$E$53,'Transactions (Dated)'!$D$2:$D$53,'Share Values'!$V571,'Transactions (Dated)'!$B$2:$B$53,'Share Values'!X$11,'Transactions (Dated)'!$C$2:$C$53,"Sell")</f>
        <v>9375</v>
      </c>
      <c r="Y571" s="40">
        <f ca="1">Y570+SUMIFS('Transactions (Dated)'!$E$2:$E$53,'Transactions (Dated)'!$D$2:$D$53,'Share Values'!$V571,'Transactions (Dated)'!$B$2:$B$53,'Share Values'!Y$11,'Transactions (Dated)'!$C$2:$C$53,"Buy")-SUMIFS('Transactions (Dated)'!$E$2:$E$53,'Transactions (Dated)'!$D$2:$D$53,'Share Values'!$V571,'Transactions (Dated)'!$B$2:$B$53,'Share Values'!Y$11,'Transactions (Dated)'!$C$2:$C$53,"Sell")</f>
        <v>0</v>
      </c>
      <c r="Z571" s="40">
        <f ca="1">Z570+SUMIFS('Transactions (Dated)'!$E$2:$E$53,'Transactions (Dated)'!$D$2:$D$53,'Share Values'!$V571,'Transactions (Dated)'!$B$2:$B$53,'Share Values'!Z$11,'Transactions (Dated)'!$C$2:$C$53,"Buy")-SUMIFS('Transactions (Dated)'!$E$2:$E$53,'Transactions (Dated)'!$D$2:$D$53,'Share Values'!$V571,'Transactions (Dated)'!$B$2:$B$53,'Share Values'!Z$11,'Transactions (Dated)'!$C$2:$C$53,"Sell")</f>
        <v>1892</v>
      </c>
      <c r="AA571" s="40">
        <f ca="1">AA570+SUMIFS('Transactions (Dated)'!$E$2:$E$53,'Transactions (Dated)'!$D$2:$D$53,'Share Values'!$V571,'Transactions (Dated)'!$B$2:$B$53,'Share Values'!AA$11,'Transactions (Dated)'!$C$2:$C$53,"Buy")-SUMIFS('Transactions (Dated)'!$E$2:$E$53,'Transactions (Dated)'!$D$2:$D$53,'Share Values'!$V571,'Transactions (Dated)'!$B$2:$B$53,'Share Values'!AA$11,'Transactions (Dated)'!$C$2:$C$53,"Sell")</f>
        <v>2348</v>
      </c>
      <c r="AB571" s="40">
        <f ca="1">AB570+SUMIFS('Transactions (Dated)'!$E$2:$E$53,'Transactions (Dated)'!$D$2:$D$53,'Share Values'!$V571,'Transactions (Dated)'!$B$2:$B$53,'Share Values'!AB$11,'Transactions (Dated)'!$C$2:$C$53,"Buy")-SUMIFS('Transactions (Dated)'!$E$2:$E$53,'Transactions (Dated)'!$D$2:$D$53,'Share Values'!$V571,'Transactions (Dated)'!$B$2:$B$53,'Share Values'!AB$11,'Transactions (Dated)'!$C$2:$C$53,"Sell")</f>
        <v>4900</v>
      </c>
      <c r="AC571" s="40">
        <f ca="1">AC570+SUMIFS('Transactions (Dated)'!$E$2:$E$53,'Transactions (Dated)'!$D$2:$D$53,'Share Values'!$V571,'Transactions (Dated)'!$B$2:$B$53,'Share Values'!AC$11,'Transactions (Dated)'!$C$2:$C$53,"Buy")-SUMIFS('Transactions (Dated)'!$E$2:$E$53,'Transactions (Dated)'!$D$2:$D$53,'Share Values'!$V571,'Transactions (Dated)'!$B$2:$B$53,'Share Values'!AC$11,'Transactions (Dated)'!$C$2:$C$53,"Sell")</f>
        <v>2900</v>
      </c>
      <c r="AD571" s="40">
        <f ca="1">AD570+SUMIFS('Transactions (Dated)'!$E$2:$E$53,'Transactions (Dated)'!$D$2:$D$53,'Share Values'!$V571,'Transactions (Dated)'!$B$2:$B$53,'Share Values'!AD$11,'Transactions (Dated)'!$C$2:$C$53,"Buy")-SUMIFS('Transactions (Dated)'!$E$2:$E$53,'Transactions (Dated)'!$D$2:$D$53,'Share Values'!$V571,'Transactions (Dated)'!$B$2:$B$53,'Share Values'!AD$11,'Transactions (Dated)'!$C$2:$C$53,"Sell")</f>
        <v>14201</v>
      </c>
      <c r="AE571" s="40">
        <f ca="1">AE570+SUMIFS('Transactions (Dated)'!$E$2:$E$53,'Transactions (Dated)'!$D$2:$D$53,'Share Values'!$V571,'Transactions (Dated)'!$B$2:$B$53,'Share Values'!AE$11,'Transactions (Dated)'!$C$2:$C$53,"Buy")-SUMIFS('Transactions (Dated)'!$E$2:$E$53,'Transactions (Dated)'!$D$2:$D$53,'Share Values'!$V571,'Transactions (Dated)'!$B$2:$B$53,'Share Values'!AE$11,'Transactions (Dated)'!$C$2:$C$53,"Sell")</f>
        <v>6835</v>
      </c>
      <c r="AF571" s="40">
        <f ca="1">AF570+SUMIFS('Transactions (Dated)'!$E$2:$E$53,'Transactions (Dated)'!$D$2:$D$53,'Share Values'!$V571,'Transactions (Dated)'!$B$2:$B$53,'Share Values'!AF$11,'Transactions (Dated)'!$C$2:$C$53,"Buy")-SUMIFS('Transactions (Dated)'!$E$2:$E$53,'Transactions (Dated)'!$D$2:$D$53,'Share Values'!$V571,'Transactions (Dated)'!$B$2:$B$53,'Share Values'!AF$11,'Transactions (Dated)'!$C$2:$C$53,"Sell")</f>
        <v>4484</v>
      </c>
      <c r="AG571" s="40">
        <f ca="1">AG570+SUMIFS('Transactions (Dated)'!$E$2:$E$53,'Transactions (Dated)'!$D$2:$D$53,'Share Values'!$V571,'Transactions (Dated)'!$B$2:$B$53,'Share Values'!AG$11,'Transactions (Dated)'!$C$2:$C$53,"Buy")-SUMIFS('Transactions (Dated)'!$E$2:$E$53,'Transactions (Dated)'!$D$2:$D$53,'Share Values'!$V571,'Transactions (Dated)'!$B$2:$B$53,'Share Values'!AG$11,'Transactions (Dated)'!$C$2:$C$53,"Sell")</f>
        <v>2787</v>
      </c>
      <c r="AH571" s="40">
        <f ca="1">AH570+SUMIFS('Transactions (Dated)'!$E$2:$E$53,'Transactions (Dated)'!$D$2:$D$53,'Share Values'!$V571,'Transactions (Dated)'!$B$2:$B$53,'Share Values'!AH$11,'Transactions (Dated)'!$C$2:$C$53,"Buy")-SUMIFS('Transactions (Dated)'!$E$2:$E$53,'Transactions (Dated)'!$D$2:$D$53,'Share Values'!$V571,'Transactions (Dated)'!$B$2:$B$53,'Share Values'!AH$11,'Transactions (Dated)'!$C$2:$C$53,"Sell")</f>
        <v>41666</v>
      </c>
      <c r="AI571" s="40">
        <f ca="1">AI570+SUMIFS('Transactions (Dated)'!$E$2:$E$53,'Transactions (Dated)'!$D$2:$D$53,'Share Values'!$V571,'Transactions (Dated)'!$B$2:$B$53,'Share Values'!AI$11,'Transactions (Dated)'!$C$2:$C$53,"Buy")-SUMIFS('Transactions (Dated)'!$E$2:$E$53,'Transactions (Dated)'!$D$2:$D$53,'Share Values'!$V571,'Transactions (Dated)'!$B$2:$B$53,'Share Values'!AI$11,'Transactions (Dated)'!$C$2:$C$53,"Sell")</f>
        <v>5973</v>
      </c>
      <c r="AJ571" s="40">
        <f ca="1">AJ570+SUMIFS('Transactions (Dated)'!$E$2:$E$53,'Transactions (Dated)'!$D$2:$D$53,'Share Values'!$V571,'Transactions (Dated)'!$B$2:$B$53,'Share Values'!AJ$11,'Transactions (Dated)'!$C$2:$C$53,"Buy")-SUMIFS('Transactions (Dated)'!$E$2:$E$53,'Transactions (Dated)'!$D$2:$D$53,'Share Values'!$V571,'Transactions (Dated)'!$B$2:$B$53,'Share Values'!AJ$11,'Transactions (Dated)'!$C$2:$C$53,"Sell")</f>
        <v>1246</v>
      </c>
      <c r="AM571" s="3">
        <f t="shared" si="225"/>
        <v>42725</v>
      </c>
      <c r="AN571" s="6">
        <f t="shared" ca="1" si="226"/>
        <v>45232.5</v>
      </c>
      <c r="AO571" s="6">
        <f t="shared" ca="1" si="227"/>
        <v>21468.75</v>
      </c>
      <c r="AP571" s="6">
        <f t="shared" ca="1" si="228"/>
        <v>0</v>
      </c>
      <c r="AQ571" s="6">
        <f t="shared" ca="1" si="229"/>
        <v>70704.039999999994</v>
      </c>
      <c r="AR571" s="6">
        <f t="shared" ca="1" si="230"/>
        <v>28833.439999999999</v>
      </c>
      <c r="AS571" s="6">
        <f t="shared" ca="1" si="231"/>
        <v>69874</v>
      </c>
      <c r="AT571" s="6">
        <f t="shared" ca="1" si="232"/>
        <v>49938</v>
      </c>
      <c r="AU571" s="6">
        <f t="shared" ca="1" si="233"/>
        <v>78389.51999999999</v>
      </c>
      <c r="AV571" s="6">
        <f t="shared" ca="1" si="234"/>
        <v>55226.8</v>
      </c>
      <c r="AW571" s="6">
        <f t="shared" ca="1" si="235"/>
        <v>51386.640000000007</v>
      </c>
      <c r="AX571" s="6">
        <f t="shared" ca="1" si="236"/>
        <v>65717.459999999992</v>
      </c>
      <c r="AY571" s="6">
        <f t="shared" ca="1" si="237"/>
        <v>59999.040000000001</v>
      </c>
      <c r="AZ571" s="6">
        <f t="shared" ca="1" si="238"/>
        <v>47306.159999999996</v>
      </c>
      <c r="BA571" s="6">
        <f t="shared" ca="1" si="239"/>
        <v>50687.28</v>
      </c>
      <c r="BB571" s="6"/>
      <c r="BD571" s="4">
        <f t="shared" ca="1" si="240"/>
        <v>694763.63000000012</v>
      </c>
      <c r="BF571" s="3">
        <f t="shared" si="241"/>
        <v>42725</v>
      </c>
      <c r="BG571" s="6">
        <f>BG570+SUMIFS('Transactions (Dated)'!H:H,'Transactions (Dated)'!D:D,'Share Values'!AM571)</f>
        <v>383757.10999999993</v>
      </c>
      <c r="BH571" s="6">
        <f ca="1">BH570+SUMIFS('Transactions (Dated)'!$F:$F,'Transactions (Dated)'!$D:$D,$BF571,'Transactions (Dated)'!$B:$B,BH$11,'Transactions (Dated)'!$C:$C,"Dividend (paid to cash)")*W571</f>
        <v>0</v>
      </c>
      <c r="BI571" s="6">
        <f ca="1">BI570+SUMIFS('Transactions (Dated)'!$F:$F,'Transactions (Dated)'!$D:$D,$BF571,'Transactions (Dated)'!$B:$B,BI$11,'Transactions (Dated)'!$C:$C,"Dividend (paid to cash)")*X571</f>
        <v>2421.875</v>
      </c>
      <c r="BJ571" s="6">
        <f ca="1">BJ570+SUMIFS('Transactions (Dated)'!$F:$F,'Transactions (Dated)'!$D:$D,$BF571,'Transactions (Dated)'!$B:$B,BJ$11,'Transactions (Dated)'!$C:$C,"Dividend (paid to cash)")*Y571</f>
        <v>0</v>
      </c>
      <c r="BK571" s="6">
        <f ca="1">BK570+SUMIFS('Transactions (Dated)'!$F:$F,'Transactions (Dated)'!$D:$D,$BF571,'Transactions (Dated)'!$B:$B,BK$11,'Transactions (Dated)'!$C:$C,"Dividend (paid to cash)")*Z571</f>
        <v>567.6</v>
      </c>
      <c r="BL571" s="6">
        <f ca="1">BL570+SUMIFS('Transactions (Dated)'!$F:$F,'Transactions (Dated)'!$D:$D,$BF571,'Transactions (Dated)'!$B:$B,BL$11,'Transactions (Dated)'!$C:$C,"Dividend (paid to cash)")*AA571</f>
        <v>0</v>
      </c>
      <c r="BM571" s="6">
        <f ca="1">BM570+SUMIFS('Transactions (Dated)'!$F:$F,'Transactions (Dated)'!$D:$D,$BF571,'Transactions (Dated)'!$B:$B,BM$11,'Transactions (Dated)'!$C:$C,"Dividend (paid to cash)")*AB571</f>
        <v>4311.8040000000001</v>
      </c>
      <c r="BN571" s="6">
        <f ca="1">BN570+SUMIFS('Transactions (Dated)'!$F:$F,'Transactions (Dated)'!$D:$D,$BF571,'Transactions (Dated)'!$B:$B,BN$11,'Transactions (Dated)'!$C:$C,"Dividend (paid to cash)")*AC571</f>
        <v>3190</v>
      </c>
      <c r="BO571" s="6">
        <f ca="1">BO570+SUMIFS('Transactions (Dated)'!$F:$F,'Transactions (Dated)'!$D:$D,$BF571,'Transactions (Dated)'!$B:$B,BO$11,'Transactions (Dated)'!$C:$C,"Dividend (paid to cash)")*AD571</f>
        <v>0</v>
      </c>
      <c r="BP571" s="6">
        <f ca="1">BP570+SUMIFS('Transactions (Dated)'!$F:$F,'Transactions (Dated)'!$D:$D,$BF571,'Transactions (Dated)'!$B:$B,BP$11,'Transactions (Dated)'!$C:$C,"Dividend (paid to cash)")*AE571</f>
        <v>0</v>
      </c>
      <c r="BQ571" s="6">
        <f ca="1">BQ570+SUMIFS('Transactions (Dated)'!$F:$F,'Transactions (Dated)'!$D:$D,$BF571,'Transactions (Dated)'!$B:$B,BQ$11,'Transactions (Dated)'!$C:$C,"Dividend (paid to cash)")*AF571</f>
        <v>0</v>
      </c>
      <c r="BR571" s="6">
        <f ca="1">BR570+SUMIFS('Transactions (Dated)'!$F:$F,'Transactions (Dated)'!$D:$D,$BF571,'Transactions (Dated)'!$B:$B,BR$11,'Transactions (Dated)'!$C:$C,"Dividend (paid to cash)")*AG571</f>
        <v>376.245</v>
      </c>
      <c r="BS571" s="6">
        <f ca="1">BS570+SUMIFS('Transactions (Dated)'!$F:$F,'Transactions (Dated)'!$D:$D,$BF571,'Transactions (Dated)'!$B:$B,BS$11,'Transactions (Dated)'!$C:$C,"Dividend (paid to cash)")*AH571</f>
        <v>0</v>
      </c>
      <c r="BT571" s="6">
        <f ca="1">BT570+SUMIFS('Transactions (Dated)'!$F:$F,'Transactions (Dated)'!$D:$D,$BF571,'Transactions (Dated)'!$B:$B,BT$11,'Transactions (Dated)'!$C:$C,"Dividend (paid to cash)")*AI571</f>
        <v>0</v>
      </c>
      <c r="BU571" s="6">
        <f ca="1">BU570+SUMIFS('Transactions (Dated)'!$F:$F,'Transactions (Dated)'!$D:$D,$BF571,'Transactions (Dated)'!$B:$B,BU$11,'Transactions (Dated)'!$C:$C,"Dividend (paid to cash)")*AJ571</f>
        <v>0</v>
      </c>
      <c r="BX571" s="6">
        <f t="shared" ca="1" si="242"/>
        <v>394624.6339999999</v>
      </c>
      <c r="BZ571" s="3">
        <f t="shared" si="243"/>
        <v>42725</v>
      </c>
      <c r="CA571" s="4">
        <f t="shared" ca="1" si="244"/>
        <v>694763.63000000012</v>
      </c>
      <c r="CB571" s="4">
        <f t="shared" ca="1" si="245"/>
        <v>394624.6339999999</v>
      </c>
      <c r="CD571" s="4">
        <f t="shared" ca="1" si="246"/>
        <v>1089388.264</v>
      </c>
    </row>
    <row r="572" spans="2:82">
      <c r="B572" s="3">
        <f t="shared" si="221"/>
        <v>42726</v>
      </c>
      <c r="C572" s="2">
        <v>15335.2</v>
      </c>
      <c r="E572" s="70">
        <v>42726</v>
      </c>
      <c r="F572" s="69">
        <v>9.68</v>
      </c>
      <c r="G572" s="69">
        <v>2.2799999999999998</v>
      </c>
      <c r="H572" s="69">
        <v>20.78</v>
      </c>
      <c r="I572" s="69">
        <v>37.65</v>
      </c>
      <c r="J572" s="69">
        <v>12.26</v>
      </c>
      <c r="K572" s="69">
        <v>14.16</v>
      </c>
      <c r="L572" s="69">
        <v>17.11</v>
      </c>
      <c r="M572" s="69">
        <v>5.54</v>
      </c>
      <c r="N572" s="69">
        <v>8.17</v>
      </c>
      <c r="O572" s="69">
        <v>11.5</v>
      </c>
      <c r="P572" s="69">
        <v>23.7</v>
      </c>
      <c r="Q572" s="69">
        <v>1.5</v>
      </c>
      <c r="R572" s="69">
        <v>7.6</v>
      </c>
      <c r="S572" s="69">
        <v>41.55</v>
      </c>
      <c r="V572" s="3">
        <f t="shared" si="224"/>
        <v>42726</v>
      </c>
      <c r="W572" s="40">
        <f ca="1">W571+SUMIFS('Transactions (Dated)'!$E$2:$E$53,'Transactions (Dated)'!$D$2:$D$53,'Share Values'!$V572,'Transactions (Dated)'!$B$2:$B$53,'Share Values'!W$11,'Transactions (Dated)'!$C$2:$C$53,"Buy")-SUMIFS('Transactions (Dated)'!$E$2:$E$53,'Transactions (Dated)'!$D$2:$D$53,'Share Values'!$V572,'Transactions (Dated)'!$B$2:$B$53,'Share Values'!W$11,'Transactions (Dated)'!$C$2:$C$53,"Sell")</f>
        <v>4625</v>
      </c>
      <c r="X572" s="40">
        <f ca="1">X571+SUMIFS('Transactions (Dated)'!$E$2:$E$53,'Transactions (Dated)'!$D$2:$D$53,'Share Values'!$V572,'Transactions (Dated)'!$B$2:$B$53,'Share Values'!X$11,'Transactions (Dated)'!$C$2:$C$53,"Buy")-SUMIFS('Transactions (Dated)'!$E$2:$E$53,'Transactions (Dated)'!$D$2:$D$53,'Share Values'!$V572,'Transactions (Dated)'!$B$2:$B$53,'Share Values'!X$11,'Transactions (Dated)'!$C$2:$C$53,"Sell")</f>
        <v>9375</v>
      </c>
      <c r="Y572" s="40">
        <f ca="1">Y571+SUMIFS('Transactions (Dated)'!$E$2:$E$53,'Transactions (Dated)'!$D$2:$D$53,'Share Values'!$V572,'Transactions (Dated)'!$B$2:$B$53,'Share Values'!Y$11,'Transactions (Dated)'!$C$2:$C$53,"Buy")-SUMIFS('Transactions (Dated)'!$E$2:$E$53,'Transactions (Dated)'!$D$2:$D$53,'Share Values'!$V572,'Transactions (Dated)'!$B$2:$B$53,'Share Values'!Y$11,'Transactions (Dated)'!$C$2:$C$53,"Sell")</f>
        <v>0</v>
      </c>
      <c r="Z572" s="40">
        <f ca="1">Z571+SUMIFS('Transactions (Dated)'!$E$2:$E$53,'Transactions (Dated)'!$D$2:$D$53,'Share Values'!$V572,'Transactions (Dated)'!$B$2:$B$53,'Share Values'!Z$11,'Transactions (Dated)'!$C$2:$C$53,"Buy")-SUMIFS('Transactions (Dated)'!$E$2:$E$53,'Transactions (Dated)'!$D$2:$D$53,'Share Values'!$V572,'Transactions (Dated)'!$B$2:$B$53,'Share Values'!Z$11,'Transactions (Dated)'!$C$2:$C$53,"Sell")</f>
        <v>1892</v>
      </c>
      <c r="AA572" s="40">
        <f ca="1">AA571+SUMIFS('Transactions (Dated)'!$E$2:$E$53,'Transactions (Dated)'!$D$2:$D$53,'Share Values'!$V572,'Transactions (Dated)'!$B$2:$B$53,'Share Values'!AA$11,'Transactions (Dated)'!$C$2:$C$53,"Buy")-SUMIFS('Transactions (Dated)'!$E$2:$E$53,'Transactions (Dated)'!$D$2:$D$53,'Share Values'!$V572,'Transactions (Dated)'!$B$2:$B$53,'Share Values'!AA$11,'Transactions (Dated)'!$C$2:$C$53,"Sell")</f>
        <v>2348</v>
      </c>
      <c r="AB572" s="40">
        <f ca="1">AB571+SUMIFS('Transactions (Dated)'!$E$2:$E$53,'Transactions (Dated)'!$D$2:$D$53,'Share Values'!$V572,'Transactions (Dated)'!$B$2:$B$53,'Share Values'!AB$11,'Transactions (Dated)'!$C$2:$C$53,"Buy")-SUMIFS('Transactions (Dated)'!$E$2:$E$53,'Transactions (Dated)'!$D$2:$D$53,'Share Values'!$V572,'Transactions (Dated)'!$B$2:$B$53,'Share Values'!AB$11,'Transactions (Dated)'!$C$2:$C$53,"Sell")</f>
        <v>4900</v>
      </c>
      <c r="AC572" s="40">
        <f ca="1">AC571+SUMIFS('Transactions (Dated)'!$E$2:$E$53,'Transactions (Dated)'!$D$2:$D$53,'Share Values'!$V572,'Transactions (Dated)'!$B$2:$B$53,'Share Values'!AC$11,'Transactions (Dated)'!$C$2:$C$53,"Buy")-SUMIFS('Transactions (Dated)'!$E$2:$E$53,'Transactions (Dated)'!$D$2:$D$53,'Share Values'!$V572,'Transactions (Dated)'!$B$2:$B$53,'Share Values'!AC$11,'Transactions (Dated)'!$C$2:$C$53,"Sell")</f>
        <v>2900</v>
      </c>
      <c r="AD572" s="40">
        <f ca="1">AD571+SUMIFS('Transactions (Dated)'!$E$2:$E$53,'Transactions (Dated)'!$D$2:$D$53,'Share Values'!$V572,'Transactions (Dated)'!$B$2:$B$53,'Share Values'!AD$11,'Transactions (Dated)'!$C$2:$C$53,"Buy")-SUMIFS('Transactions (Dated)'!$E$2:$E$53,'Transactions (Dated)'!$D$2:$D$53,'Share Values'!$V572,'Transactions (Dated)'!$B$2:$B$53,'Share Values'!AD$11,'Transactions (Dated)'!$C$2:$C$53,"Sell")</f>
        <v>14201</v>
      </c>
      <c r="AE572" s="40">
        <f ca="1">AE571+SUMIFS('Transactions (Dated)'!$E$2:$E$53,'Transactions (Dated)'!$D$2:$D$53,'Share Values'!$V572,'Transactions (Dated)'!$B$2:$B$53,'Share Values'!AE$11,'Transactions (Dated)'!$C$2:$C$53,"Buy")-SUMIFS('Transactions (Dated)'!$E$2:$E$53,'Transactions (Dated)'!$D$2:$D$53,'Share Values'!$V572,'Transactions (Dated)'!$B$2:$B$53,'Share Values'!AE$11,'Transactions (Dated)'!$C$2:$C$53,"Sell")</f>
        <v>6835</v>
      </c>
      <c r="AF572" s="40">
        <f ca="1">AF571+SUMIFS('Transactions (Dated)'!$E$2:$E$53,'Transactions (Dated)'!$D$2:$D$53,'Share Values'!$V572,'Transactions (Dated)'!$B$2:$B$53,'Share Values'!AF$11,'Transactions (Dated)'!$C$2:$C$53,"Buy")-SUMIFS('Transactions (Dated)'!$E$2:$E$53,'Transactions (Dated)'!$D$2:$D$53,'Share Values'!$V572,'Transactions (Dated)'!$B$2:$B$53,'Share Values'!AF$11,'Transactions (Dated)'!$C$2:$C$53,"Sell")</f>
        <v>4484</v>
      </c>
      <c r="AG572" s="40">
        <f ca="1">AG571+SUMIFS('Transactions (Dated)'!$E$2:$E$53,'Transactions (Dated)'!$D$2:$D$53,'Share Values'!$V572,'Transactions (Dated)'!$B$2:$B$53,'Share Values'!AG$11,'Transactions (Dated)'!$C$2:$C$53,"Buy")-SUMIFS('Transactions (Dated)'!$E$2:$E$53,'Transactions (Dated)'!$D$2:$D$53,'Share Values'!$V572,'Transactions (Dated)'!$B$2:$B$53,'Share Values'!AG$11,'Transactions (Dated)'!$C$2:$C$53,"Sell")</f>
        <v>2787</v>
      </c>
      <c r="AH572" s="40">
        <f ca="1">AH571+SUMIFS('Transactions (Dated)'!$E$2:$E$53,'Transactions (Dated)'!$D$2:$D$53,'Share Values'!$V572,'Transactions (Dated)'!$B$2:$B$53,'Share Values'!AH$11,'Transactions (Dated)'!$C$2:$C$53,"Buy")-SUMIFS('Transactions (Dated)'!$E$2:$E$53,'Transactions (Dated)'!$D$2:$D$53,'Share Values'!$V572,'Transactions (Dated)'!$B$2:$B$53,'Share Values'!AH$11,'Transactions (Dated)'!$C$2:$C$53,"Sell")</f>
        <v>41666</v>
      </c>
      <c r="AI572" s="40">
        <f ca="1">AI571+SUMIFS('Transactions (Dated)'!$E$2:$E$53,'Transactions (Dated)'!$D$2:$D$53,'Share Values'!$V572,'Transactions (Dated)'!$B$2:$B$53,'Share Values'!AI$11,'Transactions (Dated)'!$C$2:$C$53,"Buy")-SUMIFS('Transactions (Dated)'!$E$2:$E$53,'Transactions (Dated)'!$D$2:$D$53,'Share Values'!$V572,'Transactions (Dated)'!$B$2:$B$53,'Share Values'!AI$11,'Transactions (Dated)'!$C$2:$C$53,"Sell")</f>
        <v>5973</v>
      </c>
      <c r="AJ572" s="40">
        <f ca="1">AJ571+SUMIFS('Transactions (Dated)'!$E$2:$E$53,'Transactions (Dated)'!$D$2:$D$53,'Share Values'!$V572,'Transactions (Dated)'!$B$2:$B$53,'Share Values'!AJ$11,'Transactions (Dated)'!$C$2:$C$53,"Buy")-SUMIFS('Transactions (Dated)'!$E$2:$E$53,'Transactions (Dated)'!$D$2:$D$53,'Share Values'!$V572,'Transactions (Dated)'!$B$2:$B$53,'Share Values'!AJ$11,'Transactions (Dated)'!$C$2:$C$53,"Sell")</f>
        <v>1246</v>
      </c>
      <c r="AM572" s="3">
        <f t="shared" si="225"/>
        <v>42726</v>
      </c>
      <c r="AN572" s="6">
        <f t="shared" ca="1" si="226"/>
        <v>44770</v>
      </c>
      <c r="AO572" s="6">
        <f t="shared" ca="1" si="227"/>
        <v>21374.999999999996</v>
      </c>
      <c r="AP572" s="6">
        <f t="shared" ca="1" si="228"/>
        <v>0</v>
      </c>
      <c r="AQ572" s="6">
        <f t="shared" ca="1" si="229"/>
        <v>71233.8</v>
      </c>
      <c r="AR572" s="6">
        <f t="shared" ca="1" si="230"/>
        <v>28786.48</v>
      </c>
      <c r="AS572" s="6">
        <f t="shared" ca="1" si="231"/>
        <v>69384</v>
      </c>
      <c r="AT572" s="6">
        <f t="shared" ca="1" si="232"/>
        <v>49619</v>
      </c>
      <c r="AU572" s="6">
        <f t="shared" ca="1" si="233"/>
        <v>78673.539999999994</v>
      </c>
      <c r="AV572" s="6">
        <f t="shared" ca="1" si="234"/>
        <v>55841.95</v>
      </c>
      <c r="AW572" s="6">
        <f t="shared" ca="1" si="235"/>
        <v>51566</v>
      </c>
      <c r="AX572" s="6">
        <f t="shared" ca="1" si="236"/>
        <v>66051.899999999994</v>
      </c>
      <c r="AY572" s="6">
        <f t="shared" ca="1" si="237"/>
        <v>62499</v>
      </c>
      <c r="AZ572" s="6">
        <f t="shared" ca="1" si="238"/>
        <v>45394.799999999996</v>
      </c>
      <c r="BA572" s="6">
        <f t="shared" ca="1" si="239"/>
        <v>51771.299999999996</v>
      </c>
      <c r="BB572" s="6"/>
      <c r="BD572" s="4">
        <f t="shared" ca="1" si="240"/>
        <v>696966.77000000014</v>
      </c>
      <c r="BF572" s="3">
        <f t="shared" si="241"/>
        <v>42726</v>
      </c>
      <c r="BG572" s="6">
        <f>BG571+SUMIFS('Transactions (Dated)'!H:H,'Transactions (Dated)'!D:D,'Share Values'!AM572)</f>
        <v>383757.10999999993</v>
      </c>
      <c r="BH572" s="6">
        <f ca="1">BH571+SUMIFS('Transactions (Dated)'!$F:$F,'Transactions (Dated)'!$D:$D,$BF572,'Transactions (Dated)'!$B:$B,BH$11,'Transactions (Dated)'!$C:$C,"Dividend (paid to cash)")*W572</f>
        <v>0</v>
      </c>
      <c r="BI572" s="6">
        <f ca="1">BI571+SUMIFS('Transactions (Dated)'!$F:$F,'Transactions (Dated)'!$D:$D,$BF572,'Transactions (Dated)'!$B:$B,BI$11,'Transactions (Dated)'!$C:$C,"Dividend (paid to cash)")*X572</f>
        <v>2421.875</v>
      </c>
      <c r="BJ572" s="6">
        <f ca="1">BJ571+SUMIFS('Transactions (Dated)'!$F:$F,'Transactions (Dated)'!$D:$D,$BF572,'Transactions (Dated)'!$B:$B,BJ$11,'Transactions (Dated)'!$C:$C,"Dividend (paid to cash)")*Y572</f>
        <v>0</v>
      </c>
      <c r="BK572" s="6">
        <f ca="1">BK571+SUMIFS('Transactions (Dated)'!$F:$F,'Transactions (Dated)'!$D:$D,$BF572,'Transactions (Dated)'!$B:$B,BK$11,'Transactions (Dated)'!$C:$C,"Dividend (paid to cash)")*Z572</f>
        <v>567.6</v>
      </c>
      <c r="BL572" s="6">
        <f ca="1">BL571+SUMIFS('Transactions (Dated)'!$F:$F,'Transactions (Dated)'!$D:$D,$BF572,'Transactions (Dated)'!$B:$B,BL$11,'Transactions (Dated)'!$C:$C,"Dividend (paid to cash)")*AA572</f>
        <v>0</v>
      </c>
      <c r="BM572" s="6">
        <f ca="1">BM571+SUMIFS('Transactions (Dated)'!$F:$F,'Transactions (Dated)'!$D:$D,$BF572,'Transactions (Dated)'!$B:$B,BM$11,'Transactions (Dated)'!$C:$C,"Dividend (paid to cash)")*AB572</f>
        <v>4311.8040000000001</v>
      </c>
      <c r="BN572" s="6">
        <f ca="1">BN571+SUMIFS('Transactions (Dated)'!$F:$F,'Transactions (Dated)'!$D:$D,$BF572,'Transactions (Dated)'!$B:$B,BN$11,'Transactions (Dated)'!$C:$C,"Dividend (paid to cash)")*AC572</f>
        <v>3190</v>
      </c>
      <c r="BO572" s="6">
        <f ca="1">BO571+SUMIFS('Transactions (Dated)'!$F:$F,'Transactions (Dated)'!$D:$D,$BF572,'Transactions (Dated)'!$B:$B,BO$11,'Transactions (Dated)'!$C:$C,"Dividend (paid to cash)")*AD572</f>
        <v>0</v>
      </c>
      <c r="BP572" s="6">
        <f ca="1">BP571+SUMIFS('Transactions (Dated)'!$F:$F,'Transactions (Dated)'!$D:$D,$BF572,'Transactions (Dated)'!$B:$B,BP$11,'Transactions (Dated)'!$C:$C,"Dividend (paid to cash)")*AE572</f>
        <v>0</v>
      </c>
      <c r="BQ572" s="6">
        <f ca="1">BQ571+SUMIFS('Transactions (Dated)'!$F:$F,'Transactions (Dated)'!$D:$D,$BF572,'Transactions (Dated)'!$B:$B,BQ$11,'Transactions (Dated)'!$C:$C,"Dividend (paid to cash)")*AF572</f>
        <v>0</v>
      </c>
      <c r="BR572" s="6">
        <f ca="1">BR571+SUMIFS('Transactions (Dated)'!$F:$F,'Transactions (Dated)'!$D:$D,$BF572,'Transactions (Dated)'!$B:$B,BR$11,'Transactions (Dated)'!$C:$C,"Dividend (paid to cash)")*AG572</f>
        <v>376.245</v>
      </c>
      <c r="BS572" s="6">
        <f ca="1">BS571+SUMIFS('Transactions (Dated)'!$F:$F,'Transactions (Dated)'!$D:$D,$BF572,'Transactions (Dated)'!$B:$B,BS$11,'Transactions (Dated)'!$C:$C,"Dividend (paid to cash)")*AH572</f>
        <v>0</v>
      </c>
      <c r="BT572" s="6">
        <f ca="1">BT571+SUMIFS('Transactions (Dated)'!$F:$F,'Transactions (Dated)'!$D:$D,$BF572,'Transactions (Dated)'!$B:$B,BT$11,'Transactions (Dated)'!$C:$C,"Dividend (paid to cash)")*AI572</f>
        <v>0</v>
      </c>
      <c r="BU572" s="6">
        <f ca="1">BU571+SUMIFS('Transactions (Dated)'!$F:$F,'Transactions (Dated)'!$D:$D,$BF572,'Transactions (Dated)'!$B:$B,BU$11,'Transactions (Dated)'!$C:$C,"Dividend (paid to cash)")*AJ572</f>
        <v>0</v>
      </c>
      <c r="BX572" s="6">
        <f t="shared" ca="1" si="242"/>
        <v>394624.6339999999</v>
      </c>
      <c r="BZ572" s="3">
        <f t="shared" si="243"/>
        <v>42726</v>
      </c>
      <c r="CA572" s="4">
        <f t="shared" ca="1" si="244"/>
        <v>696966.77000000014</v>
      </c>
      <c r="CB572" s="4">
        <f t="shared" ca="1" si="245"/>
        <v>394624.6339999999</v>
      </c>
      <c r="CD572" s="4">
        <f t="shared" ca="1" si="246"/>
        <v>1091591.4040000001</v>
      </c>
    </row>
    <row r="573" spans="2:82">
      <c r="B573" s="3">
        <f t="shared" si="221"/>
        <v>42727</v>
      </c>
      <c r="C573" s="2">
        <v>15328.2</v>
      </c>
      <c r="E573" s="70">
        <v>42727</v>
      </c>
      <c r="F573" s="69">
        <v>9.51</v>
      </c>
      <c r="G573" s="69">
        <v>2.2599999999999998</v>
      </c>
      <c r="H573" s="69">
        <v>20.64</v>
      </c>
      <c r="I573" s="69">
        <v>37.46</v>
      </c>
      <c r="J573" s="69">
        <v>12.06</v>
      </c>
      <c r="K573" s="69">
        <v>14.17</v>
      </c>
      <c r="L573" s="69">
        <v>17.09</v>
      </c>
      <c r="M573" s="69">
        <v>5.55</v>
      </c>
      <c r="N573" s="69">
        <v>8.17</v>
      </c>
      <c r="O573" s="69">
        <v>11.72</v>
      </c>
      <c r="P573" s="69">
        <v>23.68</v>
      </c>
      <c r="Q573" s="69">
        <v>1.5</v>
      </c>
      <c r="R573" s="69">
        <v>7.54</v>
      </c>
      <c r="S573" s="69">
        <v>41.5</v>
      </c>
      <c r="V573" s="3">
        <f t="shared" si="224"/>
        <v>42727</v>
      </c>
      <c r="W573" s="40">
        <f ca="1">W572+SUMIFS('Transactions (Dated)'!$E$2:$E$53,'Transactions (Dated)'!$D$2:$D$53,'Share Values'!$V573,'Transactions (Dated)'!$B$2:$B$53,'Share Values'!W$11,'Transactions (Dated)'!$C$2:$C$53,"Buy")-SUMIFS('Transactions (Dated)'!$E$2:$E$53,'Transactions (Dated)'!$D$2:$D$53,'Share Values'!$V573,'Transactions (Dated)'!$B$2:$B$53,'Share Values'!W$11,'Transactions (Dated)'!$C$2:$C$53,"Sell")</f>
        <v>4625</v>
      </c>
      <c r="X573" s="40">
        <f ca="1">X572+SUMIFS('Transactions (Dated)'!$E$2:$E$53,'Transactions (Dated)'!$D$2:$D$53,'Share Values'!$V573,'Transactions (Dated)'!$B$2:$B$53,'Share Values'!X$11,'Transactions (Dated)'!$C$2:$C$53,"Buy")-SUMIFS('Transactions (Dated)'!$E$2:$E$53,'Transactions (Dated)'!$D$2:$D$53,'Share Values'!$V573,'Transactions (Dated)'!$B$2:$B$53,'Share Values'!X$11,'Transactions (Dated)'!$C$2:$C$53,"Sell")</f>
        <v>9375</v>
      </c>
      <c r="Y573" s="40">
        <f ca="1">Y572+SUMIFS('Transactions (Dated)'!$E$2:$E$53,'Transactions (Dated)'!$D$2:$D$53,'Share Values'!$V573,'Transactions (Dated)'!$B$2:$B$53,'Share Values'!Y$11,'Transactions (Dated)'!$C$2:$C$53,"Buy")-SUMIFS('Transactions (Dated)'!$E$2:$E$53,'Transactions (Dated)'!$D$2:$D$53,'Share Values'!$V573,'Transactions (Dated)'!$B$2:$B$53,'Share Values'!Y$11,'Transactions (Dated)'!$C$2:$C$53,"Sell")</f>
        <v>0</v>
      </c>
      <c r="Z573" s="40">
        <f ca="1">Z572+SUMIFS('Transactions (Dated)'!$E$2:$E$53,'Transactions (Dated)'!$D$2:$D$53,'Share Values'!$V573,'Transactions (Dated)'!$B$2:$B$53,'Share Values'!Z$11,'Transactions (Dated)'!$C$2:$C$53,"Buy")-SUMIFS('Transactions (Dated)'!$E$2:$E$53,'Transactions (Dated)'!$D$2:$D$53,'Share Values'!$V573,'Transactions (Dated)'!$B$2:$B$53,'Share Values'!Z$11,'Transactions (Dated)'!$C$2:$C$53,"Sell")</f>
        <v>1892</v>
      </c>
      <c r="AA573" s="40">
        <f ca="1">AA572+SUMIFS('Transactions (Dated)'!$E$2:$E$53,'Transactions (Dated)'!$D$2:$D$53,'Share Values'!$V573,'Transactions (Dated)'!$B$2:$B$53,'Share Values'!AA$11,'Transactions (Dated)'!$C$2:$C$53,"Buy")-SUMIFS('Transactions (Dated)'!$E$2:$E$53,'Transactions (Dated)'!$D$2:$D$53,'Share Values'!$V573,'Transactions (Dated)'!$B$2:$B$53,'Share Values'!AA$11,'Transactions (Dated)'!$C$2:$C$53,"Sell")</f>
        <v>2348</v>
      </c>
      <c r="AB573" s="40">
        <f ca="1">AB572+SUMIFS('Transactions (Dated)'!$E$2:$E$53,'Transactions (Dated)'!$D$2:$D$53,'Share Values'!$V573,'Transactions (Dated)'!$B$2:$B$53,'Share Values'!AB$11,'Transactions (Dated)'!$C$2:$C$53,"Buy")-SUMIFS('Transactions (Dated)'!$E$2:$E$53,'Transactions (Dated)'!$D$2:$D$53,'Share Values'!$V573,'Transactions (Dated)'!$B$2:$B$53,'Share Values'!AB$11,'Transactions (Dated)'!$C$2:$C$53,"Sell")</f>
        <v>4900</v>
      </c>
      <c r="AC573" s="40">
        <f ca="1">AC572+SUMIFS('Transactions (Dated)'!$E$2:$E$53,'Transactions (Dated)'!$D$2:$D$53,'Share Values'!$V573,'Transactions (Dated)'!$B$2:$B$53,'Share Values'!AC$11,'Transactions (Dated)'!$C$2:$C$53,"Buy")-SUMIFS('Transactions (Dated)'!$E$2:$E$53,'Transactions (Dated)'!$D$2:$D$53,'Share Values'!$V573,'Transactions (Dated)'!$B$2:$B$53,'Share Values'!AC$11,'Transactions (Dated)'!$C$2:$C$53,"Sell")</f>
        <v>2900</v>
      </c>
      <c r="AD573" s="40">
        <f ca="1">AD572+SUMIFS('Transactions (Dated)'!$E$2:$E$53,'Transactions (Dated)'!$D$2:$D$53,'Share Values'!$V573,'Transactions (Dated)'!$B$2:$B$53,'Share Values'!AD$11,'Transactions (Dated)'!$C$2:$C$53,"Buy")-SUMIFS('Transactions (Dated)'!$E$2:$E$53,'Transactions (Dated)'!$D$2:$D$53,'Share Values'!$V573,'Transactions (Dated)'!$B$2:$B$53,'Share Values'!AD$11,'Transactions (Dated)'!$C$2:$C$53,"Sell")</f>
        <v>14201</v>
      </c>
      <c r="AE573" s="40">
        <f ca="1">AE572+SUMIFS('Transactions (Dated)'!$E$2:$E$53,'Transactions (Dated)'!$D$2:$D$53,'Share Values'!$V573,'Transactions (Dated)'!$B$2:$B$53,'Share Values'!AE$11,'Transactions (Dated)'!$C$2:$C$53,"Buy")-SUMIFS('Transactions (Dated)'!$E$2:$E$53,'Transactions (Dated)'!$D$2:$D$53,'Share Values'!$V573,'Transactions (Dated)'!$B$2:$B$53,'Share Values'!AE$11,'Transactions (Dated)'!$C$2:$C$53,"Sell")</f>
        <v>6835</v>
      </c>
      <c r="AF573" s="40">
        <f ca="1">AF572+SUMIFS('Transactions (Dated)'!$E$2:$E$53,'Transactions (Dated)'!$D$2:$D$53,'Share Values'!$V573,'Transactions (Dated)'!$B$2:$B$53,'Share Values'!AF$11,'Transactions (Dated)'!$C$2:$C$53,"Buy")-SUMIFS('Transactions (Dated)'!$E$2:$E$53,'Transactions (Dated)'!$D$2:$D$53,'Share Values'!$V573,'Transactions (Dated)'!$B$2:$B$53,'Share Values'!AF$11,'Transactions (Dated)'!$C$2:$C$53,"Sell")</f>
        <v>4484</v>
      </c>
      <c r="AG573" s="40">
        <f ca="1">AG572+SUMIFS('Transactions (Dated)'!$E$2:$E$53,'Transactions (Dated)'!$D$2:$D$53,'Share Values'!$V573,'Transactions (Dated)'!$B$2:$B$53,'Share Values'!AG$11,'Transactions (Dated)'!$C$2:$C$53,"Buy")-SUMIFS('Transactions (Dated)'!$E$2:$E$53,'Transactions (Dated)'!$D$2:$D$53,'Share Values'!$V573,'Transactions (Dated)'!$B$2:$B$53,'Share Values'!AG$11,'Transactions (Dated)'!$C$2:$C$53,"Sell")</f>
        <v>2787</v>
      </c>
      <c r="AH573" s="40">
        <f ca="1">AH572+SUMIFS('Transactions (Dated)'!$E$2:$E$53,'Transactions (Dated)'!$D$2:$D$53,'Share Values'!$V573,'Transactions (Dated)'!$B$2:$B$53,'Share Values'!AH$11,'Transactions (Dated)'!$C$2:$C$53,"Buy")-SUMIFS('Transactions (Dated)'!$E$2:$E$53,'Transactions (Dated)'!$D$2:$D$53,'Share Values'!$V573,'Transactions (Dated)'!$B$2:$B$53,'Share Values'!AH$11,'Transactions (Dated)'!$C$2:$C$53,"Sell")</f>
        <v>41666</v>
      </c>
      <c r="AI573" s="40">
        <f ca="1">AI572+SUMIFS('Transactions (Dated)'!$E$2:$E$53,'Transactions (Dated)'!$D$2:$D$53,'Share Values'!$V573,'Transactions (Dated)'!$B$2:$B$53,'Share Values'!AI$11,'Transactions (Dated)'!$C$2:$C$53,"Buy")-SUMIFS('Transactions (Dated)'!$E$2:$E$53,'Transactions (Dated)'!$D$2:$D$53,'Share Values'!$V573,'Transactions (Dated)'!$B$2:$B$53,'Share Values'!AI$11,'Transactions (Dated)'!$C$2:$C$53,"Sell")</f>
        <v>5973</v>
      </c>
      <c r="AJ573" s="40">
        <f ca="1">AJ572+SUMIFS('Transactions (Dated)'!$E$2:$E$53,'Transactions (Dated)'!$D$2:$D$53,'Share Values'!$V573,'Transactions (Dated)'!$B$2:$B$53,'Share Values'!AJ$11,'Transactions (Dated)'!$C$2:$C$53,"Buy")-SUMIFS('Transactions (Dated)'!$E$2:$E$53,'Transactions (Dated)'!$D$2:$D$53,'Share Values'!$V573,'Transactions (Dated)'!$B$2:$B$53,'Share Values'!AJ$11,'Transactions (Dated)'!$C$2:$C$53,"Sell")</f>
        <v>1246</v>
      </c>
      <c r="AM573" s="3">
        <f t="shared" si="225"/>
        <v>42727</v>
      </c>
      <c r="AN573" s="6">
        <f t="shared" ca="1" si="226"/>
        <v>43983.75</v>
      </c>
      <c r="AO573" s="6">
        <f t="shared" ca="1" si="227"/>
        <v>21187.499999999996</v>
      </c>
      <c r="AP573" s="6">
        <f t="shared" ca="1" si="228"/>
        <v>0</v>
      </c>
      <c r="AQ573" s="6">
        <f t="shared" ca="1" si="229"/>
        <v>70874.320000000007</v>
      </c>
      <c r="AR573" s="6">
        <f t="shared" ca="1" si="230"/>
        <v>28316.880000000001</v>
      </c>
      <c r="AS573" s="6">
        <f t="shared" ca="1" si="231"/>
        <v>69433</v>
      </c>
      <c r="AT573" s="6">
        <f t="shared" ca="1" si="232"/>
        <v>49561</v>
      </c>
      <c r="AU573" s="6">
        <f t="shared" ca="1" si="233"/>
        <v>78815.55</v>
      </c>
      <c r="AV573" s="6">
        <f t="shared" ca="1" si="234"/>
        <v>55841.95</v>
      </c>
      <c r="AW573" s="6">
        <f t="shared" ca="1" si="235"/>
        <v>52552.480000000003</v>
      </c>
      <c r="AX573" s="6">
        <f t="shared" ca="1" si="236"/>
        <v>65996.160000000003</v>
      </c>
      <c r="AY573" s="6">
        <f t="shared" ca="1" si="237"/>
        <v>62499</v>
      </c>
      <c r="AZ573" s="6">
        <f t="shared" ca="1" si="238"/>
        <v>45036.42</v>
      </c>
      <c r="BA573" s="6">
        <f t="shared" ca="1" si="239"/>
        <v>51709</v>
      </c>
      <c r="BB573" s="6"/>
      <c r="BD573" s="4">
        <f t="shared" ca="1" si="240"/>
        <v>695807.01</v>
      </c>
      <c r="BF573" s="3">
        <f t="shared" si="241"/>
        <v>42727</v>
      </c>
      <c r="BG573" s="6">
        <f>BG572+SUMIFS('Transactions (Dated)'!H:H,'Transactions (Dated)'!D:D,'Share Values'!AM573)</f>
        <v>383757.10999999993</v>
      </c>
      <c r="BH573" s="6">
        <f ca="1">BH572+SUMIFS('Transactions (Dated)'!$F:$F,'Transactions (Dated)'!$D:$D,$BF573,'Transactions (Dated)'!$B:$B,BH$11,'Transactions (Dated)'!$C:$C,"Dividend (paid to cash)")*W573</f>
        <v>0</v>
      </c>
      <c r="BI573" s="6">
        <f ca="1">BI572+SUMIFS('Transactions (Dated)'!$F:$F,'Transactions (Dated)'!$D:$D,$BF573,'Transactions (Dated)'!$B:$B,BI$11,'Transactions (Dated)'!$C:$C,"Dividend (paid to cash)")*X573</f>
        <v>2421.875</v>
      </c>
      <c r="BJ573" s="6">
        <f ca="1">BJ572+SUMIFS('Transactions (Dated)'!$F:$F,'Transactions (Dated)'!$D:$D,$BF573,'Transactions (Dated)'!$B:$B,BJ$11,'Transactions (Dated)'!$C:$C,"Dividend (paid to cash)")*Y573</f>
        <v>0</v>
      </c>
      <c r="BK573" s="6">
        <f ca="1">BK572+SUMIFS('Transactions (Dated)'!$F:$F,'Transactions (Dated)'!$D:$D,$BF573,'Transactions (Dated)'!$B:$B,BK$11,'Transactions (Dated)'!$C:$C,"Dividend (paid to cash)")*Z573</f>
        <v>567.6</v>
      </c>
      <c r="BL573" s="6">
        <f ca="1">BL572+SUMIFS('Transactions (Dated)'!$F:$F,'Transactions (Dated)'!$D:$D,$BF573,'Transactions (Dated)'!$B:$B,BL$11,'Transactions (Dated)'!$C:$C,"Dividend (paid to cash)")*AA573</f>
        <v>0</v>
      </c>
      <c r="BM573" s="6">
        <f ca="1">BM572+SUMIFS('Transactions (Dated)'!$F:$F,'Transactions (Dated)'!$D:$D,$BF573,'Transactions (Dated)'!$B:$B,BM$11,'Transactions (Dated)'!$C:$C,"Dividend (paid to cash)")*AB573</f>
        <v>4311.8040000000001</v>
      </c>
      <c r="BN573" s="6">
        <f ca="1">BN572+SUMIFS('Transactions (Dated)'!$F:$F,'Transactions (Dated)'!$D:$D,$BF573,'Transactions (Dated)'!$B:$B,BN$11,'Transactions (Dated)'!$C:$C,"Dividend (paid to cash)")*AC573</f>
        <v>3190</v>
      </c>
      <c r="BO573" s="6">
        <f ca="1">BO572+SUMIFS('Transactions (Dated)'!$F:$F,'Transactions (Dated)'!$D:$D,$BF573,'Transactions (Dated)'!$B:$B,BO$11,'Transactions (Dated)'!$C:$C,"Dividend (paid to cash)")*AD573</f>
        <v>0</v>
      </c>
      <c r="BP573" s="6">
        <f ca="1">BP572+SUMIFS('Transactions (Dated)'!$F:$F,'Transactions (Dated)'!$D:$D,$BF573,'Transactions (Dated)'!$B:$B,BP$11,'Transactions (Dated)'!$C:$C,"Dividend (paid to cash)")*AE573</f>
        <v>0</v>
      </c>
      <c r="BQ573" s="6">
        <f ca="1">BQ572+SUMIFS('Transactions (Dated)'!$F:$F,'Transactions (Dated)'!$D:$D,$BF573,'Transactions (Dated)'!$B:$B,BQ$11,'Transactions (Dated)'!$C:$C,"Dividend (paid to cash)")*AF573</f>
        <v>0</v>
      </c>
      <c r="BR573" s="6">
        <f ca="1">BR572+SUMIFS('Transactions (Dated)'!$F:$F,'Transactions (Dated)'!$D:$D,$BF573,'Transactions (Dated)'!$B:$B,BR$11,'Transactions (Dated)'!$C:$C,"Dividend (paid to cash)")*AG573</f>
        <v>376.245</v>
      </c>
      <c r="BS573" s="6">
        <f ca="1">BS572+SUMIFS('Transactions (Dated)'!$F:$F,'Transactions (Dated)'!$D:$D,$BF573,'Transactions (Dated)'!$B:$B,BS$11,'Transactions (Dated)'!$C:$C,"Dividend (paid to cash)")*AH573</f>
        <v>0</v>
      </c>
      <c r="BT573" s="6">
        <f ca="1">BT572+SUMIFS('Transactions (Dated)'!$F:$F,'Transactions (Dated)'!$D:$D,$BF573,'Transactions (Dated)'!$B:$B,BT$11,'Transactions (Dated)'!$C:$C,"Dividend (paid to cash)")*AI573</f>
        <v>0</v>
      </c>
      <c r="BU573" s="6">
        <f ca="1">BU572+SUMIFS('Transactions (Dated)'!$F:$F,'Transactions (Dated)'!$D:$D,$BF573,'Transactions (Dated)'!$B:$B,BU$11,'Transactions (Dated)'!$C:$C,"Dividend (paid to cash)")*AJ573</f>
        <v>0</v>
      </c>
      <c r="BX573" s="6">
        <f t="shared" ca="1" si="242"/>
        <v>394624.6339999999</v>
      </c>
      <c r="BZ573" s="3">
        <f t="shared" si="243"/>
        <v>42727</v>
      </c>
      <c r="CA573" s="4">
        <f t="shared" ca="1" si="244"/>
        <v>695807.01</v>
      </c>
      <c r="CB573" s="4">
        <f t="shared" ca="1" si="245"/>
        <v>394624.6339999999</v>
      </c>
      <c r="CD573" s="4">
        <f t="shared" ca="1" si="246"/>
        <v>1090431.6439999999</v>
      </c>
    </row>
    <row r="574" spans="2:82">
      <c r="B574" s="3">
        <f t="shared" si="221"/>
        <v>42732</v>
      </c>
      <c r="C574" s="2">
        <v>15361.1</v>
      </c>
      <c r="E574" s="70">
        <v>42732</v>
      </c>
      <c r="F574" s="69">
        <v>9.5</v>
      </c>
      <c r="G574" s="69">
        <v>2.31</v>
      </c>
      <c r="H574" s="69">
        <v>20.69</v>
      </c>
      <c r="I574" s="69">
        <v>37.21</v>
      </c>
      <c r="J574" s="69">
        <v>12.94</v>
      </c>
      <c r="K574" s="69">
        <v>14.28</v>
      </c>
      <c r="L574" s="69">
        <v>17.13</v>
      </c>
      <c r="M574" s="69">
        <v>5.99</v>
      </c>
      <c r="N574" s="69">
        <v>8.11</v>
      </c>
      <c r="O574" s="69">
        <v>11.59</v>
      </c>
      <c r="P574" s="69">
        <v>23.92</v>
      </c>
      <c r="Q574" s="69">
        <v>1.45</v>
      </c>
      <c r="R574" s="69">
        <v>7.68</v>
      </c>
      <c r="S574" s="69">
        <v>41.32</v>
      </c>
      <c r="V574" s="3">
        <f t="shared" si="224"/>
        <v>42732</v>
      </c>
      <c r="W574" s="40">
        <f ca="1">W573+SUMIFS('Transactions (Dated)'!$E$2:$E$53,'Transactions (Dated)'!$D$2:$D$53,'Share Values'!$V574,'Transactions (Dated)'!$B$2:$B$53,'Share Values'!W$11,'Transactions (Dated)'!$C$2:$C$53,"Buy")-SUMIFS('Transactions (Dated)'!$E$2:$E$53,'Transactions (Dated)'!$D$2:$D$53,'Share Values'!$V574,'Transactions (Dated)'!$B$2:$B$53,'Share Values'!W$11,'Transactions (Dated)'!$C$2:$C$53,"Sell")</f>
        <v>4625</v>
      </c>
      <c r="X574" s="40">
        <f ca="1">X573+SUMIFS('Transactions (Dated)'!$E$2:$E$53,'Transactions (Dated)'!$D$2:$D$53,'Share Values'!$V574,'Transactions (Dated)'!$B$2:$B$53,'Share Values'!X$11,'Transactions (Dated)'!$C$2:$C$53,"Buy")-SUMIFS('Transactions (Dated)'!$E$2:$E$53,'Transactions (Dated)'!$D$2:$D$53,'Share Values'!$V574,'Transactions (Dated)'!$B$2:$B$53,'Share Values'!X$11,'Transactions (Dated)'!$C$2:$C$53,"Sell")</f>
        <v>9375</v>
      </c>
      <c r="Y574" s="40">
        <f ca="1">Y573+SUMIFS('Transactions (Dated)'!$E$2:$E$53,'Transactions (Dated)'!$D$2:$D$53,'Share Values'!$V574,'Transactions (Dated)'!$B$2:$B$53,'Share Values'!Y$11,'Transactions (Dated)'!$C$2:$C$53,"Buy")-SUMIFS('Transactions (Dated)'!$E$2:$E$53,'Transactions (Dated)'!$D$2:$D$53,'Share Values'!$V574,'Transactions (Dated)'!$B$2:$B$53,'Share Values'!Y$11,'Transactions (Dated)'!$C$2:$C$53,"Sell")</f>
        <v>0</v>
      </c>
      <c r="Z574" s="40">
        <f ca="1">Z573+SUMIFS('Transactions (Dated)'!$E$2:$E$53,'Transactions (Dated)'!$D$2:$D$53,'Share Values'!$V574,'Transactions (Dated)'!$B$2:$B$53,'Share Values'!Z$11,'Transactions (Dated)'!$C$2:$C$53,"Buy")-SUMIFS('Transactions (Dated)'!$E$2:$E$53,'Transactions (Dated)'!$D$2:$D$53,'Share Values'!$V574,'Transactions (Dated)'!$B$2:$B$53,'Share Values'!Z$11,'Transactions (Dated)'!$C$2:$C$53,"Sell")</f>
        <v>1892</v>
      </c>
      <c r="AA574" s="40">
        <f ca="1">AA573+SUMIFS('Transactions (Dated)'!$E$2:$E$53,'Transactions (Dated)'!$D$2:$D$53,'Share Values'!$V574,'Transactions (Dated)'!$B$2:$B$53,'Share Values'!AA$11,'Transactions (Dated)'!$C$2:$C$53,"Buy")-SUMIFS('Transactions (Dated)'!$E$2:$E$53,'Transactions (Dated)'!$D$2:$D$53,'Share Values'!$V574,'Transactions (Dated)'!$B$2:$B$53,'Share Values'!AA$11,'Transactions (Dated)'!$C$2:$C$53,"Sell")</f>
        <v>2348</v>
      </c>
      <c r="AB574" s="40">
        <f ca="1">AB573+SUMIFS('Transactions (Dated)'!$E$2:$E$53,'Transactions (Dated)'!$D$2:$D$53,'Share Values'!$V574,'Transactions (Dated)'!$B$2:$B$53,'Share Values'!AB$11,'Transactions (Dated)'!$C$2:$C$53,"Buy")-SUMIFS('Transactions (Dated)'!$E$2:$E$53,'Transactions (Dated)'!$D$2:$D$53,'Share Values'!$V574,'Transactions (Dated)'!$B$2:$B$53,'Share Values'!AB$11,'Transactions (Dated)'!$C$2:$C$53,"Sell")</f>
        <v>4900</v>
      </c>
      <c r="AC574" s="40">
        <f ca="1">AC573+SUMIFS('Transactions (Dated)'!$E$2:$E$53,'Transactions (Dated)'!$D$2:$D$53,'Share Values'!$V574,'Transactions (Dated)'!$B$2:$B$53,'Share Values'!AC$11,'Transactions (Dated)'!$C$2:$C$53,"Buy")-SUMIFS('Transactions (Dated)'!$E$2:$E$53,'Transactions (Dated)'!$D$2:$D$53,'Share Values'!$V574,'Transactions (Dated)'!$B$2:$B$53,'Share Values'!AC$11,'Transactions (Dated)'!$C$2:$C$53,"Sell")</f>
        <v>2900</v>
      </c>
      <c r="AD574" s="40">
        <f ca="1">AD573+SUMIFS('Transactions (Dated)'!$E$2:$E$53,'Transactions (Dated)'!$D$2:$D$53,'Share Values'!$V574,'Transactions (Dated)'!$B$2:$B$53,'Share Values'!AD$11,'Transactions (Dated)'!$C$2:$C$53,"Buy")-SUMIFS('Transactions (Dated)'!$E$2:$E$53,'Transactions (Dated)'!$D$2:$D$53,'Share Values'!$V574,'Transactions (Dated)'!$B$2:$B$53,'Share Values'!AD$11,'Transactions (Dated)'!$C$2:$C$53,"Sell")</f>
        <v>14201</v>
      </c>
      <c r="AE574" s="40">
        <f ca="1">AE573+SUMIFS('Transactions (Dated)'!$E$2:$E$53,'Transactions (Dated)'!$D$2:$D$53,'Share Values'!$V574,'Transactions (Dated)'!$B$2:$B$53,'Share Values'!AE$11,'Transactions (Dated)'!$C$2:$C$53,"Buy")-SUMIFS('Transactions (Dated)'!$E$2:$E$53,'Transactions (Dated)'!$D$2:$D$53,'Share Values'!$V574,'Transactions (Dated)'!$B$2:$B$53,'Share Values'!AE$11,'Transactions (Dated)'!$C$2:$C$53,"Sell")</f>
        <v>6835</v>
      </c>
      <c r="AF574" s="40">
        <f ca="1">AF573+SUMIFS('Transactions (Dated)'!$E$2:$E$53,'Transactions (Dated)'!$D$2:$D$53,'Share Values'!$V574,'Transactions (Dated)'!$B$2:$B$53,'Share Values'!AF$11,'Transactions (Dated)'!$C$2:$C$53,"Buy")-SUMIFS('Transactions (Dated)'!$E$2:$E$53,'Transactions (Dated)'!$D$2:$D$53,'Share Values'!$V574,'Transactions (Dated)'!$B$2:$B$53,'Share Values'!AF$11,'Transactions (Dated)'!$C$2:$C$53,"Sell")</f>
        <v>4484</v>
      </c>
      <c r="AG574" s="40">
        <f ca="1">AG573+SUMIFS('Transactions (Dated)'!$E$2:$E$53,'Transactions (Dated)'!$D$2:$D$53,'Share Values'!$V574,'Transactions (Dated)'!$B$2:$B$53,'Share Values'!AG$11,'Transactions (Dated)'!$C$2:$C$53,"Buy")-SUMIFS('Transactions (Dated)'!$E$2:$E$53,'Transactions (Dated)'!$D$2:$D$53,'Share Values'!$V574,'Transactions (Dated)'!$B$2:$B$53,'Share Values'!AG$11,'Transactions (Dated)'!$C$2:$C$53,"Sell")</f>
        <v>2787</v>
      </c>
      <c r="AH574" s="40">
        <f ca="1">AH573+SUMIFS('Transactions (Dated)'!$E$2:$E$53,'Transactions (Dated)'!$D$2:$D$53,'Share Values'!$V574,'Transactions (Dated)'!$B$2:$B$53,'Share Values'!AH$11,'Transactions (Dated)'!$C$2:$C$53,"Buy")-SUMIFS('Transactions (Dated)'!$E$2:$E$53,'Transactions (Dated)'!$D$2:$D$53,'Share Values'!$V574,'Transactions (Dated)'!$B$2:$B$53,'Share Values'!AH$11,'Transactions (Dated)'!$C$2:$C$53,"Sell")</f>
        <v>41666</v>
      </c>
      <c r="AI574" s="40">
        <f ca="1">AI573+SUMIFS('Transactions (Dated)'!$E$2:$E$53,'Transactions (Dated)'!$D$2:$D$53,'Share Values'!$V574,'Transactions (Dated)'!$B$2:$B$53,'Share Values'!AI$11,'Transactions (Dated)'!$C$2:$C$53,"Buy")-SUMIFS('Transactions (Dated)'!$E$2:$E$53,'Transactions (Dated)'!$D$2:$D$53,'Share Values'!$V574,'Transactions (Dated)'!$B$2:$B$53,'Share Values'!AI$11,'Transactions (Dated)'!$C$2:$C$53,"Sell")</f>
        <v>5973</v>
      </c>
      <c r="AJ574" s="40">
        <f ca="1">AJ573+SUMIFS('Transactions (Dated)'!$E$2:$E$53,'Transactions (Dated)'!$D$2:$D$53,'Share Values'!$V574,'Transactions (Dated)'!$B$2:$B$53,'Share Values'!AJ$11,'Transactions (Dated)'!$C$2:$C$53,"Buy")-SUMIFS('Transactions (Dated)'!$E$2:$E$53,'Transactions (Dated)'!$D$2:$D$53,'Share Values'!$V574,'Transactions (Dated)'!$B$2:$B$53,'Share Values'!AJ$11,'Transactions (Dated)'!$C$2:$C$53,"Sell")</f>
        <v>1246</v>
      </c>
      <c r="AM574" s="3">
        <f t="shared" si="225"/>
        <v>42732</v>
      </c>
      <c r="AN574" s="6">
        <f t="shared" ca="1" si="226"/>
        <v>43937.5</v>
      </c>
      <c r="AO574" s="6">
        <f t="shared" ca="1" si="227"/>
        <v>21656.25</v>
      </c>
      <c r="AP574" s="6">
        <f t="shared" ca="1" si="228"/>
        <v>0</v>
      </c>
      <c r="AQ574" s="6">
        <f t="shared" ca="1" si="229"/>
        <v>70401.320000000007</v>
      </c>
      <c r="AR574" s="6">
        <f t="shared" ca="1" si="230"/>
        <v>30383.119999999999</v>
      </c>
      <c r="AS574" s="6">
        <f t="shared" ca="1" si="231"/>
        <v>69972</v>
      </c>
      <c r="AT574" s="6">
        <f t="shared" ca="1" si="232"/>
        <v>49677</v>
      </c>
      <c r="AU574" s="6">
        <f t="shared" ca="1" si="233"/>
        <v>85063.99</v>
      </c>
      <c r="AV574" s="6">
        <f t="shared" ca="1" si="234"/>
        <v>55431.85</v>
      </c>
      <c r="AW574" s="6">
        <f t="shared" ca="1" si="235"/>
        <v>51969.56</v>
      </c>
      <c r="AX574" s="6">
        <f t="shared" ca="1" si="236"/>
        <v>66665.040000000008</v>
      </c>
      <c r="AY574" s="6">
        <f t="shared" ca="1" si="237"/>
        <v>60415.7</v>
      </c>
      <c r="AZ574" s="6">
        <f t="shared" ca="1" si="238"/>
        <v>45872.639999999999</v>
      </c>
      <c r="BA574" s="6">
        <f t="shared" ca="1" si="239"/>
        <v>51484.72</v>
      </c>
      <c r="BB574" s="6"/>
      <c r="BD574" s="4">
        <f t="shared" ca="1" si="240"/>
        <v>702930.69</v>
      </c>
      <c r="BF574" s="3">
        <f t="shared" si="241"/>
        <v>42732</v>
      </c>
      <c r="BG574" s="6">
        <f>BG573+SUMIFS('Transactions (Dated)'!H:H,'Transactions (Dated)'!D:D,'Share Values'!AM574)</f>
        <v>383757.10999999993</v>
      </c>
      <c r="BH574" s="6">
        <f ca="1">BH573+SUMIFS('Transactions (Dated)'!$F:$F,'Transactions (Dated)'!$D:$D,$BF574,'Transactions (Dated)'!$B:$B,BH$11,'Transactions (Dated)'!$C:$C,"Dividend (paid to cash)")*W574</f>
        <v>0</v>
      </c>
      <c r="BI574" s="6">
        <f ca="1">BI573+SUMIFS('Transactions (Dated)'!$F:$F,'Transactions (Dated)'!$D:$D,$BF574,'Transactions (Dated)'!$B:$B,BI$11,'Transactions (Dated)'!$C:$C,"Dividend (paid to cash)")*X574</f>
        <v>2421.875</v>
      </c>
      <c r="BJ574" s="6">
        <f ca="1">BJ573+SUMIFS('Transactions (Dated)'!$F:$F,'Transactions (Dated)'!$D:$D,$BF574,'Transactions (Dated)'!$B:$B,BJ$11,'Transactions (Dated)'!$C:$C,"Dividend (paid to cash)")*Y574</f>
        <v>0</v>
      </c>
      <c r="BK574" s="6">
        <f ca="1">BK573+SUMIFS('Transactions (Dated)'!$F:$F,'Transactions (Dated)'!$D:$D,$BF574,'Transactions (Dated)'!$B:$B,BK$11,'Transactions (Dated)'!$C:$C,"Dividend (paid to cash)")*Z574</f>
        <v>567.6</v>
      </c>
      <c r="BL574" s="6">
        <f ca="1">BL573+SUMIFS('Transactions (Dated)'!$F:$F,'Transactions (Dated)'!$D:$D,$BF574,'Transactions (Dated)'!$B:$B,BL$11,'Transactions (Dated)'!$C:$C,"Dividend (paid to cash)")*AA574</f>
        <v>0</v>
      </c>
      <c r="BM574" s="6">
        <f ca="1">BM573+SUMIFS('Transactions (Dated)'!$F:$F,'Transactions (Dated)'!$D:$D,$BF574,'Transactions (Dated)'!$B:$B,BM$11,'Transactions (Dated)'!$C:$C,"Dividend (paid to cash)")*AB574</f>
        <v>4311.8040000000001</v>
      </c>
      <c r="BN574" s="6">
        <f ca="1">BN573+SUMIFS('Transactions (Dated)'!$F:$F,'Transactions (Dated)'!$D:$D,$BF574,'Transactions (Dated)'!$B:$B,BN$11,'Transactions (Dated)'!$C:$C,"Dividend (paid to cash)")*AC574</f>
        <v>3190</v>
      </c>
      <c r="BO574" s="6">
        <f ca="1">BO573+SUMIFS('Transactions (Dated)'!$F:$F,'Transactions (Dated)'!$D:$D,$BF574,'Transactions (Dated)'!$B:$B,BO$11,'Transactions (Dated)'!$C:$C,"Dividend (paid to cash)")*AD574</f>
        <v>0</v>
      </c>
      <c r="BP574" s="6">
        <f ca="1">BP573+SUMIFS('Transactions (Dated)'!$F:$F,'Transactions (Dated)'!$D:$D,$BF574,'Transactions (Dated)'!$B:$B,BP$11,'Transactions (Dated)'!$C:$C,"Dividend (paid to cash)")*AE574</f>
        <v>0</v>
      </c>
      <c r="BQ574" s="6">
        <f ca="1">BQ573+SUMIFS('Transactions (Dated)'!$F:$F,'Transactions (Dated)'!$D:$D,$BF574,'Transactions (Dated)'!$B:$B,BQ$11,'Transactions (Dated)'!$C:$C,"Dividend (paid to cash)")*AF574</f>
        <v>182.94720000000001</v>
      </c>
      <c r="BR574" s="6">
        <f ca="1">BR573+SUMIFS('Transactions (Dated)'!$F:$F,'Transactions (Dated)'!$D:$D,$BF574,'Transactions (Dated)'!$B:$B,BR$11,'Transactions (Dated)'!$C:$C,"Dividend (paid to cash)")*AG574</f>
        <v>376.245</v>
      </c>
      <c r="BS574" s="6">
        <f ca="1">BS573+SUMIFS('Transactions (Dated)'!$F:$F,'Transactions (Dated)'!$D:$D,$BF574,'Transactions (Dated)'!$B:$B,BS$11,'Transactions (Dated)'!$C:$C,"Dividend (paid to cash)")*AH574</f>
        <v>0</v>
      </c>
      <c r="BT574" s="6">
        <f ca="1">BT573+SUMIFS('Transactions (Dated)'!$F:$F,'Transactions (Dated)'!$D:$D,$BF574,'Transactions (Dated)'!$B:$B,BT$11,'Transactions (Dated)'!$C:$C,"Dividend (paid to cash)")*AI574</f>
        <v>0</v>
      </c>
      <c r="BU574" s="6">
        <f ca="1">BU573+SUMIFS('Transactions (Dated)'!$F:$F,'Transactions (Dated)'!$D:$D,$BF574,'Transactions (Dated)'!$B:$B,BU$11,'Transactions (Dated)'!$C:$C,"Dividend (paid to cash)")*AJ574</f>
        <v>0</v>
      </c>
      <c r="BX574" s="6">
        <f t="shared" ca="1" si="242"/>
        <v>394807.5811999999</v>
      </c>
      <c r="BZ574" s="3">
        <f t="shared" si="243"/>
        <v>42732</v>
      </c>
      <c r="CA574" s="4">
        <f t="shared" ca="1" si="244"/>
        <v>702930.69</v>
      </c>
      <c r="CB574" s="4">
        <f t="shared" ca="1" si="245"/>
        <v>394807.5811999999</v>
      </c>
      <c r="CD574" s="4">
        <f t="shared" ca="1" si="246"/>
        <v>1097738.2711999998</v>
      </c>
    </row>
    <row r="575" spans="2:82">
      <c r="B575" s="3">
        <f t="shared" si="221"/>
        <v>42733</v>
      </c>
      <c r="C575" s="2">
        <v>15422.1</v>
      </c>
      <c r="E575" s="70">
        <v>42733</v>
      </c>
      <c r="F575" s="69">
        <v>9.3800000000000008</v>
      </c>
      <c r="G575" s="69">
        <v>2.27</v>
      </c>
      <c r="H575" s="69">
        <v>20.78</v>
      </c>
      <c r="I575" s="69">
        <v>37.47</v>
      </c>
      <c r="J575" s="69">
        <v>13.32</v>
      </c>
      <c r="K575" s="69">
        <v>14.41</v>
      </c>
      <c r="L575" s="69">
        <v>17.25</v>
      </c>
      <c r="M575" s="69">
        <v>6.37</v>
      </c>
      <c r="N575" s="69">
        <v>8.15</v>
      </c>
      <c r="O575" s="69">
        <v>11.64</v>
      </c>
      <c r="P575" s="69">
        <v>24</v>
      </c>
      <c r="Q575" s="69">
        <v>1.44</v>
      </c>
      <c r="R575" s="69">
        <v>7.49</v>
      </c>
      <c r="S575" s="69">
        <v>41.69</v>
      </c>
      <c r="V575" s="3">
        <f t="shared" si="224"/>
        <v>42733</v>
      </c>
      <c r="W575" s="40">
        <f ca="1">W574+SUMIFS('Transactions (Dated)'!$E$2:$E$53,'Transactions (Dated)'!$D$2:$D$53,'Share Values'!$V575,'Transactions (Dated)'!$B$2:$B$53,'Share Values'!W$11,'Transactions (Dated)'!$C$2:$C$53,"Buy")-SUMIFS('Transactions (Dated)'!$E$2:$E$53,'Transactions (Dated)'!$D$2:$D$53,'Share Values'!$V575,'Transactions (Dated)'!$B$2:$B$53,'Share Values'!W$11,'Transactions (Dated)'!$C$2:$C$53,"Sell")</f>
        <v>4625</v>
      </c>
      <c r="X575" s="40">
        <f ca="1">X574+SUMIFS('Transactions (Dated)'!$E$2:$E$53,'Transactions (Dated)'!$D$2:$D$53,'Share Values'!$V575,'Transactions (Dated)'!$B$2:$B$53,'Share Values'!X$11,'Transactions (Dated)'!$C$2:$C$53,"Buy")-SUMIFS('Transactions (Dated)'!$E$2:$E$53,'Transactions (Dated)'!$D$2:$D$53,'Share Values'!$V575,'Transactions (Dated)'!$B$2:$B$53,'Share Values'!X$11,'Transactions (Dated)'!$C$2:$C$53,"Sell")</f>
        <v>9375</v>
      </c>
      <c r="Y575" s="40">
        <f ca="1">Y574+SUMIFS('Transactions (Dated)'!$E$2:$E$53,'Transactions (Dated)'!$D$2:$D$53,'Share Values'!$V575,'Transactions (Dated)'!$B$2:$B$53,'Share Values'!Y$11,'Transactions (Dated)'!$C$2:$C$53,"Buy")-SUMIFS('Transactions (Dated)'!$E$2:$E$53,'Transactions (Dated)'!$D$2:$D$53,'Share Values'!$V575,'Transactions (Dated)'!$B$2:$B$53,'Share Values'!Y$11,'Transactions (Dated)'!$C$2:$C$53,"Sell")</f>
        <v>0</v>
      </c>
      <c r="Z575" s="40">
        <f ca="1">Z574+SUMIFS('Transactions (Dated)'!$E$2:$E$53,'Transactions (Dated)'!$D$2:$D$53,'Share Values'!$V575,'Transactions (Dated)'!$B$2:$B$53,'Share Values'!Z$11,'Transactions (Dated)'!$C$2:$C$53,"Buy")-SUMIFS('Transactions (Dated)'!$E$2:$E$53,'Transactions (Dated)'!$D$2:$D$53,'Share Values'!$V575,'Transactions (Dated)'!$B$2:$B$53,'Share Values'!Z$11,'Transactions (Dated)'!$C$2:$C$53,"Sell")</f>
        <v>1892</v>
      </c>
      <c r="AA575" s="40">
        <f ca="1">AA574+SUMIFS('Transactions (Dated)'!$E$2:$E$53,'Transactions (Dated)'!$D$2:$D$53,'Share Values'!$V575,'Transactions (Dated)'!$B$2:$B$53,'Share Values'!AA$11,'Transactions (Dated)'!$C$2:$C$53,"Buy")-SUMIFS('Transactions (Dated)'!$E$2:$E$53,'Transactions (Dated)'!$D$2:$D$53,'Share Values'!$V575,'Transactions (Dated)'!$B$2:$B$53,'Share Values'!AA$11,'Transactions (Dated)'!$C$2:$C$53,"Sell")</f>
        <v>2348</v>
      </c>
      <c r="AB575" s="40">
        <f ca="1">AB574+SUMIFS('Transactions (Dated)'!$E$2:$E$53,'Transactions (Dated)'!$D$2:$D$53,'Share Values'!$V575,'Transactions (Dated)'!$B$2:$B$53,'Share Values'!AB$11,'Transactions (Dated)'!$C$2:$C$53,"Buy")-SUMIFS('Transactions (Dated)'!$E$2:$E$53,'Transactions (Dated)'!$D$2:$D$53,'Share Values'!$V575,'Transactions (Dated)'!$B$2:$B$53,'Share Values'!AB$11,'Transactions (Dated)'!$C$2:$C$53,"Sell")</f>
        <v>4900</v>
      </c>
      <c r="AC575" s="40">
        <f ca="1">AC574+SUMIFS('Transactions (Dated)'!$E$2:$E$53,'Transactions (Dated)'!$D$2:$D$53,'Share Values'!$V575,'Transactions (Dated)'!$B$2:$B$53,'Share Values'!AC$11,'Transactions (Dated)'!$C$2:$C$53,"Buy")-SUMIFS('Transactions (Dated)'!$E$2:$E$53,'Transactions (Dated)'!$D$2:$D$53,'Share Values'!$V575,'Transactions (Dated)'!$B$2:$B$53,'Share Values'!AC$11,'Transactions (Dated)'!$C$2:$C$53,"Sell")</f>
        <v>2900</v>
      </c>
      <c r="AD575" s="40">
        <f ca="1">AD574+SUMIFS('Transactions (Dated)'!$E$2:$E$53,'Transactions (Dated)'!$D$2:$D$53,'Share Values'!$V575,'Transactions (Dated)'!$B$2:$B$53,'Share Values'!AD$11,'Transactions (Dated)'!$C$2:$C$53,"Buy")-SUMIFS('Transactions (Dated)'!$E$2:$E$53,'Transactions (Dated)'!$D$2:$D$53,'Share Values'!$V575,'Transactions (Dated)'!$B$2:$B$53,'Share Values'!AD$11,'Transactions (Dated)'!$C$2:$C$53,"Sell")</f>
        <v>14201</v>
      </c>
      <c r="AE575" s="40">
        <f ca="1">AE574+SUMIFS('Transactions (Dated)'!$E$2:$E$53,'Transactions (Dated)'!$D$2:$D$53,'Share Values'!$V575,'Transactions (Dated)'!$B$2:$B$53,'Share Values'!AE$11,'Transactions (Dated)'!$C$2:$C$53,"Buy")-SUMIFS('Transactions (Dated)'!$E$2:$E$53,'Transactions (Dated)'!$D$2:$D$53,'Share Values'!$V575,'Transactions (Dated)'!$B$2:$B$53,'Share Values'!AE$11,'Transactions (Dated)'!$C$2:$C$53,"Sell")</f>
        <v>6835</v>
      </c>
      <c r="AF575" s="40">
        <f ca="1">AF574+SUMIFS('Transactions (Dated)'!$E$2:$E$53,'Transactions (Dated)'!$D$2:$D$53,'Share Values'!$V575,'Transactions (Dated)'!$B$2:$B$53,'Share Values'!AF$11,'Transactions (Dated)'!$C$2:$C$53,"Buy")-SUMIFS('Transactions (Dated)'!$E$2:$E$53,'Transactions (Dated)'!$D$2:$D$53,'Share Values'!$V575,'Transactions (Dated)'!$B$2:$B$53,'Share Values'!AF$11,'Transactions (Dated)'!$C$2:$C$53,"Sell")</f>
        <v>4484</v>
      </c>
      <c r="AG575" s="40">
        <f ca="1">AG574+SUMIFS('Transactions (Dated)'!$E$2:$E$53,'Transactions (Dated)'!$D$2:$D$53,'Share Values'!$V575,'Transactions (Dated)'!$B$2:$B$53,'Share Values'!AG$11,'Transactions (Dated)'!$C$2:$C$53,"Buy")-SUMIFS('Transactions (Dated)'!$E$2:$E$53,'Transactions (Dated)'!$D$2:$D$53,'Share Values'!$V575,'Transactions (Dated)'!$B$2:$B$53,'Share Values'!AG$11,'Transactions (Dated)'!$C$2:$C$53,"Sell")</f>
        <v>2787</v>
      </c>
      <c r="AH575" s="40">
        <f ca="1">AH574+SUMIFS('Transactions (Dated)'!$E$2:$E$53,'Transactions (Dated)'!$D$2:$D$53,'Share Values'!$V575,'Transactions (Dated)'!$B$2:$B$53,'Share Values'!AH$11,'Transactions (Dated)'!$C$2:$C$53,"Buy")-SUMIFS('Transactions (Dated)'!$E$2:$E$53,'Transactions (Dated)'!$D$2:$D$53,'Share Values'!$V575,'Transactions (Dated)'!$B$2:$B$53,'Share Values'!AH$11,'Transactions (Dated)'!$C$2:$C$53,"Sell")</f>
        <v>41666</v>
      </c>
      <c r="AI575" s="40">
        <f ca="1">AI574+SUMIFS('Transactions (Dated)'!$E$2:$E$53,'Transactions (Dated)'!$D$2:$D$53,'Share Values'!$V575,'Transactions (Dated)'!$B$2:$B$53,'Share Values'!AI$11,'Transactions (Dated)'!$C$2:$C$53,"Buy")-SUMIFS('Transactions (Dated)'!$E$2:$E$53,'Transactions (Dated)'!$D$2:$D$53,'Share Values'!$V575,'Transactions (Dated)'!$B$2:$B$53,'Share Values'!AI$11,'Transactions (Dated)'!$C$2:$C$53,"Sell")</f>
        <v>5973</v>
      </c>
      <c r="AJ575" s="40">
        <f ca="1">AJ574+SUMIFS('Transactions (Dated)'!$E$2:$E$53,'Transactions (Dated)'!$D$2:$D$53,'Share Values'!$V575,'Transactions (Dated)'!$B$2:$B$53,'Share Values'!AJ$11,'Transactions (Dated)'!$C$2:$C$53,"Buy")-SUMIFS('Transactions (Dated)'!$E$2:$E$53,'Transactions (Dated)'!$D$2:$D$53,'Share Values'!$V575,'Transactions (Dated)'!$B$2:$B$53,'Share Values'!AJ$11,'Transactions (Dated)'!$C$2:$C$53,"Sell")</f>
        <v>1246</v>
      </c>
      <c r="AM575" s="3">
        <f t="shared" si="225"/>
        <v>42733</v>
      </c>
      <c r="AN575" s="6">
        <f t="shared" ca="1" si="226"/>
        <v>43382.5</v>
      </c>
      <c r="AO575" s="6">
        <f t="shared" ca="1" si="227"/>
        <v>21281.25</v>
      </c>
      <c r="AP575" s="6">
        <f t="shared" ca="1" si="228"/>
        <v>0</v>
      </c>
      <c r="AQ575" s="6">
        <f t="shared" ca="1" si="229"/>
        <v>70893.239999999991</v>
      </c>
      <c r="AR575" s="6">
        <f t="shared" ca="1" si="230"/>
        <v>31275.360000000001</v>
      </c>
      <c r="AS575" s="6">
        <f t="shared" ca="1" si="231"/>
        <v>70609</v>
      </c>
      <c r="AT575" s="6">
        <f t="shared" ca="1" si="232"/>
        <v>50025</v>
      </c>
      <c r="AU575" s="6">
        <f t="shared" ca="1" si="233"/>
        <v>90460.37</v>
      </c>
      <c r="AV575" s="6">
        <f t="shared" ca="1" si="234"/>
        <v>55705.25</v>
      </c>
      <c r="AW575" s="6">
        <f t="shared" ca="1" si="235"/>
        <v>52193.760000000002</v>
      </c>
      <c r="AX575" s="6">
        <f t="shared" ca="1" si="236"/>
        <v>66888</v>
      </c>
      <c r="AY575" s="6">
        <f t="shared" ca="1" si="237"/>
        <v>59999.040000000001</v>
      </c>
      <c r="AZ575" s="6">
        <f t="shared" ca="1" si="238"/>
        <v>44737.770000000004</v>
      </c>
      <c r="BA575" s="6">
        <f t="shared" ca="1" si="239"/>
        <v>51945.74</v>
      </c>
      <c r="BB575" s="6"/>
      <c r="BD575" s="4">
        <f t="shared" ca="1" si="240"/>
        <v>709396.28</v>
      </c>
      <c r="BF575" s="3">
        <f t="shared" si="241"/>
        <v>42733</v>
      </c>
      <c r="BG575" s="6">
        <f>BG574+SUMIFS('Transactions (Dated)'!H:H,'Transactions (Dated)'!D:D,'Share Values'!AM575)</f>
        <v>383757.10999999993</v>
      </c>
      <c r="BH575" s="6">
        <f ca="1">BH574+SUMIFS('Transactions (Dated)'!$F:$F,'Transactions (Dated)'!$D:$D,$BF575,'Transactions (Dated)'!$B:$B,BH$11,'Transactions (Dated)'!$C:$C,"Dividend (paid to cash)")*W575</f>
        <v>0</v>
      </c>
      <c r="BI575" s="6">
        <f ca="1">BI574+SUMIFS('Transactions (Dated)'!$F:$F,'Transactions (Dated)'!$D:$D,$BF575,'Transactions (Dated)'!$B:$B,BI$11,'Transactions (Dated)'!$C:$C,"Dividend (paid to cash)")*X575</f>
        <v>2421.875</v>
      </c>
      <c r="BJ575" s="6">
        <f ca="1">BJ574+SUMIFS('Transactions (Dated)'!$F:$F,'Transactions (Dated)'!$D:$D,$BF575,'Transactions (Dated)'!$B:$B,BJ$11,'Transactions (Dated)'!$C:$C,"Dividend (paid to cash)")*Y575</f>
        <v>0</v>
      </c>
      <c r="BK575" s="6">
        <f ca="1">BK574+SUMIFS('Transactions (Dated)'!$F:$F,'Transactions (Dated)'!$D:$D,$BF575,'Transactions (Dated)'!$B:$B,BK$11,'Transactions (Dated)'!$C:$C,"Dividend (paid to cash)")*Z575</f>
        <v>567.6</v>
      </c>
      <c r="BL575" s="6">
        <f ca="1">BL574+SUMIFS('Transactions (Dated)'!$F:$F,'Transactions (Dated)'!$D:$D,$BF575,'Transactions (Dated)'!$B:$B,BL$11,'Transactions (Dated)'!$C:$C,"Dividend (paid to cash)")*AA575</f>
        <v>0</v>
      </c>
      <c r="BM575" s="6">
        <f ca="1">BM574+SUMIFS('Transactions (Dated)'!$F:$F,'Transactions (Dated)'!$D:$D,$BF575,'Transactions (Dated)'!$B:$B,BM$11,'Transactions (Dated)'!$C:$C,"Dividend (paid to cash)")*AB575</f>
        <v>4311.8040000000001</v>
      </c>
      <c r="BN575" s="6">
        <f ca="1">BN574+SUMIFS('Transactions (Dated)'!$F:$F,'Transactions (Dated)'!$D:$D,$BF575,'Transactions (Dated)'!$B:$B,BN$11,'Transactions (Dated)'!$C:$C,"Dividend (paid to cash)")*AC575</f>
        <v>3190</v>
      </c>
      <c r="BO575" s="6">
        <f ca="1">BO574+SUMIFS('Transactions (Dated)'!$F:$F,'Transactions (Dated)'!$D:$D,$BF575,'Transactions (Dated)'!$B:$B,BO$11,'Transactions (Dated)'!$C:$C,"Dividend (paid to cash)")*AD575</f>
        <v>0</v>
      </c>
      <c r="BP575" s="6">
        <f ca="1">BP574+SUMIFS('Transactions (Dated)'!$F:$F,'Transactions (Dated)'!$D:$D,$BF575,'Transactions (Dated)'!$B:$B,BP$11,'Transactions (Dated)'!$C:$C,"Dividend (paid to cash)")*AE575</f>
        <v>0</v>
      </c>
      <c r="BQ575" s="6">
        <f ca="1">BQ574+SUMIFS('Transactions (Dated)'!$F:$F,'Transactions (Dated)'!$D:$D,$BF575,'Transactions (Dated)'!$B:$B,BQ$11,'Transactions (Dated)'!$C:$C,"Dividend (paid to cash)")*AF575</f>
        <v>182.94720000000001</v>
      </c>
      <c r="BR575" s="6">
        <f ca="1">BR574+SUMIFS('Transactions (Dated)'!$F:$F,'Transactions (Dated)'!$D:$D,$BF575,'Transactions (Dated)'!$B:$B,BR$11,'Transactions (Dated)'!$C:$C,"Dividend (paid to cash)")*AG575</f>
        <v>376.245</v>
      </c>
      <c r="BS575" s="6">
        <f ca="1">BS574+SUMIFS('Transactions (Dated)'!$F:$F,'Transactions (Dated)'!$D:$D,$BF575,'Transactions (Dated)'!$B:$B,BS$11,'Transactions (Dated)'!$C:$C,"Dividend (paid to cash)")*AH575</f>
        <v>0</v>
      </c>
      <c r="BT575" s="6">
        <f ca="1">BT574+SUMIFS('Transactions (Dated)'!$F:$F,'Transactions (Dated)'!$D:$D,$BF575,'Transactions (Dated)'!$B:$B,BT$11,'Transactions (Dated)'!$C:$C,"Dividend (paid to cash)")*AI575</f>
        <v>0</v>
      </c>
      <c r="BU575" s="6">
        <f ca="1">BU574+SUMIFS('Transactions (Dated)'!$F:$F,'Transactions (Dated)'!$D:$D,$BF575,'Transactions (Dated)'!$B:$B,BU$11,'Transactions (Dated)'!$C:$C,"Dividend (paid to cash)")*AJ575</f>
        <v>0</v>
      </c>
      <c r="BX575" s="6">
        <f t="shared" ca="1" si="242"/>
        <v>394807.5811999999</v>
      </c>
      <c r="BZ575" s="3">
        <f t="shared" si="243"/>
        <v>42733</v>
      </c>
      <c r="CA575" s="4">
        <f t="shared" ca="1" si="244"/>
        <v>709396.28</v>
      </c>
      <c r="CB575" s="4">
        <f t="shared" ca="1" si="245"/>
        <v>394807.5811999999</v>
      </c>
      <c r="CD575" s="4">
        <f t="shared" ca="1" si="246"/>
        <v>1104203.8611999999</v>
      </c>
    </row>
    <row r="576" spans="2:82">
      <c r="B576" s="3">
        <f t="shared" si="221"/>
        <v>42734</v>
      </c>
      <c r="C576" s="2">
        <v>15287.6</v>
      </c>
      <c r="E576" s="70">
        <v>42734</v>
      </c>
      <c r="F576" s="69">
        <v>9.24</v>
      </c>
      <c r="G576" s="69">
        <v>2.27</v>
      </c>
      <c r="H576" s="69">
        <v>20.61</v>
      </c>
      <c r="I576" s="69">
        <v>37.32</v>
      </c>
      <c r="J576" s="69">
        <v>12.82</v>
      </c>
      <c r="K576" s="69">
        <v>14.34</v>
      </c>
      <c r="L576" s="69">
        <v>17.440000000000001</v>
      </c>
      <c r="M576" s="69">
        <v>6.25</v>
      </c>
      <c r="N576" s="69">
        <v>8.2899999999999991</v>
      </c>
      <c r="O576" s="69">
        <v>11.7</v>
      </c>
      <c r="P576" s="69">
        <v>23.95</v>
      </c>
      <c r="Q576" s="69">
        <v>1.46</v>
      </c>
      <c r="R576" s="69">
        <v>7.68</v>
      </c>
      <c r="S576" s="69">
        <v>41.46</v>
      </c>
      <c r="V576" s="3">
        <f t="shared" si="224"/>
        <v>42734</v>
      </c>
      <c r="W576" s="40">
        <f ca="1">W575+SUMIFS('Transactions (Dated)'!$E$2:$E$53,'Transactions (Dated)'!$D$2:$D$53,'Share Values'!$V576,'Transactions (Dated)'!$B$2:$B$53,'Share Values'!W$11,'Transactions (Dated)'!$C$2:$C$53,"Buy")-SUMIFS('Transactions (Dated)'!$E$2:$E$53,'Transactions (Dated)'!$D$2:$D$53,'Share Values'!$V576,'Transactions (Dated)'!$B$2:$B$53,'Share Values'!W$11,'Transactions (Dated)'!$C$2:$C$53,"Sell")</f>
        <v>4625</v>
      </c>
      <c r="X576" s="40">
        <f ca="1">X575+SUMIFS('Transactions (Dated)'!$E$2:$E$53,'Transactions (Dated)'!$D$2:$D$53,'Share Values'!$V576,'Transactions (Dated)'!$B$2:$B$53,'Share Values'!X$11,'Transactions (Dated)'!$C$2:$C$53,"Buy")-SUMIFS('Transactions (Dated)'!$E$2:$E$53,'Transactions (Dated)'!$D$2:$D$53,'Share Values'!$V576,'Transactions (Dated)'!$B$2:$B$53,'Share Values'!X$11,'Transactions (Dated)'!$C$2:$C$53,"Sell")</f>
        <v>9375</v>
      </c>
      <c r="Y576" s="40">
        <f ca="1">Y575+SUMIFS('Transactions (Dated)'!$E$2:$E$53,'Transactions (Dated)'!$D$2:$D$53,'Share Values'!$V576,'Transactions (Dated)'!$B$2:$B$53,'Share Values'!Y$11,'Transactions (Dated)'!$C$2:$C$53,"Buy")-SUMIFS('Transactions (Dated)'!$E$2:$E$53,'Transactions (Dated)'!$D$2:$D$53,'Share Values'!$V576,'Transactions (Dated)'!$B$2:$B$53,'Share Values'!Y$11,'Transactions (Dated)'!$C$2:$C$53,"Sell")</f>
        <v>0</v>
      </c>
      <c r="Z576" s="40">
        <f ca="1">Z575+SUMIFS('Transactions (Dated)'!$E$2:$E$53,'Transactions (Dated)'!$D$2:$D$53,'Share Values'!$V576,'Transactions (Dated)'!$B$2:$B$53,'Share Values'!Z$11,'Transactions (Dated)'!$C$2:$C$53,"Buy")-SUMIFS('Transactions (Dated)'!$E$2:$E$53,'Transactions (Dated)'!$D$2:$D$53,'Share Values'!$V576,'Transactions (Dated)'!$B$2:$B$53,'Share Values'!Z$11,'Transactions (Dated)'!$C$2:$C$53,"Sell")</f>
        <v>1892</v>
      </c>
      <c r="AA576" s="40">
        <f ca="1">AA575+SUMIFS('Transactions (Dated)'!$E$2:$E$53,'Transactions (Dated)'!$D$2:$D$53,'Share Values'!$V576,'Transactions (Dated)'!$B$2:$B$53,'Share Values'!AA$11,'Transactions (Dated)'!$C$2:$C$53,"Buy")-SUMIFS('Transactions (Dated)'!$E$2:$E$53,'Transactions (Dated)'!$D$2:$D$53,'Share Values'!$V576,'Transactions (Dated)'!$B$2:$B$53,'Share Values'!AA$11,'Transactions (Dated)'!$C$2:$C$53,"Sell")</f>
        <v>2348</v>
      </c>
      <c r="AB576" s="40">
        <f ca="1">AB575+SUMIFS('Transactions (Dated)'!$E$2:$E$53,'Transactions (Dated)'!$D$2:$D$53,'Share Values'!$V576,'Transactions (Dated)'!$B$2:$B$53,'Share Values'!AB$11,'Transactions (Dated)'!$C$2:$C$53,"Buy")-SUMIFS('Transactions (Dated)'!$E$2:$E$53,'Transactions (Dated)'!$D$2:$D$53,'Share Values'!$V576,'Transactions (Dated)'!$B$2:$B$53,'Share Values'!AB$11,'Transactions (Dated)'!$C$2:$C$53,"Sell")</f>
        <v>4900</v>
      </c>
      <c r="AC576" s="40">
        <f ca="1">AC575+SUMIFS('Transactions (Dated)'!$E$2:$E$53,'Transactions (Dated)'!$D$2:$D$53,'Share Values'!$V576,'Transactions (Dated)'!$B$2:$B$53,'Share Values'!AC$11,'Transactions (Dated)'!$C$2:$C$53,"Buy")-SUMIFS('Transactions (Dated)'!$E$2:$E$53,'Transactions (Dated)'!$D$2:$D$53,'Share Values'!$V576,'Transactions (Dated)'!$B$2:$B$53,'Share Values'!AC$11,'Transactions (Dated)'!$C$2:$C$53,"Sell")</f>
        <v>2900</v>
      </c>
      <c r="AD576" s="40">
        <f ca="1">AD575+SUMIFS('Transactions (Dated)'!$E$2:$E$53,'Transactions (Dated)'!$D$2:$D$53,'Share Values'!$V576,'Transactions (Dated)'!$B$2:$B$53,'Share Values'!AD$11,'Transactions (Dated)'!$C$2:$C$53,"Buy")-SUMIFS('Transactions (Dated)'!$E$2:$E$53,'Transactions (Dated)'!$D$2:$D$53,'Share Values'!$V576,'Transactions (Dated)'!$B$2:$B$53,'Share Values'!AD$11,'Transactions (Dated)'!$C$2:$C$53,"Sell")</f>
        <v>14201</v>
      </c>
      <c r="AE576" s="40">
        <f ca="1">AE575+SUMIFS('Transactions (Dated)'!$E$2:$E$53,'Transactions (Dated)'!$D$2:$D$53,'Share Values'!$V576,'Transactions (Dated)'!$B$2:$B$53,'Share Values'!AE$11,'Transactions (Dated)'!$C$2:$C$53,"Buy")-SUMIFS('Transactions (Dated)'!$E$2:$E$53,'Transactions (Dated)'!$D$2:$D$53,'Share Values'!$V576,'Transactions (Dated)'!$B$2:$B$53,'Share Values'!AE$11,'Transactions (Dated)'!$C$2:$C$53,"Sell")</f>
        <v>6835</v>
      </c>
      <c r="AF576" s="40">
        <f ca="1">AF575+SUMIFS('Transactions (Dated)'!$E$2:$E$53,'Transactions (Dated)'!$D$2:$D$53,'Share Values'!$V576,'Transactions (Dated)'!$B$2:$B$53,'Share Values'!AF$11,'Transactions (Dated)'!$C$2:$C$53,"Buy")-SUMIFS('Transactions (Dated)'!$E$2:$E$53,'Transactions (Dated)'!$D$2:$D$53,'Share Values'!$V576,'Transactions (Dated)'!$B$2:$B$53,'Share Values'!AF$11,'Transactions (Dated)'!$C$2:$C$53,"Sell")</f>
        <v>4484</v>
      </c>
      <c r="AG576" s="40">
        <f ca="1">AG575+SUMIFS('Transactions (Dated)'!$E$2:$E$53,'Transactions (Dated)'!$D$2:$D$53,'Share Values'!$V576,'Transactions (Dated)'!$B$2:$B$53,'Share Values'!AG$11,'Transactions (Dated)'!$C$2:$C$53,"Buy")-SUMIFS('Transactions (Dated)'!$E$2:$E$53,'Transactions (Dated)'!$D$2:$D$53,'Share Values'!$V576,'Transactions (Dated)'!$B$2:$B$53,'Share Values'!AG$11,'Transactions (Dated)'!$C$2:$C$53,"Sell")</f>
        <v>2787</v>
      </c>
      <c r="AH576" s="40">
        <f ca="1">AH575+SUMIFS('Transactions (Dated)'!$E$2:$E$53,'Transactions (Dated)'!$D$2:$D$53,'Share Values'!$V576,'Transactions (Dated)'!$B$2:$B$53,'Share Values'!AH$11,'Transactions (Dated)'!$C$2:$C$53,"Buy")-SUMIFS('Transactions (Dated)'!$E$2:$E$53,'Transactions (Dated)'!$D$2:$D$53,'Share Values'!$V576,'Transactions (Dated)'!$B$2:$B$53,'Share Values'!AH$11,'Transactions (Dated)'!$C$2:$C$53,"Sell")</f>
        <v>41666</v>
      </c>
      <c r="AI576" s="40">
        <f ca="1">AI575+SUMIFS('Transactions (Dated)'!$E$2:$E$53,'Transactions (Dated)'!$D$2:$D$53,'Share Values'!$V576,'Transactions (Dated)'!$B$2:$B$53,'Share Values'!AI$11,'Transactions (Dated)'!$C$2:$C$53,"Buy")-SUMIFS('Transactions (Dated)'!$E$2:$E$53,'Transactions (Dated)'!$D$2:$D$53,'Share Values'!$V576,'Transactions (Dated)'!$B$2:$B$53,'Share Values'!AI$11,'Transactions (Dated)'!$C$2:$C$53,"Sell")</f>
        <v>5973</v>
      </c>
      <c r="AJ576" s="40">
        <f ca="1">AJ575+SUMIFS('Transactions (Dated)'!$E$2:$E$53,'Transactions (Dated)'!$D$2:$D$53,'Share Values'!$V576,'Transactions (Dated)'!$B$2:$B$53,'Share Values'!AJ$11,'Transactions (Dated)'!$C$2:$C$53,"Buy")-SUMIFS('Transactions (Dated)'!$E$2:$E$53,'Transactions (Dated)'!$D$2:$D$53,'Share Values'!$V576,'Transactions (Dated)'!$B$2:$B$53,'Share Values'!AJ$11,'Transactions (Dated)'!$C$2:$C$53,"Sell")</f>
        <v>1246</v>
      </c>
      <c r="AM576" s="3">
        <f t="shared" si="225"/>
        <v>42734</v>
      </c>
      <c r="AN576" s="6">
        <f t="shared" ca="1" si="226"/>
        <v>42735</v>
      </c>
      <c r="AO576" s="6">
        <f t="shared" ca="1" si="227"/>
        <v>21281.25</v>
      </c>
      <c r="AP576" s="6">
        <f t="shared" ca="1" si="228"/>
        <v>0</v>
      </c>
      <c r="AQ576" s="6">
        <f t="shared" ca="1" si="229"/>
        <v>70609.440000000002</v>
      </c>
      <c r="AR576" s="6">
        <f t="shared" ca="1" si="230"/>
        <v>30101.360000000001</v>
      </c>
      <c r="AS576" s="6">
        <f t="shared" ca="1" si="231"/>
        <v>70266</v>
      </c>
      <c r="AT576" s="6">
        <f t="shared" ca="1" si="232"/>
        <v>50576.000000000007</v>
      </c>
      <c r="AU576" s="6">
        <f t="shared" ca="1" si="233"/>
        <v>88756.25</v>
      </c>
      <c r="AV576" s="6">
        <f t="shared" ca="1" si="234"/>
        <v>56662.149999999994</v>
      </c>
      <c r="AW576" s="6">
        <f t="shared" ca="1" si="235"/>
        <v>52462.799999999996</v>
      </c>
      <c r="AX576" s="6">
        <f t="shared" ca="1" si="236"/>
        <v>66748.649999999994</v>
      </c>
      <c r="AY576" s="6">
        <f t="shared" ca="1" si="237"/>
        <v>60832.36</v>
      </c>
      <c r="AZ576" s="6">
        <f t="shared" ca="1" si="238"/>
        <v>45872.639999999999</v>
      </c>
      <c r="BA576" s="6">
        <f t="shared" ca="1" si="239"/>
        <v>51659.16</v>
      </c>
      <c r="BB576" s="6"/>
      <c r="BD576" s="4">
        <f t="shared" ca="1" si="240"/>
        <v>708563.05999999994</v>
      </c>
      <c r="BF576" s="3">
        <f t="shared" si="241"/>
        <v>42734</v>
      </c>
      <c r="BG576" s="6">
        <f>BG575+SUMIFS('Transactions (Dated)'!H:H,'Transactions (Dated)'!D:D,'Share Values'!AM576)</f>
        <v>383757.10999999993</v>
      </c>
      <c r="BH576" s="6">
        <f ca="1">BH575+SUMIFS('Transactions (Dated)'!$F:$F,'Transactions (Dated)'!$D:$D,$BF576,'Transactions (Dated)'!$B:$B,BH$11,'Transactions (Dated)'!$C:$C,"Dividend (paid to cash)")*W576</f>
        <v>0</v>
      </c>
      <c r="BI576" s="6">
        <f ca="1">BI575+SUMIFS('Transactions (Dated)'!$F:$F,'Transactions (Dated)'!$D:$D,$BF576,'Transactions (Dated)'!$B:$B,BI$11,'Transactions (Dated)'!$C:$C,"Dividend (paid to cash)")*X576</f>
        <v>2421.875</v>
      </c>
      <c r="BJ576" s="6">
        <f ca="1">BJ575+SUMIFS('Transactions (Dated)'!$F:$F,'Transactions (Dated)'!$D:$D,$BF576,'Transactions (Dated)'!$B:$B,BJ$11,'Transactions (Dated)'!$C:$C,"Dividend (paid to cash)")*Y576</f>
        <v>0</v>
      </c>
      <c r="BK576" s="6">
        <f ca="1">BK575+SUMIFS('Transactions (Dated)'!$F:$F,'Transactions (Dated)'!$D:$D,$BF576,'Transactions (Dated)'!$B:$B,BK$11,'Transactions (Dated)'!$C:$C,"Dividend (paid to cash)")*Z576</f>
        <v>567.6</v>
      </c>
      <c r="BL576" s="6">
        <f ca="1">BL575+SUMIFS('Transactions (Dated)'!$F:$F,'Transactions (Dated)'!$D:$D,$BF576,'Transactions (Dated)'!$B:$B,BL$11,'Transactions (Dated)'!$C:$C,"Dividend (paid to cash)")*AA576</f>
        <v>0</v>
      </c>
      <c r="BM576" s="6">
        <f ca="1">BM575+SUMIFS('Transactions (Dated)'!$F:$F,'Transactions (Dated)'!$D:$D,$BF576,'Transactions (Dated)'!$B:$B,BM$11,'Transactions (Dated)'!$C:$C,"Dividend (paid to cash)")*AB576</f>
        <v>4311.8040000000001</v>
      </c>
      <c r="BN576" s="6">
        <f ca="1">BN575+SUMIFS('Transactions (Dated)'!$F:$F,'Transactions (Dated)'!$D:$D,$BF576,'Transactions (Dated)'!$B:$B,BN$11,'Transactions (Dated)'!$C:$C,"Dividend (paid to cash)")*AC576</f>
        <v>3190</v>
      </c>
      <c r="BO576" s="6">
        <f ca="1">BO575+SUMIFS('Transactions (Dated)'!$F:$F,'Transactions (Dated)'!$D:$D,$BF576,'Transactions (Dated)'!$B:$B,BO$11,'Transactions (Dated)'!$C:$C,"Dividend (paid to cash)")*AD576</f>
        <v>0</v>
      </c>
      <c r="BP576" s="6">
        <f ca="1">BP575+SUMIFS('Transactions (Dated)'!$F:$F,'Transactions (Dated)'!$D:$D,$BF576,'Transactions (Dated)'!$B:$B,BP$11,'Transactions (Dated)'!$C:$C,"Dividend (paid to cash)")*AE576</f>
        <v>0</v>
      </c>
      <c r="BQ576" s="6">
        <f ca="1">BQ575+SUMIFS('Transactions (Dated)'!$F:$F,'Transactions (Dated)'!$D:$D,$BF576,'Transactions (Dated)'!$B:$B,BQ$11,'Transactions (Dated)'!$C:$C,"Dividend (paid to cash)")*AF576</f>
        <v>182.94720000000001</v>
      </c>
      <c r="BR576" s="6">
        <f ca="1">BR575+SUMIFS('Transactions (Dated)'!$F:$F,'Transactions (Dated)'!$D:$D,$BF576,'Transactions (Dated)'!$B:$B,BR$11,'Transactions (Dated)'!$C:$C,"Dividend (paid to cash)")*AG576</f>
        <v>376.245</v>
      </c>
      <c r="BS576" s="6">
        <f ca="1">BS575+SUMIFS('Transactions (Dated)'!$F:$F,'Transactions (Dated)'!$D:$D,$BF576,'Transactions (Dated)'!$B:$B,BS$11,'Transactions (Dated)'!$C:$C,"Dividend (paid to cash)")*AH576</f>
        <v>0</v>
      </c>
      <c r="BT576" s="6">
        <f ca="1">BT575+SUMIFS('Transactions (Dated)'!$F:$F,'Transactions (Dated)'!$D:$D,$BF576,'Transactions (Dated)'!$B:$B,BT$11,'Transactions (Dated)'!$C:$C,"Dividend (paid to cash)")*AI576</f>
        <v>0</v>
      </c>
      <c r="BU576" s="6">
        <f ca="1">BU575+SUMIFS('Transactions (Dated)'!$F:$F,'Transactions (Dated)'!$D:$D,$BF576,'Transactions (Dated)'!$B:$B,BU$11,'Transactions (Dated)'!$C:$C,"Dividend (paid to cash)")*AJ576</f>
        <v>0</v>
      </c>
      <c r="BX576" s="6">
        <f t="shared" ca="1" si="242"/>
        <v>394807.5811999999</v>
      </c>
      <c r="BZ576" s="3">
        <f t="shared" si="243"/>
        <v>42734</v>
      </c>
      <c r="CA576" s="4">
        <f t="shared" ca="1" si="244"/>
        <v>708563.05999999994</v>
      </c>
      <c r="CB576" s="4">
        <f t="shared" ca="1" si="245"/>
        <v>394807.5811999999</v>
      </c>
      <c r="CD576" s="4">
        <f t="shared" ca="1" si="246"/>
        <v>1103370.6412</v>
      </c>
    </row>
    <row r="577" spans="2:82">
      <c r="B577" s="3">
        <f t="shared" si="221"/>
        <v>42738</v>
      </c>
      <c r="C577" s="2">
        <v>15403</v>
      </c>
      <c r="E577" s="70">
        <v>42738</v>
      </c>
      <c r="F577" s="69">
        <v>9.33</v>
      </c>
      <c r="G577" s="69">
        <v>2.46</v>
      </c>
      <c r="H577" s="69">
        <v>20.75</v>
      </c>
      <c r="I577" s="69">
        <v>37.24</v>
      </c>
      <c r="J577" s="69">
        <v>13.12</v>
      </c>
      <c r="K577" s="69">
        <v>14.18</v>
      </c>
      <c r="L577" s="69">
        <v>17.649999999999999</v>
      </c>
      <c r="M577" s="69">
        <v>6.37</v>
      </c>
      <c r="N577" s="69">
        <v>8.0299999999999994</v>
      </c>
      <c r="O577" s="69">
        <v>11.8</v>
      </c>
      <c r="P577" s="69">
        <v>23.65</v>
      </c>
      <c r="Q577" s="69">
        <v>1.61</v>
      </c>
      <c r="R577" s="69">
        <v>7.99</v>
      </c>
      <c r="S577" s="69">
        <v>41.15</v>
      </c>
      <c r="V577" s="3">
        <f t="shared" si="224"/>
        <v>42738</v>
      </c>
      <c r="W577" s="40">
        <f ca="1">W576+SUMIFS('Transactions (Dated)'!$E$2:$E$53,'Transactions (Dated)'!$D$2:$D$53,'Share Values'!$V577,'Transactions (Dated)'!$B$2:$B$53,'Share Values'!W$11,'Transactions (Dated)'!$C$2:$C$53,"Buy")-SUMIFS('Transactions (Dated)'!$E$2:$E$53,'Transactions (Dated)'!$D$2:$D$53,'Share Values'!$V577,'Transactions (Dated)'!$B$2:$B$53,'Share Values'!W$11,'Transactions (Dated)'!$C$2:$C$53,"Sell")</f>
        <v>4625</v>
      </c>
      <c r="X577" s="40">
        <f ca="1">X576+SUMIFS('Transactions (Dated)'!$E$2:$E$53,'Transactions (Dated)'!$D$2:$D$53,'Share Values'!$V577,'Transactions (Dated)'!$B$2:$B$53,'Share Values'!X$11,'Transactions (Dated)'!$C$2:$C$53,"Buy")-SUMIFS('Transactions (Dated)'!$E$2:$E$53,'Transactions (Dated)'!$D$2:$D$53,'Share Values'!$V577,'Transactions (Dated)'!$B$2:$B$53,'Share Values'!X$11,'Transactions (Dated)'!$C$2:$C$53,"Sell")</f>
        <v>9375</v>
      </c>
      <c r="Y577" s="40">
        <f ca="1">Y576+SUMIFS('Transactions (Dated)'!$E$2:$E$53,'Transactions (Dated)'!$D$2:$D$53,'Share Values'!$V577,'Transactions (Dated)'!$B$2:$B$53,'Share Values'!Y$11,'Transactions (Dated)'!$C$2:$C$53,"Buy")-SUMIFS('Transactions (Dated)'!$E$2:$E$53,'Transactions (Dated)'!$D$2:$D$53,'Share Values'!$V577,'Transactions (Dated)'!$B$2:$B$53,'Share Values'!Y$11,'Transactions (Dated)'!$C$2:$C$53,"Sell")</f>
        <v>0</v>
      </c>
      <c r="Z577" s="40">
        <f ca="1">Z576+SUMIFS('Transactions (Dated)'!$E$2:$E$53,'Transactions (Dated)'!$D$2:$D$53,'Share Values'!$V577,'Transactions (Dated)'!$B$2:$B$53,'Share Values'!Z$11,'Transactions (Dated)'!$C$2:$C$53,"Buy")-SUMIFS('Transactions (Dated)'!$E$2:$E$53,'Transactions (Dated)'!$D$2:$D$53,'Share Values'!$V577,'Transactions (Dated)'!$B$2:$B$53,'Share Values'!Z$11,'Transactions (Dated)'!$C$2:$C$53,"Sell")</f>
        <v>1892</v>
      </c>
      <c r="AA577" s="40">
        <f ca="1">AA576+SUMIFS('Transactions (Dated)'!$E$2:$E$53,'Transactions (Dated)'!$D$2:$D$53,'Share Values'!$V577,'Transactions (Dated)'!$B$2:$B$53,'Share Values'!AA$11,'Transactions (Dated)'!$C$2:$C$53,"Buy")-SUMIFS('Transactions (Dated)'!$E$2:$E$53,'Transactions (Dated)'!$D$2:$D$53,'Share Values'!$V577,'Transactions (Dated)'!$B$2:$B$53,'Share Values'!AA$11,'Transactions (Dated)'!$C$2:$C$53,"Sell")</f>
        <v>2348</v>
      </c>
      <c r="AB577" s="40">
        <f ca="1">AB576+SUMIFS('Transactions (Dated)'!$E$2:$E$53,'Transactions (Dated)'!$D$2:$D$53,'Share Values'!$V577,'Transactions (Dated)'!$B$2:$B$53,'Share Values'!AB$11,'Transactions (Dated)'!$C$2:$C$53,"Buy")-SUMIFS('Transactions (Dated)'!$E$2:$E$53,'Transactions (Dated)'!$D$2:$D$53,'Share Values'!$V577,'Transactions (Dated)'!$B$2:$B$53,'Share Values'!AB$11,'Transactions (Dated)'!$C$2:$C$53,"Sell")</f>
        <v>4900</v>
      </c>
      <c r="AC577" s="40">
        <f ca="1">AC576+SUMIFS('Transactions (Dated)'!$E$2:$E$53,'Transactions (Dated)'!$D$2:$D$53,'Share Values'!$V577,'Transactions (Dated)'!$B$2:$B$53,'Share Values'!AC$11,'Transactions (Dated)'!$C$2:$C$53,"Buy")-SUMIFS('Transactions (Dated)'!$E$2:$E$53,'Transactions (Dated)'!$D$2:$D$53,'Share Values'!$V577,'Transactions (Dated)'!$B$2:$B$53,'Share Values'!AC$11,'Transactions (Dated)'!$C$2:$C$53,"Sell")</f>
        <v>2900</v>
      </c>
      <c r="AD577" s="40">
        <f ca="1">AD576+SUMIFS('Transactions (Dated)'!$E$2:$E$53,'Transactions (Dated)'!$D$2:$D$53,'Share Values'!$V577,'Transactions (Dated)'!$B$2:$B$53,'Share Values'!AD$11,'Transactions (Dated)'!$C$2:$C$53,"Buy")-SUMIFS('Transactions (Dated)'!$E$2:$E$53,'Transactions (Dated)'!$D$2:$D$53,'Share Values'!$V577,'Transactions (Dated)'!$B$2:$B$53,'Share Values'!AD$11,'Transactions (Dated)'!$C$2:$C$53,"Sell")</f>
        <v>14201</v>
      </c>
      <c r="AE577" s="40">
        <f ca="1">AE576+SUMIFS('Transactions (Dated)'!$E$2:$E$53,'Transactions (Dated)'!$D$2:$D$53,'Share Values'!$V577,'Transactions (Dated)'!$B$2:$B$53,'Share Values'!AE$11,'Transactions (Dated)'!$C$2:$C$53,"Buy")-SUMIFS('Transactions (Dated)'!$E$2:$E$53,'Transactions (Dated)'!$D$2:$D$53,'Share Values'!$V577,'Transactions (Dated)'!$B$2:$B$53,'Share Values'!AE$11,'Transactions (Dated)'!$C$2:$C$53,"Sell")</f>
        <v>6835</v>
      </c>
      <c r="AF577" s="40">
        <f ca="1">AF576+SUMIFS('Transactions (Dated)'!$E$2:$E$53,'Transactions (Dated)'!$D$2:$D$53,'Share Values'!$V577,'Transactions (Dated)'!$B$2:$B$53,'Share Values'!AF$11,'Transactions (Dated)'!$C$2:$C$53,"Buy")-SUMIFS('Transactions (Dated)'!$E$2:$E$53,'Transactions (Dated)'!$D$2:$D$53,'Share Values'!$V577,'Transactions (Dated)'!$B$2:$B$53,'Share Values'!AF$11,'Transactions (Dated)'!$C$2:$C$53,"Sell")</f>
        <v>4484</v>
      </c>
      <c r="AG577" s="40">
        <f ca="1">AG576+SUMIFS('Transactions (Dated)'!$E$2:$E$53,'Transactions (Dated)'!$D$2:$D$53,'Share Values'!$V577,'Transactions (Dated)'!$B$2:$B$53,'Share Values'!AG$11,'Transactions (Dated)'!$C$2:$C$53,"Buy")-SUMIFS('Transactions (Dated)'!$E$2:$E$53,'Transactions (Dated)'!$D$2:$D$53,'Share Values'!$V577,'Transactions (Dated)'!$B$2:$B$53,'Share Values'!AG$11,'Transactions (Dated)'!$C$2:$C$53,"Sell")</f>
        <v>2787</v>
      </c>
      <c r="AH577" s="40">
        <f ca="1">AH576+SUMIFS('Transactions (Dated)'!$E$2:$E$53,'Transactions (Dated)'!$D$2:$D$53,'Share Values'!$V577,'Transactions (Dated)'!$B$2:$B$53,'Share Values'!AH$11,'Transactions (Dated)'!$C$2:$C$53,"Buy")-SUMIFS('Transactions (Dated)'!$E$2:$E$53,'Transactions (Dated)'!$D$2:$D$53,'Share Values'!$V577,'Transactions (Dated)'!$B$2:$B$53,'Share Values'!AH$11,'Transactions (Dated)'!$C$2:$C$53,"Sell")</f>
        <v>41666</v>
      </c>
      <c r="AI577" s="40">
        <f ca="1">AI576+SUMIFS('Transactions (Dated)'!$E$2:$E$53,'Transactions (Dated)'!$D$2:$D$53,'Share Values'!$V577,'Transactions (Dated)'!$B$2:$B$53,'Share Values'!AI$11,'Transactions (Dated)'!$C$2:$C$53,"Buy")-SUMIFS('Transactions (Dated)'!$E$2:$E$53,'Transactions (Dated)'!$D$2:$D$53,'Share Values'!$V577,'Transactions (Dated)'!$B$2:$B$53,'Share Values'!AI$11,'Transactions (Dated)'!$C$2:$C$53,"Sell")</f>
        <v>5973</v>
      </c>
      <c r="AJ577" s="40">
        <f ca="1">AJ576+SUMIFS('Transactions (Dated)'!$E$2:$E$53,'Transactions (Dated)'!$D$2:$D$53,'Share Values'!$V577,'Transactions (Dated)'!$B$2:$B$53,'Share Values'!AJ$11,'Transactions (Dated)'!$C$2:$C$53,"Buy")-SUMIFS('Transactions (Dated)'!$E$2:$E$53,'Transactions (Dated)'!$D$2:$D$53,'Share Values'!$V577,'Transactions (Dated)'!$B$2:$B$53,'Share Values'!AJ$11,'Transactions (Dated)'!$C$2:$C$53,"Sell")</f>
        <v>1246</v>
      </c>
      <c r="AM577" s="3">
        <f t="shared" si="225"/>
        <v>42738</v>
      </c>
      <c r="AN577" s="6">
        <f t="shared" ca="1" si="226"/>
        <v>43151.25</v>
      </c>
      <c r="AO577" s="6">
        <f t="shared" ca="1" si="227"/>
        <v>23062.5</v>
      </c>
      <c r="AP577" s="6">
        <f t="shared" ca="1" si="228"/>
        <v>0</v>
      </c>
      <c r="AQ577" s="6">
        <f t="shared" ca="1" si="229"/>
        <v>70458.080000000002</v>
      </c>
      <c r="AR577" s="6">
        <f t="shared" ca="1" si="230"/>
        <v>30805.759999999998</v>
      </c>
      <c r="AS577" s="6">
        <f t="shared" ca="1" si="231"/>
        <v>69482</v>
      </c>
      <c r="AT577" s="6">
        <f t="shared" ca="1" si="232"/>
        <v>51184.999999999993</v>
      </c>
      <c r="AU577" s="6">
        <f t="shared" ca="1" si="233"/>
        <v>90460.37</v>
      </c>
      <c r="AV577" s="6">
        <f t="shared" ca="1" si="234"/>
        <v>54885.049999999996</v>
      </c>
      <c r="AW577" s="6">
        <f t="shared" ca="1" si="235"/>
        <v>52911.200000000004</v>
      </c>
      <c r="AX577" s="6">
        <f t="shared" ca="1" si="236"/>
        <v>65912.55</v>
      </c>
      <c r="AY577" s="6">
        <f t="shared" ca="1" si="237"/>
        <v>67082.260000000009</v>
      </c>
      <c r="AZ577" s="6">
        <f t="shared" ca="1" si="238"/>
        <v>47724.270000000004</v>
      </c>
      <c r="BA577" s="6">
        <f t="shared" ca="1" si="239"/>
        <v>51272.9</v>
      </c>
      <c r="BB577" s="6"/>
      <c r="BD577" s="4">
        <f t="shared" ca="1" si="240"/>
        <v>718393.19000000006</v>
      </c>
      <c r="BF577" s="3">
        <f t="shared" si="241"/>
        <v>42738</v>
      </c>
      <c r="BG577" s="6">
        <f>BG576+SUMIFS('Transactions (Dated)'!H:H,'Transactions (Dated)'!D:D,'Share Values'!AM577)</f>
        <v>383757.10999999993</v>
      </c>
      <c r="BH577" s="6">
        <f ca="1">BH576+SUMIFS('Transactions (Dated)'!$F:$F,'Transactions (Dated)'!$D:$D,$BF577,'Transactions (Dated)'!$B:$B,BH$11,'Transactions (Dated)'!$C:$C,"Dividend (paid to cash)")*W577</f>
        <v>0</v>
      </c>
      <c r="BI577" s="6">
        <f ca="1">BI576+SUMIFS('Transactions (Dated)'!$F:$F,'Transactions (Dated)'!$D:$D,$BF577,'Transactions (Dated)'!$B:$B,BI$11,'Transactions (Dated)'!$C:$C,"Dividend (paid to cash)")*X577</f>
        <v>2421.875</v>
      </c>
      <c r="BJ577" s="6">
        <f ca="1">BJ576+SUMIFS('Transactions (Dated)'!$F:$F,'Transactions (Dated)'!$D:$D,$BF577,'Transactions (Dated)'!$B:$B,BJ$11,'Transactions (Dated)'!$C:$C,"Dividend (paid to cash)")*Y577</f>
        <v>0</v>
      </c>
      <c r="BK577" s="6">
        <f ca="1">BK576+SUMIFS('Transactions (Dated)'!$F:$F,'Transactions (Dated)'!$D:$D,$BF577,'Transactions (Dated)'!$B:$B,BK$11,'Transactions (Dated)'!$C:$C,"Dividend (paid to cash)")*Z577</f>
        <v>567.6</v>
      </c>
      <c r="BL577" s="6">
        <f ca="1">BL576+SUMIFS('Transactions (Dated)'!$F:$F,'Transactions (Dated)'!$D:$D,$BF577,'Transactions (Dated)'!$B:$B,BL$11,'Transactions (Dated)'!$C:$C,"Dividend (paid to cash)")*AA577</f>
        <v>0</v>
      </c>
      <c r="BM577" s="6">
        <f ca="1">BM576+SUMIFS('Transactions (Dated)'!$F:$F,'Transactions (Dated)'!$D:$D,$BF577,'Transactions (Dated)'!$B:$B,BM$11,'Transactions (Dated)'!$C:$C,"Dividend (paid to cash)")*AB577</f>
        <v>4311.8040000000001</v>
      </c>
      <c r="BN577" s="6">
        <f ca="1">BN576+SUMIFS('Transactions (Dated)'!$F:$F,'Transactions (Dated)'!$D:$D,$BF577,'Transactions (Dated)'!$B:$B,BN$11,'Transactions (Dated)'!$C:$C,"Dividend (paid to cash)")*AC577</f>
        <v>3190</v>
      </c>
      <c r="BO577" s="6">
        <f ca="1">BO576+SUMIFS('Transactions (Dated)'!$F:$F,'Transactions (Dated)'!$D:$D,$BF577,'Transactions (Dated)'!$B:$B,BO$11,'Transactions (Dated)'!$C:$C,"Dividend (paid to cash)")*AD577</f>
        <v>0</v>
      </c>
      <c r="BP577" s="6">
        <f ca="1">BP576+SUMIFS('Transactions (Dated)'!$F:$F,'Transactions (Dated)'!$D:$D,$BF577,'Transactions (Dated)'!$B:$B,BP$11,'Transactions (Dated)'!$C:$C,"Dividend (paid to cash)")*AE577</f>
        <v>0</v>
      </c>
      <c r="BQ577" s="6">
        <f ca="1">BQ576+SUMIFS('Transactions (Dated)'!$F:$F,'Transactions (Dated)'!$D:$D,$BF577,'Transactions (Dated)'!$B:$B,BQ$11,'Transactions (Dated)'!$C:$C,"Dividend (paid to cash)")*AF577</f>
        <v>182.94720000000001</v>
      </c>
      <c r="BR577" s="6">
        <f ca="1">BR576+SUMIFS('Transactions (Dated)'!$F:$F,'Transactions (Dated)'!$D:$D,$BF577,'Transactions (Dated)'!$B:$B,BR$11,'Transactions (Dated)'!$C:$C,"Dividend (paid to cash)")*AG577</f>
        <v>376.245</v>
      </c>
      <c r="BS577" s="6">
        <f ca="1">BS576+SUMIFS('Transactions (Dated)'!$F:$F,'Transactions (Dated)'!$D:$D,$BF577,'Transactions (Dated)'!$B:$B,BS$11,'Transactions (Dated)'!$C:$C,"Dividend (paid to cash)")*AH577</f>
        <v>0</v>
      </c>
      <c r="BT577" s="6">
        <f ca="1">BT576+SUMIFS('Transactions (Dated)'!$F:$F,'Transactions (Dated)'!$D:$D,$BF577,'Transactions (Dated)'!$B:$B,BT$11,'Transactions (Dated)'!$C:$C,"Dividend (paid to cash)")*AI577</f>
        <v>0</v>
      </c>
      <c r="BU577" s="6">
        <f ca="1">BU576+SUMIFS('Transactions (Dated)'!$F:$F,'Transactions (Dated)'!$D:$D,$BF577,'Transactions (Dated)'!$B:$B,BU$11,'Transactions (Dated)'!$C:$C,"Dividend (paid to cash)")*AJ577</f>
        <v>0</v>
      </c>
      <c r="BX577" s="6">
        <f t="shared" ca="1" si="242"/>
        <v>394807.5811999999</v>
      </c>
      <c r="BZ577" s="3">
        <f t="shared" si="243"/>
        <v>42738</v>
      </c>
      <c r="CA577" s="4">
        <f t="shared" ca="1" si="244"/>
        <v>718393.19000000006</v>
      </c>
      <c r="CB577" s="4">
        <f t="shared" ca="1" si="245"/>
        <v>394807.5811999999</v>
      </c>
      <c r="CD577" s="4">
        <f t="shared" ca="1" si="246"/>
        <v>1113200.7711999998</v>
      </c>
    </row>
    <row r="578" spans="2:82">
      <c r="B578" s="3">
        <f t="shared" si="221"/>
        <v>42739</v>
      </c>
      <c r="C578" s="2">
        <v>15516.8</v>
      </c>
      <c r="E578" s="70">
        <v>42739</v>
      </c>
      <c r="F578" s="69">
        <v>9.4700000000000006</v>
      </c>
      <c r="G578" s="69">
        <v>2.46</v>
      </c>
      <c r="H578" s="69">
        <v>20.91</v>
      </c>
      <c r="I578" s="69">
        <v>37.42</v>
      </c>
      <c r="J578" s="69">
        <v>13.3</v>
      </c>
      <c r="K578" s="69">
        <v>14.19</v>
      </c>
      <c r="L578" s="69">
        <v>18.260000000000002</v>
      </c>
      <c r="M578" s="69">
        <v>6.21</v>
      </c>
      <c r="N578" s="69">
        <v>8.09</v>
      </c>
      <c r="O578" s="69">
        <v>11.74</v>
      </c>
      <c r="P578" s="69">
        <v>24.08</v>
      </c>
      <c r="Q578" s="69">
        <v>1.67</v>
      </c>
      <c r="R578" s="69">
        <v>8.5500000000000007</v>
      </c>
      <c r="S578" s="69">
        <v>41.18</v>
      </c>
      <c r="V578" s="3">
        <f t="shared" si="224"/>
        <v>42739</v>
      </c>
      <c r="W578" s="40">
        <f ca="1">W577+SUMIFS('Transactions (Dated)'!$E$2:$E$53,'Transactions (Dated)'!$D$2:$D$53,'Share Values'!$V578,'Transactions (Dated)'!$B$2:$B$53,'Share Values'!W$11,'Transactions (Dated)'!$C$2:$C$53,"Buy")-SUMIFS('Transactions (Dated)'!$E$2:$E$53,'Transactions (Dated)'!$D$2:$D$53,'Share Values'!$V578,'Transactions (Dated)'!$B$2:$B$53,'Share Values'!W$11,'Transactions (Dated)'!$C$2:$C$53,"Sell")</f>
        <v>4625</v>
      </c>
      <c r="X578" s="40">
        <f ca="1">X577+SUMIFS('Transactions (Dated)'!$E$2:$E$53,'Transactions (Dated)'!$D$2:$D$53,'Share Values'!$V578,'Transactions (Dated)'!$B$2:$B$53,'Share Values'!X$11,'Transactions (Dated)'!$C$2:$C$53,"Buy")-SUMIFS('Transactions (Dated)'!$E$2:$E$53,'Transactions (Dated)'!$D$2:$D$53,'Share Values'!$V578,'Transactions (Dated)'!$B$2:$B$53,'Share Values'!X$11,'Transactions (Dated)'!$C$2:$C$53,"Sell")</f>
        <v>9375</v>
      </c>
      <c r="Y578" s="40">
        <f ca="1">Y577+SUMIFS('Transactions (Dated)'!$E$2:$E$53,'Transactions (Dated)'!$D$2:$D$53,'Share Values'!$V578,'Transactions (Dated)'!$B$2:$B$53,'Share Values'!Y$11,'Transactions (Dated)'!$C$2:$C$53,"Buy")-SUMIFS('Transactions (Dated)'!$E$2:$E$53,'Transactions (Dated)'!$D$2:$D$53,'Share Values'!$V578,'Transactions (Dated)'!$B$2:$B$53,'Share Values'!Y$11,'Transactions (Dated)'!$C$2:$C$53,"Sell")</f>
        <v>0</v>
      </c>
      <c r="Z578" s="40">
        <f ca="1">Z577+SUMIFS('Transactions (Dated)'!$E$2:$E$53,'Transactions (Dated)'!$D$2:$D$53,'Share Values'!$V578,'Transactions (Dated)'!$B$2:$B$53,'Share Values'!Z$11,'Transactions (Dated)'!$C$2:$C$53,"Buy")-SUMIFS('Transactions (Dated)'!$E$2:$E$53,'Transactions (Dated)'!$D$2:$D$53,'Share Values'!$V578,'Transactions (Dated)'!$B$2:$B$53,'Share Values'!Z$11,'Transactions (Dated)'!$C$2:$C$53,"Sell")</f>
        <v>1892</v>
      </c>
      <c r="AA578" s="40">
        <f ca="1">AA577+SUMIFS('Transactions (Dated)'!$E$2:$E$53,'Transactions (Dated)'!$D$2:$D$53,'Share Values'!$V578,'Transactions (Dated)'!$B$2:$B$53,'Share Values'!AA$11,'Transactions (Dated)'!$C$2:$C$53,"Buy")-SUMIFS('Transactions (Dated)'!$E$2:$E$53,'Transactions (Dated)'!$D$2:$D$53,'Share Values'!$V578,'Transactions (Dated)'!$B$2:$B$53,'Share Values'!AA$11,'Transactions (Dated)'!$C$2:$C$53,"Sell")</f>
        <v>2348</v>
      </c>
      <c r="AB578" s="40">
        <f ca="1">AB577+SUMIFS('Transactions (Dated)'!$E$2:$E$53,'Transactions (Dated)'!$D$2:$D$53,'Share Values'!$V578,'Transactions (Dated)'!$B$2:$B$53,'Share Values'!AB$11,'Transactions (Dated)'!$C$2:$C$53,"Buy")-SUMIFS('Transactions (Dated)'!$E$2:$E$53,'Transactions (Dated)'!$D$2:$D$53,'Share Values'!$V578,'Transactions (Dated)'!$B$2:$B$53,'Share Values'!AB$11,'Transactions (Dated)'!$C$2:$C$53,"Sell")</f>
        <v>4900</v>
      </c>
      <c r="AC578" s="40">
        <f ca="1">AC577+SUMIFS('Transactions (Dated)'!$E$2:$E$53,'Transactions (Dated)'!$D$2:$D$53,'Share Values'!$V578,'Transactions (Dated)'!$B$2:$B$53,'Share Values'!AC$11,'Transactions (Dated)'!$C$2:$C$53,"Buy")-SUMIFS('Transactions (Dated)'!$E$2:$E$53,'Transactions (Dated)'!$D$2:$D$53,'Share Values'!$V578,'Transactions (Dated)'!$B$2:$B$53,'Share Values'!AC$11,'Transactions (Dated)'!$C$2:$C$53,"Sell")</f>
        <v>2900</v>
      </c>
      <c r="AD578" s="40">
        <f ca="1">AD577+SUMIFS('Transactions (Dated)'!$E$2:$E$53,'Transactions (Dated)'!$D$2:$D$53,'Share Values'!$V578,'Transactions (Dated)'!$B$2:$B$53,'Share Values'!AD$11,'Transactions (Dated)'!$C$2:$C$53,"Buy")-SUMIFS('Transactions (Dated)'!$E$2:$E$53,'Transactions (Dated)'!$D$2:$D$53,'Share Values'!$V578,'Transactions (Dated)'!$B$2:$B$53,'Share Values'!AD$11,'Transactions (Dated)'!$C$2:$C$53,"Sell")</f>
        <v>14201</v>
      </c>
      <c r="AE578" s="40">
        <f ca="1">AE577+SUMIFS('Transactions (Dated)'!$E$2:$E$53,'Transactions (Dated)'!$D$2:$D$53,'Share Values'!$V578,'Transactions (Dated)'!$B$2:$B$53,'Share Values'!AE$11,'Transactions (Dated)'!$C$2:$C$53,"Buy")-SUMIFS('Transactions (Dated)'!$E$2:$E$53,'Transactions (Dated)'!$D$2:$D$53,'Share Values'!$V578,'Transactions (Dated)'!$B$2:$B$53,'Share Values'!AE$11,'Transactions (Dated)'!$C$2:$C$53,"Sell")</f>
        <v>6835</v>
      </c>
      <c r="AF578" s="40">
        <f ca="1">AF577+SUMIFS('Transactions (Dated)'!$E$2:$E$53,'Transactions (Dated)'!$D$2:$D$53,'Share Values'!$V578,'Transactions (Dated)'!$B$2:$B$53,'Share Values'!AF$11,'Transactions (Dated)'!$C$2:$C$53,"Buy")-SUMIFS('Transactions (Dated)'!$E$2:$E$53,'Transactions (Dated)'!$D$2:$D$53,'Share Values'!$V578,'Transactions (Dated)'!$B$2:$B$53,'Share Values'!AF$11,'Transactions (Dated)'!$C$2:$C$53,"Sell")</f>
        <v>4484</v>
      </c>
      <c r="AG578" s="40">
        <f ca="1">AG577+SUMIFS('Transactions (Dated)'!$E$2:$E$53,'Transactions (Dated)'!$D$2:$D$53,'Share Values'!$V578,'Transactions (Dated)'!$B$2:$B$53,'Share Values'!AG$11,'Transactions (Dated)'!$C$2:$C$53,"Buy")-SUMIFS('Transactions (Dated)'!$E$2:$E$53,'Transactions (Dated)'!$D$2:$D$53,'Share Values'!$V578,'Transactions (Dated)'!$B$2:$B$53,'Share Values'!AG$11,'Transactions (Dated)'!$C$2:$C$53,"Sell")</f>
        <v>2787</v>
      </c>
      <c r="AH578" s="40">
        <f ca="1">AH577+SUMIFS('Transactions (Dated)'!$E$2:$E$53,'Transactions (Dated)'!$D$2:$D$53,'Share Values'!$V578,'Transactions (Dated)'!$B$2:$B$53,'Share Values'!AH$11,'Transactions (Dated)'!$C$2:$C$53,"Buy")-SUMIFS('Transactions (Dated)'!$E$2:$E$53,'Transactions (Dated)'!$D$2:$D$53,'Share Values'!$V578,'Transactions (Dated)'!$B$2:$B$53,'Share Values'!AH$11,'Transactions (Dated)'!$C$2:$C$53,"Sell")</f>
        <v>41666</v>
      </c>
      <c r="AI578" s="40">
        <f ca="1">AI577+SUMIFS('Transactions (Dated)'!$E$2:$E$53,'Transactions (Dated)'!$D$2:$D$53,'Share Values'!$V578,'Transactions (Dated)'!$B$2:$B$53,'Share Values'!AI$11,'Transactions (Dated)'!$C$2:$C$53,"Buy")-SUMIFS('Transactions (Dated)'!$E$2:$E$53,'Transactions (Dated)'!$D$2:$D$53,'Share Values'!$V578,'Transactions (Dated)'!$B$2:$B$53,'Share Values'!AI$11,'Transactions (Dated)'!$C$2:$C$53,"Sell")</f>
        <v>5973</v>
      </c>
      <c r="AJ578" s="40">
        <f ca="1">AJ577+SUMIFS('Transactions (Dated)'!$E$2:$E$53,'Transactions (Dated)'!$D$2:$D$53,'Share Values'!$V578,'Transactions (Dated)'!$B$2:$B$53,'Share Values'!AJ$11,'Transactions (Dated)'!$C$2:$C$53,"Buy")-SUMIFS('Transactions (Dated)'!$E$2:$E$53,'Transactions (Dated)'!$D$2:$D$53,'Share Values'!$V578,'Transactions (Dated)'!$B$2:$B$53,'Share Values'!AJ$11,'Transactions (Dated)'!$C$2:$C$53,"Sell")</f>
        <v>1246</v>
      </c>
      <c r="AM578" s="3">
        <f t="shared" si="225"/>
        <v>42739</v>
      </c>
      <c r="AN578" s="6">
        <f t="shared" ca="1" si="226"/>
        <v>43798.75</v>
      </c>
      <c r="AO578" s="6">
        <f t="shared" ca="1" si="227"/>
        <v>23062.5</v>
      </c>
      <c r="AP578" s="6">
        <f t="shared" ca="1" si="228"/>
        <v>0</v>
      </c>
      <c r="AQ578" s="6">
        <f t="shared" ca="1" si="229"/>
        <v>70798.64</v>
      </c>
      <c r="AR578" s="6">
        <f t="shared" ca="1" si="230"/>
        <v>31228.400000000001</v>
      </c>
      <c r="AS578" s="6">
        <f t="shared" ca="1" si="231"/>
        <v>69531</v>
      </c>
      <c r="AT578" s="6">
        <f t="shared" ca="1" si="232"/>
        <v>52954.000000000007</v>
      </c>
      <c r="AU578" s="6">
        <f t="shared" ca="1" si="233"/>
        <v>88188.21</v>
      </c>
      <c r="AV578" s="6">
        <f t="shared" ca="1" si="234"/>
        <v>55295.15</v>
      </c>
      <c r="AW578" s="6">
        <f t="shared" ca="1" si="235"/>
        <v>52642.16</v>
      </c>
      <c r="AX578" s="6">
        <f t="shared" ca="1" si="236"/>
        <v>67110.959999999992</v>
      </c>
      <c r="AY578" s="6">
        <f t="shared" ca="1" si="237"/>
        <v>69582.22</v>
      </c>
      <c r="AZ578" s="6">
        <f t="shared" ca="1" si="238"/>
        <v>51069.15</v>
      </c>
      <c r="BA578" s="6">
        <f t="shared" ca="1" si="239"/>
        <v>51310.28</v>
      </c>
      <c r="BB578" s="6"/>
      <c r="BD578" s="4">
        <f t="shared" ca="1" si="240"/>
        <v>726571.42</v>
      </c>
      <c r="BF578" s="3">
        <f t="shared" si="241"/>
        <v>42739</v>
      </c>
      <c r="BG578" s="6">
        <f>BG577+SUMIFS('Transactions (Dated)'!H:H,'Transactions (Dated)'!D:D,'Share Values'!AM578)</f>
        <v>383757.10999999993</v>
      </c>
      <c r="BH578" s="6">
        <f ca="1">BH577+SUMIFS('Transactions (Dated)'!$F:$F,'Transactions (Dated)'!$D:$D,$BF578,'Transactions (Dated)'!$B:$B,BH$11,'Transactions (Dated)'!$C:$C,"Dividend (paid to cash)")*W578</f>
        <v>0</v>
      </c>
      <c r="BI578" s="6">
        <f ca="1">BI577+SUMIFS('Transactions (Dated)'!$F:$F,'Transactions (Dated)'!$D:$D,$BF578,'Transactions (Dated)'!$B:$B,BI$11,'Transactions (Dated)'!$C:$C,"Dividend (paid to cash)")*X578</f>
        <v>2421.875</v>
      </c>
      <c r="BJ578" s="6">
        <f ca="1">BJ577+SUMIFS('Transactions (Dated)'!$F:$F,'Transactions (Dated)'!$D:$D,$BF578,'Transactions (Dated)'!$B:$B,BJ$11,'Transactions (Dated)'!$C:$C,"Dividend (paid to cash)")*Y578</f>
        <v>0</v>
      </c>
      <c r="BK578" s="6">
        <f ca="1">BK577+SUMIFS('Transactions (Dated)'!$F:$F,'Transactions (Dated)'!$D:$D,$BF578,'Transactions (Dated)'!$B:$B,BK$11,'Transactions (Dated)'!$C:$C,"Dividend (paid to cash)")*Z578</f>
        <v>567.6</v>
      </c>
      <c r="BL578" s="6">
        <f ca="1">BL577+SUMIFS('Transactions (Dated)'!$F:$F,'Transactions (Dated)'!$D:$D,$BF578,'Transactions (Dated)'!$B:$B,BL$11,'Transactions (Dated)'!$C:$C,"Dividend (paid to cash)")*AA578</f>
        <v>0</v>
      </c>
      <c r="BM578" s="6">
        <f ca="1">BM577+SUMIFS('Transactions (Dated)'!$F:$F,'Transactions (Dated)'!$D:$D,$BF578,'Transactions (Dated)'!$B:$B,BM$11,'Transactions (Dated)'!$C:$C,"Dividend (paid to cash)")*AB578</f>
        <v>4311.8040000000001</v>
      </c>
      <c r="BN578" s="6">
        <f ca="1">BN577+SUMIFS('Transactions (Dated)'!$F:$F,'Transactions (Dated)'!$D:$D,$BF578,'Transactions (Dated)'!$B:$B,BN$11,'Transactions (Dated)'!$C:$C,"Dividend (paid to cash)")*AC578</f>
        <v>3190</v>
      </c>
      <c r="BO578" s="6">
        <f ca="1">BO577+SUMIFS('Transactions (Dated)'!$F:$F,'Transactions (Dated)'!$D:$D,$BF578,'Transactions (Dated)'!$B:$B,BO$11,'Transactions (Dated)'!$C:$C,"Dividend (paid to cash)")*AD578</f>
        <v>0</v>
      </c>
      <c r="BP578" s="6">
        <f ca="1">BP577+SUMIFS('Transactions (Dated)'!$F:$F,'Transactions (Dated)'!$D:$D,$BF578,'Transactions (Dated)'!$B:$B,BP$11,'Transactions (Dated)'!$C:$C,"Dividend (paid to cash)")*AE578</f>
        <v>0</v>
      </c>
      <c r="BQ578" s="6">
        <f ca="1">BQ577+SUMIFS('Transactions (Dated)'!$F:$F,'Transactions (Dated)'!$D:$D,$BF578,'Transactions (Dated)'!$B:$B,BQ$11,'Transactions (Dated)'!$C:$C,"Dividend (paid to cash)")*AF578</f>
        <v>182.94720000000001</v>
      </c>
      <c r="BR578" s="6">
        <f ca="1">BR577+SUMIFS('Transactions (Dated)'!$F:$F,'Transactions (Dated)'!$D:$D,$BF578,'Transactions (Dated)'!$B:$B,BR$11,'Transactions (Dated)'!$C:$C,"Dividend (paid to cash)")*AG578</f>
        <v>376.245</v>
      </c>
      <c r="BS578" s="6">
        <f ca="1">BS577+SUMIFS('Transactions (Dated)'!$F:$F,'Transactions (Dated)'!$D:$D,$BF578,'Transactions (Dated)'!$B:$B,BS$11,'Transactions (Dated)'!$C:$C,"Dividend (paid to cash)")*AH578</f>
        <v>0</v>
      </c>
      <c r="BT578" s="6">
        <f ca="1">BT577+SUMIFS('Transactions (Dated)'!$F:$F,'Transactions (Dated)'!$D:$D,$BF578,'Transactions (Dated)'!$B:$B,BT$11,'Transactions (Dated)'!$C:$C,"Dividend (paid to cash)")*AI578</f>
        <v>0</v>
      </c>
      <c r="BU578" s="6">
        <f ca="1">BU577+SUMIFS('Transactions (Dated)'!$F:$F,'Transactions (Dated)'!$D:$D,$BF578,'Transactions (Dated)'!$B:$B,BU$11,'Transactions (Dated)'!$C:$C,"Dividend (paid to cash)")*AJ578</f>
        <v>0</v>
      </c>
      <c r="BX578" s="6">
        <f t="shared" ca="1" si="242"/>
        <v>394807.5811999999</v>
      </c>
      <c r="BZ578" s="3">
        <f t="shared" si="243"/>
        <v>42739</v>
      </c>
      <c r="CA578" s="4">
        <f t="shared" ca="1" si="244"/>
        <v>726571.42</v>
      </c>
      <c r="CB578" s="4">
        <f t="shared" ca="1" si="245"/>
        <v>394807.5811999999</v>
      </c>
      <c r="CD578" s="4">
        <f t="shared" ca="1" si="246"/>
        <v>1121379.0011999998</v>
      </c>
    </row>
    <row r="579" spans="2:82">
      <c r="B579" s="3">
        <f t="shared" si="221"/>
        <v>42740</v>
      </c>
      <c r="C579" s="2">
        <v>15586.6</v>
      </c>
      <c r="E579" s="70">
        <v>42740</v>
      </c>
      <c r="F579" s="69">
        <v>9.44</v>
      </c>
      <c r="G579" s="69">
        <v>2.41</v>
      </c>
      <c r="H579" s="69">
        <v>21</v>
      </c>
      <c r="I579" s="69">
        <v>37.15</v>
      </c>
      <c r="J579" s="69">
        <v>13.31</v>
      </c>
      <c r="K579" s="69">
        <v>14.35</v>
      </c>
      <c r="L579" s="69">
        <v>18.329999999999998</v>
      </c>
      <c r="M579" s="69">
        <v>6.49</v>
      </c>
      <c r="N579" s="69">
        <v>8</v>
      </c>
      <c r="O579" s="69">
        <v>11.83</v>
      </c>
      <c r="P579" s="69">
        <v>24.11</v>
      </c>
      <c r="Q579" s="69">
        <v>1.63</v>
      </c>
      <c r="R579" s="69">
        <v>8.74</v>
      </c>
      <c r="S579" s="69">
        <v>41.2</v>
      </c>
      <c r="V579" s="3">
        <f t="shared" si="224"/>
        <v>42740</v>
      </c>
      <c r="W579" s="40">
        <f ca="1">W578+SUMIFS('Transactions (Dated)'!$E$2:$E$53,'Transactions (Dated)'!$D$2:$D$53,'Share Values'!$V579,'Transactions (Dated)'!$B$2:$B$53,'Share Values'!W$11,'Transactions (Dated)'!$C$2:$C$53,"Buy")-SUMIFS('Transactions (Dated)'!$E$2:$E$53,'Transactions (Dated)'!$D$2:$D$53,'Share Values'!$V579,'Transactions (Dated)'!$B$2:$B$53,'Share Values'!W$11,'Transactions (Dated)'!$C$2:$C$53,"Sell")</f>
        <v>4625</v>
      </c>
      <c r="X579" s="40">
        <f ca="1">X578+SUMIFS('Transactions (Dated)'!$E$2:$E$53,'Transactions (Dated)'!$D$2:$D$53,'Share Values'!$V579,'Transactions (Dated)'!$B$2:$B$53,'Share Values'!X$11,'Transactions (Dated)'!$C$2:$C$53,"Buy")-SUMIFS('Transactions (Dated)'!$E$2:$E$53,'Transactions (Dated)'!$D$2:$D$53,'Share Values'!$V579,'Transactions (Dated)'!$B$2:$B$53,'Share Values'!X$11,'Transactions (Dated)'!$C$2:$C$53,"Sell")</f>
        <v>9375</v>
      </c>
      <c r="Y579" s="40">
        <f ca="1">Y578+SUMIFS('Transactions (Dated)'!$E$2:$E$53,'Transactions (Dated)'!$D$2:$D$53,'Share Values'!$V579,'Transactions (Dated)'!$B$2:$B$53,'Share Values'!Y$11,'Transactions (Dated)'!$C$2:$C$53,"Buy")-SUMIFS('Transactions (Dated)'!$E$2:$E$53,'Transactions (Dated)'!$D$2:$D$53,'Share Values'!$V579,'Transactions (Dated)'!$B$2:$B$53,'Share Values'!Y$11,'Transactions (Dated)'!$C$2:$C$53,"Sell")</f>
        <v>0</v>
      </c>
      <c r="Z579" s="40">
        <f ca="1">Z578+SUMIFS('Transactions (Dated)'!$E$2:$E$53,'Transactions (Dated)'!$D$2:$D$53,'Share Values'!$V579,'Transactions (Dated)'!$B$2:$B$53,'Share Values'!Z$11,'Transactions (Dated)'!$C$2:$C$53,"Buy")-SUMIFS('Transactions (Dated)'!$E$2:$E$53,'Transactions (Dated)'!$D$2:$D$53,'Share Values'!$V579,'Transactions (Dated)'!$B$2:$B$53,'Share Values'!Z$11,'Transactions (Dated)'!$C$2:$C$53,"Sell")</f>
        <v>1892</v>
      </c>
      <c r="AA579" s="40">
        <f ca="1">AA578+SUMIFS('Transactions (Dated)'!$E$2:$E$53,'Transactions (Dated)'!$D$2:$D$53,'Share Values'!$V579,'Transactions (Dated)'!$B$2:$B$53,'Share Values'!AA$11,'Transactions (Dated)'!$C$2:$C$53,"Buy")-SUMIFS('Transactions (Dated)'!$E$2:$E$53,'Transactions (Dated)'!$D$2:$D$53,'Share Values'!$V579,'Transactions (Dated)'!$B$2:$B$53,'Share Values'!AA$11,'Transactions (Dated)'!$C$2:$C$53,"Sell")</f>
        <v>2348</v>
      </c>
      <c r="AB579" s="40">
        <f ca="1">AB578+SUMIFS('Transactions (Dated)'!$E$2:$E$53,'Transactions (Dated)'!$D$2:$D$53,'Share Values'!$V579,'Transactions (Dated)'!$B$2:$B$53,'Share Values'!AB$11,'Transactions (Dated)'!$C$2:$C$53,"Buy")-SUMIFS('Transactions (Dated)'!$E$2:$E$53,'Transactions (Dated)'!$D$2:$D$53,'Share Values'!$V579,'Transactions (Dated)'!$B$2:$B$53,'Share Values'!AB$11,'Transactions (Dated)'!$C$2:$C$53,"Sell")</f>
        <v>4900</v>
      </c>
      <c r="AC579" s="40">
        <f ca="1">AC578+SUMIFS('Transactions (Dated)'!$E$2:$E$53,'Transactions (Dated)'!$D$2:$D$53,'Share Values'!$V579,'Transactions (Dated)'!$B$2:$B$53,'Share Values'!AC$11,'Transactions (Dated)'!$C$2:$C$53,"Buy")-SUMIFS('Transactions (Dated)'!$E$2:$E$53,'Transactions (Dated)'!$D$2:$D$53,'Share Values'!$V579,'Transactions (Dated)'!$B$2:$B$53,'Share Values'!AC$11,'Transactions (Dated)'!$C$2:$C$53,"Sell")</f>
        <v>2900</v>
      </c>
      <c r="AD579" s="40">
        <f ca="1">AD578+SUMIFS('Transactions (Dated)'!$E$2:$E$53,'Transactions (Dated)'!$D$2:$D$53,'Share Values'!$V579,'Transactions (Dated)'!$B$2:$B$53,'Share Values'!AD$11,'Transactions (Dated)'!$C$2:$C$53,"Buy")-SUMIFS('Transactions (Dated)'!$E$2:$E$53,'Transactions (Dated)'!$D$2:$D$53,'Share Values'!$V579,'Transactions (Dated)'!$B$2:$B$53,'Share Values'!AD$11,'Transactions (Dated)'!$C$2:$C$53,"Sell")</f>
        <v>14201</v>
      </c>
      <c r="AE579" s="40">
        <f ca="1">AE578+SUMIFS('Transactions (Dated)'!$E$2:$E$53,'Transactions (Dated)'!$D$2:$D$53,'Share Values'!$V579,'Transactions (Dated)'!$B$2:$B$53,'Share Values'!AE$11,'Transactions (Dated)'!$C$2:$C$53,"Buy")-SUMIFS('Transactions (Dated)'!$E$2:$E$53,'Transactions (Dated)'!$D$2:$D$53,'Share Values'!$V579,'Transactions (Dated)'!$B$2:$B$53,'Share Values'!AE$11,'Transactions (Dated)'!$C$2:$C$53,"Sell")</f>
        <v>6835</v>
      </c>
      <c r="AF579" s="40">
        <f ca="1">AF578+SUMIFS('Transactions (Dated)'!$E$2:$E$53,'Transactions (Dated)'!$D$2:$D$53,'Share Values'!$V579,'Transactions (Dated)'!$B$2:$B$53,'Share Values'!AF$11,'Transactions (Dated)'!$C$2:$C$53,"Buy")-SUMIFS('Transactions (Dated)'!$E$2:$E$53,'Transactions (Dated)'!$D$2:$D$53,'Share Values'!$V579,'Transactions (Dated)'!$B$2:$B$53,'Share Values'!AF$11,'Transactions (Dated)'!$C$2:$C$53,"Sell")</f>
        <v>4484</v>
      </c>
      <c r="AG579" s="40">
        <f ca="1">AG578+SUMIFS('Transactions (Dated)'!$E$2:$E$53,'Transactions (Dated)'!$D$2:$D$53,'Share Values'!$V579,'Transactions (Dated)'!$B$2:$B$53,'Share Values'!AG$11,'Transactions (Dated)'!$C$2:$C$53,"Buy")-SUMIFS('Transactions (Dated)'!$E$2:$E$53,'Transactions (Dated)'!$D$2:$D$53,'Share Values'!$V579,'Transactions (Dated)'!$B$2:$B$53,'Share Values'!AG$11,'Transactions (Dated)'!$C$2:$C$53,"Sell")</f>
        <v>2787</v>
      </c>
      <c r="AH579" s="40">
        <f ca="1">AH578+SUMIFS('Transactions (Dated)'!$E$2:$E$53,'Transactions (Dated)'!$D$2:$D$53,'Share Values'!$V579,'Transactions (Dated)'!$B$2:$B$53,'Share Values'!AH$11,'Transactions (Dated)'!$C$2:$C$53,"Buy")-SUMIFS('Transactions (Dated)'!$E$2:$E$53,'Transactions (Dated)'!$D$2:$D$53,'Share Values'!$V579,'Transactions (Dated)'!$B$2:$B$53,'Share Values'!AH$11,'Transactions (Dated)'!$C$2:$C$53,"Sell")</f>
        <v>41666</v>
      </c>
      <c r="AI579" s="40">
        <f ca="1">AI578+SUMIFS('Transactions (Dated)'!$E$2:$E$53,'Transactions (Dated)'!$D$2:$D$53,'Share Values'!$V579,'Transactions (Dated)'!$B$2:$B$53,'Share Values'!AI$11,'Transactions (Dated)'!$C$2:$C$53,"Buy")-SUMIFS('Transactions (Dated)'!$E$2:$E$53,'Transactions (Dated)'!$D$2:$D$53,'Share Values'!$V579,'Transactions (Dated)'!$B$2:$B$53,'Share Values'!AI$11,'Transactions (Dated)'!$C$2:$C$53,"Sell")</f>
        <v>5973</v>
      </c>
      <c r="AJ579" s="40">
        <f ca="1">AJ578+SUMIFS('Transactions (Dated)'!$E$2:$E$53,'Transactions (Dated)'!$D$2:$D$53,'Share Values'!$V579,'Transactions (Dated)'!$B$2:$B$53,'Share Values'!AJ$11,'Transactions (Dated)'!$C$2:$C$53,"Buy")-SUMIFS('Transactions (Dated)'!$E$2:$E$53,'Transactions (Dated)'!$D$2:$D$53,'Share Values'!$V579,'Transactions (Dated)'!$B$2:$B$53,'Share Values'!AJ$11,'Transactions (Dated)'!$C$2:$C$53,"Sell")</f>
        <v>1246</v>
      </c>
      <c r="AM579" s="3">
        <f t="shared" si="225"/>
        <v>42740</v>
      </c>
      <c r="AN579" s="6">
        <f t="shared" ca="1" si="226"/>
        <v>43660</v>
      </c>
      <c r="AO579" s="6">
        <f t="shared" ca="1" si="227"/>
        <v>22593.75</v>
      </c>
      <c r="AP579" s="6">
        <f t="shared" ca="1" si="228"/>
        <v>0</v>
      </c>
      <c r="AQ579" s="6">
        <f t="shared" ca="1" si="229"/>
        <v>70287.8</v>
      </c>
      <c r="AR579" s="6">
        <f t="shared" ca="1" si="230"/>
        <v>31251.88</v>
      </c>
      <c r="AS579" s="6">
        <f t="shared" ca="1" si="231"/>
        <v>70315</v>
      </c>
      <c r="AT579" s="6">
        <f t="shared" ca="1" si="232"/>
        <v>53156.999999999993</v>
      </c>
      <c r="AU579" s="6">
        <f t="shared" ca="1" si="233"/>
        <v>92164.49</v>
      </c>
      <c r="AV579" s="6">
        <f t="shared" ca="1" si="234"/>
        <v>54680</v>
      </c>
      <c r="AW579" s="6">
        <f t="shared" ca="1" si="235"/>
        <v>53045.72</v>
      </c>
      <c r="AX579" s="6">
        <f t="shared" ca="1" si="236"/>
        <v>67194.569999999992</v>
      </c>
      <c r="AY579" s="6">
        <f t="shared" ca="1" si="237"/>
        <v>67915.58</v>
      </c>
      <c r="AZ579" s="6">
        <f t="shared" ca="1" si="238"/>
        <v>52204.020000000004</v>
      </c>
      <c r="BA579" s="6">
        <f t="shared" ca="1" si="239"/>
        <v>51335.200000000004</v>
      </c>
      <c r="BB579" s="6"/>
      <c r="BD579" s="4">
        <f t="shared" ca="1" si="240"/>
        <v>729805.00999999989</v>
      </c>
      <c r="BF579" s="3">
        <f t="shared" si="241"/>
        <v>42740</v>
      </c>
      <c r="BG579" s="6">
        <f>BG578+SUMIFS('Transactions (Dated)'!H:H,'Transactions (Dated)'!D:D,'Share Values'!AM579)</f>
        <v>383757.10999999993</v>
      </c>
      <c r="BH579" s="6">
        <f ca="1">BH578+SUMIFS('Transactions (Dated)'!$F:$F,'Transactions (Dated)'!$D:$D,$BF579,'Transactions (Dated)'!$B:$B,BH$11,'Transactions (Dated)'!$C:$C,"Dividend (paid to cash)")*W579</f>
        <v>0</v>
      </c>
      <c r="BI579" s="6">
        <f ca="1">BI578+SUMIFS('Transactions (Dated)'!$F:$F,'Transactions (Dated)'!$D:$D,$BF579,'Transactions (Dated)'!$B:$B,BI$11,'Transactions (Dated)'!$C:$C,"Dividend (paid to cash)")*X579</f>
        <v>2421.875</v>
      </c>
      <c r="BJ579" s="6">
        <f ca="1">BJ578+SUMIFS('Transactions (Dated)'!$F:$F,'Transactions (Dated)'!$D:$D,$BF579,'Transactions (Dated)'!$B:$B,BJ$11,'Transactions (Dated)'!$C:$C,"Dividend (paid to cash)")*Y579</f>
        <v>0</v>
      </c>
      <c r="BK579" s="6">
        <f ca="1">BK578+SUMIFS('Transactions (Dated)'!$F:$F,'Transactions (Dated)'!$D:$D,$BF579,'Transactions (Dated)'!$B:$B,BK$11,'Transactions (Dated)'!$C:$C,"Dividend (paid to cash)")*Z579</f>
        <v>567.6</v>
      </c>
      <c r="BL579" s="6">
        <f ca="1">BL578+SUMIFS('Transactions (Dated)'!$F:$F,'Transactions (Dated)'!$D:$D,$BF579,'Transactions (Dated)'!$B:$B,BL$11,'Transactions (Dated)'!$C:$C,"Dividend (paid to cash)")*AA579</f>
        <v>0</v>
      </c>
      <c r="BM579" s="6">
        <f ca="1">BM578+SUMIFS('Transactions (Dated)'!$F:$F,'Transactions (Dated)'!$D:$D,$BF579,'Transactions (Dated)'!$B:$B,BM$11,'Transactions (Dated)'!$C:$C,"Dividend (paid to cash)")*AB579</f>
        <v>4311.8040000000001</v>
      </c>
      <c r="BN579" s="6">
        <f ca="1">BN578+SUMIFS('Transactions (Dated)'!$F:$F,'Transactions (Dated)'!$D:$D,$BF579,'Transactions (Dated)'!$B:$B,BN$11,'Transactions (Dated)'!$C:$C,"Dividend (paid to cash)")*AC579</f>
        <v>3190</v>
      </c>
      <c r="BO579" s="6">
        <f ca="1">BO578+SUMIFS('Transactions (Dated)'!$F:$F,'Transactions (Dated)'!$D:$D,$BF579,'Transactions (Dated)'!$B:$B,BO$11,'Transactions (Dated)'!$C:$C,"Dividend (paid to cash)")*AD579</f>
        <v>0</v>
      </c>
      <c r="BP579" s="6">
        <f ca="1">BP578+SUMIFS('Transactions (Dated)'!$F:$F,'Transactions (Dated)'!$D:$D,$BF579,'Transactions (Dated)'!$B:$B,BP$11,'Transactions (Dated)'!$C:$C,"Dividend (paid to cash)")*AE579</f>
        <v>0</v>
      </c>
      <c r="BQ579" s="6">
        <f ca="1">BQ578+SUMIFS('Transactions (Dated)'!$F:$F,'Transactions (Dated)'!$D:$D,$BF579,'Transactions (Dated)'!$B:$B,BQ$11,'Transactions (Dated)'!$C:$C,"Dividend (paid to cash)")*AF579</f>
        <v>182.94720000000001</v>
      </c>
      <c r="BR579" s="6">
        <f ca="1">BR578+SUMIFS('Transactions (Dated)'!$F:$F,'Transactions (Dated)'!$D:$D,$BF579,'Transactions (Dated)'!$B:$B,BR$11,'Transactions (Dated)'!$C:$C,"Dividend (paid to cash)")*AG579</f>
        <v>376.245</v>
      </c>
      <c r="BS579" s="6">
        <f ca="1">BS578+SUMIFS('Transactions (Dated)'!$F:$F,'Transactions (Dated)'!$D:$D,$BF579,'Transactions (Dated)'!$B:$B,BS$11,'Transactions (Dated)'!$C:$C,"Dividend (paid to cash)")*AH579</f>
        <v>0</v>
      </c>
      <c r="BT579" s="6">
        <f ca="1">BT578+SUMIFS('Transactions (Dated)'!$F:$F,'Transactions (Dated)'!$D:$D,$BF579,'Transactions (Dated)'!$B:$B,BT$11,'Transactions (Dated)'!$C:$C,"Dividend (paid to cash)")*AI579</f>
        <v>0</v>
      </c>
      <c r="BU579" s="6">
        <f ca="1">BU578+SUMIFS('Transactions (Dated)'!$F:$F,'Transactions (Dated)'!$D:$D,$BF579,'Transactions (Dated)'!$B:$B,BU$11,'Transactions (Dated)'!$C:$C,"Dividend (paid to cash)")*AJ579</f>
        <v>0</v>
      </c>
      <c r="BX579" s="6">
        <f t="shared" ca="1" si="242"/>
        <v>394807.5811999999</v>
      </c>
      <c r="BZ579" s="3">
        <f t="shared" si="243"/>
        <v>42740</v>
      </c>
      <c r="CA579" s="4">
        <f t="shared" ca="1" si="244"/>
        <v>729805.00999999989</v>
      </c>
      <c r="CB579" s="4">
        <f t="shared" ca="1" si="245"/>
        <v>394807.5811999999</v>
      </c>
      <c r="CD579" s="4">
        <f t="shared" ca="1" si="246"/>
        <v>1124612.5911999997</v>
      </c>
    </row>
    <row r="580" spans="2:82">
      <c r="B580" s="3">
        <f t="shared" si="221"/>
        <v>42741</v>
      </c>
      <c r="C580" s="2">
        <v>15496.1</v>
      </c>
      <c r="E580" s="70">
        <v>42741</v>
      </c>
      <c r="F580" s="69">
        <v>9.4700000000000006</v>
      </c>
      <c r="G580" s="69">
        <v>2.38</v>
      </c>
      <c r="H580" s="69">
        <v>20.89</v>
      </c>
      <c r="I580" s="69">
        <v>37.369999999999997</v>
      </c>
      <c r="J580" s="69">
        <v>13.17</v>
      </c>
      <c r="K580" s="69">
        <v>14.37</v>
      </c>
      <c r="L580" s="69">
        <v>18.149999999999999</v>
      </c>
      <c r="M580" s="69">
        <v>6.31</v>
      </c>
      <c r="N580" s="69">
        <v>7.75</v>
      </c>
      <c r="O580" s="69">
        <v>11.75</v>
      </c>
      <c r="P580" s="69">
        <v>23.87</v>
      </c>
      <c r="Q580" s="69">
        <v>1.62</v>
      </c>
      <c r="R580" s="69">
        <v>8.5500000000000007</v>
      </c>
      <c r="S580" s="69">
        <v>41.22</v>
      </c>
      <c r="V580" s="3">
        <f t="shared" si="224"/>
        <v>42741</v>
      </c>
      <c r="W580" s="40">
        <f ca="1">W579+SUMIFS('Transactions (Dated)'!$E$2:$E$53,'Transactions (Dated)'!$D$2:$D$53,'Share Values'!$V580,'Transactions (Dated)'!$B$2:$B$53,'Share Values'!W$11,'Transactions (Dated)'!$C$2:$C$53,"Buy")-SUMIFS('Transactions (Dated)'!$E$2:$E$53,'Transactions (Dated)'!$D$2:$D$53,'Share Values'!$V580,'Transactions (Dated)'!$B$2:$B$53,'Share Values'!W$11,'Transactions (Dated)'!$C$2:$C$53,"Sell")</f>
        <v>4625</v>
      </c>
      <c r="X580" s="40">
        <f ca="1">X579+SUMIFS('Transactions (Dated)'!$E$2:$E$53,'Transactions (Dated)'!$D$2:$D$53,'Share Values'!$V580,'Transactions (Dated)'!$B$2:$B$53,'Share Values'!X$11,'Transactions (Dated)'!$C$2:$C$53,"Buy")-SUMIFS('Transactions (Dated)'!$E$2:$E$53,'Transactions (Dated)'!$D$2:$D$53,'Share Values'!$V580,'Transactions (Dated)'!$B$2:$B$53,'Share Values'!X$11,'Transactions (Dated)'!$C$2:$C$53,"Sell")</f>
        <v>9375</v>
      </c>
      <c r="Y580" s="40">
        <f ca="1">Y579+SUMIFS('Transactions (Dated)'!$E$2:$E$53,'Transactions (Dated)'!$D$2:$D$53,'Share Values'!$V580,'Transactions (Dated)'!$B$2:$B$53,'Share Values'!Y$11,'Transactions (Dated)'!$C$2:$C$53,"Buy")-SUMIFS('Transactions (Dated)'!$E$2:$E$53,'Transactions (Dated)'!$D$2:$D$53,'Share Values'!$V580,'Transactions (Dated)'!$B$2:$B$53,'Share Values'!Y$11,'Transactions (Dated)'!$C$2:$C$53,"Sell")</f>
        <v>0</v>
      </c>
      <c r="Z580" s="40">
        <f ca="1">Z579+SUMIFS('Transactions (Dated)'!$E$2:$E$53,'Transactions (Dated)'!$D$2:$D$53,'Share Values'!$V580,'Transactions (Dated)'!$B$2:$B$53,'Share Values'!Z$11,'Transactions (Dated)'!$C$2:$C$53,"Buy")-SUMIFS('Transactions (Dated)'!$E$2:$E$53,'Transactions (Dated)'!$D$2:$D$53,'Share Values'!$V580,'Transactions (Dated)'!$B$2:$B$53,'Share Values'!Z$11,'Transactions (Dated)'!$C$2:$C$53,"Sell")</f>
        <v>1892</v>
      </c>
      <c r="AA580" s="40">
        <f ca="1">AA579+SUMIFS('Transactions (Dated)'!$E$2:$E$53,'Transactions (Dated)'!$D$2:$D$53,'Share Values'!$V580,'Transactions (Dated)'!$B$2:$B$53,'Share Values'!AA$11,'Transactions (Dated)'!$C$2:$C$53,"Buy")-SUMIFS('Transactions (Dated)'!$E$2:$E$53,'Transactions (Dated)'!$D$2:$D$53,'Share Values'!$V580,'Transactions (Dated)'!$B$2:$B$53,'Share Values'!AA$11,'Transactions (Dated)'!$C$2:$C$53,"Sell")</f>
        <v>2348</v>
      </c>
      <c r="AB580" s="40">
        <f ca="1">AB579+SUMIFS('Transactions (Dated)'!$E$2:$E$53,'Transactions (Dated)'!$D$2:$D$53,'Share Values'!$V580,'Transactions (Dated)'!$B$2:$B$53,'Share Values'!AB$11,'Transactions (Dated)'!$C$2:$C$53,"Buy")-SUMIFS('Transactions (Dated)'!$E$2:$E$53,'Transactions (Dated)'!$D$2:$D$53,'Share Values'!$V580,'Transactions (Dated)'!$B$2:$B$53,'Share Values'!AB$11,'Transactions (Dated)'!$C$2:$C$53,"Sell")</f>
        <v>4900</v>
      </c>
      <c r="AC580" s="40">
        <f ca="1">AC579+SUMIFS('Transactions (Dated)'!$E$2:$E$53,'Transactions (Dated)'!$D$2:$D$53,'Share Values'!$V580,'Transactions (Dated)'!$B$2:$B$53,'Share Values'!AC$11,'Transactions (Dated)'!$C$2:$C$53,"Buy")-SUMIFS('Transactions (Dated)'!$E$2:$E$53,'Transactions (Dated)'!$D$2:$D$53,'Share Values'!$V580,'Transactions (Dated)'!$B$2:$B$53,'Share Values'!AC$11,'Transactions (Dated)'!$C$2:$C$53,"Sell")</f>
        <v>2900</v>
      </c>
      <c r="AD580" s="40">
        <f ca="1">AD579+SUMIFS('Transactions (Dated)'!$E$2:$E$53,'Transactions (Dated)'!$D$2:$D$53,'Share Values'!$V580,'Transactions (Dated)'!$B$2:$B$53,'Share Values'!AD$11,'Transactions (Dated)'!$C$2:$C$53,"Buy")-SUMIFS('Transactions (Dated)'!$E$2:$E$53,'Transactions (Dated)'!$D$2:$D$53,'Share Values'!$V580,'Transactions (Dated)'!$B$2:$B$53,'Share Values'!AD$11,'Transactions (Dated)'!$C$2:$C$53,"Sell")</f>
        <v>14201</v>
      </c>
      <c r="AE580" s="40">
        <f ca="1">AE579+SUMIFS('Transactions (Dated)'!$E$2:$E$53,'Transactions (Dated)'!$D$2:$D$53,'Share Values'!$V580,'Transactions (Dated)'!$B$2:$B$53,'Share Values'!AE$11,'Transactions (Dated)'!$C$2:$C$53,"Buy")-SUMIFS('Transactions (Dated)'!$E$2:$E$53,'Transactions (Dated)'!$D$2:$D$53,'Share Values'!$V580,'Transactions (Dated)'!$B$2:$B$53,'Share Values'!AE$11,'Transactions (Dated)'!$C$2:$C$53,"Sell")</f>
        <v>6835</v>
      </c>
      <c r="AF580" s="40">
        <f ca="1">AF579+SUMIFS('Transactions (Dated)'!$E$2:$E$53,'Transactions (Dated)'!$D$2:$D$53,'Share Values'!$V580,'Transactions (Dated)'!$B$2:$B$53,'Share Values'!AF$11,'Transactions (Dated)'!$C$2:$C$53,"Buy")-SUMIFS('Transactions (Dated)'!$E$2:$E$53,'Transactions (Dated)'!$D$2:$D$53,'Share Values'!$V580,'Transactions (Dated)'!$B$2:$B$53,'Share Values'!AF$11,'Transactions (Dated)'!$C$2:$C$53,"Sell")</f>
        <v>4484</v>
      </c>
      <c r="AG580" s="40">
        <f ca="1">AG579+SUMIFS('Transactions (Dated)'!$E$2:$E$53,'Transactions (Dated)'!$D$2:$D$53,'Share Values'!$V580,'Transactions (Dated)'!$B$2:$B$53,'Share Values'!AG$11,'Transactions (Dated)'!$C$2:$C$53,"Buy")-SUMIFS('Transactions (Dated)'!$E$2:$E$53,'Transactions (Dated)'!$D$2:$D$53,'Share Values'!$V580,'Transactions (Dated)'!$B$2:$B$53,'Share Values'!AG$11,'Transactions (Dated)'!$C$2:$C$53,"Sell")</f>
        <v>2787</v>
      </c>
      <c r="AH580" s="40">
        <f ca="1">AH579+SUMIFS('Transactions (Dated)'!$E$2:$E$53,'Transactions (Dated)'!$D$2:$D$53,'Share Values'!$V580,'Transactions (Dated)'!$B$2:$B$53,'Share Values'!AH$11,'Transactions (Dated)'!$C$2:$C$53,"Buy")-SUMIFS('Transactions (Dated)'!$E$2:$E$53,'Transactions (Dated)'!$D$2:$D$53,'Share Values'!$V580,'Transactions (Dated)'!$B$2:$B$53,'Share Values'!AH$11,'Transactions (Dated)'!$C$2:$C$53,"Sell")</f>
        <v>41666</v>
      </c>
      <c r="AI580" s="40">
        <f ca="1">AI579+SUMIFS('Transactions (Dated)'!$E$2:$E$53,'Transactions (Dated)'!$D$2:$D$53,'Share Values'!$V580,'Transactions (Dated)'!$B$2:$B$53,'Share Values'!AI$11,'Transactions (Dated)'!$C$2:$C$53,"Buy")-SUMIFS('Transactions (Dated)'!$E$2:$E$53,'Transactions (Dated)'!$D$2:$D$53,'Share Values'!$V580,'Transactions (Dated)'!$B$2:$B$53,'Share Values'!AI$11,'Transactions (Dated)'!$C$2:$C$53,"Sell")</f>
        <v>5973</v>
      </c>
      <c r="AJ580" s="40">
        <f ca="1">AJ579+SUMIFS('Transactions (Dated)'!$E$2:$E$53,'Transactions (Dated)'!$D$2:$D$53,'Share Values'!$V580,'Transactions (Dated)'!$B$2:$B$53,'Share Values'!AJ$11,'Transactions (Dated)'!$C$2:$C$53,"Buy")-SUMIFS('Transactions (Dated)'!$E$2:$E$53,'Transactions (Dated)'!$D$2:$D$53,'Share Values'!$V580,'Transactions (Dated)'!$B$2:$B$53,'Share Values'!AJ$11,'Transactions (Dated)'!$C$2:$C$53,"Sell")</f>
        <v>1246</v>
      </c>
      <c r="AM580" s="3">
        <f t="shared" si="225"/>
        <v>42741</v>
      </c>
      <c r="AN580" s="6">
        <f t="shared" ca="1" si="226"/>
        <v>43798.75</v>
      </c>
      <c r="AO580" s="6">
        <f t="shared" ca="1" si="227"/>
        <v>22312.5</v>
      </c>
      <c r="AP580" s="6">
        <f t="shared" ca="1" si="228"/>
        <v>0</v>
      </c>
      <c r="AQ580" s="6">
        <f t="shared" ca="1" si="229"/>
        <v>70704.039999999994</v>
      </c>
      <c r="AR580" s="6">
        <f t="shared" ca="1" si="230"/>
        <v>30923.16</v>
      </c>
      <c r="AS580" s="6">
        <f t="shared" ca="1" si="231"/>
        <v>70413</v>
      </c>
      <c r="AT580" s="6">
        <f t="shared" ca="1" si="232"/>
        <v>52634.999999999993</v>
      </c>
      <c r="AU580" s="6">
        <f t="shared" ca="1" si="233"/>
        <v>89608.31</v>
      </c>
      <c r="AV580" s="6">
        <f t="shared" ca="1" si="234"/>
        <v>52971.25</v>
      </c>
      <c r="AW580" s="6">
        <f t="shared" ca="1" si="235"/>
        <v>52687</v>
      </c>
      <c r="AX580" s="6">
        <f t="shared" ca="1" si="236"/>
        <v>66525.69</v>
      </c>
      <c r="AY580" s="6">
        <f t="shared" ca="1" si="237"/>
        <v>67498.92</v>
      </c>
      <c r="AZ580" s="6">
        <f t="shared" ca="1" si="238"/>
        <v>51069.15</v>
      </c>
      <c r="BA580" s="6">
        <f t="shared" ca="1" si="239"/>
        <v>51360.119999999995</v>
      </c>
      <c r="BB580" s="6"/>
      <c r="BD580" s="4">
        <f ca="1">SUM(AN580:BC580)</f>
        <v>722506.89</v>
      </c>
      <c r="BF580" s="3">
        <f t="shared" si="241"/>
        <v>42741</v>
      </c>
      <c r="BG580" s="6">
        <f>BG579+SUMIFS('Transactions (Dated)'!H:H,'Transactions (Dated)'!D:D,'Share Values'!AM580)</f>
        <v>383757.10999999993</v>
      </c>
      <c r="BH580" s="6">
        <f ca="1">BH579+SUMIFS('Transactions (Dated)'!$F:$F,'Transactions (Dated)'!$D:$D,$BF580,'Transactions (Dated)'!$B:$B,BH$11,'Transactions (Dated)'!$C:$C,"Dividend (paid to cash)")*W580</f>
        <v>0</v>
      </c>
      <c r="BI580" s="6">
        <f ca="1">BI579+SUMIFS('Transactions (Dated)'!$F:$F,'Transactions (Dated)'!$D:$D,$BF580,'Transactions (Dated)'!$B:$B,BI$11,'Transactions (Dated)'!$C:$C,"Dividend (paid to cash)")*X580</f>
        <v>2421.875</v>
      </c>
      <c r="BJ580" s="6">
        <f ca="1">BJ579+SUMIFS('Transactions (Dated)'!$F:$F,'Transactions (Dated)'!$D:$D,$BF580,'Transactions (Dated)'!$B:$B,BJ$11,'Transactions (Dated)'!$C:$C,"Dividend (paid to cash)")*Y580</f>
        <v>0</v>
      </c>
      <c r="BK580" s="6">
        <f ca="1">BK579+SUMIFS('Transactions (Dated)'!$F:$F,'Transactions (Dated)'!$D:$D,$BF580,'Transactions (Dated)'!$B:$B,BK$11,'Transactions (Dated)'!$C:$C,"Dividend (paid to cash)")*Z580</f>
        <v>567.6</v>
      </c>
      <c r="BL580" s="6">
        <f ca="1">BL579+SUMIFS('Transactions (Dated)'!$F:$F,'Transactions (Dated)'!$D:$D,$BF580,'Transactions (Dated)'!$B:$B,BL$11,'Transactions (Dated)'!$C:$C,"Dividend (paid to cash)")*AA580</f>
        <v>0</v>
      </c>
      <c r="BM580" s="6">
        <f ca="1">BM579+SUMIFS('Transactions (Dated)'!$F:$F,'Transactions (Dated)'!$D:$D,$BF580,'Transactions (Dated)'!$B:$B,BM$11,'Transactions (Dated)'!$C:$C,"Dividend (paid to cash)")*AB580</f>
        <v>4311.8040000000001</v>
      </c>
      <c r="BN580" s="6">
        <f ca="1">BN579+SUMIFS('Transactions (Dated)'!$F:$F,'Transactions (Dated)'!$D:$D,$BF580,'Transactions (Dated)'!$B:$B,BN$11,'Transactions (Dated)'!$C:$C,"Dividend (paid to cash)")*AC580</f>
        <v>3190</v>
      </c>
      <c r="BO580" s="6">
        <f ca="1">BO579+SUMIFS('Transactions (Dated)'!$F:$F,'Transactions (Dated)'!$D:$D,$BF580,'Transactions (Dated)'!$B:$B,BO$11,'Transactions (Dated)'!$C:$C,"Dividend (paid to cash)")*AD580</f>
        <v>0</v>
      </c>
      <c r="BP580" s="6">
        <f ca="1">BP579+SUMIFS('Transactions (Dated)'!$F:$F,'Transactions (Dated)'!$D:$D,$BF580,'Transactions (Dated)'!$B:$B,BP$11,'Transactions (Dated)'!$C:$C,"Dividend (paid to cash)")*AE580</f>
        <v>0</v>
      </c>
      <c r="BQ580" s="6">
        <f ca="1">BQ579+SUMIFS('Transactions (Dated)'!$F:$F,'Transactions (Dated)'!$D:$D,$BF580,'Transactions (Dated)'!$B:$B,BQ$11,'Transactions (Dated)'!$C:$C,"Dividend (paid to cash)")*AF580</f>
        <v>182.94720000000001</v>
      </c>
      <c r="BR580" s="6">
        <f ca="1">BR579+SUMIFS('Transactions (Dated)'!$F:$F,'Transactions (Dated)'!$D:$D,$BF580,'Transactions (Dated)'!$B:$B,BR$11,'Transactions (Dated)'!$C:$C,"Dividend (paid to cash)")*AG580</f>
        <v>376.245</v>
      </c>
      <c r="BS580" s="6">
        <f ca="1">BS579+SUMIFS('Transactions (Dated)'!$F:$F,'Transactions (Dated)'!$D:$D,$BF580,'Transactions (Dated)'!$B:$B,BS$11,'Transactions (Dated)'!$C:$C,"Dividend (paid to cash)")*AH580</f>
        <v>0</v>
      </c>
      <c r="BT580" s="6">
        <f ca="1">BT579+SUMIFS('Transactions (Dated)'!$F:$F,'Transactions (Dated)'!$D:$D,$BF580,'Transactions (Dated)'!$B:$B,BT$11,'Transactions (Dated)'!$C:$C,"Dividend (paid to cash)")*AI580</f>
        <v>0</v>
      </c>
      <c r="BU580" s="6">
        <f ca="1">BU579+SUMIFS('Transactions (Dated)'!$F:$F,'Transactions (Dated)'!$D:$D,$BF580,'Transactions (Dated)'!$B:$B,BU$11,'Transactions (Dated)'!$C:$C,"Dividend (paid to cash)")*AJ580</f>
        <v>0</v>
      </c>
      <c r="BX580" s="6">
        <f t="shared" ca="1" si="242"/>
        <v>394807.5811999999</v>
      </c>
      <c r="BZ580" s="3">
        <f t="shared" si="243"/>
        <v>42741</v>
      </c>
      <c r="CA580" s="4">
        <f t="shared" ca="1" si="244"/>
        <v>722506.89</v>
      </c>
      <c r="CB580" s="4">
        <f t="shared" ca="1" si="245"/>
        <v>394807.5811999999</v>
      </c>
      <c r="CD580" s="4">
        <f t="shared" ca="1" si="246"/>
        <v>1117314.4712</v>
      </c>
    </row>
    <row r="581" spans="2:82">
      <c r="B581" s="3">
        <f t="shared" si="221"/>
        <v>42744</v>
      </c>
      <c r="C581" s="2">
        <v>15389</v>
      </c>
      <c r="E581" s="70">
        <v>42744</v>
      </c>
      <c r="F581" s="69">
        <v>9.43</v>
      </c>
      <c r="G581" s="69">
        <v>2.3199999999999998</v>
      </c>
      <c r="H581" s="69">
        <v>20.75</v>
      </c>
      <c r="I581" s="69">
        <v>38.119999999999997</v>
      </c>
      <c r="J581" s="69">
        <v>13.16</v>
      </c>
      <c r="K581" s="69">
        <v>14.47</v>
      </c>
      <c r="L581" s="69">
        <v>18.04</v>
      </c>
      <c r="M581" s="69">
        <v>6.44</v>
      </c>
      <c r="N581" s="69">
        <v>7.75</v>
      </c>
      <c r="O581" s="69">
        <v>11.78</v>
      </c>
      <c r="P581" s="69">
        <v>23.74</v>
      </c>
      <c r="Q581" s="69">
        <v>1.57</v>
      </c>
      <c r="R581" s="69">
        <v>8.5399999999999991</v>
      </c>
      <c r="S581" s="69">
        <v>41</v>
      </c>
      <c r="V581" s="3">
        <f t="shared" si="224"/>
        <v>42744</v>
      </c>
      <c r="W581" s="40">
        <f ca="1">W580+SUMIFS('Transactions (Dated)'!$E$2:$E$53,'Transactions (Dated)'!$D$2:$D$53,'Share Values'!$V581,'Transactions (Dated)'!$B$2:$B$53,'Share Values'!W$11,'Transactions (Dated)'!$C$2:$C$53,"Buy")-SUMIFS('Transactions (Dated)'!$E$2:$E$53,'Transactions (Dated)'!$D$2:$D$53,'Share Values'!$V581,'Transactions (Dated)'!$B$2:$B$53,'Share Values'!W$11,'Transactions (Dated)'!$C$2:$C$53,"Sell")</f>
        <v>4625</v>
      </c>
      <c r="X581" s="40">
        <f ca="1">X580+SUMIFS('Transactions (Dated)'!$E$2:$E$53,'Transactions (Dated)'!$D$2:$D$53,'Share Values'!$V581,'Transactions (Dated)'!$B$2:$B$53,'Share Values'!X$11,'Transactions (Dated)'!$C$2:$C$53,"Buy")-SUMIFS('Transactions (Dated)'!$E$2:$E$53,'Transactions (Dated)'!$D$2:$D$53,'Share Values'!$V581,'Transactions (Dated)'!$B$2:$B$53,'Share Values'!X$11,'Transactions (Dated)'!$C$2:$C$53,"Sell")</f>
        <v>9375</v>
      </c>
      <c r="Y581" s="40">
        <f ca="1">Y580+SUMIFS('Transactions (Dated)'!$E$2:$E$53,'Transactions (Dated)'!$D$2:$D$53,'Share Values'!$V581,'Transactions (Dated)'!$B$2:$B$53,'Share Values'!Y$11,'Transactions (Dated)'!$C$2:$C$53,"Buy")-SUMIFS('Transactions (Dated)'!$E$2:$E$53,'Transactions (Dated)'!$D$2:$D$53,'Share Values'!$V581,'Transactions (Dated)'!$B$2:$B$53,'Share Values'!Y$11,'Transactions (Dated)'!$C$2:$C$53,"Sell")</f>
        <v>0</v>
      </c>
      <c r="Z581" s="40">
        <f ca="1">Z580+SUMIFS('Transactions (Dated)'!$E$2:$E$53,'Transactions (Dated)'!$D$2:$D$53,'Share Values'!$V581,'Transactions (Dated)'!$B$2:$B$53,'Share Values'!Z$11,'Transactions (Dated)'!$C$2:$C$53,"Buy")-SUMIFS('Transactions (Dated)'!$E$2:$E$53,'Transactions (Dated)'!$D$2:$D$53,'Share Values'!$V581,'Transactions (Dated)'!$B$2:$B$53,'Share Values'!Z$11,'Transactions (Dated)'!$C$2:$C$53,"Sell")</f>
        <v>1892</v>
      </c>
      <c r="AA581" s="40">
        <f ca="1">AA580+SUMIFS('Transactions (Dated)'!$E$2:$E$53,'Transactions (Dated)'!$D$2:$D$53,'Share Values'!$V581,'Transactions (Dated)'!$B$2:$B$53,'Share Values'!AA$11,'Transactions (Dated)'!$C$2:$C$53,"Buy")-SUMIFS('Transactions (Dated)'!$E$2:$E$53,'Transactions (Dated)'!$D$2:$D$53,'Share Values'!$V581,'Transactions (Dated)'!$B$2:$B$53,'Share Values'!AA$11,'Transactions (Dated)'!$C$2:$C$53,"Sell")</f>
        <v>2348</v>
      </c>
      <c r="AB581" s="40">
        <f ca="1">AB580+SUMIFS('Transactions (Dated)'!$E$2:$E$53,'Transactions (Dated)'!$D$2:$D$53,'Share Values'!$V581,'Transactions (Dated)'!$B$2:$B$53,'Share Values'!AB$11,'Transactions (Dated)'!$C$2:$C$53,"Buy")-SUMIFS('Transactions (Dated)'!$E$2:$E$53,'Transactions (Dated)'!$D$2:$D$53,'Share Values'!$V581,'Transactions (Dated)'!$B$2:$B$53,'Share Values'!AB$11,'Transactions (Dated)'!$C$2:$C$53,"Sell")</f>
        <v>4900</v>
      </c>
      <c r="AC581" s="40">
        <f ca="1">AC580+SUMIFS('Transactions (Dated)'!$E$2:$E$53,'Transactions (Dated)'!$D$2:$D$53,'Share Values'!$V581,'Transactions (Dated)'!$B$2:$B$53,'Share Values'!AC$11,'Transactions (Dated)'!$C$2:$C$53,"Buy")-SUMIFS('Transactions (Dated)'!$E$2:$E$53,'Transactions (Dated)'!$D$2:$D$53,'Share Values'!$V581,'Transactions (Dated)'!$B$2:$B$53,'Share Values'!AC$11,'Transactions (Dated)'!$C$2:$C$53,"Sell")</f>
        <v>2900</v>
      </c>
      <c r="AD581" s="40">
        <f ca="1">AD580+SUMIFS('Transactions (Dated)'!$E$2:$E$53,'Transactions (Dated)'!$D$2:$D$53,'Share Values'!$V581,'Transactions (Dated)'!$B$2:$B$53,'Share Values'!AD$11,'Transactions (Dated)'!$C$2:$C$53,"Buy")-SUMIFS('Transactions (Dated)'!$E$2:$E$53,'Transactions (Dated)'!$D$2:$D$53,'Share Values'!$V581,'Transactions (Dated)'!$B$2:$B$53,'Share Values'!AD$11,'Transactions (Dated)'!$C$2:$C$53,"Sell")</f>
        <v>14201</v>
      </c>
      <c r="AE581" s="40">
        <f ca="1">AE580+SUMIFS('Transactions (Dated)'!$E$2:$E$53,'Transactions (Dated)'!$D$2:$D$53,'Share Values'!$V581,'Transactions (Dated)'!$B$2:$B$53,'Share Values'!AE$11,'Transactions (Dated)'!$C$2:$C$53,"Buy")-SUMIFS('Transactions (Dated)'!$E$2:$E$53,'Transactions (Dated)'!$D$2:$D$53,'Share Values'!$V581,'Transactions (Dated)'!$B$2:$B$53,'Share Values'!AE$11,'Transactions (Dated)'!$C$2:$C$53,"Sell")</f>
        <v>6835</v>
      </c>
      <c r="AF581" s="40">
        <f ca="1">AF580+SUMIFS('Transactions (Dated)'!$E$2:$E$53,'Transactions (Dated)'!$D$2:$D$53,'Share Values'!$V581,'Transactions (Dated)'!$B$2:$B$53,'Share Values'!AF$11,'Transactions (Dated)'!$C$2:$C$53,"Buy")-SUMIFS('Transactions (Dated)'!$E$2:$E$53,'Transactions (Dated)'!$D$2:$D$53,'Share Values'!$V581,'Transactions (Dated)'!$B$2:$B$53,'Share Values'!AF$11,'Transactions (Dated)'!$C$2:$C$53,"Sell")</f>
        <v>4484</v>
      </c>
      <c r="AG581" s="40">
        <f ca="1">AG580+SUMIFS('Transactions (Dated)'!$E$2:$E$53,'Transactions (Dated)'!$D$2:$D$53,'Share Values'!$V581,'Transactions (Dated)'!$B$2:$B$53,'Share Values'!AG$11,'Transactions (Dated)'!$C$2:$C$53,"Buy")-SUMIFS('Transactions (Dated)'!$E$2:$E$53,'Transactions (Dated)'!$D$2:$D$53,'Share Values'!$V581,'Transactions (Dated)'!$B$2:$B$53,'Share Values'!AG$11,'Transactions (Dated)'!$C$2:$C$53,"Sell")</f>
        <v>2787</v>
      </c>
      <c r="AH581" s="40">
        <f ca="1">AH580+SUMIFS('Transactions (Dated)'!$E$2:$E$53,'Transactions (Dated)'!$D$2:$D$53,'Share Values'!$V581,'Transactions (Dated)'!$B$2:$B$53,'Share Values'!AH$11,'Transactions (Dated)'!$C$2:$C$53,"Buy")-SUMIFS('Transactions (Dated)'!$E$2:$E$53,'Transactions (Dated)'!$D$2:$D$53,'Share Values'!$V581,'Transactions (Dated)'!$B$2:$B$53,'Share Values'!AH$11,'Transactions (Dated)'!$C$2:$C$53,"Sell")</f>
        <v>41666</v>
      </c>
      <c r="AI581" s="40">
        <f ca="1">AI580+SUMIFS('Transactions (Dated)'!$E$2:$E$53,'Transactions (Dated)'!$D$2:$D$53,'Share Values'!$V581,'Transactions (Dated)'!$B$2:$B$53,'Share Values'!AI$11,'Transactions (Dated)'!$C$2:$C$53,"Buy")-SUMIFS('Transactions (Dated)'!$E$2:$E$53,'Transactions (Dated)'!$D$2:$D$53,'Share Values'!$V581,'Transactions (Dated)'!$B$2:$B$53,'Share Values'!AI$11,'Transactions (Dated)'!$C$2:$C$53,"Sell")</f>
        <v>5973</v>
      </c>
      <c r="AJ581" s="40">
        <f ca="1">AJ580+SUMIFS('Transactions (Dated)'!$E$2:$E$53,'Transactions (Dated)'!$D$2:$D$53,'Share Values'!$V581,'Transactions (Dated)'!$B$2:$B$53,'Share Values'!AJ$11,'Transactions (Dated)'!$C$2:$C$53,"Buy")-SUMIFS('Transactions (Dated)'!$E$2:$E$53,'Transactions (Dated)'!$D$2:$D$53,'Share Values'!$V581,'Transactions (Dated)'!$B$2:$B$53,'Share Values'!AJ$11,'Transactions (Dated)'!$C$2:$C$53,"Sell")</f>
        <v>1246</v>
      </c>
      <c r="AM581" s="3">
        <f t="shared" si="225"/>
        <v>42744</v>
      </c>
      <c r="AN581" s="6">
        <f t="shared" ca="1" si="226"/>
        <v>43613.75</v>
      </c>
      <c r="AO581" s="6">
        <f t="shared" ca="1" si="227"/>
        <v>21750</v>
      </c>
      <c r="AP581" s="6">
        <f t="shared" ca="1" si="228"/>
        <v>0</v>
      </c>
      <c r="AQ581" s="6">
        <f t="shared" ca="1" si="229"/>
        <v>72123.039999999994</v>
      </c>
      <c r="AR581" s="6">
        <f t="shared" ca="1" si="230"/>
        <v>30899.68</v>
      </c>
      <c r="AS581" s="6">
        <f t="shared" ca="1" si="231"/>
        <v>70903</v>
      </c>
      <c r="AT581" s="6">
        <f t="shared" ca="1" si="232"/>
        <v>52316</v>
      </c>
      <c r="AU581" s="6">
        <f t="shared" ca="1" si="233"/>
        <v>91454.44</v>
      </c>
      <c r="AV581" s="6">
        <f t="shared" ca="1" si="234"/>
        <v>52971.25</v>
      </c>
      <c r="AW581" s="6">
        <f t="shared" ca="1" si="235"/>
        <v>52821.52</v>
      </c>
      <c r="AX581" s="6">
        <f t="shared" ca="1" si="236"/>
        <v>66163.37999999999</v>
      </c>
      <c r="AY581" s="6">
        <f t="shared" ca="1" si="237"/>
        <v>65415.62</v>
      </c>
      <c r="AZ581" s="6">
        <f t="shared" ca="1" si="238"/>
        <v>51009.42</v>
      </c>
      <c r="BA581" s="6">
        <f t="shared" ca="1" si="239"/>
        <v>51086</v>
      </c>
      <c r="BB581" s="6"/>
      <c r="BD581" s="4">
        <f t="shared" ca="1" si="240"/>
        <v>722527.1</v>
      </c>
      <c r="BF581" s="3">
        <f t="shared" si="241"/>
        <v>42744</v>
      </c>
      <c r="BG581" s="6">
        <f>BG580+SUMIFS('Transactions (Dated)'!H:H,'Transactions (Dated)'!D:D,'Share Values'!AM581)</f>
        <v>383757.10999999993</v>
      </c>
      <c r="BH581" s="6">
        <f ca="1">BH580+SUMIFS('Transactions (Dated)'!$F:$F,'Transactions (Dated)'!$D:$D,$BF581,'Transactions (Dated)'!$B:$B,BH$11,'Transactions (Dated)'!$C:$C,"Dividend (paid to cash)")*W581</f>
        <v>0</v>
      </c>
      <c r="BI581" s="6">
        <f ca="1">BI580+SUMIFS('Transactions (Dated)'!$F:$F,'Transactions (Dated)'!$D:$D,$BF581,'Transactions (Dated)'!$B:$B,BI$11,'Transactions (Dated)'!$C:$C,"Dividend (paid to cash)")*X581</f>
        <v>2421.875</v>
      </c>
      <c r="BJ581" s="6">
        <f ca="1">BJ580+SUMIFS('Transactions (Dated)'!$F:$F,'Transactions (Dated)'!$D:$D,$BF581,'Transactions (Dated)'!$B:$B,BJ$11,'Transactions (Dated)'!$C:$C,"Dividend (paid to cash)")*Y581</f>
        <v>0</v>
      </c>
      <c r="BK581" s="6">
        <f ca="1">BK580+SUMIFS('Transactions (Dated)'!$F:$F,'Transactions (Dated)'!$D:$D,$BF581,'Transactions (Dated)'!$B:$B,BK$11,'Transactions (Dated)'!$C:$C,"Dividend (paid to cash)")*Z581</f>
        <v>567.6</v>
      </c>
      <c r="BL581" s="6">
        <f ca="1">BL580+SUMIFS('Transactions (Dated)'!$F:$F,'Transactions (Dated)'!$D:$D,$BF581,'Transactions (Dated)'!$B:$B,BL$11,'Transactions (Dated)'!$C:$C,"Dividend (paid to cash)")*AA581</f>
        <v>0</v>
      </c>
      <c r="BM581" s="6">
        <f ca="1">BM580+SUMIFS('Transactions (Dated)'!$F:$F,'Transactions (Dated)'!$D:$D,$BF581,'Transactions (Dated)'!$B:$B,BM$11,'Transactions (Dated)'!$C:$C,"Dividend (paid to cash)")*AB581</f>
        <v>4311.8040000000001</v>
      </c>
      <c r="BN581" s="6">
        <f ca="1">BN580+SUMIFS('Transactions (Dated)'!$F:$F,'Transactions (Dated)'!$D:$D,$BF581,'Transactions (Dated)'!$B:$B,BN$11,'Transactions (Dated)'!$C:$C,"Dividend (paid to cash)")*AC581</f>
        <v>3190</v>
      </c>
      <c r="BO581" s="6">
        <f ca="1">BO580+SUMIFS('Transactions (Dated)'!$F:$F,'Transactions (Dated)'!$D:$D,$BF581,'Transactions (Dated)'!$B:$B,BO$11,'Transactions (Dated)'!$C:$C,"Dividend (paid to cash)")*AD581</f>
        <v>0</v>
      </c>
      <c r="BP581" s="6">
        <f ca="1">BP580+SUMIFS('Transactions (Dated)'!$F:$F,'Transactions (Dated)'!$D:$D,$BF581,'Transactions (Dated)'!$B:$B,BP$11,'Transactions (Dated)'!$C:$C,"Dividend (paid to cash)")*AE581</f>
        <v>0</v>
      </c>
      <c r="BQ581" s="6">
        <f ca="1">BQ580+SUMIFS('Transactions (Dated)'!$F:$F,'Transactions (Dated)'!$D:$D,$BF581,'Transactions (Dated)'!$B:$B,BQ$11,'Transactions (Dated)'!$C:$C,"Dividend (paid to cash)")*AF581</f>
        <v>182.94720000000001</v>
      </c>
      <c r="BR581" s="6">
        <f ca="1">BR580+SUMIFS('Transactions (Dated)'!$F:$F,'Transactions (Dated)'!$D:$D,$BF581,'Transactions (Dated)'!$B:$B,BR$11,'Transactions (Dated)'!$C:$C,"Dividend (paid to cash)")*AG581</f>
        <v>376.245</v>
      </c>
      <c r="BS581" s="6">
        <f ca="1">BS580+SUMIFS('Transactions (Dated)'!$F:$F,'Transactions (Dated)'!$D:$D,$BF581,'Transactions (Dated)'!$B:$B,BS$11,'Transactions (Dated)'!$C:$C,"Dividend (paid to cash)")*AH581</f>
        <v>0</v>
      </c>
      <c r="BT581" s="6">
        <f ca="1">BT580+SUMIFS('Transactions (Dated)'!$F:$F,'Transactions (Dated)'!$D:$D,$BF581,'Transactions (Dated)'!$B:$B,BT$11,'Transactions (Dated)'!$C:$C,"Dividend (paid to cash)")*AI581</f>
        <v>0</v>
      </c>
      <c r="BU581" s="6">
        <f ca="1">BU580+SUMIFS('Transactions (Dated)'!$F:$F,'Transactions (Dated)'!$D:$D,$BF581,'Transactions (Dated)'!$B:$B,BU$11,'Transactions (Dated)'!$C:$C,"Dividend (paid to cash)")*AJ581</f>
        <v>0</v>
      </c>
      <c r="BX581" s="6">
        <f t="shared" ca="1" si="242"/>
        <v>394807.5811999999</v>
      </c>
      <c r="BZ581" s="3">
        <f t="shared" si="243"/>
        <v>42744</v>
      </c>
      <c r="CA581" s="4">
        <f t="shared" ca="1" si="244"/>
        <v>722527.1</v>
      </c>
      <c r="CB581" s="4">
        <f t="shared" ca="1" si="245"/>
        <v>394807.5811999999</v>
      </c>
      <c r="CD581" s="4">
        <f t="shared" ca="1" si="246"/>
        <v>1117334.6812</v>
      </c>
    </row>
    <row r="582" spans="2:82">
      <c r="B582" s="3">
        <f t="shared" si="221"/>
        <v>42745</v>
      </c>
      <c r="C582" s="2">
        <v>15426.3</v>
      </c>
      <c r="E582" s="70">
        <v>42745</v>
      </c>
      <c r="F582" s="69">
        <v>9.41</v>
      </c>
      <c r="G582" s="69">
        <v>2.35</v>
      </c>
      <c r="H582" s="69">
        <v>20.81</v>
      </c>
      <c r="I582" s="69">
        <v>38.29</v>
      </c>
      <c r="J582" s="69">
        <v>13.06</v>
      </c>
      <c r="K582" s="69">
        <v>14.39</v>
      </c>
      <c r="L582" s="69">
        <v>18.18</v>
      </c>
      <c r="M582" s="69">
        <v>6.59</v>
      </c>
      <c r="N582" s="69">
        <v>8</v>
      </c>
      <c r="O582" s="69">
        <v>11.57</v>
      </c>
      <c r="P582" s="69">
        <v>23.78</v>
      </c>
      <c r="Q582" s="69">
        <v>1.6</v>
      </c>
      <c r="R582" s="69">
        <v>9.11</v>
      </c>
      <c r="S582" s="69">
        <v>40.909999999999997</v>
      </c>
      <c r="V582" s="3">
        <f t="shared" si="224"/>
        <v>42745</v>
      </c>
      <c r="W582" s="40">
        <f ca="1">W581+SUMIFS('Transactions (Dated)'!$E$2:$E$53,'Transactions (Dated)'!$D$2:$D$53,'Share Values'!$V582,'Transactions (Dated)'!$B$2:$B$53,'Share Values'!W$11,'Transactions (Dated)'!$C$2:$C$53,"Buy")-SUMIFS('Transactions (Dated)'!$E$2:$E$53,'Transactions (Dated)'!$D$2:$D$53,'Share Values'!$V582,'Transactions (Dated)'!$B$2:$B$53,'Share Values'!W$11,'Transactions (Dated)'!$C$2:$C$53,"Sell")</f>
        <v>4625</v>
      </c>
      <c r="X582" s="40">
        <f ca="1">X581+SUMIFS('Transactions (Dated)'!$E$2:$E$53,'Transactions (Dated)'!$D$2:$D$53,'Share Values'!$V582,'Transactions (Dated)'!$B$2:$B$53,'Share Values'!X$11,'Transactions (Dated)'!$C$2:$C$53,"Buy")-SUMIFS('Transactions (Dated)'!$E$2:$E$53,'Transactions (Dated)'!$D$2:$D$53,'Share Values'!$V582,'Transactions (Dated)'!$B$2:$B$53,'Share Values'!X$11,'Transactions (Dated)'!$C$2:$C$53,"Sell")</f>
        <v>9375</v>
      </c>
      <c r="Y582" s="40">
        <f ca="1">Y581+SUMIFS('Transactions (Dated)'!$E$2:$E$53,'Transactions (Dated)'!$D$2:$D$53,'Share Values'!$V582,'Transactions (Dated)'!$B$2:$B$53,'Share Values'!Y$11,'Transactions (Dated)'!$C$2:$C$53,"Buy")-SUMIFS('Transactions (Dated)'!$E$2:$E$53,'Transactions (Dated)'!$D$2:$D$53,'Share Values'!$V582,'Transactions (Dated)'!$B$2:$B$53,'Share Values'!Y$11,'Transactions (Dated)'!$C$2:$C$53,"Sell")</f>
        <v>0</v>
      </c>
      <c r="Z582" s="40">
        <f ca="1">Z581+SUMIFS('Transactions (Dated)'!$E$2:$E$53,'Transactions (Dated)'!$D$2:$D$53,'Share Values'!$V582,'Transactions (Dated)'!$B$2:$B$53,'Share Values'!Z$11,'Transactions (Dated)'!$C$2:$C$53,"Buy")-SUMIFS('Transactions (Dated)'!$E$2:$E$53,'Transactions (Dated)'!$D$2:$D$53,'Share Values'!$V582,'Transactions (Dated)'!$B$2:$B$53,'Share Values'!Z$11,'Transactions (Dated)'!$C$2:$C$53,"Sell")</f>
        <v>1892</v>
      </c>
      <c r="AA582" s="40">
        <f ca="1">AA581+SUMIFS('Transactions (Dated)'!$E$2:$E$53,'Transactions (Dated)'!$D$2:$D$53,'Share Values'!$V582,'Transactions (Dated)'!$B$2:$B$53,'Share Values'!AA$11,'Transactions (Dated)'!$C$2:$C$53,"Buy")-SUMIFS('Transactions (Dated)'!$E$2:$E$53,'Transactions (Dated)'!$D$2:$D$53,'Share Values'!$V582,'Transactions (Dated)'!$B$2:$B$53,'Share Values'!AA$11,'Transactions (Dated)'!$C$2:$C$53,"Sell")</f>
        <v>2348</v>
      </c>
      <c r="AB582" s="40">
        <f ca="1">AB581+SUMIFS('Transactions (Dated)'!$E$2:$E$53,'Transactions (Dated)'!$D$2:$D$53,'Share Values'!$V582,'Transactions (Dated)'!$B$2:$B$53,'Share Values'!AB$11,'Transactions (Dated)'!$C$2:$C$53,"Buy")-SUMIFS('Transactions (Dated)'!$E$2:$E$53,'Transactions (Dated)'!$D$2:$D$53,'Share Values'!$V582,'Transactions (Dated)'!$B$2:$B$53,'Share Values'!AB$11,'Transactions (Dated)'!$C$2:$C$53,"Sell")</f>
        <v>4900</v>
      </c>
      <c r="AC582" s="40">
        <f ca="1">AC581+SUMIFS('Transactions (Dated)'!$E$2:$E$53,'Transactions (Dated)'!$D$2:$D$53,'Share Values'!$V582,'Transactions (Dated)'!$B$2:$B$53,'Share Values'!AC$11,'Transactions (Dated)'!$C$2:$C$53,"Buy")-SUMIFS('Transactions (Dated)'!$E$2:$E$53,'Transactions (Dated)'!$D$2:$D$53,'Share Values'!$V582,'Transactions (Dated)'!$B$2:$B$53,'Share Values'!AC$11,'Transactions (Dated)'!$C$2:$C$53,"Sell")</f>
        <v>2900</v>
      </c>
      <c r="AD582" s="40">
        <f ca="1">AD581+SUMIFS('Transactions (Dated)'!$E$2:$E$53,'Transactions (Dated)'!$D$2:$D$53,'Share Values'!$V582,'Transactions (Dated)'!$B$2:$B$53,'Share Values'!AD$11,'Transactions (Dated)'!$C$2:$C$53,"Buy")-SUMIFS('Transactions (Dated)'!$E$2:$E$53,'Transactions (Dated)'!$D$2:$D$53,'Share Values'!$V582,'Transactions (Dated)'!$B$2:$B$53,'Share Values'!AD$11,'Transactions (Dated)'!$C$2:$C$53,"Sell")</f>
        <v>14201</v>
      </c>
      <c r="AE582" s="40">
        <f ca="1">AE581+SUMIFS('Transactions (Dated)'!$E$2:$E$53,'Transactions (Dated)'!$D$2:$D$53,'Share Values'!$V582,'Transactions (Dated)'!$B$2:$B$53,'Share Values'!AE$11,'Transactions (Dated)'!$C$2:$C$53,"Buy")-SUMIFS('Transactions (Dated)'!$E$2:$E$53,'Transactions (Dated)'!$D$2:$D$53,'Share Values'!$V582,'Transactions (Dated)'!$B$2:$B$53,'Share Values'!AE$11,'Transactions (Dated)'!$C$2:$C$53,"Sell")</f>
        <v>6835</v>
      </c>
      <c r="AF582" s="40">
        <f ca="1">AF581+SUMIFS('Transactions (Dated)'!$E$2:$E$53,'Transactions (Dated)'!$D$2:$D$53,'Share Values'!$V582,'Transactions (Dated)'!$B$2:$B$53,'Share Values'!AF$11,'Transactions (Dated)'!$C$2:$C$53,"Buy")-SUMIFS('Transactions (Dated)'!$E$2:$E$53,'Transactions (Dated)'!$D$2:$D$53,'Share Values'!$V582,'Transactions (Dated)'!$B$2:$B$53,'Share Values'!AF$11,'Transactions (Dated)'!$C$2:$C$53,"Sell")</f>
        <v>4484</v>
      </c>
      <c r="AG582" s="40">
        <f ca="1">AG581+SUMIFS('Transactions (Dated)'!$E$2:$E$53,'Transactions (Dated)'!$D$2:$D$53,'Share Values'!$V582,'Transactions (Dated)'!$B$2:$B$53,'Share Values'!AG$11,'Transactions (Dated)'!$C$2:$C$53,"Buy")-SUMIFS('Transactions (Dated)'!$E$2:$E$53,'Transactions (Dated)'!$D$2:$D$53,'Share Values'!$V582,'Transactions (Dated)'!$B$2:$B$53,'Share Values'!AG$11,'Transactions (Dated)'!$C$2:$C$53,"Sell")</f>
        <v>2787</v>
      </c>
      <c r="AH582" s="40">
        <f ca="1">AH581+SUMIFS('Transactions (Dated)'!$E$2:$E$53,'Transactions (Dated)'!$D$2:$D$53,'Share Values'!$V582,'Transactions (Dated)'!$B$2:$B$53,'Share Values'!AH$11,'Transactions (Dated)'!$C$2:$C$53,"Buy")-SUMIFS('Transactions (Dated)'!$E$2:$E$53,'Transactions (Dated)'!$D$2:$D$53,'Share Values'!$V582,'Transactions (Dated)'!$B$2:$B$53,'Share Values'!AH$11,'Transactions (Dated)'!$C$2:$C$53,"Sell")</f>
        <v>41666</v>
      </c>
      <c r="AI582" s="40">
        <f ca="1">AI581+SUMIFS('Transactions (Dated)'!$E$2:$E$53,'Transactions (Dated)'!$D$2:$D$53,'Share Values'!$V582,'Transactions (Dated)'!$B$2:$B$53,'Share Values'!AI$11,'Transactions (Dated)'!$C$2:$C$53,"Buy")-SUMIFS('Transactions (Dated)'!$E$2:$E$53,'Transactions (Dated)'!$D$2:$D$53,'Share Values'!$V582,'Transactions (Dated)'!$B$2:$B$53,'Share Values'!AI$11,'Transactions (Dated)'!$C$2:$C$53,"Sell")</f>
        <v>5973</v>
      </c>
      <c r="AJ582" s="40">
        <f ca="1">AJ581+SUMIFS('Transactions (Dated)'!$E$2:$E$53,'Transactions (Dated)'!$D$2:$D$53,'Share Values'!$V582,'Transactions (Dated)'!$B$2:$B$53,'Share Values'!AJ$11,'Transactions (Dated)'!$C$2:$C$53,"Buy")-SUMIFS('Transactions (Dated)'!$E$2:$E$53,'Transactions (Dated)'!$D$2:$D$53,'Share Values'!$V582,'Transactions (Dated)'!$B$2:$B$53,'Share Values'!AJ$11,'Transactions (Dated)'!$C$2:$C$53,"Sell")</f>
        <v>1246</v>
      </c>
      <c r="AM582" s="3">
        <f t="shared" si="225"/>
        <v>42745</v>
      </c>
      <c r="AN582" s="6">
        <f t="shared" ca="1" si="226"/>
        <v>43521.25</v>
      </c>
      <c r="AO582" s="6">
        <f t="shared" ca="1" si="227"/>
        <v>22031.25</v>
      </c>
      <c r="AP582" s="6">
        <f t="shared" ca="1" si="228"/>
        <v>0</v>
      </c>
      <c r="AQ582" s="6">
        <f t="shared" ca="1" si="229"/>
        <v>72444.679999999993</v>
      </c>
      <c r="AR582" s="6">
        <f t="shared" ca="1" si="230"/>
        <v>30664.880000000001</v>
      </c>
      <c r="AS582" s="6">
        <f t="shared" ca="1" si="231"/>
        <v>70511</v>
      </c>
      <c r="AT582" s="6">
        <f t="shared" ca="1" si="232"/>
        <v>52722</v>
      </c>
      <c r="AU582" s="6">
        <f t="shared" ca="1" si="233"/>
        <v>93584.59</v>
      </c>
      <c r="AV582" s="6">
        <f t="shared" ca="1" si="234"/>
        <v>54680</v>
      </c>
      <c r="AW582" s="6">
        <f t="shared" ca="1" si="235"/>
        <v>51879.880000000005</v>
      </c>
      <c r="AX582" s="6">
        <f t="shared" ca="1" si="236"/>
        <v>66274.86</v>
      </c>
      <c r="AY582" s="6">
        <f t="shared" ca="1" si="237"/>
        <v>66665.600000000006</v>
      </c>
      <c r="AZ582" s="6">
        <f t="shared" ca="1" si="238"/>
        <v>54414.03</v>
      </c>
      <c r="BA582" s="6">
        <f t="shared" ca="1" si="239"/>
        <v>50973.859999999993</v>
      </c>
      <c r="BB582" s="6"/>
      <c r="BD582" s="4">
        <f t="shared" ca="1" si="240"/>
        <v>730367.88</v>
      </c>
      <c r="BF582" s="3">
        <f t="shared" si="241"/>
        <v>42745</v>
      </c>
      <c r="BG582" s="6">
        <f>BG581+SUMIFS('Transactions (Dated)'!H:H,'Transactions (Dated)'!D:D,'Share Values'!AM582)</f>
        <v>383757.10999999993</v>
      </c>
      <c r="BH582" s="6">
        <f ca="1">BH581+SUMIFS('Transactions (Dated)'!$F:$F,'Transactions (Dated)'!$D:$D,$BF582,'Transactions (Dated)'!$B:$B,BH$11,'Transactions (Dated)'!$C:$C,"Dividend (paid to cash)")*W582</f>
        <v>0</v>
      </c>
      <c r="BI582" s="6">
        <f ca="1">BI581+SUMIFS('Transactions (Dated)'!$F:$F,'Transactions (Dated)'!$D:$D,$BF582,'Transactions (Dated)'!$B:$B,BI$11,'Transactions (Dated)'!$C:$C,"Dividend (paid to cash)")*X582</f>
        <v>2421.875</v>
      </c>
      <c r="BJ582" s="6">
        <f ca="1">BJ581+SUMIFS('Transactions (Dated)'!$F:$F,'Transactions (Dated)'!$D:$D,$BF582,'Transactions (Dated)'!$B:$B,BJ$11,'Transactions (Dated)'!$C:$C,"Dividend (paid to cash)")*Y582</f>
        <v>0</v>
      </c>
      <c r="BK582" s="6">
        <f ca="1">BK581+SUMIFS('Transactions (Dated)'!$F:$F,'Transactions (Dated)'!$D:$D,$BF582,'Transactions (Dated)'!$B:$B,BK$11,'Transactions (Dated)'!$C:$C,"Dividend (paid to cash)")*Z582</f>
        <v>567.6</v>
      </c>
      <c r="BL582" s="6">
        <f ca="1">BL581+SUMIFS('Transactions (Dated)'!$F:$F,'Transactions (Dated)'!$D:$D,$BF582,'Transactions (Dated)'!$B:$B,BL$11,'Transactions (Dated)'!$C:$C,"Dividend (paid to cash)")*AA582</f>
        <v>0</v>
      </c>
      <c r="BM582" s="6">
        <f ca="1">BM581+SUMIFS('Transactions (Dated)'!$F:$F,'Transactions (Dated)'!$D:$D,$BF582,'Transactions (Dated)'!$B:$B,BM$11,'Transactions (Dated)'!$C:$C,"Dividend (paid to cash)")*AB582</f>
        <v>4311.8040000000001</v>
      </c>
      <c r="BN582" s="6">
        <f ca="1">BN581+SUMIFS('Transactions (Dated)'!$F:$F,'Transactions (Dated)'!$D:$D,$BF582,'Transactions (Dated)'!$B:$B,BN$11,'Transactions (Dated)'!$C:$C,"Dividend (paid to cash)")*AC582</f>
        <v>3190</v>
      </c>
      <c r="BO582" s="6">
        <f ca="1">BO581+SUMIFS('Transactions (Dated)'!$F:$F,'Transactions (Dated)'!$D:$D,$BF582,'Transactions (Dated)'!$B:$B,BO$11,'Transactions (Dated)'!$C:$C,"Dividend (paid to cash)")*AD582</f>
        <v>0</v>
      </c>
      <c r="BP582" s="6">
        <f ca="1">BP581+SUMIFS('Transactions (Dated)'!$F:$F,'Transactions (Dated)'!$D:$D,$BF582,'Transactions (Dated)'!$B:$B,BP$11,'Transactions (Dated)'!$C:$C,"Dividend (paid to cash)")*AE582</f>
        <v>0</v>
      </c>
      <c r="BQ582" s="6">
        <f ca="1">BQ581+SUMIFS('Transactions (Dated)'!$F:$F,'Transactions (Dated)'!$D:$D,$BF582,'Transactions (Dated)'!$B:$B,BQ$11,'Transactions (Dated)'!$C:$C,"Dividend (paid to cash)")*AF582</f>
        <v>182.94720000000001</v>
      </c>
      <c r="BR582" s="6">
        <f ca="1">BR581+SUMIFS('Transactions (Dated)'!$F:$F,'Transactions (Dated)'!$D:$D,$BF582,'Transactions (Dated)'!$B:$B,BR$11,'Transactions (Dated)'!$C:$C,"Dividend (paid to cash)")*AG582</f>
        <v>376.245</v>
      </c>
      <c r="BS582" s="6">
        <f ca="1">BS581+SUMIFS('Transactions (Dated)'!$F:$F,'Transactions (Dated)'!$D:$D,$BF582,'Transactions (Dated)'!$B:$B,BS$11,'Transactions (Dated)'!$C:$C,"Dividend (paid to cash)")*AH582</f>
        <v>0</v>
      </c>
      <c r="BT582" s="6">
        <f ca="1">BT581+SUMIFS('Transactions (Dated)'!$F:$F,'Transactions (Dated)'!$D:$D,$BF582,'Transactions (Dated)'!$B:$B,BT$11,'Transactions (Dated)'!$C:$C,"Dividend (paid to cash)")*AI582</f>
        <v>0</v>
      </c>
      <c r="BU582" s="6">
        <f ca="1">BU581+SUMIFS('Transactions (Dated)'!$F:$F,'Transactions (Dated)'!$D:$D,$BF582,'Transactions (Dated)'!$B:$B,BU$11,'Transactions (Dated)'!$C:$C,"Dividend (paid to cash)")*AJ582</f>
        <v>0</v>
      </c>
      <c r="BX582" s="6">
        <f t="shared" ca="1" si="242"/>
        <v>394807.5811999999</v>
      </c>
      <c r="BZ582" s="3">
        <f t="shared" si="243"/>
        <v>42745</v>
      </c>
      <c r="CA582" s="4">
        <f t="shared" ca="1" si="244"/>
        <v>730367.88</v>
      </c>
      <c r="CB582" s="4">
        <f t="shared" ca="1" si="245"/>
        <v>394807.5811999999</v>
      </c>
      <c r="CD582" s="4">
        <f t="shared" ca="1" si="246"/>
        <v>1125175.4611999998</v>
      </c>
    </row>
    <row r="583" spans="2:82">
      <c r="B583" s="3">
        <f t="shared" si="221"/>
        <v>42746</v>
      </c>
      <c r="C583" s="2">
        <v>15491.5</v>
      </c>
      <c r="E583" s="70">
        <v>42746</v>
      </c>
      <c r="F583" s="69">
        <v>9.49</v>
      </c>
      <c r="G583" s="69">
        <v>2.38</v>
      </c>
      <c r="H583" s="69">
        <v>20.88</v>
      </c>
      <c r="I583" s="69">
        <v>38.049999999999997</v>
      </c>
      <c r="J583" s="69">
        <v>13.13</v>
      </c>
      <c r="K583" s="69">
        <v>14.54</v>
      </c>
      <c r="L583" s="69">
        <v>18.309999999999999</v>
      </c>
      <c r="M583" s="69">
        <v>6.68</v>
      </c>
      <c r="N583" s="69">
        <v>8</v>
      </c>
      <c r="O583" s="69">
        <v>11.6</v>
      </c>
      <c r="P583" s="69">
        <v>23.99</v>
      </c>
      <c r="Q583" s="69">
        <v>1.59</v>
      </c>
      <c r="R583" s="69">
        <v>9.1300000000000008</v>
      </c>
      <c r="S583" s="69">
        <v>40.869999999999997</v>
      </c>
      <c r="V583" s="3">
        <f t="shared" si="224"/>
        <v>42746</v>
      </c>
      <c r="W583" s="40">
        <f ca="1">W582+SUMIFS('Transactions (Dated)'!$E$2:$E$53,'Transactions (Dated)'!$D$2:$D$53,'Share Values'!$V583,'Transactions (Dated)'!$B$2:$B$53,'Share Values'!W$11,'Transactions (Dated)'!$C$2:$C$53,"Buy")-SUMIFS('Transactions (Dated)'!$E$2:$E$53,'Transactions (Dated)'!$D$2:$D$53,'Share Values'!$V583,'Transactions (Dated)'!$B$2:$B$53,'Share Values'!W$11,'Transactions (Dated)'!$C$2:$C$53,"Sell")</f>
        <v>4625</v>
      </c>
      <c r="X583" s="40">
        <f ca="1">X582+SUMIFS('Transactions (Dated)'!$E$2:$E$53,'Transactions (Dated)'!$D$2:$D$53,'Share Values'!$V583,'Transactions (Dated)'!$B$2:$B$53,'Share Values'!X$11,'Transactions (Dated)'!$C$2:$C$53,"Buy")-SUMIFS('Transactions (Dated)'!$E$2:$E$53,'Transactions (Dated)'!$D$2:$D$53,'Share Values'!$V583,'Transactions (Dated)'!$B$2:$B$53,'Share Values'!X$11,'Transactions (Dated)'!$C$2:$C$53,"Sell")</f>
        <v>9375</v>
      </c>
      <c r="Y583" s="40">
        <f ca="1">Y582+SUMIFS('Transactions (Dated)'!$E$2:$E$53,'Transactions (Dated)'!$D$2:$D$53,'Share Values'!$V583,'Transactions (Dated)'!$B$2:$B$53,'Share Values'!Y$11,'Transactions (Dated)'!$C$2:$C$53,"Buy")-SUMIFS('Transactions (Dated)'!$E$2:$E$53,'Transactions (Dated)'!$D$2:$D$53,'Share Values'!$V583,'Transactions (Dated)'!$B$2:$B$53,'Share Values'!Y$11,'Transactions (Dated)'!$C$2:$C$53,"Sell")</f>
        <v>0</v>
      </c>
      <c r="Z583" s="40">
        <f ca="1">Z582+SUMIFS('Transactions (Dated)'!$E$2:$E$53,'Transactions (Dated)'!$D$2:$D$53,'Share Values'!$V583,'Transactions (Dated)'!$B$2:$B$53,'Share Values'!Z$11,'Transactions (Dated)'!$C$2:$C$53,"Buy")-SUMIFS('Transactions (Dated)'!$E$2:$E$53,'Transactions (Dated)'!$D$2:$D$53,'Share Values'!$V583,'Transactions (Dated)'!$B$2:$B$53,'Share Values'!Z$11,'Transactions (Dated)'!$C$2:$C$53,"Sell")</f>
        <v>1892</v>
      </c>
      <c r="AA583" s="40">
        <f ca="1">AA582+SUMIFS('Transactions (Dated)'!$E$2:$E$53,'Transactions (Dated)'!$D$2:$D$53,'Share Values'!$V583,'Transactions (Dated)'!$B$2:$B$53,'Share Values'!AA$11,'Transactions (Dated)'!$C$2:$C$53,"Buy")-SUMIFS('Transactions (Dated)'!$E$2:$E$53,'Transactions (Dated)'!$D$2:$D$53,'Share Values'!$V583,'Transactions (Dated)'!$B$2:$B$53,'Share Values'!AA$11,'Transactions (Dated)'!$C$2:$C$53,"Sell")</f>
        <v>2348</v>
      </c>
      <c r="AB583" s="40">
        <f ca="1">AB582+SUMIFS('Transactions (Dated)'!$E$2:$E$53,'Transactions (Dated)'!$D$2:$D$53,'Share Values'!$V583,'Transactions (Dated)'!$B$2:$B$53,'Share Values'!AB$11,'Transactions (Dated)'!$C$2:$C$53,"Buy")-SUMIFS('Transactions (Dated)'!$E$2:$E$53,'Transactions (Dated)'!$D$2:$D$53,'Share Values'!$V583,'Transactions (Dated)'!$B$2:$B$53,'Share Values'!AB$11,'Transactions (Dated)'!$C$2:$C$53,"Sell")</f>
        <v>4900</v>
      </c>
      <c r="AC583" s="40">
        <f ca="1">AC582+SUMIFS('Transactions (Dated)'!$E$2:$E$53,'Transactions (Dated)'!$D$2:$D$53,'Share Values'!$V583,'Transactions (Dated)'!$B$2:$B$53,'Share Values'!AC$11,'Transactions (Dated)'!$C$2:$C$53,"Buy")-SUMIFS('Transactions (Dated)'!$E$2:$E$53,'Transactions (Dated)'!$D$2:$D$53,'Share Values'!$V583,'Transactions (Dated)'!$B$2:$B$53,'Share Values'!AC$11,'Transactions (Dated)'!$C$2:$C$53,"Sell")</f>
        <v>2900</v>
      </c>
      <c r="AD583" s="40">
        <f ca="1">AD582+SUMIFS('Transactions (Dated)'!$E$2:$E$53,'Transactions (Dated)'!$D$2:$D$53,'Share Values'!$V583,'Transactions (Dated)'!$B$2:$B$53,'Share Values'!AD$11,'Transactions (Dated)'!$C$2:$C$53,"Buy")-SUMIFS('Transactions (Dated)'!$E$2:$E$53,'Transactions (Dated)'!$D$2:$D$53,'Share Values'!$V583,'Transactions (Dated)'!$B$2:$B$53,'Share Values'!AD$11,'Transactions (Dated)'!$C$2:$C$53,"Sell")</f>
        <v>14201</v>
      </c>
      <c r="AE583" s="40">
        <f ca="1">AE582+SUMIFS('Transactions (Dated)'!$E$2:$E$53,'Transactions (Dated)'!$D$2:$D$53,'Share Values'!$V583,'Transactions (Dated)'!$B$2:$B$53,'Share Values'!AE$11,'Transactions (Dated)'!$C$2:$C$53,"Buy")-SUMIFS('Transactions (Dated)'!$E$2:$E$53,'Transactions (Dated)'!$D$2:$D$53,'Share Values'!$V583,'Transactions (Dated)'!$B$2:$B$53,'Share Values'!AE$11,'Transactions (Dated)'!$C$2:$C$53,"Sell")</f>
        <v>6835</v>
      </c>
      <c r="AF583" s="40">
        <f ca="1">AF582+SUMIFS('Transactions (Dated)'!$E$2:$E$53,'Transactions (Dated)'!$D$2:$D$53,'Share Values'!$V583,'Transactions (Dated)'!$B$2:$B$53,'Share Values'!AF$11,'Transactions (Dated)'!$C$2:$C$53,"Buy")-SUMIFS('Transactions (Dated)'!$E$2:$E$53,'Transactions (Dated)'!$D$2:$D$53,'Share Values'!$V583,'Transactions (Dated)'!$B$2:$B$53,'Share Values'!AF$11,'Transactions (Dated)'!$C$2:$C$53,"Sell")</f>
        <v>4484</v>
      </c>
      <c r="AG583" s="40">
        <f ca="1">AG582+SUMIFS('Transactions (Dated)'!$E$2:$E$53,'Transactions (Dated)'!$D$2:$D$53,'Share Values'!$V583,'Transactions (Dated)'!$B$2:$B$53,'Share Values'!AG$11,'Transactions (Dated)'!$C$2:$C$53,"Buy")-SUMIFS('Transactions (Dated)'!$E$2:$E$53,'Transactions (Dated)'!$D$2:$D$53,'Share Values'!$V583,'Transactions (Dated)'!$B$2:$B$53,'Share Values'!AG$11,'Transactions (Dated)'!$C$2:$C$53,"Sell")</f>
        <v>2787</v>
      </c>
      <c r="AH583" s="40">
        <f ca="1">AH582+SUMIFS('Transactions (Dated)'!$E$2:$E$53,'Transactions (Dated)'!$D$2:$D$53,'Share Values'!$V583,'Transactions (Dated)'!$B$2:$B$53,'Share Values'!AH$11,'Transactions (Dated)'!$C$2:$C$53,"Buy")-SUMIFS('Transactions (Dated)'!$E$2:$E$53,'Transactions (Dated)'!$D$2:$D$53,'Share Values'!$V583,'Transactions (Dated)'!$B$2:$B$53,'Share Values'!AH$11,'Transactions (Dated)'!$C$2:$C$53,"Sell")</f>
        <v>41666</v>
      </c>
      <c r="AI583" s="40">
        <f ca="1">AI582+SUMIFS('Transactions (Dated)'!$E$2:$E$53,'Transactions (Dated)'!$D$2:$D$53,'Share Values'!$V583,'Transactions (Dated)'!$B$2:$B$53,'Share Values'!AI$11,'Transactions (Dated)'!$C$2:$C$53,"Buy")-SUMIFS('Transactions (Dated)'!$E$2:$E$53,'Transactions (Dated)'!$D$2:$D$53,'Share Values'!$V583,'Transactions (Dated)'!$B$2:$B$53,'Share Values'!AI$11,'Transactions (Dated)'!$C$2:$C$53,"Sell")</f>
        <v>5973</v>
      </c>
      <c r="AJ583" s="40">
        <f ca="1">AJ582+SUMIFS('Transactions (Dated)'!$E$2:$E$53,'Transactions (Dated)'!$D$2:$D$53,'Share Values'!$V583,'Transactions (Dated)'!$B$2:$B$53,'Share Values'!AJ$11,'Transactions (Dated)'!$C$2:$C$53,"Buy")-SUMIFS('Transactions (Dated)'!$E$2:$E$53,'Transactions (Dated)'!$D$2:$D$53,'Share Values'!$V583,'Transactions (Dated)'!$B$2:$B$53,'Share Values'!AJ$11,'Transactions (Dated)'!$C$2:$C$53,"Sell")</f>
        <v>1246</v>
      </c>
      <c r="AM583" s="3">
        <f t="shared" si="225"/>
        <v>42746</v>
      </c>
      <c r="AN583" s="6">
        <f t="shared" ca="1" si="226"/>
        <v>43891.25</v>
      </c>
      <c r="AO583" s="6">
        <f t="shared" ca="1" si="227"/>
        <v>22312.5</v>
      </c>
      <c r="AP583" s="6">
        <f t="shared" ca="1" si="228"/>
        <v>0</v>
      </c>
      <c r="AQ583" s="6">
        <f t="shared" ca="1" si="229"/>
        <v>71990.599999999991</v>
      </c>
      <c r="AR583" s="6">
        <f t="shared" ca="1" si="230"/>
        <v>30829.24</v>
      </c>
      <c r="AS583" s="6">
        <f t="shared" ca="1" si="231"/>
        <v>71246</v>
      </c>
      <c r="AT583" s="6">
        <f t="shared" ca="1" si="232"/>
        <v>53098.999999999993</v>
      </c>
      <c r="AU583" s="6">
        <f t="shared" ca="1" si="233"/>
        <v>94862.68</v>
      </c>
      <c r="AV583" s="6">
        <f t="shared" ca="1" si="234"/>
        <v>54680</v>
      </c>
      <c r="AW583" s="6">
        <f t="shared" ca="1" si="235"/>
        <v>52014.400000000001</v>
      </c>
      <c r="AX583" s="6">
        <f t="shared" ca="1" si="236"/>
        <v>66860.12999999999</v>
      </c>
      <c r="AY583" s="6">
        <f t="shared" ca="1" si="237"/>
        <v>66248.94</v>
      </c>
      <c r="AZ583" s="6">
        <f t="shared" ca="1" si="238"/>
        <v>54533.490000000005</v>
      </c>
      <c r="BA583" s="6">
        <f t="shared" ca="1" si="239"/>
        <v>50924.02</v>
      </c>
      <c r="BB583" s="6"/>
      <c r="BD583" s="4">
        <f t="shared" ca="1" si="240"/>
        <v>733492.25</v>
      </c>
      <c r="BF583" s="3">
        <f t="shared" si="241"/>
        <v>42746</v>
      </c>
      <c r="BG583" s="6">
        <f>BG582+SUMIFS('Transactions (Dated)'!H:H,'Transactions (Dated)'!D:D,'Share Values'!AM583)</f>
        <v>383757.10999999993</v>
      </c>
      <c r="BH583" s="6">
        <f ca="1">BH582+SUMIFS('Transactions (Dated)'!$F:$F,'Transactions (Dated)'!$D:$D,$BF583,'Transactions (Dated)'!$B:$B,BH$11,'Transactions (Dated)'!$C:$C,"Dividend (paid to cash)")*W583</f>
        <v>0</v>
      </c>
      <c r="BI583" s="6">
        <f ca="1">BI582+SUMIFS('Transactions (Dated)'!$F:$F,'Transactions (Dated)'!$D:$D,$BF583,'Transactions (Dated)'!$B:$B,BI$11,'Transactions (Dated)'!$C:$C,"Dividend (paid to cash)")*X583</f>
        <v>2421.875</v>
      </c>
      <c r="BJ583" s="6">
        <f ca="1">BJ582+SUMIFS('Transactions (Dated)'!$F:$F,'Transactions (Dated)'!$D:$D,$BF583,'Transactions (Dated)'!$B:$B,BJ$11,'Transactions (Dated)'!$C:$C,"Dividend (paid to cash)")*Y583</f>
        <v>0</v>
      </c>
      <c r="BK583" s="6">
        <f ca="1">BK582+SUMIFS('Transactions (Dated)'!$F:$F,'Transactions (Dated)'!$D:$D,$BF583,'Transactions (Dated)'!$B:$B,BK$11,'Transactions (Dated)'!$C:$C,"Dividend (paid to cash)")*Z583</f>
        <v>567.6</v>
      </c>
      <c r="BL583" s="6">
        <f ca="1">BL582+SUMIFS('Transactions (Dated)'!$F:$F,'Transactions (Dated)'!$D:$D,$BF583,'Transactions (Dated)'!$B:$B,BL$11,'Transactions (Dated)'!$C:$C,"Dividend (paid to cash)")*AA583</f>
        <v>0</v>
      </c>
      <c r="BM583" s="6">
        <f ca="1">BM582+SUMIFS('Transactions (Dated)'!$F:$F,'Transactions (Dated)'!$D:$D,$BF583,'Transactions (Dated)'!$B:$B,BM$11,'Transactions (Dated)'!$C:$C,"Dividend (paid to cash)")*AB583</f>
        <v>4311.8040000000001</v>
      </c>
      <c r="BN583" s="6">
        <f ca="1">BN582+SUMIFS('Transactions (Dated)'!$F:$F,'Transactions (Dated)'!$D:$D,$BF583,'Transactions (Dated)'!$B:$B,BN$11,'Transactions (Dated)'!$C:$C,"Dividend (paid to cash)")*AC583</f>
        <v>3190</v>
      </c>
      <c r="BO583" s="6">
        <f ca="1">BO582+SUMIFS('Transactions (Dated)'!$F:$F,'Transactions (Dated)'!$D:$D,$BF583,'Transactions (Dated)'!$B:$B,BO$11,'Transactions (Dated)'!$C:$C,"Dividend (paid to cash)")*AD583</f>
        <v>0</v>
      </c>
      <c r="BP583" s="6">
        <f ca="1">BP582+SUMIFS('Transactions (Dated)'!$F:$F,'Transactions (Dated)'!$D:$D,$BF583,'Transactions (Dated)'!$B:$B,BP$11,'Transactions (Dated)'!$C:$C,"Dividend (paid to cash)")*AE583</f>
        <v>0</v>
      </c>
      <c r="BQ583" s="6">
        <f ca="1">BQ582+SUMIFS('Transactions (Dated)'!$F:$F,'Transactions (Dated)'!$D:$D,$BF583,'Transactions (Dated)'!$B:$B,BQ$11,'Transactions (Dated)'!$C:$C,"Dividend (paid to cash)")*AF583</f>
        <v>182.94720000000001</v>
      </c>
      <c r="BR583" s="6">
        <f ca="1">BR582+SUMIFS('Transactions (Dated)'!$F:$F,'Transactions (Dated)'!$D:$D,$BF583,'Transactions (Dated)'!$B:$B,BR$11,'Transactions (Dated)'!$C:$C,"Dividend (paid to cash)")*AG583</f>
        <v>376.245</v>
      </c>
      <c r="BS583" s="6">
        <f ca="1">BS582+SUMIFS('Transactions (Dated)'!$F:$F,'Transactions (Dated)'!$D:$D,$BF583,'Transactions (Dated)'!$B:$B,BS$11,'Transactions (Dated)'!$C:$C,"Dividend (paid to cash)")*AH583</f>
        <v>0</v>
      </c>
      <c r="BT583" s="6">
        <f ca="1">BT582+SUMIFS('Transactions (Dated)'!$F:$F,'Transactions (Dated)'!$D:$D,$BF583,'Transactions (Dated)'!$B:$B,BT$11,'Transactions (Dated)'!$C:$C,"Dividend (paid to cash)")*AI583</f>
        <v>0</v>
      </c>
      <c r="BU583" s="6">
        <f ca="1">BU582+SUMIFS('Transactions (Dated)'!$F:$F,'Transactions (Dated)'!$D:$D,$BF583,'Transactions (Dated)'!$B:$B,BU$11,'Transactions (Dated)'!$C:$C,"Dividend (paid to cash)")*AJ583</f>
        <v>0</v>
      </c>
      <c r="BX583" s="6">
        <f t="shared" ca="1" si="242"/>
        <v>394807.5811999999</v>
      </c>
      <c r="BZ583" s="3">
        <f t="shared" si="243"/>
        <v>42746</v>
      </c>
      <c r="CA583" s="4">
        <f t="shared" ca="1" si="244"/>
        <v>733492.25</v>
      </c>
      <c r="CB583" s="4">
        <f t="shared" ca="1" si="245"/>
        <v>394807.5811999999</v>
      </c>
      <c r="CD583" s="4">
        <f t="shared" ca="1" si="246"/>
        <v>1128299.8311999999</v>
      </c>
    </row>
    <row r="584" spans="2:82">
      <c r="B584" s="3">
        <f t="shared" si="221"/>
        <v>42747</v>
      </c>
      <c r="C584" s="2">
        <v>15418.2</v>
      </c>
      <c r="E584" s="70">
        <v>42747</v>
      </c>
      <c r="F584" s="69">
        <v>9.48</v>
      </c>
      <c r="G584" s="69">
        <v>2.33</v>
      </c>
      <c r="H584" s="69">
        <v>20.81</v>
      </c>
      <c r="I584" s="69">
        <v>38.29</v>
      </c>
      <c r="J584" s="69">
        <v>13.02</v>
      </c>
      <c r="K584" s="69">
        <v>14.61</v>
      </c>
      <c r="L584" s="69">
        <v>18.329999999999998</v>
      </c>
      <c r="M584" s="69">
        <v>6.5</v>
      </c>
      <c r="N584" s="69">
        <v>9.66</v>
      </c>
      <c r="O584" s="69">
        <v>11.35</v>
      </c>
      <c r="P584" s="69">
        <v>23.47</v>
      </c>
      <c r="Q584" s="69">
        <v>1.57</v>
      </c>
      <c r="R584" s="69">
        <v>9.1999999999999993</v>
      </c>
      <c r="S584" s="69">
        <v>41.3</v>
      </c>
      <c r="V584" s="3">
        <f t="shared" si="224"/>
        <v>42747</v>
      </c>
      <c r="W584" s="40">
        <f ca="1">W583+SUMIFS('Transactions (Dated)'!$E$2:$E$53,'Transactions (Dated)'!$D$2:$D$53,'Share Values'!$V584,'Transactions (Dated)'!$B$2:$B$53,'Share Values'!W$11,'Transactions (Dated)'!$C$2:$C$53,"Buy")-SUMIFS('Transactions (Dated)'!$E$2:$E$53,'Transactions (Dated)'!$D$2:$D$53,'Share Values'!$V584,'Transactions (Dated)'!$B$2:$B$53,'Share Values'!W$11,'Transactions (Dated)'!$C$2:$C$53,"Sell")</f>
        <v>4625</v>
      </c>
      <c r="X584" s="40">
        <f ca="1">X583+SUMIFS('Transactions (Dated)'!$E$2:$E$53,'Transactions (Dated)'!$D$2:$D$53,'Share Values'!$V584,'Transactions (Dated)'!$B$2:$B$53,'Share Values'!X$11,'Transactions (Dated)'!$C$2:$C$53,"Buy")-SUMIFS('Transactions (Dated)'!$E$2:$E$53,'Transactions (Dated)'!$D$2:$D$53,'Share Values'!$V584,'Transactions (Dated)'!$B$2:$B$53,'Share Values'!X$11,'Transactions (Dated)'!$C$2:$C$53,"Sell")</f>
        <v>9375</v>
      </c>
      <c r="Y584" s="40">
        <f ca="1">Y583+SUMIFS('Transactions (Dated)'!$E$2:$E$53,'Transactions (Dated)'!$D$2:$D$53,'Share Values'!$V584,'Transactions (Dated)'!$B$2:$B$53,'Share Values'!Y$11,'Transactions (Dated)'!$C$2:$C$53,"Buy")-SUMIFS('Transactions (Dated)'!$E$2:$E$53,'Transactions (Dated)'!$D$2:$D$53,'Share Values'!$V584,'Transactions (Dated)'!$B$2:$B$53,'Share Values'!Y$11,'Transactions (Dated)'!$C$2:$C$53,"Sell")</f>
        <v>0</v>
      </c>
      <c r="Z584" s="40">
        <f ca="1">Z583+SUMIFS('Transactions (Dated)'!$E$2:$E$53,'Transactions (Dated)'!$D$2:$D$53,'Share Values'!$V584,'Transactions (Dated)'!$B$2:$B$53,'Share Values'!Z$11,'Transactions (Dated)'!$C$2:$C$53,"Buy")-SUMIFS('Transactions (Dated)'!$E$2:$E$53,'Transactions (Dated)'!$D$2:$D$53,'Share Values'!$V584,'Transactions (Dated)'!$B$2:$B$53,'Share Values'!Z$11,'Transactions (Dated)'!$C$2:$C$53,"Sell")</f>
        <v>1892</v>
      </c>
      <c r="AA584" s="40">
        <f ca="1">AA583+SUMIFS('Transactions (Dated)'!$E$2:$E$53,'Transactions (Dated)'!$D$2:$D$53,'Share Values'!$V584,'Transactions (Dated)'!$B$2:$B$53,'Share Values'!AA$11,'Transactions (Dated)'!$C$2:$C$53,"Buy")-SUMIFS('Transactions (Dated)'!$E$2:$E$53,'Transactions (Dated)'!$D$2:$D$53,'Share Values'!$V584,'Transactions (Dated)'!$B$2:$B$53,'Share Values'!AA$11,'Transactions (Dated)'!$C$2:$C$53,"Sell")</f>
        <v>2348</v>
      </c>
      <c r="AB584" s="40">
        <f ca="1">AB583+SUMIFS('Transactions (Dated)'!$E$2:$E$53,'Transactions (Dated)'!$D$2:$D$53,'Share Values'!$V584,'Transactions (Dated)'!$B$2:$B$53,'Share Values'!AB$11,'Transactions (Dated)'!$C$2:$C$53,"Buy")-SUMIFS('Transactions (Dated)'!$E$2:$E$53,'Transactions (Dated)'!$D$2:$D$53,'Share Values'!$V584,'Transactions (Dated)'!$B$2:$B$53,'Share Values'!AB$11,'Transactions (Dated)'!$C$2:$C$53,"Sell")</f>
        <v>4900</v>
      </c>
      <c r="AC584" s="40">
        <f ca="1">AC583+SUMIFS('Transactions (Dated)'!$E$2:$E$53,'Transactions (Dated)'!$D$2:$D$53,'Share Values'!$V584,'Transactions (Dated)'!$B$2:$B$53,'Share Values'!AC$11,'Transactions (Dated)'!$C$2:$C$53,"Buy")-SUMIFS('Transactions (Dated)'!$E$2:$E$53,'Transactions (Dated)'!$D$2:$D$53,'Share Values'!$V584,'Transactions (Dated)'!$B$2:$B$53,'Share Values'!AC$11,'Transactions (Dated)'!$C$2:$C$53,"Sell")</f>
        <v>2900</v>
      </c>
      <c r="AD584" s="40">
        <f ca="1">AD583+SUMIFS('Transactions (Dated)'!$E$2:$E$53,'Transactions (Dated)'!$D$2:$D$53,'Share Values'!$V584,'Transactions (Dated)'!$B$2:$B$53,'Share Values'!AD$11,'Transactions (Dated)'!$C$2:$C$53,"Buy")-SUMIFS('Transactions (Dated)'!$E$2:$E$53,'Transactions (Dated)'!$D$2:$D$53,'Share Values'!$V584,'Transactions (Dated)'!$B$2:$B$53,'Share Values'!AD$11,'Transactions (Dated)'!$C$2:$C$53,"Sell")</f>
        <v>14201</v>
      </c>
      <c r="AE584" s="40">
        <f ca="1">AE583+SUMIFS('Transactions (Dated)'!$E$2:$E$53,'Transactions (Dated)'!$D$2:$D$53,'Share Values'!$V584,'Transactions (Dated)'!$B$2:$B$53,'Share Values'!AE$11,'Transactions (Dated)'!$C$2:$C$53,"Buy")-SUMIFS('Transactions (Dated)'!$E$2:$E$53,'Transactions (Dated)'!$D$2:$D$53,'Share Values'!$V584,'Transactions (Dated)'!$B$2:$B$53,'Share Values'!AE$11,'Transactions (Dated)'!$C$2:$C$53,"Sell")</f>
        <v>6835</v>
      </c>
      <c r="AF584" s="40">
        <f ca="1">AF583+SUMIFS('Transactions (Dated)'!$E$2:$E$53,'Transactions (Dated)'!$D$2:$D$53,'Share Values'!$V584,'Transactions (Dated)'!$B$2:$B$53,'Share Values'!AF$11,'Transactions (Dated)'!$C$2:$C$53,"Buy")-SUMIFS('Transactions (Dated)'!$E$2:$E$53,'Transactions (Dated)'!$D$2:$D$53,'Share Values'!$V584,'Transactions (Dated)'!$B$2:$B$53,'Share Values'!AF$11,'Transactions (Dated)'!$C$2:$C$53,"Sell")</f>
        <v>4484</v>
      </c>
      <c r="AG584" s="40">
        <f ca="1">AG583+SUMIFS('Transactions (Dated)'!$E$2:$E$53,'Transactions (Dated)'!$D$2:$D$53,'Share Values'!$V584,'Transactions (Dated)'!$B$2:$B$53,'Share Values'!AG$11,'Transactions (Dated)'!$C$2:$C$53,"Buy")-SUMIFS('Transactions (Dated)'!$E$2:$E$53,'Transactions (Dated)'!$D$2:$D$53,'Share Values'!$V584,'Transactions (Dated)'!$B$2:$B$53,'Share Values'!AG$11,'Transactions (Dated)'!$C$2:$C$53,"Sell")</f>
        <v>2787</v>
      </c>
      <c r="AH584" s="40">
        <f ca="1">AH583+SUMIFS('Transactions (Dated)'!$E$2:$E$53,'Transactions (Dated)'!$D$2:$D$53,'Share Values'!$V584,'Transactions (Dated)'!$B$2:$B$53,'Share Values'!AH$11,'Transactions (Dated)'!$C$2:$C$53,"Buy")-SUMIFS('Transactions (Dated)'!$E$2:$E$53,'Transactions (Dated)'!$D$2:$D$53,'Share Values'!$V584,'Transactions (Dated)'!$B$2:$B$53,'Share Values'!AH$11,'Transactions (Dated)'!$C$2:$C$53,"Sell")</f>
        <v>41666</v>
      </c>
      <c r="AI584" s="40">
        <f ca="1">AI583+SUMIFS('Transactions (Dated)'!$E$2:$E$53,'Transactions (Dated)'!$D$2:$D$53,'Share Values'!$V584,'Transactions (Dated)'!$B$2:$B$53,'Share Values'!AI$11,'Transactions (Dated)'!$C$2:$C$53,"Buy")-SUMIFS('Transactions (Dated)'!$E$2:$E$53,'Transactions (Dated)'!$D$2:$D$53,'Share Values'!$V584,'Transactions (Dated)'!$B$2:$B$53,'Share Values'!AI$11,'Transactions (Dated)'!$C$2:$C$53,"Sell")</f>
        <v>5973</v>
      </c>
      <c r="AJ584" s="40">
        <f ca="1">AJ583+SUMIFS('Transactions (Dated)'!$E$2:$E$53,'Transactions (Dated)'!$D$2:$D$53,'Share Values'!$V584,'Transactions (Dated)'!$B$2:$B$53,'Share Values'!AJ$11,'Transactions (Dated)'!$C$2:$C$53,"Buy")-SUMIFS('Transactions (Dated)'!$E$2:$E$53,'Transactions (Dated)'!$D$2:$D$53,'Share Values'!$V584,'Transactions (Dated)'!$B$2:$B$53,'Share Values'!AJ$11,'Transactions (Dated)'!$C$2:$C$53,"Sell")</f>
        <v>1246</v>
      </c>
      <c r="AM584" s="3">
        <f t="shared" si="225"/>
        <v>42747</v>
      </c>
      <c r="AN584" s="6">
        <f t="shared" ca="1" si="226"/>
        <v>43845</v>
      </c>
      <c r="AO584" s="6">
        <f t="shared" ca="1" si="227"/>
        <v>21843.75</v>
      </c>
      <c r="AP584" s="6">
        <f t="shared" ca="1" si="228"/>
        <v>0</v>
      </c>
      <c r="AQ584" s="6">
        <f t="shared" ca="1" si="229"/>
        <v>72444.679999999993</v>
      </c>
      <c r="AR584" s="6">
        <f t="shared" ca="1" si="230"/>
        <v>30570.959999999999</v>
      </c>
      <c r="AS584" s="6">
        <f t="shared" ca="1" si="231"/>
        <v>71589</v>
      </c>
      <c r="AT584" s="6">
        <f t="shared" ca="1" si="232"/>
        <v>53156.999999999993</v>
      </c>
      <c r="AU584" s="6">
        <f t="shared" ca="1" si="233"/>
        <v>92306.5</v>
      </c>
      <c r="AV584" s="6">
        <f t="shared" ca="1" si="234"/>
        <v>66026.100000000006</v>
      </c>
      <c r="AW584" s="6">
        <f t="shared" ca="1" si="235"/>
        <v>50893.4</v>
      </c>
      <c r="AX584" s="6">
        <f t="shared" ca="1" si="236"/>
        <v>65410.89</v>
      </c>
      <c r="AY584" s="6">
        <f t="shared" ca="1" si="237"/>
        <v>65415.62</v>
      </c>
      <c r="AZ584" s="6">
        <f t="shared" ca="1" si="238"/>
        <v>54951.6</v>
      </c>
      <c r="BA584" s="6">
        <f t="shared" ca="1" si="239"/>
        <v>51459.799999999996</v>
      </c>
      <c r="BB584" s="6"/>
      <c r="BD584" s="4">
        <f t="shared" ca="1" si="240"/>
        <v>739914.3</v>
      </c>
      <c r="BF584" s="3">
        <f t="shared" si="241"/>
        <v>42747</v>
      </c>
      <c r="BG584" s="6">
        <f>BG583+SUMIFS('Transactions (Dated)'!H:H,'Transactions (Dated)'!D:D,'Share Values'!AM584)</f>
        <v>383757.10999999993</v>
      </c>
      <c r="BH584" s="6">
        <f ca="1">BH583+SUMIFS('Transactions (Dated)'!$F:$F,'Transactions (Dated)'!$D:$D,$BF584,'Transactions (Dated)'!$B:$B,BH$11,'Transactions (Dated)'!$C:$C,"Dividend (paid to cash)")*W584</f>
        <v>0</v>
      </c>
      <c r="BI584" s="6">
        <f ca="1">BI583+SUMIFS('Transactions (Dated)'!$F:$F,'Transactions (Dated)'!$D:$D,$BF584,'Transactions (Dated)'!$B:$B,BI$11,'Transactions (Dated)'!$C:$C,"Dividend (paid to cash)")*X584</f>
        <v>2421.875</v>
      </c>
      <c r="BJ584" s="6">
        <f ca="1">BJ583+SUMIFS('Transactions (Dated)'!$F:$F,'Transactions (Dated)'!$D:$D,$BF584,'Transactions (Dated)'!$B:$B,BJ$11,'Transactions (Dated)'!$C:$C,"Dividend (paid to cash)")*Y584</f>
        <v>0</v>
      </c>
      <c r="BK584" s="6">
        <f ca="1">BK583+SUMIFS('Transactions (Dated)'!$F:$F,'Transactions (Dated)'!$D:$D,$BF584,'Transactions (Dated)'!$B:$B,BK$11,'Transactions (Dated)'!$C:$C,"Dividend (paid to cash)")*Z584</f>
        <v>567.6</v>
      </c>
      <c r="BL584" s="6">
        <f ca="1">BL583+SUMIFS('Transactions (Dated)'!$F:$F,'Transactions (Dated)'!$D:$D,$BF584,'Transactions (Dated)'!$B:$B,BL$11,'Transactions (Dated)'!$C:$C,"Dividend (paid to cash)")*AA584</f>
        <v>0</v>
      </c>
      <c r="BM584" s="6">
        <f ca="1">BM583+SUMIFS('Transactions (Dated)'!$F:$F,'Transactions (Dated)'!$D:$D,$BF584,'Transactions (Dated)'!$B:$B,BM$11,'Transactions (Dated)'!$C:$C,"Dividend (paid to cash)")*AB584</f>
        <v>4311.8040000000001</v>
      </c>
      <c r="BN584" s="6">
        <f ca="1">BN583+SUMIFS('Transactions (Dated)'!$F:$F,'Transactions (Dated)'!$D:$D,$BF584,'Transactions (Dated)'!$B:$B,BN$11,'Transactions (Dated)'!$C:$C,"Dividend (paid to cash)")*AC584</f>
        <v>3190</v>
      </c>
      <c r="BO584" s="6">
        <f ca="1">BO583+SUMIFS('Transactions (Dated)'!$F:$F,'Transactions (Dated)'!$D:$D,$BF584,'Transactions (Dated)'!$B:$B,BO$11,'Transactions (Dated)'!$C:$C,"Dividend (paid to cash)")*AD584</f>
        <v>0</v>
      </c>
      <c r="BP584" s="6">
        <f ca="1">BP583+SUMIFS('Transactions (Dated)'!$F:$F,'Transactions (Dated)'!$D:$D,$BF584,'Transactions (Dated)'!$B:$B,BP$11,'Transactions (Dated)'!$C:$C,"Dividend (paid to cash)")*AE584</f>
        <v>0</v>
      </c>
      <c r="BQ584" s="6">
        <f ca="1">BQ583+SUMIFS('Transactions (Dated)'!$F:$F,'Transactions (Dated)'!$D:$D,$BF584,'Transactions (Dated)'!$B:$B,BQ$11,'Transactions (Dated)'!$C:$C,"Dividend (paid to cash)")*AF584</f>
        <v>182.94720000000001</v>
      </c>
      <c r="BR584" s="6">
        <f ca="1">BR583+SUMIFS('Transactions (Dated)'!$F:$F,'Transactions (Dated)'!$D:$D,$BF584,'Transactions (Dated)'!$B:$B,BR$11,'Transactions (Dated)'!$C:$C,"Dividend (paid to cash)")*AG584</f>
        <v>376.245</v>
      </c>
      <c r="BS584" s="6">
        <f ca="1">BS583+SUMIFS('Transactions (Dated)'!$F:$F,'Transactions (Dated)'!$D:$D,$BF584,'Transactions (Dated)'!$B:$B,BS$11,'Transactions (Dated)'!$C:$C,"Dividend (paid to cash)")*AH584</f>
        <v>0</v>
      </c>
      <c r="BT584" s="6">
        <f ca="1">BT583+SUMIFS('Transactions (Dated)'!$F:$F,'Transactions (Dated)'!$D:$D,$BF584,'Transactions (Dated)'!$B:$B,BT$11,'Transactions (Dated)'!$C:$C,"Dividend (paid to cash)")*AI584</f>
        <v>0</v>
      </c>
      <c r="BU584" s="6">
        <f ca="1">BU583+SUMIFS('Transactions (Dated)'!$F:$F,'Transactions (Dated)'!$D:$D,$BF584,'Transactions (Dated)'!$B:$B,BU$11,'Transactions (Dated)'!$C:$C,"Dividend (paid to cash)")*AJ584</f>
        <v>0</v>
      </c>
      <c r="BX584" s="6">
        <f t="shared" ca="1" si="242"/>
        <v>394807.5811999999</v>
      </c>
      <c r="BZ584" s="3">
        <f t="shared" si="243"/>
        <v>42747</v>
      </c>
      <c r="CA584" s="4">
        <f t="shared" ca="1" si="244"/>
        <v>739914.3</v>
      </c>
      <c r="CB584" s="4">
        <f t="shared" ca="1" si="245"/>
        <v>394807.5811999999</v>
      </c>
      <c r="CD584" s="4">
        <f t="shared" ca="1" si="246"/>
        <v>1134721.8811999999</v>
      </c>
    </row>
    <row r="585" spans="2:82">
      <c r="B585" s="3">
        <f t="shared" si="221"/>
        <v>42748</v>
      </c>
      <c r="C585" s="2">
        <v>15497.3</v>
      </c>
      <c r="E585" s="70">
        <v>42748</v>
      </c>
      <c r="F585" s="69">
        <v>9.5399999999999991</v>
      </c>
      <c r="G585" s="69">
        <v>2.34</v>
      </c>
      <c r="H585" s="69">
        <v>20.89</v>
      </c>
      <c r="I585" s="69">
        <v>38.369999999999997</v>
      </c>
      <c r="J585" s="69">
        <v>13.17</v>
      </c>
      <c r="K585" s="69">
        <v>14.63</v>
      </c>
      <c r="L585" s="69">
        <v>18.350000000000001</v>
      </c>
      <c r="M585" s="69">
        <v>6.77</v>
      </c>
      <c r="N585" s="69">
        <v>10.050000000000001</v>
      </c>
      <c r="O585" s="69">
        <v>11.29</v>
      </c>
      <c r="P585" s="69">
        <v>22.63</v>
      </c>
      <c r="Q585" s="69">
        <v>1.58</v>
      </c>
      <c r="R585" s="69">
        <v>9.3699999999999992</v>
      </c>
      <c r="S585" s="69">
        <v>41.18</v>
      </c>
      <c r="V585" s="3">
        <f t="shared" si="224"/>
        <v>42748</v>
      </c>
      <c r="W585" s="40">
        <f ca="1">W584+SUMIFS('Transactions (Dated)'!$E$2:$E$53,'Transactions (Dated)'!$D$2:$D$53,'Share Values'!$V585,'Transactions (Dated)'!$B$2:$B$53,'Share Values'!W$11,'Transactions (Dated)'!$C$2:$C$53,"Buy")-SUMIFS('Transactions (Dated)'!$E$2:$E$53,'Transactions (Dated)'!$D$2:$D$53,'Share Values'!$V585,'Transactions (Dated)'!$B$2:$B$53,'Share Values'!W$11,'Transactions (Dated)'!$C$2:$C$53,"Sell")</f>
        <v>4625</v>
      </c>
      <c r="X585" s="40">
        <f ca="1">X584+SUMIFS('Transactions (Dated)'!$E$2:$E$53,'Transactions (Dated)'!$D$2:$D$53,'Share Values'!$V585,'Transactions (Dated)'!$B$2:$B$53,'Share Values'!X$11,'Transactions (Dated)'!$C$2:$C$53,"Buy")-SUMIFS('Transactions (Dated)'!$E$2:$E$53,'Transactions (Dated)'!$D$2:$D$53,'Share Values'!$V585,'Transactions (Dated)'!$B$2:$B$53,'Share Values'!X$11,'Transactions (Dated)'!$C$2:$C$53,"Sell")</f>
        <v>9375</v>
      </c>
      <c r="Y585" s="40">
        <f ca="1">Y584+SUMIFS('Transactions (Dated)'!$E$2:$E$53,'Transactions (Dated)'!$D$2:$D$53,'Share Values'!$V585,'Transactions (Dated)'!$B$2:$B$53,'Share Values'!Y$11,'Transactions (Dated)'!$C$2:$C$53,"Buy")-SUMIFS('Transactions (Dated)'!$E$2:$E$53,'Transactions (Dated)'!$D$2:$D$53,'Share Values'!$V585,'Transactions (Dated)'!$B$2:$B$53,'Share Values'!Y$11,'Transactions (Dated)'!$C$2:$C$53,"Sell")</f>
        <v>0</v>
      </c>
      <c r="Z585" s="40">
        <f ca="1">Z584+SUMIFS('Transactions (Dated)'!$E$2:$E$53,'Transactions (Dated)'!$D$2:$D$53,'Share Values'!$V585,'Transactions (Dated)'!$B$2:$B$53,'Share Values'!Z$11,'Transactions (Dated)'!$C$2:$C$53,"Buy")-SUMIFS('Transactions (Dated)'!$E$2:$E$53,'Transactions (Dated)'!$D$2:$D$53,'Share Values'!$V585,'Transactions (Dated)'!$B$2:$B$53,'Share Values'!Z$11,'Transactions (Dated)'!$C$2:$C$53,"Sell")</f>
        <v>1892</v>
      </c>
      <c r="AA585" s="40">
        <f ca="1">AA584+SUMIFS('Transactions (Dated)'!$E$2:$E$53,'Transactions (Dated)'!$D$2:$D$53,'Share Values'!$V585,'Transactions (Dated)'!$B$2:$B$53,'Share Values'!AA$11,'Transactions (Dated)'!$C$2:$C$53,"Buy")-SUMIFS('Transactions (Dated)'!$E$2:$E$53,'Transactions (Dated)'!$D$2:$D$53,'Share Values'!$V585,'Transactions (Dated)'!$B$2:$B$53,'Share Values'!AA$11,'Transactions (Dated)'!$C$2:$C$53,"Sell")</f>
        <v>2348</v>
      </c>
      <c r="AB585" s="40">
        <f ca="1">AB584+SUMIFS('Transactions (Dated)'!$E$2:$E$53,'Transactions (Dated)'!$D$2:$D$53,'Share Values'!$V585,'Transactions (Dated)'!$B$2:$B$53,'Share Values'!AB$11,'Transactions (Dated)'!$C$2:$C$53,"Buy")-SUMIFS('Transactions (Dated)'!$E$2:$E$53,'Transactions (Dated)'!$D$2:$D$53,'Share Values'!$V585,'Transactions (Dated)'!$B$2:$B$53,'Share Values'!AB$11,'Transactions (Dated)'!$C$2:$C$53,"Sell")</f>
        <v>4900</v>
      </c>
      <c r="AC585" s="40">
        <f ca="1">AC584+SUMIFS('Transactions (Dated)'!$E$2:$E$53,'Transactions (Dated)'!$D$2:$D$53,'Share Values'!$V585,'Transactions (Dated)'!$B$2:$B$53,'Share Values'!AC$11,'Transactions (Dated)'!$C$2:$C$53,"Buy")-SUMIFS('Transactions (Dated)'!$E$2:$E$53,'Transactions (Dated)'!$D$2:$D$53,'Share Values'!$V585,'Transactions (Dated)'!$B$2:$B$53,'Share Values'!AC$11,'Transactions (Dated)'!$C$2:$C$53,"Sell")</f>
        <v>2900</v>
      </c>
      <c r="AD585" s="40">
        <f ca="1">AD584+SUMIFS('Transactions (Dated)'!$E$2:$E$53,'Transactions (Dated)'!$D$2:$D$53,'Share Values'!$V585,'Transactions (Dated)'!$B$2:$B$53,'Share Values'!AD$11,'Transactions (Dated)'!$C$2:$C$53,"Buy")-SUMIFS('Transactions (Dated)'!$E$2:$E$53,'Transactions (Dated)'!$D$2:$D$53,'Share Values'!$V585,'Transactions (Dated)'!$B$2:$B$53,'Share Values'!AD$11,'Transactions (Dated)'!$C$2:$C$53,"Sell")</f>
        <v>14201</v>
      </c>
      <c r="AE585" s="40">
        <f ca="1">AE584+SUMIFS('Transactions (Dated)'!$E$2:$E$53,'Transactions (Dated)'!$D$2:$D$53,'Share Values'!$V585,'Transactions (Dated)'!$B$2:$B$53,'Share Values'!AE$11,'Transactions (Dated)'!$C$2:$C$53,"Buy")-SUMIFS('Transactions (Dated)'!$E$2:$E$53,'Transactions (Dated)'!$D$2:$D$53,'Share Values'!$V585,'Transactions (Dated)'!$B$2:$B$53,'Share Values'!AE$11,'Transactions (Dated)'!$C$2:$C$53,"Sell")</f>
        <v>6835</v>
      </c>
      <c r="AF585" s="40">
        <f ca="1">AF584+SUMIFS('Transactions (Dated)'!$E$2:$E$53,'Transactions (Dated)'!$D$2:$D$53,'Share Values'!$V585,'Transactions (Dated)'!$B$2:$B$53,'Share Values'!AF$11,'Transactions (Dated)'!$C$2:$C$53,"Buy")-SUMIFS('Transactions (Dated)'!$E$2:$E$53,'Transactions (Dated)'!$D$2:$D$53,'Share Values'!$V585,'Transactions (Dated)'!$B$2:$B$53,'Share Values'!AF$11,'Transactions (Dated)'!$C$2:$C$53,"Sell")</f>
        <v>4484</v>
      </c>
      <c r="AG585" s="40">
        <f ca="1">AG584+SUMIFS('Transactions (Dated)'!$E$2:$E$53,'Transactions (Dated)'!$D$2:$D$53,'Share Values'!$V585,'Transactions (Dated)'!$B$2:$B$53,'Share Values'!AG$11,'Transactions (Dated)'!$C$2:$C$53,"Buy")-SUMIFS('Transactions (Dated)'!$E$2:$E$53,'Transactions (Dated)'!$D$2:$D$53,'Share Values'!$V585,'Transactions (Dated)'!$B$2:$B$53,'Share Values'!AG$11,'Transactions (Dated)'!$C$2:$C$53,"Sell")</f>
        <v>2787</v>
      </c>
      <c r="AH585" s="40">
        <f ca="1">AH584+SUMIFS('Transactions (Dated)'!$E$2:$E$53,'Transactions (Dated)'!$D$2:$D$53,'Share Values'!$V585,'Transactions (Dated)'!$B$2:$B$53,'Share Values'!AH$11,'Transactions (Dated)'!$C$2:$C$53,"Buy")-SUMIFS('Transactions (Dated)'!$E$2:$E$53,'Transactions (Dated)'!$D$2:$D$53,'Share Values'!$V585,'Transactions (Dated)'!$B$2:$B$53,'Share Values'!AH$11,'Transactions (Dated)'!$C$2:$C$53,"Sell")</f>
        <v>41666</v>
      </c>
      <c r="AI585" s="40">
        <f ca="1">AI584+SUMIFS('Transactions (Dated)'!$E$2:$E$53,'Transactions (Dated)'!$D$2:$D$53,'Share Values'!$V585,'Transactions (Dated)'!$B$2:$B$53,'Share Values'!AI$11,'Transactions (Dated)'!$C$2:$C$53,"Buy")-SUMIFS('Transactions (Dated)'!$E$2:$E$53,'Transactions (Dated)'!$D$2:$D$53,'Share Values'!$V585,'Transactions (Dated)'!$B$2:$B$53,'Share Values'!AI$11,'Transactions (Dated)'!$C$2:$C$53,"Sell")</f>
        <v>5973</v>
      </c>
      <c r="AJ585" s="40">
        <f ca="1">AJ584+SUMIFS('Transactions (Dated)'!$E$2:$E$53,'Transactions (Dated)'!$D$2:$D$53,'Share Values'!$V585,'Transactions (Dated)'!$B$2:$B$53,'Share Values'!AJ$11,'Transactions (Dated)'!$C$2:$C$53,"Buy")-SUMIFS('Transactions (Dated)'!$E$2:$E$53,'Transactions (Dated)'!$D$2:$D$53,'Share Values'!$V585,'Transactions (Dated)'!$B$2:$B$53,'Share Values'!AJ$11,'Transactions (Dated)'!$C$2:$C$53,"Sell")</f>
        <v>1246</v>
      </c>
      <c r="AM585" s="3">
        <f t="shared" si="225"/>
        <v>42748</v>
      </c>
      <c r="AN585" s="6">
        <f t="shared" ca="1" si="226"/>
        <v>44122.499999999993</v>
      </c>
      <c r="AO585" s="6">
        <f t="shared" ca="1" si="227"/>
        <v>21937.5</v>
      </c>
      <c r="AP585" s="6">
        <f t="shared" ca="1" si="228"/>
        <v>0</v>
      </c>
      <c r="AQ585" s="6">
        <f t="shared" ca="1" si="229"/>
        <v>72596.039999999994</v>
      </c>
      <c r="AR585" s="6">
        <f t="shared" ca="1" si="230"/>
        <v>30923.16</v>
      </c>
      <c r="AS585" s="6">
        <f t="shared" ca="1" si="231"/>
        <v>71687</v>
      </c>
      <c r="AT585" s="6">
        <f t="shared" ca="1" si="232"/>
        <v>53215.000000000007</v>
      </c>
      <c r="AU585" s="6">
        <f t="shared" ca="1" si="233"/>
        <v>96140.76999999999</v>
      </c>
      <c r="AV585" s="6">
        <f t="shared" ca="1" si="234"/>
        <v>68691.75</v>
      </c>
      <c r="AW585" s="6">
        <f t="shared" ca="1" si="235"/>
        <v>50624.359999999993</v>
      </c>
      <c r="AX585" s="6">
        <f t="shared" ca="1" si="236"/>
        <v>63069.81</v>
      </c>
      <c r="AY585" s="6">
        <f t="shared" ca="1" si="237"/>
        <v>65832.28</v>
      </c>
      <c r="AZ585" s="6">
        <f t="shared" ca="1" si="238"/>
        <v>55967.009999999995</v>
      </c>
      <c r="BA585" s="6">
        <f t="shared" ca="1" si="239"/>
        <v>51310.28</v>
      </c>
      <c r="BB585" s="6"/>
      <c r="BD585" s="4">
        <f t="shared" ca="1" si="240"/>
        <v>746117.46</v>
      </c>
      <c r="BF585" s="3">
        <f t="shared" si="241"/>
        <v>42748</v>
      </c>
      <c r="BG585" s="6">
        <f>BG584+SUMIFS('Transactions (Dated)'!H:H,'Transactions (Dated)'!D:D,'Share Values'!AM585)</f>
        <v>383757.10999999993</v>
      </c>
      <c r="BH585" s="6">
        <f ca="1">BH584+SUMIFS('Transactions (Dated)'!$F:$F,'Transactions (Dated)'!$D:$D,$BF585,'Transactions (Dated)'!$B:$B,BH$11,'Transactions (Dated)'!$C:$C,"Dividend (paid to cash)")*W585</f>
        <v>0</v>
      </c>
      <c r="BI585" s="6">
        <f ca="1">BI584+SUMIFS('Transactions (Dated)'!$F:$F,'Transactions (Dated)'!$D:$D,$BF585,'Transactions (Dated)'!$B:$B,BI$11,'Transactions (Dated)'!$C:$C,"Dividend (paid to cash)")*X585</f>
        <v>2421.875</v>
      </c>
      <c r="BJ585" s="6">
        <f ca="1">BJ584+SUMIFS('Transactions (Dated)'!$F:$F,'Transactions (Dated)'!$D:$D,$BF585,'Transactions (Dated)'!$B:$B,BJ$11,'Transactions (Dated)'!$C:$C,"Dividend (paid to cash)")*Y585</f>
        <v>0</v>
      </c>
      <c r="BK585" s="6">
        <f ca="1">BK584+SUMIFS('Transactions (Dated)'!$F:$F,'Transactions (Dated)'!$D:$D,$BF585,'Transactions (Dated)'!$B:$B,BK$11,'Transactions (Dated)'!$C:$C,"Dividend (paid to cash)")*Z585</f>
        <v>567.6</v>
      </c>
      <c r="BL585" s="6">
        <f ca="1">BL584+SUMIFS('Transactions (Dated)'!$F:$F,'Transactions (Dated)'!$D:$D,$BF585,'Transactions (Dated)'!$B:$B,BL$11,'Transactions (Dated)'!$C:$C,"Dividend (paid to cash)")*AA585</f>
        <v>0</v>
      </c>
      <c r="BM585" s="6">
        <f ca="1">BM584+SUMIFS('Transactions (Dated)'!$F:$F,'Transactions (Dated)'!$D:$D,$BF585,'Transactions (Dated)'!$B:$B,BM$11,'Transactions (Dated)'!$C:$C,"Dividend (paid to cash)")*AB585</f>
        <v>4311.8040000000001</v>
      </c>
      <c r="BN585" s="6">
        <f ca="1">BN584+SUMIFS('Transactions (Dated)'!$F:$F,'Transactions (Dated)'!$D:$D,$BF585,'Transactions (Dated)'!$B:$B,BN$11,'Transactions (Dated)'!$C:$C,"Dividend (paid to cash)")*AC585</f>
        <v>3190</v>
      </c>
      <c r="BO585" s="6">
        <f ca="1">BO584+SUMIFS('Transactions (Dated)'!$F:$F,'Transactions (Dated)'!$D:$D,$BF585,'Transactions (Dated)'!$B:$B,BO$11,'Transactions (Dated)'!$C:$C,"Dividend (paid to cash)")*AD585</f>
        <v>0</v>
      </c>
      <c r="BP585" s="6">
        <f ca="1">BP584+SUMIFS('Transactions (Dated)'!$F:$F,'Transactions (Dated)'!$D:$D,$BF585,'Transactions (Dated)'!$B:$B,BP$11,'Transactions (Dated)'!$C:$C,"Dividend (paid to cash)")*AE585</f>
        <v>0</v>
      </c>
      <c r="BQ585" s="6">
        <f ca="1">BQ584+SUMIFS('Transactions (Dated)'!$F:$F,'Transactions (Dated)'!$D:$D,$BF585,'Transactions (Dated)'!$B:$B,BQ$11,'Transactions (Dated)'!$C:$C,"Dividend (paid to cash)")*AF585</f>
        <v>182.94720000000001</v>
      </c>
      <c r="BR585" s="6">
        <f ca="1">BR584+SUMIFS('Transactions (Dated)'!$F:$F,'Transactions (Dated)'!$D:$D,$BF585,'Transactions (Dated)'!$B:$B,BR$11,'Transactions (Dated)'!$C:$C,"Dividend (paid to cash)")*AG585</f>
        <v>376.245</v>
      </c>
      <c r="BS585" s="6">
        <f ca="1">BS584+SUMIFS('Transactions (Dated)'!$F:$F,'Transactions (Dated)'!$D:$D,$BF585,'Transactions (Dated)'!$B:$B,BS$11,'Transactions (Dated)'!$C:$C,"Dividend (paid to cash)")*AH585</f>
        <v>0</v>
      </c>
      <c r="BT585" s="6">
        <f ca="1">BT584+SUMIFS('Transactions (Dated)'!$F:$F,'Transactions (Dated)'!$D:$D,$BF585,'Transactions (Dated)'!$B:$B,BT$11,'Transactions (Dated)'!$C:$C,"Dividend (paid to cash)")*AI585</f>
        <v>0</v>
      </c>
      <c r="BU585" s="6">
        <f ca="1">BU584+SUMIFS('Transactions (Dated)'!$F:$F,'Transactions (Dated)'!$D:$D,$BF585,'Transactions (Dated)'!$B:$B,BU$11,'Transactions (Dated)'!$C:$C,"Dividend (paid to cash)")*AJ585</f>
        <v>0</v>
      </c>
      <c r="BX585" s="6">
        <f t="shared" ca="1" si="242"/>
        <v>394807.5811999999</v>
      </c>
      <c r="BZ585" s="3">
        <f t="shared" si="243"/>
        <v>42748</v>
      </c>
      <c r="CA585" s="4">
        <f t="shared" ca="1" si="244"/>
        <v>746117.46</v>
      </c>
      <c r="CB585" s="4">
        <f t="shared" ca="1" si="245"/>
        <v>394807.5811999999</v>
      </c>
      <c r="CD585" s="4">
        <f t="shared" ca="1" si="246"/>
        <v>1140925.0411999999</v>
      </c>
    </row>
    <row r="586" spans="2:82">
      <c r="B586" s="3">
        <f t="shared" si="221"/>
        <v>42751</v>
      </c>
      <c r="C586" s="2">
        <v>15479.3</v>
      </c>
      <c r="E586" s="70">
        <v>42751</v>
      </c>
      <c r="F586" s="69">
        <v>9.4600000000000009</v>
      </c>
      <c r="G586" s="69">
        <v>2.2999999999999998</v>
      </c>
      <c r="H586" s="69">
        <v>20.88</v>
      </c>
      <c r="I586" s="69">
        <v>38.71</v>
      </c>
      <c r="J586" s="69">
        <v>12.81</v>
      </c>
      <c r="K586" s="69">
        <v>14.71</v>
      </c>
      <c r="L586" s="69">
        <v>18.239999999999998</v>
      </c>
      <c r="M586" s="69">
        <v>6.82</v>
      </c>
      <c r="N586" s="69">
        <v>10.050000000000001</v>
      </c>
      <c r="O586" s="69">
        <v>11.36</v>
      </c>
      <c r="P586" s="69">
        <v>22.26</v>
      </c>
      <c r="Q586" s="69">
        <v>1.55</v>
      </c>
      <c r="R586" s="69">
        <v>9.17</v>
      </c>
      <c r="S586" s="69">
        <v>41.36</v>
      </c>
      <c r="V586" s="3">
        <f t="shared" si="224"/>
        <v>42751</v>
      </c>
      <c r="W586" s="40">
        <f ca="1">W585+SUMIFS('Transactions (Dated)'!$E$2:$E$53,'Transactions (Dated)'!$D$2:$D$53,'Share Values'!$V586,'Transactions (Dated)'!$B$2:$B$53,'Share Values'!W$11,'Transactions (Dated)'!$C$2:$C$53,"Buy")-SUMIFS('Transactions (Dated)'!$E$2:$E$53,'Transactions (Dated)'!$D$2:$D$53,'Share Values'!$V586,'Transactions (Dated)'!$B$2:$B$53,'Share Values'!W$11,'Transactions (Dated)'!$C$2:$C$53,"Sell")</f>
        <v>4625</v>
      </c>
      <c r="X586" s="40">
        <f ca="1">X585+SUMIFS('Transactions (Dated)'!$E$2:$E$53,'Transactions (Dated)'!$D$2:$D$53,'Share Values'!$V586,'Transactions (Dated)'!$B$2:$B$53,'Share Values'!X$11,'Transactions (Dated)'!$C$2:$C$53,"Buy")-SUMIFS('Transactions (Dated)'!$E$2:$E$53,'Transactions (Dated)'!$D$2:$D$53,'Share Values'!$V586,'Transactions (Dated)'!$B$2:$B$53,'Share Values'!X$11,'Transactions (Dated)'!$C$2:$C$53,"Sell")</f>
        <v>9375</v>
      </c>
      <c r="Y586" s="40">
        <f ca="1">Y585+SUMIFS('Transactions (Dated)'!$E$2:$E$53,'Transactions (Dated)'!$D$2:$D$53,'Share Values'!$V586,'Transactions (Dated)'!$B$2:$B$53,'Share Values'!Y$11,'Transactions (Dated)'!$C$2:$C$53,"Buy")-SUMIFS('Transactions (Dated)'!$E$2:$E$53,'Transactions (Dated)'!$D$2:$D$53,'Share Values'!$V586,'Transactions (Dated)'!$B$2:$B$53,'Share Values'!Y$11,'Transactions (Dated)'!$C$2:$C$53,"Sell")</f>
        <v>0</v>
      </c>
      <c r="Z586" s="40">
        <f ca="1">Z585+SUMIFS('Transactions (Dated)'!$E$2:$E$53,'Transactions (Dated)'!$D$2:$D$53,'Share Values'!$V586,'Transactions (Dated)'!$B$2:$B$53,'Share Values'!Z$11,'Transactions (Dated)'!$C$2:$C$53,"Buy")-SUMIFS('Transactions (Dated)'!$E$2:$E$53,'Transactions (Dated)'!$D$2:$D$53,'Share Values'!$V586,'Transactions (Dated)'!$B$2:$B$53,'Share Values'!Z$11,'Transactions (Dated)'!$C$2:$C$53,"Sell")</f>
        <v>1892</v>
      </c>
      <c r="AA586" s="40">
        <f ca="1">AA585+SUMIFS('Transactions (Dated)'!$E$2:$E$53,'Transactions (Dated)'!$D$2:$D$53,'Share Values'!$V586,'Transactions (Dated)'!$B$2:$B$53,'Share Values'!AA$11,'Transactions (Dated)'!$C$2:$C$53,"Buy")-SUMIFS('Transactions (Dated)'!$E$2:$E$53,'Transactions (Dated)'!$D$2:$D$53,'Share Values'!$V586,'Transactions (Dated)'!$B$2:$B$53,'Share Values'!AA$11,'Transactions (Dated)'!$C$2:$C$53,"Sell")</f>
        <v>2348</v>
      </c>
      <c r="AB586" s="40">
        <f ca="1">AB585+SUMIFS('Transactions (Dated)'!$E$2:$E$53,'Transactions (Dated)'!$D$2:$D$53,'Share Values'!$V586,'Transactions (Dated)'!$B$2:$B$53,'Share Values'!AB$11,'Transactions (Dated)'!$C$2:$C$53,"Buy")-SUMIFS('Transactions (Dated)'!$E$2:$E$53,'Transactions (Dated)'!$D$2:$D$53,'Share Values'!$V586,'Transactions (Dated)'!$B$2:$B$53,'Share Values'!AB$11,'Transactions (Dated)'!$C$2:$C$53,"Sell")</f>
        <v>4900</v>
      </c>
      <c r="AC586" s="40">
        <f ca="1">AC585+SUMIFS('Transactions (Dated)'!$E$2:$E$53,'Transactions (Dated)'!$D$2:$D$53,'Share Values'!$V586,'Transactions (Dated)'!$B$2:$B$53,'Share Values'!AC$11,'Transactions (Dated)'!$C$2:$C$53,"Buy")-SUMIFS('Transactions (Dated)'!$E$2:$E$53,'Transactions (Dated)'!$D$2:$D$53,'Share Values'!$V586,'Transactions (Dated)'!$B$2:$B$53,'Share Values'!AC$11,'Transactions (Dated)'!$C$2:$C$53,"Sell")</f>
        <v>2900</v>
      </c>
      <c r="AD586" s="40">
        <f ca="1">AD585+SUMIFS('Transactions (Dated)'!$E$2:$E$53,'Transactions (Dated)'!$D$2:$D$53,'Share Values'!$V586,'Transactions (Dated)'!$B$2:$B$53,'Share Values'!AD$11,'Transactions (Dated)'!$C$2:$C$53,"Buy")-SUMIFS('Transactions (Dated)'!$E$2:$E$53,'Transactions (Dated)'!$D$2:$D$53,'Share Values'!$V586,'Transactions (Dated)'!$B$2:$B$53,'Share Values'!AD$11,'Transactions (Dated)'!$C$2:$C$53,"Sell")</f>
        <v>14201</v>
      </c>
      <c r="AE586" s="40">
        <f ca="1">AE585+SUMIFS('Transactions (Dated)'!$E$2:$E$53,'Transactions (Dated)'!$D$2:$D$53,'Share Values'!$V586,'Transactions (Dated)'!$B$2:$B$53,'Share Values'!AE$11,'Transactions (Dated)'!$C$2:$C$53,"Buy")-SUMIFS('Transactions (Dated)'!$E$2:$E$53,'Transactions (Dated)'!$D$2:$D$53,'Share Values'!$V586,'Transactions (Dated)'!$B$2:$B$53,'Share Values'!AE$11,'Transactions (Dated)'!$C$2:$C$53,"Sell")</f>
        <v>6835</v>
      </c>
      <c r="AF586" s="40">
        <f ca="1">AF585+SUMIFS('Transactions (Dated)'!$E$2:$E$53,'Transactions (Dated)'!$D$2:$D$53,'Share Values'!$V586,'Transactions (Dated)'!$B$2:$B$53,'Share Values'!AF$11,'Transactions (Dated)'!$C$2:$C$53,"Buy")-SUMIFS('Transactions (Dated)'!$E$2:$E$53,'Transactions (Dated)'!$D$2:$D$53,'Share Values'!$V586,'Transactions (Dated)'!$B$2:$B$53,'Share Values'!AF$11,'Transactions (Dated)'!$C$2:$C$53,"Sell")</f>
        <v>4484</v>
      </c>
      <c r="AG586" s="40">
        <f ca="1">AG585+SUMIFS('Transactions (Dated)'!$E$2:$E$53,'Transactions (Dated)'!$D$2:$D$53,'Share Values'!$V586,'Transactions (Dated)'!$B$2:$B$53,'Share Values'!AG$11,'Transactions (Dated)'!$C$2:$C$53,"Buy")-SUMIFS('Transactions (Dated)'!$E$2:$E$53,'Transactions (Dated)'!$D$2:$D$53,'Share Values'!$V586,'Transactions (Dated)'!$B$2:$B$53,'Share Values'!AG$11,'Transactions (Dated)'!$C$2:$C$53,"Sell")</f>
        <v>2787</v>
      </c>
      <c r="AH586" s="40">
        <f ca="1">AH585+SUMIFS('Transactions (Dated)'!$E$2:$E$53,'Transactions (Dated)'!$D$2:$D$53,'Share Values'!$V586,'Transactions (Dated)'!$B$2:$B$53,'Share Values'!AH$11,'Transactions (Dated)'!$C$2:$C$53,"Buy")-SUMIFS('Transactions (Dated)'!$E$2:$E$53,'Transactions (Dated)'!$D$2:$D$53,'Share Values'!$V586,'Transactions (Dated)'!$B$2:$B$53,'Share Values'!AH$11,'Transactions (Dated)'!$C$2:$C$53,"Sell")</f>
        <v>41666</v>
      </c>
      <c r="AI586" s="40">
        <f ca="1">AI585+SUMIFS('Transactions (Dated)'!$E$2:$E$53,'Transactions (Dated)'!$D$2:$D$53,'Share Values'!$V586,'Transactions (Dated)'!$B$2:$B$53,'Share Values'!AI$11,'Transactions (Dated)'!$C$2:$C$53,"Buy")-SUMIFS('Transactions (Dated)'!$E$2:$E$53,'Transactions (Dated)'!$D$2:$D$53,'Share Values'!$V586,'Transactions (Dated)'!$B$2:$B$53,'Share Values'!AI$11,'Transactions (Dated)'!$C$2:$C$53,"Sell")</f>
        <v>5973</v>
      </c>
      <c r="AJ586" s="40">
        <f ca="1">AJ585+SUMIFS('Transactions (Dated)'!$E$2:$E$53,'Transactions (Dated)'!$D$2:$D$53,'Share Values'!$V586,'Transactions (Dated)'!$B$2:$B$53,'Share Values'!AJ$11,'Transactions (Dated)'!$C$2:$C$53,"Buy")-SUMIFS('Transactions (Dated)'!$E$2:$E$53,'Transactions (Dated)'!$D$2:$D$53,'Share Values'!$V586,'Transactions (Dated)'!$B$2:$B$53,'Share Values'!AJ$11,'Transactions (Dated)'!$C$2:$C$53,"Sell")</f>
        <v>1246</v>
      </c>
      <c r="AM586" s="3">
        <f t="shared" si="225"/>
        <v>42751</v>
      </c>
      <c r="AN586" s="6">
        <f t="shared" ca="1" si="226"/>
        <v>43752.500000000007</v>
      </c>
      <c r="AO586" s="6">
        <f t="shared" ca="1" si="227"/>
        <v>21562.5</v>
      </c>
      <c r="AP586" s="6">
        <f t="shared" ca="1" si="228"/>
        <v>0</v>
      </c>
      <c r="AQ586" s="6">
        <f t="shared" ca="1" si="229"/>
        <v>73239.320000000007</v>
      </c>
      <c r="AR586" s="6">
        <f t="shared" ca="1" si="230"/>
        <v>30077.88</v>
      </c>
      <c r="AS586" s="6">
        <f t="shared" ca="1" si="231"/>
        <v>72079</v>
      </c>
      <c r="AT586" s="6">
        <f t="shared" ca="1" si="232"/>
        <v>52895.999999999993</v>
      </c>
      <c r="AU586" s="6">
        <f t="shared" ca="1" si="233"/>
        <v>96850.82</v>
      </c>
      <c r="AV586" s="6">
        <f t="shared" ca="1" si="234"/>
        <v>68691.75</v>
      </c>
      <c r="AW586" s="6">
        <f t="shared" ca="1" si="235"/>
        <v>50938.239999999998</v>
      </c>
      <c r="AX586" s="6">
        <f t="shared" ca="1" si="236"/>
        <v>62038.62</v>
      </c>
      <c r="AY586" s="6">
        <f t="shared" ca="1" si="237"/>
        <v>64582.3</v>
      </c>
      <c r="AZ586" s="6">
        <f t="shared" ca="1" si="238"/>
        <v>54772.409999999996</v>
      </c>
      <c r="BA586" s="6">
        <f t="shared" ca="1" si="239"/>
        <v>51534.559999999998</v>
      </c>
      <c r="BB586" s="6"/>
      <c r="BD586" s="4">
        <f t="shared" ca="1" si="240"/>
        <v>743015.90000000014</v>
      </c>
      <c r="BF586" s="3">
        <f t="shared" si="241"/>
        <v>42751</v>
      </c>
      <c r="BG586" s="6">
        <f>BG585+SUMIFS('Transactions (Dated)'!H:H,'Transactions (Dated)'!D:D,'Share Values'!AM586)</f>
        <v>383757.10999999993</v>
      </c>
      <c r="BH586" s="6">
        <f ca="1">BH585+SUMIFS('Transactions (Dated)'!$F:$F,'Transactions (Dated)'!$D:$D,$BF586,'Transactions (Dated)'!$B:$B,BH$11,'Transactions (Dated)'!$C:$C,"Dividend (paid to cash)")*W586</f>
        <v>0</v>
      </c>
      <c r="BI586" s="6">
        <f ca="1">BI585+SUMIFS('Transactions (Dated)'!$F:$F,'Transactions (Dated)'!$D:$D,$BF586,'Transactions (Dated)'!$B:$B,BI$11,'Transactions (Dated)'!$C:$C,"Dividend (paid to cash)")*X586</f>
        <v>2421.875</v>
      </c>
      <c r="BJ586" s="6">
        <f ca="1">BJ585+SUMIFS('Transactions (Dated)'!$F:$F,'Transactions (Dated)'!$D:$D,$BF586,'Transactions (Dated)'!$B:$B,BJ$11,'Transactions (Dated)'!$C:$C,"Dividend (paid to cash)")*Y586</f>
        <v>0</v>
      </c>
      <c r="BK586" s="6">
        <f ca="1">BK585+SUMIFS('Transactions (Dated)'!$F:$F,'Transactions (Dated)'!$D:$D,$BF586,'Transactions (Dated)'!$B:$B,BK$11,'Transactions (Dated)'!$C:$C,"Dividend (paid to cash)")*Z586</f>
        <v>567.6</v>
      </c>
      <c r="BL586" s="6">
        <f ca="1">BL585+SUMIFS('Transactions (Dated)'!$F:$F,'Transactions (Dated)'!$D:$D,$BF586,'Transactions (Dated)'!$B:$B,BL$11,'Transactions (Dated)'!$C:$C,"Dividend (paid to cash)")*AA586</f>
        <v>0</v>
      </c>
      <c r="BM586" s="6">
        <f ca="1">BM585+SUMIFS('Transactions (Dated)'!$F:$F,'Transactions (Dated)'!$D:$D,$BF586,'Transactions (Dated)'!$B:$B,BM$11,'Transactions (Dated)'!$C:$C,"Dividend (paid to cash)")*AB586</f>
        <v>4311.8040000000001</v>
      </c>
      <c r="BN586" s="6">
        <f ca="1">BN585+SUMIFS('Transactions (Dated)'!$F:$F,'Transactions (Dated)'!$D:$D,$BF586,'Transactions (Dated)'!$B:$B,BN$11,'Transactions (Dated)'!$C:$C,"Dividend (paid to cash)")*AC586</f>
        <v>3190</v>
      </c>
      <c r="BO586" s="6">
        <f ca="1">BO585+SUMIFS('Transactions (Dated)'!$F:$F,'Transactions (Dated)'!$D:$D,$BF586,'Transactions (Dated)'!$B:$B,BO$11,'Transactions (Dated)'!$C:$C,"Dividend (paid to cash)")*AD586</f>
        <v>0</v>
      </c>
      <c r="BP586" s="6">
        <f ca="1">BP585+SUMIFS('Transactions (Dated)'!$F:$F,'Transactions (Dated)'!$D:$D,$BF586,'Transactions (Dated)'!$B:$B,BP$11,'Transactions (Dated)'!$C:$C,"Dividend (paid to cash)")*AE586</f>
        <v>0</v>
      </c>
      <c r="BQ586" s="6">
        <f ca="1">BQ585+SUMIFS('Transactions (Dated)'!$F:$F,'Transactions (Dated)'!$D:$D,$BF586,'Transactions (Dated)'!$B:$B,BQ$11,'Transactions (Dated)'!$C:$C,"Dividend (paid to cash)")*AF586</f>
        <v>182.94720000000001</v>
      </c>
      <c r="BR586" s="6">
        <f ca="1">BR585+SUMIFS('Transactions (Dated)'!$F:$F,'Transactions (Dated)'!$D:$D,$BF586,'Transactions (Dated)'!$B:$B,BR$11,'Transactions (Dated)'!$C:$C,"Dividend (paid to cash)")*AG586</f>
        <v>376.245</v>
      </c>
      <c r="BS586" s="6">
        <f ca="1">BS585+SUMIFS('Transactions (Dated)'!$F:$F,'Transactions (Dated)'!$D:$D,$BF586,'Transactions (Dated)'!$B:$B,BS$11,'Transactions (Dated)'!$C:$C,"Dividend (paid to cash)")*AH586</f>
        <v>0</v>
      </c>
      <c r="BT586" s="6">
        <f ca="1">BT585+SUMIFS('Transactions (Dated)'!$F:$F,'Transactions (Dated)'!$D:$D,$BF586,'Transactions (Dated)'!$B:$B,BT$11,'Transactions (Dated)'!$C:$C,"Dividend (paid to cash)")*AI586</f>
        <v>0</v>
      </c>
      <c r="BU586" s="6">
        <f ca="1">BU585+SUMIFS('Transactions (Dated)'!$F:$F,'Transactions (Dated)'!$D:$D,$BF586,'Transactions (Dated)'!$B:$B,BU$11,'Transactions (Dated)'!$C:$C,"Dividend (paid to cash)")*AJ586</f>
        <v>0</v>
      </c>
      <c r="BX586" s="6">
        <f t="shared" ca="1" si="242"/>
        <v>394807.5811999999</v>
      </c>
      <c r="BZ586" s="3">
        <f t="shared" si="243"/>
        <v>42751</v>
      </c>
      <c r="CA586" s="4">
        <f t="shared" ca="1" si="244"/>
        <v>743015.90000000014</v>
      </c>
      <c r="CB586" s="4">
        <f t="shared" ca="1" si="245"/>
        <v>394807.5811999999</v>
      </c>
      <c r="CD586" s="4">
        <f t="shared" ca="1" si="246"/>
        <v>1137823.4812</v>
      </c>
    </row>
    <row r="587" spans="2:82">
      <c r="B587" s="3">
        <f t="shared" si="221"/>
        <v>42752</v>
      </c>
      <c r="C587" s="2">
        <v>15441.4</v>
      </c>
      <c r="E587" s="70">
        <v>42752</v>
      </c>
      <c r="F587" s="69">
        <v>9.33</v>
      </c>
      <c r="G587" s="69">
        <v>2.37</v>
      </c>
      <c r="H587" s="69">
        <v>20.82</v>
      </c>
      <c r="I587" s="69">
        <v>38.69</v>
      </c>
      <c r="J587" s="69">
        <v>13.02</v>
      </c>
      <c r="K587" s="69">
        <v>14.91</v>
      </c>
      <c r="L587" s="69">
        <v>18.02</v>
      </c>
      <c r="M587" s="69">
        <v>7.02</v>
      </c>
      <c r="N587" s="69">
        <v>10</v>
      </c>
      <c r="O587" s="69">
        <v>11.41</v>
      </c>
      <c r="P587" s="69">
        <v>22.34</v>
      </c>
      <c r="Q587" s="69">
        <v>1.58</v>
      </c>
      <c r="R587" s="69">
        <v>9.0299999999999994</v>
      </c>
      <c r="S587" s="69">
        <v>41.48</v>
      </c>
      <c r="V587" s="3">
        <f t="shared" si="224"/>
        <v>42752</v>
      </c>
      <c r="W587" s="40">
        <f ca="1">W586+SUMIFS('Transactions (Dated)'!$E$2:$E$53,'Transactions (Dated)'!$D$2:$D$53,'Share Values'!$V587,'Transactions (Dated)'!$B$2:$B$53,'Share Values'!W$11,'Transactions (Dated)'!$C$2:$C$53,"Buy")-SUMIFS('Transactions (Dated)'!$E$2:$E$53,'Transactions (Dated)'!$D$2:$D$53,'Share Values'!$V587,'Transactions (Dated)'!$B$2:$B$53,'Share Values'!W$11,'Transactions (Dated)'!$C$2:$C$53,"Sell")</f>
        <v>4625</v>
      </c>
      <c r="X587" s="40">
        <f ca="1">X586+SUMIFS('Transactions (Dated)'!$E$2:$E$53,'Transactions (Dated)'!$D$2:$D$53,'Share Values'!$V587,'Transactions (Dated)'!$B$2:$B$53,'Share Values'!X$11,'Transactions (Dated)'!$C$2:$C$53,"Buy")-SUMIFS('Transactions (Dated)'!$E$2:$E$53,'Transactions (Dated)'!$D$2:$D$53,'Share Values'!$V587,'Transactions (Dated)'!$B$2:$B$53,'Share Values'!X$11,'Transactions (Dated)'!$C$2:$C$53,"Sell")</f>
        <v>9375</v>
      </c>
      <c r="Y587" s="40">
        <f ca="1">Y586+SUMIFS('Transactions (Dated)'!$E$2:$E$53,'Transactions (Dated)'!$D$2:$D$53,'Share Values'!$V587,'Transactions (Dated)'!$B$2:$B$53,'Share Values'!Y$11,'Transactions (Dated)'!$C$2:$C$53,"Buy")-SUMIFS('Transactions (Dated)'!$E$2:$E$53,'Transactions (Dated)'!$D$2:$D$53,'Share Values'!$V587,'Transactions (Dated)'!$B$2:$B$53,'Share Values'!Y$11,'Transactions (Dated)'!$C$2:$C$53,"Sell")</f>
        <v>0</v>
      </c>
      <c r="Z587" s="40">
        <f ca="1">Z586+SUMIFS('Transactions (Dated)'!$E$2:$E$53,'Transactions (Dated)'!$D$2:$D$53,'Share Values'!$V587,'Transactions (Dated)'!$B$2:$B$53,'Share Values'!Z$11,'Transactions (Dated)'!$C$2:$C$53,"Buy")-SUMIFS('Transactions (Dated)'!$E$2:$E$53,'Transactions (Dated)'!$D$2:$D$53,'Share Values'!$V587,'Transactions (Dated)'!$B$2:$B$53,'Share Values'!Z$11,'Transactions (Dated)'!$C$2:$C$53,"Sell")</f>
        <v>1892</v>
      </c>
      <c r="AA587" s="40">
        <f ca="1">AA586+SUMIFS('Transactions (Dated)'!$E$2:$E$53,'Transactions (Dated)'!$D$2:$D$53,'Share Values'!$V587,'Transactions (Dated)'!$B$2:$B$53,'Share Values'!AA$11,'Transactions (Dated)'!$C$2:$C$53,"Buy")-SUMIFS('Transactions (Dated)'!$E$2:$E$53,'Transactions (Dated)'!$D$2:$D$53,'Share Values'!$V587,'Transactions (Dated)'!$B$2:$B$53,'Share Values'!AA$11,'Transactions (Dated)'!$C$2:$C$53,"Sell")</f>
        <v>2348</v>
      </c>
      <c r="AB587" s="40">
        <f ca="1">AB586+SUMIFS('Transactions (Dated)'!$E$2:$E$53,'Transactions (Dated)'!$D$2:$D$53,'Share Values'!$V587,'Transactions (Dated)'!$B$2:$B$53,'Share Values'!AB$11,'Transactions (Dated)'!$C$2:$C$53,"Buy")-SUMIFS('Transactions (Dated)'!$E$2:$E$53,'Transactions (Dated)'!$D$2:$D$53,'Share Values'!$V587,'Transactions (Dated)'!$B$2:$B$53,'Share Values'!AB$11,'Transactions (Dated)'!$C$2:$C$53,"Sell")</f>
        <v>4900</v>
      </c>
      <c r="AC587" s="40">
        <f ca="1">AC586+SUMIFS('Transactions (Dated)'!$E$2:$E$53,'Transactions (Dated)'!$D$2:$D$53,'Share Values'!$V587,'Transactions (Dated)'!$B$2:$B$53,'Share Values'!AC$11,'Transactions (Dated)'!$C$2:$C$53,"Buy")-SUMIFS('Transactions (Dated)'!$E$2:$E$53,'Transactions (Dated)'!$D$2:$D$53,'Share Values'!$V587,'Transactions (Dated)'!$B$2:$B$53,'Share Values'!AC$11,'Transactions (Dated)'!$C$2:$C$53,"Sell")</f>
        <v>2900</v>
      </c>
      <c r="AD587" s="40">
        <f ca="1">AD586+SUMIFS('Transactions (Dated)'!$E$2:$E$53,'Transactions (Dated)'!$D$2:$D$53,'Share Values'!$V587,'Transactions (Dated)'!$B$2:$B$53,'Share Values'!AD$11,'Transactions (Dated)'!$C$2:$C$53,"Buy")-SUMIFS('Transactions (Dated)'!$E$2:$E$53,'Transactions (Dated)'!$D$2:$D$53,'Share Values'!$V587,'Transactions (Dated)'!$B$2:$B$53,'Share Values'!AD$11,'Transactions (Dated)'!$C$2:$C$53,"Sell")</f>
        <v>14201</v>
      </c>
      <c r="AE587" s="40">
        <f ca="1">AE586+SUMIFS('Transactions (Dated)'!$E$2:$E$53,'Transactions (Dated)'!$D$2:$D$53,'Share Values'!$V587,'Transactions (Dated)'!$B$2:$B$53,'Share Values'!AE$11,'Transactions (Dated)'!$C$2:$C$53,"Buy")-SUMIFS('Transactions (Dated)'!$E$2:$E$53,'Transactions (Dated)'!$D$2:$D$53,'Share Values'!$V587,'Transactions (Dated)'!$B$2:$B$53,'Share Values'!AE$11,'Transactions (Dated)'!$C$2:$C$53,"Sell")</f>
        <v>6835</v>
      </c>
      <c r="AF587" s="40">
        <f ca="1">AF586+SUMIFS('Transactions (Dated)'!$E$2:$E$53,'Transactions (Dated)'!$D$2:$D$53,'Share Values'!$V587,'Transactions (Dated)'!$B$2:$B$53,'Share Values'!AF$11,'Transactions (Dated)'!$C$2:$C$53,"Buy")-SUMIFS('Transactions (Dated)'!$E$2:$E$53,'Transactions (Dated)'!$D$2:$D$53,'Share Values'!$V587,'Transactions (Dated)'!$B$2:$B$53,'Share Values'!AF$11,'Transactions (Dated)'!$C$2:$C$53,"Sell")</f>
        <v>4484</v>
      </c>
      <c r="AG587" s="40">
        <f ca="1">AG586+SUMIFS('Transactions (Dated)'!$E$2:$E$53,'Transactions (Dated)'!$D$2:$D$53,'Share Values'!$V587,'Transactions (Dated)'!$B$2:$B$53,'Share Values'!AG$11,'Transactions (Dated)'!$C$2:$C$53,"Buy")-SUMIFS('Transactions (Dated)'!$E$2:$E$53,'Transactions (Dated)'!$D$2:$D$53,'Share Values'!$V587,'Transactions (Dated)'!$B$2:$B$53,'Share Values'!AG$11,'Transactions (Dated)'!$C$2:$C$53,"Sell")</f>
        <v>2787</v>
      </c>
      <c r="AH587" s="40">
        <f ca="1">AH586+SUMIFS('Transactions (Dated)'!$E$2:$E$53,'Transactions (Dated)'!$D$2:$D$53,'Share Values'!$V587,'Transactions (Dated)'!$B$2:$B$53,'Share Values'!AH$11,'Transactions (Dated)'!$C$2:$C$53,"Buy")-SUMIFS('Transactions (Dated)'!$E$2:$E$53,'Transactions (Dated)'!$D$2:$D$53,'Share Values'!$V587,'Transactions (Dated)'!$B$2:$B$53,'Share Values'!AH$11,'Transactions (Dated)'!$C$2:$C$53,"Sell")</f>
        <v>41666</v>
      </c>
      <c r="AI587" s="40">
        <f ca="1">AI586+SUMIFS('Transactions (Dated)'!$E$2:$E$53,'Transactions (Dated)'!$D$2:$D$53,'Share Values'!$V587,'Transactions (Dated)'!$B$2:$B$53,'Share Values'!AI$11,'Transactions (Dated)'!$C$2:$C$53,"Buy")-SUMIFS('Transactions (Dated)'!$E$2:$E$53,'Transactions (Dated)'!$D$2:$D$53,'Share Values'!$V587,'Transactions (Dated)'!$B$2:$B$53,'Share Values'!AI$11,'Transactions (Dated)'!$C$2:$C$53,"Sell")</f>
        <v>5973</v>
      </c>
      <c r="AJ587" s="40">
        <f ca="1">AJ586+SUMIFS('Transactions (Dated)'!$E$2:$E$53,'Transactions (Dated)'!$D$2:$D$53,'Share Values'!$V587,'Transactions (Dated)'!$B$2:$B$53,'Share Values'!AJ$11,'Transactions (Dated)'!$C$2:$C$53,"Buy")-SUMIFS('Transactions (Dated)'!$E$2:$E$53,'Transactions (Dated)'!$D$2:$D$53,'Share Values'!$V587,'Transactions (Dated)'!$B$2:$B$53,'Share Values'!AJ$11,'Transactions (Dated)'!$C$2:$C$53,"Sell")</f>
        <v>1246</v>
      </c>
      <c r="AM587" s="3">
        <f t="shared" si="225"/>
        <v>42752</v>
      </c>
      <c r="AN587" s="6">
        <f t="shared" ca="1" si="226"/>
        <v>43151.25</v>
      </c>
      <c r="AO587" s="6">
        <f t="shared" ca="1" si="227"/>
        <v>22218.75</v>
      </c>
      <c r="AP587" s="6">
        <f t="shared" ca="1" si="228"/>
        <v>0</v>
      </c>
      <c r="AQ587" s="6">
        <f t="shared" ca="1" si="229"/>
        <v>73201.48</v>
      </c>
      <c r="AR587" s="6">
        <f t="shared" ca="1" si="230"/>
        <v>30570.959999999999</v>
      </c>
      <c r="AS587" s="6">
        <f t="shared" ca="1" si="231"/>
        <v>73059</v>
      </c>
      <c r="AT587" s="6">
        <f t="shared" ca="1" si="232"/>
        <v>52258</v>
      </c>
      <c r="AU587" s="6">
        <f t="shared" ca="1" si="233"/>
        <v>99691.01999999999</v>
      </c>
      <c r="AV587" s="6">
        <f t="shared" ca="1" si="234"/>
        <v>68350</v>
      </c>
      <c r="AW587" s="6">
        <f t="shared" ca="1" si="235"/>
        <v>51162.44</v>
      </c>
      <c r="AX587" s="6">
        <f t="shared" ca="1" si="236"/>
        <v>62261.58</v>
      </c>
      <c r="AY587" s="6">
        <f t="shared" ca="1" si="237"/>
        <v>65832.28</v>
      </c>
      <c r="AZ587" s="6">
        <f t="shared" ca="1" si="238"/>
        <v>53936.189999999995</v>
      </c>
      <c r="BA587" s="6">
        <f t="shared" ca="1" si="239"/>
        <v>51684.079999999994</v>
      </c>
      <c r="BB587" s="6"/>
      <c r="BD587" s="4">
        <f t="shared" ca="1" si="240"/>
        <v>747377.02999999991</v>
      </c>
      <c r="BF587" s="3">
        <f t="shared" si="241"/>
        <v>42752</v>
      </c>
      <c r="BG587" s="6">
        <f>BG586+SUMIFS('Transactions (Dated)'!H:H,'Transactions (Dated)'!D:D,'Share Values'!AM587)</f>
        <v>383757.10999999993</v>
      </c>
      <c r="BH587" s="6">
        <f ca="1">BH586+SUMIFS('Transactions (Dated)'!$F:$F,'Transactions (Dated)'!$D:$D,$BF587,'Transactions (Dated)'!$B:$B,BH$11,'Transactions (Dated)'!$C:$C,"Dividend (paid to cash)")*W587</f>
        <v>0</v>
      </c>
      <c r="BI587" s="6">
        <f ca="1">BI586+SUMIFS('Transactions (Dated)'!$F:$F,'Transactions (Dated)'!$D:$D,$BF587,'Transactions (Dated)'!$B:$B,BI$11,'Transactions (Dated)'!$C:$C,"Dividend (paid to cash)")*X587</f>
        <v>2421.875</v>
      </c>
      <c r="BJ587" s="6">
        <f ca="1">BJ586+SUMIFS('Transactions (Dated)'!$F:$F,'Transactions (Dated)'!$D:$D,$BF587,'Transactions (Dated)'!$B:$B,BJ$11,'Transactions (Dated)'!$C:$C,"Dividend (paid to cash)")*Y587</f>
        <v>0</v>
      </c>
      <c r="BK587" s="6">
        <f ca="1">BK586+SUMIFS('Transactions (Dated)'!$F:$F,'Transactions (Dated)'!$D:$D,$BF587,'Transactions (Dated)'!$B:$B,BK$11,'Transactions (Dated)'!$C:$C,"Dividend (paid to cash)")*Z587</f>
        <v>567.6</v>
      </c>
      <c r="BL587" s="6">
        <f ca="1">BL586+SUMIFS('Transactions (Dated)'!$F:$F,'Transactions (Dated)'!$D:$D,$BF587,'Transactions (Dated)'!$B:$B,BL$11,'Transactions (Dated)'!$C:$C,"Dividend (paid to cash)")*AA587</f>
        <v>0</v>
      </c>
      <c r="BM587" s="6">
        <f ca="1">BM586+SUMIFS('Transactions (Dated)'!$F:$F,'Transactions (Dated)'!$D:$D,$BF587,'Transactions (Dated)'!$B:$B,BM$11,'Transactions (Dated)'!$C:$C,"Dividend (paid to cash)")*AB587</f>
        <v>4311.8040000000001</v>
      </c>
      <c r="BN587" s="6">
        <f ca="1">BN586+SUMIFS('Transactions (Dated)'!$F:$F,'Transactions (Dated)'!$D:$D,$BF587,'Transactions (Dated)'!$B:$B,BN$11,'Transactions (Dated)'!$C:$C,"Dividend (paid to cash)")*AC587</f>
        <v>3190</v>
      </c>
      <c r="BO587" s="6">
        <f ca="1">BO586+SUMIFS('Transactions (Dated)'!$F:$F,'Transactions (Dated)'!$D:$D,$BF587,'Transactions (Dated)'!$B:$B,BO$11,'Transactions (Dated)'!$C:$C,"Dividend (paid to cash)")*AD587</f>
        <v>0</v>
      </c>
      <c r="BP587" s="6">
        <f ca="1">BP586+SUMIFS('Transactions (Dated)'!$F:$F,'Transactions (Dated)'!$D:$D,$BF587,'Transactions (Dated)'!$B:$B,BP$11,'Transactions (Dated)'!$C:$C,"Dividend (paid to cash)")*AE587</f>
        <v>0</v>
      </c>
      <c r="BQ587" s="6">
        <f ca="1">BQ586+SUMIFS('Transactions (Dated)'!$F:$F,'Transactions (Dated)'!$D:$D,$BF587,'Transactions (Dated)'!$B:$B,BQ$11,'Transactions (Dated)'!$C:$C,"Dividend (paid to cash)")*AF587</f>
        <v>182.94720000000001</v>
      </c>
      <c r="BR587" s="6">
        <f ca="1">BR586+SUMIFS('Transactions (Dated)'!$F:$F,'Transactions (Dated)'!$D:$D,$BF587,'Transactions (Dated)'!$B:$B,BR$11,'Transactions (Dated)'!$C:$C,"Dividend (paid to cash)")*AG587</f>
        <v>376.245</v>
      </c>
      <c r="BS587" s="6">
        <f ca="1">BS586+SUMIFS('Transactions (Dated)'!$F:$F,'Transactions (Dated)'!$D:$D,$BF587,'Transactions (Dated)'!$B:$B,BS$11,'Transactions (Dated)'!$C:$C,"Dividend (paid to cash)")*AH587</f>
        <v>0</v>
      </c>
      <c r="BT587" s="6">
        <f ca="1">BT586+SUMIFS('Transactions (Dated)'!$F:$F,'Transactions (Dated)'!$D:$D,$BF587,'Transactions (Dated)'!$B:$B,BT$11,'Transactions (Dated)'!$C:$C,"Dividend (paid to cash)")*AI587</f>
        <v>0</v>
      </c>
      <c r="BU587" s="6">
        <f ca="1">BU586+SUMIFS('Transactions (Dated)'!$F:$F,'Transactions (Dated)'!$D:$D,$BF587,'Transactions (Dated)'!$B:$B,BU$11,'Transactions (Dated)'!$C:$C,"Dividend (paid to cash)")*AJ587</f>
        <v>0</v>
      </c>
      <c r="BX587" s="6">
        <f t="shared" ca="1" si="242"/>
        <v>394807.5811999999</v>
      </c>
      <c r="BZ587" s="3">
        <f t="shared" si="243"/>
        <v>42752</v>
      </c>
      <c r="CA587" s="4">
        <f t="shared" ca="1" si="244"/>
        <v>747377.02999999991</v>
      </c>
      <c r="CB587" s="4">
        <f t="shared" ca="1" si="245"/>
        <v>394807.5811999999</v>
      </c>
      <c r="CD587" s="4">
        <f t="shared" ca="1" si="246"/>
        <v>1142184.6111999997</v>
      </c>
    </row>
    <row r="588" spans="2:82">
      <c r="B588" s="3">
        <f t="shared" si="221"/>
        <v>42753</v>
      </c>
      <c r="C588" s="2">
        <v>15397.9</v>
      </c>
      <c r="E588" s="70">
        <v>42753</v>
      </c>
      <c r="F588" s="69">
        <v>9.5399999999999991</v>
      </c>
      <c r="G588" s="69">
        <v>2.2799999999999998</v>
      </c>
      <c r="H588" s="69">
        <v>20.78</v>
      </c>
      <c r="I588" s="69">
        <v>38.9</v>
      </c>
      <c r="J588" s="69">
        <v>13.02</v>
      </c>
      <c r="K588" s="69">
        <v>14.95</v>
      </c>
      <c r="L588" s="69">
        <v>17.89</v>
      </c>
      <c r="M588" s="69">
        <v>6.88</v>
      </c>
      <c r="N588" s="69">
        <v>10.050000000000001</v>
      </c>
      <c r="O588" s="69">
        <v>11.1</v>
      </c>
      <c r="P588" s="69">
        <v>22.6</v>
      </c>
      <c r="Q588" s="69">
        <v>1.55</v>
      </c>
      <c r="R588" s="69">
        <v>8.85</v>
      </c>
      <c r="S588" s="69">
        <v>41.53</v>
      </c>
      <c r="V588" s="3">
        <f t="shared" si="224"/>
        <v>42753</v>
      </c>
      <c r="W588" s="40">
        <f ca="1">W587+SUMIFS('Transactions (Dated)'!$E$2:$E$53,'Transactions (Dated)'!$D$2:$D$53,'Share Values'!$V588,'Transactions (Dated)'!$B$2:$B$53,'Share Values'!W$11,'Transactions (Dated)'!$C$2:$C$53,"Buy")-SUMIFS('Transactions (Dated)'!$E$2:$E$53,'Transactions (Dated)'!$D$2:$D$53,'Share Values'!$V588,'Transactions (Dated)'!$B$2:$B$53,'Share Values'!W$11,'Transactions (Dated)'!$C$2:$C$53,"Sell")</f>
        <v>4625</v>
      </c>
      <c r="X588" s="40">
        <f ca="1">X587+SUMIFS('Transactions (Dated)'!$E$2:$E$53,'Transactions (Dated)'!$D$2:$D$53,'Share Values'!$V588,'Transactions (Dated)'!$B$2:$B$53,'Share Values'!X$11,'Transactions (Dated)'!$C$2:$C$53,"Buy")-SUMIFS('Transactions (Dated)'!$E$2:$E$53,'Transactions (Dated)'!$D$2:$D$53,'Share Values'!$V588,'Transactions (Dated)'!$B$2:$B$53,'Share Values'!X$11,'Transactions (Dated)'!$C$2:$C$53,"Sell")</f>
        <v>9375</v>
      </c>
      <c r="Y588" s="40">
        <f ca="1">Y587+SUMIFS('Transactions (Dated)'!$E$2:$E$53,'Transactions (Dated)'!$D$2:$D$53,'Share Values'!$V588,'Transactions (Dated)'!$B$2:$B$53,'Share Values'!Y$11,'Transactions (Dated)'!$C$2:$C$53,"Buy")-SUMIFS('Transactions (Dated)'!$E$2:$E$53,'Transactions (Dated)'!$D$2:$D$53,'Share Values'!$V588,'Transactions (Dated)'!$B$2:$B$53,'Share Values'!Y$11,'Transactions (Dated)'!$C$2:$C$53,"Sell")</f>
        <v>0</v>
      </c>
      <c r="Z588" s="40">
        <f ca="1">Z587+SUMIFS('Transactions (Dated)'!$E$2:$E$53,'Transactions (Dated)'!$D$2:$D$53,'Share Values'!$V588,'Transactions (Dated)'!$B$2:$B$53,'Share Values'!Z$11,'Transactions (Dated)'!$C$2:$C$53,"Buy")-SUMIFS('Transactions (Dated)'!$E$2:$E$53,'Transactions (Dated)'!$D$2:$D$53,'Share Values'!$V588,'Transactions (Dated)'!$B$2:$B$53,'Share Values'!Z$11,'Transactions (Dated)'!$C$2:$C$53,"Sell")</f>
        <v>1892</v>
      </c>
      <c r="AA588" s="40">
        <f ca="1">AA587+SUMIFS('Transactions (Dated)'!$E$2:$E$53,'Transactions (Dated)'!$D$2:$D$53,'Share Values'!$V588,'Transactions (Dated)'!$B$2:$B$53,'Share Values'!AA$11,'Transactions (Dated)'!$C$2:$C$53,"Buy")-SUMIFS('Transactions (Dated)'!$E$2:$E$53,'Transactions (Dated)'!$D$2:$D$53,'Share Values'!$V588,'Transactions (Dated)'!$B$2:$B$53,'Share Values'!AA$11,'Transactions (Dated)'!$C$2:$C$53,"Sell")</f>
        <v>2348</v>
      </c>
      <c r="AB588" s="40">
        <f ca="1">AB587+SUMIFS('Transactions (Dated)'!$E$2:$E$53,'Transactions (Dated)'!$D$2:$D$53,'Share Values'!$V588,'Transactions (Dated)'!$B$2:$B$53,'Share Values'!AB$11,'Transactions (Dated)'!$C$2:$C$53,"Buy")-SUMIFS('Transactions (Dated)'!$E$2:$E$53,'Transactions (Dated)'!$D$2:$D$53,'Share Values'!$V588,'Transactions (Dated)'!$B$2:$B$53,'Share Values'!AB$11,'Transactions (Dated)'!$C$2:$C$53,"Sell")</f>
        <v>4900</v>
      </c>
      <c r="AC588" s="40">
        <f ca="1">AC587+SUMIFS('Transactions (Dated)'!$E$2:$E$53,'Transactions (Dated)'!$D$2:$D$53,'Share Values'!$V588,'Transactions (Dated)'!$B$2:$B$53,'Share Values'!AC$11,'Transactions (Dated)'!$C$2:$C$53,"Buy")-SUMIFS('Transactions (Dated)'!$E$2:$E$53,'Transactions (Dated)'!$D$2:$D$53,'Share Values'!$V588,'Transactions (Dated)'!$B$2:$B$53,'Share Values'!AC$11,'Transactions (Dated)'!$C$2:$C$53,"Sell")</f>
        <v>2900</v>
      </c>
      <c r="AD588" s="40">
        <f ca="1">AD587+SUMIFS('Transactions (Dated)'!$E$2:$E$53,'Transactions (Dated)'!$D$2:$D$53,'Share Values'!$V588,'Transactions (Dated)'!$B$2:$B$53,'Share Values'!AD$11,'Transactions (Dated)'!$C$2:$C$53,"Buy")-SUMIFS('Transactions (Dated)'!$E$2:$E$53,'Transactions (Dated)'!$D$2:$D$53,'Share Values'!$V588,'Transactions (Dated)'!$B$2:$B$53,'Share Values'!AD$11,'Transactions (Dated)'!$C$2:$C$53,"Sell")</f>
        <v>14201</v>
      </c>
      <c r="AE588" s="40">
        <f ca="1">AE587+SUMIFS('Transactions (Dated)'!$E$2:$E$53,'Transactions (Dated)'!$D$2:$D$53,'Share Values'!$V588,'Transactions (Dated)'!$B$2:$B$53,'Share Values'!AE$11,'Transactions (Dated)'!$C$2:$C$53,"Buy")-SUMIFS('Transactions (Dated)'!$E$2:$E$53,'Transactions (Dated)'!$D$2:$D$53,'Share Values'!$V588,'Transactions (Dated)'!$B$2:$B$53,'Share Values'!AE$11,'Transactions (Dated)'!$C$2:$C$53,"Sell")</f>
        <v>6835</v>
      </c>
      <c r="AF588" s="40">
        <f ca="1">AF587+SUMIFS('Transactions (Dated)'!$E$2:$E$53,'Transactions (Dated)'!$D$2:$D$53,'Share Values'!$V588,'Transactions (Dated)'!$B$2:$B$53,'Share Values'!AF$11,'Transactions (Dated)'!$C$2:$C$53,"Buy")-SUMIFS('Transactions (Dated)'!$E$2:$E$53,'Transactions (Dated)'!$D$2:$D$53,'Share Values'!$V588,'Transactions (Dated)'!$B$2:$B$53,'Share Values'!AF$11,'Transactions (Dated)'!$C$2:$C$53,"Sell")</f>
        <v>4484</v>
      </c>
      <c r="AG588" s="40">
        <f ca="1">AG587+SUMIFS('Transactions (Dated)'!$E$2:$E$53,'Transactions (Dated)'!$D$2:$D$53,'Share Values'!$V588,'Transactions (Dated)'!$B$2:$B$53,'Share Values'!AG$11,'Transactions (Dated)'!$C$2:$C$53,"Buy")-SUMIFS('Transactions (Dated)'!$E$2:$E$53,'Transactions (Dated)'!$D$2:$D$53,'Share Values'!$V588,'Transactions (Dated)'!$B$2:$B$53,'Share Values'!AG$11,'Transactions (Dated)'!$C$2:$C$53,"Sell")</f>
        <v>2787</v>
      </c>
      <c r="AH588" s="40">
        <f ca="1">AH587+SUMIFS('Transactions (Dated)'!$E$2:$E$53,'Transactions (Dated)'!$D$2:$D$53,'Share Values'!$V588,'Transactions (Dated)'!$B$2:$B$53,'Share Values'!AH$11,'Transactions (Dated)'!$C$2:$C$53,"Buy")-SUMIFS('Transactions (Dated)'!$E$2:$E$53,'Transactions (Dated)'!$D$2:$D$53,'Share Values'!$V588,'Transactions (Dated)'!$B$2:$B$53,'Share Values'!AH$11,'Transactions (Dated)'!$C$2:$C$53,"Sell")</f>
        <v>41666</v>
      </c>
      <c r="AI588" s="40">
        <f ca="1">AI587+SUMIFS('Transactions (Dated)'!$E$2:$E$53,'Transactions (Dated)'!$D$2:$D$53,'Share Values'!$V588,'Transactions (Dated)'!$B$2:$B$53,'Share Values'!AI$11,'Transactions (Dated)'!$C$2:$C$53,"Buy")-SUMIFS('Transactions (Dated)'!$E$2:$E$53,'Transactions (Dated)'!$D$2:$D$53,'Share Values'!$V588,'Transactions (Dated)'!$B$2:$B$53,'Share Values'!AI$11,'Transactions (Dated)'!$C$2:$C$53,"Sell")</f>
        <v>5973</v>
      </c>
      <c r="AJ588" s="40">
        <f ca="1">AJ587+SUMIFS('Transactions (Dated)'!$E$2:$E$53,'Transactions (Dated)'!$D$2:$D$53,'Share Values'!$V588,'Transactions (Dated)'!$B$2:$B$53,'Share Values'!AJ$11,'Transactions (Dated)'!$C$2:$C$53,"Buy")-SUMIFS('Transactions (Dated)'!$E$2:$E$53,'Transactions (Dated)'!$D$2:$D$53,'Share Values'!$V588,'Transactions (Dated)'!$B$2:$B$53,'Share Values'!AJ$11,'Transactions (Dated)'!$C$2:$C$53,"Sell")</f>
        <v>1246</v>
      </c>
      <c r="AM588" s="3">
        <f t="shared" si="225"/>
        <v>42753</v>
      </c>
      <c r="AN588" s="6">
        <f t="shared" ca="1" si="226"/>
        <v>44122.499999999993</v>
      </c>
      <c r="AO588" s="6">
        <f t="shared" ca="1" si="227"/>
        <v>21374.999999999996</v>
      </c>
      <c r="AP588" s="6">
        <f t="shared" ca="1" si="228"/>
        <v>0</v>
      </c>
      <c r="AQ588" s="6">
        <f t="shared" ca="1" si="229"/>
        <v>73598.8</v>
      </c>
      <c r="AR588" s="6">
        <f t="shared" ca="1" si="230"/>
        <v>30570.959999999999</v>
      </c>
      <c r="AS588" s="6">
        <f t="shared" ca="1" si="231"/>
        <v>73255</v>
      </c>
      <c r="AT588" s="6">
        <f t="shared" ca="1" si="232"/>
        <v>51881</v>
      </c>
      <c r="AU588" s="6">
        <f t="shared" ca="1" si="233"/>
        <v>97702.88</v>
      </c>
      <c r="AV588" s="6">
        <f t="shared" ca="1" si="234"/>
        <v>68691.75</v>
      </c>
      <c r="AW588" s="6">
        <f t="shared" ca="1" si="235"/>
        <v>49772.4</v>
      </c>
      <c r="AX588" s="6">
        <f t="shared" ca="1" si="236"/>
        <v>62986.200000000004</v>
      </c>
      <c r="AY588" s="6">
        <f t="shared" ca="1" si="237"/>
        <v>64582.3</v>
      </c>
      <c r="AZ588" s="6">
        <f t="shared" ca="1" si="238"/>
        <v>52861.049999999996</v>
      </c>
      <c r="BA588" s="6">
        <f t="shared" ca="1" si="239"/>
        <v>51746.380000000005</v>
      </c>
      <c r="BB588" s="6"/>
      <c r="BD588" s="4">
        <f t="shared" ca="1" si="240"/>
        <v>743146.22000000009</v>
      </c>
      <c r="BF588" s="3">
        <f t="shared" si="241"/>
        <v>42753</v>
      </c>
      <c r="BG588" s="6">
        <f>BG587+SUMIFS('Transactions (Dated)'!H:H,'Transactions (Dated)'!D:D,'Share Values'!AM588)</f>
        <v>383757.10999999993</v>
      </c>
      <c r="BH588" s="6">
        <f ca="1">BH587+SUMIFS('Transactions (Dated)'!$F:$F,'Transactions (Dated)'!$D:$D,$BF588,'Transactions (Dated)'!$B:$B,BH$11,'Transactions (Dated)'!$C:$C,"Dividend (paid to cash)")*W588</f>
        <v>0</v>
      </c>
      <c r="BI588" s="6">
        <f ca="1">BI587+SUMIFS('Transactions (Dated)'!$F:$F,'Transactions (Dated)'!$D:$D,$BF588,'Transactions (Dated)'!$B:$B,BI$11,'Transactions (Dated)'!$C:$C,"Dividend (paid to cash)")*X588</f>
        <v>2421.875</v>
      </c>
      <c r="BJ588" s="6">
        <f ca="1">BJ587+SUMIFS('Transactions (Dated)'!$F:$F,'Transactions (Dated)'!$D:$D,$BF588,'Transactions (Dated)'!$B:$B,BJ$11,'Transactions (Dated)'!$C:$C,"Dividend (paid to cash)")*Y588</f>
        <v>0</v>
      </c>
      <c r="BK588" s="6">
        <f ca="1">BK587+SUMIFS('Transactions (Dated)'!$F:$F,'Transactions (Dated)'!$D:$D,$BF588,'Transactions (Dated)'!$B:$B,BK$11,'Transactions (Dated)'!$C:$C,"Dividend (paid to cash)")*Z588</f>
        <v>567.6</v>
      </c>
      <c r="BL588" s="6">
        <f ca="1">BL587+SUMIFS('Transactions (Dated)'!$F:$F,'Transactions (Dated)'!$D:$D,$BF588,'Transactions (Dated)'!$B:$B,BL$11,'Transactions (Dated)'!$C:$C,"Dividend (paid to cash)")*AA588</f>
        <v>0</v>
      </c>
      <c r="BM588" s="6">
        <f ca="1">BM587+SUMIFS('Transactions (Dated)'!$F:$F,'Transactions (Dated)'!$D:$D,$BF588,'Transactions (Dated)'!$B:$B,BM$11,'Transactions (Dated)'!$C:$C,"Dividend (paid to cash)")*AB588</f>
        <v>4311.8040000000001</v>
      </c>
      <c r="BN588" s="6">
        <f ca="1">BN587+SUMIFS('Transactions (Dated)'!$F:$F,'Transactions (Dated)'!$D:$D,$BF588,'Transactions (Dated)'!$B:$B,BN$11,'Transactions (Dated)'!$C:$C,"Dividend (paid to cash)")*AC588</f>
        <v>3190</v>
      </c>
      <c r="BO588" s="6">
        <f ca="1">BO587+SUMIFS('Transactions (Dated)'!$F:$F,'Transactions (Dated)'!$D:$D,$BF588,'Transactions (Dated)'!$B:$B,BO$11,'Transactions (Dated)'!$C:$C,"Dividend (paid to cash)")*AD588</f>
        <v>0</v>
      </c>
      <c r="BP588" s="6">
        <f ca="1">BP587+SUMIFS('Transactions (Dated)'!$F:$F,'Transactions (Dated)'!$D:$D,$BF588,'Transactions (Dated)'!$B:$B,BP$11,'Transactions (Dated)'!$C:$C,"Dividend (paid to cash)")*AE588</f>
        <v>0</v>
      </c>
      <c r="BQ588" s="6">
        <f ca="1">BQ587+SUMIFS('Transactions (Dated)'!$F:$F,'Transactions (Dated)'!$D:$D,$BF588,'Transactions (Dated)'!$B:$B,BQ$11,'Transactions (Dated)'!$C:$C,"Dividend (paid to cash)")*AF588</f>
        <v>182.94720000000001</v>
      </c>
      <c r="BR588" s="6">
        <f ca="1">BR587+SUMIFS('Transactions (Dated)'!$F:$F,'Transactions (Dated)'!$D:$D,$BF588,'Transactions (Dated)'!$B:$B,BR$11,'Transactions (Dated)'!$C:$C,"Dividend (paid to cash)")*AG588</f>
        <v>376.245</v>
      </c>
      <c r="BS588" s="6">
        <f ca="1">BS587+SUMIFS('Transactions (Dated)'!$F:$F,'Transactions (Dated)'!$D:$D,$BF588,'Transactions (Dated)'!$B:$B,BS$11,'Transactions (Dated)'!$C:$C,"Dividend (paid to cash)")*AH588</f>
        <v>0</v>
      </c>
      <c r="BT588" s="6">
        <f ca="1">BT587+SUMIFS('Transactions (Dated)'!$F:$F,'Transactions (Dated)'!$D:$D,$BF588,'Transactions (Dated)'!$B:$B,BT$11,'Transactions (Dated)'!$C:$C,"Dividend (paid to cash)")*AI588</f>
        <v>0</v>
      </c>
      <c r="BU588" s="6">
        <f ca="1">BU587+SUMIFS('Transactions (Dated)'!$F:$F,'Transactions (Dated)'!$D:$D,$BF588,'Transactions (Dated)'!$B:$B,BU$11,'Transactions (Dated)'!$C:$C,"Dividend (paid to cash)")*AJ588</f>
        <v>0</v>
      </c>
      <c r="BX588" s="6">
        <f t="shared" ca="1" si="242"/>
        <v>394807.5811999999</v>
      </c>
      <c r="BZ588" s="3">
        <f t="shared" si="243"/>
        <v>42753</v>
      </c>
      <c r="CA588" s="4">
        <f t="shared" ca="1" si="244"/>
        <v>743146.22000000009</v>
      </c>
      <c r="CB588" s="4">
        <f t="shared" ca="1" si="245"/>
        <v>394807.5811999999</v>
      </c>
      <c r="CD588" s="4">
        <f t="shared" ca="1" si="246"/>
        <v>1137953.8012000001</v>
      </c>
    </row>
    <row r="589" spans="2:82">
      <c r="B589" s="3">
        <f t="shared" ref="B589:B595" si="247">+E589</f>
        <v>42754</v>
      </c>
      <c r="C589" s="2">
        <v>15409.8</v>
      </c>
      <c r="E589" s="70">
        <v>42754</v>
      </c>
      <c r="F589" s="69">
        <v>9.44</v>
      </c>
      <c r="G589" s="69">
        <v>2.2999999999999998</v>
      </c>
      <c r="H589" s="69">
        <v>20.79</v>
      </c>
      <c r="I589" s="69">
        <v>39.17</v>
      </c>
      <c r="J589" s="69">
        <v>13.1</v>
      </c>
      <c r="K589" s="69">
        <v>14.88</v>
      </c>
      <c r="L589" s="69">
        <v>17.96</v>
      </c>
      <c r="M589" s="69">
        <v>6.68</v>
      </c>
      <c r="N589" s="69">
        <v>10.19</v>
      </c>
      <c r="O589" s="69">
        <v>11.15</v>
      </c>
      <c r="P589" s="69">
        <v>22.6</v>
      </c>
      <c r="Q589" s="69">
        <v>1.52</v>
      </c>
      <c r="R589" s="69">
        <v>9.02</v>
      </c>
      <c r="S589" s="69">
        <v>41.53</v>
      </c>
      <c r="V589" s="3">
        <f t="shared" si="224"/>
        <v>42754</v>
      </c>
      <c r="W589" s="40">
        <f ca="1">W588+SUMIFS('Transactions (Dated)'!$E$2:$E$53,'Transactions (Dated)'!$D$2:$D$53,'Share Values'!$V589,'Transactions (Dated)'!$B$2:$B$53,'Share Values'!W$11,'Transactions (Dated)'!$C$2:$C$53,"Buy")-SUMIFS('Transactions (Dated)'!$E$2:$E$53,'Transactions (Dated)'!$D$2:$D$53,'Share Values'!$V589,'Transactions (Dated)'!$B$2:$B$53,'Share Values'!W$11,'Transactions (Dated)'!$C$2:$C$53,"Sell")</f>
        <v>4625</v>
      </c>
      <c r="X589" s="40">
        <f ca="1">X588+SUMIFS('Transactions (Dated)'!$E$2:$E$53,'Transactions (Dated)'!$D$2:$D$53,'Share Values'!$V589,'Transactions (Dated)'!$B$2:$B$53,'Share Values'!X$11,'Transactions (Dated)'!$C$2:$C$53,"Buy")-SUMIFS('Transactions (Dated)'!$E$2:$E$53,'Transactions (Dated)'!$D$2:$D$53,'Share Values'!$V589,'Transactions (Dated)'!$B$2:$B$53,'Share Values'!X$11,'Transactions (Dated)'!$C$2:$C$53,"Sell")</f>
        <v>9375</v>
      </c>
      <c r="Y589" s="40">
        <f ca="1">Y588+SUMIFS('Transactions (Dated)'!$E$2:$E$53,'Transactions (Dated)'!$D$2:$D$53,'Share Values'!$V589,'Transactions (Dated)'!$B$2:$B$53,'Share Values'!Y$11,'Transactions (Dated)'!$C$2:$C$53,"Buy")-SUMIFS('Transactions (Dated)'!$E$2:$E$53,'Transactions (Dated)'!$D$2:$D$53,'Share Values'!$V589,'Transactions (Dated)'!$B$2:$B$53,'Share Values'!Y$11,'Transactions (Dated)'!$C$2:$C$53,"Sell")</f>
        <v>0</v>
      </c>
      <c r="Z589" s="40">
        <f ca="1">Z588+SUMIFS('Transactions (Dated)'!$E$2:$E$53,'Transactions (Dated)'!$D$2:$D$53,'Share Values'!$V589,'Transactions (Dated)'!$B$2:$B$53,'Share Values'!Z$11,'Transactions (Dated)'!$C$2:$C$53,"Buy")-SUMIFS('Transactions (Dated)'!$E$2:$E$53,'Transactions (Dated)'!$D$2:$D$53,'Share Values'!$V589,'Transactions (Dated)'!$B$2:$B$53,'Share Values'!Z$11,'Transactions (Dated)'!$C$2:$C$53,"Sell")</f>
        <v>1892</v>
      </c>
      <c r="AA589" s="40">
        <f ca="1">AA588+SUMIFS('Transactions (Dated)'!$E$2:$E$53,'Transactions (Dated)'!$D$2:$D$53,'Share Values'!$V589,'Transactions (Dated)'!$B$2:$B$53,'Share Values'!AA$11,'Transactions (Dated)'!$C$2:$C$53,"Buy")-SUMIFS('Transactions (Dated)'!$E$2:$E$53,'Transactions (Dated)'!$D$2:$D$53,'Share Values'!$V589,'Transactions (Dated)'!$B$2:$B$53,'Share Values'!AA$11,'Transactions (Dated)'!$C$2:$C$53,"Sell")</f>
        <v>2348</v>
      </c>
      <c r="AB589" s="40">
        <f ca="1">AB588+SUMIFS('Transactions (Dated)'!$E$2:$E$53,'Transactions (Dated)'!$D$2:$D$53,'Share Values'!$V589,'Transactions (Dated)'!$B$2:$B$53,'Share Values'!AB$11,'Transactions (Dated)'!$C$2:$C$53,"Buy")-SUMIFS('Transactions (Dated)'!$E$2:$E$53,'Transactions (Dated)'!$D$2:$D$53,'Share Values'!$V589,'Transactions (Dated)'!$B$2:$B$53,'Share Values'!AB$11,'Transactions (Dated)'!$C$2:$C$53,"Sell")</f>
        <v>4900</v>
      </c>
      <c r="AC589" s="40">
        <f ca="1">AC588+SUMIFS('Transactions (Dated)'!$E$2:$E$53,'Transactions (Dated)'!$D$2:$D$53,'Share Values'!$V589,'Transactions (Dated)'!$B$2:$B$53,'Share Values'!AC$11,'Transactions (Dated)'!$C$2:$C$53,"Buy")-SUMIFS('Transactions (Dated)'!$E$2:$E$53,'Transactions (Dated)'!$D$2:$D$53,'Share Values'!$V589,'Transactions (Dated)'!$B$2:$B$53,'Share Values'!AC$11,'Transactions (Dated)'!$C$2:$C$53,"Sell")</f>
        <v>2900</v>
      </c>
      <c r="AD589" s="40">
        <f ca="1">AD588+SUMIFS('Transactions (Dated)'!$E$2:$E$53,'Transactions (Dated)'!$D$2:$D$53,'Share Values'!$V589,'Transactions (Dated)'!$B$2:$B$53,'Share Values'!AD$11,'Transactions (Dated)'!$C$2:$C$53,"Buy")-SUMIFS('Transactions (Dated)'!$E$2:$E$53,'Transactions (Dated)'!$D$2:$D$53,'Share Values'!$V589,'Transactions (Dated)'!$B$2:$B$53,'Share Values'!AD$11,'Transactions (Dated)'!$C$2:$C$53,"Sell")</f>
        <v>14201</v>
      </c>
      <c r="AE589" s="40">
        <f ca="1">AE588+SUMIFS('Transactions (Dated)'!$E$2:$E$53,'Transactions (Dated)'!$D$2:$D$53,'Share Values'!$V589,'Transactions (Dated)'!$B$2:$B$53,'Share Values'!AE$11,'Transactions (Dated)'!$C$2:$C$53,"Buy")-SUMIFS('Transactions (Dated)'!$E$2:$E$53,'Transactions (Dated)'!$D$2:$D$53,'Share Values'!$V589,'Transactions (Dated)'!$B$2:$B$53,'Share Values'!AE$11,'Transactions (Dated)'!$C$2:$C$53,"Sell")</f>
        <v>6835</v>
      </c>
      <c r="AF589" s="40">
        <f ca="1">AF588+SUMIFS('Transactions (Dated)'!$E$2:$E$53,'Transactions (Dated)'!$D$2:$D$53,'Share Values'!$V589,'Transactions (Dated)'!$B$2:$B$53,'Share Values'!AF$11,'Transactions (Dated)'!$C$2:$C$53,"Buy")-SUMIFS('Transactions (Dated)'!$E$2:$E$53,'Transactions (Dated)'!$D$2:$D$53,'Share Values'!$V589,'Transactions (Dated)'!$B$2:$B$53,'Share Values'!AF$11,'Transactions (Dated)'!$C$2:$C$53,"Sell")</f>
        <v>4484</v>
      </c>
      <c r="AG589" s="40">
        <f ca="1">AG588+SUMIFS('Transactions (Dated)'!$E$2:$E$53,'Transactions (Dated)'!$D$2:$D$53,'Share Values'!$V589,'Transactions (Dated)'!$B$2:$B$53,'Share Values'!AG$11,'Transactions (Dated)'!$C$2:$C$53,"Buy")-SUMIFS('Transactions (Dated)'!$E$2:$E$53,'Transactions (Dated)'!$D$2:$D$53,'Share Values'!$V589,'Transactions (Dated)'!$B$2:$B$53,'Share Values'!AG$11,'Transactions (Dated)'!$C$2:$C$53,"Sell")</f>
        <v>2787</v>
      </c>
      <c r="AH589" s="40">
        <f ca="1">AH588+SUMIFS('Transactions (Dated)'!$E$2:$E$53,'Transactions (Dated)'!$D$2:$D$53,'Share Values'!$V589,'Transactions (Dated)'!$B$2:$B$53,'Share Values'!AH$11,'Transactions (Dated)'!$C$2:$C$53,"Buy")-SUMIFS('Transactions (Dated)'!$E$2:$E$53,'Transactions (Dated)'!$D$2:$D$53,'Share Values'!$V589,'Transactions (Dated)'!$B$2:$B$53,'Share Values'!AH$11,'Transactions (Dated)'!$C$2:$C$53,"Sell")</f>
        <v>41666</v>
      </c>
      <c r="AI589" s="40">
        <f ca="1">AI588+SUMIFS('Transactions (Dated)'!$E$2:$E$53,'Transactions (Dated)'!$D$2:$D$53,'Share Values'!$V589,'Transactions (Dated)'!$B$2:$B$53,'Share Values'!AI$11,'Transactions (Dated)'!$C$2:$C$53,"Buy")-SUMIFS('Transactions (Dated)'!$E$2:$E$53,'Transactions (Dated)'!$D$2:$D$53,'Share Values'!$V589,'Transactions (Dated)'!$B$2:$B$53,'Share Values'!AI$11,'Transactions (Dated)'!$C$2:$C$53,"Sell")</f>
        <v>5973</v>
      </c>
      <c r="AJ589" s="40">
        <f ca="1">AJ588+SUMIFS('Transactions (Dated)'!$E$2:$E$53,'Transactions (Dated)'!$D$2:$D$53,'Share Values'!$V589,'Transactions (Dated)'!$B$2:$B$53,'Share Values'!AJ$11,'Transactions (Dated)'!$C$2:$C$53,"Buy")-SUMIFS('Transactions (Dated)'!$E$2:$E$53,'Transactions (Dated)'!$D$2:$D$53,'Share Values'!$V589,'Transactions (Dated)'!$B$2:$B$53,'Share Values'!AJ$11,'Transactions (Dated)'!$C$2:$C$53,"Sell")</f>
        <v>1246</v>
      </c>
      <c r="AM589" s="3">
        <f t="shared" si="225"/>
        <v>42754</v>
      </c>
      <c r="AN589" s="6">
        <f t="shared" ca="1" si="226"/>
        <v>43660</v>
      </c>
      <c r="AO589" s="6">
        <f t="shared" ca="1" si="227"/>
        <v>21562.5</v>
      </c>
      <c r="AP589" s="6">
        <f t="shared" ca="1" si="228"/>
        <v>0</v>
      </c>
      <c r="AQ589" s="6">
        <f t="shared" ca="1" si="229"/>
        <v>74109.64</v>
      </c>
      <c r="AR589" s="6">
        <f t="shared" ca="1" si="230"/>
        <v>30758.799999999999</v>
      </c>
      <c r="AS589" s="6">
        <f t="shared" ca="1" si="231"/>
        <v>72912</v>
      </c>
      <c r="AT589" s="6">
        <f t="shared" ca="1" si="232"/>
        <v>52084</v>
      </c>
      <c r="AU589" s="6">
        <f t="shared" ca="1" si="233"/>
        <v>94862.68</v>
      </c>
      <c r="AV589" s="6">
        <f t="shared" ca="1" si="234"/>
        <v>69648.649999999994</v>
      </c>
      <c r="AW589" s="6">
        <f t="shared" ca="1" si="235"/>
        <v>49996.6</v>
      </c>
      <c r="AX589" s="6">
        <f t="shared" ca="1" si="236"/>
        <v>62986.200000000004</v>
      </c>
      <c r="AY589" s="6">
        <f t="shared" ca="1" si="237"/>
        <v>63332.32</v>
      </c>
      <c r="AZ589" s="6">
        <f t="shared" ca="1" si="238"/>
        <v>53876.46</v>
      </c>
      <c r="BA589" s="6">
        <f t="shared" ca="1" si="239"/>
        <v>51746.380000000005</v>
      </c>
      <c r="BB589" s="6"/>
      <c r="BD589" s="4">
        <f t="shared" ca="1" si="240"/>
        <v>741536.22999999986</v>
      </c>
      <c r="BF589" s="3">
        <f t="shared" si="241"/>
        <v>42754</v>
      </c>
      <c r="BG589" s="6">
        <f>BG588+SUMIFS('Transactions (Dated)'!H:H,'Transactions (Dated)'!D:D,'Share Values'!AM589)</f>
        <v>383757.10999999993</v>
      </c>
      <c r="BH589" s="6">
        <f ca="1">BH588+SUMIFS('Transactions (Dated)'!$F:$F,'Transactions (Dated)'!$D:$D,$BF589,'Transactions (Dated)'!$B:$B,BH$11,'Transactions (Dated)'!$C:$C,"Dividend (paid to cash)")*W589</f>
        <v>0</v>
      </c>
      <c r="BI589" s="6">
        <f ca="1">BI588+SUMIFS('Transactions (Dated)'!$F:$F,'Transactions (Dated)'!$D:$D,$BF589,'Transactions (Dated)'!$B:$B,BI$11,'Transactions (Dated)'!$C:$C,"Dividend (paid to cash)")*X589</f>
        <v>2421.875</v>
      </c>
      <c r="BJ589" s="6">
        <f ca="1">BJ588+SUMIFS('Transactions (Dated)'!$F:$F,'Transactions (Dated)'!$D:$D,$BF589,'Transactions (Dated)'!$B:$B,BJ$11,'Transactions (Dated)'!$C:$C,"Dividend (paid to cash)")*Y589</f>
        <v>0</v>
      </c>
      <c r="BK589" s="6">
        <f ca="1">BK588+SUMIFS('Transactions (Dated)'!$F:$F,'Transactions (Dated)'!$D:$D,$BF589,'Transactions (Dated)'!$B:$B,BK$11,'Transactions (Dated)'!$C:$C,"Dividend (paid to cash)")*Z589</f>
        <v>567.6</v>
      </c>
      <c r="BL589" s="6">
        <f ca="1">BL588+SUMIFS('Transactions (Dated)'!$F:$F,'Transactions (Dated)'!$D:$D,$BF589,'Transactions (Dated)'!$B:$B,BL$11,'Transactions (Dated)'!$C:$C,"Dividend (paid to cash)")*AA589</f>
        <v>0</v>
      </c>
      <c r="BM589" s="6">
        <f ca="1">BM588+SUMIFS('Transactions (Dated)'!$F:$F,'Transactions (Dated)'!$D:$D,$BF589,'Transactions (Dated)'!$B:$B,BM$11,'Transactions (Dated)'!$C:$C,"Dividend (paid to cash)")*AB589</f>
        <v>4311.8040000000001</v>
      </c>
      <c r="BN589" s="6">
        <f ca="1">BN588+SUMIFS('Transactions (Dated)'!$F:$F,'Transactions (Dated)'!$D:$D,$BF589,'Transactions (Dated)'!$B:$B,BN$11,'Transactions (Dated)'!$C:$C,"Dividend (paid to cash)")*AC589</f>
        <v>3190</v>
      </c>
      <c r="BO589" s="6">
        <f ca="1">BO588+SUMIFS('Transactions (Dated)'!$F:$F,'Transactions (Dated)'!$D:$D,$BF589,'Transactions (Dated)'!$B:$B,BO$11,'Transactions (Dated)'!$C:$C,"Dividend (paid to cash)")*AD589</f>
        <v>0</v>
      </c>
      <c r="BP589" s="6">
        <f ca="1">BP588+SUMIFS('Transactions (Dated)'!$F:$F,'Transactions (Dated)'!$D:$D,$BF589,'Transactions (Dated)'!$B:$B,BP$11,'Transactions (Dated)'!$C:$C,"Dividend (paid to cash)")*AE589</f>
        <v>0</v>
      </c>
      <c r="BQ589" s="6">
        <f ca="1">BQ588+SUMIFS('Transactions (Dated)'!$F:$F,'Transactions (Dated)'!$D:$D,$BF589,'Transactions (Dated)'!$B:$B,BQ$11,'Transactions (Dated)'!$C:$C,"Dividend (paid to cash)")*AF589</f>
        <v>182.94720000000001</v>
      </c>
      <c r="BR589" s="6">
        <f ca="1">BR588+SUMIFS('Transactions (Dated)'!$F:$F,'Transactions (Dated)'!$D:$D,$BF589,'Transactions (Dated)'!$B:$B,BR$11,'Transactions (Dated)'!$C:$C,"Dividend (paid to cash)")*AG589</f>
        <v>376.245</v>
      </c>
      <c r="BS589" s="6">
        <f ca="1">BS588+SUMIFS('Transactions (Dated)'!$F:$F,'Transactions (Dated)'!$D:$D,$BF589,'Transactions (Dated)'!$B:$B,BS$11,'Transactions (Dated)'!$C:$C,"Dividend (paid to cash)")*AH589</f>
        <v>0</v>
      </c>
      <c r="BT589" s="6">
        <f ca="1">BT588+SUMIFS('Transactions (Dated)'!$F:$F,'Transactions (Dated)'!$D:$D,$BF589,'Transactions (Dated)'!$B:$B,BT$11,'Transactions (Dated)'!$C:$C,"Dividend (paid to cash)")*AI589</f>
        <v>0</v>
      </c>
      <c r="BU589" s="6">
        <f ca="1">BU588+SUMIFS('Transactions (Dated)'!$F:$F,'Transactions (Dated)'!$D:$D,$BF589,'Transactions (Dated)'!$B:$B,BU$11,'Transactions (Dated)'!$C:$C,"Dividend (paid to cash)")*AJ589</f>
        <v>0</v>
      </c>
      <c r="BX589" s="6">
        <f t="shared" ca="1" si="242"/>
        <v>394807.5811999999</v>
      </c>
      <c r="BZ589" s="3">
        <f t="shared" si="243"/>
        <v>42754</v>
      </c>
      <c r="CA589" s="4">
        <f t="shared" ca="1" si="244"/>
        <v>741536.22999999986</v>
      </c>
      <c r="CB589" s="4">
        <f t="shared" ca="1" si="245"/>
        <v>394807.5811999999</v>
      </c>
      <c r="CD589" s="4">
        <f t="shared" ca="1" si="246"/>
        <v>1136343.8111999999</v>
      </c>
    </row>
    <row r="590" spans="2:82">
      <c r="B590" s="3">
        <f t="shared" si="247"/>
        <v>42755</v>
      </c>
      <c r="C590" s="2">
        <v>15547.9</v>
      </c>
      <c r="E590" s="70">
        <v>42755</v>
      </c>
      <c r="F590" s="69">
        <v>9.48</v>
      </c>
      <c r="G590" s="69">
        <v>2.31</v>
      </c>
      <c r="H590" s="69">
        <v>20.97</v>
      </c>
      <c r="I590" s="69">
        <v>39.130000000000003</v>
      </c>
      <c r="J590" s="69">
        <v>13.02</v>
      </c>
      <c r="K590" s="69">
        <v>14.84</v>
      </c>
      <c r="L590" s="69">
        <v>18.27</v>
      </c>
      <c r="M590" s="69">
        <v>6.76</v>
      </c>
      <c r="N590" s="69">
        <v>10.11</v>
      </c>
      <c r="O590" s="69">
        <v>10.83</v>
      </c>
      <c r="P590" s="69">
        <v>22.52</v>
      </c>
      <c r="Q590" s="69">
        <v>1.54</v>
      </c>
      <c r="R590" s="69">
        <v>9.1999999999999993</v>
      </c>
      <c r="S590" s="69">
        <v>41.27</v>
      </c>
      <c r="V590" s="3">
        <f t="shared" si="224"/>
        <v>42755</v>
      </c>
      <c r="W590" s="40">
        <f ca="1">W589+SUMIFS('Transactions (Dated)'!$E$2:$E$53,'Transactions (Dated)'!$D$2:$D$53,'Share Values'!$V590,'Transactions (Dated)'!$B$2:$B$53,'Share Values'!W$11,'Transactions (Dated)'!$C$2:$C$53,"Buy")-SUMIFS('Transactions (Dated)'!$E$2:$E$53,'Transactions (Dated)'!$D$2:$D$53,'Share Values'!$V590,'Transactions (Dated)'!$B$2:$B$53,'Share Values'!W$11,'Transactions (Dated)'!$C$2:$C$53,"Sell")</f>
        <v>4625</v>
      </c>
      <c r="X590" s="40">
        <f ca="1">X589+SUMIFS('Transactions (Dated)'!$E$2:$E$53,'Transactions (Dated)'!$D$2:$D$53,'Share Values'!$V590,'Transactions (Dated)'!$B$2:$B$53,'Share Values'!X$11,'Transactions (Dated)'!$C$2:$C$53,"Buy")-SUMIFS('Transactions (Dated)'!$E$2:$E$53,'Transactions (Dated)'!$D$2:$D$53,'Share Values'!$V590,'Transactions (Dated)'!$B$2:$B$53,'Share Values'!X$11,'Transactions (Dated)'!$C$2:$C$53,"Sell")</f>
        <v>9375</v>
      </c>
      <c r="Y590" s="40">
        <f ca="1">Y589+SUMIFS('Transactions (Dated)'!$E$2:$E$53,'Transactions (Dated)'!$D$2:$D$53,'Share Values'!$V590,'Transactions (Dated)'!$B$2:$B$53,'Share Values'!Y$11,'Transactions (Dated)'!$C$2:$C$53,"Buy")-SUMIFS('Transactions (Dated)'!$E$2:$E$53,'Transactions (Dated)'!$D$2:$D$53,'Share Values'!$V590,'Transactions (Dated)'!$B$2:$B$53,'Share Values'!Y$11,'Transactions (Dated)'!$C$2:$C$53,"Sell")</f>
        <v>0</v>
      </c>
      <c r="Z590" s="40">
        <f ca="1">Z589+SUMIFS('Transactions (Dated)'!$E$2:$E$53,'Transactions (Dated)'!$D$2:$D$53,'Share Values'!$V590,'Transactions (Dated)'!$B$2:$B$53,'Share Values'!Z$11,'Transactions (Dated)'!$C$2:$C$53,"Buy")-SUMIFS('Transactions (Dated)'!$E$2:$E$53,'Transactions (Dated)'!$D$2:$D$53,'Share Values'!$V590,'Transactions (Dated)'!$B$2:$B$53,'Share Values'!Z$11,'Transactions (Dated)'!$C$2:$C$53,"Sell")</f>
        <v>1892</v>
      </c>
      <c r="AA590" s="40">
        <f ca="1">AA589+SUMIFS('Transactions (Dated)'!$E$2:$E$53,'Transactions (Dated)'!$D$2:$D$53,'Share Values'!$V590,'Transactions (Dated)'!$B$2:$B$53,'Share Values'!AA$11,'Transactions (Dated)'!$C$2:$C$53,"Buy")-SUMIFS('Transactions (Dated)'!$E$2:$E$53,'Transactions (Dated)'!$D$2:$D$53,'Share Values'!$V590,'Transactions (Dated)'!$B$2:$B$53,'Share Values'!AA$11,'Transactions (Dated)'!$C$2:$C$53,"Sell")</f>
        <v>2348</v>
      </c>
      <c r="AB590" s="40">
        <f ca="1">AB589+SUMIFS('Transactions (Dated)'!$E$2:$E$53,'Transactions (Dated)'!$D$2:$D$53,'Share Values'!$V590,'Transactions (Dated)'!$B$2:$B$53,'Share Values'!AB$11,'Transactions (Dated)'!$C$2:$C$53,"Buy")-SUMIFS('Transactions (Dated)'!$E$2:$E$53,'Transactions (Dated)'!$D$2:$D$53,'Share Values'!$V590,'Transactions (Dated)'!$B$2:$B$53,'Share Values'!AB$11,'Transactions (Dated)'!$C$2:$C$53,"Sell")</f>
        <v>4900</v>
      </c>
      <c r="AC590" s="40">
        <f ca="1">AC589+SUMIFS('Transactions (Dated)'!$E$2:$E$53,'Transactions (Dated)'!$D$2:$D$53,'Share Values'!$V590,'Transactions (Dated)'!$B$2:$B$53,'Share Values'!AC$11,'Transactions (Dated)'!$C$2:$C$53,"Buy")-SUMIFS('Transactions (Dated)'!$E$2:$E$53,'Transactions (Dated)'!$D$2:$D$53,'Share Values'!$V590,'Transactions (Dated)'!$B$2:$B$53,'Share Values'!AC$11,'Transactions (Dated)'!$C$2:$C$53,"Sell")</f>
        <v>2900</v>
      </c>
      <c r="AD590" s="40">
        <f ca="1">AD589+SUMIFS('Transactions (Dated)'!$E$2:$E$53,'Transactions (Dated)'!$D$2:$D$53,'Share Values'!$V590,'Transactions (Dated)'!$B$2:$B$53,'Share Values'!AD$11,'Transactions (Dated)'!$C$2:$C$53,"Buy")-SUMIFS('Transactions (Dated)'!$E$2:$E$53,'Transactions (Dated)'!$D$2:$D$53,'Share Values'!$V590,'Transactions (Dated)'!$B$2:$B$53,'Share Values'!AD$11,'Transactions (Dated)'!$C$2:$C$53,"Sell")</f>
        <v>14201</v>
      </c>
      <c r="AE590" s="40">
        <f ca="1">AE589+SUMIFS('Transactions (Dated)'!$E$2:$E$53,'Transactions (Dated)'!$D$2:$D$53,'Share Values'!$V590,'Transactions (Dated)'!$B$2:$B$53,'Share Values'!AE$11,'Transactions (Dated)'!$C$2:$C$53,"Buy")-SUMIFS('Transactions (Dated)'!$E$2:$E$53,'Transactions (Dated)'!$D$2:$D$53,'Share Values'!$V590,'Transactions (Dated)'!$B$2:$B$53,'Share Values'!AE$11,'Transactions (Dated)'!$C$2:$C$53,"Sell")</f>
        <v>6835</v>
      </c>
      <c r="AF590" s="40">
        <f ca="1">AF589+SUMIFS('Transactions (Dated)'!$E$2:$E$53,'Transactions (Dated)'!$D$2:$D$53,'Share Values'!$V590,'Transactions (Dated)'!$B$2:$B$53,'Share Values'!AF$11,'Transactions (Dated)'!$C$2:$C$53,"Buy")-SUMIFS('Transactions (Dated)'!$E$2:$E$53,'Transactions (Dated)'!$D$2:$D$53,'Share Values'!$V590,'Transactions (Dated)'!$B$2:$B$53,'Share Values'!AF$11,'Transactions (Dated)'!$C$2:$C$53,"Sell")</f>
        <v>4484</v>
      </c>
      <c r="AG590" s="40">
        <f ca="1">AG589+SUMIFS('Transactions (Dated)'!$E$2:$E$53,'Transactions (Dated)'!$D$2:$D$53,'Share Values'!$V590,'Transactions (Dated)'!$B$2:$B$53,'Share Values'!AG$11,'Transactions (Dated)'!$C$2:$C$53,"Buy")-SUMIFS('Transactions (Dated)'!$E$2:$E$53,'Transactions (Dated)'!$D$2:$D$53,'Share Values'!$V590,'Transactions (Dated)'!$B$2:$B$53,'Share Values'!AG$11,'Transactions (Dated)'!$C$2:$C$53,"Sell")</f>
        <v>2787</v>
      </c>
      <c r="AH590" s="40">
        <f ca="1">AH589+SUMIFS('Transactions (Dated)'!$E$2:$E$53,'Transactions (Dated)'!$D$2:$D$53,'Share Values'!$V590,'Transactions (Dated)'!$B$2:$B$53,'Share Values'!AH$11,'Transactions (Dated)'!$C$2:$C$53,"Buy")-SUMIFS('Transactions (Dated)'!$E$2:$E$53,'Transactions (Dated)'!$D$2:$D$53,'Share Values'!$V590,'Transactions (Dated)'!$B$2:$B$53,'Share Values'!AH$11,'Transactions (Dated)'!$C$2:$C$53,"Sell")</f>
        <v>41666</v>
      </c>
      <c r="AI590" s="40">
        <f ca="1">AI589+SUMIFS('Transactions (Dated)'!$E$2:$E$53,'Transactions (Dated)'!$D$2:$D$53,'Share Values'!$V590,'Transactions (Dated)'!$B$2:$B$53,'Share Values'!AI$11,'Transactions (Dated)'!$C$2:$C$53,"Buy")-SUMIFS('Transactions (Dated)'!$E$2:$E$53,'Transactions (Dated)'!$D$2:$D$53,'Share Values'!$V590,'Transactions (Dated)'!$B$2:$B$53,'Share Values'!AI$11,'Transactions (Dated)'!$C$2:$C$53,"Sell")</f>
        <v>5973</v>
      </c>
      <c r="AJ590" s="40">
        <f ca="1">AJ589+SUMIFS('Transactions (Dated)'!$E$2:$E$53,'Transactions (Dated)'!$D$2:$D$53,'Share Values'!$V590,'Transactions (Dated)'!$B$2:$B$53,'Share Values'!AJ$11,'Transactions (Dated)'!$C$2:$C$53,"Buy")-SUMIFS('Transactions (Dated)'!$E$2:$E$53,'Transactions (Dated)'!$D$2:$D$53,'Share Values'!$V590,'Transactions (Dated)'!$B$2:$B$53,'Share Values'!AJ$11,'Transactions (Dated)'!$C$2:$C$53,"Sell")</f>
        <v>1246</v>
      </c>
      <c r="AM590" s="3">
        <f t="shared" si="225"/>
        <v>42755</v>
      </c>
      <c r="AN590" s="6">
        <f t="shared" ca="1" si="226"/>
        <v>43845</v>
      </c>
      <c r="AO590" s="6">
        <f t="shared" ca="1" si="227"/>
        <v>21656.25</v>
      </c>
      <c r="AP590" s="6">
        <f t="shared" ca="1" si="228"/>
        <v>0</v>
      </c>
      <c r="AQ590" s="6">
        <f t="shared" ca="1" si="229"/>
        <v>74033.960000000006</v>
      </c>
      <c r="AR590" s="6">
        <f t="shared" ca="1" si="230"/>
        <v>30570.959999999999</v>
      </c>
      <c r="AS590" s="6">
        <f t="shared" ca="1" si="231"/>
        <v>72716</v>
      </c>
      <c r="AT590" s="6">
        <f t="shared" ca="1" si="232"/>
        <v>52983</v>
      </c>
      <c r="AU590" s="6">
        <f t="shared" ca="1" si="233"/>
        <v>95998.76</v>
      </c>
      <c r="AV590" s="6">
        <f t="shared" ca="1" si="234"/>
        <v>69101.849999999991</v>
      </c>
      <c r="AW590" s="6">
        <f t="shared" ca="1" si="235"/>
        <v>48561.72</v>
      </c>
      <c r="AX590" s="6">
        <f t="shared" ca="1" si="236"/>
        <v>62763.24</v>
      </c>
      <c r="AY590" s="6">
        <f t="shared" ca="1" si="237"/>
        <v>64165.64</v>
      </c>
      <c r="AZ590" s="6">
        <f t="shared" ca="1" si="238"/>
        <v>54951.6</v>
      </c>
      <c r="BA590" s="6">
        <f t="shared" ca="1" si="239"/>
        <v>51422.420000000006</v>
      </c>
      <c r="BB590" s="6"/>
      <c r="BD590" s="4">
        <f t="shared" ca="1" si="240"/>
        <v>742770.4</v>
      </c>
      <c r="BF590" s="3">
        <f t="shared" si="241"/>
        <v>42755</v>
      </c>
      <c r="BG590" s="6">
        <f>BG589+SUMIFS('Transactions (Dated)'!H:H,'Transactions (Dated)'!D:D,'Share Values'!AM590)</f>
        <v>383757.10999999993</v>
      </c>
      <c r="BH590" s="6">
        <f ca="1">BH589+SUMIFS('Transactions (Dated)'!$F:$F,'Transactions (Dated)'!$D:$D,$BF590,'Transactions (Dated)'!$B:$B,BH$11,'Transactions (Dated)'!$C:$C,"Dividend (paid to cash)")*W590</f>
        <v>0</v>
      </c>
      <c r="BI590" s="6">
        <f ca="1">BI589+SUMIFS('Transactions (Dated)'!$F:$F,'Transactions (Dated)'!$D:$D,$BF590,'Transactions (Dated)'!$B:$B,BI$11,'Transactions (Dated)'!$C:$C,"Dividend (paid to cash)")*X590</f>
        <v>2421.875</v>
      </c>
      <c r="BJ590" s="6">
        <f ca="1">BJ589+SUMIFS('Transactions (Dated)'!$F:$F,'Transactions (Dated)'!$D:$D,$BF590,'Transactions (Dated)'!$B:$B,BJ$11,'Transactions (Dated)'!$C:$C,"Dividend (paid to cash)")*Y590</f>
        <v>0</v>
      </c>
      <c r="BK590" s="6">
        <f ca="1">BK589+SUMIFS('Transactions (Dated)'!$F:$F,'Transactions (Dated)'!$D:$D,$BF590,'Transactions (Dated)'!$B:$B,BK$11,'Transactions (Dated)'!$C:$C,"Dividend (paid to cash)")*Z590</f>
        <v>567.6</v>
      </c>
      <c r="BL590" s="6">
        <f ca="1">BL589+SUMIFS('Transactions (Dated)'!$F:$F,'Transactions (Dated)'!$D:$D,$BF590,'Transactions (Dated)'!$B:$B,BL$11,'Transactions (Dated)'!$C:$C,"Dividend (paid to cash)")*AA590</f>
        <v>0</v>
      </c>
      <c r="BM590" s="6">
        <f ca="1">BM589+SUMIFS('Transactions (Dated)'!$F:$F,'Transactions (Dated)'!$D:$D,$BF590,'Transactions (Dated)'!$B:$B,BM$11,'Transactions (Dated)'!$C:$C,"Dividend (paid to cash)")*AB590</f>
        <v>4311.8040000000001</v>
      </c>
      <c r="BN590" s="6">
        <f ca="1">BN589+SUMIFS('Transactions (Dated)'!$F:$F,'Transactions (Dated)'!$D:$D,$BF590,'Transactions (Dated)'!$B:$B,BN$11,'Transactions (Dated)'!$C:$C,"Dividend (paid to cash)")*AC590</f>
        <v>3190</v>
      </c>
      <c r="BO590" s="6">
        <f ca="1">BO589+SUMIFS('Transactions (Dated)'!$F:$F,'Transactions (Dated)'!$D:$D,$BF590,'Transactions (Dated)'!$B:$B,BO$11,'Transactions (Dated)'!$C:$C,"Dividend (paid to cash)")*AD590</f>
        <v>0</v>
      </c>
      <c r="BP590" s="6">
        <f ca="1">BP589+SUMIFS('Transactions (Dated)'!$F:$F,'Transactions (Dated)'!$D:$D,$BF590,'Transactions (Dated)'!$B:$B,BP$11,'Transactions (Dated)'!$C:$C,"Dividend (paid to cash)")*AE590</f>
        <v>0</v>
      </c>
      <c r="BQ590" s="6">
        <f ca="1">BQ589+SUMIFS('Transactions (Dated)'!$F:$F,'Transactions (Dated)'!$D:$D,$BF590,'Transactions (Dated)'!$B:$B,BQ$11,'Transactions (Dated)'!$C:$C,"Dividend (paid to cash)")*AF590</f>
        <v>182.94720000000001</v>
      </c>
      <c r="BR590" s="6">
        <f ca="1">BR589+SUMIFS('Transactions (Dated)'!$F:$F,'Transactions (Dated)'!$D:$D,$BF590,'Transactions (Dated)'!$B:$B,BR$11,'Transactions (Dated)'!$C:$C,"Dividend (paid to cash)")*AG590</f>
        <v>376.245</v>
      </c>
      <c r="BS590" s="6">
        <f ca="1">BS589+SUMIFS('Transactions (Dated)'!$F:$F,'Transactions (Dated)'!$D:$D,$BF590,'Transactions (Dated)'!$B:$B,BS$11,'Transactions (Dated)'!$C:$C,"Dividend (paid to cash)")*AH590</f>
        <v>0</v>
      </c>
      <c r="BT590" s="6">
        <f ca="1">BT589+SUMIFS('Transactions (Dated)'!$F:$F,'Transactions (Dated)'!$D:$D,$BF590,'Transactions (Dated)'!$B:$B,BT$11,'Transactions (Dated)'!$C:$C,"Dividend (paid to cash)")*AI590</f>
        <v>0</v>
      </c>
      <c r="BU590" s="6">
        <f ca="1">BU589+SUMIFS('Transactions (Dated)'!$F:$F,'Transactions (Dated)'!$D:$D,$BF590,'Transactions (Dated)'!$B:$B,BU$11,'Transactions (Dated)'!$C:$C,"Dividend (paid to cash)")*AJ590</f>
        <v>0</v>
      </c>
      <c r="BX590" s="6">
        <f t="shared" ca="1" si="242"/>
        <v>394807.5811999999</v>
      </c>
      <c r="BZ590" s="3">
        <f t="shared" si="243"/>
        <v>42755</v>
      </c>
      <c r="CA590" s="4">
        <f t="shared" ca="1" si="244"/>
        <v>742770.4</v>
      </c>
      <c r="CB590" s="4">
        <f t="shared" ca="1" si="245"/>
        <v>394807.5811999999</v>
      </c>
      <c r="CD590" s="4">
        <f t="shared" ca="1" si="246"/>
        <v>1137577.9811999998</v>
      </c>
    </row>
    <row r="591" spans="2:82">
      <c r="B591" s="3">
        <f t="shared" si="247"/>
        <v>42758</v>
      </c>
      <c r="C591" s="2">
        <v>15480.1</v>
      </c>
      <c r="E591" s="70">
        <v>42758</v>
      </c>
      <c r="F591" s="69">
        <v>9.4600000000000009</v>
      </c>
      <c r="G591" s="69">
        <v>2.29</v>
      </c>
      <c r="H591" s="69">
        <v>20.87</v>
      </c>
      <c r="I591" s="69">
        <v>38.89</v>
      </c>
      <c r="J591" s="69">
        <v>13.05</v>
      </c>
      <c r="K591" s="69">
        <v>14.67</v>
      </c>
      <c r="L591" s="69">
        <v>17.989999999999998</v>
      </c>
      <c r="M591" s="69">
        <v>6.9</v>
      </c>
      <c r="N591" s="69">
        <v>10</v>
      </c>
      <c r="O591" s="69">
        <v>11</v>
      </c>
      <c r="P591" s="69">
        <v>22.71</v>
      </c>
      <c r="Q591" s="69">
        <v>1.54</v>
      </c>
      <c r="R591" s="69">
        <v>9.34</v>
      </c>
      <c r="S591" s="69">
        <v>41.19</v>
      </c>
      <c r="V591" s="3">
        <f t="shared" si="224"/>
        <v>42758</v>
      </c>
      <c r="W591" s="40">
        <f ca="1">W590+SUMIFS('Transactions (Dated)'!$E$2:$E$53,'Transactions (Dated)'!$D$2:$D$53,'Share Values'!$V591,'Transactions (Dated)'!$B$2:$B$53,'Share Values'!W$11,'Transactions (Dated)'!$C$2:$C$53,"Buy")-SUMIFS('Transactions (Dated)'!$E$2:$E$53,'Transactions (Dated)'!$D$2:$D$53,'Share Values'!$V591,'Transactions (Dated)'!$B$2:$B$53,'Share Values'!W$11,'Transactions (Dated)'!$C$2:$C$53,"Sell")</f>
        <v>4625</v>
      </c>
      <c r="X591" s="40">
        <f ca="1">X590+SUMIFS('Transactions (Dated)'!$E$2:$E$53,'Transactions (Dated)'!$D$2:$D$53,'Share Values'!$V591,'Transactions (Dated)'!$B$2:$B$53,'Share Values'!X$11,'Transactions (Dated)'!$C$2:$C$53,"Buy")-SUMIFS('Transactions (Dated)'!$E$2:$E$53,'Transactions (Dated)'!$D$2:$D$53,'Share Values'!$V591,'Transactions (Dated)'!$B$2:$B$53,'Share Values'!X$11,'Transactions (Dated)'!$C$2:$C$53,"Sell")</f>
        <v>9375</v>
      </c>
      <c r="Y591" s="40">
        <f ca="1">Y590+SUMIFS('Transactions (Dated)'!$E$2:$E$53,'Transactions (Dated)'!$D$2:$D$53,'Share Values'!$V591,'Transactions (Dated)'!$B$2:$B$53,'Share Values'!Y$11,'Transactions (Dated)'!$C$2:$C$53,"Buy")-SUMIFS('Transactions (Dated)'!$E$2:$E$53,'Transactions (Dated)'!$D$2:$D$53,'Share Values'!$V591,'Transactions (Dated)'!$B$2:$B$53,'Share Values'!Y$11,'Transactions (Dated)'!$C$2:$C$53,"Sell")</f>
        <v>0</v>
      </c>
      <c r="Z591" s="40">
        <f ca="1">Z590+SUMIFS('Transactions (Dated)'!$E$2:$E$53,'Transactions (Dated)'!$D$2:$D$53,'Share Values'!$V591,'Transactions (Dated)'!$B$2:$B$53,'Share Values'!Z$11,'Transactions (Dated)'!$C$2:$C$53,"Buy")-SUMIFS('Transactions (Dated)'!$E$2:$E$53,'Transactions (Dated)'!$D$2:$D$53,'Share Values'!$V591,'Transactions (Dated)'!$B$2:$B$53,'Share Values'!Z$11,'Transactions (Dated)'!$C$2:$C$53,"Sell")</f>
        <v>1892</v>
      </c>
      <c r="AA591" s="40">
        <f ca="1">AA590+SUMIFS('Transactions (Dated)'!$E$2:$E$53,'Transactions (Dated)'!$D$2:$D$53,'Share Values'!$V591,'Transactions (Dated)'!$B$2:$B$53,'Share Values'!AA$11,'Transactions (Dated)'!$C$2:$C$53,"Buy")-SUMIFS('Transactions (Dated)'!$E$2:$E$53,'Transactions (Dated)'!$D$2:$D$53,'Share Values'!$V591,'Transactions (Dated)'!$B$2:$B$53,'Share Values'!AA$11,'Transactions (Dated)'!$C$2:$C$53,"Sell")</f>
        <v>2348</v>
      </c>
      <c r="AB591" s="40">
        <f ca="1">AB590+SUMIFS('Transactions (Dated)'!$E$2:$E$53,'Transactions (Dated)'!$D$2:$D$53,'Share Values'!$V591,'Transactions (Dated)'!$B$2:$B$53,'Share Values'!AB$11,'Transactions (Dated)'!$C$2:$C$53,"Buy")-SUMIFS('Transactions (Dated)'!$E$2:$E$53,'Transactions (Dated)'!$D$2:$D$53,'Share Values'!$V591,'Transactions (Dated)'!$B$2:$B$53,'Share Values'!AB$11,'Transactions (Dated)'!$C$2:$C$53,"Sell")</f>
        <v>4900</v>
      </c>
      <c r="AC591" s="40">
        <f ca="1">AC590+SUMIFS('Transactions (Dated)'!$E$2:$E$53,'Transactions (Dated)'!$D$2:$D$53,'Share Values'!$V591,'Transactions (Dated)'!$B$2:$B$53,'Share Values'!AC$11,'Transactions (Dated)'!$C$2:$C$53,"Buy")-SUMIFS('Transactions (Dated)'!$E$2:$E$53,'Transactions (Dated)'!$D$2:$D$53,'Share Values'!$V591,'Transactions (Dated)'!$B$2:$B$53,'Share Values'!AC$11,'Transactions (Dated)'!$C$2:$C$53,"Sell")</f>
        <v>2900</v>
      </c>
      <c r="AD591" s="40">
        <f ca="1">AD590+SUMIFS('Transactions (Dated)'!$E$2:$E$53,'Transactions (Dated)'!$D$2:$D$53,'Share Values'!$V591,'Transactions (Dated)'!$B$2:$B$53,'Share Values'!AD$11,'Transactions (Dated)'!$C$2:$C$53,"Buy")-SUMIFS('Transactions (Dated)'!$E$2:$E$53,'Transactions (Dated)'!$D$2:$D$53,'Share Values'!$V591,'Transactions (Dated)'!$B$2:$B$53,'Share Values'!AD$11,'Transactions (Dated)'!$C$2:$C$53,"Sell")</f>
        <v>14201</v>
      </c>
      <c r="AE591" s="40">
        <f ca="1">AE590+SUMIFS('Transactions (Dated)'!$E$2:$E$53,'Transactions (Dated)'!$D$2:$D$53,'Share Values'!$V591,'Transactions (Dated)'!$B$2:$B$53,'Share Values'!AE$11,'Transactions (Dated)'!$C$2:$C$53,"Buy")-SUMIFS('Transactions (Dated)'!$E$2:$E$53,'Transactions (Dated)'!$D$2:$D$53,'Share Values'!$V591,'Transactions (Dated)'!$B$2:$B$53,'Share Values'!AE$11,'Transactions (Dated)'!$C$2:$C$53,"Sell")</f>
        <v>6835</v>
      </c>
      <c r="AF591" s="40">
        <f ca="1">AF590+SUMIFS('Transactions (Dated)'!$E$2:$E$53,'Transactions (Dated)'!$D$2:$D$53,'Share Values'!$V591,'Transactions (Dated)'!$B$2:$B$53,'Share Values'!AF$11,'Transactions (Dated)'!$C$2:$C$53,"Buy")-SUMIFS('Transactions (Dated)'!$E$2:$E$53,'Transactions (Dated)'!$D$2:$D$53,'Share Values'!$V591,'Transactions (Dated)'!$B$2:$B$53,'Share Values'!AF$11,'Transactions (Dated)'!$C$2:$C$53,"Sell")</f>
        <v>4484</v>
      </c>
      <c r="AG591" s="40">
        <f ca="1">AG590+SUMIFS('Transactions (Dated)'!$E$2:$E$53,'Transactions (Dated)'!$D$2:$D$53,'Share Values'!$V591,'Transactions (Dated)'!$B$2:$B$53,'Share Values'!AG$11,'Transactions (Dated)'!$C$2:$C$53,"Buy")-SUMIFS('Transactions (Dated)'!$E$2:$E$53,'Transactions (Dated)'!$D$2:$D$53,'Share Values'!$V591,'Transactions (Dated)'!$B$2:$B$53,'Share Values'!AG$11,'Transactions (Dated)'!$C$2:$C$53,"Sell")</f>
        <v>2787</v>
      </c>
      <c r="AH591" s="40">
        <f ca="1">AH590+SUMIFS('Transactions (Dated)'!$E$2:$E$53,'Transactions (Dated)'!$D$2:$D$53,'Share Values'!$V591,'Transactions (Dated)'!$B$2:$B$53,'Share Values'!AH$11,'Transactions (Dated)'!$C$2:$C$53,"Buy")-SUMIFS('Transactions (Dated)'!$E$2:$E$53,'Transactions (Dated)'!$D$2:$D$53,'Share Values'!$V591,'Transactions (Dated)'!$B$2:$B$53,'Share Values'!AH$11,'Transactions (Dated)'!$C$2:$C$53,"Sell")</f>
        <v>41666</v>
      </c>
      <c r="AI591" s="40">
        <f ca="1">AI590+SUMIFS('Transactions (Dated)'!$E$2:$E$53,'Transactions (Dated)'!$D$2:$D$53,'Share Values'!$V591,'Transactions (Dated)'!$B$2:$B$53,'Share Values'!AI$11,'Transactions (Dated)'!$C$2:$C$53,"Buy")-SUMIFS('Transactions (Dated)'!$E$2:$E$53,'Transactions (Dated)'!$D$2:$D$53,'Share Values'!$V591,'Transactions (Dated)'!$B$2:$B$53,'Share Values'!AI$11,'Transactions (Dated)'!$C$2:$C$53,"Sell")</f>
        <v>5973</v>
      </c>
      <c r="AJ591" s="40">
        <f ca="1">AJ590+SUMIFS('Transactions (Dated)'!$E$2:$E$53,'Transactions (Dated)'!$D$2:$D$53,'Share Values'!$V591,'Transactions (Dated)'!$B$2:$B$53,'Share Values'!AJ$11,'Transactions (Dated)'!$C$2:$C$53,"Buy")-SUMIFS('Transactions (Dated)'!$E$2:$E$53,'Transactions (Dated)'!$D$2:$D$53,'Share Values'!$V591,'Transactions (Dated)'!$B$2:$B$53,'Share Values'!AJ$11,'Transactions (Dated)'!$C$2:$C$53,"Sell")</f>
        <v>1246</v>
      </c>
      <c r="AM591" s="3">
        <f t="shared" si="225"/>
        <v>42758</v>
      </c>
      <c r="AN591" s="6">
        <f t="shared" ca="1" si="226"/>
        <v>43752.500000000007</v>
      </c>
      <c r="AO591" s="6">
        <f t="shared" ca="1" si="227"/>
        <v>21468.75</v>
      </c>
      <c r="AP591" s="6">
        <f t="shared" ca="1" si="228"/>
        <v>0</v>
      </c>
      <c r="AQ591" s="6">
        <f t="shared" ca="1" si="229"/>
        <v>73579.88</v>
      </c>
      <c r="AR591" s="6">
        <f t="shared" ca="1" si="230"/>
        <v>30641.4</v>
      </c>
      <c r="AS591" s="6">
        <f t="shared" ca="1" si="231"/>
        <v>71883</v>
      </c>
      <c r="AT591" s="6">
        <f t="shared" ca="1" si="232"/>
        <v>52170.999999999993</v>
      </c>
      <c r="AU591" s="6">
        <f t="shared" ca="1" si="233"/>
        <v>97986.900000000009</v>
      </c>
      <c r="AV591" s="6">
        <f t="shared" ca="1" si="234"/>
        <v>68350</v>
      </c>
      <c r="AW591" s="6">
        <f t="shared" ca="1" si="235"/>
        <v>49324</v>
      </c>
      <c r="AX591" s="6">
        <f t="shared" ca="1" si="236"/>
        <v>63292.770000000004</v>
      </c>
      <c r="AY591" s="6">
        <f t="shared" ca="1" si="237"/>
        <v>64165.64</v>
      </c>
      <c r="AZ591" s="6">
        <f t="shared" ca="1" si="238"/>
        <v>55787.82</v>
      </c>
      <c r="BA591" s="6">
        <f t="shared" ca="1" si="239"/>
        <v>51322.74</v>
      </c>
      <c r="BB591" s="6"/>
      <c r="BD591" s="4">
        <f t="shared" ca="1" si="240"/>
        <v>743726.39999999991</v>
      </c>
      <c r="BF591" s="3">
        <f t="shared" si="241"/>
        <v>42758</v>
      </c>
      <c r="BG591" s="6">
        <f>BG590+SUMIFS('Transactions (Dated)'!H:H,'Transactions (Dated)'!D:D,'Share Values'!AM591)</f>
        <v>383757.10999999993</v>
      </c>
      <c r="BH591" s="6">
        <f ca="1">BH590+SUMIFS('Transactions (Dated)'!$F:$F,'Transactions (Dated)'!$D:$D,$BF591,'Transactions (Dated)'!$B:$B,BH$11,'Transactions (Dated)'!$C:$C,"Dividend (paid to cash)")*W591</f>
        <v>0</v>
      </c>
      <c r="BI591" s="6">
        <f ca="1">BI590+SUMIFS('Transactions (Dated)'!$F:$F,'Transactions (Dated)'!$D:$D,$BF591,'Transactions (Dated)'!$B:$B,BI$11,'Transactions (Dated)'!$C:$C,"Dividend (paid to cash)")*X591</f>
        <v>2421.875</v>
      </c>
      <c r="BJ591" s="6">
        <f ca="1">BJ590+SUMIFS('Transactions (Dated)'!$F:$F,'Transactions (Dated)'!$D:$D,$BF591,'Transactions (Dated)'!$B:$B,BJ$11,'Transactions (Dated)'!$C:$C,"Dividend (paid to cash)")*Y591</f>
        <v>0</v>
      </c>
      <c r="BK591" s="6">
        <f ca="1">BK590+SUMIFS('Transactions (Dated)'!$F:$F,'Transactions (Dated)'!$D:$D,$BF591,'Transactions (Dated)'!$B:$B,BK$11,'Transactions (Dated)'!$C:$C,"Dividend (paid to cash)")*Z591</f>
        <v>567.6</v>
      </c>
      <c r="BL591" s="6">
        <f ca="1">BL590+SUMIFS('Transactions (Dated)'!$F:$F,'Transactions (Dated)'!$D:$D,$BF591,'Transactions (Dated)'!$B:$B,BL$11,'Transactions (Dated)'!$C:$C,"Dividend (paid to cash)")*AA591</f>
        <v>0</v>
      </c>
      <c r="BM591" s="6">
        <f ca="1">BM590+SUMIFS('Transactions (Dated)'!$F:$F,'Transactions (Dated)'!$D:$D,$BF591,'Transactions (Dated)'!$B:$B,BM$11,'Transactions (Dated)'!$C:$C,"Dividend (paid to cash)")*AB591</f>
        <v>4311.8040000000001</v>
      </c>
      <c r="BN591" s="6">
        <f ca="1">BN590+SUMIFS('Transactions (Dated)'!$F:$F,'Transactions (Dated)'!$D:$D,$BF591,'Transactions (Dated)'!$B:$B,BN$11,'Transactions (Dated)'!$C:$C,"Dividend (paid to cash)")*AC591</f>
        <v>3190</v>
      </c>
      <c r="BO591" s="6">
        <f ca="1">BO590+SUMIFS('Transactions (Dated)'!$F:$F,'Transactions (Dated)'!$D:$D,$BF591,'Transactions (Dated)'!$B:$B,BO$11,'Transactions (Dated)'!$C:$C,"Dividend (paid to cash)")*AD591</f>
        <v>0</v>
      </c>
      <c r="BP591" s="6">
        <f ca="1">BP590+SUMIFS('Transactions (Dated)'!$F:$F,'Transactions (Dated)'!$D:$D,$BF591,'Transactions (Dated)'!$B:$B,BP$11,'Transactions (Dated)'!$C:$C,"Dividend (paid to cash)")*AE591</f>
        <v>0</v>
      </c>
      <c r="BQ591" s="6">
        <f ca="1">BQ590+SUMIFS('Transactions (Dated)'!$F:$F,'Transactions (Dated)'!$D:$D,$BF591,'Transactions (Dated)'!$B:$B,BQ$11,'Transactions (Dated)'!$C:$C,"Dividend (paid to cash)")*AF591</f>
        <v>182.94720000000001</v>
      </c>
      <c r="BR591" s="6">
        <f ca="1">BR590+SUMIFS('Transactions (Dated)'!$F:$F,'Transactions (Dated)'!$D:$D,$BF591,'Transactions (Dated)'!$B:$B,BR$11,'Transactions (Dated)'!$C:$C,"Dividend (paid to cash)")*AG591</f>
        <v>376.245</v>
      </c>
      <c r="BS591" s="6">
        <f ca="1">BS590+SUMIFS('Transactions (Dated)'!$F:$F,'Transactions (Dated)'!$D:$D,$BF591,'Transactions (Dated)'!$B:$B,BS$11,'Transactions (Dated)'!$C:$C,"Dividend (paid to cash)")*AH591</f>
        <v>0</v>
      </c>
      <c r="BT591" s="6">
        <f ca="1">BT590+SUMIFS('Transactions (Dated)'!$F:$F,'Transactions (Dated)'!$D:$D,$BF591,'Transactions (Dated)'!$B:$B,BT$11,'Transactions (Dated)'!$C:$C,"Dividend (paid to cash)")*AI591</f>
        <v>0</v>
      </c>
      <c r="BU591" s="6">
        <f ca="1">BU590+SUMIFS('Transactions (Dated)'!$F:$F,'Transactions (Dated)'!$D:$D,$BF591,'Transactions (Dated)'!$B:$B,BU$11,'Transactions (Dated)'!$C:$C,"Dividend (paid to cash)")*AJ591</f>
        <v>0</v>
      </c>
      <c r="BX591" s="6">
        <f t="shared" ca="1" si="242"/>
        <v>394807.5811999999</v>
      </c>
      <c r="BZ591" s="3">
        <f t="shared" si="243"/>
        <v>42758</v>
      </c>
      <c r="CA591" s="4">
        <f t="shared" ca="1" si="244"/>
        <v>743726.39999999991</v>
      </c>
      <c r="CB591" s="4">
        <f t="shared" ca="1" si="245"/>
        <v>394807.5811999999</v>
      </c>
      <c r="CD591" s="4">
        <f t="shared" ca="1" si="246"/>
        <v>1138533.9811999998</v>
      </c>
    </row>
    <row r="592" spans="2:82">
      <c r="B592" s="3">
        <f t="shared" si="247"/>
        <v>42759</v>
      </c>
      <c r="C592" s="2">
        <v>15610.7</v>
      </c>
      <c r="E592" s="70">
        <v>42759</v>
      </c>
      <c r="F592" s="69">
        <v>9.48</v>
      </c>
      <c r="G592" s="69">
        <v>2.33</v>
      </c>
      <c r="H592" s="69">
        <v>21.06</v>
      </c>
      <c r="I592" s="69">
        <v>38.979999999999997</v>
      </c>
      <c r="J592" s="69">
        <v>13.4</v>
      </c>
      <c r="K592" s="69">
        <v>14.84</v>
      </c>
      <c r="L592" s="69">
        <v>18.170000000000002</v>
      </c>
      <c r="M592" s="69">
        <v>6.7</v>
      </c>
      <c r="N592" s="69">
        <v>10.38</v>
      </c>
      <c r="O592" s="69">
        <v>10.84</v>
      </c>
      <c r="P592" s="69">
        <v>22.99</v>
      </c>
      <c r="Q592" s="69">
        <v>1.65</v>
      </c>
      <c r="R592" s="69">
        <v>10.01</v>
      </c>
      <c r="S592" s="69">
        <v>41.4</v>
      </c>
      <c r="V592" s="3">
        <f t="shared" si="224"/>
        <v>42759</v>
      </c>
      <c r="W592" s="40">
        <f ca="1">W591+SUMIFS('Transactions (Dated)'!$E$2:$E$53,'Transactions (Dated)'!$D$2:$D$53,'Share Values'!$V592,'Transactions (Dated)'!$B$2:$B$53,'Share Values'!W$11,'Transactions (Dated)'!$C$2:$C$53,"Buy")-SUMIFS('Transactions (Dated)'!$E$2:$E$53,'Transactions (Dated)'!$D$2:$D$53,'Share Values'!$V592,'Transactions (Dated)'!$B$2:$B$53,'Share Values'!W$11,'Transactions (Dated)'!$C$2:$C$53,"Sell")</f>
        <v>4625</v>
      </c>
      <c r="X592" s="40">
        <f ca="1">X591+SUMIFS('Transactions (Dated)'!$E$2:$E$53,'Transactions (Dated)'!$D$2:$D$53,'Share Values'!$V592,'Transactions (Dated)'!$B$2:$B$53,'Share Values'!X$11,'Transactions (Dated)'!$C$2:$C$53,"Buy")-SUMIFS('Transactions (Dated)'!$E$2:$E$53,'Transactions (Dated)'!$D$2:$D$53,'Share Values'!$V592,'Transactions (Dated)'!$B$2:$B$53,'Share Values'!X$11,'Transactions (Dated)'!$C$2:$C$53,"Sell")</f>
        <v>9375</v>
      </c>
      <c r="Y592" s="40">
        <f ca="1">Y591+SUMIFS('Transactions (Dated)'!$E$2:$E$53,'Transactions (Dated)'!$D$2:$D$53,'Share Values'!$V592,'Transactions (Dated)'!$B$2:$B$53,'Share Values'!Y$11,'Transactions (Dated)'!$C$2:$C$53,"Buy")-SUMIFS('Transactions (Dated)'!$E$2:$E$53,'Transactions (Dated)'!$D$2:$D$53,'Share Values'!$V592,'Transactions (Dated)'!$B$2:$B$53,'Share Values'!Y$11,'Transactions (Dated)'!$C$2:$C$53,"Sell")</f>
        <v>0</v>
      </c>
      <c r="Z592" s="40">
        <f ca="1">Z591+SUMIFS('Transactions (Dated)'!$E$2:$E$53,'Transactions (Dated)'!$D$2:$D$53,'Share Values'!$V592,'Transactions (Dated)'!$B$2:$B$53,'Share Values'!Z$11,'Transactions (Dated)'!$C$2:$C$53,"Buy")-SUMIFS('Transactions (Dated)'!$E$2:$E$53,'Transactions (Dated)'!$D$2:$D$53,'Share Values'!$V592,'Transactions (Dated)'!$B$2:$B$53,'Share Values'!Z$11,'Transactions (Dated)'!$C$2:$C$53,"Sell")</f>
        <v>1892</v>
      </c>
      <c r="AA592" s="40">
        <f ca="1">AA591+SUMIFS('Transactions (Dated)'!$E$2:$E$53,'Transactions (Dated)'!$D$2:$D$53,'Share Values'!$V592,'Transactions (Dated)'!$B$2:$B$53,'Share Values'!AA$11,'Transactions (Dated)'!$C$2:$C$53,"Buy")-SUMIFS('Transactions (Dated)'!$E$2:$E$53,'Transactions (Dated)'!$D$2:$D$53,'Share Values'!$V592,'Transactions (Dated)'!$B$2:$B$53,'Share Values'!AA$11,'Transactions (Dated)'!$C$2:$C$53,"Sell")</f>
        <v>2348</v>
      </c>
      <c r="AB592" s="40">
        <f ca="1">AB591+SUMIFS('Transactions (Dated)'!$E$2:$E$53,'Transactions (Dated)'!$D$2:$D$53,'Share Values'!$V592,'Transactions (Dated)'!$B$2:$B$53,'Share Values'!AB$11,'Transactions (Dated)'!$C$2:$C$53,"Buy")-SUMIFS('Transactions (Dated)'!$E$2:$E$53,'Transactions (Dated)'!$D$2:$D$53,'Share Values'!$V592,'Transactions (Dated)'!$B$2:$B$53,'Share Values'!AB$11,'Transactions (Dated)'!$C$2:$C$53,"Sell")</f>
        <v>4900</v>
      </c>
      <c r="AC592" s="40">
        <f ca="1">AC591+SUMIFS('Transactions (Dated)'!$E$2:$E$53,'Transactions (Dated)'!$D$2:$D$53,'Share Values'!$V592,'Transactions (Dated)'!$B$2:$B$53,'Share Values'!AC$11,'Transactions (Dated)'!$C$2:$C$53,"Buy")-SUMIFS('Transactions (Dated)'!$E$2:$E$53,'Transactions (Dated)'!$D$2:$D$53,'Share Values'!$V592,'Transactions (Dated)'!$B$2:$B$53,'Share Values'!AC$11,'Transactions (Dated)'!$C$2:$C$53,"Sell")</f>
        <v>2900</v>
      </c>
      <c r="AD592" s="40">
        <f ca="1">AD591+SUMIFS('Transactions (Dated)'!$E$2:$E$53,'Transactions (Dated)'!$D$2:$D$53,'Share Values'!$V592,'Transactions (Dated)'!$B$2:$B$53,'Share Values'!AD$11,'Transactions (Dated)'!$C$2:$C$53,"Buy")-SUMIFS('Transactions (Dated)'!$E$2:$E$53,'Transactions (Dated)'!$D$2:$D$53,'Share Values'!$V592,'Transactions (Dated)'!$B$2:$B$53,'Share Values'!AD$11,'Transactions (Dated)'!$C$2:$C$53,"Sell")</f>
        <v>14201</v>
      </c>
      <c r="AE592" s="40">
        <f ca="1">AE591+SUMIFS('Transactions (Dated)'!$E$2:$E$53,'Transactions (Dated)'!$D$2:$D$53,'Share Values'!$V592,'Transactions (Dated)'!$B$2:$B$53,'Share Values'!AE$11,'Transactions (Dated)'!$C$2:$C$53,"Buy")-SUMIFS('Transactions (Dated)'!$E$2:$E$53,'Transactions (Dated)'!$D$2:$D$53,'Share Values'!$V592,'Transactions (Dated)'!$B$2:$B$53,'Share Values'!AE$11,'Transactions (Dated)'!$C$2:$C$53,"Sell")</f>
        <v>6835</v>
      </c>
      <c r="AF592" s="40">
        <f ca="1">AF591+SUMIFS('Transactions (Dated)'!$E$2:$E$53,'Transactions (Dated)'!$D$2:$D$53,'Share Values'!$V592,'Transactions (Dated)'!$B$2:$B$53,'Share Values'!AF$11,'Transactions (Dated)'!$C$2:$C$53,"Buy")-SUMIFS('Transactions (Dated)'!$E$2:$E$53,'Transactions (Dated)'!$D$2:$D$53,'Share Values'!$V592,'Transactions (Dated)'!$B$2:$B$53,'Share Values'!AF$11,'Transactions (Dated)'!$C$2:$C$53,"Sell")</f>
        <v>4484</v>
      </c>
      <c r="AG592" s="40">
        <f ca="1">AG591+SUMIFS('Transactions (Dated)'!$E$2:$E$53,'Transactions (Dated)'!$D$2:$D$53,'Share Values'!$V592,'Transactions (Dated)'!$B$2:$B$53,'Share Values'!AG$11,'Transactions (Dated)'!$C$2:$C$53,"Buy")-SUMIFS('Transactions (Dated)'!$E$2:$E$53,'Transactions (Dated)'!$D$2:$D$53,'Share Values'!$V592,'Transactions (Dated)'!$B$2:$B$53,'Share Values'!AG$11,'Transactions (Dated)'!$C$2:$C$53,"Sell")</f>
        <v>2787</v>
      </c>
      <c r="AH592" s="40">
        <f ca="1">AH591+SUMIFS('Transactions (Dated)'!$E$2:$E$53,'Transactions (Dated)'!$D$2:$D$53,'Share Values'!$V592,'Transactions (Dated)'!$B$2:$B$53,'Share Values'!AH$11,'Transactions (Dated)'!$C$2:$C$53,"Buy")-SUMIFS('Transactions (Dated)'!$E$2:$E$53,'Transactions (Dated)'!$D$2:$D$53,'Share Values'!$V592,'Transactions (Dated)'!$B$2:$B$53,'Share Values'!AH$11,'Transactions (Dated)'!$C$2:$C$53,"Sell")</f>
        <v>41666</v>
      </c>
      <c r="AI592" s="40">
        <f ca="1">AI591+SUMIFS('Transactions (Dated)'!$E$2:$E$53,'Transactions (Dated)'!$D$2:$D$53,'Share Values'!$V592,'Transactions (Dated)'!$B$2:$B$53,'Share Values'!AI$11,'Transactions (Dated)'!$C$2:$C$53,"Buy")-SUMIFS('Transactions (Dated)'!$E$2:$E$53,'Transactions (Dated)'!$D$2:$D$53,'Share Values'!$V592,'Transactions (Dated)'!$B$2:$B$53,'Share Values'!AI$11,'Transactions (Dated)'!$C$2:$C$53,"Sell")</f>
        <v>5973</v>
      </c>
      <c r="AJ592" s="40">
        <f ca="1">AJ591+SUMIFS('Transactions (Dated)'!$E$2:$E$53,'Transactions (Dated)'!$D$2:$D$53,'Share Values'!$V592,'Transactions (Dated)'!$B$2:$B$53,'Share Values'!AJ$11,'Transactions (Dated)'!$C$2:$C$53,"Buy")-SUMIFS('Transactions (Dated)'!$E$2:$E$53,'Transactions (Dated)'!$D$2:$D$53,'Share Values'!$V592,'Transactions (Dated)'!$B$2:$B$53,'Share Values'!AJ$11,'Transactions (Dated)'!$C$2:$C$53,"Sell")</f>
        <v>1246</v>
      </c>
      <c r="AM592" s="3">
        <f t="shared" si="225"/>
        <v>42759</v>
      </c>
      <c r="AN592" s="6">
        <f t="shared" ca="1" si="226"/>
        <v>43845</v>
      </c>
      <c r="AO592" s="6">
        <f t="shared" ca="1" si="227"/>
        <v>21843.75</v>
      </c>
      <c r="AP592" s="6">
        <f t="shared" ca="1" si="228"/>
        <v>0</v>
      </c>
      <c r="AQ592" s="6">
        <f t="shared" ca="1" si="229"/>
        <v>73750.159999999989</v>
      </c>
      <c r="AR592" s="6">
        <f t="shared" ca="1" si="230"/>
        <v>31463.200000000001</v>
      </c>
      <c r="AS592" s="6">
        <f t="shared" ca="1" si="231"/>
        <v>72716</v>
      </c>
      <c r="AT592" s="6">
        <f t="shared" ca="1" si="232"/>
        <v>52693.000000000007</v>
      </c>
      <c r="AU592" s="6">
        <f t="shared" ca="1" si="233"/>
        <v>95146.7</v>
      </c>
      <c r="AV592" s="6">
        <f t="shared" ca="1" si="234"/>
        <v>70947.3</v>
      </c>
      <c r="AW592" s="6">
        <f t="shared" ca="1" si="235"/>
        <v>48606.559999999998</v>
      </c>
      <c r="AX592" s="6">
        <f t="shared" ca="1" si="236"/>
        <v>64073.13</v>
      </c>
      <c r="AY592" s="6">
        <f t="shared" ca="1" si="237"/>
        <v>68748.899999999994</v>
      </c>
      <c r="AZ592" s="6">
        <f t="shared" ca="1" si="238"/>
        <v>59789.729999999996</v>
      </c>
      <c r="BA592" s="6">
        <f t="shared" ca="1" si="239"/>
        <v>51584.4</v>
      </c>
      <c r="BB592" s="6"/>
      <c r="BD592" s="4">
        <f t="shared" ca="1" si="240"/>
        <v>755207.83</v>
      </c>
      <c r="BF592" s="3">
        <f t="shared" si="241"/>
        <v>42759</v>
      </c>
      <c r="BG592" s="6">
        <f>BG591+SUMIFS('Transactions (Dated)'!H:H,'Transactions (Dated)'!D:D,'Share Values'!AM592)</f>
        <v>383757.10999999993</v>
      </c>
      <c r="BH592" s="6">
        <f ca="1">BH591+SUMIFS('Transactions (Dated)'!$F:$F,'Transactions (Dated)'!$D:$D,$BF592,'Transactions (Dated)'!$B:$B,BH$11,'Transactions (Dated)'!$C:$C,"Dividend (paid to cash)")*W592</f>
        <v>0</v>
      </c>
      <c r="BI592" s="6">
        <f ca="1">BI591+SUMIFS('Transactions (Dated)'!$F:$F,'Transactions (Dated)'!$D:$D,$BF592,'Transactions (Dated)'!$B:$B,BI$11,'Transactions (Dated)'!$C:$C,"Dividend (paid to cash)")*X592</f>
        <v>2421.875</v>
      </c>
      <c r="BJ592" s="6">
        <f ca="1">BJ591+SUMIFS('Transactions (Dated)'!$F:$F,'Transactions (Dated)'!$D:$D,$BF592,'Transactions (Dated)'!$B:$B,BJ$11,'Transactions (Dated)'!$C:$C,"Dividend (paid to cash)")*Y592</f>
        <v>0</v>
      </c>
      <c r="BK592" s="6">
        <f ca="1">BK591+SUMIFS('Transactions (Dated)'!$F:$F,'Transactions (Dated)'!$D:$D,$BF592,'Transactions (Dated)'!$B:$B,BK$11,'Transactions (Dated)'!$C:$C,"Dividend (paid to cash)")*Z592</f>
        <v>567.6</v>
      </c>
      <c r="BL592" s="6">
        <f ca="1">BL591+SUMIFS('Transactions (Dated)'!$F:$F,'Transactions (Dated)'!$D:$D,$BF592,'Transactions (Dated)'!$B:$B,BL$11,'Transactions (Dated)'!$C:$C,"Dividend (paid to cash)")*AA592</f>
        <v>0</v>
      </c>
      <c r="BM592" s="6">
        <f ca="1">BM591+SUMIFS('Transactions (Dated)'!$F:$F,'Transactions (Dated)'!$D:$D,$BF592,'Transactions (Dated)'!$B:$B,BM$11,'Transactions (Dated)'!$C:$C,"Dividend (paid to cash)")*AB592</f>
        <v>4311.8040000000001</v>
      </c>
      <c r="BN592" s="6">
        <f ca="1">BN591+SUMIFS('Transactions (Dated)'!$F:$F,'Transactions (Dated)'!$D:$D,$BF592,'Transactions (Dated)'!$B:$B,BN$11,'Transactions (Dated)'!$C:$C,"Dividend (paid to cash)")*AC592</f>
        <v>3190</v>
      </c>
      <c r="BO592" s="6">
        <f ca="1">BO591+SUMIFS('Transactions (Dated)'!$F:$F,'Transactions (Dated)'!$D:$D,$BF592,'Transactions (Dated)'!$B:$B,BO$11,'Transactions (Dated)'!$C:$C,"Dividend (paid to cash)")*AD592</f>
        <v>0</v>
      </c>
      <c r="BP592" s="6">
        <f ca="1">BP591+SUMIFS('Transactions (Dated)'!$F:$F,'Transactions (Dated)'!$D:$D,$BF592,'Transactions (Dated)'!$B:$B,BP$11,'Transactions (Dated)'!$C:$C,"Dividend (paid to cash)")*AE592</f>
        <v>0</v>
      </c>
      <c r="BQ592" s="6">
        <f ca="1">BQ591+SUMIFS('Transactions (Dated)'!$F:$F,'Transactions (Dated)'!$D:$D,$BF592,'Transactions (Dated)'!$B:$B,BQ$11,'Transactions (Dated)'!$C:$C,"Dividend (paid to cash)")*AF592</f>
        <v>182.94720000000001</v>
      </c>
      <c r="BR592" s="6">
        <f ca="1">BR591+SUMIFS('Transactions (Dated)'!$F:$F,'Transactions (Dated)'!$D:$D,$BF592,'Transactions (Dated)'!$B:$B,BR$11,'Transactions (Dated)'!$C:$C,"Dividend (paid to cash)")*AG592</f>
        <v>376.245</v>
      </c>
      <c r="BS592" s="6">
        <f ca="1">BS591+SUMIFS('Transactions (Dated)'!$F:$F,'Transactions (Dated)'!$D:$D,$BF592,'Transactions (Dated)'!$B:$B,BS$11,'Transactions (Dated)'!$C:$C,"Dividend (paid to cash)")*AH592</f>
        <v>0</v>
      </c>
      <c r="BT592" s="6">
        <f ca="1">BT591+SUMIFS('Transactions (Dated)'!$F:$F,'Transactions (Dated)'!$D:$D,$BF592,'Transactions (Dated)'!$B:$B,BT$11,'Transactions (Dated)'!$C:$C,"Dividend (paid to cash)")*AI592</f>
        <v>0</v>
      </c>
      <c r="BU592" s="6">
        <f ca="1">BU591+SUMIFS('Transactions (Dated)'!$F:$F,'Transactions (Dated)'!$D:$D,$BF592,'Transactions (Dated)'!$B:$B,BU$11,'Transactions (Dated)'!$C:$C,"Dividend (paid to cash)")*AJ592</f>
        <v>0</v>
      </c>
      <c r="BX592" s="6">
        <f t="shared" ca="1" si="242"/>
        <v>394807.5811999999</v>
      </c>
      <c r="BZ592" s="3">
        <f t="shared" si="243"/>
        <v>42759</v>
      </c>
      <c r="CA592" s="4">
        <f t="shared" ca="1" si="244"/>
        <v>755207.83</v>
      </c>
      <c r="CB592" s="4">
        <f t="shared" ca="1" si="245"/>
        <v>394807.5811999999</v>
      </c>
      <c r="CD592" s="4">
        <f t="shared" ca="1" si="246"/>
        <v>1150015.4112</v>
      </c>
    </row>
    <row r="593" spans="2:82">
      <c r="B593" s="3">
        <f t="shared" si="247"/>
        <v>42760</v>
      </c>
      <c r="C593" s="2">
        <v>15643.8</v>
      </c>
      <c r="E593" s="70">
        <v>42760</v>
      </c>
      <c r="F593" s="69">
        <v>9.57</v>
      </c>
      <c r="G593" s="69">
        <v>2.27</v>
      </c>
      <c r="H593" s="69">
        <v>21.107900000000001</v>
      </c>
      <c r="I593" s="69">
        <v>39.24</v>
      </c>
      <c r="J593" s="69">
        <v>14.27</v>
      </c>
      <c r="K593" s="69">
        <v>14.93</v>
      </c>
      <c r="L593" s="69">
        <v>18.420000000000002</v>
      </c>
      <c r="M593" s="69">
        <v>6.39</v>
      </c>
      <c r="N593" s="69">
        <v>10.49</v>
      </c>
      <c r="O593" s="69">
        <v>10.65</v>
      </c>
      <c r="P593" s="69">
        <v>23.2</v>
      </c>
      <c r="Q593" s="69">
        <v>1.64</v>
      </c>
      <c r="R593" s="69">
        <v>10.57</v>
      </c>
      <c r="S593" s="69">
        <v>41.57</v>
      </c>
      <c r="V593" s="3">
        <f t="shared" si="224"/>
        <v>42760</v>
      </c>
      <c r="W593" s="40">
        <f ca="1">W592+SUMIFS('Transactions (Dated)'!$E$2:$E$53,'Transactions (Dated)'!$D$2:$D$53,'Share Values'!$V593,'Transactions (Dated)'!$B$2:$B$53,'Share Values'!W$11,'Transactions (Dated)'!$C$2:$C$53,"Buy")-SUMIFS('Transactions (Dated)'!$E$2:$E$53,'Transactions (Dated)'!$D$2:$D$53,'Share Values'!$V593,'Transactions (Dated)'!$B$2:$B$53,'Share Values'!W$11,'Transactions (Dated)'!$C$2:$C$53,"Sell")</f>
        <v>4625</v>
      </c>
      <c r="X593" s="40">
        <f ca="1">X592+SUMIFS('Transactions (Dated)'!$E$2:$E$53,'Transactions (Dated)'!$D$2:$D$53,'Share Values'!$V593,'Transactions (Dated)'!$B$2:$B$53,'Share Values'!X$11,'Transactions (Dated)'!$C$2:$C$53,"Buy")-SUMIFS('Transactions (Dated)'!$E$2:$E$53,'Transactions (Dated)'!$D$2:$D$53,'Share Values'!$V593,'Transactions (Dated)'!$B$2:$B$53,'Share Values'!X$11,'Transactions (Dated)'!$C$2:$C$53,"Sell")</f>
        <v>9375</v>
      </c>
      <c r="Y593" s="40">
        <f ca="1">Y592+SUMIFS('Transactions (Dated)'!$E$2:$E$53,'Transactions (Dated)'!$D$2:$D$53,'Share Values'!$V593,'Transactions (Dated)'!$B$2:$B$53,'Share Values'!Y$11,'Transactions (Dated)'!$C$2:$C$53,"Buy")-SUMIFS('Transactions (Dated)'!$E$2:$E$53,'Transactions (Dated)'!$D$2:$D$53,'Share Values'!$V593,'Transactions (Dated)'!$B$2:$B$53,'Share Values'!Y$11,'Transactions (Dated)'!$C$2:$C$53,"Sell")</f>
        <v>0</v>
      </c>
      <c r="Z593" s="40">
        <f ca="1">Z592+SUMIFS('Transactions (Dated)'!$E$2:$E$53,'Transactions (Dated)'!$D$2:$D$53,'Share Values'!$V593,'Transactions (Dated)'!$B$2:$B$53,'Share Values'!Z$11,'Transactions (Dated)'!$C$2:$C$53,"Buy")-SUMIFS('Transactions (Dated)'!$E$2:$E$53,'Transactions (Dated)'!$D$2:$D$53,'Share Values'!$V593,'Transactions (Dated)'!$B$2:$B$53,'Share Values'!Z$11,'Transactions (Dated)'!$C$2:$C$53,"Sell")</f>
        <v>1892</v>
      </c>
      <c r="AA593" s="40">
        <f ca="1">AA592+SUMIFS('Transactions (Dated)'!$E$2:$E$53,'Transactions (Dated)'!$D$2:$D$53,'Share Values'!$V593,'Transactions (Dated)'!$B$2:$B$53,'Share Values'!AA$11,'Transactions (Dated)'!$C$2:$C$53,"Buy")-SUMIFS('Transactions (Dated)'!$E$2:$E$53,'Transactions (Dated)'!$D$2:$D$53,'Share Values'!$V593,'Transactions (Dated)'!$B$2:$B$53,'Share Values'!AA$11,'Transactions (Dated)'!$C$2:$C$53,"Sell")</f>
        <v>2348</v>
      </c>
      <c r="AB593" s="40">
        <f ca="1">AB592+SUMIFS('Transactions (Dated)'!$E$2:$E$53,'Transactions (Dated)'!$D$2:$D$53,'Share Values'!$V593,'Transactions (Dated)'!$B$2:$B$53,'Share Values'!AB$11,'Transactions (Dated)'!$C$2:$C$53,"Buy")-SUMIFS('Transactions (Dated)'!$E$2:$E$53,'Transactions (Dated)'!$D$2:$D$53,'Share Values'!$V593,'Transactions (Dated)'!$B$2:$B$53,'Share Values'!AB$11,'Transactions (Dated)'!$C$2:$C$53,"Sell")</f>
        <v>4900</v>
      </c>
      <c r="AC593" s="40">
        <f ca="1">AC592+SUMIFS('Transactions (Dated)'!$E$2:$E$53,'Transactions (Dated)'!$D$2:$D$53,'Share Values'!$V593,'Transactions (Dated)'!$B$2:$B$53,'Share Values'!AC$11,'Transactions (Dated)'!$C$2:$C$53,"Buy")-SUMIFS('Transactions (Dated)'!$E$2:$E$53,'Transactions (Dated)'!$D$2:$D$53,'Share Values'!$V593,'Transactions (Dated)'!$B$2:$B$53,'Share Values'!AC$11,'Transactions (Dated)'!$C$2:$C$53,"Sell")</f>
        <v>2900</v>
      </c>
      <c r="AD593" s="40">
        <f ca="1">AD592+SUMIFS('Transactions (Dated)'!$E$2:$E$53,'Transactions (Dated)'!$D$2:$D$53,'Share Values'!$V593,'Transactions (Dated)'!$B$2:$B$53,'Share Values'!AD$11,'Transactions (Dated)'!$C$2:$C$53,"Buy")-SUMIFS('Transactions (Dated)'!$E$2:$E$53,'Transactions (Dated)'!$D$2:$D$53,'Share Values'!$V593,'Transactions (Dated)'!$B$2:$B$53,'Share Values'!AD$11,'Transactions (Dated)'!$C$2:$C$53,"Sell")</f>
        <v>14201</v>
      </c>
      <c r="AE593" s="40">
        <f ca="1">AE592+SUMIFS('Transactions (Dated)'!$E$2:$E$53,'Transactions (Dated)'!$D$2:$D$53,'Share Values'!$V593,'Transactions (Dated)'!$B$2:$B$53,'Share Values'!AE$11,'Transactions (Dated)'!$C$2:$C$53,"Buy")-SUMIFS('Transactions (Dated)'!$E$2:$E$53,'Transactions (Dated)'!$D$2:$D$53,'Share Values'!$V593,'Transactions (Dated)'!$B$2:$B$53,'Share Values'!AE$11,'Transactions (Dated)'!$C$2:$C$53,"Sell")</f>
        <v>6835</v>
      </c>
      <c r="AF593" s="40">
        <f ca="1">AF592+SUMIFS('Transactions (Dated)'!$E$2:$E$53,'Transactions (Dated)'!$D$2:$D$53,'Share Values'!$V593,'Transactions (Dated)'!$B$2:$B$53,'Share Values'!AF$11,'Transactions (Dated)'!$C$2:$C$53,"Buy")-SUMIFS('Transactions (Dated)'!$E$2:$E$53,'Transactions (Dated)'!$D$2:$D$53,'Share Values'!$V593,'Transactions (Dated)'!$B$2:$B$53,'Share Values'!AF$11,'Transactions (Dated)'!$C$2:$C$53,"Sell")</f>
        <v>4484</v>
      </c>
      <c r="AG593" s="40">
        <f ca="1">AG592+SUMIFS('Transactions (Dated)'!$E$2:$E$53,'Transactions (Dated)'!$D$2:$D$53,'Share Values'!$V593,'Transactions (Dated)'!$B$2:$B$53,'Share Values'!AG$11,'Transactions (Dated)'!$C$2:$C$53,"Buy")-SUMIFS('Transactions (Dated)'!$E$2:$E$53,'Transactions (Dated)'!$D$2:$D$53,'Share Values'!$V593,'Transactions (Dated)'!$B$2:$B$53,'Share Values'!AG$11,'Transactions (Dated)'!$C$2:$C$53,"Sell")</f>
        <v>2787</v>
      </c>
      <c r="AH593" s="40">
        <f ca="1">AH592+SUMIFS('Transactions (Dated)'!$E$2:$E$53,'Transactions (Dated)'!$D$2:$D$53,'Share Values'!$V593,'Transactions (Dated)'!$B$2:$B$53,'Share Values'!AH$11,'Transactions (Dated)'!$C$2:$C$53,"Buy")-SUMIFS('Transactions (Dated)'!$E$2:$E$53,'Transactions (Dated)'!$D$2:$D$53,'Share Values'!$V593,'Transactions (Dated)'!$B$2:$B$53,'Share Values'!AH$11,'Transactions (Dated)'!$C$2:$C$53,"Sell")</f>
        <v>41666</v>
      </c>
      <c r="AI593" s="40">
        <f ca="1">AI592+SUMIFS('Transactions (Dated)'!$E$2:$E$53,'Transactions (Dated)'!$D$2:$D$53,'Share Values'!$V593,'Transactions (Dated)'!$B$2:$B$53,'Share Values'!AI$11,'Transactions (Dated)'!$C$2:$C$53,"Buy")-SUMIFS('Transactions (Dated)'!$E$2:$E$53,'Transactions (Dated)'!$D$2:$D$53,'Share Values'!$V593,'Transactions (Dated)'!$B$2:$B$53,'Share Values'!AI$11,'Transactions (Dated)'!$C$2:$C$53,"Sell")</f>
        <v>5973</v>
      </c>
      <c r="AJ593" s="40">
        <f ca="1">AJ592+SUMIFS('Transactions (Dated)'!$E$2:$E$53,'Transactions (Dated)'!$D$2:$D$53,'Share Values'!$V593,'Transactions (Dated)'!$B$2:$B$53,'Share Values'!AJ$11,'Transactions (Dated)'!$C$2:$C$53,"Buy")-SUMIFS('Transactions (Dated)'!$E$2:$E$53,'Transactions (Dated)'!$D$2:$D$53,'Share Values'!$V593,'Transactions (Dated)'!$B$2:$B$53,'Share Values'!AJ$11,'Transactions (Dated)'!$C$2:$C$53,"Sell")</f>
        <v>1246</v>
      </c>
      <c r="AM593" s="3">
        <f t="shared" si="225"/>
        <v>42760</v>
      </c>
      <c r="AN593" s="6">
        <f t="shared" ca="1" si="226"/>
        <v>44261.25</v>
      </c>
      <c r="AO593" s="6">
        <f t="shared" ca="1" si="227"/>
        <v>21281.25</v>
      </c>
      <c r="AP593" s="6">
        <f t="shared" ca="1" si="228"/>
        <v>0</v>
      </c>
      <c r="AQ593" s="6">
        <f t="shared" ca="1" si="229"/>
        <v>74242.080000000002</v>
      </c>
      <c r="AR593" s="6">
        <f t="shared" ca="1" si="230"/>
        <v>33505.96</v>
      </c>
      <c r="AS593" s="6">
        <f t="shared" ca="1" si="231"/>
        <v>73157</v>
      </c>
      <c r="AT593" s="6">
        <f t="shared" ca="1" si="232"/>
        <v>53418.000000000007</v>
      </c>
      <c r="AU593" s="6">
        <f t="shared" ca="1" si="233"/>
        <v>90744.39</v>
      </c>
      <c r="AV593" s="6">
        <f t="shared" ca="1" si="234"/>
        <v>71699.149999999994</v>
      </c>
      <c r="AW593" s="6">
        <f t="shared" ca="1" si="235"/>
        <v>47754.6</v>
      </c>
      <c r="AX593" s="6">
        <f t="shared" ca="1" si="236"/>
        <v>64658.400000000001</v>
      </c>
      <c r="AY593" s="6">
        <f t="shared" ca="1" si="237"/>
        <v>68332.239999999991</v>
      </c>
      <c r="AZ593" s="6">
        <f t="shared" ca="1" si="238"/>
        <v>63134.61</v>
      </c>
      <c r="BA593" s="6">
        <f t="shared" ca="1" si="239"/>
        <v>51796.22</v>
      </c>
      <c r="BB593" s="6"/>
      <c r="BD593" s="4">
        <f t="shared" ca="1" si="240"/>
        <v>757985.15</v>
      </c>
      <c r="BF593" s="3">
        <f t="shared" si="241"/>
        <v>42760</v>
      </c>
      <c r="BG593" s="6">
        <f>BG592+SUMIFS('Transactions (Dated)'!H:H,'Transactions (Dated)'!D:D,'Share Values'!AM593)</f>
        <v>383757.10999999993</v>
      </c>
      <c r="BH593" s="6">
        <f ca="1">BH592+SUMIFS('Transactions (Dated)'!$F:$F,'Transactions (Dated)'!$D:$D,$BF593,'Transactions (Dated)'!$B:$B,BH$11,'Transactions (Dated)'!$C:$C,"Dividend (paid to cash)")*W593</f>
        <v>0</v>
      </c>
      <c r="BI593" s="6">
        <f ca="1">BI592+SUMIFS('Transactions (Dated)'!$F:$F,'Transactions (Dated)'!$D:$D,$BF593,'Transactions (Dated)'!$B:$B,BI$11,'Transactions (Dated)'!$C:$C,"Dividend (paid to cash)")*X593</f>
        <v>2421.875</v>
      </c>
      <c r="BJ593" s="6">
        <f ca="1">BJ592+SUMIFS('Transactions (Dated)'!$F:$F,'Transactions (Dated)'!$D:$D,$BF593,'Transactions (Dated)'!$B:$B,BJ$11,'Transactions (Dated)'!$C:$C,"Dividend (paid to cash)")*Y593</f>
        <v>0</v>
      </c>
      <c r="BK593" s="6">
        <f ca="1">BK592+SUMIFS('Transactions (Dated)'!$F:$F,'Transactions (Dated)'!$D:$D,$BF593,'Transactions (Dated)'!$B:$B,BK$11,'Transactions (Dated)'!$C:$C,"Dividend (paid to cash)")*Z593</f>
        <v>567.6</v>
      </c>
      <c r="BL593" s="6">
        <f ca="1">BL592+SUMIFS('Transactions (Dated)'!$F:$F,'Transactions (Dated)'!$D:$D,$BF593,'Transactions (Dated)'!$B:$B,BL$11,'Transactions (Dated)'!$C:$C,"Dividend (paid to cash)")*AA593</f>
        <v>0</v>
      </c>
      <c r="BM593" s="6">
        <f ca="1">BM592+SUMIFS('Transactions (Dated)'!$F:$F,'Transactions (Dated)'!$D:$D,$BF593,'Transactions (Dated)'!$B:$B,BM$11,'Transactions (Dated)'!$C:$C,"Dividend (paid to cash)")*AB593</f>
        <v>4311.8040000000001</v>
      </c>
      <c r="BN593" s="6">
        <f ca="1">BN592+SUMIFS('Transactions (Dated)'!$F:$F,'Transactions (Dated)'!$D:$D,$BF593,'Transactions (Dated)'!$B:$B,BN$11,'Transactions (Dated)'!$C:$C,"Dividend (paid to cash)")*AC593</f>
        <v>3190</v>
      </c>
      <c r="BO593" s="6">
        <f ca="1">BO592+SUMIFS('Transactions (Dated)'!$F:$F,'Transactions (Dated)'!$D:$D,$BF593,'Transactions (Dated)'!$B:$B,BO$11,'Transactions (Dated)'!$C:$C,"Dividend (paid to cash)")*AD593</f>
        <v>0</v>
      </c>
      <c r="BP593" s="6">
        <f ca="1">BP592+SUMIFS('Transactions (Dated)'!$F:$F,'Transactions (Dated)'!$D:$D,$BF593,'Transactions (Dated)'!$B:$B,BP$11,'Transactions (Dated)'!$C:$C,"Dividend (paid to cash)")*AE593</f>
        <v>0</v>
      </c>
      <c r="BQ593" s="6">
        <f ca="1">BQ592+SUMIFS('Transactions (Dated)'!$F:$F,'Transactions (Dated)'!$D:$D,$BF593,'Transactions (Dated)'!$B:$B,BQ$11,'Transactions (Dated)'!$C:$C,"Dividend (paid to cash)")*AF593</f>
        <v>182.94720000000001</v>
      </c>
      <c r="BR593" s="6">
        <f ca="1">BR592+SUMIFS('Transactions (Dated)'!$F:$F,'Transactions (Dated)'!$D:$D,$BF593,'Transactions (Dated)'!$B:$B,BR$11,'Transactions (Dated)'!$C:$C,"Dividend (paid to cash)")*AG593</f>
        <v>376.245</v>
      </c>
      <c r="BS593" s="6">
        <f ca="1">BS592+SUMIFS('Transactions (Dated)'!$F:$F,'Transactions (Dated)'!$D:$D,$BF593,'Transactions (Dated)'!$B:$B,BS$11,'Transactions (Dated)'!$C:$C,"Dividend (paid to cash)")*AH593</f>
        <v>0</v>
      </c>
      <c r="BT593" s="6">
        <f ca="1">BT592+SUMIFS('Transactions (Dated)'!$F:$F,'Transactions (Dated)'!$D:$D,$BF593,'Transactions (Dated)'!$B:$B,BT$11,'Transactions (Dated)'!$C:$C,"Dividend (paid to cash)")*AI593</f>
        <v>0</v>
      </c>
      <c r="BU593" s="6">
        <f ca="1">BU592+SUMIFS('Transactions (Dated)'!$F:$F,'Transactions (Dated)'!$D:$D,$BF593,'Transactions (Dated)'!$B:$B,BU$11,'Transactions (Dated)'!$C:$C,"Dividend (paid to cash)")*AJ593</f>
        <v>0</v>
      </c>
      <c r="BX593" s="6">
        <f t="shared" ca="1" si="242"/>
        <v>394807.5811999999</v>
      </c>
      <c r="BZ593" s="3">
        <f t="shared" si="243"/>
        <v>42760</v>
      </c>
      <c r="CA593" s="4">
        <f t="shared" ca="1" si="244"/>
        <v>757985.15</v>
      </c>
      <c r="CB593" s="4">
        <f t="shared" ca="1" si="245"/>
        <v>394807.5811999999</v>
      </c>
      <c r="CD593" s="4">
        <f t="shared" ca="1" si="246"/>
        <v>1152792.7311999998</v>
      </c>
    </row>
    <row r="594" spans="2:82">
      <c r="B594" s="3">
        <f t="shared" si="247"/>
        <v>42761</v>
      </c>
      <c r="C594" s="83">
        <v>15643.8</v>
      </c>
      <c r="E594" s="70">
        <v>42761</v>
      </c>
      <c r="F594" s="69">
        <v>9.58</v>
      </c>
      <c r="G594" s="69">
        <v>2.3199999999999998</v>
      </c>
      <c r="H594" s="69">
        <v>21.08</v>
      </c>
      <c r="I594" s="69">
        <v>39.58</v>
      </c>
      <c r="J594" s="69">
        <v>14.37</v>
      </c>
      <c r="K594" s="69">
        <v>14.89</v>
      </c>
      <c r="L594" s="69">
        <v>18.52</v>
      </c>
      <c r="M594" s="69">
        <v>6.41</v>
      </c>
      <c r="N594" s="69">
        <v>10.4</v>
      </c>
      <c r="O594" s="69">
        <v>10.59</v>
      </c>
      <c r="P594" s="69">
        <v>23.04</v>
      </c>
      <c r="Q594" s="69">
        <v>1.6</v>
      </c>
      <c r="R594" s="69">
        <v>10.220000000000001</v>
      </c>
      <c r="S594" s="69">
        <v>41.29</v>
      </c>
      <c r="V594" s="3">
        <f t="shared" si="224"/>
        <v>42761</v>
      </c>
      <c r="W594" s="40">
        <f ca="1">W593+SUMIFS('Transactions (Dated)'!$E$2:$E$53,'Transactions (Dated)'!$D$2:$D$53,'Share Values'!$V594,'Transactions (Dated)'!$B$2:$B$53,'Share Values'!W$11,'Transactions (Dated)'!$C$2:$C$53,"Buy")-SUMIFS('Transactions (Dated)'!$E$2:$E$53,'Transactions (Dated)'!$D$2:$D$53,'Share Values'!$V594,'Transactions (Dated)'!$B$2:$B$53,'Share Values'!W$11,'Transactions (Dated)'!$C$2:$C$53,"Sell")</f>
        <v>4625</v>
      </c>
      <c r="X594" s="40">
        <f ca="1">X593+SUMIFS('Transactions (Dated)'!$E$2:$E$53,'Transactions (Dated)'!$D$2:$D$53,'Share Values'!$V594,'Transactions (Dated)'!$B$2:$B$53,'Share Values'!X$11,'Transactions (Dated)'!$C$2:$C$53,"Buy")-SUMIFS('Transactions (Dated)'!$E$2:$E$53,'Transactions (Dated)'!$D$2:$D$53,'Share Values'!$V594,'Transactions (Dated)'!$B$2:$B$53,'Share Values'!X$11,'Transactions (Dated)'!$C$2:$C$53,"Sell")</f>
        <v>9375</v>
      </c>
      <c r="Y594" s="40">
        <f ca="1">Y593+SUMIFS('Transactions (Dated)'!$E$2:$E$53,'Transactions (Dated)'!$D$2:$D$53,'Share Values'!$V594,'Transactions (Dated)'!$B$2:$B$53,'Share Values'!Y$11,'Transactions (Dated)'!$C$2:$C$53,"Buy")-SUMIFS('Transactions (Dated)'!$E$2:$E$53,'Transactions (Dated)'!$D$2:$D$53,'Share Values'!$V594,'Transactions (Dated)'!$B$2:$B$53,'Share Values'!Y$11,'Transactions (Dated)'!$C$2:$C$53,"Sell")</f>
        <v>0</v>
      </c>
      <c r="Z594" s="40">
        <f ca="1">Z593+SUMIFS('Transactions (Dated)'!$E$2:$E$53,'Transactions (Dated)'!$D$2:$D$53,'Share Values'!$V594,'Transactions (Dated)'!$B$2:$B$53,'Share Values'!Z$11,'Transactions (Dated)'!$C$2:$C$53,"Buy")-SUMIFS('Transactions (Dated)'!$E$2:$E$53,'Transactions (Dated)'!$D$2:$D$53,'Share Values'!$V594,'Transactions (Dated)'!$B$2:$B$53,'Share Values'!Z$11,'Transactions (Dated)'!$C$2:$C$53,"Sell")</f>
        <v>1892</v>
      </c>
      <c r="AA594" s="40">
        <f ca="1">AA593+SUMIFS('Transactions (Dated)'!$E$2:$E$53,'Transactions (Dated)'!$D$2:$D$53,'Share Values'!$V594,'Transactions (Dated)'!$B$2:$B$53,'Share Values'!AA$11,'Transactions (Dated)'!$C$2:$C$53,"Buy")-SUMIFS('Transactions (Dated)'!$E$2:$E$53,'Transactions (Dated)'!$D$2:$D$53,'Share Values'!$V594,'Transactions (Dated)'!$B$2:$B$53,'Share Values'!AA$11,'Transactions (Dated)'!$C$2:$C$53,"Sell")</f>
        <v>2348</v>
      </c>
      <c r="AB594" s="40">
        <f ca="1">AB593+SUMIFS('Transactions (Dated)'!$E$2:$E$53,'Transactions (Dated)'!$D$2:$D$53,'Share Values'!$V594,'Transactions (Dated)'!$B$2:$B$53,'Share Values'!AB$11,'Transactions (Dated)'!$C$2:$C$53,"Buy")-SUMIFS('Transactions (Dated)'!$E$2:$E$53,'Transactions (Dated)'!$D$2:$D$53,'Share Values'!$V594,'Transactions (Dated)'!$B$2:$B$53,'Share Values'!AB$11,'Transactions (Dated)'!$C$2:$C$53,"Sell")</f>
        <v>4900</v>
      </c>
      <c r="AC594" s="40">
        <f ca="1">AC593+SUMIFS('Transactions (Dated)'!$E$2:$E$53,'Transactions (Dated)'!$D$2:$D$53,'Share Values'!$V594,'Transactions (Dated)'!$B$2:$B$53,'Share Values'!AC$11,'Transactions (Dated)'!$C$2:$C$53,"Buy")-SUMIFS('Transactions (Dated)'!$E$2:$E$53,'Transactions (Dated)'!$D$2:$D$53,'Share Values'!$V594,'Transactions (Dated)'!$B$2:$B$53,'Share Values'!AC$11,'Transactions (Dated)'!$C$2:$C$53,"Sell")</f>
        <v>2900</v>
      </c>
      <c r="AD594" s="40">
        <f ca="1">AD593+SUMIFS('Transactions (Dated)'!$E$2:$E$53,'Transactions (Dated)'!$D$2:$D$53,'Share Values'!$V594,'Transactions (Dated)'!$B$2:$B$53,'Share Values'!AD$11,'Transactions (Dated)'!$C$2:$C$53,"Buy")-SUMIFS('Transactions (Dated)'!$E$2:$E$53,'Transactions (Dated)'!$D$2:$D$53,'Share Values'!$V594,'Transactions (Dated)'!$B$2:$B$53,'Share Values'!AD$11,'Transactions (Dated)'!$C$2:$C$53,"Sell")</f>
        <v>14201</v>
      </c>
      <c r="AE594" s="40">
        <f ca="1">AE593+SUMIFS('Transactions (Dated)'!$E$2:$E$53,'Transactions (Dated)'!$D$2:$D$53,'Share Values'!$V594,'Transactions (Dated)'!$B$2:$B$53,'Share Values'!AE$11,'Transactions (Dated)'!$C$2:$C$53,"Buy")-SUMIFS('Transactions (Dated)'!$E$2:$E$53,'Transactions (Dated)'!$D$2:$D$53,'Share Values'!$V594,'Transactions (Dated)'!$B$2:$B$53,'Share Values'!AE$11,'Transactions (Dated)'!$C$2:$C$53,"Sell")</f>
        <v>6835</v>
      </c>
      <c r="AF594" s="40">
        <f ca="1">AF593+SUMIFS('Transactions (Dated)'!$E$2:$E$53,'Transactions (Dated)'!$D$2:$D$53,'Share Values'!$V594,'Transactions (Dated)'!$B$2:$B$53,'Share Values'!AF$11,'Transactions (Dated)'!$C$2:$C$53,"Buy")-SUMIFS('Transactions (Dated)'!$E$2:$E$53,'Transactions (Dated)'!$D$2:$D$53,'Share Values'!$V594,'Transactions (Dated)'!$B$2:$B$53,'Share Values'!AF$11,'Transactions (Dated)'!$C$2:$C$53,"Sell")</f>
        <v>4484</v>
      </c>
      <c r="AG594" s="40">
        <f ca="1">AG593+SUMIFS('Transactions (Dated)'!$E$2:$E$53,'Transactions (Dated)'!$D$2:$D$53,'Share Values'!$V594,'Transactions (Dated)'!$B$2:$B$53,'Share Values'!AG$11,'Transactions (Dated)'!$C$2:$C$53,"Buy")-SUMIFS('Transactions (Dated)'!$E$2:$E$53,'Transactions (Dated)'!$D$2:$D$53,'Share Values'!$V594,'Transactions (Dated)'!$B$2:$B$53,'Share Values'!AG$11,'Transactions (Dated)'!$C$2:$C$53,"Sell")</f>
        <v>2787</v>
      </c>
      <c r="AH594" s="40">
        <f ca="1">AH593+SUMIFS('Transactions (Dated)'!$E$2:$E$53,'Transactions (Dated)'!$D$2:$D$53,'Share Values'!$V594,'Transactions (Dated)'!$B$2:$B$53,'Share Values'!AH$11,'Transactions (Dated)'!$C$2:$C$53,"Buy")-SUMIFS('Transactions (Dated)'!$E$2:$E$53,'Transactions (Dated)'!$D$2:$D$53,'Share Values'!$V594,'Transactions (Dated)'!$B$2:$B$53,'Share Values'!AH$11,'Transactions (Dated)'!$C$2:$C$53,"Sell")</f>
        <v>41666</v>
      </c>
      <c r="AI594" s="40">
        <f ca="1">AI593+SUMIFS('Transactions (Dated)'!$E$2:$E$53,'Transactions (Dated)'!$D$2:$D$53,'Share Values'!$V594,'Transactions (Dated)'!$B$2:$B$53,'Share Values'!AI$11,'Transactions (Dated)'!$C$2:$C$53,"Buy")-SUMIFS('Transactions (Dated)'!$E$2:$E$53,'Transactions (Dated)'!$D$2:$D$53,'Share Values'!$V594,'Transactions (Dated)'!$B$2:$B$53,'Share Values'!AI$11,'Transactions (Dated)'!$C$2:$C$53,"Sell")</f>
        <v>5973</v>
      </c>
      <c r="AJ594" s="40">
        <f ca="1">AJ593+SUMIFS('Transactions (Dated)'!$E$2:$E$53,'Transactions (Dated)'!$D$2:$D$53,'Share Values'!$V594,'Transactions (Dated)'!$B$2:$B$53,'Share Values'!AJ$11,'Transactions (Dated)'!$C$2:$C$53,"Buy")-SUMIFS('Transactions (Dated)'!$E$2:$E$53,'Transactions (Dated)'!$D$2:$D$53,'Share Values'!$V594,'Transactions (Dated)'!$B$2:$B$53,'Share Values'!AJ$11,'Transactions (Dated)'!$C$2:$C$53,"Sell")</f>
        <v>1246</v>
      </c>
      <c r="AM594" s="3">
        <f t="shared" si="225"/>
        <v>42761</v>
      </c>
      <c r="AN594" s="6">
        <f t="shared" ca="1" si="226"/>
        <v>44307.5</v>
      </c>
      <c r="AO594" s="6">
        <f t="shared" ca="1" si="227"/>
        <v>21750</v>
      </c>
      <c r="AP594" s="6">
        <f t="shared" ca="1" si="228"/>
        <v>0</v>
      </c>
      <c r="AQ594" s="6">
        <f t="shared" ca="1" si="229"/>
        <v>74885.36</v>
      </c>
      <c r="AR594" s="6">
        <f t="shared" ca="1" si="230"/>
        <v>33740.759999999995</v>
      </c>
      <c r="AS594" s="6">
        <f t="shared" ca="1" si="231"/>
        <v>72961</v>
      </c>
      <c r="AT594" s="6">
        <f t="shared" ca="1" si="232"/>
        <v>53708</v>
      </c>
      <c r="AU594" s="6">
        <f t="shared" ca="1" si="233"/>
        <v>91028.41</v>
      </c>
      <c r="AV594" s="6">
        <f t="shared" ca="1" si="234"/>
        <v>71084</v>
      </c>
      <c r="AW594" s="6">
        <f t="shared" ca="1" si="235"/>
        <v>47485.56</v>
      </c>
      <c r="AX594" s="6">
        <f t="shared" ca="1" si="236"/>
        <v>64212.479999999996</v>
      </c>
      <c r="AY594" s="6">
        <f t="shared" ca="1" si="237"/>
        <v>66665.600000000006</v>
      </c>
      <c r="AZ594" s="6">
        <f t="shared" ca="1" si="238"/>
        <v>61044.060000000005</v>
      </c>
      <c r="BA594" s="6">
        <f t="shared" ca="1" si="239"/>
        <v>51447.34</v>
      </c>
      <c r="BB594" s="6"/>
      <c r="BD594" s="4">
        <f t="shared" ca="1" si="240"/>
        <v>754320.07000000007</v>
      </c>
      <c r="BF594" s="3">
        <f t="shared" si="241"/>
        <v>42761</v>
      </c>
      <c r="BG594" s="6">
        <f>BG593+SUMIFS('Transactions (Dated)'!H:H,'Transactions (Dated)'!D:D,'Share Values'!AM594)</f>
        <v>383757.10999999993</v>
      </c>
      <c r="BH594" s="6">
        <f ca="1">BH593+SUMIFS('Transactions (Dated)'!$F:$F,'Transactions (Dated)'!$D:$D,$BF594,'Transactions (Dated)'!$B:$B,BH$11,'Transactions (Dated)'!$C:$C,"Dividend (paid to cash)")*W594</f>
        <v>0</v>
      </c>
      <c r="BI594" s="6">
        <f ca="1">BI593+SUMIFS('Transactions (Dated)'!$F:$F,'Transactions (Dated)'!$D:$D,$BF594,'Transactions (Dated)'!$B:$B,BI$11,'Transactions (Dated)'!$C:$C,"Dividend (paid to cash)")*X594</f>
        <v>2421.875</v>
      </c>
      <c r="BJ594" s="6">
        <f ca="1">BJ593+SUMIFS('Transactions (Dated)'!$F:$F,'Transactions (Dated)'!$D:$D,$BF594,'Transactions (Dated)'!$B:$B,BJ$11,'Transactions (Dated)'!$C:$C,"Dividend (paid to cash)")*Y594</f>
        <v>0</v>
      </c>
      <c r="BK594" s="6">
        <f ca="1">BK593+SUMIFS('Transactions (Dated)'!$F:$F,'Transactions (Dated)'!$D:$D,$BF594,'Transactions (Dated)'!$B:$B,BK$11,'Transactions (Dated)'!$C:$C,"Dividend (paid to cash)")*Z594</f>
        <v>567.6</v>
      </c>
      <c r="BL594" s="6">
        <f ca="1">BL593+SUMIFS('Transactions (Dated)'!$F:$F,'Transactions (Dated)'!$D:$D,$BF594,'Transactions (Dated)'!$B:$B,BL$11,'Transactions (Dated)'!$C:$C,"Dividend (paid to cash)")*AA594</f>
        <v>0</v>
      </c>
      <c r="BM594" s="6">
        <f ca="1">BM593+SUMIFS('Transactions (Dated)'!$F:$F,'Transactions (Dated)'!$D:$D,$BF594,'Transactions (Dated)'!$B:$B,BM$11,'Transactions (Dated)'!$C:$C,"Dividend (paid to cash)")*AB594</f>
        <v>4311.8040000000001</v>
      </c>
      <c r="BN594" s="6">
        <f ca="1">BN593+SUMIFS('Transactions (Dated)'!$F:$F,'Transactions (Dated)'!$D:$D,$BF594,'Transactions (Dated)'!$B:$B,BN$11,'Transactions (Dated)'!$C:$C,"Dividend (paid to cash)")*AC594</f>
        <v>3190</v>
      </c>
      <c r="BO594" s="6">
        <f ca="1">BO593+SUMIFS('Transactions (Dated)'!$F:$F,'Transactions (Dated)'!$D:$D,$BF594,'Transactions (Dated)'!$B:$B,BO$11,'Transactions (Dated)'!$C:$C,"Dividend (paid to cash)")*AD594</f>
        <v>0</v>
      </c>
      <c r="BP594" s="6">
        <f ca="1">BP593+SUMIFS('Transactions (Dated)'!$F:$F,'Transactions (Dated)'!$D:$D,$BF594,'Transactions (Dated)'!$B:$B,BP$11,'Transactions (Dated)'!$C:$C,"Dividend (paid to cash)")*AE594</f>
        <v>0</v>
      </c>
      <c r="BQ594" s="6">
        <f ca="1">BQ593+SUMIFS('Transactions (Dated)'!$F:$F,'Transactions (Dated)'!$D:$D,$BF594,'Transactions (Dated)'!$B:$B,BQ$11,'Transactions (Dated)'!$C:$C,"Dividend (paid to cash)")*AF594</f>
        <v>182.94720000000001</v>
      </c>
      <c r="BR594" s="6">
        <f ca="1">BR593+SUMIFS('Transactions (Dated)'!$F:$F,'Transactions (Dated)'!$D:$D,$BF594,'Transactions (Dated)'!$B:$B,BR$11,'Transactions (Dated)'!$C:$C,"Dividend (paid to cash)")*AG594</f>
        <v>376.245</v>
      </c>
      <c r="BS594" s="6">
        <f ca="1">BS593+SUMIFS('Transactions (Dated)'!$F:$F,'Transactions (Dated)'!$D:$D,$BF594,'Transactions (Dated)'!$B:$B,BS$11,'Transactions (Dated)'!$C:$C,"Dividend (paid to cash)")*AH594</f>
        <v>0</v>
      </c>
      <c r="BT594" s="6">
        <f ca="1">BT593+SUMIFS('Transactions (Dated)'!$F:$F,'Transactions (Dated)'!$D:$D,$BF594,'Transactions (Dated)'!$B:$B,BT$11,'Transactions (Dated)'!$C:$C,"Dividend (paid to cash)")*AI594</f>
        <v>0</v>
      </c>
      <c r="BU594" s="6">
        <f ca="1">BU593+SUMIFS('Transactions (Dated)'!$F:$F,'Transactions (Dated)'!$D:$D,$BF594,'Transactions (Dated)'!$B:$B,BU$11,'Transactions (Dated)'!$C:$C,"Dividend (paid to cash)")*AJ594</f>
        <v>0</v>
      </c>
      <c r="BX594" s="6">
        <f t="shared" ca="1" si="242"/>
        <v>394807.5811999999</v>
      </c>
      <c r="BZ594" s="3">
        <f t="shared" si="243"/>
        <v>42761</v>
      </c>
      <c r="CA594" s="4">
        <f t="shared" ca="1" si="244"/>
        <v>754320.07000000007</v>
      </c>
      <c r="CB594" s="4">
        <f t="shared" ca="1" si="245"/>
        <v>394807.5811999999</v>
      </c>
      <c r="CD594" s="4">
        <f t="shared" ca="1" si="246"/>
        <v>1149127.6512</v>
      </c>
    </row>
    <row r="595" spans="2:82">
      <c r="B595" s="3">
        <f t="shared" si="247"/>
        <v>42762</v>
      </c>
      <c r="C595" s="83">
        <v>15615.5</v>
      </c>
      <c r="E595" s="70">
        <v>42762</v>
      </c>
      <c r="F595" s="69">
        <v>9.4600000000000009</v>
      </c>
      <c r="G595" s="69">
        <v>2.29</v>
      </c>
      <c r="H595" s="69">
        <v>21.03</v>
      </c>
      <c r="I595" s="69">
        <v>39.54</v>
      </c>
      <c r="J595" s="69">
        <v>14.78</v>
      </c>
      <c r="K595" s="69">
        <v>14.86</v>
      </c>
      <c r="L595" s="69">
        <v>18.53</v>
      </c>
      <c r="M595" s="69">
        <v>6.53</v>
      </c>
      <c r="N595" s="69">
        <v>10.425000000000001</v>
      </c>
      <c r="O595" s="69">
        <v>10.79</v>
      </c>
      <c r="P595" s="69">
        <v>22.63</v>
      </c>
      <c r="Q595" s="69">
        <v>1.62</v>
      </c>
      <c r="R595" s="69">
        <v>10.57</v>
      </c>
      <c r="S595" s="69">
        <v>41.05</v>
      </c>
      <c r="V595" s="3">
        <f>E595</f>
        <v>42762</v>
      </c>
      <c r="W595" s="40">
        <f ca="1">W594+SUMIFS('Transactions (Dated)'!$E$2:$E$53,'Transactions (Dated)'!$D$2:$D$53,'Share Values'!$V595,'Transactions (Dated)'!$B$2:$B$53,'Share Values'!W$11,'Transactions (Dated)'!$C$2:$C$53,"Buy")-SUMIFS('Transactions (Dated)'!$E$2:$E$53,'Transactions (Dated)'!$D$2:$D$53,'Share Values'!$V595,'Transactions (Dated)'!$B$2:$B$53,'Share Values'!W$11,'Transactions (Dated)'!$C$2:$C$53,"Sell")</f>
        <v>4625</v>
      </c>
      <c r="X595" s="40">
        <f ca="1">X594+SUMIFS('Transactions (Dated)'!$E$2:$E$53,'Transactions (Dated)'!$D$2:$D$53,'Share Values'!$V595,'Transactions (Dated)'!$B$2:$B$53,'Share Values'!X$11,'Transactions (Dated)'!$C$2:$C$53,"Buy")-SUMIFS('Transactions (Dated)'!$E$2:$E$53,'Transactions (Dated)'!$D$2:$D$53,'Share Values'!$V595,'Transactions (Dated)'!$B$2:$B$53,'Share Values'!X$11,'Transactions (Dated)'!$C$2:$C$53,"Sell")</f>
        <v>9375</v>
      </c>
      <c r="Y595" s="40">
        <f ca="1">Y594+SUMIFS('Transactions (Dated)'!$E$2:$E$53,'Transactions (Dated)'!$D$2:$D$53,'Share Values'!$V595,'Transactions (Dated)'!$B$2:$B$53,'Share Values'!Y$11,'Transactions (Dated)'!$C$2:$C$53,"Buy")-SUMIFS('Transactions (Dated)'!$E$2:$E$53,'Transactions (Dated)'!$D$2:$D$53,'Share Values'!$V595,'Transactions (Dated)'!$B$2:$B$53,'Share Values'!Y$11,'Transactions (Dated)'!$C$2:$C$53,"Sell")</f>
        <v>0</v>
      </c>
      <c r="Z595" s="40">
        <f ca="1">Z594+SUMIFS('Transactions (Dated)'!$E$2:$E$53,'Transactions (Dated)'!$D$2:$D$53,'Share Values'!$V595,'Transactions (Dated)'!$B$2:$B$53,'Share Values'!Z$11,'Transactions (Dated)'!$C$2:$C$53,"Buy")-SUMIFS('Transactions (Dated)'!$E$2:$E$53,'Transactions (Dated)'!$D$2:$D$53,'Share Values'!$V595,'Transactions (Dated)'!$B$2:$B$53,'Share Values'!Z$11,'Transactions (Dated)'!$C$2:$C$53,"Sell")</f>
        <v>1892</v>
      </c>
      <c r="AA595" s="40">
        <f ca="1">AA594+SUMIFS('Transactions (Dated)'!$E$2:$E$53,'Transactions (Dated)'!$D$2:$D$53,'Share Values'!$V595,'Transactions (Dated)'!$B$2:$B$53,'Share Values'!AA$11,'Transactions (Dated)'!$C$2:$C$53,"Buy")-SUMIFS('Transactions (Dated)'!$E$2:$E$53,'Transactions (Dated)'!$D$2:$D$53,'Share Values'!$V595,'Transactions (Dated)'!$B$2:$B$53,'Share Values'!AA$11,'Transactions (Dated)'!$C$2:$C$53,"Sell")</f>
        <v>2348</v>
      </c>
      <c r="AB595" s="40">
        <f ca="1">AB594+SUMIFS('Transactions (Dated)'!$E$2:$E$53,'Transactions (Dated)'!$D$2:$D$53,'Share Values'!$V595,'Transactions (Dated)'!$B$2:$B$53,'Share Values'!AB$11,'Transactions (Dated)'!$C$2:$C$53,"Buy")-SUMIFS('Transactions (Dated)'!$E$2:$E$53,'Transactions (Dated)'!$D$2:$D$53,'Share Values'!$V595,'Transactions (Dated)'!$B$2:$B$53,'Share Values'!AB$11,'Transactions (Dated)'!$C$2:$C$53,"Sell")</f>
        <v>4900</v>
      </c>
      <c r="AC595" s="40">
        <f ca="1">AC594+SUMIFS('Transactions (Dated)'!$E$2:$E$53,'Transactions (Dated)'!$D$2:$D$53,'Share Values'!$V595,'Transactions (Dated)'!$B$2:$B$53,'Share Values'!AC$11,'Transactions (Dated)'!$C$2:$C$53,"Buy")-SUMIFS('Transactions (Dated)'!$E$2:$E$53,'Transactions (Dated)'!$D$2:$D$53,'Share Values'!$V595,'Transactions (Dated)'!$B$2:$B$53,'Share Values'!AC$11,'Transactions (Dated)'!$C$2:$C$53,"Sell")</f>
        <v>2900</v>
      </c>
      <c r="AD595" s="40">
        <f ca="1">AD594+SUMIFS('Transactions (Dated)'!$E$2:$E$53,'Transactions (Dated)'!$D$2:$D$53,'Share Values'!$V595,'Transactions (Dated)'!$B$2:$B$53,'Share Values'!AD$11,'Transactions (Dated)'!$C$2:$C$53,"Buy")-SUMIFS('Transactions (Dated)'!$E$2:$E$53,'Transactions (Dated)'!$D$2:$D$53,'Share Values'!$V595,'Transactions (Dated)'!$B$2:$B$53,'Share Values'!AD$11,'Transactions (Dated)'!$C$2:$C$53,"Sell")</f>
        <v>14201</v>
      </c>
      <c r="AE595" s="40">
        <f ca="1">AE594+SUMIFS('Transactions (Dated)'!$E$2:$E$53,'Transactions (Dated)'!$D$2:$D$53,'Share Values'!$V595,'Transactions (Dated)'!$B$2:$B$53,'Share Values'!AE$11,'Transactions (Dated)'!$C$2:$C$53,"Buy")-SUMIFS('Transactions (Dated)'!$E$2:$E$53,'Transactions (Dated)'!$D$2:$D$53,'Share Values'!$V595,'Transactions (Dated)'!$B$2:$B$53,'Share Values'!AE$11,'Transactions (Dated)'!$C$2:$C$53,"Sell")</f>
        <v>6835</v>
      </c>
      <c r="AF595" s="40">
        <f ca="1">AF594+SUMIFS('Transactions (Dated)'!$E$2:$E$53,'Transactions (Dated)'!$D$2:$D$53,'Share Values'!$V595,'Transactions (Dated)'!$B$2:$B$53,'Share Values'!AF$11,'Transactions (Dated)'!$C$2:$C$53,"Buy")-SUMIFS('Transactions (Dated)'!$E$2:$E$53,'Transactions (Dated)'!$D$2:$D$53,'Share Values'!$V595,'Transactions (Dated)'!$B$2:$B$53,'Share Values'!AF$11,'Transactions (Dated)'!$C$2:$C$53,"Sell")</f>
        <v>4484</v>
      </c>
      <c r="AG595" s="40">
        <f ca="1">AG594+SUMIFS('Transactions (Dated)'!$E$2:$E$53,'Transactions (Dated)'!$D$2:$D$53,'Share Values'!$V595,'Transactions (Dated)'!$B$2:$B$53,'Share Values'!AG$11,'Transactions (Dated)'!$C$2:$C$53,"Buy")-SUMIFS('Transactions (Dated)'!$E$2:$E$53,'Transactions (Dated)'!$D$2:$D$53,'Share Values'!$V595,'Transactions (Dated)'!$B$2:$B$53,'Share Values'!AG$11,'Transactions (Dated)'!$C$2:$C$53,"Sell")</f>
        <v>2787</v>
      </c>
      <c r="AH595" s="40">
        <f ca="1">AH594+SUMIFS('Transactions (Dated)'!$E$2:$E$53,'Transactions (Dated)'!$D$2:$D$53,'Share Values'!$V595,'Transactions (Dated)'!$B$2:$B$53,'Share Values'!AH$11,'Transactions (Dated)'!$C$2:$C$53,"Buy")-SUMIFS('Transactions (Dated)'!$E$2:$E$53,'Transactions (Dated)'!$D$2:$D$53,'Share Values'!$V595,'Transactions (Dated)'!$B$2:$B$53,'Share Values'!AH$11,'Transactions (Dated)'!$C$2:$C$53,"Sell")</f>
        <v>41666</v>
      </c>
      <c r="AI595" s="40">
        <f ca="1">AI594+SUMIFS('Transactions (Dated)'!$E$2:$E$53,'Transactions (Dated)'!$D$2:$D$53,'Share Values'!$V595,'Transactions (Dated)'!$B$2:$B$53,'Share Values'!AI$11,'Transactions (Dated)'!$C$2:$C$53,"Buy")-SUMIFS('Transactions (Dated)'!$E$2:$E$53,'Transactions (Dated)'!$D$2:$D$53,'Share Values'!$V595,'Transactions (Dated)'!$B$2:$B$53,'Share Values'!AI$11,'Transactions (Dated)'!$C$2:$C$53,"Sell")</f>
        <v>5973</v>
      </c>
      <c r="AJ595" s="40">
        <f ca="1">AJ594+SUMIFS('Transactions (Dated)'!$E$2:$E$53,'Transactions (Dated)'!$D$2:$D$53,'Share Values'!$V595,'Transactions (Dated)'!$B$2:$B$53,'Share Values'!AJ$11,'Transactions (Dated)'!$C$2:$C$53,"Buy")-SUMIFS('Transactions (Dated)'!$E$2:$E$53,'Transactions (Dated)'!$D$2:$D$53,'Share Values'!$V595,'Transactions (Dated)'!$B$2:$B$53,'Share Values'!AJ$11,'Transactions (Dated)'!$C$2:$C$53,"Sell")</f>
        <v>1246</v>
      </c>
      <c r="AM595" s="3">
        <f>+V595</f>
        <v>42762</v>
      </c>
      <c r="AN595" s="6">
        <f t="shared" ref="AN595:BA595" ca="1" si="248">+W595*F595</f>
        <v>43752.500000000007</v>
      </c>
      <c r="AO595" s="6">
        <f t="shared" ca="1" si="248"/>
        <v>21468.75</v>
      </c>
      <c r="AP595" s="6">
        <f t="shared" ca="1" si="248"/>
        <v>0</v>
      </c>
      <c r="AQ595" s="6">
        <f t="shared" ca="1" si="248"/>
        <v>74809.679999999993</v>
      </c>
      <c r="AR595" s="6">
        <f t="shared" ca="1" si="248"/>
        <v>34703.439999999995</v>
      </c>
      <c r="AS595" s="6">
        <f t="shared" ca="1" si="248"/>
        <v>72814</v>
      </c>
      <c r="AT595" s="6">
        <f t="shared" ca="1" si="248"/>
        <v>53737</v>
      </c>
      <c r="AU595" s="6">
        <f t="shared" ca="1" si="248"/>
        <v>92732.53</v>
      </c>
      <c r="AV595" s="6">
        <f t="shared" ca="1" si="248"/>
        <v>71254.875</v>
      </c>
      <c r="AW595" s="6">
        <f t="shared" ca="1" si="248"/>
        <v>48382.359999999993</v>
      </c>
      <c r="AX595" s="6">
        <f t="shared" ca="1" si="248"/>
        <v>63069.81</v>
      </c>
      <c r="AY595" s="6">
        <f t="shared" ca="1" si="248"/>
        <v>67498.92</v>
      </c>
      <c r="AZ595" s="6">
        <f t="shared" ca="1" si="248"/>
        <v>63134.61</v>
      </c>
      <c r="BA595" s="6">
        <f t="shared" ca="1" si="248"/>
        <v>51148.299999999996</v>
      </c>
      <c r="BB595" s="6"/>
      <c r="BD595" s="4">
        <f ca="1">SUM(AN595:BC595)</f>
        <v>758506.77500000014</v>
      </c>
      <c r="BF595" s="3">
        <f>+V595</f>
        <v>42762</v>
      </c>
      <c r="BG595" s="6">
        <f>BG594+SUMIFS('Transactions (Dated)'!H:H,'Transactions (Dated)'!D:D,'Share Values'!AM595)</f>
        <v>383757.10999999993</v>
      </c>
      <c r="BH595" s="6">
        <f ca="1">BH594+SUMIFS('Transactions (Dated)'!$F:$F,'Transactions (Dated)'!$D:$D,$BF595,'Transactions (Dated)'!$B:$B,BH$11,'Transactions (Dated)'!$C:$C,"Dividend (paid to cash)")*W595</f>
        <v>0</v>
      </c>
      <c r="BI595" s="6">
        <f ca="1">BI594+SUMIFS('Transactions (Dated)'!$F:$F,'Transactions (Dated)'!$D:$D,$BF595,'Transactions (Dated)'!$B:$B,BI$11,'Transactions (Dated)'!$C:$C,"Dividend (paid to cash)")*X595</f>
        <v>2421.875</v>
      </c>
      <c r="BJ595" s="6">
        <f ca="1">BJ594+SUMIFS('Transactions (Dated)'!$F:$F,'Transactions (Dated)'!$D:$D,$BF595,'Transactions (Dated)'!$B:$B,BJ$11,'Transactions (Dated)'!$C:$C,"Dividend (paid to cash)")*Y595</f>
        <v>0</v>
      </c>
      <c r="BK595" s="6">
        <f ca="1">BK594+SUMIFS('Transactions (Dated)'!$F:$F,'Transactions (Dated)'!$D:$D,$BF595,'Transactions (Dated)'!$B:$B,BK$11,'Transactions (Dated)'!$C:$C,"Dividend (paid to cash)")*Z595</f>
        <v>567.6</v>
      </c>
      <c r="BL595" s="6">
        <f ca="1">BL594+SUMIFS('Transactions (Dated)'!$F:$F,'Transactions (Dated)'!$D:$D,$BF595,'Transactions (Dated)'!$B:$B,BL$11,'Transactions (Dated)'!$C:$C,"Dividend (paid to cash)")*AA595</f>
        <v>0</v>
      </c>
      <c r="BM595" s="6">
        <f ca="1">BM594+SUMIFS('Transactions (Dated)'!$F:$F,'Transactions (Dated)'!$D:$D,$BF595,'Transactions (Dated)'!$B:$B,BM$11,'Transactions (Dated)'!$C:$C,"Dividend (paid to cash)")*AB595</f>
        <v>4311.8040000000001</v>
      </c>
      <c r="BN595" s="6">
        <f ca="1">BN594+SUMIFS('Transactions (Dated)'!$F:$F,'Transactions (Dated)'!$D:$D,$BF595,'Transactions (Dated)'!$B:$B,BN$11,'Transactions (Dated)'!$C:$C,"Dividend (paid to cash)")*AC595</f>
        <v>3190</v>
      </c>
      <c r="BO595" s="6">
        <f ca="1">BO594+SUMIFS('Transactions (Dated)'!$F:$F,'Transactions (Dated)'!$D:$D,$BF595,'Transactions (Dated)'!$B:$B,BO$11,'Transactions (Dated)'!$C:$C,"Dividend (paid to cash)")*AD595</f>
        <v>0</v>
      </c>
      <c r="BP595" s="6">
        <f ca="1">BP594+SUMIFS('Transactions (Dated)'!$F:$F,'Transactions (Dated)'!$D:$D,$BF595,'Transactions (Dated)'!$B:$B,BP$11,'Transactions (Dated)'!$C:$C,"Dividend (paid to cash)")*AE595</f>
        <v>0</v>
      </c>
      <c r="BQ595" s="6">
        <f ca="1">BQ594+SUMIFS('Transactions (Dated)'!$F:$F,'Transactions (Dated)'!$D:$D,$BF595,'Transactions (Dated)'!$B:$B,BQ$11,'Transactions (Dated)'!$C:$C,"Dividend (paid to cash)")*AF595</f>
        <v>182.94720000000001</v>
      </c>
      <c r="BR595" s="6">
        <f ca="1">BR594+SUMIFS('Transactions (Dated)'!$F:$F,'Transactions (Dated)'!$D:$D,$BF595,'Transactions (Dated)'!$B:$B,BR$11,'Transactions (Dated)'!$C:$C,"Dividend (paid to cash)")*AG595</f>
        <v>376.245</v>
      </c>
      <c r="BS595" s="6">
        <f ca="1">BS594+SUMIFS('Transactions (Dated)'!$F:$F,'Transactions (Dated)'!$D:$D,$BF595,'Transactions (Dated)'!$B:$B,BS$11,'Transactions (Dated)'!$C:$C,"Dividend (paid to cash)")*AH595</f>
        <v>0</v>
      </c>
      <c r="BT595" s="6">
        <f ca="1">BT594+SUMIFS('Transactions (Dated)'!$F:$F,'Transactions (Dated)'!$D:$D,$BF595,'Transactions (Dated)'!$B:$B,BT$11,'Transactions (Dated)'!$C:$C,"Dividend (paid to cash)")*AI595</f>
        <v>0</v>
      </c>
      <c r="BU595" s="6">
        <f ca="1">BU594+SUMIFS('Transactions (Dated)'!$F:$F,'Transactions (Dated)'!$D:$D,$BF595,'Transactions (Dated)'!$B:$B,BU$11,'Transactions (Dated)'!$C:$C,"Dividend (paid to cash)")*AJ595</f>
        <v>0</v>
      </c>
      <c r="BX595" s="6">
        <f ca="1">SUM(BG595:BW595)</f>
        <v>394807.5811999999</v>
      </c>
      <c r="BZ595" s="3">
        <f>BF595</f>
        <v>42762</v>
      </c>
      <c r="CA595" s="4">
        <f ca="1">SUM(AN595:BC595)</f>
        <v>758506.77500000014</v>
      </c>
      <c r="CB595" s="4">
        <f ca="1">+BX595</f>
        <v>394807.5811999999</v>
      </c>
      <c r="CD595" s="4">
        <f ca="1">CA595+CB595</f>
        <v>1153314.3562</v>
      </c>
    </row>
    <row r="596" spans="2:82">
      <c r="C596" s="2"/>
    </row>
    <row r="597" spans="2:82">
      <c r="C597" s="2"/>
    </row>
    <row r="598" spans="2:82">
      <c r="C598" s="2"/>
    </row>
    <row r="599" spans="2:82">
      <c r="C599" s="2"/>
    </row>
    <row r="600" spans="2:82">
      <c r="C600" s="2"/>
    </row>
    <row r="601" spans="2:82">
      <c r="C601" s="2"/>
    </row>
    <row r="602" spans="2:82">
      <c r="C602" s="2"/>
    </row>
    <row r="603" spans="2:82">
      <c r="C603" s="2"/>
    </row>
    <row r="604" spans="2:82">
      <c r="C604" s="2"/>
    </row>
    <row r="605" spans="2:82">
      <c r="C605" s="2"/>
    </row>
    <row r="606" spans="2:82">
      <c r="C606" s="2"/>
    </row>
    <row r="607" spans="2:82">
      <c r="C607" s="2"/>
    </row>
    <row r="608" spans="2:82">
      <c r="C608" s="2"/>
    </row>
    <row r="609" spans="3:3">
      <c r="C609" s="2"/>
    </row>
    <row r="610" spans="3:3">
      <c r="C610" s="2"/>
    </row>
    <row r="611" spans="3:3">
      <c r="C611" s="2"/>
    </row>
    <row r="612" spans="3:3">
      <c r="C612" s="2"/>
    </row>
    <row r="613" spans="3:3">
      <c r="C613" s="2"/>
    </row>
    <row r="614" spans="3:3">
      <c r="C614" s="2"/>
    </row>
    <row r="615" spans="3:3">
      <c r="C615" s="2"/>
    </row>
    <row r="616" spans="3:3">
      <c r="C616" s="2"/>
    </row>
    <row r="617" spans="3:3">
      <c r="C617" s="2"/>
    </row>
    <row r="618" spans="3:3">
      <c r="C618" s="2"/>
    </row>
    <row r="619" spans="3:3">
      <c r="C619" s="2"/>
    </row>
    <row r="620" spans="3:3">
      <c r="C620" s="2"/>
    </row>
    <row r="621" spans="3:3">
      <c r="C621" s="2"/>
    </row>
    <row r="622" spans="3:3">
      <c r="C622" s="2"/>
    </row>
    <row r="623" spans="3:3">
      <c r="C6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>
    <tabColor rgb="FF00B050"/>
  </sheetPr>
  <dimension ref="A1:T27"/>
  <sheetViews>
    <sheetView showGridLines="0" topLeftCell="B4" zoomScaleNormal="100" zoomScaleSheetLayoutView="100" workbookViewId="0">
      <selection activeCell="T25" sqref="T25"/>
    </sheetView>
  </sheetViews>
  <sheetFormatPr defaultColWidth="9" defaultRowHeight="10.5" outlineLevelRow="1" outlineLevelCol="1"/>
  <cols>
    <col min="1" max="1" width="9.140625" hidden="1" customWidth="1" outlineLevel="1"/>
    <col min="2" max="2" width="10.42578125" bestFit="1" customWidth="1" collapsed="1"/>
    <col min="3" max="3" width="17.85546875" bestFit="1" customWidth="1"/>
    <col min="4" max="4" width="17.85546875" customWidth="1"/>
    <col min="5" max="6" width="1.85546875" customWidth="1"/>
    <col min="7" max="7" width="31.85546875" bestFit="1" customWidth="1"/>
    <col min="8" max="8" width="9" style="2"/>
    <col min="9" max="9" width="10.140625" bestFit="1" customWidth="1"/>
    <col min="10" max="10" width="12.140625" bestFit="1" customWidth="1"/>
    <col min="11" max="12" width="12.140625" customWidth="1"/>
    <col min="13" max="13" width="15.85546875" customWidth="1"/>
    <col min="14" max="20" width="14.85546875" customWidth="1"/>
    <col min="21" max="21" width="1.85546875" customWidth="1"/>
  </cols>
  <sheetData>
    <row r="1" spans="1:20" hidden="1" outlineLevel="1">
      <c r="B1" s="2">
        <v>1</v>
      </c>
      <c r="C1" s="2">
        <f ca="1">OFFSET(C1,0,-1)+1</f>
        <v>2</v>
      </c>
      <c r="D1" s="2"/>
      <c r="E1" s="2"/>
      <c r="F1" s="2">
        <f t="shared" ref="F1:R1" ca="1" si="0">OFFSET(F1,0,-1)+1</f>
        <v>1</v>
      </c>
      <c r="G1" s="2">
        <f t="shared" ca="1" si="0"/>
        <v>2</v>
      </c>
      <c r="H1" s="2">
        <f t="shared" ca="1" si="0"/>
        <v>3</v>
      </c>
      <c r="I1" s="2">
        <f t="shared" ca="1" si="0"/>
        <v>4</v>
      </c>
      <c r="J1" s="2">
        <f t="shared" ca="1" si="0"/>
        <v>5</v>
      </c>
      <c r="K1" s="2">
        <f t="shared" ca="1" si="0"/>
        <v>6</v>
      </c>
      <c r="L1" s="2">
        <f t="shared" ca="1" si="0"/>
        <v>7</v>
      </c>
      <c r="M1" s="2">
        <f t="shared" ca="1" si="0"/>
        <v>8</v>
      </c>
      <c r="N1" s="2">
        <f t="shared" ca="1" si="0"/>
        <v>9</v>
      </c>
      <c r="O1" s="2">
        <f t="shared" ca="1" si="0"/>
        <v>10</v>
      </c>
      <c r="P1" s="2">
        <f t="shared" ca="1" si="0"/>
        <v>11</v>
      </c>
      <c r="Q1" s="2">
        <f t="shared" ca="1" si="0"/>
        <v>12</v>
      </c>
      <c r="R1" s="2">
        <f t="shared" ca="1" si="0"/>
        <v>13</v>
      </c>
      <c r="S1" s="2"/>
      <c r="T1" s="2"/>
    </row>
    <row r="2" spans="1:20" hidden="1" outlineLevel="1">
      <c r="I2" t="s">
        <v>38</v>
      </c>
      <c r="Q2" s="3">
        <f>MAX('Share Values'!BF:BF)</f>
        <v>42762</v>
      </c>
    </row>
    <row r="3" spans="1:20" hidden="1" outlineLevel="1">
      <c r="Q3" s="40">
        <f>MATCH(Q2,'Share Values'!AM:AM,0)</f>
        <v>595</v>
      </c>
    </row>
    <row r="4" spans="1:20" collapsed="1">
      <c r="Q4" s="40"/>
    </row>
    <row r="6" spans="1:20">
      <c r="G6" s="43"/>
      <c r="H6" s="46"/>
      <c r="I6" s="46"/>
      <c r="J6" s="46"/>
      <c r="K6" s="44" t="s">
        <v>116</v>
      </c>
      <c r="L6" s="44" t="s">
        <v>120</v>
      </c>
      <c r="M6" s="44" t="s">
        <v>125</v>
      </c>
      <c r="N6" s="44" t="s">
        <v>121</v>
      </c>
      <c r="O6" s="44" t="s">
        <v>121</v>
      </c>
      <c r="P6" s="44" t="s">
        <v>122</v>
      </c>
      <c r="Q6" s="44" t="s">
        <v>128</v>
      </c>
      <c r="R6" s="44" t="s">
        <v>42</v>
      </c>
      <c r="S6" s="44" t="s">
        <v>129</v>
      </c>
      <c r="T6" s="44" t="s">
        <v>42</v>
      </c>
    </row>
    <row r="7" spans="1:20">
      <c r="B7" s="1" t="s">
        <v>39</v>
      </c>
      <c r="C7" s="1" t="s">
        <v>35</v>
      </c>
      <c r="D7" s="7" t="s">
        <v>131</v>
      </c>
      <c r="E7" s="1"/>
      <c r="G7" s="45" t="s">
        <v>1</v>
      </c>
      <c r="H7" s="44" t="s">
        <v>0</v>
      </c>
      <c r="I7" s="44" t="s">
        <v>36</v>
      </c>
      <c r="J7" s="44" t="s">
        <v>37</v>
      </c>
      <c r="K7" s="44" t="s">
        <v>119</v>
      </c>
      <c r="L7" s="44" t="s">
        <v>118</v>
      </c>
      <c r="M7" s="44" t="s">
        <v>124</v>
      </c>
      <c r="N7" s="44" t="s">
        <v>126</v>
      </c>
      <c r="O7" s="44" t="s">
        <v>123</v>
      </c>
      <c r="P7" s="44" t="s">
        <v>123</v>
      </c>
      <c r="Q7" s="44" t="s">
        <v>115</v>
      </c>
      <c r="R7" s="44" t="s">
        <v>123</v>
      </c>
      <c r="S7" s="44" t="s">
        <v>130</v>
      </c>
      <c r="T7" s="44" t="s">
        <v>132</v>
      </c>
    </row>
    <row r="8" spans="1:20">
      <c r="G8" t="s">
        <v>28</v>
      </c>
      <c r="I8" s="2"/>
      <c r="J8" s="2"/>
      <c r="K8" s="2"/>
      <c r="L8" s="53"/>
      <c r="M8" s="41">
        <f ca="1">'Share Values'!CB9</f>
        <v>394807.5811999999</v>
      </c>
      <c r="N8" s="53"/>
      <c r="O8" s="53"/>
      <c r="P8" s="53"/>
      <c r="Q8" s="53"/>
      <c r="R8" s="53"/>
      <c r="S8" s="41"/>
      <c r="T8" s="53"/>
    </row>
    <row r="9" spans="1:20">
      <c r="A9" s="2">
        <v>65</v>
      </c>
      <c r="B9" s="2" t="str">
        <f>CHAR(A9)</f>
        <v>A</v>
      </c>
      <c r="C9" t="str">
        <f t="shared" ref="C9:C22" si="1">IFERROR(REPLACE(H9,FIND(".",H9),1,"/"),H9)&amp;" CN EQUITY"</f>
        <v>BB CN EQUITY</v>
      </c>
      <c r="D9" s="2" t="s">
        <v>141</v>
      </c>
      <c r="G9" t="s">
        <v>9</v>
      </c>
      <c r="H9" s="2" t="s">
        <v>8</v>
      </c>
      <c r="I9" s="6">
        <f>'Share Values'!F$595</f>
        <v>9.4600000000000009</v>
      </c>
      <c r="J9" s="40">
        <f>+SUMIFS('Transactions (Dated)'!$E$3:$E$53,'Transactions (Dated)'!$B$3:$B$53,'Portfolio Holdings'!H9,'Transactions (Dated)'!$C$3:$C$53,"BUY")-SUMIFS('Transactions (Dated)'!$E$3:$E$53,'Transactions (Dated)'!$B$3:$B$53,'Portfolio Holdings'!H9,'Transactions (Dated)'!$C$3:$C$53,"SELL")</f>
        <v>4625</v>
      </c>
      <c r="K9" s="6">
        <f>(SUMPRODUCT(--('Transactions (Dated)'!B:B=H9),--('Transactions (Dated)'!C:C="Buy"),'Transactions (Dated)'!E:E,'Transactions (Dated)'!F:F)+SUMPRODUCT(--('Transactions (Dated)'!B:B=H9),--('Transactions (Dated)'!C:C="Buy"),'Transactions (Dated)'!G:G))/(SUMPRODUCT(--('Transactions (Dated)'!B:B=H9),--('Transactions (Dated)'!C:C="Buy"),'Transactions (Dated)'!E:E))</f>
        <v>10.812162162162162</v>
      </c>
      <c r="L9" s="41">
        <f>+K9*J9</f>
        <v>50006.25</v>
      </c>
      <c r="M9" s="41">
        <f>+I9*J9</f>
        <v>43752.500000000007</v>
      </c>
      <c r="N9" s="9">
        <f>+M9/L9-1</f>
        <v>-0.12505936757905245</v>
      </c>
      <c r="O9" s="41">
        <f>+M9-L9</f>
        <v>-6253.7499999999927</v>
      </c>
      <c r="P9" s="41">
        <f>SUMIFS('Transactions (Dated)'!H:H,'Transactions (Dated)'!B:B,H9,'Transactions (Dated)'!C:C,"Sell")-SUMIFS('Transactions (Dated)'!E:E,'Transactions (Dated)'!B:B,H9,'Transactions (Dated)'!C:C,"Sell")*K9</f>
        <v>0</v>
      </c>
      <c r="Q9" s="41">
        <f ca="1">HLOOKUP($B9,'Share Values'!$BF:$BW,Q$3,FALSE)</f>
        <v>0</v>
      </c>
      <c r="R9" s="41">
        <f ca="1">+P9+O9+Q9</f>
        <v>-6253.7499999999927</v>
      </c>
      <c r="S9" s="41">
        <f>ABS(SUMPRODUCT(--('Transactions (Dated)'!B:B='Portfolio Holdings'!H9),--('Transactions (Dated)'!C:C="Buy"),'Transactions (Dated)'!H:H))</f>
        <v>50006.25</v>
      </c>
      <c r="T9" s="9">
        <f ca="1">+R9/S9</f>
        <v>-0.12505936757905248</v>
      </c>
    </row>
    <row r="10" spans="1:20">
      <c r="A10" s="2">
        <f ca="1">+OFFSET(A10,-1,0)+1</f>
        <v>66</v>
      </c>
      <c r="B10" s="2" t="str">
        <f t="shared" ref="B10:B17" ca="1" si="2">CHAR(A10)</f>
        <v>B</v>
      </c>
      <c r="C10" t="str">
        <f t="shared" si="1"/>
        <v>TGL CN EQUITY</v>
      </c>
      <c r="D10" s="2" t="s">
        <v>139</v>
      </c>
      <c r="G10" t="s">
        <v>12</v>
      </c>
      <c r="H10" s="2" t="s">
        <v>11</v>
      </c>
      <c r="I10" s="6">
        <f>'Share Values'!G$595</f>
        <v>2.29</v>
      </c>
      <c r="J10" s="40">
        <f>+SUMIFS('Transactions (Dated)'!$E$3:$E$53,'Transactions (Dated)'!$B$3:$B$53,'Portfolio Holdings'!H10,'Transactions (Dated)'!$C$3:$C$53,"BUY")-SUMIFS('Transactions (Dated)'!$E$3:$E$53,'Transactions (Dated)'!$B$3:$B$53,'Portfolio Holdings'!H10,'Transactions (Dated)'!$C$3:$C$53,"SELL")</f>
        <v>9375</v>
      </c>
      <c r="K10" s="6">
        <f>(SUMPRODUCT(--('Transactions (Dated)'!B:B=H10),--('Transactions (Dated)'!C:C="Buy"),'Transactions (Dated)'!E:E,'Transactions (Dated)'!F:F)+SUMPRODUCT(--('Transactions (Dated)'!B:B=H10),--('Transactions (Dated)'!C:C="Buy"),'Transactions (Dated)'!G:G))/(SUMPRODUCT(--('Transactions (Dated)'!B:B=H10),--('Transactions (Dated)'!C:C="Buy"),'Transactions (Dated)'!E:E))</f>
        <v>4.0007999999999999</v>
      </c>
      <c r="L10" s="41">
        <f t="shared" ref="L10:L17" si="3">+K10*J10</f>
        <v>37507.5</v>
      </c>
      <c r="M10" s="41">
        <f t="shared" ref="M10:M17" si="4">+I10*J10</f>
        <v>21468.75</v>
      </c>
      <c r="N10" s="9">
        <f t="shared" ref="N10:N17" si="5">+M10/L10-1</f>
        <v>-0.42761447710457912</v>
      </c>
      <c r="O10" s="41">
        <f t="shared" ref="O10:O17" si="6">+M10-L10</f>
        <v>-16038.75</v>
      </c>
      <c r="P10" s="41">
        <f>SUMIFS('Transactions (Dated)'!H:H,'Transactions (Dated)'!B:B,'Portfolio Holdings'!H10,'Transactions (Dated)'!C:C,"Sell")-SUMIFS('Transactions (Dated)'!E:E,'Transactions (Dated)'!B:B,'Portfolio Holdings'!H10,'Transactions (Dated)'!C:C,"Sell")*K10</f>
        <v>4331.25</v>
      </c>
      <c r="Q10" s="41">
        <f ca="1">HLOOKUP($B10,'Share Values'!$BF:$BW,Q$3,FALSE)</f>
        <v>2421.875</v>
      </c>
      <c r="R10" s="41">
        <f t="shared" ref="R10:R16" ca="1" si="7">+P10+O10+Q10</f>
        <v>-9285.625</v>
      </c>
      <c r="S10" s="41">
        <f>ABS(SUMPRODUCT(--('Transactions (Dated)'!B:B='Portfolio Holdings'!H10),--('Transactions (Dated)'!C:C="Buy"),'Transactions (Dated)'!H:H))</f>
        <v>50010</v>
      </c>
      <c r="T10" s="9">
        <f t="shared" ref="T10:T17" ca="1" si="8">+R10/S10</f>
        <v>-0.18567536492701459</v>
      </c>
    </row>
    <row r="11" spans="1:20">
      <c r="A11" s="2">
        <f ca="1">+OFFSET(A11,-1,0)+1</f>
        <v>67</v>
      </c>
      <c r="B11" s="2" t="str">
        <f ca="1">CHAR(A11)</f>
        <v>C</v>
      </c>
      <c r="C11" t="str">
        <f t="shared" si="1"/>
        <v>ZCN CN EQUITY</v>
      </c>
      <c r="D11" s="2" t="s">
        <v>142</v>
      </c>
      <c r="G11" t="s">
        <v>15</v>
      </c>
      <c r="H11" s="2" t="s">
        <v>14</v>
      </c>
      <c r="I11" s="6">
        <f>'Share Values'!H$595</f>
        <v>21.03</v>
      </c>
      <c r="J11" s="40">
        <f>+SUMIFS('Transactions (Dated)'!$E$3:$E$53,'Transactions (Dated)'!$B$3:$B$53,'Portfolio Holdings'!H11,'Transactions (Dated)'!$C$3:$C$53,"BUY")-SUMIFS('Transactions (Dated)'!$E$3:$E$53,'Transactions (Dated)'!$B$3:$B$53,'Portfolio Holdings'!H11,'Transactions (Dated)'!$C$3:$C$53,"SELL")</f>
        <v>0</v>
      </c>
      <c r="K11" s="6">
        <v>0</v>
      </c>
      <c r="L11" s="41">
        <v>0</v>
      </c>
      <c r="M11" s="41">
        <v>0</v>
      </c>
      <c r="N11" s="9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  <c r="T11" s="9">
        <v>0</v>
      </c>
    </row>
    <row r="12" spans="1:20">
      <c r="A12" s="2">
        <f ca="1">+OFFSET(A12,-1,0)+1</f>
        <v>68</v>
      </c>
      <c r="B12" s="2" t="str">
        <f ca="1">CHAR(A12)</f>
        <v>D</v>
      </c>
      <c r="C12" t="str">
        <f t="shared" si="1"/>
        <v>QBR/B CN EQUITY</v>
      </c>
      <c r="D12" s="2" t="s">
        <v>141</v>
      </c>
      <c r="G12" t="s">
        <v>17</v>
      </c>
      <c r="H12" s="2" t="s">
        <v>16</v>
      </c>
      <c r="I12" s="6">
        <f>'Share Values'!I$595</f>
        <v>39.54</v>
      </c>
      <c r="J12" s="40">
        <f>+SUMIFS('Transactions (Dated)'!$E$3:$E$53,'Transactions (Dated)'!$B$3:$B$53,'Portfolio Holdings'!H12,'Transactions (Dated)'!$C$3:$C$53,"BUY")-SUMIFS('Transactions (Dated)'!$E$3:$E$53,'Transactions (Dated)'!$B$3:$B$53,'Portfolio Holdings'!H12,'Transactions (Dated)'!$C$3:$C$53,"SELL")</f>
        <v>1892</v>
      </c>
      <c r="K12" s="6">
        <f>(SUMPRODUCT(--('Transactions (Dated)'!B:B=H12),--('Transactions (Dated)'!C:C="Buy"),'Transactions (Dated)'!E:E,'Transactions (Dated)'!F:F)+SUMPRODUCT(--('Transactions (Dated)'!B:B=H12),--('Transactions (Dated)'!C:C="Buy"),'Transactions (Dated)'!G:G))/(SUMPRODUCT(--('Transactions (Dated)'!B:B=H12),--('Transactions (Dated)'!C:C="Buy"),'Transactions (Dated)'!E:E))</f>
        <v>31.855285412262159</v>
      </c>
      <c r="L12" s="41">
        <f t="shared" si="3"/>
        <v>60270.200000000004</v>
      </c>
      <c r="M12" s="41">
        <f t="shared" si="4"/>
        <v>74809.679999999993</v>
      </c>
      <c r="N12" s="9">
        <f t="shared" si="5"/>
        <v>0.24123829023298393</v>
      </c>
      <c r="O12" s="41">
        <f t="shared" si="6"/>
        <v>14539.479999999989</v>
      </c>
      <c r="P12" s="41">
        <f>SUMIFS('Transactions (Dated)'!H:H,'Transactions (Dated)'!B:B,'Portfolio Holdings'!H12,'Transactions (Dated)'!C:C,"Sell")-SUMIFS('Transactions (Dated)'!E:E,'Transactions (Dated)'!B:B,'Portfolio Holdings'!H12,'Transactions (Dated)'!C:C,"Sell")*K12</f>
        <v>0</v>
      </c>
      <c r="Q12" s="41">
        <f ca="1">HLOOKUP($B12,'Share Values'!$BF:$BW,Q$3,FALSE)</f>
        <v>567.6</v>
      </c>
      <c r="R12" s="41">
        <f t="shared" ca="1" si="7"/>
        <v>15107.079999999989</v>
      </c>
      <c r="S12" s="41">
        <f>ABS(SUMPRODUCT(--('Transactions (Dated)'!B:B='Portfolio Holdings'!H12),--('Transactions (Dated)'!C:C="Buy"),'Transactions (Dated)'!H:H))</f>
        <v>60270.2</v>
      </c>
      <c r="T12" s="9">
        <f t="shared" ca="1" si="8"/>
        <v>0.25065587968846942</v>
      </c>
    </row>
    <row r="13" spans="1:20">
      <c r="A13" s="2">
        <f t="shared" ref="A13:A22" ca="1" si="9">+OFFSET(A13,-1,0)+1</f>
        <v>69</v>
      </c>
      <c r="B13" s="2" t="str">
        <f t="shared" ca="1" si="2"/>
        <v>E</v>
      </c>
      <c r="C13" t="str">
        <f t="shared" si="1"/>
        <v>AVO CN EQUITY</v>
      </c>
      <c r="D13" s="2" t="s">
        <v>141</v>
      </c>
      <c r="G13" t="s">
        <v>19</v>
      </c>
      <c r="H13" s="2" t="s">
        <v>18</v>
      </c>
      <c r="I13" s="6">
        <f>'Share Values'!J$595</f>
        <v>14.78</v>
      </c>
      <c r="J13" s="40">
        <f>+SUMIFS('Transactions (Dated)'!$E$3:$E$53,'Transactions (Dated)'!$B$3:$B$53,'Portfolio Holdings'!H13,'Transactions (Dated)'!$C$3:$C$53,"BUY")-SUMIFS('Transactions (Dated)'!$E$3:$E$53,'Transactions (Dated)'!$B$3:$B$53,'Portfolio Holdings'!H13,'Transactions (Dated)'!$C$3:$C$53,"SELL")</f>
        <v>2348</v>
      </c>
      <c r="K13" s="6">
        <f>(SUMPRODUCT(--('Transactions (Dated)'!B:B=H13),--('Transactions (Dated)'!C:C="Buy"),'Transactions (Dated)'!E:E,'Transactions (Dated)'!F:F)+SUMPRODUCT(--('Transactions (Dated)'!B:B=H13),--('Transactions (Dated)'!C:C="Buy"),'Transactions (Dated)'!G:G))/(SUMPRODUCT(--('Transactions (Dated)'!B:B=H13),--('Transactions (Dated)'!C:C="Buy"),'Transactions (Dated)'!E:E))</f>
        <v>21.304258943781942</v>
      </c>
      <c r="L13" s="41">
        <f t="shared" si="3"/>
        <v>50022.400000000001</v>
      </c>
      <c r="M13" s="41">
        <f t="shared" si="4"/>
        <v>34703.439999999995</v>
      </c>
      <c r="N13" s="9">
        <f t="shared" si="5"/>
        <v>-0.30624200358239517</v>
      </c>
      <c r="O13" s="41">
        <f t="shared" si="6"/>
        <v>-15318.960000000006</v>
      </c>
      <c r="P13" s="41">
        <f>SUMIFS('Transactions (Dated)'!H:H,'Transactions (Dated)'!B:B,'Portfolio Holdings'!H13,'Transactions (Dated)'!C:C,"Sell")-SUMIFS('Transactions (Dated)'!E:E,'Transactions (Dated)'!B:B,'Portfolio Holdings'!H13,'Transactions (Dated)'!C:C,"Sell")*K13</f>
        <v>0</v>
      </c>
      <c r="Q13" s="41">
        <f ca="1">HLOOKUP($B13,'Share Values'!$BF:$BW,Q$3,FALSE)</f>
        <v>0</v>
      </c>
      <c r="R13" s="41">
        <f t="shared" ca="1" si="7"/>
        <v>-15318.960000000006</v>
      </c>
      <c r="S13" s="41">
        <f>ABS(SUMPRODUCT(--('Transactions (Dated)'!B:B='Portfolio Holdings'!H13),--('Transactions (Dated)'!C:C="Buy"),'Transactions (Dated)'!H:H))</f>
        <v>50022.400000000001</v>
      </c>
      <c r="T13" s="9">
        <f t="shared" ca="1" si="8"/>
        <v>-0.30624200358239523</v>
      </c>
    </row>
    <row r="14" spans="1:20">
      <c r="A14" s="2">
        <f t="shared" ca="1" si="9"/>
        <v>70</v>
      </c>
      <c r="B14" s="2" t="str">
        <f t="shared" ca="1" si="2"/>
        <v>F</v>
      </c>
      <c r="C14" t="str">
        <f t="shared" si="1"/>
        <v>RNW CN EQUITY</v>
      </c>
      <c r="D14" s="2" t="s">
        <v>139</v>
      </c>
      <c r="G14" t="s">
        <v>21</v>
      </c>
      <c r="H14" s="2" t="s">
        <v>20</v>
      </c>
      <c r="I14" s="6">
        <f>'Share Values'!K$595</f>
        <v>14.86</v>
      </c>
      <c r="J14" s="40">
        <f>+SUMIFS('Transactions (Dated)'!$E$3:$E$53,'Transactions (Dated)'!$B$3:$B$53,'Portfolio Holdings'!H14,'Transactions (Dated)'!$C$3:$C$53,"BUY")-SUMIFS('Transactions (Dated)'!$E$3:$E$53,'Transactions (Dated)'!$B$3:$B$53,'Portfolio Holdings'!H14,'Transactions (Dated)'!$C$3:$C$53,"SELL")</f>
        <v>4900</v>
      </c>
      <c r="K14" s="6">
        <f>(SUMPRODUCT(--('Transactions (Dated)'!B:B=H14),--('Transactions (Dated)'!C:C="Buy"),'Transactions (Dated)'!E:E,'Transactions (Dated)'!F:F)+SUMPRODUCT(--('Transactions (Dated)'!B:B=H14),--('Transactions (Dated)'!C:C="Buy"),'Transactions (Dated)'!G:G))/(SUMPRODUCT(--('Transactions (Dated)'!B:B=H14),--('Transactions (Dated)'!C:C="Buy"),'Transactions (Dated)'!E:E))</f>
        <v>9.8220408163265311</v>
      </c>
      <c r="L14" s="41">
        <f t="shared" si="3"/>
        <v>48128</v>
      </c>
      <c r="M14" s="41">
        <f t="shared" si="4"/>
        <v>72814</v>
      </c>
      <c r="N14" s="9">
        <f t="shared" si="5"/>
        <v>0.51292386968085113</v>
      </c>
      <c r="O14" s="41">
        <f t="shared" si="6"/>
        <v>24686</v>
      </c>
      <c r="P14" s="41">
        <f>SUMIFS('Transactions (Dated)'!H:H,'Transactions (Dated)'!B:B,'Portfolio Holdings'!H14,'Transactions (Dated)'!C:C,"Sell")-SUMIFS('Transactions (Dated)'!E:E,'Transactions (Dated)'!B:B,'Portfolio Holdings'!H14,'Transactions (Dated)'!C:C,"Sell")*K14</f>
        <v>0</v>
      </c>
      <c r="Q14" s="41">
        <f ca="1">HLOOKUP($B14,'Share Values'!$BF:$BW,Q$3,FALSE)</f>
        <v>4311.8040000000001</v>
      </c>
      <c r="R14" s="41">
        <f t="shared" ca="1" si="7"/>
        <v>28997.804</v>
      </c>
      <c r="S14" s="41">
        <f>ABS(SUMPRODUCT(--('Transactions (Dated)'!B:B='Portfolio Holdings'!H14),--('Transactions (Dated)'!C:C="Buy"),'Transactions (Dated)'!H:H))</f>
        <v>48128</v>
      </c>
      <c r="T14" s="9">
        <f t="shared" ca="1" si="8"/>
        <v>0.60251421210106382</v>
      </c>
    </row>
    <row r="15" spans="1:20">
      <c r="A15" s="2">
        <f t="shared" ca="1" si="9"/>
        <v>71</v>
      </c>
      <c r="B15" s="2" t="str">
        <f t="shared" ca="1" si="2"/>
        <v>G</v>
      </c>
      <c r="C15" t="str">
        <f t="shared" si="1"/>
        <v>GS CN EQUITY</v>
      </c>
      <c r="D15" s="2" t="s">
        <v>133</v>
      </c>
      <c r="G15" t="s">
        <v>23</v>
      </c>
      <c r="H15" s="2" t="s">
        <v>22</v>
      </c>
      <c r="I15" s="6">
        <f>'Share Values'!L$595</f>
        <v>18.53</v>
      </c>
      <c r="J15" s="40">
        <f>+SUMIFS('Transactions (Dated)'!$E$3:$E$53,'Transactions (Dated)'!$B$3:$B$53,'Portfolio Holdings'!H15,'Transactions (Dated)'!$C$3:$C$53,"BUY")-SUMIFS('Transactions (Dated)'!$E$3:$E$53,'Transactions (Dated)'!$B$3:$B$53,'Portfolio Holdings'!H15,'Transactions (Dated)'!$C$3:$C$53,"SELL")</f>
        <v>2900</v>
      </c>
      <c r="K15" s="6">
        <f>(SUMPRODUCT(--('Transactions (Dated)'!B:B=H15),--('Transactions (Dated)'!C:C="Buy"),'Transactions (Dated)'!E:E,'Transactions (Dated)'!F:F)+SUMPRODUCT(--('Transactions (Dated)'!B:B=H15),--('Transactions (Dated)'!C:C="Buy"),'Transactions (Dated)'!G:G))/(SUMPRODUCT(--('Transactions (Dated)'!B:B=H15),--('Transactions (Dated)'!C:C="Buy"),'Transactions (Dated)'!E:E))</f>
        <v>17.00344827586207</v>
      </c>
      <c r="L15" s="41">
        <f t="shared" si="3"/>
        <v>49310</v>
      </c>
      <c r="M15" s="41">
        <f t="shared" si="4"/>
        <v>53737</v>
      </c>
      <c r="N15" s="9">
        <f t="shared" si="5"/>
        <v>8.9778949503143357E-2</v>
      </c>
      <c r="O15" s="41">
        <f t="shared" si="6"/>
        <v>4427</v>
      </c>
      <c r="P15" s="41">
        <f>SUMIFS('Transactions (Dated)'!H:H,'Transactions (Dated)'!B:B,'Portfolio Holdings'!H15,'Transactions (Dated)'!C:C,"Sell")-SUMIFS('Transactions (Dated)'!E:E,'Transactions (Dated)'!B:B,'Portfolio Holdings'!H15,'Transactions (Dated)'!C:C,"Sell")*K15</f>
        <v>0</v>
      </c>
      <c r="Q15" s="41">
        <f ca="1">HLOOKUP($B15,'Share Values'!$BF:$BW,Q$3,FALSE)</f>
        <v>3190</v>
      </c>
      <c r="R15" s="41">
        <f t="shared" ca="1" si="7"/>
        <v>7617</v>
      </c>
      <c r="S15" s="41">
        <f>ABS(SUMPRODUCT(--('Transactions (Dated)'!B:B='Portfolio Holdings'!H15),--('Transactions (Dated)'!C:C="Buy"),'Transactions (Dated)'!H:H))</f>
        <v>49310</v>
      </c>
      <c r="T15" s="9">
        <f t="shared" ca="1" si="8"/>
        <v>0.15447170959237477</v>
      </c>
    </row>
    <row r="16" spans="1:20">
      <c r="A16" s="2">
        <f t="shared" ca="1" si="9"/>
        <v>72</v>
      </c>
      <c r="B16" s="2" t="str">
        <f t="shared" ca="1" si="2"/>
        <v>H</v>
      </c>
      <c r="C16" t="str">
        <f t="shared" si="1"/>
        <v>KDX CN EQUITY</v>
      </c>
      <c r="D16" s="2" t="s">
        <v>140</v>
      </c>
      <c r="G16" t="s">
        <v>25</v>
      </c>
      <c r="H16" s="2" t="s">
        <v>24</v>
      </c>
      <c r="I16" s="6">
        <f>'Share Values'!M$595</f>
        <v>6.53</v>
      </c>
      <c r="J16" s="40">
        <f>+SUMIFS('Transactions (Dated)'!$E$3:$E$53,'Transactions (Dated)'!$B$3:$B$53,'Portfolio Holdings'!H16,'Transactions (Dated)'!$C$3:$C$53,"BUY")-SUMIFS('Transactions (Dated)'!$E$3:$E$53,'Transactions (Dated)'!$B$3:$B$53,'Portfolio Holdings'!H16,'Transactions (Dated)'!$C$3:$C$53,"SELL")</f>
        <v>14201</v>
      </c>
      <c r="K16" s="6">
        <f>(SUMPRODUCT(--('Transactions (Dated)'!B:B=H16),--('Transactions (Dated)'!C:C="Buy"),'Transactions (Dated)'!E:E,'Transactions (Dated)'!F:F)+SUMPRODUCT(--('Transactions (Dated)'!B:B=H16),--('Transactions (Dated)'!C:C="Buy"),'Transactions (Dated)'!G:G))/(SUMPRODUCT(--('Transactions (Dated)'!B:B=H16),--('Transactions (Dated)'!C:C="Buy"),'Transactions (Dated)'!E:E))</f>
        <v>2.9203521002781589</v>
      </c>
      <c r="L16" s="41">
        <f>+K16*J16</f>
        <v>41471.920176050138</v>
      </c>
      <c r="M16" s="41">
        <f>+I16*J16</f>
        <v>92732.53</v>
      </c>
      <c r="N16" s="9">
        <f>+M16/L16-1</f>
        <v>1.2360317440414215</v>
      </c>
      <c r="O16" s="41">
        <f t="shared" si="6"/>
        <v>51260.609823949861</v>
      </c>
      <c r="P16" s="41">
        <f>SUMIFS('Transactions (Dated)'!H:H,'Transactions (Dated)'!B:B,'Portfolio Holdings'!H16,'Transactions (Dated)'!C:C,"Sell")-SUMIFS('Transactions (Dated)'!E:E,'Transactions (Dated)'!B:B,'Portfolio Holdings'!H16,'Transactions (Dated)'!C:C,"Sell")*K16</f>
        <v>13901.00017605014</v>
      </c>
      <c r="Q16" s="41">
        <f ca="1">HLOOKUP($B16,'Share Values'!$BF:$BW,Q$3,FALSE)</f>
        <v>0</v>
      </c>
      <c r="R16" s="41">
        <f t="shared" ca="1" si="7"/>
        <v>65161.61</v>
      </c>
      <c r="S16" s="41">
        <f>ABS(SUMPRODUCT(--('Transactions (Dated)'!B:B='Portfolio Holdings'!H16),--('Transactions (Dated)'!C:C="Buy"),'Transactions (Dated)'!H:H))</f>
        <v>82940.92</v>
      </c>
      <c r="T16" s="9">
        <f ca="1">+R16/S16</f>
        <v>0.78563886197548816</v>
      </c>
    </row>
    <row r="17" spans="1:20">
      <c r="A17" s="2">
        <f t="shared" ca="1" si="9"/>
        <v>73</v>
      </c>
      <c r="B17" s="2" t="str">
        <f t="shared" ca="1" si="2"/>
        <v>I</v>
      </c>
      <c r="C17" t="str">
        <f t="shared" si="1"/>
        <v>HGN CN EQUITY</v>
      </c>
      <c r="D17" s="2" t="s">
        <v>141</v>
      </c>
      <c r="G17" t="s">
        <v>27</v>
      </c>
      <c r="H17" s="2" t="s">
        <v>26</v>
      </c>
      <c r="I17" s="6">
        <f>'Share Values'!N$595</f>
        <v>10.425000000000001</v>
      </c>
      <c r="J17" s="40">
        <f>+SUMIFS('Transactions (Dated)'!$E$3:$E$53,'Transactions (Dated)'!$B$3:$B$53,'Portfolio Holdings'!H17,'Transactions (Dated)'!$C$3:$C$53,"BUY")-SUMIFS('Transactions (Dated)'!$E$3:$E$53,'Transactions (Dated)'!$B$3:$B$53,'Portfolio Holdings'!H17,'Transactions (Dated)'!$C$3:$C$53,"SELL")</f>
        <v>6835</v>
      </c>
      <c r="K17" s="6">
        <f>(SUMPRODUCT(--('Transactions (Dated)'!B:B=H17),--('Transactions (Dated)'!C:C="Buy"),'Transactions (Dated)'!E:E,'Transactions (Dated)'!F:F)+SUMPRODUCT(--('Transactions (Dated)'!B:B=H17),--('Transactions (Dated)'!C:C="Buy"),'Transactions (Dated)'!G:G))/(SUMPRODUCT(--('Transactions (Dated)'!B:B=H17),--('Transactions (Dated)'!C:C="Buy"),'Transactions (Dated)'!E:E))</f>
        <v>6.9814630577907835</v>
      </c>
      <c r="L17" s="41">
        <f t="shared" si="3"/>
        <v>47718.3</v>
      </c>
      <c r="M17" s="41">
        <f t="shared" si="4"/>
        <v>71254.875</v>
      </c>
      <c r="N17" s="9">
        <f t="shared" si="5"/>
        <v>0.49324001483707502</v>
      </c>
      <c r="O17" s="41">
        <f t="shared" si="6"/>
        <v>23536.574999999997</v>
      </c>
      <c r="P17" s="41">
        <f>SUMIFS('Transactions (Dated)'!H:H,'Transactions (Dated)'!B:B,'Portfolio Holdings'!H17,'Transactions (Dated)'!C:C,"Sell")-SUMIFS('Transactions (Dated)'!E:E,'Transactions (Dated)'!B:B,'Portfolio Holdings'!H17,'Transactions (Dated)'!C:C,"Sell")*K17</f>
        <v>0</v>
      </c>
      <c r="Q17" s="41">
        <f ca="1">HLOOKUP($B17,'Share Values'!$BF:$BW,Q$3,FALSE)</f>
        <v>0</v>
      </c>
      <c r="R17" s="41">
        <f t="shared" ref="R17:R22" ca="1" si="10">+P17+O17+Q17</f>
        <v>23536.574999999997</v>
      </c>
      <c r="S17" s="41">
        <f>ABS(SUMPRODUCT(--('Transactions (Dated)'!B:B='Portfolio Holdings'!H17),--('Transactions (Dated)'!C:C="Buy"),'Transactions (Dated)'!H:H))</f>
        <v>47718.3</v>
      </c>
      <c r="T17" s="9">
        <f t="shared" ca="1" si="8"/>
        <v>0.49324001483707497</v>
      </c>
    </row>
    <row r="18" spans="1:20">
      <c r="A18" s="2">
        <f t="shared" ca="1" si="9"/>
        <v>74</v>
      </c>
      <c r="B18" s="2" t="str">
        <f ca="1">CHAR(A18)</f>
        <v>J</v>
      </c>
      <c r="C18" t="str">
        <f t="shared" si="1"/>
        <v>ADW/A CN EQUITY</v>
      </c>
      <c r="D18" s="2" t="s">
        <v>159</v>
      </c>
      <c r="G18" t="s">
        <v>149</v>
      </c>
      <c r="H18" s="2" t="s">
        <v>150</v>
      </c>
      <c r="I18" s="6">
        <f>'Share Values'!O$595</f>
        <v>10.79</v>
      </c>
      <c r="J18" s="40">
        <f>+SUMIFS('Transactions (Dated)'!$E$3:$E$53,'Transactions (Dated)'!$B$3:$B$53,'Portfolio Holdings'!H18,'Transactions (Dated)'!$C$3:$C$53,"BUY")-SUMIFS('Transactions (Dated)'!$E$3:$E$53,'Transactions (Dated)'!$B$3:$B$53,'Portfolio Holdings'!H18,'Transactions (Dated)'!$C$3:$C$53,"SELL")</f>
        <v>4484</v>
      </c>
      <c r="K18" s="6">
        <f>(SUMPRODUCT(--('Transactions (Dated)'!B:B=H18),--('Transactions (Dated)'!C:C="Buy"),'Transactions (Dated)'!E:E,'Transactions (Dated)'!F:F)+SUMPRODUCT(--('Transactions (Dated)'!B:B=H18),--('Transactions (Dated)'!C:C="Buy"),'Transactions (Dated)'!G:G))/(SUMPRODUCT(--('Transactions (Dated)'!B:B=H18),--('Transactions (Dated)'!C:C="Buy"),'Transactions (Dated)'!E:E))</f>
        <v>11.152230151650311</v>
      </c>
      <c r="L18" s="41">
        <f>+K18*J18</f>
        <v>50006.6</v>
      </c>
      <c r="M18" s="41">
        <f>+I18*J18</f>
        <v>48382.359999999993</v>
      </c>
      <c r="N18" s="9">
        <f>+M18/L18-1</f>
        <v>-3.2480512572340525E-2</v>
      </c>
      <c r="O18" s="41">
        <f>+M18-L18</f>
        <v>-1624.2400000000052</v>
      </c>
      <c r="P18" s="41">
        <f>SUMIFS('Transactions (Dated)'!H:H,'Transactions (Dated)'!B:B,'Portfolio Holdings'!H18,'Transactions (Dated)'!C:C,"Sell")-SUMIFS('Transactions (Dated)'!E:E,'Transactions (Dated)'!B:B,'Portfolio Holdings'!H18,'Transactions (Dated)'!C:C,"Sell")*K18</f>
        <v>0</v>
      </c>
      <c r="Q18" s="41">
        <f ca="1">HLOOKUP($B18,'Share Values'!$BF:$BW,Q$3,FALSE)</f>
        <v>182.94720000000001</v>
      </c>
      <c r="R18" s="41">
        <f t="shared" ca="1" si="10"/>
        <v>-1441.2928000000052</v>
      </c>
      <c r="S18" s="41">
        <f>ABS(SUMPRODUCT(--('Transactions (Dated)'!B:B='Portfolio Holdings'!H18),--('Transactions (Dated)'!C:C="Buy"),'Transactions (Dated)'!H:H))</f>
        <v>50006.6</v>
      </c>
      <c r="T18" s="9">
        <f ca="1">+R18/S18</f>
        <v>-2.882205148920353E-2</v>
      </c>
    </row>
    <row r="19" spans="1:20">
      <c r="A19" s="2">
        <f t="shared" ca="1" si="9"/>
        <v>75</v>
      </c>
      <c r="B19" s="2" t="str">
        <f ca="1">CHAR(A19)</f>
        <v>K</v>
      </c>
      <c r="C19" t="str">
        <f t="shared" si="1"/>
        <v>AD CN EQUITY</v>
      </c>
      <c r="D19" s="2" t="s">
        <v>133</v>
      </c>
      <c r="G19" t="s">
        <v>151</v>
      </c>
      <c r="H19" s="2" t="s">
        <v>152</v>
      </c>
      <c r="I19" s="6">
        <f>'Share Values'!P$595</f>
        <v>22.63</v>
      </c>
      <c r="J19" s="40">
        <f>+SUMIFS('Transactions (Dated)'!$E$3:$E$53,'Transactions (Dated)'!$B$3:$B$53,'Portfolio Holdings'!H19,'Transactions (Dated)'!$C$3:$C$53,"BUY")-SUMIFS('Transactions (Dated)'!$E$3:$E$53,'Transactions (Dated)'!$B$3:$B$53,'Portfolio Holdings'!H19,'Transactions (Dated)'!$C$3:$C$53,"SELL")</f>
        <v>2787</v>
      </c>
      <c r="K19" s="6">
        <f>(SUMPRODUCT(--('Transactions (Dated)'!B:B=H19),--('Transactions (Dated)'!C:C="Buy"),'Transactions (Dated)'!E:E,'Transactions (Dated)'!F:F)+SUMPRODUCT(--('Transactions (Dated)'!B:B=H19),--('Transactions (Dated)'!C:C="Buy"),'Transactions (Dated)'!G:G))/(SUMPRODUCT(--('Transactions (Dated)'!B:B=H19),--('Transactions (Dated)'!C:C="Buy"),'Transactions (Dated)'!E:E))</f>
        <v>17.943588087549337</v>
      </c>
      <c r="L19" s="41">
        <f>+K19*J19</f>
        <v>50008.78</v>
      </c>
      <c r="M19" s="41">
        <f>+I19*J19</f>
        <v>63069.81</v>
      </c>
      <c r="N19" s="9">
        <f>+M19/L19-1</f>
        <v>0.26117473771605715</v>
      </c>
      <c r="O19" s="41">
        <f>+M19-L19</f>
        <v>13061.029999999999</v>
      </c>
      <c r="P19" s="41">
        <f>SUMIFS('Transactions (Dated)'!H:H,'Transactions (Dated)'!B:B,'Portfolio Holdings'!H19,'Transactions (Dated)'!C:C,"Sell")-SUMIFS('Transactions (Dated)'!E:E,'Transactions (Dated)'!B:B,'Portfolio Holdings'!H19,'Transactions (Dated)'!C:C,"Sell")*K19</f>
        <v>0</v>
      </c>
      <c r="Q19" s="41">
        <f ca="1">HLOOKUP($B19,'Share Values'!$BF:$BW,Q$3,FALSE)</f>
        <v>376.245</v>
      </c>
      <c r="R19" s="41">
        <f t="shared" ca="1" si="10"/>
        <v>13437.275</v>
      </c>
      <c r="S19" s="41">
        <f>ABS(SUMPRODUCT(--('Transactions (Dated)'!B:B='Portfolio Holdings'!H19),--('Transactions (Dated)'!C:C="Buy"),'Transactions (Dated)'!H:H))</f>
        <v>50008.78</v>
      </c>
      <c r="T19" s="9">
        <f ca="1">+R19/S19</f>
        <v>0.26869831657560933</v>
      </c>
    </row>
    <row r="20" spans="1:20">
      <c r="A20" s="2">
        <f t="shared" ca="1" si="9"/>
        <v>76</v>
      </c>
      <c r="B20" s="2" t="str">
        <f ca="1">CHAR(A20)</f>
        <v>L</v>
      </c>
      <c r="C20" t="str">
        <f t="shared" si="1"/>
        <v>GPS CN EQUITY</v>
      </c>
      <c r="D20" s="2" t="s">
        <v>141</v>
      </c>
      <c r="G20" t="s">
        <v>153</v>
      </c>
      <c r="H20" s="2" t="s">
        <v>154</v>
      </c>
      <c r="I20" s="6">
        <f>'Share Values'!Q$595</f>
        <v>1.62</v>
      </c>
      <c r="J20" s="40">
        <f>+SUMIFS('Transactions (Dated)'!$E$3:$E$53,'Transactions (Dated)'!$B$3:$B$53,'Portfolio Holdings'!H20,'Transactions (Dated)'!$C$3:$C$53,"BUY")-SUMIFS('Transactions (Dated)'!$E$3:$E$53,'Transactions (Dated)'!$B$3:$B$53,'Portfolio Holdings'!H20,'Transactions (Dated)'!$C$3:$C$53,"SELL")</f>
        <v>41666</v>
      </c>
      <c r="K20" s="6">
        <f>(SUMPRODUCT(--('Transactions (Dated)'!B:B=H20),--('Transactions (Dated)'!C:C="Buy"),'Transactions (Dated)'!E:E,'Transactions (Dated)'!F:F)+SUMPRODUCT(--('Transactions (Dated)'!B:B=H20),--('Transactions (Dated)'!C:C="Buy"),'Transactions (Dated)'!G:G))/(SUMPRODUCT(--('Transactions (Dated)'!B:B=H20),--('Transactions (Dated)'!C:C="Buy"),'Transactions (Dated)'!E:E))</f>
        <v>1.2002400038400614</v>
      </c>
      <c r="L20" s="41">
        <f>+K20*J20</f>
        <v>50009.2</v>
      </c>
      <c r="M20" s="41">
        <f>+I20*J20</f>
        <v>67498.92</v>
      </c>
      <c r="N20" s="9">
        <f>+M20/L20-1</f>
        <v>0.34973004967086063</v>
      </c>
      <c r="O20" s="41">
        <f>+M20-L20</f>
        <v>17489.72</v>
      </c>
      <c r="P20" s="41">
        <f>SUMIFS('Transactions (Dated)'!H:H,'Transactions (Dated)'!B:B,'Portfolio Holdings'!H20,'Transactions (Dated)'!C:C,"Sell")-SUMIFS('Transactions (Dated)'!E:E,'Transactions (Dated)'!B:B,'Portfolio Holdings'!H20,'Transactions (Dated)'!C:C,"Sell")*K20</f>
        <v>0</v>
      </c>
      <c r="Q20" s="41">
        <f ca="1">HLOOKUP($B20,'Share Values'!$BF:$BW,Q$3,FALSE)</f>
        <v>0</v>
      </c>
      <c r="R20" s="41">
        <f t="shared" ca="1" si="10"/>
        <v>17489.72</v>
      </c>
      <c r="S20" s="41">
        <f>ABS(SUMPRODUCT(--('Transactions (Dated)'!B:B='Portfolio Holdings'!H20),--('Transactions (Dated)'!C:C="Buy"),'Transactions (Dated)'!H:H))</f>
        <v>50009.2</v>
      </c>
      <c r="T20" s="9">
        <f ca="1">+R20/S20</f>
        <v>0.34973004967086063</v>
      </c>
    </row>
    <row r="21" spans="1:20">
      <c r="A21" s="2">
        <f t="shared" ca="1" si="9"/>
        <v>77</v>
      </c>
      <c r="B21" s="2" t="str">
        <f ca="1">CHAR(A21)</f>
        <v>M</v>
      </c>
      <c r="C21" t="str">
        <f t="shared" si="1"/>
        <v>HBM CN EQUITY</v>
      </c>
      <c r="D21" s="2" t="s">
        <v>140</v>
      </c>
      <c r="G21" t="s">
        <v>155</v>
      </c>
      <c r="H21" s="2" t="s">
        <v>156</v>
      </c>
      <c r="I21" s="6">
        <f>'Share Values'!R$595</f>
        <v>10.57</v>
      </c>
      <c r="J21" s="40">
        <f>+SUMIFS('Transactions (Dated)'!$E$3:$E$53,'Transactions (Dated)'!$B$3:$B$53,'Portfolio Holdings'!H21,'Transactions (Dated)'!$C$3:$C$53,"BUY")-SUMIFS('Transactions (Dated)'!$E$3:$E$53,'Transactions (Dated)'!$B$3:$B$53,'Portfolio Holdings'!H21,'Transactions (Dated)'!$C$3:$C$53,"SELL")</f>
        <v>5973</v>
      </c>
      <c r="K21" s="6">
        <f>(SUMPRODUCT(--('Transactions (Dated)'!B:B=H21),--('Transactions (Dated)'!C:C="Buy"),'Transactions (Dated)'!E:E,'Transactions (Dated)'!F:F)+SUMPRODUCT(--('Transactions (Dated)'!B:B=H21),--('Transactions (Dated)'!C:C="Buy"),'Transactions (Dated)'!G:G))/(SUMPRODUCT(--('Transactions (Dated)'!B:B=H21),--('Transactions (Dated)'!C:C="Buy"),'Transactions (Dated)'!E:E))</f>
        <v>8.3716742005692275</v>
      </c>
      <c r="L21" s="41">
        <f>+K21*J21</f>
        <v>50004.009999999995</v>
      </c>
      <c r="M21" s="41">
        <f>+I21*J21</f>
        <v>63134.61</v>
      </c>
      <c r="N21" s="9">
        <f>+M21/L21-1</f>
        <v>0.26259094020659557</v>
      </c>
      <c r="O21" s="41">
        <f>+M21-L21</f>
        <v>13130.600000000006</v>
      </c>
      <c r="P21" s="41">
        <f>SUMIFS('Transactions (Dated)'!H:H,'Transactions (Dated)'!B:B,'Portfolio Holdings'!H21,'Transactions (Dated)'!C:C,"Sell")-SUMIFS('Transactions (Dated)'!E:E,'Transactions (Dated)'!B:B,'Portfolio Holdings'!H21,'Transactions (Dated)'!C:C,"Sell")*K21</f>
        <v>0</v>
      </c>
      <c r="Q21" s="41">
        <f ca="1">HLOOKUP($B21,'Share Values'!$BF:$BW,Q$3,FALSE)</f>
        <v>0</v>
      </c>
      <c r="R21" s="41">
        <f t="shared" ca="1" si="10"/>
        <v>13130.600000000006</v>
      </c>
      <c r="S21" s="41">
        <f>ABS(SUMPRODUCT(--('Transactions (Dated)'!B:B='Portfolio Holdings'!H21),--('Transactions (Dated)'!C:C="Buy"),'Transactions (Dated)'!H:H))</f>
        <v>50004.01</v>
      </c>
      <c r="T21" s="9">
        <f ca="1">+R21/S21</f>
        <v>0.26259094020659551</v>
      </c>
    </row>
    <row r="22" spans="1:20">
      <c r="A22" s="2">
        <f t="shared" ca="1" si="9"/>
        <v>78</v>
      </c>
      <c r="B22" s="2" t="str">
        <f ca="1">CHAR(A22)</f>
        <v>N</v>
      </c>
      <c r="C22" t="str">
        <f t="shared" si="1"/>
        <v>FTS CN EQUITY</v>
      </c>
      <c r="D22" s="2" t="s">
        <v>139</v>
      </c>
      <c r="G22" t="s">
        <v>157</v>
      </c>
      <c r="H22" s="2" t="s">
        <v>158</v>
      </c>
      <c r="I22" s="6">
        <f>'Share Values'!S$595</f>
        <v>41.05</v>
      </c>
      <c r="J22" s="40">
        <f>+SUMIFS('Transactions (Dated)'!$E$3:$E$53,'Transactions (Dated)'!$B$3:$B$53,'Portfolio Holdings'!H22,'Transactions (Dated)'!$C$3:$C$53,"BUY")-SUMIFS('Transactions (Dated)'!$E$3:$E$53,'Transactions (Dated)'!$B$3:$B$53,'Portfolio Holdings'!H22,'Transactions (Dated)'!$C$3:$C$53,"SELL")</f>
        <v>1246</v>
      </c>
      <c r="K22" s="6">
        <f>(SUMPRODUCT(--('Transactions (Dated)'!B:B=H22),--('Transactions (Dated)'!C:C="Buy"),'Transactions (Dated)'!E:E,'Transactions (Dated)'!F:F)+SUMPRODUCT(--('Transactions (Dated)'!B:B=H22),--('Transactions (Dated)'!C:C="Buy"),'Transactions (Dated)'!G:G))/(SUMPRODUCT(--('Transactions (Dated)'!B:B=H22),--('Transactions (Dated)'!C:C="Buy"),'Transactions (Dated)'!E:E))</f>
        <v>40.138025682182985</v>
      </c>
      <c r="L22" s="41">
        <f>+K22*J22</f>
        <v>50011.979999999996</v>
      </c>
      <c r="M22" s="41">
        <f>+I22*J22</f>
        <v>51148.299999999996</v>
      </c>
      <c r="N22" s="9">
        <f>+M22/L22-1</f>
        <v>2.2720956058928321E-2</v>
      </c>
      <c r="O22" s="41">
        <f>+M22-L22</f>
        <v>1136.3199999999997</v>
      </c>
      <c r="P22" s="41">
        <f>SUMIFS('Transactions (Dated)'!H:H,'Transactions (Dated)'!B:B,'Portfolio Holdings'!H22,'Transactions (Dated)'!C:C,"Sell")-SUMIFS('Transactions (Dated)'!E:E,'Transactions (Dated)'!B:B,'Portfolio Holdings'!H22,'Transactions (Dated)'!C:C,"Sell")*K22</f>
        <v>0</v>
      </c>
      <c r="Q22" s="41">
        <f ca="1">HLOOKUP($B22,'Share Values'!$BF:$BW,Q$3,FALSE)</f>
        <v>0</v>
      </c>
      <c r="R22" s="41">
        <f t="shared" ca="1" si="10"/>
        <v>1136.3199999999997</v>
      </c>
      <c r="S22" s="41">
        <f>ABS(SUMPRODUCT(--('Transactions (Dated)'!B:B='Portfolio Holdings'!H22),--('Transactions (Dated)'!C:C="Buy"),'Transactions (Dated)'!H:H))</f>
        <v>50011.98</v>
      </c>
      <c r="T22" s="9">
        <f ca="1">+R22/S22</f>
        <v>2.2720956058928272E-2</v>
      </c>
    </row>
    <row r="23" spans="1:20">
      <c r="A23" s="2"/>
      <c r="B23" s="2"/>
      <c r="D23" s="2"/>
      <c r="I23" s="41"/>
      <c r="J23" s="47"/>
      <c r="K23" s="41"/>
      <c r="L23" s="41"/>
      <c r="M23" s="41"/>
      <c r="N23" s="9"/>
      <c r="O23" s="41"/>
      <c r="P23" s="41"/>
      <c r="Q23" s="41"/>
      <c r="R23" s="4"/>
      <c r="S23" s="4"/>
      <c r="T23" s="4"/>
    </row>
    <row r="24" spans="1:20">
      <c r="G24" s="48" t="s">
        <v>127</v>
      </c>
      <c r="H24" s="49"/>
      <c r="I24" s="50"/>
      <c r="J24" s="50"/>
      <c r="K24" s="50"/>
      <c r="L24" s="51"/>
      <c r="M24" s="51">
        <f ca="1">SUM(M8:M23)</f>
        <v>1153314.3561999998</v>
      </c>
      <c r="N24" s="52">
        <f>SUMPRODUCT(L8:L23,N8:N23)/SUM(L8:L23)</f>
        <v>0.19548698911912352</v>
      </c>
      <c r="O24" s="51">
        <f>SUM(O8:O23)</f>
        <v>124031.63482394983</v>
      </c>
      <c r="P24" s="51">
        <f>SUM(P8:P23)</f>
        <v>18232.25017605014</v>
      </c>
      <c r="Q24" s="51">
        <f ca="1">SUM(Q8:Q23)</f>
        <v>11050.471200000002</v>
      </c>
      <c r="R24" s="51">
        <f ca="1">SUM(R8:R23)</f>
        <v>153314.35619999998</v>
      </c>
      <c r="S24" s="51">
        <f>SUM(S8:S23)</f>
        <v>688446.6399999999</v>
      </c>
      <c r="T24" s="52">
        <f ca="1">R24/S24</f>
        <v>0.22269606283502233</v>
      </c>
    </row>
    <row r="26" spans="1:20">
      <c r="R26" s="42"/>
      <c r="S26" s="42"/>
      <c r="T26" s="42"/>
    </row>
    <row r="27" spans="1:20">
      <c r="S27" s="4"/>
    </row>
  </sheetData>
  <pageMargins left="0.7" right="0.7" top="0.75" bottom="0.75" header="0.3" footer="0.3"/>
  <pageSetup scale="54" orientation="landscape" r:id="rId1"/>
  <ignoredErrors>
    <ignoredError sqref="N24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>
    <tabColor rgb="FF00B050"/>
  </sheetPr>
  <dimension ref="B2:F11"/>
  <sheetViews>
    <sheetView workbookViewId="0">
      <selection activeCell="E10" sqref="E10"/>
    </sheetView>
  </sheetViews>
  <sheetFormatPr defaultColWidth="9" defaultRowHeight="10.5"/>
  <cols>
    <col min="1" max="1" width="1.85546875" customWidth="1"/>
    <col min="2" max="2" width="12.85546875" customWidth="1"/>
    <col min="3" max="3" width="35.85546875" bestFit="1" customWidth="1"/>
    <col min="4" max="4" width="10.85546875" bestFit="1" customWidth="1"/>
    <col min="5" max="5" width="18.140625" customWidth="1"/>
    <col min="6" max="6" width="12.140625" bestFit="1" customWidth="1"/>
  </cols>
  <sheetData>
    <row r="2" spans="2:6">
      <c r="B2" s="44"/>
      <c r="C2" s="44"/>
      <c r="D2" s="44" t="s">
        <v>145</v>
      </c>
      <c r="E2" s="44" t="s">
        <v>125</v>
      </c>
      <c r="F2" s="44" t="s">
        <v>147</v>
      </c>
    </row>
    <row r="3" spans="2:6">
      <c r="B3" s="44" t="s">
        <v>39</v>
      </c>
      <c r="C3" s="55" t="s">
        <v>131</v>
      </c>
      <c r="D3" s="44" t="s">
        <v>144</v>
      </c>
      <c r="E3" s="44" t="s">
        <v>124</v>
      </c>
      <c r="F3" s="44" t="s">
        <v>45</v>
      </c>
    </row>
    <row r="4" spans="2:6">
      <c r="B4" s="2" t="s">
        <v>133</v>
      </c>
      <c r="C4" t="s">
        <v>134</v>
      </c>
      <c r="D4" s="2">
        <f>COUNTIF('Portfolio Holdings'!D:D,'Industry Breakdown'!B4)</f>
        <v>2</v>
      </c>
      <c r="E4" s="41">
        <f>SUMIF('Portfolio Holdings'!D:D,'Industry Breakdown'!B4,'Portfolio Holdings'!M:M)</f>
        <v>116806.81</v>
      </c>
      <c r="F4" s="9">
        <f t="shared" ref="F4:F10" ca="1" si="0">E4/$E$11</f>
        <v>0.10127924738998408</v>
      </c>
    </row>
    <row r="5" spans="2:6">
      <c r="B5" s="2" t="s">
        <v>139</v>
      </c>
      <c r="C5" t="s">
        <v>135</v>
      </c>
      <c r="D5" s="2">
        <f>COUNTIF('Portfolio Holdings'!D:D,'Industry Breakdown'!B5)</f>
        <v>3</v>
      </c>
      <c r="E5" s="41">
        <f>SUMIF('Portfolio Holdings'!D:D,'Industry Breakdown'!B5,'Portfolio Holdings'!M:M)</f>
        <v>145431.04999999999</v>
      </c>
      <c r="F5" s="9">
        <f t="shared" ca="1" si="0"/>
        <v>0.12609836097000804</v>
      </c>
    </row>
    <row r="6" spans="2:6">
      <c r="B6" s="2" t="s">
        <v>140</v>
      </c>
      <c r="C6" t="s">
        <v>136</v>
      </c>
      <c r="D6" s="2">
        <f>COUNTIF('Portfolio Holdings'!D:D,'Industry Breakdown'!B6)</f>
        <v>2</v>
      </c>
      <c r="E6" s="41">
        <f>SUMIF('Portfolio Holdings'!D:D,'Industry Breakdown'!B6,'Portfolio Holdings'!M:M)</f>
        <v>155867.14000000001</v>
      </c>
      <c r="F6" s="9">
        <f t="shared" ca="1" si="0"/>
        <v>0.13514714280810583</v>
      </c>
    </row>
    <row r="7" spans="2:6">
      <c r="B7" s="2" t="s">
        <v>159</v>
      </c>
      <c r="C7" t="s">
        <v>137</v>
      </c>
      <c r="D7" s="2">
        <f>COUNTIF('Portfolio Holdings'!D:D,'Industry Breakdown'!B7)</f>
        <v>1</v>
      </c>
      <c r="E7" s="41">
        <f>SUMIF('Portfolio Holdings'!D:D,'Industry Breakdown'!B7,'Portfolio Holdings'!M:M)</f>
        <v>48382.359999999993</v>
      </c>
      <c r="F7" s="9">
        <f t="shared" ca="1" si="0"/>
        <v>4.1950713385215034E-2</v>
      </c>
    </row>
    <row r="8" spans="2:6">
      <c r="B8" s="2" t="s">
        <v>141</v>
      </c>
      <c r="C8" t="s">
        <v>138</v>
      </c>
      <c r="D8" s="2">
        <f>COUNTIF('Portfolio Holdings'!D:D,'Industry Breakdown'!B8)</f>
        <v>5</v>
      </c>
      <c r="E8" s="41">
        <f>SUMIF('Portfolio Holdings'!D:D,'Industry Breakdown'!B8,'Portfolio Holdings'!M:M)</f>
        <v>292019.41499999998</v>
      </c>
      <c r="F8" s="9">
        <f t="shared" ca="1" si="0"/>
        <v>0.25320019076339323</v>
      </c>
    </row>
    <row r="9" spans="2:6">
      <c r="B9" s="2" t="s">
        <v>142</v>
      </c>
      <c r="C9" t="s">
        <v>143</v>
      </c>
      <c r="D9" s="2">
        <f>COUNTIF('Portfolio Holdings'!D:D,'Industry Breakdown'!B9)</f>
        <v>1</v>
      </c>
      <c r="E9" s="41">
        <f>SUMIF('Portfolio Holdings'!D:D,'Industry Breakdown'!B9,'Portfolio Holdings'!M:M)</f>
        <v>0</v>
      </c>
      <c r="F9" s="9">
        <f t="shared" ca="1" si="0"/>
        <v>0</v>
      </c>
    </row>
    <row r="10" spans="2:6">
      <c r="B10" s="2" t="s">
        <v>28</v>
      </c>
      <c r="C10" s="35" t="s">
        <v>28</v>
      </c>
      <c r="E10" s="41">
        <f ca="1">'Portfolio Holdings'!M8</f>
        <v>394807.5811999999</v>
      </c>
      <c r="F10" s="9">
        <f t="shared" ca="1" si="0"/>
        <v>0.34232434468329387</v>
      </c>
    </row>
    <row r="11" spans="2:6">
      <c r="C11" s="35" t="s">
        <v>42</v>
      </c>
      <c r="E11" s="4">
        <f ca="1">SUM(E4:E10)</f>
        <v>1153314.3561999998</v>
      </c>
      <c r="F11" s="9">
        <f ca="1">SUM(F4:F10)</f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B2:AB601"/>
  <sheetViews>
    <sheetView showGridLines="0" zoomScale="95" workbookViewId="0">
      <selection activeCell="L9" sqref="L9"/>
    </sheetView>
  </sheetViews>
  <sheetFormatPr defaultColWidth="9" defaultRowHeight="10.5"/>
  <cols>
    <col min="1" max="1" width="1.85546875" customWidth="1"/>
    <col min="2" max="2" width="5.85546875" customWidth="1"/>
    <col min="3" max="3" width="1.85546875" customWidth="1"/>
    <col min="4" max="4" width="15.85546875" customWidth="1"/>
    <col min="5" max="5" width="14.85546875" bestFit="1" customWidth="1"/>
    <col min="6" max="8" width="15.85546875" customWidth="1"/>
    <col min="9" max="9" width="1.85546875" customWidth="1"/>
    <col min="10" max="12" width="15.85546875" customWidth="1"/>
    <col min="13" max="13" width="1.85546875" customWidth="1"/>
    <col min="14" max="15" width="15.85546875" customWidth="1"/>
    <col min="16" max="16" width="1.85546875" customWidth="1"/>
    <col min="17" max="21" width="15.85546875" customWidth="1"/>
    <col min="22" max="22" width="1.85546875" customWidth="1"/>
    <col min="23" max="25" width="15.85546875" customWidth="1"/>
    <col min="26" max="26" width="1.85546875" customWidth="1"/>
    <col min="27" max="28" width="15.85546875" customWidth="1"/>
  </cols>
  <sheetData>
    <row r="2" spans="4:28" ht="15" customHeight="1">
      <c r="D2" s="10" t="s">
        <v>53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51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4" spans="4:28">
      <c r="D4" s="1" t="s">
        <v>54</v>
      </c>
      <c r="E4" s="54">
        <v>2016</v>
      </c>
      <c r="F4" s="13" t="s">
        <v>55</v>
      </c>
      <c r="G4" s="13"/>
      <c r="Q4" s="1"/>
    </row>
    <row r="5" spans="4:28">
      <c r="D5" s="1" t="s">
        <v>40</v>
      </c>
      <c r="E5" s="3">
        <f>+DATE(E4,9,1)</f>
        <v>42614</v>
      </c>
      <c r="Q5" s="1" t="s">
        <v>40</v>
      </c>
      <c r="R5" s="3">
        <f>+'Share Values'!C4</f>
        <v>41913</v>
      </c>
      <c r="S5" s="13" t="str">
        <f>+'Share Values'!D4</f>
        <v>Note: Establishment of Portfolio</v>
      </c>
    </row>
    <row r="6" spans="4:28">
      <c r="D6" s="1" t="s">
        <v>41</v>
      </c>
      <c r="E6" s="3">
        <f>+EOMONTH(E5,11)</f>
        <v>42978</v>
      </c>
      <c r="G6" s="18">
        <f>+E6-E5+1</f>
        <v>365</v>
      </c>
      <c r="Q6" s="1" t="s">
        <v>41</v>
      </c>
      <c r="R6" s="3">
        <f ca="1">+'Share Values'!C5</f>
        <v>42764</v>
      </c>
      <c r="S6" s="13"/>
      <c r="U6" s="18"/>
    </row>
    <row r="8" spans="4:28">
      <c r="D8" s="14" t="s">
        <v>112</v>
      </c>
      <c r="E8" s="14"/>
      <c r="F8" s="15"/>
      <c r="G8" s="15"/>
      <c r="H8" s="15"/>
      <c r="I8" s="9"/>
      <c r="J8" s="14" t="s">
        <v>77</v>
      </c>
      <c r="K8" s="14"/>
      <c r="L8" s="15"/>
      <c r="M8" s="15"/>
      <c r="N8" s="15"/>
      <c r="O8" s="15"/>
      <c r="Q8" s="14" t="s">
        <v>112</v>
      </c>
      <c r="R8" s="14"/>
      <c r="S8" s="15"/>
      <c r="T8" s="15"/>
      <c r="U8" s="15"/>
      <c r="W8" s="14" t="s">
        <v>77</v>
      </c>
      <c r="X8" s="14"/>
      <c r="Y8" s="15"/>
      <c r="Z8" s="15"/>
      <c r="AA8" s="15"/>
      <c r="AB8" s="15"/>
    </row>
    <row r="11" spans="4:28">
      <c r="D11" s="7" t="s">
        <v>56</v>
      </c>
      <c r="E11" s="89">
        <f>MAX(D18:D383)</f>
        <v>42978</v>
      </c>
      <c r="F11" s="9">
        <f ca="1">(E14/E13)-1</f>
        <v>5.3794799411144734E-2</v>
      </c>
      <c r="G11" s="4"/>
      <c r="H11" s="9">
        <f>(G14/G13)-1</f>
        <v>6.3443635546414745E-2</v>
      </c>
      <c r="I11" s="9"/>
      <c r="J11" s="9"/>
      <c r="K11" s="9"/>
      <c r="L11" s="9"/>
      <c r="M11" s="9"/>
      <c r="N11" s="9"/>
      <c r="O11" s="9"/>
      <c r="Q11" s="7" t="s">
        <v>56</v>
      </c>
      <c r="R11" s="3">
        <f>MAX(Q:Q)</f>
        <v>42762</v>
      </c>
      <c r="S11" s="9">
        <f ca="1">(R14/R13)-1</f>
        <v>0.15331435620000011</v>
      </c>
      <c r="T11" s="4"/>
      <c r="U11" s="9">
        <f>(T14/T13)-1</f>
        <v>5.47165223499535E-2</v>
      </c>
      <c r="V11" s="9"/>
      <c r="W11" s="19"/>
      <c r="X11" s="19"/>
      <c r="Y11" s="9"/>
      <c r="Z11" s="9"/>
      <c r="AA11" s="9"/>
      <c r="AB11" s="9"/>
    </row>
    <row r="12" spans="4:28">
      <c r="D12" s="7"/>
      <c r="E12" s="3" t="str">
        <f ca="1">VLOOKUP("*", E18:E100, 1,FALSE)</f>
        <v/>
      </c>
      <c r="F12" s="9"/>
      <c r="G12" s="4"/>
      <c r="H12" s="9"/>
      <c r="I12" s="9"/>
      <c r="J12" s="9"/>
      <c r="K12" s="9"/>
      <c r="L12" s="9"/>
      <c r="M12" s="9"/>
      <c r="N12" s="9"/>
      <c r="O12" s="9"/>
      <c r="Q12" s="7"/>
      <c r="R12" s="3"/>
      <c r="S12" s="9"/>
      <c r="T12" s="9"/>
      <c r="U12" s="9"/>
      <c r="V12" s="9"/>
      <c r="W12" s="19"/>
      <c r="X12" s="19"/>
      <c r="Y12" s="9"/>
      <c r="Z12" s="9"/>
      <c r="AA12" s="9"/>
      <c r="AB12" s="9"/>
    </row>
    <row r="13" spans="4:28">
      <c r="D13" s="7" t="s">
        <v>167</v>
      </c>
      <c r="E13" s="88">
        <f t="array" aca="1" ref="E13" ca="1">INDEX(E$18:E$383,MATCH(TRUE,E$18:E$383&lt;&gt;"",0))</f>
        <v>1094439.2179999999</v>
      </c>
      <c r="G13" s="88">
        <f t="array" ref="G13">INDEX(G$18:G$383,MATCH(TRUE,G$18:G$383&lt;&gt;"",0))</f>
        <v>14683.9</v>
      </c>
      <c r="Q13" s="7" t="s">
        <v>167</v>
      </c>
      <c r="R13" s="88">
        <f t="array" ref="R13">INDEX(R$18:R$383,MATCH(TRUE,R$18:R$383&lt;&gt;"",0))</f>
        <v>1000000</v>
      </c>
      <c r="T13" s="88">
        <f t="array" ref="T13">INDEX(T$18:T$383,MATCH(TRUE,T$18:T$383&lt;&gt;"",0))</f>
        <v>14805.4</v>
      </c>
    </row>
    <row r="14" spans="4:28">
      <c r="D14" s="7" t="s">
        <v>168</v>
      </c>
      <c r="E14" s="78">
        <f ca="1">LOOKUP(2,1/(Returns!E$18:$E$383&lt;&gt;""),Returns!E$18:E$383)</f>
        <v>1153314.3562</v>
      </c>
      <c r="G14" s="78">
        <f>LOOKUP(2,1/(Returns!G$18:G$383&lt;&gt;""),Returns!G$18:G$383)</f>
        <v>15615.5</v>
      </c>
      <c r="Q14" s="7" t="s">
        <v>168</v>
      </c>
      <c r="R14" s="78">
        <f ca="1">LOOKUP(2,1/(Returns!R$18:R$1000&lt;&gt;""),Returns!R$18:R$1000)</f>
        <v>1153314.3562</v>
      </c>
      <c r="T14" s="78">
        <f>LOOKUP(2,1/(Returns!T$18:T$1000&lt;&gt;""),Returns!T$18:T$1000)</f>
        <v>15615.5</v>
      </c>
    </row>
    <row r="16" spans="4:28">
      <c r="E16" s="7" t="s">
        <v>42</v>
      </c>
      <c r="F16" s="7" t="s">
        <v>45</v>
      </c>
      <c r="G16" s="7"/>
      <c r="H16" s="7" t="s">
        <v>47</v>
      </c>
      <c r="I16" s="7"/>
      <c r="J16" s="7" t="s">
        <v>59</v>
      </c>
      <c r="K16" s="7" t="s">
        <v>78</v>
      </c>
      <c r="L16" s="7"/>
      <c r="M16" s="7"/>
      <c r="N16" s="7" t="s">
        <v>80</v>
      </c>
      <c r="O16" s="7"/>
      <c r="R16" s="7" t="s">
        <v>42</v>
      </c>
      <c r="S16" s="7" t="s">
        <v>45</v>
      </c>
      <c r="T16" s="7"/>
      <c r="U16" s="7" t="s">
        <v>47</v>
      </c>
      <c r="V16" s="7"/>
      <c r="W16" s="7" t="s">
        <v>59</v>
      </c>
      <c r="X16" s="7" t="s">
        <v>78</v>
      </c>
      <c r="Y16" s="7"/>
      <c r="Z16" s="7"/>
      <c r="AA16" s="7" t="s">
        <v>80</v>
      </c>
      <c r="AB16" s="7"/>
    </row>
    <row r="17" spans="2:28" ht="12.75">
      <c r="D17" s="8" t="s">
        <v>3</v>
      </c>
      <c r="E17" s="8" t="s">
        <v>43</v>
      </c>
      <c r="F17" s="8" t="s">
        <v>44</v>
      </c>
      <c r="G17" s="8" t="s">
        <v>52</v>
      </c>
      <c r="H17" s="8" t="s">
        <v>44</v>
      </c>
      <c r="I17" s="8"/>
      <c r="J17" s="8" t="s">
        <v>44</v>
      </c>
      <c r="K17" s="8" t="s">
        <v>44</v>
      </c>
      <c r="L17" s="8" t="s">
        <v>79</v>
      </c>
      <c r="M17" s="8"/>
      <c r="N17" s="8" t="s">
        <v>81</v>
      </c>
      <c r="O17" s="8" t="s">
        <v>82</v>
      </c>
      <c r="Q17" s="8" t="s">
        <v>3</v>
      </c>
      <c r="R17" s="8" t="s">
        <v>43</v>
      </c>
      <c r="S17" s="8" t="s">
        <v>44</v>
      </c>
      <c r="T17" s="8" t="s">
        <v>52</v>
      </c>
      <c r="U17" s="8" t="s">
        <v>44</v>
      </c>
      <c r="V17" s="8"/>
      <c r="W17" s="8" t="s">
        <v>44</v>
      </c>
      <c r="X17" s="8" t="s">
        <v>44</v>
      </c>
      <c r="Y17" s="8" t="s">
        <v>79</v>
      </c>
      <c r="Z17" s="8"/>
      <c r="AA17" s="8" t="s">
        <v>81</v>
      </c>
      <c r="AB17" s="8" t="s">
        <v>82</v>
      </c>
    </row>
    <row r="18" spans="2:28">
      <c r="B18" s="2">
        <v>1</v>
      </c>
      <c r="D18" s="3">
        <f>+E5</f>
        <v>42614</v>
      </c>
      <c r="E18" s="4">
        <f ca="1">+IFERROR(VLOOKUP(D18,$Q$18:$U$1048576,COLUMNS($Q$18:$R$18),FALSE),"")</f>
        <v>1094439.2179999999</v>
      </c>
      <c r="F18" s="9">
        <f ca="1">IFERROR(Returns!E18/E$18-1,"")</f>
        <v>0</v>
      </c>
      <c r="G18" s="4">
        <f t="shared" ref="G18:G81" si="0">+IFERROR(VLOOKUP(D18,$Q$18:$U$1048576,COLUMNS($Q$18:$T$18),FALSE),"")</f>
        <v>14683.9</v>
      </c>
      <c r="H18" s="9">
        <f>IFERROR(Returns!G18/G$18-1,"")</f>
        <v>0</v>
      </c>
      <c r="I18" s="9"/>
      <c r="J18" s="17">
        <f ca="1">IF(OR(D18&lt;$R$5,D18&gt;$R$6),"",IFERROR((E18/E17)-1,0))</f>
        <v>0</v>
      </c>
      <c r="K18" s="9"/>
      <c r="L18" s="9"/>
      <c r="M18" s="9"/>
      <c r="N18" s="9"/>
      <c r="O18" s="9"/>
      <c r="Q18" s="3">
        <f>+'Share Values'!E12</f>
        <v>41913</v>
      </c>
      <c r="R18" s="4">
        <f>+'Share Values'!CD12</f>
        <v>1000000</v>
      </c>
      <c r="S18" s="9">
        <f t="shared" ref="S18:S81" si="1">R18/$R$18-1</f>
        <v>0</v>
      </c>
      <c r="T18" s="4">
        <f>+'Share Values'!C12</f>
        <v>14805.4</v>
      </c>
      <c r="U18" s="9">
        <f>Returns!T18/Returns!$T$18-1</f>
        <v>0</v>
      </c>
      <c r="V18" s="9"/>
      <c r="W18" s="9"/>
      <c r="X18" s="9"/>
      <c r="Y18" s="9"/>
      <c r="Z18" s="9"/>
      <c r="AA18" s="9"/>
      <c r="AB18" s="9"/>
    </row>
    <row r="19" spans="2:28">
      <c r="B19" s="2">
        <f ca="1">+OFFSET(B19,-1,0)+1</f>
        <v>2</v>
      </c>
      <c r="D19" s="3">
        <f>+IF(D18+1&lt;=$E$6,D18+1,"")</f>
        <v>42615</v>
      </c>
      <c r="E19" s="4">
        <f t="shared" ref="E19:E81" ca="1" si="2">+IFERROR(VLOOKUP(D19,$Q$18:$U$1048576,COLUMNS($Q$18:$R$18),FALSE),"")</f>
        <v>1098865.568</v>
      </c>
      <c r="F19" s="9">
        <f ca="1">IFERROR(Returns!E19/E$18-1,"")</f>
        <v>4.0444000244150846E-3</v>
      </c>
      <c r="G19" s="4">
        <f t="shared" si="0"/>
        <v>14795.7</v>
      </c>
      <c r="H19" s="9">
        <f>IFERROR(Returns!G19/G$18-1,"")</f>
        <v>7.6137810799583594E-3</v>
      </c>
      <c r="I19" s="9"/>
      <c r="J19" s="17">
        <f ca="1">IF(OR(D19&lt;$R$5,D19&gt;$R$6),"",IFERROR((E19/E18)-1,0))</f>
        <v>4.0444000244150846E-3</v>
      </c>
      <c r="K19" s="17">
        <f ca="1">IFERROR(MIN(J19,0),"")</f>
        <v>0</v>
      </c>
      <c r="L19" s="17" t="str">
        <f ca="1">IFERROR(IF(AND(K19&lt;0,K18&lt;0),(1+K19)*(1+L18)-1,IF(K19&lt;0,K19,"")),"")</f>
        <v/>
      </c>
      <c r="M19" s="9"/>
      <c r="N19" s="17">
        <f>+IFERROR(G19/G18-1,"")</f>
        <v>7.6137810799583594E-3</v>
      </c>
      <c r="O19" s="17">
        <f ca="1">+IFERROR(J19-N19,"")</f>
        <v>-3.5693810555432748E-3</v>
      </c>
      <c r="Q19" s="3">
        <f>+'Share Values'!E13</f>
        <v>41914</v>
      </c>
      <c r="R19" s="4">
        <f ca="1">+'Share Values'!CD13</f>
        <v>1000000</v>
      </c>
      <c r="S19" s="9">
        <f t="shared" ca="1" si="1"/>
        <v>0</v>
      </c>
      <c r="T19" s="4">
        <f>+'Share Values'!C13</f>
        <v>14760.6</v>
      </c>
      <c r="U19" s="9">
        <f>Returns!T19/Returns!$T$18-1</f>
        <v>-3.0259229740499105E-3</v>
      </c>
      <c r="V19" s="9"/>
      <c r="W19" s="17">
        <f ca="1">(R19/R18)-1</f>
        <v>0</v>
      </c>
      <c r="X19" s="17">
        <f ca="1">IF(W19&lt;0,W19,0)</f>
        <v>0</v>
      </c>
      <c r="Y19" s="17" t="str">
        <f ca="1">IF(AND(X19&lt;0,X18&lt;0),(1+X19)*(1+Y18)-1,IF(X19&lt;0,X19,""))</f>
        <v/>
      </c>
      <c r="Z19" s="17"/>
      <c r="AA19" s="17">
        <f>+T19/T18-1</f>
        <v>-3.0259229740499105E-3</v>
      </c>
      <c r="AB19" s="17">
        <f ca="1">+W19-AA19</f>
        <v>3.0259229740499105E-3</v>
      </c>
    </row>
    <row r="20" spans="2:28">
      <c r="B20" s="2">
        <f t="shared" ref="B20:B83" ca="1" si="3">+OFFSET(B20,-1,0)+1</f>
        <v>3</v>
      </c>
      <c r="D20" s="3">
        <f t="shared" ref="D20:D83" si="4">+IF(D19+1&lt;=$E$6,D19+1,"")</f>
        <v>42616</v>
      </c>
      <c r="E20" s="4" t="str">
        <f t="shared" si="2"/>
        <v/>
      </c>
      <c r="F20" s="9" t="str">
        <f ca="1">IFERROR(Returns!E20/E$18-1,"")</f>
        <v/>
      </c>
      <c r="G20" s="4" t="str">
        <f t="shared" si="0"/>
        <v/>
      </c>
      <c r="H20" s="9" t="str">
        <f>IFERROR(Returns!G20/G$18-1,"")</f>
        <v/>
      </c>
      <c r="I20" s="9"/>
      <c r="J20" s="17">
        <f t="shared" ref="J20:J47" ca="1" si="5">IF(OR(D20&lt;$R$5,D20&gt;$R$6),"",IFERROR((E20/E19)-1,0))</f>
        <v>0</v>
      </c>
      <c r="K20" s="17">
        <f t="shared" ref="K20:K83" ca="1" si="6">IFERROR(MIN(J20,0),"")</f>
        <v>0</v>
      </c>
      <c r="L20" s="17" t="str">
        <f t="shared" ref="L20:L83" ca="1" si="7">IFERROR(IF(AND(K20&lt;0,K19&lt;0),(1+K20)*(1+L19)-1,IF(K20&lt;0,K20,"")),"")</f>
        <v/>
      </c>
      <c r="M20" s="9"/>
      <c r="N20" s="17" t="str">
        <f t="shared" ref="N20:N83" si="8">+IFERROR(G20/G19-1,"")</f>
        <v/>
      </c>
      <c r="O20" s="17" t="str">
        <f t="shared" ref="O20:O83" ca="1" si="9">+IFERROR(J20-N20,"")</f>
        <v/>
      </c>
      <c r="Q20" s="3">
        <f>+'Share Values'!E14</f>
        <v>41915</v>
      </c>
      <c r="R20" s="4">
        <f ca="1">+'Share Values'!CD14</f>
        <v>1000000</v>
      </c>
      <c r="S20" s="9">
        <f t="shared" ca="1" si="1"/>
        <v>0</v>
      </c>
      <c r="T20" s="4">
        <f>+'Share Values'!C14</f>
        <v>14789.8</v>
      </c>
      <c r="U20" s="9">
        <f>Returns!T20/Returns!$T$18-1</f>
        <v>-1.0536696070353457E-3</v>
      </c>
      <c r="V20" s="9"/>
      <c r="W20" s="17">
        <f t="shared" ref="W20:W83" ca="1" si="10">(R20/R19)-1</f>
        <v>0</v>
      </c>
      <c r="X20" s="17">
        <f t="shared" ref="X20:X83" ca="1" si="11">IF(W20&lt;0,W20,0)</f>
        <v>0</v>
      </c>
      <c r="Y20" s="17" t="str">
        <f t="shared" ref="Y20:Y83" ca="1" si="12">IF(AND(X20&lt;0,X19&lt;0),(1+X20)*(1+Y19)-1,IF(X20&lt;0,X20,""))</f>
        <v/>
      </c>
      <c r="Z20" s="17"/>
      <c r="AA20" s="17">
        <f t="shared" ref="AA20:AA83" si="13">+T20/T19-1</f>
        <v>1.9782393669633969E-3</v>
      </c>
      <c r="AB20" s="17">
        <f t="shared" ref="AB20:AB83" ca="1" si="14">+W20-AA20</f>
        <v>-1.9782393669633969E-3</v>
      </c>
    </row>
    <row r="21" spans="2:28">
      <c r="B21" s="2">
        <f t="shared" ca="1" si="3"/>
        <v>4</v>
      </c>
      <c r="D21" s="3">
        <f t="shared" si="4"/>
        <v>42617</v>
      </c>
      <c r="E21" s="4" t="str">
        <f t="shared" si="2"/>
        <v/>
      </c>
      <c r="F21" s="9" t="str">
        <f ca="1">IFERROR(Returns!E21/E$18-1,"")</f>
        <v/>
      </c>
      <c r="G21" s="4" t="str">
        <f t="shared" si="0"/>
        <v/>
      </c>
      <c r="H21" s="9" t="str">
        <f>IFERROR(Returns!G21/G$18-1,"")</f>
        <v/>
      </c>
      <c r="I21" s="9"/>
      <c r="J21" s="17">
        <f t="shared" ca="1" si="5"/>
        <v>0</v>
      </c>
      <c r="K21" s="17">
        <f t="shared" ca="1" si="6"/>
        <v>0</v>
      </c>
      <c r="L21" s="17" t="str">
        <f t="shared" ca="1" si="7"/>
        <v/>
      </c>
      <c r="M21" s="9"/>
      <c r="N21" s="17" t="str">
        <f>+IFERROR(G21/G20-1,"")</f>
        <v/>
      </c>
      <c r="O21" s="17" t="str">
        <f t="shared" ca="1" si="9"/>
        <v/>
      </c>
      <c r="Q21" s="3">
        <f>+'Share Values'!E15</f>
        <v>41918</v>
      </c>
      <c r="R21" s="4">
        <f ca="1">+'Share Values'!CD15</f>
        <v>1000000</v>
      </c>
      <c r="S21" s="9">
        <f t="shared" ca="1" si="1"/>
        <v>0</v>
      </c>
      <c r="T21" s="4">
        <f>+'Share Values'!C15</f>
        <v>14743.1</v>
      </c>
      <c r="U21" s="9">
        <f>Returns!T21/Returns!$T$18-1</f>
        <v>-4.207924135788299E-3</v>
      </c>
      <c r="V21" s="9"/>
      <c r="W21" s="17">
        <f t="shared" ca="1" si="10"/>
        <v>0</v>
      </c>
      <c r="X21" s="17">
        <f t="shared" ca="1" si="11"/>
        <v>0</v>
      </c>
      <c r="Y21" s="17" t="str">
        <f t="shared" ca="1" si="12"/>
        <v/>
      </c>
      <c r="Z21" s="17"/>
      <c r="AA21" s="17">
        <f t="shared" si="13"/>
        <v>-3.1575815764918191E-3</v>
      </c>
      <c r="AB21" s="17">
        <f t="shared" ca="1" si="14"/>
        <v>3.1575815764918191E-3</v>
      </c>
    </row>
    <row r="22" spans="2:28">
      <c r="B22" s="2">
        <f t="shared" ca="1" si="3"/>
        <v>5</v>
      </c>
      <c r="D22" s="3">
        <f t="shared" si="4"/>
        <v>42618</v>
      </c>
      <c r="E22" s="4" t="str">
        <f t="shared" si="2"/>
        <v/>
      </c>
      <c r="F22" s="9" t="str">
        <f ca="1">IFERROR(Returns!E22/E$18-1,"")</f>
        <v/>
      </c>
      <c r="G22" s="4" t="str">
        <f t="shared" si="0"/>
        <v/>
      </c>
      <c r="H22" s="9" t="str">
        <f>IFERROR(Returns!G22/G$18-1,"")</f>
        <v/>
      </c>
      <c r="I22" s="9"/>
      <c r="J22" s="17">
        <f t="shared" ca="1" si="5"/>
        <v>0</v>
      </c>
      <c r="K22" s="17">
        <f t="shared" ca="1" si="6"/>
        <v>0</v>
      </c>
      <c r="L22" s="17" t="str">
        <f t="shared" ca="1" si="7"/>
        <v/>
      </c>
      <c r="M22" s="9"/>
      <c r="N22" s="17" t="str">
        <f t="shared" si="8"/>
        <v/>
      </c>
      <c r="O22" s="17" t="str">
        <f t="shared" ca="1" si="9"/>
        <v/>
      </c>
      <c r="Q22" s="3">
        <f>+'Share Values'!E16</f>
        <v>41919</v>
      </c>
      <c r="R22" s="4">
        <f ca="1">+'Share Values'!CD16</f>
        <v>1000000</v>
      </c>
      <c r="S22" s="9">
        <f t="shared" ca="1" si="1"/>
        <v>0</v>
      </c>
      <c r="T22" s="4">
        <f>+'Share Values'!C16</f>
        <v>14576.5</v>
      </c>
      <c r="U22" s="9">
        <f>Returns!T22/Returns!$T$18-1</f>
        <v>-1.5460575195536785E-2</v>
      </c>
      <c r="V22" s="9"/>
      <c r="W22" s="17">
        <f t="shared" ca="1" si="10"/>
        <v>0</v>
      </c>
      <c r="X22" s="17">
        <f t="shared" ca="1" si="11"/>
        <v>0</v>
      </c>
      <c r="Y22" s="17" t="str">
        <f t="shared" ca="1" si="12"/>
        <v/>
      </c>
      <c r="Z22" s="17"/>
      <c r="AA22" s="17">
        <f t="shared" si="13"/>
        <v>-1.1300201450169967E-2</v>
      </c>
      <c r="AB22" s="17">
        <f t="shared" ca="1" si="14"/>
        <v>1.1300201450169967E-2</v>
      </c>
    </row>
    <row r="23" spans="2:28">
      <c r="B23" s="2">
        <f t="shared" ca="1" si="3"/>
        <v>6</v>
      </c>
      <c r="D23" s="3">
        <f t="shared" si="4"/>
        <v>42619</v>
      </c>
      <c r="E23" s="4">
        <f t="shared" ca="1" si="2"/>
        <v>1105225.2279999999</v>
      </c>
      <c r="F23" s="9">
        <f ca="1">IFERROR(Returns!E23/E$18-1,"")</f>
        <v>9.8552846266881655E-3</v>
      </c>
      <c r="G23" s="4">
        <f t="shared" si="0"/>
        <v>14813</v>
      </c>
      <c r="H23" s="9">
        <f>IFERROR(Returns!G23/G$18-1,"")</f>
        <v>8.791942195193414E-3</v>
      </c>
      <c r="I23" s="9"/>
      <c r="J23" s="17">
        <f t="shared" ca="1" si="5"/>
        <v>0</v>
      </c>
      <c r="K23" s="17">
        <f t="shared" ca="1" si="6"/>
        <v>0</v>
      </c>
      <c r="L23" s="17" t="str">
        <f t="shared" ca="1" si="7"/>
        <v/>
      </c>
      <c r="M23" s="9"/>
      <c r="N23" s="17" t="str">
        <f t="shared" si="8"/>
        <v/>
      </c>
      <c r="O23" s="17" t="str">
        <f t="shared" ca="1" si="9"/>
        <v/>
      </c>
      <c r="Q23" s="3">
        <f>+'Share Values'!E17</f>
        <v>41920</v>
      </c>
      <c r="R23" s="4">
        <f ca="1">+'Share Values'!CD17</f>
        <v>1000000</v>
      </c>
      <c r="S23" s="9">
        <f t="shared" ca="1" si="1"/>
        <v>0</v>
      </c>
      <c r="T23" s="4">
        <f>+'Share Values'!C17</f>
        <v>14666.5</v>
      </c>
      <c r="U23" s="9">
        <f>Returns!T23/Returns!$T$18-1</f>
        <v>-9.381712078025517E-3</v>
      </c>
      <c r="V23" s="9"/>
      <c r="W23" s="17">
        <f t="shared" ca="1" si="10"/>
        <v>0</v>
      </c>
      <c r="X23" s="17">
        <f t="shared" ca="1" si="11"/>
        <v>0</v>
      </c>
      <c r="Y23" s="17" t="str">
        <f t="shared" ca="1" si="12"/>
        <v/>
      </c>
      <c r="Z23" s="17"/>
      <c r="AA23" s="17">
        <f t="shared" si="13"/>
        <v>6.1743216821597002E-3</v>
      </c>
      <c r="AB23" s="17">
        <f t="shared" ca="1" si="14"/>
        <v>-6.1743216821597002E-3</v>
      </c>
    </row>
    <row r="24" spans="2:28">
      <c r="B24" s="2">
        <f t="shared" ca="1" si="3"/>
        <v>7</v>
      </c>
      <c r="D24" s="3">
        <f t="shared" si="4"/>
        <v>42620</v>
      </c>
      <c r="E24" s="4">
        <f t="shared" ca="1" si="2"/>
        <v>1102005.8879999998</v>
      </c>
      <c r="F24" s="9">
        <f ca="1">IFERROR(Returns!E24/E$18-1,"")</f>
        <v>6.9137416455409273E-3</v>
      </c>
      <c r="G24" s="4">
        <f t="shared" si="0"/>
        <v>14796.8</v>
      </c>
      <c r="H24" s="9">
        <f>IFERROR(Returns!G24/G$18-1,"")</f>
        <v>7.688693058383711E-3</v>
      </c>
      <c r="I24" s="9"/>
      <c r="J24" s="17">
        <f t="shared" ca="1" si="5"/>
        <v>-2.9128361518002688E-3</v>
      </c>
      <c r="K24" s="17">
        <f t="shared" ca="1" si="6"/>
        <v>-2.9128361518002688E-3</v>
      </c>
      <c r="L24" s="17">
        <f t="shared" ca="1" si="7"/>
        <v>-2.9128361518002688E-3</v>
      </c>
      <c r="M24" s="9"/>
      <c r="N24" s="17">
        <f t="shared" si="8"/>
        <v>-1.0936339701613784E-3</v>
      </c>
      <c r="O24" s="17">
        <f t="shared" ca="1" si="9"/>
        <v>-1.8192021816388904E-3</v>
      </c>
      <c r="Q24" s="3">
        <f>+'Share Values'!E18</f>
        <v>41921</v>
      </c>
      <c r="R24" s="4">
        <f ca="1">+'Share Values'!CD18</f>
        <v>1000000</v>
      </c>
      <c r="S24" s="9">
        <f t="shared" ca="1" si="1"/>
        <v>0</v>
      </c>
      <c r="T24" s="4">
        <f>+'Share Values'!C18</f>
        <v>14460.6</v>
      </c>
      <c r="U24" s="9">
        <f>Returns!T24/Returns!$T$18-1</f>
        <v>-2.3288800032420509E-2</v>
      </c>
      <c r="V24" s="9"/>
      <c r="W24" s="17">
        <f t="shared" ca="1" si="10"/>
        <v>0</v>
      </c>
      <c r="X24" s="17">
        <f t="shared" ca="1" si="11"/>
        <v>0</v>
      </c>
      <c r="Y24" s="17" t="str">
        <f t="shared" ca="1" si="12"/>
        <v/>
      </c>
      <c r="Z24" s="17"/>
      <c r="AA24" s="17">
        <f t="shared" si="13"/>
        <v>-1.4038795895407907E-2</v>
      </c>
      <c r="AB24" s="17">
        <f t="shared" ca="1" si="14"/>
        <v>1.4038795895407907E-2</v>
      </c>
    </row>
    <row r="25" spans="2:28">
      <c r="B25" s="2">
        <f t="shared" ca="1" si="3"/>
        <v>8</v>
      </c>
      <c r="D25" s="3">
        <f t="shared" si="4"/>
        <v>42621</v>
      </c>
      <c r="E25" s="4">
        <f t="shared" ca="1" si="2"/>
        <v>1101407.0179999999</v>
      </c>
      <c r="F25" s="9">
        <f ca="1">IFERROR(Returns!E25/E$18-1,"")</f>
        <v>6.3665481695120985E-3</v>
      </c>
      <c r="G25" s="4">
        <f t="shared" si="0"/>
        <v>14803.3</v>
      </c>
      <c r="H25" s="9">
        <f>IFERROR(Returns!G25/G$18-1,"")</f>
        <v>8.1313547490788896E-3</v>
      </c>
      <c r="I25" s="9"/>
      <c r="J25" s="17">
        <f t="shared" ca="1" si="5"/>
        <v>-5.4343629786479664E-4</v>
      </c>
      <c r="K25" s="17">
        <f t="shared" ca="1" si="6"/>
        <v>-5.4343629786479664E-4</v>
      </c>
      <c r="L25" s="17">
        <f t="shared" ca="1" si="7"/>
        <v>-3.454689508770481E-3</v>
      </c>
      <c r="M25" s="9"/>
      <c r="N25" s="17">
        <f t="shared" si="8"/>
        <v>4.3928416955019145E-4</v>
      </c>
      <c r="O25" s="17">
        <f t="shared" ca="1" si="9"/>
        <v>-9.8272046741498809E-4</v>
      </c>
      <c r="Q25" s="3">
        <f>+'Share Values'!E19</f>
        <v>41922</v>
      </c>
      <c r="R25" s="4">
        <f ca="1">+'Share Values'!CD19</f>
        <v>1000000</v>
      </c>
      <c r="S25" s="9">
        <f t="shared" ca="1" si="1"/>
        <v>0</v>
      </c>
      <c r="T25" s="4">
        <f>+'Share Values'!C19</f>
        <v>14227.4</v>
      </c>
      <c r="U25" s="9">
        <f>Returns!T25/Returns!$T$18-1</f>
        <v>-3.9039809799127356E-2</v>
      </c>
      <c r="V25" s="9"/>
      <c r="W25" s="17">
        <f t="shared" ca="1" si="10"/>
        <v>0</v>
      </c>
      <c r="X25" s="17">
        <f t="shared" ca="1" si="11"/>
        <v>0</v>
      </c>
      <c r="Y25" s="17" t="str">
        <f t="shared" ca="1" si="12"/>
        <v/>
      </c>
      <c r="Z25" s="17"/>
      <c r="AA25" s="17">
        <f t="shared" si="13"/>
        <v>-1.6126578426898019E-2</v>
      </c>
      <c r="AB25" s="17">
        <f t="shared" ca="1" si="14"/>
        <v>1.6126578426898019E-2</v>
      </c>
    </row>
    <row r="26" spans="2:28">
      <c r="B26" s="2">
        <f t="shared" ca="1" si="3"/>
        <v>9</v>
      </c>
      <c r="D26" s="3">
        <f t="shared" si="4"/>
        <v>42622</v>
      </c>
      <c r="E26" s="4">
        <f t="shared" ca="1" si="2"/>
        <v>1098054.0279999999</v>
      </c>
      <c r="F26" s="9">
        <f ca="1">IFERROR(Returns!E26/E$18-1,"")</f>
        <v>3.3028878539329565E-3</v>
      </c>
      <c r="G26" s="4">
        <f t="shared" si="0"/>
        <v>14540</v>
      </c>
      <c r="H26" s="9">
        <f>IFERROR(Returns!G26/G$18-1,"")</f>
        <v>-9.7998488140071949E-3</v>
      </c>
      <c r="I26" s="9"/>
      <c r="J26" s="17">
        <f t="shared" ca="1" si="5"/>
        <v>-3.044278768160158E-3</v>
      </c>
      <c r="K26" s="17">
        <f t="shared" ca="1" si="6"/>
        <v>-3.044278768160158E-3</v>
      </c>
      <c r="L26" s="17">
        <f t="shared" ca="1" si="7"/>
        <v>-6.4884512390085414E-3</v>
      </c>
      <c r="M26" s="9"/>
      <c r="N26" s="17">
        <f>+IFERROR(G26/G25-1,"")</f>
        <v>-1.7786574615119566E-2</v>
      </c>
      <c r="O26" s="17">
        <f t="shared" ca="1" si="9"/>
        <v>1.4742295846959408E-2</v>
      </c>
      <c r="Q26" s="3">
        <f>+'Share Values'!E20</f>
        <v>41926</v>
      </c>
      <c r="R26" s="4">
        <f ca="1">+'Share Values'!CD20</f>
        <v>1000000</v>
      </c>
      <c r="S26" s="9">
        <f t="shared" ca="1" si="1"/>
        <v>0</v>
      </c>
      <c r="T26" s="4">
        <f>+'Share Values'!C20</f>
        <v>14036.7</v>
      </c>
      <c r="U26" s="9">
        <f>Returns!T26/Returns!$T$18-1</f>
        <v>-5.1920245315898228E-2</v>
      </c>
      <c r="V26" s="9"/>
      <c r="W26" s="17">
        <f t="shared" ca="1" si="10"/>
        <v>0</v>
      </c>
      <c r="X26" s="17">
        <f t="shared" ca="1" si="11"/>
        <v>0</v>
      </c>
      <c r="Y26" s="17" t="str">
        <f t="shared" ca="1" si="12"/>
        <v/>
      </c>
      <c r="Z26" s="17"/>
      <c r="AA26" s="17">
        <f t="shared" si="13"/>
        <v>-1.3403713960386199E-2</v>
      </c>
      <c r="AB26" s="17">
        <f t="shared" ca="1" si="14"/>
        <v>1.3403713960386199E-2</v>
      </c>
    </row>
    <row r="27" spans="2:28">
      <c r="B27" s="2">
        <f t="shared" ca="1" si="3"/>
        <v>10</v>
      </c>
      <c r="D27" s="3">
        <f t="shared" si="4"/>
        <v>42623</v>
      </c>
      <c r="E27" s="4" t="str">
        <f t="shared" si="2"/>
        <v/>
      </c>
      <c r="F27" s="9" t="str">
        <f ca="1">IFERROR(Returns!E27/E$18-1,"")</f>
        <v/>
      </c>
      <c r="G27" s="4" t="str">
        <f t="shared" si="0"/>
        <v/>
      </c>
      <c r="H27" s="9" t="str">
        <f>IFERROR(Returns!G27/G$18-1,"")</f>
        <v/>
      </c>
      <c r="I27" s="9"/>
      <c r="J27" s="17">
        <f t="shared" ca="1" si="5"/>
        <v>0</v>
      </c>
      <c r="K27" s="17">
        <f t="shared" ca="1" si="6"/>
        <v>0</v>
      </c>
      <c r="L27" s="17" t="str">
        <f t="shared" ca="1" si="7"/>
        <v/>
      </c>
      <c r="M27" s="9"/>
      <c r="N27" s="17" t="str">
        <f t="shared" si="8"/>
        <v/>
      </c>
      <c r="O27" s="17" t="str">
        <f t="shared" ca="1" si="9"/>
        <v/>
      </c>
      <c r="Q27" s="3">
        <f>+'Share Values'!E21</f>
        <v>41927</v>
      </c>
      <c r="R27" s="4">
        <f ca="1">+'Share Values'!CD21</f>
        <v>1000000</v>
      </c>
      <c r="S27" s="9">
        <f t="shared" ca="1" si="1"/>
        <v>0</v>
      </c>
      <c r="T27" s="4">
        <f>+'Share Values'!C21</f>
        <v>13869.9</v>
      </c>
      <c r="U27" s="9">
        <f>Returns!T27/Returns!$T$18-1</f>
        <v>-6.3186404960352327E-2</v>
      </c>
      <c r="V27" s="9"/>
      <c r="W27" s="17">
        <f t="shared" ca="1" si="10"/>
        <v>0</v>
      </c>
      <c r="X27" s="17">
        <f t="shared" ca="1" si="11"/>
        <v>0</v>
      </c>
      <c r="Y27" s="17" t="str">
        <f t="shared" ca="1" si="12"/>
        <v/>
      </c>
      <c r="Z27" s="17"/>
      <c r="AA27" s="17">
        <f t="shared" si="13"/>
        <v>-1.1883134924875582E-2</v>
      </c>
      <c r="AB27" s="17">
        <f t="shared" ca="1" si="14"/>
        <v>1.1883134924875582E-2</v>
      </c>
    </row>
    <row r="28" spans="2:28">
      <c r="B28" s="2">
        <f t="shared" ca="1" si="3"/>
        <v>11</v>
      </c>
      <c r="D28" s="3">
        <f t="shared" si="4"/>
        <v>42624</v>
      </c>
      <c r="E28" s="4" t="str">
        <f t="shared" si="2"/>
        <v/>
      </c>
      <c r="F28" s="9" t="str">
        <f ca="1">IFERROR(Returns!E28/E$18-1,"")</f>
        <v/>
      </c>
      <c r="G28" s="4" t="str">
        <f t="shared" si="0"/>
        <v/>
      </c>
      <c r="H28" s="9" t="str">
        <f>IFERROR(Returns!G28/G$18-1,"")</f>
        <v/>
      </c>
      <c r="I28" s="9"/>
      <c r="J28" s="17">
        <f t="shared" ca="1" si="5"/>
        <v>0</v>
      </c>
      <c r="K28" s="17">
        <f t="shared" ca="1" si="6"/>
        <v>0</v>
      </c>
      <c r="L28" s="17" t="str">
        <f t="shared" ca="1" si="7"/>
        <v/>
      </c>
      <c r="M28" s="9"/>
      <c r="N28" s="17" t="str">
        <f t="shared" si="8"/>
        <v/>
      </c>
      <c r="O28" s="17" t="str">
        <f t="shared" ca="1" si="9"/>
        <v/>
      </c>
      <c r="Q28" s="3">
        <f>+'Share Values'!E22</f>
        <v>41928</v>
      </c>
      <c r="R28" s="4">
        <f ca="1">+'Share Values'!CD22</f>
        <v>1000000</v>
      </c>
      <c r="S28" s="9">
        <f t="shared" ca="1" si="1"/>
        <v>0</v>
      </c>
      <c r="T28" s="4">
        <f>+'Share Values'!C22</f>
        <v>14053</v>
      </c>
      <c r="U28" s="9">
        <f>Returns!T28/Returns!$T$18-1</f>
        <v>-5.0819295662393404E-2</v>
      </c>
      <c r="V28" s="9"/>
      <c r="W28" s="17">
        <f t="shared" ca="1" si="10"/>
        <v>0</v>
      </c>
      <c r="X28" s="17">
        <f t="shared" ca="1" si="11"/>
        <v>0</v>
      </c>
      <c r="Y28" s="17" t="str">
        <f t="shared" ca="1" si="12"/>
        <v/>
      </c>
      <c r="Z28" s="17"/>
      <c r="AA28" s="17">
        <f t="shared" si="13"/>
        <v>1.3201248747287231E-2</v>
      </c>
      <c r="AB28" s="17">
        <f t="shared" ca="1" si="14"/>
        <v>-1.3201248747287231E-2</v>
      </c>
    </row>
    <row r="29" spans="2:28">
      <c r="B29" s="2">
        <f t="shared" ca="1" si="3"/>
        <v>12</v>
      </c>
      <c r="D29" s="3">
        <f t="shared" si="4"/>
        <v>42625</v>
      </c>
      <c r="E29" s="4">
        <f t="shared" ca="1" si="2"/>
        <v>1103301.858</v>
      </c>
      <c r="F29" s="9">
        <f ca="1">IFERROR(Returns!E29/E$18-1,"")</f>
        <v>8.0978823257045196E-3</v>
      </c>
      <c r="G29" s="4">
        <f t="shared" si="0"/>
        <v>14597.1</v>
      </c>
      <c r="H29" s="9">
        <f>IFERROR(Returns!G29/G$18-1,"")</f>
        <v>-5.9112361157457327E-3</v>
      </c>
      <c r="I29" s="9"/>
      <c r="J29" s="17">
        <f t="shared" ca="1" si="5"/>
        <v>0</v>
      </c>
      <c r="K29" s="17">
        <f t="shared" ca="1" si="6"/>
        <v>0</v>
      </c>
      <c r="L29" s="17" t="str">
        <f t="shared" ca="1" si="7"/>
        <v/>
      </c>
      <c r="M29" s="9"/>
      <c r="N29" s="17" t="str">
        <f t="shared" si="8"/>
        <v/>
      </c>
      <c r="O29" s="17" t="str">
        <f t="shared" ca="1" si="9"/>
        <v/>
      </c>
      <c r="Q29" s="3">
        <f>+'Share Values'!E23</f>
        <v>41929</v>
      </c>
      <c r="R29" s="4">
        <f ca="1">+'Share Values'!CD23</f>
        <v>999990</v>
      </c>
      <c r="S29" s="9">
        <f t="shared" ca="1" si="1"/>
        <v>-9.9999999999544897E-6</v>
      </c>
      <c r="T29" s="4">
        <f>+'Share Values'!C23</f>
        <v>14227.7</v>
      </c>
      <c r="U29" s="9">
        <f>Returns!T29/Returns!$T$18-1</f>
        <v>-3.9019546922068882E-2</v>
      </c>
      <c r="V29" s="9"/>
      <c r="W29" s="17">
        <f t="shared" ca="1" si="10"/>
        <v>-9.9999999999544897E-6</v>
      </c>
      <c r="X29" s="17">
        <f t="shared" ca="1" si="11"/>
        <v>-9.9999999999544897E-6</v>
      </c>
      <c r="Y29" s="17">
        <f t="shared" ca="1" si="12"/>
        <v>-9.9999999999544897E-6</v>
      </c>
      <c r="Z29" s="17"/>
      <c r="AA29" s="17">
        <f t="shared" si="13"/>
        <v>1.2431509286273457E-2</v>
      </c>
      <c r="AB29" s="17">
        <f t="shared" ca="1" si="14"/>
        <v>-1.2441509286273411E-2</v>
      </c>
    </row>
    <row r="30" spans="2:28">
      <c r="B30" s="2">
        <f t="shared" ca="1" si="3"/>
        <v>13</v>
      </c>
      <c r="D30" s="3">
        <f t="shared" si="4"/>
        <v>42626</v>
      </c>
      <c r="E30" s="4">
        <f t="shared" ca="1" si="2"/>
        <v>1093733.4179999998</v>
      </c>
      <c r="F30" s="9">
        <f ca="1">IFERROR(Returns!E30/E$18-1,"")</f>
        <v>-6.4489648067422856E-4</v>
      </c>
      <c r="G30" s="4">
        <f t="shared" si="0"/>
        <v>14349.1</v>
      </c>
      <c r="H30" s="9">
        <f>IFERROR(Returns!G30/G$18-1,"")</f>
        <v>-2.2800482160733826E-2</v>
      </c>
      <c r="I30" s="9"/>
      <c r="J30" s="17">
        <f t="shared" ca="1" si="5"/>
        <v>-8.6725495208946901E-3</v>
      </c>
      <c r="K30" s="17">
        <f t="shared" ca="1" si="6"/>
        <v>-8.6725495208946901E-3</v>
      </c>
      <c r="L30" s="17">
        <f t="shared" ca="1" si="7"/>
        <v>-8.6725495208946901E-3</v>
      </c>
      <c r="M30" s="9"/>
      <c r="N30" s="17">
        <f t="shared" si="8"/>
        <v>-1.6989676031540557E-2</v>
      </c>
      <c r="O30" s="17">
        <f t="shared" ca="1" si="9"/>
        <v>8.3171265106458669E-3</v>
      </c>
      <c r="Q30" s="3">
        <f>+'Share Values'!E24</f>
        <v>41932</v>
      </c>
      <c r="R30" s="4">
        <f ca="1">+'Share Values'!CD24</f>
        <v>1003967.5</v>
      </c>
      <c r="S30" s="9">
        <f t="shared" ca="1" si="1"/>
        <v>3.9674999999999017E-3</v>
      </c>
      <c r="T30" s="4">
        <f>+'Share Values'!C24</f>
        <v>14337.8</v>
      </c>
      <c r="U30" s="9">
        <f>Returns!T30/Returns!$T$18-1</f>
        <v>-3.1583071041647037E-2</v>
      </c>
      <c r="V30" s="9"/>
      <c r="W30" s="17">
        <f t="shared" ca="1" si="10"/>
        <v>3.9775397753978314E-3</v>
      </c>
      <c r="X30" s="17">
        <f t="shared" ca="1" si="11"/>
        <v>0</v>
      </c>
      <c r="Y30" s="17" t="str">
        <f t="shared" ca="1" si="12"/>
        <v/>
      </c>
      <c r="Z30" s="17"/>
      <c r="AA30" s="17">
        <f t="shared" si="13"/>
        <v>7.7384257469583773E-3</v>
      </c>
      <c r="AB30" s="17">
        <f t="shared" ca="1" si="14"/>
        <v>-3.7608859715605458E-3</v>
      </c>
    </row>
    <row r="31" spans="2:28">
      <c r="B31" s="2">
        <f t="shared" ca="1" si="3"/>
        <v>14</v>
      </c>
      <c r="D31" s="3">
        <f t="shared" si="4"/>
        <v>42627</v>
      </c>
      <c r="E31" s="4">
        <f t="shared" ca="1" si="2"/>
        <v>1095129.318</v>
      </c>
      <c r="F31" s="9">
        <f ca="1">IFERROR(Returns!E31/E$18-1,"")</f>
        <v>6.3055123450461714E-4</v>
      </c>
      <c r="G31" s="4">
        <f t="shared" si="0"/>
        <v>14366.5</v>
      </c>
      <c r="H31" s="9">
        <f>IFERROR(Returns!G31/G$18-1,"")</f>
        <v>-2.1615510865641951E-2</v>
      </c>
      <c r="I31" s="9"/>
      <c r="J31" s="17">
        <f t="shared" ca="1" si="5"/>
        <v>1.2762707777116411E-3</v>
      </c>
      <c r="K31" s="17">
        <f t="shared" ca="1" si="6"/>
        <v>0</v>
      </c>
      <c r="L31" s="17" t="str">
        <f t="shared" ca="1" si="7"/>
        <v/>
      </c>
      <c r="M31" s="9"/>
      <c r="N31" s="17">
        <f t="shared" si="8"/>
        <v>1.2126196068045214E-3</v>
      </c>
      <c r="O31" s="17">
        <f t="shared" ca="1" si="9"/>
        <v>6.3651170907119692E-5</v>
      </c>
      <c r="Q31" s="3">
        <f>+'Share Values'!E25</f>
        <v>41933</v>
      </c>
      <c r="R31" s="4">
        <f ca="1">+'Share Values'!CD25</f>
        <v>1002626.25</v>
      </c>
      <c r="S31" s="9">
        <f t="shared" ca="1" si="1"/>
        <v>2.6262500000000522E-3</v>
      </c>
      <c r="T31" s="4">
        <f>+'Share Values'!C25</f>
        <v>14547.7</v>
      </c>
      <c r="U31" s="9">
        <f>Returns!T31/Returns!$T$18-1</f>
        <v>-1.7405811393140236E-2</v>
      </c>
      <c r="V31" s="9"/>
      <c r="W31" s="17">
        <f t="shared" ca="1" si="10"/>
        <v>-1.3359496198831478E-3</v>
      </c>
      <c r="X31" s="17">
        <f t="shared" ca="1" si="11"/>
        <v>-1.3359496198831478E-3</v>
      </c>
      <c r="Y31" s="17">
        <f t="shared" ca="1" si="12"/>
        <v>-1.3359496198831478E-3</v>
      </c>
      <c r="Z31" s="17"/>
      <c r="AA31" s="17">
        <f t="shared" si="13"/>
        <v>1.4639623931147039E-2</v>
      </c>
      <c r="AB31" s="17">
        <f t="shared" ca="1" si="14"/>
        <v>-1.5975573551030187E-2</v>
      </c>
    </row>
    <row r="32" spans="2:28">
      <c r="B32" s="2">
        <f t="shared" ca="1" si="3"/>
        <v>15</v>
      </c>
      <c r="D32" s="3">
        <f t="shared" si="4"/>
        <v>42628</v>
      </c>
      <c r="E32" s="4">
        <f t="shared" ca="1" si="2"/>
        <v>1098510.068</v>
      </c>
      <c r="F32" s="9">
        <f ca="1">IFERROR(Returns!E32/E$18-1,"")</f>
        <v>3.7195761382156078E-3</v>
      </c>
      <c r="G32" s="4">
        <f t="shared" si="0"/>
        <v>14503.7</v>
      </c>
      <c r="H32" s="9">
        <f>IFERROR(Returns!G32/G$18-1,"")</f>
        <v>-1.2271944102043686E-2</v>
      </c>
      <c r="I32" s="9"/>
      <c r="J32" s="17">
        <f t="shared" ca="1" si="5"/>
        <v>3.087078342651095E-3</v>
      </c>
      <c r="K32" s="17">
        <f t="shared" ca="1" si="6"/>
        <v>0</v>
      </c>
      <c r="L32" s="17" t="str">
        <f t="shared" ca="1" si="7"/>
        <v/>
      </c>
      <c r="M32" s="9"/>
      <c r="N32" s="17">
        <f t="shared" si="8"/>
        <v>9.5499947795218976E-3</v>
      </c>
      <c r="O32" s="17">
        <f t="shared" ca="1" si="9"/>
        <v>-6.4629164368708025E-3</v>
      </c>
      <c r="Q32" s="3">
        <f>+'Share Values'!E26</f>
        <v>41934</v>
      </c>
      <c r="R32" s="4">
        <f ca="1">+'Share Values'!CD26</f>
        <v>1001423.75</v>
      </c>
      <c r="S32" s="9">
        <f t="shared" ca="1" si="1"/>
        <v>1.4237500000000569E-3</v>
      </c>
      <c r="T32" s="4">
        <f>+'Share Values'!C26</f>
        <v>14312.1</v>
      </c>
      <c r="U32" s="9">
        <f>Returns!T32/Returns!$T$18-1</f>
        <v>-3.3318924176313991E-2</v>
      </c>
      <c r="V32" s="9"/>
      <c r="W32" s="17">
        <f t="shared" ca="1" si="10"/>
        <v>-1.1993502065201778E-3</v>
      </c>
      <c r="X32" s="17">
        <f t="shared" ca="1" si="11"/>
        <v>-1.1993502065201778E-3</v>
      </c>
      <c r="Y32" s="17">
        <f t="shared" ca="1" si="12"/>
        <v>-2.533697554950809E-3</v>
      </c>
      <c r="Z32" s="17"/>
      <c r="AA32" s="17">
        <f t="shared" si="13"/>
        <v>-1.6194999896890994E-2</v>
      </c>
      <c r="AB32" s="17">
        <f t="shared" ca="1" si="14"/>
        <v>1.4995649690370816E-2</v>
      </c>
    </row>
    <row r="33" spans="2:28">
      <c r="B33" s="2">
        <f t="shared" ca="1" si="3"/>
        <v>16</v>
      </c>
      <c r="D33" s="3">
        <f t="shared" si="4"/>
        <v>42629</v>
      </c>
      <c r="E33" s="4">
        <f t="shared" ca="1" si="2"/>
        <v>1096008.0379999999</v>
      </c>
      <c r="F33" s="9">
        <f ca="1">IFERROR(Returns!E33/E$18-1,"")</f>
        <v>1.4334464392338209E-3</v>
      </c>
      <c r="G33" s="4">
        <f t="shared" si="0"/>
        <v>14450.7</v>
      </c>
      <c r="H33" s="9">
        <f>IFERROR(Returns!G33/G$18-1,"")</f>
        <v>-1.5881339426174201E-2</v>
      </c>
      <c r="I33" s="9"/>
      <c r="J33" s="17">
        <f t="shared" ca="1" si="5"/>
        <v>-2.2776577774615836E-3</v>
      </c>
      <c r="K33" s="17">
        <f t="shared" ca="1" si="6"/>
        <v>-2.2776577774615836E-3</v>
      </c>
      <c r="L33" s="17">
        <f t="shared" ca="1" si="7"/>
        <v>-2.2776577774615836E-3</v>
      </c>
      <c r="M33" s="9"/>
      <c r="N33" s="17">
        <f t="shared" si="8"/>
        <v>-3.6542399525638647E-3</v>
      </c>
      <c r="O33" s="17">
        <f t="shared" ca="1" si="9"/>
        <v>1.3765821751022811E-3</v>
      </c>
      <c r="Q33" s="3">
        <f>+'Share Values'!E27</f>
        <v>41935</v>
      </c>
      <c r="R33" s="4">
        <f ca="1">+'Share Values'!CD27</f>
        <v>1003690</v>
      </c>
      <c r="S33" s="9">
        <f t="shared" ca="1" si="1"/>
        <v>3.6899999999999711E-3</v>
      </c>
      <c r="T33" s="4">
        <f>+'Share Values'!C27</f>
        <v>14486.8</v>
      </c>
      <c r="U33" s="9">
        <f>Returns!T33/Returns!$T$18-1</f>
        <v>-2.1519175435989579E-2</v>
      </c>
      <c r="V33" s="9"/>
      <c r="W33" s="17">
        <f t="shared" ca="1" si="10"/>
        <v>2.2630280138653536E-3</v>
      </c>
      <c r="X33" s="17">
        <f t="shared" ca="1" si="11"/>
        <v>0</v>
      </c>
      <c r="Y33" s="17" t="str">
        <f t="shared" ca="1" si="12"/>
        <v/>
      </c>
      <c r="Z33" s="17"/>
      <c r="AA33" s="17">
        <f t="shared" si="13"/>
        <v>1.2206454678209244E-2</v>
      </c>
      <c r="AB33" s="17">
        <f t="shared" ca="1" si="14"/>
        <v>-9.9434266643438907E-3</v>
      </c>
    </row>
    <row r="34" spans="2:28">
      <c r="B34" s="2">
        <f t="shared" ca="1" si="3"/>
        <v>17</v>
      </c>
      <c r="D34" s="3">
        <f t="shared" si="4"/>
        <v>42630</v>
      </c>
      <c r="E34" s="4" t="str">
        <f t="shared" si="2"/>
        <v/>
      </c>
      <c r="F34" s="9" t="str">
        <f ca="1">IFERROR(Returns!E34/E$18-1,"")</f>
        <v/>
      </c>
      <c r="G34" s="4" t="str">
        <f t="shared" si="0"/>
        <v/>
      </c>
      <c r="H34" s="9" t="str">
        <f>IFERROR(Returns!G34/G$18-1,"")</f>
        <v/>
      </c>
      <c r="I34" s="9"/>
      <c r="J34" s="17">
        <f t="shared" ca="1" si="5"/>
        <v>0</v>
      </c>
      <c r="K34" s="17">
        <f t="shared" ca="1" si="6"/>
        <v>0</v>
      </c>
      <c r="L34" s="17" t="str">
        <f t="shared" ca="1" si="7"/>
        <v/>
      </c>
      <c r="M34" s="9"/>
      <c r="N34" s="17" t="str">
        <f t="shared" si="8"/>
        <v/>
      </c>
      <c r="O34" s="17" t="str">
        <f t="shared" ca="1" si="9"/>
        <v/>
      </c>
      <c r="Q34" s="3">
        <f>+'Share Values'!E28</f>
        <v>41936</v>
      </c>
      <c r="R34" s="4">
        <f ca="1">+'Share Values'!CD28</f>
        <v>1003181.25</v>
      </c>
      <c r="S34" s="9">
        <f t="shared" ca="1" si="1"/>
        <v>3.1812499999999133E-3</v>
      </c>
      <c r="T34" s="4">
        <f>+'Share Values'!C28</f>
        <v>14543.8</v>
      </c>
      <c r="U34" s="9">
        <f>Returns!T34/Returns!$T$18-1</f>
        <v>-1.7669228794899183E-2</v>
      </c>
      <c r="V34" s="9"/>
      <c r="W34" s="17">
        <f t="shared" ca="1" si="10"/>
        <v>-5.068796142234655E-4</v>
      </c>
      <c r="X34" s="17">
        <f t="shared" ca="1" si="11"/>
        <v>-5.068796142234655E-4</v>
      </c>
      <c r="Y34" s="17">
        <f t="shared" ca="1" si="12"/>
        <v>-5.068796142234655E-4</v>
      </c>
      <c r="Z34" s="17"/>
      <c r="AA34" s="17">
        <f t="shared" si="13"/>
        <v>3.9346163403926049E-3</v>
      </c>
      <c r="AB34" s="17">
        <f t="shared" ca="1" si="14"/>
        <v>-4.4414959546160704E-3</v>
      </c>
    </row>
    <row r="35" spans="2:28">
      <c r="B35" s="2">
        <f t="shared" ca="1" si="3"/>
        <v>18</v>
      </c>
      <c r="D35" s="3">
        <f t="shared" si="4"/>
        <v>42631</v>
      </c>
      <c r="E35" s="4" t="str">
        <f t="shared" si="2"/>
        <v/>
      </c>
      <c r="F35" s="9" t="str">
        <f ca="1">IFERROR(Returns!E35/E$18-1,"")</f>
        <v/>
      </c>
      <c r="G35" s="4" t="str">
        <f t="shared" si="0"/>
        <v/>
      </c>
      <c r="H35" s="9" t="str">
        <f>IFERROR(Returns!G35/G$18-1,"")</f>
        <v/>
      </c>
      <c r="I35" s="9"/>
      <c r="J35" s="17">
        <f t="shared" ca="1" si="5"/>
        <v>0</v>
      </c>
      <c r="K35" s="17">
        <f t="shared" ca="1" si="6"/>
        <v>0</v>
      </c>
      <c r="L35" s="17" t="str">
        <f t="shared" ca="1" si="7"/>
        <v/>
      </c>
      <c r="M35" s="9"/>
      <c r="N35" s="17" t="str">
        <f t="shared" si="8"/>
        <v/>
      </c>
      <c r="O35" s="17" t="str">
        <f t="shared" ca="1" si="9"/>
        <v/>
      </c>
      <c r="Q35" s="3">
        <f>+'Share Values'!E29</f>
        <v>41939</v>
      </c>
      <c r="R35" s="4">
        <f ca="1">+'Share Values'!CD29</f>
        <v>1003967.5</v>
      </c>
      <c r="S35" s="9">
        <f t="shared" ca="1" si="1"/>
        <v>3.9674999999999017E-3</v>
      </c>
      <c r="T35" s="4">
        <f>+'Share Values'!C29</f>
        <v>14469</v>
      </c>
      <c r="U35" s="9">
        <f>Returns!T35/Returns!$T$18-1</f>
        <v>-2.272143947478622E-2</v>
      </c>
      <c r="V35" s="9"/>
      <c r="W35" s="17">
        <f t="shared" ca="1" si="10"/>
        <v>7.8375667408048244E-4</v>
      </c>
      <c r="X35" s="17">
        <f t="shared" ca="1" si="11"/>
        <v>0</v>
      </c>
      <c r="Y35" s="17" t="str">
        <f t="shared" ca="1" si="12"/>
        <v/>
      </c>
      <c r="Z35" s="17"/>
      <c r="AA35" s="17">
        <f t="shared" si="13"/>
        <v>-5.1430850259216454E-3</v>
      </c>
      <c r="AB35" s="17">
        <f t="shared" ca="1" si="14"/>
        <v>5.9268417000021278E-3</v>
      </c>
    </row>
    <row r="36" spans="2:28">
      <c r="B36" s="2">
        <f t="shared" ca="1" si="3"/>
        <v>19</v>
      </c>
      <c r="D36" s="3">
        <f t="shared" si="4"/>
        <v>42632</v>
      </c>
      <c r="E36" s="4">
        <f t="shared" ca="1" si="2"/>
        <v>1097680.148</v>
      </c>
      <c r="F36" s="9">
        <f ca="1">IFERROR(Returns!E36/E$18-1,"")</f>
        <v>2.9612699789054453E-3</v>
      </c>
      <c r="G36" s="4">
        <f t="shared" si="0"/>
        <v>14496.2</v>
      </c>
      <c r="H36" s="9">
        <f>IFERROR(Returns!G36/G$18-1,"")</f>
        <v>-1.2782707591307396E-2</v>
      </c>
      <c r="I36" s="9"/>
      <c r="J36" s="17">
        <f t="shared" ca="1" si="5"/>
        <v>0</v>
      </c>
      <c r="K36" s="17">
        <f t="shared" ca="1" si="6"/>
        <v>0</v>
      </c>
      <c r="L36" s="17" t="str">
        <f t="shared" ca="1" si="7"/>
        <v/>
      </c>
      <c r="M36" s="9"/>
      <c r="N36" s="17" t="str">
        <f t="shared" si="8"/>
        <v/>
      </c>
      <c r="O36" s="17" t="str">
        <f t="shared" ca="1" si="9"/>
        <v/>
      </c>
      <c r="Q36" s="3">
        <f>+'Share Values'!E30</f>
        <v>41940</v>
      </c>
      <c r="R36" s="4">
        <f ca="1">+'Share Values'!CD30</f>
        <v>1005123.75</v>
      </c>
      <c r="S36" s="9">
        <f t="shared" ca="1" si="1"/>
        <v>5.1237500000000935E-3</v>
      </c>
      <c r="T36" s="4">
        <f>+'Share Values'!C30</f>
        <v>14624.3</v>
      </c>
      <c r="U36" s="9">
        <f>Returns!T36/Returns!$T$18-1</f>
        <v>-1.2232023450903129E-2</v>
      </c>
      <c r="V36" s="9"/>
      <c r="W36" s="17">
        <f t="shared" ca="1" si="10"/>
        <v>1.1516807067957213E-3</v>
      </c>
      <c r="X36" s="17">
        <f t="shared" ca="1" si="11"/>
        <v>0</v>
      </c>
      <c r="Y36" s="17" t="str">
        <f t="shared" ca="1" si="12"/>
        <v/>
      </c>
      <c r="Z36" s="17"/>
      <c r="AA36" s="17">
        <f t="shared" si="13"/>
        <v>1.0733291865367312E-2</v>
      </c>
      <c r="AB36" s="17">
        <f t="shared" ca="1" si="14"/>
        <v>-9.5816111585715902E-3</v>
      </c>
    </row>
    <row r="37" spans="2:28">
      <c r="B37" s="2">
        <f t="shared" ca="1" si="3"/>
        <v>20</v>
      </c>
      <c r="D37" s="3">
        <f t="shared" si="4"/>
        <v>42633</v>
      </c>
      <c r="E37" s="4">
        <f t="shared" ca="1" si="2"/>
        <v>1102247.1979999999</v>
      </c>
      <c r="F37" s="9">
        <f ca="1">IFERROR(Returns!E37/E$18-1,"")</f>
        <v>7.1342289928795211E-3</v>
      </c>
      <c r="G37" s="4">
        <f t="shared" si="0"/>
        <v>14522</v>
      </c>
      <c r="H37" s="9">
        <f>IFERROR(Returns!G37/G$18-1,"")</f>
        <v>-1.1025681188240211E-2</v>
      </c>
      <c r="I37" s="9"/>
      <c r="J37" s="17">
        <f t="shared" ca="1" si="5"/>
        <v>4.1606382408583276E-3</v>
      </c>
      <c r="K37" s="17">
        <f t="shared" ca="1" si="6"/>
        <v>0</v>
      </c>
      <c r="L37" s="17" t="str">
        <f t="shared" ca="1" si="7"/>
        <v/>
      </c>
      <c r="M37" s="9"/>
      <c r="N37" s="17">
        <f t="shared" si="8"/>
        <v>1.7797767690843624E-3</v>
      </c>
      <c r="O37" s="17">
        <f t="shared" ca="1" si="9"/>
        <v>2.3808614717739651E-3</v>
      </c>
      <c r="Q37" s="3">
        <f>+'Share Values'!E31</f>
        <v>41941</v>
      </c>
      <c r="R37" s="4">
        <f ca="1">+'Share Values'!CD31</f>
        <v>1004383.75</v>
      </c>
      <c r="S37" s="9">
        <f t="shared" ca="1" si="1"/>
        <v>4.3837499999999086E-3</v>
      </c>
      <c r="T37" s="4">
        <f>+'Share Values'!C31</f>
        <v>14527.6</v>
      </c>
      <c r="U37" s="9">
        <f>Returns!T37/Returns!$T$18-1</f>
        <v>-1.8763424156051145E-2</v>
      </c>
      <c r="V37" s="9"/>
      <c r="W37" s="17">
        <f t="shared" ca="1" si="10"/>
        <v>-7.36227753050267E-4</v>
      </c>
      <c r="X37" s="17">
        <f t="shared" ca="1" si="11"/>
        <v>-7.36227753050267E-4</v>
      </c>
      <c r="Y37" s="17">
        <f t="shared" ca="1" si="12"/>
        <v>-7.36227753050267E-4</v>
      </c>
      <c r="Z37" s="17"/>
      <c r="AA37" s="17">
        <f t="shared" si="13"/>
        <v>-6.6122822972722872E-3</v>
      </c>
      <c r="AB37" s="17">
        <f t="shared" ca="1" si="14"/>
        <v>5.8760545442220202E-3</v>
      </c>
    </row>
    <row r="38" spans="2:28">
      <c r="B38" s="2">
        <f t="shared" ca="1" si="3"/>
        <v>21</v>
      </c>
      <c r="D38" s="3">
        <f t="shared" si="4"/>
        <v>42634</v>
      </c>
      <c r="E38" s="4">
        <f t="shared" ca="1" si="2"/>
        <v>1111108.858</v>
      </c>
      <c r="F38" s="9">
        <f ca="1">IFERROR(Returns!E38/E$18-1,"")</f>
        <v>1.5231215882835825E-2</v>
      </c>
      <c r="G38" s="4">
        <f t="shared" si="0"/>
        <v>14710.8</v>
      </c>
      <c r="H38" s="9">
        <f>IFERROR(Returns!G38/G$18-1,"")</f>
        <v>1.8319383814926482E-3</v>
      </c>
      <c r="I38" s="9"/>
      <c r="J38" s="17">
        <f t="shared" ca="1" si="5"/>
        <v>8.0396303261913715E-3</v>
      </c>
      <c r="K38" s="17">
        <f t="shared" ca="1" si="6"/>
        <v>0</v>
      </c>
      <c r="L38" s="17" t="str">
        <f t="shared" ca="1" si="7"/>
        <v/>
      </c>
      <c r="M38" s="9"/>
      <c r="N38" s="17">
        <f t="shared" si="8"/>
        <v>1.3000964054537878E-2</v>
      </c>
      <c r="O38" s="17">
        <f t="shared" ca="1" si="9"/>
        <v>-4.9613337283465064E-3</v>
      </c>
      <c r="Q38" s="3">
        <f>+'Share Values'!E32</f>
        <v>41942</v>
      </c>
      <c r="R38" s="4">
        <f ca="1">+'Share Values'!CD32</f>
        <v>1004198.75</v>
      </c>
      <c r="S38" s="9">
        <f t="shared" ca="1" si="1"/>
        <v>4.1987500000000288E-3</v>
      </c>
      <c r="T38" s="4">
        <f>+'Share Values'!C32</f>
        <v>14458.7</v>
      </c>
      <c r="U38" s="9">
        <f>Returns!T38/Returns!$T$18-1</f>
        <v>-2.3417131587123552E-2</v>
      </c>
      <c r="V38" s="9"/>
      <c r="W38" s="17">
        <f t="shared" ca="1" si="10"/>
        <v>-1.8419254592683121E-4</v>
      </c>
      <c r="X38" s="17">
        <f t="shared" ca="1" si="11"/>
        <v>-1.8419254592683121E-4</v>
      </c>
      <c r="Y38" s="17">
        <f t="shared" ca="1" si="12"/>
        <v>-9.2028469131288926E-4</v>
      </c>
      <c r="Z38" s="17"/>
      <c r="AA38" s="17">
        <f t="shared" si="13"/>
        <v>-4.7426966601502585E-3</v>
      </c>
      <c r="AB38" s="17">
        <f t="shared" ca="1" si="14"/>
        <v>4.5585041142234273E-3</v>
      </c>
    </row>
    <row r="39" spans="2:28">
      <c r="B39" s="2">
        <f t="shared" ca="1" si="3"/>
        <v>22</v>
      </c>
      <c r="D39" s="3">
        <f t="shared" si="4"/>
        <v>42635</v>
      </c>
      <c r="E39" s="4">
        <f t="shared" ca="1" si="2"/>
        <v>1109275.648</v>
      </c>
      <c r="F39" s="9">
        <f ca="1">IFERROR(Returns!E39/E$18-1,"")</f>
        <v>1.355619367068428E-2</v>
      </c>
      <c r="G39" s="4">
        <f t="shared" si="0"/>
        <v>14797.2</v>
      </c>
      <c r="H39" s="9">
        <f>IFERROR(Returns!G39/G$18-1,"")</f>
        <v>7.7159337778112125E-3</v>
      </c>
      <c r="I39" s="9"/>
      <c r="J39" s="17">
        <f t="shared" ca="1" si="5"/>
        <v>-1.6498923456517156E-3</v>
      </c>
      <c r="K39" s="17">
        <f t="shared" ca="1" si="6"/>
        <v>-1.6498923456517156E-3</v>
      </c>
      <c r="L39" s="17">
        <f t="shared" ca="1" si="7"/>
        <v>-1.6498923456517156E-3</v>
      </c>
      <c r="M39" s="9"/>
      <c r="N39" s="17">
        <f t="shared" si="8"/>
        <v>5.873235989884984E-3</v>
      </c>
      <c r="O39" s="17">
        <f t="shared" ca="1" si="9"/>
        <v>-7.5231283355366996E-3</v>
      </c>
      <c r="Q39" s="3">
        <f>+'Share Values'!E33</f>
        <v>41943</v>
      </c>
      <c r="R39" s="4">
        <f ca="1">+'Share Values'!CD33</f>
        <v>1004753.75</v>
      </c>
      <c r="S39" s="9">
        <f t="shared" ca="1" si="1"/>
        <v>4.75374999999989E-3</v>
      </c>
      <c r="T39" s="4">
        <f>+'Share Values'!C33</f>
        <v>14613.3</v>
      </c>
      <c r="U39" s="9">
        <f>Returns!T39/Returns!$T$18-1</f>
        <v>-1.2974995609710049E-2</v>
      </c>
      <c r="V39" s="9"/>
      <c r="W39" s="17">
        <f t="shared" ca="1" si="10"/>
        <v>5.5267943721304391E-4</v>
      </c>
      <c r="X39" s="17">
        <f t="shared" ca="1" si="11"/>
        <v>0</v>
      </c>
      <c r="Y39" s="17" t="str">
        <f t="shared" ca="1" si="12"/>
        <v/>
      </c>
      <c r="Z39" s="17"/>
      <c r="AA39" s="17">
        <f t="shared" si="13"/>
        <v>1.0692524224169331E-2</v>
      </c>
      <c r="AB39" s="17">
        <f t="shared" ca="1" si="14"/>
        <v>-1.0139844786956287E-2</v>
      </c>
    </row>
    <row r="40" spans="2:28">
      <c r="B40" s="2">
        <f t="shared" ca="1" si="3"/>
        <v>23</v>
      </c>
      <c r="D40" s="3">
        <f t="shared" si="4"/>
        <v>42636</v>
      </c>
      <c r="E40" s="4">
        <f t="shared" ca="1" si="2"/>
        <v>1104451.3279999997</v>
      </c>
      <c r="F40" s="9">
        <f ca="1">IFERROR(Returns!E40/E$18-1,"")</f>
        <v>9.1481644986153299E-3</v>
      </c>
      <c r="G40" s="4">
        <f t="shared" si="0"/>
        <v>14697.9</v>
      </c>
      <c r="H40" s="9">
        <f>IFERROR(Returns!G40/G$18-1,"")</f>
        <v>9.5342517995899989E-4</v>
      </c>
      <c r="I40" s="9"/>
      <c r="J40" s="17">
        <f t="shared" ca="1" si="5"/>
        <v>-4.3490723056063274E-3</v>
      </c>
      <c r="K40" s="17">
        <f t="shared" ca="1" si="6"/>
        <v>-4.3490723056063274E-3</v>
      </c>
      <c r="L40" s="17">
        <f t="shared" ca="1" si="7"/>
        <v>-5.9917891501503062E-3</v>
      </c>
      <c r="M40" s="9"/>
      <c r="N40" s="17">
        <f t="shared" si="8"/>
        <v>-6.7107290568486633E-3</v>
      </c>
      <c r="O40" s="17">
        <f t="shared" ca="1" si="9"/>
        <v>2.3616567512423359E-3</v>
      </c>
      <c r="Q40" s="3">
        <f>+'Share Values'!E34</f>
        <v>41946</v>
      </c>
      <c r="R40" s="4">
        <f ca="1">+'Share Values'!CD34</f>
        <v>1003782.5</v>
      </c>
      <c r="S40" s="9">
        <f t="shared" ca="1" si="1"/>
        <v>3.782500000000022E-3</v>
      </c>
      <c r="T40" s="4">
        <f>+'Share Values'!C34</f>
        <v>14537.6</v>
      </c>
      <c r="U40" s="9">
        <f>Returns!T40/Returns!$T$18-1</f>
        <v>-1.8087994920772066E-2</v>
      </c>
      <c r="V40" s="9"/>
      <c r="W40" s="17">
        <f t="shared" ca="1" si="10"/>
        <v>-9.6665476491131219E-4</v>
      </c>
      <c r="X40" s="17">
        <f t="shared" ca="1" si="11"/>
        <v>-9.6665476491131219E-4</v>
      </c>
      <c r="Y40" s="17">
        <f t="shared" ca="1" si="12"/>
        <v>-9.6665476491131219E-4</v>
      </c>
      <c r="Z40" s="17"/>
      <c r="AA40" s="17">
        <f t="shared" si="13"/>
        <v>-5.180212546105234E-3</v>
      </c>
      <c r="AB40" s="17">
        <f t="shared" ca="1" si="14"/>
        <v>4.2135577811939218E-3</v>
      </c>
    </row>
    <row r="41" spans="2:28">
      <c r="B41" s="2">
        <f t="shared" ca="1" si="3"/>
        <v>24</v>
      </c>
      <c r="D41" s="3">
        <f t="shared" si="4"/>
        <v>42637</v>
      </c>
      <c r="E41" s="4" t="str">
        <f t="shared" si="2"/>
        <v/>
      </c>
      <c r="F41" s="9" t="str">
        <f ca="1">IFERROR(Returns!E41/E$18-1,"")</f>
        <v/>
      </c>
      <c r="G41" s="4" t="str">
        <f t="shared" si="0"/>
        <v/>
      </c>
      <c r="H41" s="9" t="str">
        <f>IFERROR(Returns!G41/G$18-1,"")</f>
        <v/>
      </c>
      <c r="I41" s="9"/>
      <c r="J41" s="17">
        <f t="shared" ca="1" si="5"/>
        <v>0</v>
      </c>
      <c r="K41" s="17">
        <f t="shared" ca="1" si="6"/>
        <v>0</v>
      </c>
      <c r="L41" s="17" t="str">
        <f t="shared" ca="1" si="7"/>
        <v/>
      </c>
      <c r="M41" s="9"/>
      <c r="N41" s="17" t="str">
        <f t="shared" si="8"/>
        <v/>
      </c>
      <c r="O41" s="17" t="str">
        <f t="shared" ca="1" si="9"/>
        <v/>
      </c>
      <c r="Q41" s="3">
        <f>+'Share Values'!E35</f>
        <v>41947</v>
      </c>
      <c r="R41" s="4">
        <f ca="1">+'Share Values'!CD35</f>
        <v>1004152.5</v>
      </c>
      <c r="S41" s="9">
        <f t="shared" ca="1" si="1"/>
        <v>4.1525000000000034E-3</v>
      </c>
      <c r="T41" s="4">
        <f>+'Share Values'!C35</f>
        <v>14390.4</v>
      </c>
      <c r="U41" s="9">
        <f>Returns!T41/Returns!$T$18-1</f>
        <v>-2.8030313264079343E-2</v>
      </c>
      <c r="V41" s="9"/>
      <c r="W41" s="17">
        <f t="shared" ca="1" si="10"/>
        <v>3.6860574875530183E-4</v>
      </c>
      <c r="X41" s="17">
        <f t="shared" ca="1" si="11"/>
        <v>0</v>
      </c>
      <c r="Y41" s="17" t="str">
        <f t="shared" ca="1" si="12"/>
        <v/>
      </c>
      <c r="Z41" s="17"/>
      <c r="AA41" s="17">
        <f t="shared" si="13"/>
        <v>-1.0125467752586492E-2</v>
      </c>
      <c r="AB41" s="17">
        <f t="shared" ca="1" si="14"/>
        <v>1.0494073501341794E-2</v>
      </c>
    </row>
    <row r="42" spans="2:28">
      <c r="B42" s="2">
        <f t="shared" ca="1" si="3"/>
        <v>25</v>
      </c>
      <c r="D42" s="3">
        <f t="shared" si="4"/>
        <v>42638</v>
      </c>
      <c r="E42" s="4" t="str">
        <f t="shared" si="2"/>
        <v/>
      </c>
      <c r="F42" s="9" t="str">
        <f ca="1">IFERROR(Returns!E42/E$18-1,"")</f>
        <v/>
      </c>
      <c r="G42" s="4" t="str">
        <f t="shared" si="0"/>
        <v/>
      </c>
      <c r="H42" s="9" t="str">
        <f>IFERROR(Returns!G42/G$18-1,"")</f>
        <v/>
      </c>
      <c r="I42" s="9"/>
      <c r="J42" s="17">
        <f t="shared" ca="1" si="5"/>
        <v>0</v>
      </c>
      <c r="K42" s="17">
        <f t="shared" ca="1" si="6"/>
        <v>0</v>
      </c>
      <c r="L42" s="17" t="str">
        <f t="shared" ca="1" si="7"/>
        <v/>
      </c>
      <c r="M42" s="9"/>
      <c r="N42" s="17" t="str">
        <f t="shared" si="8"/>
        <v/>
      </c>
      <c r="O42" s="17" t="str">
        <f t="shared" ca="1" si="9"/>
        <v/>
      </c>
      <c r="Q42" s="3">
        <f>+'Share Values'!E36</f>
        <v>41948</v>
      </c>
      <c r="R42" s="4">
        <f ca="1">+'Share Values'!CD36</f>
        <v>1003320</v>
      </c>
      <c r="S42" s="9">
        <f t="shared" ca="1" si="1"/>
        <v>3.3199999999999896E-3</v>
      </c>
      <c r="T42" s="4">
        <f>+'Share Values'!C36</f>
        <v>14548.3</v>
      </c>
      <c r="U42" s="9">
        <f>Returns!T42/Returns!$T$18-1</f>
        <v>-1.736528563902362E-2</v>
      </c>
      <c r="V42" s="9"/>
      <c r="W42" s="17">
        <f t="shared" ca="1" si="10"/>
        <v>-8.2905733939819815E-4</v>
      </c>
      <c r="X42" s="17">
        <f t="shared" ca="1" si="11"/>
        <v>-8.2905733939819815E-4</v>
      </c>
      <c r="Y42" s="17">
        <f t="shared" ca="1" si="12"/>
        <v>-8.2905733939819815E-4</v>
      </c>
      <c r="Z42" s="17"/>
      <c r="AA42" s="17">
        <f t="shared" si="13"/>
        <v>1.0972592839670892E-2</v>
      </c>
      <c r="AB42" s="17">
        <f t="shared" ca="1" si="14"/>
        <v>-1.180165017906909E-2</v>
      </c>
    </row>
    <row r="43" spans="2:28">
      <c r="B43" s="2">
        <f t="shared" ca="1" si="3"/>
        <v>26</v>
      </c>
      <c r="D43" s="3">
        <f t="shared" si="4"/>
        <v>42639</v>
      </c>
      <c r="E43" s="4">
        <f t="shared" ca="1" si="2"/>
        <v>1102700.648</v>
      </c>
      <c r="F43" s="9">
        <f ca="1">IFERROR(Returns!E43/E$18-1,"")</f>
        <v>7.5485507683992203E-3</v>
      </c>
      <c r="G43" s="4">
        <f t="shared" si="0"/>
        <v>14619.5</v>
      </c>
      <c r="H43" s="9">
        <f>IFERROR(Returns!G43/G$18-1,"")</f>
        <v>-4.3857558278114217E-3</v>
      </c>
      <c r="I43" s="9"/>
      <c r="J43" s="17">
        <f t="shared" ca="1" si="5"/>
        <v>0</v>
      </c>
      <c r="K43" s="17">
        <f t="shared" ca="1" si="6"/>
        <v>0</v>
      </c>
      <c r="L43" s="17" t="str">
        <f t="shared" ca="1" si="7"/>
        <v/>
      </c>
      <c r="M43" s="9"/>
      <c r="N43" s="17" t="str">
        <f t="shared" si="8"/>
        <v/>
      </c>
      <c r="O43" s="17" t="str">
        <f t="shared" ca="1" si="9"/>
        <v/>
      </c>
      <c r="Q43" s="3">
        <f>+'Share Values'!E37</f>
        <v>41949</v>
      </c>
      <c r="R43" s="4">
        <f ca="1">+'Share Values'!CD37</f>
        <v>1004337.5</v>
      </c>
      <c r="S43" s="9">
        <f t="shared" ca="1" si="1"/>
        <v>4.3375000000001052E-3</v>
      </c>
      <c r="T43" s="4">
        <f>+'Share Values'!C37</f>
        <v>14563.4</v>
      </c>
      <c r="U43" s="9">
        <f>Returns!T43/Returns!$T$18-1</f>
        <v>-1.634538749375225E-2</v>
      </c>
      <c r="V43" s="9"/>
      <c r="W43" s="17">
        <f t="shared" ca="1" si="10"/>
        <v>1.0141330781805458E-3</v>
      </c>
      <c r="X43" s="17">
        <f t="shared" ca="1" si="11"/>
        <v>0</v>
      </c>
      <c r="Y43" s="17" t="str">
        <f t="shared" ca="1" si="12"/>
        <v/>
      </c>
      <c r="Z43" s="17"/>
      <c r="AA43" s="17">
        <f t="shared" si="13"/>
        <v>1.037921956517307E-3</v>
      </c>
      <c r="AB43" s="17">
        <f t="shared" ca="1" si="14"/>
        <v>-2.3788878336761243E-5</v>
      </c>
    </row>
    <row r="44" spans="2:28">
      <c r="B44" s="2">
        <f t="shared" ca="1" si="3"/>
        <v>27</v>
      </c>
      <c r="D44" s="3">
        <f t="shared" si="4"/>
        <v>42640</v>
      </c>
      <c r="E44" s="4">
        <f t="shared" ca="1" si="2"/>
        <v>1098767.8879999998</v>
      </c>
      <c r="F44" s="9">
        <f ca="1">IFERROR(Returns!E44/E$18-1,"")</f>
        <v>3.9551488367808307E-3</v>
      </c>
      <c r="G44" s="4">
        <f t="shared" si="0"/>
        <v>14558</v>
      </c>
      <c r="H44" s="9">
        <f>IFERROR(Returns!G44/G$18-1,"")</f>
        <v>-8.5740164397741792E-3</v>
      </c>
      <c r="I44" s="9"/>
      <c r="J44" s="17">
        <f t="shared" ca="1" si="5"/>
        <v>-3.5664801749534236E-3</v>
      </c>
      <c r="K44" s="17">
        <f t="shared" ca="1" si="6"/>
        <v>-3.5664801749534236E-3</v>
      </c>
      <c r="L44" s="17">
        <f t="shared" ca="1" si="7"/>
        <v>-3.5664801749534236E-3</v>
      </c>
      <c r="M44" s="9"/>
      <c r="N44" s="17">
        <f t="shared" si="8"/>
        <v>-4.2067102158076519E-3</v>
      </c>
      <c r="O44" s="17">
        <f t="shared" ca="1" si="9"/>
        <v>6.402300408542283E-4</v>
      </c>
      <c r="Q44" s="3">
        <f>+'Share Values'!E38</f>
        <v>41950</v>
      </c>
      <c r="R44" s="4">
        <f ca="1">+'Share Values'!CD38</f>
        <v>1005216.25</v>
      </c>
      <c r="S44" s="9">
        <f t="shared" ca="1" si="1"/>
        <v>5.2162499999999223E-3</v>
      </c>
      <c r="T44" s="4">
        <f>+'Share Values'!C38</f>
        <v>14690.8</v>
      </c>
      <c r="U44" s="9">
        <f>Returns!T44/Returns!$T$18-1</f>
        <v>-7.74041903629763E-3</v>
      </c>
      <c r="V44" s="9"/>
      <c r="W44" s="17">
        <f t="shared" ca="1" si="10"/>
        <v>8.749548831941123E-4</v>
      </c>
      <c r="X44" s="17">
        <f t="shared" ca="1" si="11"/>
        <v>0</v>
      </c>
      <c r="Y44" s="17" t="str">
        <f t="shared" ca="1" si="12"/>
        <v/>
      </c>
      <c r="Z44" s="17"/>
      <c r="AA44" s="17">
        <f t="shared" si="13"/>
        <v>8.7479572077948653E-3</v>
      </c>
      <c r="AB44" s="17">
        <f t="shared" ca="1" si="14"/>
        <v>-7.873002324600753E-3</v>
      </c>
    </row>
    <row r="45" spans="2:28">
      <c r="B45" s="2">
        <f t="shared" ca="1" si="3"/>
        <v>28</v>
      </c>
      <c r="D45" s="3">
        <f t="shared" si="4"/>
        <v>42641</v>
      </c>
      <c r="E45" s="4">
        <f t="shared" ca="1" si="2"/>
        <v>1106937.4779999999</v>
      </c>
      <c r="F45" s="9">
        <f ca="1">IFERROR(Returns!E45/E$18-1,"")</f>
        <v>1.1419784483636786E-2</v>
      </c>
      <c r="G45" s="4">
        <f t="shared" si="0"/>
        <v>14731.4</v>
      </c>
      <c r="H45" s="9">
        <f>IFERROR(Returns!G45/G$18-1,"")</f>
        <v>3.2348354320037576E-3</v>
      </c>
      <c r="I45" s="9"/>
      <c r="J45" s="17">
        <f t="shared" ca="1" si="5"/>
        <v>7.4352282126397551E-3</v>
      </c>
      <c r="K45" s="17">
        <f t="shared" ca="1" si="6"/>
        <v>0</v>
      </c>
      <c r="L45" s="17" t="str">
        <f t="shared" ca="1" si="7"/>
        <v/>
      </c>
      <c r="M45" s="9"/>
      <c r="N45" s="17">
        <f t="shared" si="8"/>
        <v>1.1910976782524951E-2</v>
      </c>
      <c r="O45" s="17">
        <f t="shared" ca="1" si="9"/>
        <v>-4.4757485698851962E-3</v>
      </c>
      <c r="Q45" s="3">
        <f>+'Share Values'!E39</f>
        <v>41953</v>
      </c>
      <c r="R45" s="4">
        <f ca="1">+'Share Values'!CD39</f>
        <v>1008407.5</v>
      </c>
      <c r="S45" s="9">
        <f t="shared" ca="1" si="1"/>
        <v>8.4074999999999012E-3</v>
      </c>
      <c r="T45" s="4">
        <f>+'Share Values'!C39</f>
        <v>14709.8</v>
      </c>
      <c r="U45" s="9">
        <f>Returns!T45/Returns!$T$18-1</f>
        <v>-6.4571034892674239E-3</v>
      </c>
      <c r="V45" s="9"/>
      <c r="W45" s="17">
        <f t="shared" ca="1" si="10"/>
        <v>3.1746900231666153E-3</v>
      </c>
      <c r="X45" s="17">
        <f t="shared" ca="1" si="11"/>
        <v>0</v>
      </c>
      <c r="Y45" s="17" t="str">
        <f t="shared" ca="1" si="12"/>
        <v/>
      </c>
      <c r="Z45" s="17"/>
      <c r="AA45" s="17">
        <f t="shared" si="13"/>
        <v>1.2933264355923235E-3</v>
      </c>
      <c r="AB45" s="17">
        <f t="shared" ca="1" si="14"/>
        <v>1.8813635875742918E-3</v>
      </c>
    </row>
    <row r="46" spans="2:28">
      <c r="B46" s="2">
        <f t="shared" ca="1" si="3"/>
        <v>29</v>
      </c>
      <c r="D46" s="3">
        <f t="shared" si="4"/>
        <v>42642</v>
      </c>
      <c r="E46" s="4">
        <f t="shared" ca="1" si="2"/>
        <v>1108248.325</v>
      </c>
      <c r="F46" s="9">
        <f ca="1">IFERROR(Returns!E46/E$18-1,"")</f>
        <v>1.2617518426683461E-2</v>
      </c>
      <c r="G46" s="4">
        <f t="shared" si="0"/>
        <v>14754.6</v>
      </c>
      <c r="H46" s="9">
        <f>IFERROR(Returns!G46/G$18-1,"")</f>
        <v>4.8147971587930716E-3</v>
      </c>
      <c r="I46" s="9"/>
      <c r="J46" s="17">
        <f t="shared" ca="1" si="5"/>
        <v>1.184210514191264E-3</v>
      </c>
      <c r="K46" s="17">
        <f t="shared" ca="1" si="6"/>
        <v>0</v>
      </c>
      <c r="L46" s="17" t="str">
        <f t="shared" ca="1" si="7"/>
        <v/>
      </c>
      <c r="M46" s="9"/>
      <c r="N46" s="17">
        <f t="shared" si="8"/>
        <v>1.5748672902780037E-3</v>
      </c>
      <c r="O46" s="17">
        <f t="shared" ca="1" si="9"/>
        <v>-3.9065677608673965E-4</v>
      </c>
      <c r="Q46" s="3">
        <f>+'Share Values'!E40</f>
        <v>41954</v>
      </c>
      <c r="R46" s="4">
        <f ca="1">+'Share Values'!CD40</f>
        <v>1007713.75</v>
      </c>
      <c r="S46" s="9">
        <f t="shared" ca="1" si="1"/>
        <v>7.7137499999999637E-3</v>
      </c>
      <c r="T46" s="4">
        <f>+'Share Values'!C40</f>
        <v>14709.8</v>
      </c>
      <c r="U46" s="9">
        <f>Returns!T46/Returns!$T$18-1</f>
        <v>-6.4571034892674239E-3</v>
      </c>
      <c r="V46" s="9"/>
      <c r="W46" s="17">
        <f t="shared" ca="1" si="10"/>
        <v>-6.8796592647313304E-4</v>
      </c>
      <c r="X46" s="17">
        <f t="shared" ca="1" si="11"/>
        <v>-6.8796592647313304E-4</v>
      </c>
      <c r="Y46" s="17">
        <f t="shared" ca="1" si="12"/>
        <v>-6.8796592647313304E-4</v>
      </c>
      <c r="Z46" s="17"/>
      <c r="AA46" s="17">
        <f t="shared" si="13"/>
        <v>0</v>
      </c>
      <c r="AB46" s="17">
        <f t="shared" ca="1" si="14"/>
        <v>-6.8796592647313304E-4</v>
      </c>
    </row>
    <row r="47" spans="2:28">
      <c r="B47" s="2">
        <f t="shared" ca="1" si="3"/>
        <v>30</v>
      </c>
      <c r="D47" s="3">
        <f t="shared" si="4"/>
        <v>42643</v>
      </c>
      <c r="E47" s="4">
        <f t="shared" ca="1" si="2"/>
        <v>1106409.6849999998</v>
      </c>
      <c r="F47" s="9">
        <f ca="1">IFERROR(Returns!E47/E$18-1,"")</f>
        <v>1.0937534769518864E-2</v>
      </c>
      <c r="G47" s="4">
        <f t="shared" si="0"/>
        <v>14725.9</v>
      </c>
      <c r="H47" s="9">
        <f>IFERROR(Returns!G47/G$18-1,"")</f>
        <v>2.8602755398769997E-3</v>
      </c>
      <c r="I47" s="9"/>
      <c r="J47" s="17">
        <f t="shared" ca="1" si="5"/>
        <v>-1.6590505562010804E-3</v>
      </c>
      <c r="K47" s="17">
        <f t="shared" ca="1" si="6"/>
        <v>-1.6590505562010804E-3</v>
      </c>
      <c r="L47" s="17">
        <f t="shared" ca="1" si="7"/>
        <v>-1.6590505562010804E-3</v>
      </c>
      <c r="M47" s="9"/>
      <c r="N47" s="17">
        <f t="shared" si="8"/>
        <v>-1.9451560869153672E-3</v>
      </c>
      <c r="O47" s="17">
        <f t="shared" ca="1" si="9"/>
        <v>2.8610553071428679E-4</v>
      </c>
      <c r="Q47" s="3">
        <f>+'Share Values'!E41</f>
        <v>41955</v>
      </c>
      <c r="R47" s="4">
        <f ca="1">+'Share Values'!CD41</f>
        <v>1009008.75</v>
      </c>
      <c r="S47" s="9">
        <f t="shared" ca="1" si="1"/>
        <v>9.0087500000000098E-3</v>
      </c>
      <c r="T47" s="4">
        <f>+'Share Values'!C41</f>
        <v>14856.2</v>
      </c>
      <c r="U47" s="9">
        <f>Returns!T47/Returns!$T$18-1</f>
        <v>3.4311805152174024E-3</v>
      </c>
      <c r="V47" s="9"/>
      <c r="W47" s="17">
        <f t="shared" ca="1" si="10"/>
        <v>1.2850871589278334E-3</v>
      </c>
      <c r="X47" s="17">
        <f t="shared" ca="1" si="11"/>
        <v>0</v>
      </c>
      <c r="Y47" s="17" t="str">
        <f t="shared" ca="1" si="12"/>
        <v/>
      </c>
      <c r="Z47" s="17"/>
      <c r="AA47" s="17">
        <f t="shared" si="13"/>
        <v>9.9525486410421138E-3</v>
      </c>
      <c r="AB47" s="17">
        <f t="shared" ca="1" si="14"/>
        <v>-8.6674614821142804E-3</v>
      </c>
    </row>
    <row r="48" spans="2:28">
      <c r="B48" s="2">
        <f t="shared" ca="1" si="3"/>
        <v>31</v>
      </c>
      <c r="D48" s="3">
        <f t="shared" si="4"/>
        <v>42644</v>
      </c>
      <c r="E48" s="4" t="str">
        <f t="shared" si="2"/>
        <v/>
      </c>
      <c r="F48" s="9" t="str">
        <f ca="1">IFERROR(Returns!E48/E$18-1,"")</f>
        <v/>
      </c>
      <c r="G48" s="4" t="str">
        <f t="shared" si="0"/>
        <v/>
      </c>
      <c r="H48" s="9" t="str">
        <f>IFERROR(Returns!G48/G$18-1,"")</f>
        <v/>
      </c>
      <c r="I48" s="9"/>
      <c r="J48" s="17">
        <f ca="1">IF(OR(D48&lt;$R$5,D48&gt;$R$6),"",IFERROR((E48/E47)-1,0))</f>
        <v>0</v>
      </c>
      <c r="K48" s="17">
        <f t="shared" ca="1" si="6"/>
        <v>0</v>
      </c>
      <c r="L48" s="17" t="str">
        <f t="shared" ca="1" si="7"/>
        <v/>
      </c>
      <c r="M48" s="9"/>
      <c r="N48" s="17" t="str">
        <f t="shared" si="8"/>
        <v/>
      </c>
      <c r="O48" s="17" t="str">
        <f t="shared" ca="1" si="9"/>
        <v/>
      </c>
      <c r="Q48" s="3">
        <f>+'Share Values'!E42</f>
        <v>41956</v>
      </c>
      <c r="R48" s="4">
        <f ca="1">+'Share Values'!CD42</f>
        <v>1013541.25</v>
      </c>
      <c r="S48" s="9">
        <f t="shared" ca="1" si="1"/>
        <v>1.354125000000006E-2</v>
      </c>
      <c r="T48" s="4">
        <f>+'Share Values'!C42</f>
        <v>14778.8</v>
      </c>
      <c r="U48" s="9">
        <f>Returns!T48/Returns!$T$18-1</f>
        <v>-1.7966417658422662E-3</v>
      </c>
      <c r="V48" s="9"/>
      <c r="W48" s="17">
        <f t="shared" ca="1" si="10"/>
        <v>4.4920324030885972E-3</v>
      </c>
      <c r="X48" s="17">
        <f t="shared" ca="1" si="11"/>
        <v>0</v>
      </c>
      <c r="Y48" s="17" t="str">
        <f t="shared" ca="1" si="12"/>
        <v/>
      </c>
      <c r="Z48" s="17"/>
      <c r="AA48" s="17">
        <f t="shared" si="13"/>
        <v>-5.2099460158049338E-3</v>
      </c>
      <c r="AB48" s="17">
        <f t="shared" ca="1" si="14"/>
        <v>9.701978418893531E-3</v>
      </c>
    </row>
    <row r="49" spans="2:28">
      <c r="B49" s="2">
        <f t="shared" ca="1" si="3"/>
        <v>32</v>
      </c>
      <c r="D49" s="3">
        <f t="shared" si="4"/>
        <v>42645</v>
      </c>
      <c r="E49" s="4" t="str">
        <f t="shared" si="2"/>
        <v/>
      </c>
      <c r="F49" s="9" t="str">
        <f ca="1">IFERROR(Returns!E49/E$18-1,"")</f>
        <v/>
      </c>
      <c r="G49" s="4" t="str">
        <f t="shared" si="0"/>
        <v/>
      </c>
      <c r="H49" s="9" t="str">
        <f>IFERROR(Returns!G49/G$18-1,"")</f>
        <v/>
      </c>
      <c r="I49" s="9"/>
      <c r="J49" s="17">
        <f t="shared" ref="J49:J112" ca="1" si="15">IF(OR(D49&lt;$R$5,D49&gt;$R$6),"",IFERROR((E49/E48)-1,0))</f>
        <v>0</v>
      </c>
      <c r="K49" s="17">
        <f t="shared" ca="1" si="6"/>
        <v>0</v>
      </c>
      <c r="L49" s="17" t="str">
        <f t="shared" ca="1" si="7"/>
        <v/>
      </c>
      <c r="M49" s="9"/>
      <c r="N49" s="17" t="str">
        <f t="shared" si="8"/>
        <v/>
      </c>
      <c r="O49" s="17" t="str">
        <f t="shared" ca="1" si="9"/>
        <v/>
      </c>
      <c r="Q49" s="3">
        <f>+'Share Values'!E43</f>
        <v>41957</v>
      </c>
      <c r="R49" s="4">
        <f ca="1">+'Share Values'!CD43</f>
        <v>1008453.75</v>
      </c>
      <c r="S49" s="9">
        <f t="shared" ca="1" si="1"/>
        <v>8.4537499999999266E-3</v>
      </c>
      <c r="T49" s="4">
        <f>+'Share Values'!C43</f>
        <v>14843.1</v>
      </c>
      <c r="U49" s="9">
        <f>Returns!T49/Returns!$T$18-1</f>
        <v>2.5463682170019375E-3</v>
      </c>
      <c r="V49" s="9"/>
      <c r="W49" s="17">
        <f t="shared" ca="1" si="10"/>
        <v>-5.0195292988814977E-3</v>
      </c>
      <c r="X49" s="17">
        <f t="shared" ca="1" si="11"/>
        <v>-5.0195292988814977E-3</v>
      </c>
      <c r="Y49" s="17">
        <f t="shared" ca="1" si="12"/>
        <v>-5.0195292988814977E-3</v>
      </c>
      <c r="Z49" s="17"/>
      <c r="AA49" s="17">
        <f t="shared" si="13"/>
        <v>4.3508268600969124E-3</v>
      </c>
      <c r="AB49" s="17">
        <f t="shared" ca="1" si="14"/>
        <v>-9.3703561589784101E-3</v>
      </c>
    </row>
    <row r="50" spans="2:28">
      <c r="B50" s="2">
        <f t="shared" ca="1" si="3"/>
        <v>33</v>
      </c>
      <c r="D50" s="3">
        <f t="shared" si="4"/>
        <v>42646</v>
      </c>
      <c r="E50" s="4">
        <f t="shared" ca="1" si="2"/>
        <v>1101746.355</v>
      </c>
      <c r="F50" s="9">
        <f ca="1">IFERROR(Returns!E50/E$18-1,"")</f>
        <v>6.6766037618364305E-3</v>
      </c>
      <c r="G50" s="4">
        <f t="shared" si="0"/>
        <v>14689</v>
      </c>
      <c r="H50" s="9">
        <f>IFERROR(Returns!G50/G$18-1,"")</f>
        <v>3.4731917269947843E-4</v>
      </c>
      <c r="I50" s="9"/>
      <c r="J50" s="17">
        <f t="shared" ca="1" si="15"/>
        <v>0</v>
      </c>
      <c r="K50" s="17">
        <f t="shared" ca="1" si="6"/>
        <v>0</v>
      </c>
      <c r="L50" s="17" t="str">
        <f t="shared" ca="1" si="7"/>
        <v/>
      </c>
      <c r="M50" s="9"/>
      <c r="N50" s="17" t="str">
        <f t="shared" si="8"/>
        <v/>
      </c>
      <c r="O50" s="17" t="str">
        <f t="shared" ca="1" si="9"/>
        <v/>
      </c>
      <c r="Q50" s="3">
        <f>+'Share Values'!E44</f>
        <v>41960</v>
      </c>
      <c r="R50" s="4">
        <f ca="1">+'Share Values'!CD44</f>
        <v>1007205</v>
      </c>
      <c r="S50" s="9">
        <f t="shared" ca="1" si="1"/>
        <v>7.2049999999999059E-3</v>
      </c>
      <c r="T50" s="4">
        <f>+'Share Values'!C44</f>
        <v>14882.5</v>
      </c>
      <c r="U50" s="9">
        <f>Returns!T50/Returns!$T$18-1</f>
        <v>5.2075594040013051E-3</v>
      </c>
      <c r="V50" s="9"/>
      <c r="W50" s="17">
        <f t="shared" ca="1" si="10"/>
        <v>-1.2382818746026203E-3</v>
      </c>
      <c r="X50" s="17">
        <f t="shared" ca="1" si="11"/>
        <v>-1.2382818746026203E-3</v>
      </c>
      <c r="Y50" s="17">
        <f t="shared" ca="1" si="12"/>
        <v>-6.2515955813342572E-3</v>
      </c>
      <c r="Z50" s="17"/>
      <c r="AA50" s="17">
        <f t="shared" si="13"/>
        <v>2.6544320256549625E-3</v>
      </c>
      <c r="AB50" s="17">
        <f t="shared" ca="1" si="14"/>
        <v>-3.8927139002575828E-3</v>
      </c>
    </row>
    <row r="51" spans="2:28">
      <c r="B51" s="2">
        <f t="shared" ca="1" si="3"/>
        <v>34</v>
      </c>
      <c r="D51" s="3">
        <f t="shared" si="4"/>
        <v>42647</v>
      </c>
      <c r="E51" s="4">
        <f t="shared" ca="1" si="2"/>
        <v>1084595.2749999999</v>
      </c>
      <c r="F51" s="9">
        <f ca="1">IFERROR(Returns!E51/E$18-1,"")</f>
        <v>-8.994508637938825E-3</v>
      </c>
      <c r="G51" s="4">
        <f t="shared" si="0"/>
        <v>14521</v>
      </c>
      <c r="H51" s="9">
        <f>IFERROR(Returns!G51/G$18-1,"")</f>
        <v>-1.1093782986808631E-2</v>
      </c>
      <c r="I51" s="9"/>
      <c r="J51" s="17">
        <f t="shared" ca="1" si="15"/>
        <v>-1.5567176530391191E-2</v>
      </c>
      <c r="K51" s="17">
        <f t="shared" ca="1" si="6"/>
        <v>-1.5567176530391191E-2</v>
      </c>
      <c r="L51" s="17">
        <f t="shared" ca="1" si="7"/>
        <v>-1.5567176530391191E-2</v>
      </c>
      <c r="M51" s="9"/>
      <c r="N51" s="17">
        <f t="shared" si="8"/>
        <v>-1.1437129825039194E-2</v>
      </c>
      <c r="O51" s="17">
        <f t="shared" ca="1" si="9"/>
        <v>-4.1300467053519974E-3</v>
      </c>
      <c r="Q51" s="3">
        <f>+'Share Values'!E45</f>
        <v>41961</v>
      </c>
      <c r="R51" s="4">
        <f ca="1">+'Share Values'!CD45</f>
        <v>1006280</v>
      </c>
      <c r="S51" s="9">
        <f t="shared" ca="1" si="1"/>
        <v>6.2800000000000633E-3</v>
      </c>
      <c r="T51" s="4">
        <f>+'Share Values'!C45</f>
        <v>14973</v>
      </c>
      <c r="U51" s="9">
        <f>Returns!T51/Returns!$T$18-1</f>
        <v>1.1320193983276328E-2</v>
      </c>
      <c r="V51" s="9"/>
      <c r="W51" s="17">
        <f t="shared" ca="1" si="10"/>
        <v>-9.183830501238166E-4</v>
      </c>
      <c r="X51" s="17">
        <f t="shared" ca="1" si="11"/>
        <v>-9.183830501238166E-4</v>
      </c>
      <c r="Y51" s="17">
        <f t="shared" ca="1" si="12"/>
        <v>-7.1642372720399639E-3</v>
      </c>
      <c r="Z51" s="17"/>
      <c r="AA51" s="17">
        <f t="shared" si="13"/>
        <v>6.080967579371821E-3</v>
      </c>
      <c r="AB51" s="17">
        <f t="shared" ca="1" si="14"/>
        <v>-6.9993506294956376E-3</v>
      </c>
    </row>
    <row r="52" spans="2:28">
      <c r="B52" s="2">
        <f t="shared" ca="1" si="3"/>
        <v>35</v>
      </c>
      <c r="D52" s="3">
        <f t="shared" si="4"/>
        <v>42648</v>
      </c>
      <c r="E52" s="4">
        <f t="shared" ca="1" si="2"/>
        <v>1090831.365</v>
      </c>
      <c r="F52" s="9">
        <f ca="1">IFERROR(Returns!E52/E$18-1,"")</f>
        <v>-3.2965311738306635E-3</v>
      </c>
      <c r="G52" s="4">
        <f t="shared" si="0"/>
        <v>14610.6</v>
      </c>
      <c r="H52" s="9">
        <f>IFERROR(Returns!G52/G$18-1,"")</f>
        <v>-4.9918618350710542E-3</v>
      </c>
      <c r="I52" s="9"/>
      <c r="J52" s="17">
        <f t="shared" ca="1" si="15"/>
        <v>5.749693128618949E-3</v>
      </c>
      <c r="K52" s="17">
        <f t="shared" ca="1" si="6"/>
        <v>0</v>
      </c>
      <c r="L52" s="17" t="str">
        <f t="shared" ca="1" si="7"/>
        <v/>
      </c>
      <c r="M52" s="9"/>
      <c r="N52" s="17">
        <f t="shared" si="8"/>
        <v>6.1703739411886893E-3</v>
      </c>
      <c r="O52" s="17">
        <f t="shared" ca="1" si="9"/>
        <v>-4.2068081256974033E-4</v>
      </c>
      <c r="Q52" s="3">
        <f>+'Share Values'!E46</f>
        <v>41962</v>
      </c>
      <c r="R52" s="4">
        <f ca="1">+'Share Values'!CD46</f>
        <v>1003458.75</v>
      </c>
      <c r="S52" s="9">
        <f t="shared" ca="1" si="1"/>
        <v>3.4587500000000659E-3</v>
      </c>
      <c r="T52" s="4">
        <f>+'Share Values'!C46</f>
        <v>14980.2</v>
      </c>
      <c r="U52" s="9">
        <f>Returns!T52/Returns!$T$18-1</f>
        <v>1.1806503032677274E-2</v>
      </c>
      <c r="V52" s="9"/>
      <c r="W52" s="17">
        <f t="shared" ca="1" si="10"/>
        <v>-2.8036431211988511E-3</v>
      </c>
      <c r="X52" s="17">
        <f t="shared" ca="1" si="11"/>
        <v>-2.8036431211988511E-3</v>
      </c>
      <c r="Y52" s="17">
        <f t="shared" ca="1" si="12"/>
        <v>-9.9477944286924247E-3</v>
      </c>
      <c r="Z52" s="17"/>
      <c r="AA52" s="17">
        <f t="shared" si="13"/>
        <v>4.8086555800441744E-4</v>
      </c>
      <c r="AB52" s="17">
        <f t="shared" ca="1" si="14"/>
        <v>-3.2845086792032685E-3</v>
      </c>
    </row>
    <row r="53" spans="2:28">
      <c r="B53" s="2">
        <f t="shared" ca="1" si="3"/>
        <v>36</v>
      </c>
      <c r="D53" s="3">
        <f t="shared" si="4"/>
        <v>42649</v>
      </c>
      <c r="E53" s="4">
        <f t="shared" ca="1" si="2"/>
        <v>1088796.575</v>
      </c>
      <c r="F53" s="9">
        <f ca="1">IFERROR(Returns!E53/E$18-1,"")</f>
        <v>-5.1557390371220757E-3</v>
      </c>
      <c r="G53" s="4">
        <f t="shared" si="0"/>
        <v>14595.5</v>
      </c>
      <c r="H53" s="9">
        <f>IFERROR(Returns!G53/G$18-1,"")</f>
        <v>-6.0201989934554057E-3</v>
      </c>
      <c r="I53" s="9"/>
      <c r="J53" s="17">
        <f t="shared" ca="1" si="15"/>
        <v>-1.8653570710263079E-3</v>
      </c>
      <c r="K53" s="17">
        <f t="shared" ca="1" si="6"/>
        <v>-1.8653570710263079E-3</v>
      </c>
      <c r="L53" s="17">
        <f t="shared" ca="1" si="7"/>
        <v>-1.8653570710263079E-3</v>
      </c>
      <c r="M53" s="9"/>
      <c r="N53" s="17">
        <f t="shared" si="8"/>
        <v>-1.0334962287654736E-3</v>
      </c>
      <c r="O53" s="17">
        <f t="shared" ca="1" si="9"/>
        <v>-8.3186084226083423E-4</v>
      </c>
      <c r="Q53" s="3">
        <f>+'Share Values'!E47</f>
        <v>41963</v>
      </c>
      <c r="R53" s="4">
        <f ca="1">+'Share Values'!CD47</f>
        <v>1002616.25</v>
      </c>
      <c r="S53" s="9">
        <f t="shared" ca="1" si="1"/>
        <v>2.6162499999999866E-3</v>
      </c>
      <c r="T53" s="4">
        <f>+'Share Values'!C47</f>
        <v>15075.2</v>
      </c>
      <c r="U53" s="9">
        <f>Returns!T53/Returns!$T$18-1</f>
        <v>1.8223080767828082E-2</v>
      </c>
      <c r="V53" s="9"/>
      <c r="W53" s="17">
        <f t="shared" ca="1" si="10"/>
        <v>-8.3959604717187553E-4</v>
      </c>
      <c r="X53" s="17">
        <f t="shared" ca="1" si="11"/>
        <v>-8.3959604717187553E-4</v>
      </c>
      <c r="Y53" s="17">
        <f t="shared" ca="1" si="12"/>
        <v>-1.0779038346983905E-2</v>
      </c>
      <c r="Z53" s="17"/>
      <c r="AA53" s="17">
        <f t="shared" si="13"/>
        <v>6.3417043831190956E-3</v>
      </c>
      <c r="AB53" s="17">
        <f t="shared" ca="1" si="14"/>
        <v>-7.1813004302909711E-3</v>
      </c>
    </row>
    <row r="54" spans="2:28">
      <c r="B54" s="2">
        <f t="shared" ca="1" si="3"/>
        <v>37</v>
      </c>
      <c r="D54" s="3">
        <f t="shared" si="4"/>
        <v>42650</v>
      </c>
      <c r="E54" s="4">
        <f t="shared" ca="1" si="2"/>
        <v>1087528.075</v>
      </c>
      <c r="F54" s="9">
        <f ca="1">IFERROR(Returns!E54/E$18-1,"")</f>
        <v>-6.3147801050381647E-3</v>
      </c>
      <c r="G54" s="4">
        <f t="shared" si="0"/>
        <v>14566.3</v>
      </c>
      <c r="H54" s="9">
        <f>IFERROR(Returns!G54/G$18-1,"")</f>
        <v>-8.0087715116556879E-3</v>
      </c>
      <c r="I54" s="9"/>
      <c r="J54" s="17">
        <f t="shared" ca="1" si="15"/>
        <v>-1.165047750081305E-3</v>
      </c>
      <c r="K54" s="17">
        <f t="shared" ca="1" si="6"/>
        <v>-1.165047750081305E-3</v>
      </c>
      <c r="L54" s="17">
        <f t="shared" ca="1" si="7"/>
        <v>-3.0282315910489244E-3</v>
      </c>
      <c r="M54" s="9"/>
      <c r="N54" s="17">
        <f t="shared" si="8"/>
        <v>-2.0006166284128879E-3</v>
      </c>
      <c r="O54" s="17">
        <f t="shared" ca="1" si="9"/>
        <v>8.3556887833158289E-4</v>
      </c>
      <c r="Q54" s="3">
        <f>+'Share Values'!E48</f>
        <v>41964</v>
      </c>
      <c r="R54" s="4">
        <f ca="1">+'Share Values'!CD48</f>
        <v>1009763.75</v>
      </c>
      <c r="S54" s="9">
        <f t="shared" ca="1" si="1"/>
        <v>9.763750000000071E-3</v>
      </c>
      <c r="T54" s="4">
        <f>+'Share Values'!C48</f>
        <v>15111.1</v>
      </c>
      <c r="U54" s="9">
        <f>Returns!T54/Returns!$T$18-1</f>
        <v>2.0647871722479616E-2</v>
      </c>
      <c r="V54" s="9"/>
      <c r="W54" s="17">
        <f t="shared" ca="1" si="10"/>
        <v>7.1288491484153838E-3</v>
      </c>
      <c r="X54" s="17">
        <f t="shared" ca="1" si="11"/>
        <v>0</v>
      </c>
      <c r="Y54" s="17" t="str">
        <f t="shared" ca="1" si="12"/>
        <v/>
      </c>
      <c r="Z54" s="17"/>
      <c r="AA54" s="17">
        <f t="shared" si="13"/>
        <v>2.3813946083632853E-3</v>
      </c>
      <c r="AB54" s="17">
        <f t="shared" ca="1" si="14"/>
        <v>4.7474545400520984E-3</v>
      </c>
    </row>
    <row r="55" spans="2:28">
      <c r="B55" s="2">
        <f t="shared" ca="1" si="3"/>
        <v>38</v>
      </c>
      <c r="D55" s="3">
        <f t="shared" si="4"/>
        <v>42651</v>
      </c>
      <c r="E55" s="4" t="str">
        <f t="shared" si="2"/>
        <v/>
      </c>
      <c r="F55" s="9" t="str">
        <f ca="1">IFERROR(Returns!E55/E$18-1,"")</f>
        <v/>
      </c>
      <c r="G55" s="4" t="str">
        <f t="shared" si="0"/>
        <v/>
      </c>
      <c r="H55" s="9" t="str">
        <f>IFERROR(Returns!G55/G$18-1,"")</f>
        <v/>
      </c>
      <c r="I55" s="9"/>
      <c r="J55" s="17">
        <f t="shared" ca="1" si="15"/>
        <v>0</v>
      </c>
      <c r="K55" s="17">
        <f t="shared" ca="1" si="6"/>
        <v>0</v>
      </c>
      <c r="L55" s="17" t="str">
        <f t="shared" ca="1" si="7"/>
        <v/>
      </c>
      <c r="M55" s="9"/>
      <c r="N55" s="17" t="str">
        <f t="shared" si="8"/>
        <v/>
      </c>
      <c r="O55" s="17" t="str">
        <f t="shared" ca="1" si="9"/>
        <v/>
      </c>
      <c r="Q55" s="3">
        <f>+'Share Values'!E49</f>
        <v>41967</v>
      </c>
      <c r="R55" s="4">
        <f ca="1">+'Share Values'!CD49</f>
        <v>1008123.75</v>
      </c>
      <c r="S55" s="9">
        <f t="shared" ca="1" si="1"/>
        <v>8.1237499999999851E-3</v>
      </c>
      <c r="T55" s="4">
        <f>+'Share Values'!C49</f>
        <v>15015.4</v>
      </c>
      <c r="U55" s="9">
        <f>Returns!T55/Returns!$T$18-1</f>
        <v>1.418401394085933E-2</v>
      </c>
      <c r="V55" s="9"/>
      <c r="W55" s="17">
        <f t="shared" ca="1" si="10"/>
        <v>-1.6241422808057626E-3</v>
      </c>
      <c r="X55" s="17">
        <f t="shared" ca="1" si="11"/>
        <v>-1.6241422808057626E-3</v>
      </c>
      <c r="Y55" s="17">
        <f t="shared" ca="1" si="12"/>
        <v>-1.6241422808057626E-3</v>
      </c>
      <c r="Z55" s="17"/>
      <c r="AA55" s="17">
        <f t="shared" si="13"/>
        <v>-6.333092891980141E-3</v>
      </c>
      <c r="AB55" s="17">
        <f t="shared" ca="1" si="14"/>
        <v>4.7089506111743784E-3</v>
      </c>
    </row>
    <row r="56" spans="2:28">
      <c r="B56" s="2">
        <f t="shared" ca="1" si="3"/>
        <v>39</v>
      </c>
      <c r="D56" s="3">
        <f t="shared" si="4"/>
        <v>42652</v>
      </c>
      <c r="E56" s="4" t="str">
        <f t="shared" si="2"/>
        <v/>
      </c>
      <c r="F56" s="9" t="str">
        <f ca="1">IFERROR(Returns!E56/E$18-1,"")</f>
        <v/>
      </c>
      <c r="G56" s="4" t="str">
        <f t="shared" si="0"/>
        <v/>
      </c>
      <c r="H56" s="9" t="str">
        <f>IFERROR(Returns!G56/G$18-1,"")</f>
        <v/>
      </c>
      <c r="I56" s="9"/>
      <c r="J56" s="17">
        <f t="shared" ca="1" si="15"/>
        <v>0</v>
      </c>
      <c r="K56" s="17">
        <f t="shared" ca="1" si="6"/>
        <v>0</v>
      </c>
      <c r="L56" s="17" t="str">
        <f t="shared" ca="1" si="7"/>
        <v/>
      </c>
      <c r="M56" s="9"/>
      <c r="N56" s="17" t="str">
        <f t="shared" si="8"/>
        <v/>
      </c>
      <c r="O56" s="17" t="str">
        <f t="shared" ca="1" si="9"/>
        <v/>
      </c>
      <c r="Q56" s="3">
        <f>+'Share Values'!E50</f>
        <v>41968</v>
      </c>
      <c r="R56" s="4">
        <f ca="1">+'Share Values'!CD50</f>
        <v>1006180</v>
      </c>
      <c r="S56" s="9">
        <f t="shared" ca="1" si="1"/>
        <v>6.1800000000000743E-3</v>
      </c>
      <c r="T56" s="4">
        <f>+'Share Values'!C50</f>
        <v>15073.7</v>
      </c>
      <c r="U56" s="9">
        <f>Returns!T56/Returns!$T$18-1</f>
        <v>1.8121766382536153E-2</v>
      </c>
      <c r="V56" s="9"/>
      <c r="W56" s="17">
        <f t="shared" ca="1" si="10"/>
        <v>-1.9280867056251649E-3</v>
      </c>
      <c r="X56" s="17">
        <f t="shared" ca="1" si="11"/>
        <v>-1.9280867056251649E-3</v>
      </c>
      <c r="Y56" s="17">
        <f t="shared" ca="1" si="12"/>
        <v>-3.5490974992912205E-3</v>
      </c>
      <c r="Z56" s="17"/>
      <c r="AA56" s="17">
        <f t="shared" si="13"/>
        <v>3.8826804480733834E-3</v>
      </c>
      <c r="AB56" s="17">
        <f t="shared" ca="1" si="14"/>
        <v>-5.8107671536985483E-3</v>
      </c>
    </row>
    <row r="57" spans="2:28">
      <c r="B57" s="2">
        <f t="shared" ca="1" si="3"/>
        <v>40</v>
      </c>
      <c r="D57" s="3">
        <f t="shared" si="4"/>
        <v>42653</v>
      </c>
      <c r="E57" s="4" t="str">
        <f t="shared" si="2"/>
        <v/>
      </c>
      <c r="F57" s="9" t="str">
        <f ca="1">IFERROR(Returns!E57/E$18-1,"")</f>
        <v/>
      </c>
      <c r="G57" s="4" t="str">
        <f t="shared" si="0"/>
        <v/>
      </c>
      <c r="H57" s="9" t="str">
        <f>IFERROR(Returns!G57/G$18-1,"")</f>
        <v/>
      </c>
      <c r="I57" s="9"/>
      <c r="J57" s="17">
        <f t="shared" ca="1" si="15"/>
        <v>0</v>
      </c>
      <c r="K57" s="17">
        <f t="shared" ca="1" si="6"/>
        <v>0</v>
      </c>
      <c r="L57" s="17" t="str">
        <f t="shared" ca="1" si="7"/>
        <v/>
      </c>
      <c r="M57" s="9"/>
      <c r="N57" s="17" t="str">
        <f t="shared" si="8"/>
        <v/>
      </c>
      <c r="O57" s="17" t="str">
        <f t="shared" ca="1" si="9"/>
        <v/>
      </c>
      <c r="Q57" s="3">
        <f>+'Share Values'!E51</f>
        <v>41969</v>
      </c>
      <c r="R57" s="4">
        <f ca="1">+'Share Values'!CD51</f>
        <v>1004920</v>
      </c>
      <c r="S57" s="9">
        <f t="shared" ca="1" si="1"/>
        <v>4.9200000000000355E-3</v>
      </c>
      <c r="T57" s="4">
        <f>+'Share Values'!C51</f>
        <v>15038.4</v>
      </c>
      <c r="U57" s="9">
        <f>Returns!T57/Returns!$T$18-1</f>
        <v>1.5737501182001123E-2</v>
      </c>
      <c r="V57" s="9"/>
      <c r="W57" s="17">
        <f t="shared" ca="1" si="10"/>
        <v>-1.2522610268540513E-3</v>
      </c>
      <c r="X57" s="17">
        <f t="shared" ca="1" si="11"/>
        <v>-1.2522610268540513E-3</v>
      </c>
      <c r="Y57" s="17">
        <f t="shared" ca="1" si="12"/>
        <v>-4.7969141296664297E-3</v>
      </c>
      <c r="Z57" s="17"/>
      <c r="AA57" s="17">
        <f t="shared" si="13"/>
        <v>-2.3418271559073611E-3</v>
      </c>
      <c r="AB57" s="17">
        <f t="shared" ca="1" si="14"/>
        <v>1.0895661290533099E-3</v>
      </c>
    </row>
    <row r="58" spans="2:28">
      <c r="B58" s="2">
        <f t="shared" ca="1" si="3"/>
        <v>41</v>
      </c>
      <c r="D58" s="3">
        <f t="shared" si="4"/>
        <v>42654</v>
      </c>
      <c r="E58" s="4">
        <f t="shared" ca="1" si="2"/>
        <v>1084460.0150000001</v>
      </c>
      <c r="F58" s="9">
        <f ca="1">IFERROR(Returns!E58/E$18-1,"")</f>
        <v>-9.1180970453854648E-3</v>
      </c>
      <c r="G58" s="4">
        <f t="shared" si="0"/>
        <v>14549.6</v>
      </c>
      <c r="H58" s="9">
        <f>IFERROR(Returns!G58/G$18-1,"")</f>
        <v>-9.1460715477494903E-3</v>
      </c>
      <c r="I58" s="9"/>
      <c r="J58" s="17">
        <f t="shared" ca="1" si="15"/>
        <v>0</v>
      </c>
      <c r="K58" s="17">
        <f t="shared" ca="1" si="6"/>
        <v>0</v>
      </c>
      <c r="L58" s="17" t="str">
        <f t="shared" ca="1" si="7"/>
        <v/>
      </c>
      <c r="M58" s="9"/>
      <c r="N58" s="17" t="str">
        <f t="shared" si="8"/>
        <v/>
      </c>
      <c r="O58" s="17" t="str">
        <f t="shared" ca="1" si="9"/>
        <v/>
      </c>
      <c r="Q58" s="3">
        <f>+'Share Values'!E52</f>
        <v>41970</v>
      </c>
      <c r="R58" s="4">
        <f ca="1">+'Share Values'!CD52</f>
        <v>1003725</v>
      </c>
      <c r="S58" s="9">
        <f t="shared" ca="1" si="1"/>
        <v>3.7249999999999783E-3</v>
      </c>
      <c r="T58" s="4">
        <f>+'Share Values'!C52</f>
        <v>14922.4</v>
      </c>
      <c r="U58" s="9">
        <f>Returns!T58/Returns!$T$18-1</f>
        <v>7.9025220527644269E-3</v>
      </c>
      <c r="V58" s="9"/>
      <c r="W58" s="17">
        <f t="shared" ca="1" si="10"/>
        <v>-1.1891493850256785E-3</v>
      </c>
      <c r="X58" s="17">
        <f t="shared" ca="1" si="11"/>
        <v>-1.1891493850256785E-3</v>
      </c>
      <c r="Y58" s="17">
        <f t="shared" ca="1" si="12"/>
        <v>-5.980359267204749E-3</v>
      </c>
      <c r="Z58" s="17"/>
      <c r="AA58" s="17">
        <f t="shared" si="13"/>
        <v>-7.7135865517607982E-3</v>
      </c>
      <c r="AB58" s="17">
        <f t="shared" ca="1" si="14"/>
        <v>6.5244371667351198E-3</v>
      </c>
    </row>
    <row r="59" spans="2:28">
      <c r="B59" s="2">
        <f t="shared" ca="1" si="3"/>
        <v>42</v>
      </c>
      <c r="D59" s="3">
        <f t="shared" si="4"/>
        <v>42655</v>
      </c>
      <c r="E59" s="4">
        <f t="shared" ca="1" si="2"/>
        <v>1090184.595</v>
      </c>
      <c r="F59" s="9">
        <f ca="1">IFERROR(Returns!E59/E$18-1,"")</f>
        <v>-3.8874913563267111E-3</v>
      </c>
      <c r="G59" s="4">
        <f t="shared" si="0"/>
        <v>14619</v>
      </c>
      <c r="H59" s="9">
        <f>IFERROR(Returns!G59/G$18-1,"")</f>
        <v>-4.419806727095632E-3</v>
      </c>
      <c r="I59" s="9"/>
      <c r="J59" s="17">
        <f t="shared" ca="1" si="15"/>
        <v>5.2787377319760687E-3</v>
      </c>
      <c r="K59" s="17">
        <f t="shared" ca="1" si="6"/>
        <v>0</v>
      </c>
      <c r="L59" s="17" t="str">
        <f t="shared" ca="1" si="7"/>
        <v/>
      </c>
      <c r="M59" s="9"/>
      <c r="N59" s="17">
        <f t="shared" si="8"/>
        <v>4.7698905811843773E-3</v>
      </c>
      <c r="O59" s="17">
        <f t="shared" ca="1" si="9"/>
        <v>5.088471507916914E-4</v>
      </c>
      <c r="Q59" s="3">
        <f>+'Share Values'!E53</f>
        <v>41971</v>
      </c>
      <c r="R59" s="4">
        <f ca="1">+'Share Values'!CD53</f>
        <v>1000290</v>
      </c>
      <c r="S59" s="9">
        <f t="shared" ca="1" si="1"/>
        <v>2.8999999999990145E-4</v>
      </c>
      <c r="T59" s="4">
        <f>+'Share Values'!C53</f>
        <v>14744.7</v>
      </c>
      <c r="U59" s="9">
        <f>Returns!T59/Returns!$T$18-1</f>
        <v>-4.0998554581436197E-3</v>
      </c>
      <c r="V59" s="9"/>
      <c r="W59" s="17">
        <f t="shared" ca="1" si="10"/>
        <v>-3.4222521108869808E-3</v>
      </c>
      <c r="X59" s="17">
        <f t="shared" ca="1" si="11"/>
        <v>-3.4222521108869808E-3</v>
      </c>
      <c r="Y59" s="17">
        <f t="shared" ca="1" si="12"/>
        <v>-9.382145080965687E-3</v>
      </c>
      <c r="Z59" s="17"/>
      <c r="AA59" s="17">
        <f t="shared" si="13"/>
        <v>-1.1908272127807762E-2</v>
      </c>
      <c r="AB59" s="17">
        <f t="shared" ca="1" si="14"/>
        <v>8.4860200169207811E-3</v>
      </c>
    </row>
    <row r="60" spans="2:28">
      <c r="B60" s="2">
        <f t="shared" ca="1" si="3"/>
        <v>43</v>
      </c>
      <c r="D60" s="3">
        <f t="shared" si="4"/>
        <v>42656</v>
      </c>
      <c r="E60" s="4">
        <f t="shared" ca="1" si="2"/>
        <v>1092598.8149999999</v>
      </c>
      <c r="F60" s="9">
        <f ca="1">IFERROR(Returns!E60/E$18-1,"")</f>
        <v>-1.6815945278012556E-3</v>
      </c>
      <c r="G60" s="4">
        <f t="shared" si="0"/>
        <v>14643.7</v>
      </c>
      <c r="H60" s="9">
        <f>IFERROR(Returns!G60/G$18-1,"")</f>
        <v>-2.737692302453687E-3</v>
      </c>
      <c r="I60" s="9"/>
      <c r="J60" s="17">
        <f t="shared" ca="1" si="15"/>
        <v>2.2145057002938007E-3</v>
      </c>
      <c r="K60" s="17">
        <f t="shared" ca="1" si="6"/>
        <v>0</v>
      </c>
      <c r="L60" s="17" t="str">
        <f t="shared" ca="1" si="7"/>
        <v/>
      </c>
      <c r="M60" s="9"/>
      <c r="N60" s="17">
        <f t="shared" si="8"/>
        <v>1.6895820507558668E-3</v>
      </c>
      <c r="O60" s="17">
        <f t="shared" ca="1" si="9"/>
        <v>5.2492364953793391E-4</v>
      </c>
      <c r="Q60" s="3">
        <f>+'Share Values'!E54</f>
        <v>41974</v>
      </c>
      <c r="R60" s="4">
        <f ca="1">+'Share Values'!CD54</f>
        <v>999147.5</v>
      </c>
      <c r="S60" s="9">
        <f t="shared" ca="1" si="1"/>
        <v>-8.5250000000003379E-4</v>
      </c>
      <c r="T60" s="4">
        <f>+'Share Values'!C54</f>
        <v>14625.3</v>
      </c>
      <c r="U60" s="9">
        <f>Returns!T60/Returns!$T$18-1</f>
        <v>-1.2164480527375177E-2</v>
      </c>
      <c r="V60" s="9"/>
      <c r="W60" s="17">
        <f t="shared" ca="1" si="10"/>
        <v>-1.1421687710564399E-3</v>
      </c>
      <c r="X60" s="17">
        <f t="shared" ca="1" si="11"/>
        <v>-1.1421687710564399E-3</v>
      </c>
      <c r="Y60" s="17">
        <f t="shared" ca="1" si="12"/>
        <v>-1.0513597858905155E-2</v>
      </c>
      <c r="Z60" s="17"/>
      <c r="AA60" s="17">
        <f t="shared" si="13"/>
        <v>-8.0978249811797243E-3</v>
      </c>
      <c r="AB60" s="17">
        <f t="shared" ca="1" si="14"/>
        <v>6.9556562101232844E-3</v>
      </c>
    </row>
    <row r="61" spans="2:28">
      <c r="B61" s="2">
        <f t="shared" ca="1" si="3"/>
        <v>44</v>
      </c>
      <c r="D61" s="3">
        <f t="shared" si="4"/>
        <v>42657</v>
      </c>
      <c r="E61" s="4">
        <f t="shared" ca="1" si="2"/>
        <v>1089644.4549999998</v>
      </c>
      <c r="F61" s="9">
        <f ca="1">IFERROR(Returns!E61/E$18-1,"")</f>
        <v>-4.3810226471617808E-3</v>
      </c>
      <c r="G61" s="4">
        <f t="shared" si="0"/>
        <v>14585</v>
      </c>
      <c r="H61" s="9">
        <f>IFERROR(Returns!G61/G$18-1,"")</f>
        <v>-6.7352678784246001E-3</v>
      </c>
      <c r="I61" s="9"/>
      <c r="J61" s="17">
        <f t="shared" ca="1" si="15"/>
        <v>-2.7039751091072484E-3</v>
      </c>
      <c r="K61" s="17">
        <f t="shared" ca="1" si="6"/>
        <v>-2.7039751091072484E-3</v>
      </c>
      <c r="L61" s="17">
        <f t="shared" ca="1" si="7"/>
        <v>-2.7039751091072484E-3</v>
      </c>
      <c r="M61" s="9"/>
      <c r="N61" s="17">
        <f t="shared" si="8"/>
        <v>-4.0085497517704516E-3</v>
      </c>
      <c r="O61" s="17">
        <f t="shared" ca="1" si="9"/>
        <v>1.3045746426632032E-3</v>
      </c>
      <c r="Q61" s="3">
        <f>+'Share Values'!E55</f>
        <v>41975</v>
      </c>
      <c r="R61" s="4">
        <f ca="1">+'Share Values'!CD55</f>
        <v>1000492.5</v>
      </c>
      <c r="S61" s="9">
        <f t="shared" ca="1" si="1"/>
        <v>4.9250000000000682E-4</v>
      </c>
      <c r="T61" s="4">
        <f>+'Share Values'!C55</f>
        <v>14620.1</v>
      </c>
      <c r="U61" s="9">
        <f>Returns!T61/Returns!$T$18-1</f>
        <v>-1.2515703729720218E-2</v>
      </c>
      <c r="V61" s="9"/>
      <c r="W61" s="17">
        <f t="shared" ca="1" si="10"/>
        <v>1.3461475908211895E-3</v>
      </c>
      <c r="X61" s="17">
        <f t="shared" ca="1" si="11"/>
        <v>0</v>
      </c>
      <c r="Y61" s="17" t="str">
        <f t="shared" ca="1" si="12"/>
        <v/>
      </c>
      <c r="Z61" s="17"/>
      <c r="AA61" s="17">
        <f t="shared" si="13"/>
        <v>-3.5554826225780989E-4</v>
      </c>
      <c r="AB61" s="17">
        <f t="shared" ca="1" si="14"/>
        <v>1.7016958530789994E-3</v>
      </c>
    </row>
    <row r="62" spans="2:28">
      <c r="B62" s="2">
        <f t="shared" ca="1" si="3"/>
        <v>45</v>
      </c>
      <c r="D62" s="3">
        <f t="shared" si="4"/>
        <v>42658</v>
      </c>
      <c r="E62" s="4" t="str">
        <f t="shared" si="2"/>
        <v/>
      </c>
      <c r="F62" s="9" t="str">
        <f ca="1">IFERROR(Returns!E62/E$18-1,"")</f>
        <v/>
      </c>
      <c r="G62" s="4" t="str">
        <f t="shared" si="0"/>
        <v/>
      </c>
      <c r="H62" s="9" t="str">
        <f>IFERROR(Returns!G62/G$18-1,"")</f>
        <v/>
      </c>
      <c r="I62" s="9"/>
      <c r="J62" s="17">
        <f t="shared" ca="1" si="15"/>
        <v>0</v>
      </c>
      <c r="K62" s="17">
        <f t="shared" ca="1" si="6"/>
        <v>0</v>
      </c>
      <c r="L62" s="17" t="str">
        <f t="shared" ca="1" si="7"/>
        <v/>
      </c>
      <c r="M62" s="9"/>
      <c r="N62" s="17" t="str">
        <f t="shared" si="8"/>
        <v/>
      </c>
      <c r="O62" s="17" t="str">
        <f t="shared" ca="1" si="9"/>
        <v/>
      </c>
      <c r="Q62" s="3">
        <f>+'Share Values'!E56</f>
        <v>41976</v>
      </c>
      <c r="R62" s="4">
        <f ca="1">+'Share Values'!CD56</f>
        <v>1004130</v>
      </c>
      <c r="S62" s="9">
        <f t="shared" ca="1" si="1"/>
        <v>4.129999999999967E-3</v>
      </c>
      <c r="T62" s="4">
        <f>+'Share Values'!C56</f>
        <v>14754.1</v>
      </c>
      <c r="U62" s="9">
        <f>Returns!T62/Returns!$T$18-1</f>
        <v>-3.4649519769812676E-3</v>
      </c>
      <c r="V62" s="9"/>
      <c r="W62" s="17">
        <f t="shared" ca="1" si="10"/>
        <v>3.6357094131140855E-3</v>
      </c>
      <c r="X62" s="17">
        <f t="shared" ca="1" si="11"/>
        <v>0</v>
      </c>
      <c r="Y62" s="17" t="str">
        <f t="shared" ca="1" si="12"/>
        <v/>
      </c>
      <c r="Z62" s="17"/>
      <c r="AA62" s="17">
        <f t="shared" si="13"/>
        <v>9.1654639845144548E-3</v>
      </c>
      <c r="AB62" s="17">
        <f t="shared" ca="1" si="14"/>
        <v>-5.5297545714003693E-3</v>
      </c>
    </row>
    <row r="63" spans="2:28">
      <c r="B63" s="2">
        <f t="shared" ca="1" si="3"/>
        <v>46</v>
      </c>
      <c r="D63" s="3">
        <f t="shared" si="4"/>
        <v>42659</v>
      </c>
      <c r="E63" s="4" t="str">
        <f t="shared" si="2"/>
        <v/>
      </c>
      <c r="F63" s="9" t="str">
        <f ca="1">IFERROR(Returns!E63/E$18-1,"")</f>
        <v/>
      </c>
      <c r="G63" s="4" t="str">
        <f t="shared" si="0"/>
        <v/>
      </c>
      <c r="H63" s="9" t="str">
        <f>IFERROR(Returns!G63/G$18-1,"")</f>
        <v/>
      </c>
      <c r="I63" s="9"/>
      <c r="J63" s="17">
        <f t="shared" ca="1" si="15"/>
        <v>0</v>
      </c>
      <c r="K63" s="17">
        <f t="shared" ca="1" si="6"/>
        <v>0</v>
      </c>
      <c r="L63" s="17" t="str">
        <f t="shared" ca="1" si="7"/>
        <v/>
      </c>
      <c r="M63" s="9"/>
      <c r="N63" s="17" t="str">
        <f t="shared" si="8"/>
        <v/>
      </c>
      <c r="O63" s="17" t="str">
        <f t="shared" ca="1" si="9"/>
        <v/>
      </c>
      <c r="Q63" s="3">
        <f>+'Share Values'!E57</f>
        <v>41977</v>
      </c>
      <c r="R63" s="4">
        <f ca="1">+'Share Values'!CD57</f>
        <v>1003192.5</v>
      </c>
      <c r="S63" s="9">
        <f t="shared" ca="1" si="1"/>
        <v>3.1924999999999315E-3</v>
      </c>
      <c r="T63" s="4">
        <f>+'Share Values'!C57</f>
        <v>14583.4</v>
      </c>
      <c r="U63" s="9">
        <f>Returns!T63/Returns!$T$18-1</f>
        <v>-1.4994529023194203E-2</v>
      </c>
      <c r="V63" s="9"/>
      <c r="W63" s="17">
        <f t="shared" ca="1" si="10"/>
        <v>-9.3364405007323459E-4</v>
      </c>
      <c r="X63" s="17">
        <f t="shared" ca="1" si="11"/>
        <v>-9.3364405007323459E-4</v>
      </c>
      <c r="Y63" s="17">
        <f t="shared" ca="1" si="12"/>
        <v>-9.3364405007323459E-4</v>
      </c>
      <c r="Z63" s="17"/>
      <c r="AA63" s="17">
        <f t="shared" si="13"/>
        <v>-1.1569665381148342E-2</v>
      </c>
      <c r="AB63" s="17">
        <f t="shared" ca="1" si="14"/>
        <v>1.0636021331075107E-2</v>
      </c>
    </row>
    <row r="64" spans="2:28">
      <c r="B64" s="2">
        <f t="shared" ca="1" si="3"/>
        <v>47</v>
      </c>
      <c r="D64" s="3">
        <f t="shared" si="4"/>
        <v>42660</v>
      </c>
      <c r="E64" s="4">
        <f t="shared" ca="1" si="2"/>
        <v>1089251.2049999998</v>
      </c>
      <c r="F64" s="9">
        <f ca="1">IFERROR(Returns!E64/E$18-1,"")</f>
        <v>-4.7403390838649528E-3</v>
      </c>
      <c r="G64" s="4">
        <f t="shared" si="0"/>
        <v>14596.5</v>
      </c>
      <c r="H64" s="9">
        <f>IFERROR(Returns!G64/G$18-1,"")</f>
        <v>-5.9520971948868739E-3</v>
      </c>
      <c r="I64" s="9"/>
      <c r="J64" s="17">
        <f t="shared" ca="1" si="15"/>
        <v>0</v>
      </c>
      <c r="K64" s="17">
        <f t="shared" ca="1" si="6"/>
        <v>0</v>
      </c>
      <c r="L64" s="17" t="str">
        <f t="shared" ca="1" si="7"/>
        <v/>
      </c>
      <c r="M64" s="9"/>
      <c r="N64" s="17" t="str">
        <f t="shared" si="8"/>
        <v/>
      </c>
      <c r="O64" s="17" t="str">
        <f t="shared" ca="1" si="9"/>
        <v/>
      </c>
      <c r="Q64" s="3">
        <f>+'Share Values'!E58</f>
        <v>41978</v>
      </c>
      <c r="R64" s="4">
        <f ca="1">+'Share Values'!CD58</f>
        <v>1004343.75</v>
      </c>
      <c r="S64" s="9">
        <f t="shared" ca="1" si="1"/>
        <v>4.3437500000000906E-3</v>
      </c>
      <c r="T64" s="4">
        <f>+'Share Values'!C58</f>
        <v>14473.7</v>
      </c>
      <c r="U64" s="9">
        <f>Returns!T64/Returns!$T$18-1</f>
        <v>-2.2403987734205044E-2</v>
      </c>
      <c r="V64" s="9"/>
      <c r="W64" s="17">
        <f t="shared" ca="1" si="10"/>
        <v>1.147586330639383E-3</v>
      </c>
      <c r="X64" s="17">
        <f t="shared" ca="1" si="11"/>
        <v>0</v>
      </c>
      <c r="Y64" s="17" t="str">
        <f t="shared" ca="1" si="12"/>
        <v/>
      </c>
      <c r="Z64" s="17"/>
      <c r="AA64" s="17">
        <f t="shared" si="13"/>
        <v>-7.522251326851026E-3</v>
      </c>
      <c r="AB64" s="17">
        <f t="shared" ca="1" si="14"/>
        <v>8.669837657490409E-3</v>
      </c>
    </row>
    <row r="65" spans="2:28">
      <c r="B65" s="2">
        <f t="shared" ca="1" si="3"/>
        <v>48</v>
      </c>
      <c r="D65" s="3">
        <f t="shared" si="4"/>
        <v>42661</v>
      </c>
      <c r="E65" s="4">
        <f t="shared" ca="1" si="2"/>
        <v>1094773.9350000001</v>
      </c>
      <c r="F65" s="9">
        <f ca="1">IFERROR(Returns!E65/E$18-1,"")</f>
        <v>3.0583425236874184E-4</v>
      </c>
      <c r="G65" s="4">
        <f t="shared" si="0"/>
        <v>14752.3</v>
      </c>
      <c r="H65" s="9">
        <f>IFERROR(Returns!G65/G$18-1,"")</f>
        <v>4.6581630220854375E-3</v>
      </c>
      <c r="I65" s="9"/>
      <c r="J65" s="17">
        <f t="shared" ca="1" si="15"/>
        <v>5.0702078406241746E-3</v>
      </c>
      <c r="K65" s="17">
        <f t="shared" ca="1" si="6"/>
        <v>0</v>
      </c>
      <c r="L65" s="17" t="str">
        <f t="shared" ca="1" si="7"/>
        <v/>
      </c>
      <c r="M65" s="9"/>
      <c r="N65" s="17">
        <f t="shared" si="8"/>
        <v>1.0673791662384691E-2</v>
      </c>
      <c r="O65" s="17">
        <f t="shared" ca="1" si="9"/>
        <v>-5.6035838217605161E-3</v>
      </c>
      <c r="Q65" s="3">
        <f>+'Share Values'!E59</f>
        <v>41981</v>
      </c>
      <c r="R65" s="4">
        <f ca="1">+'Share Values'!CD59</f>
        <v>1001103.75</v>
      </c>
      <c r="S65" s="9">
        <f t="shared" ca="1" si="1"/>
        <v>1.1037499999999589E-3</v>
      </c>
      <c r="T65" s="4">
        <f>+'Share Values'!C59</f>
        <v>14144.2</v>
      </c>
      <c r="U65" s="9">
        <f>Returns!T65/Returns!$T$18-1</f>
        <v>-4.4659381036648682E-2</v>
      </c>
      <c r="V65" s="9"/>
      <c r="W65" s="17">
        <f t="shared" ca="1" si="10"/>
        <v>-3.2259871184542321E-3</v>
      </c>
      <c r="X65" s="17">
        <f t="shared" ca="1" si="11"/>
        <v>-3.2259871184542321E-3</v>
      </c>
      <c r="Y65" s="17">
        <f t="shared" ca="1" si="12"/>
        <v>-3.2259871184542321E-3</v>
      </c>
      <c r="Z65" s="17"/>
      <c r="AA65" s="17">
        <f t="shared" si="13"/>
        <v>-2.2765429710440266E-2</v>
      </c>
      <c r="AB65" s="17">
        <f t="shared" ca="1" si="14"/>
        <v>1.9539442591986034E-2</v>
      </c>
    </row>
    <row r="66" spans="2:28">
      <c r="B66" s="2">
        <f t="shared" ca="1" si="3"/>
        <v>49</v>
      </c>
      <c r="D66" s="3">
        <f t="shared" si="4"/>
        <v>42662</v>
      </c>
      <c r="E66" s="4">
        <f t="shared" ca="1" si="2"/>
        <v>1097935.865</v>
      </c>
      <c r="F66" s="9">
        <f ca="1">IFERROR(Returns!E66/E$18-1,"")</f>
        <v>3.1949211454520565E-3</v>
      </c>
      <c r="G66" s="4">
        <f t="shared" si="0"/>
        <v>14840.5</v>
      </c>
      <c r="H66" s="9">
        <f>IFERROR(Returns!G66/G$18-1,"")</f>
        <v>1.0664741655827203E-2</v>
      </c>
      <c r="I66" s="9"/>
      <c r="J66" s="17">
        <f t="shared" ca="1" si="15"/>
        <v>2.8882035815001039E-3</v>
      </c>
      <c r="K66" s="17">
        <f t="shared" ca="1" si="6"/>
        <v>0</v>
      </c>
      <c r="L66" s="17" t="str">
        <f t="shared" ca="1" si="7"/>
        <v/>
      </c>
      <c r="M66" s="9"/>
      <c r="N66" s="17">
        <f t="shared" si="8"/>
        <v>5.9787287406032341E-3</v>
      </c>
      <c r="O66" s="17">
        <f t="shared" ca="1" si="9"/>
        <v>-3.0905251591031302E-3</v>
      </c>
      <c r="Q66" s="3">
        <f>+'Share Values'!E60</f>
        <v>41982</v>
      </c>
      <c r="R66" s="4">
        <f ca="1">+'Share Values'!CD60</f>
        <v>1000423.75</v>
      </c>
      <c r="S66" s="9">
        <f t="shared" ca="1" si="1"/>
        <v>4.23749999999945E-4</v>
      </c>
      <c r="T66" s="4">
        <f>+'Share Values'!C60</f>
        <v>14195.7</v>
      </c>
      <c r="U66" s="9">
        <f>Returns!T66/Returns!$T$18-1</f>
        <v>-4.1180920474961802E-2</v>
      </c>
      <c r="V66" s="9"/>
      <c r="W66" s="17">
        <f t="shared" ca="1" si="10"/>
        <v>-6.792502775061493E-4</v>
      </c>
      <c r="X66" s="17">
        <f t="shared" ca="1" si="11"/>
        <v>-6.792502775061493E-4</v>
      </c>
      <c r="Y66" s="17">
        <f t="shared" ca="1" si="12"/>
        <v>-3.9030461433149366E-3</v>
      </c>
      <c r="Z66" s="17"/>
      <c r="AA66" s="17">
        <f t="shared" si="13"/>
        <v>3.6410684238061819E-3</v>
      </c>
      <c r="AB66" s="17">
        <f t="shared" ca="1" si="14"/>
        <v>-4.3203187013123312E-3</v>
      </c>
    </row>
    <row r="67" spans="2:28">
      <c r="B67" s="2">
        <f t="shared" ca="1" si="3"/>
        <v>50</v>
      </c>
      <c r="D67" s="3">
        <f t="shared" si="4"/>
        <v>42663</v>
      </c>
      <c r="E67" s="4">
        <f t="shared" ca="1" si="2"/>
        <v>1098325.365</v>
      </c>
      <c r="F67" s="9">
        <f ca="1">IFERROR(Returns!E67/E$18-1,"")</f>
        <v>3.5508111698534517E-3</v>
      </c>
      <c r="G67" s="4">
        <f t="shared" si="0"/>
        <v>14847.9</v>
      </c>
      <c r="H67" s="9">
        <f>IFERROR(Returns!G67/G$18-1,"")</f>
        <v>1.1168694965234094E-2</v>
      </c>
      <c r="I67" s="9"/>
      <c r="J67" s="17">
        <f t="shared" ca="1" si="15"/>
        <v>3.547566050225992E-4</v>
      </c>
      <c r="K67" s="17">
        <f t="shared" ca="1" si="6"/>
        <v>0</v>
      </c>
      <c r="L67" s="17" t="str">
        <f t="shared" ca="1" si="7"/>
        <v/>
      </c>
      <c r="M67" s="9"/>
      <c r="N67" s="17">
        <f t="shared" si="8"/>
        <v>4.9863549071793578E-4</v>
      </c>
      <c r="O67" s="17">
        <f t="shared" ca="1" si="9"/>
        <v>-1.4387888569533658E-4</v>
      </c>
      <c r="Q67" s="3">
        <f>+'Share Values'!E61</f>
        <v>41983</v>
      </c>
      <c r="R67" s="4">
        <f ca="1">+'Share Values'!CD61</f>
        <v>996883.75</v>
      </c>
      <c r="S67" s="9">
        <f t="shared" ca="1" si="1"/>
        <v>-3.1162500000000426E-3</v>
      </c>
      <c r="T67" s="4">
        <f>+'Share Values'!C61</f>
        <v>13853</v>
      </c>
      <c r="U67" s="9">
        <f>Returns!T67/Returns!$T$18-1</f>
        <v>-6.4327880367973878E-2</v>
      </c>
      <c r="V67" s="9"/>
      <c r="W67" s="17">
        <f t="shared" ca="1" si="10"/>
        <v>-3.5385005603875141E-3</v>
      </c>
      <c r="X67" s="17">
        <f t="shared" ca="1" si="11"/>
        <v>-3.5385005603875141E-3</v>
      </c>
      <c r="Y67" s="17">
        <f t="shared" ca="1" si="12"/>
        <v>-7.4277357727371429E-3</v>
      </c>
      <c r="Z67" s="17"/>
      <c r="AA67" s="17">
        <f t="shared" si="13"/>
        <v>-2.4141113153983262E-2</v>
      </c>
      <c r="AB67" s="17">
        <f t="shared" ca="1" si="14"/>
        <v>2.0602612593595748E-2</v>
      </c>
    </row>
    <row r="68" spans="2:28">
      <c r="B68" s="2">
        <f t="shared" ca="1" si="3"/>
        <v>51</v>
      </c>
      <c r="D68" s="3">
        <f t="shared" si="4"/>
        <v>42664</v>
      </c>
      <c r="E68" s="4">
        <f t="shared" ca="1" si="2"/>
        <v>1097871.4249999998</v>
      </c>
      <c r="F68" s="9">
        <f ca="1">IFERROR(Returns!E68/E$18-1,"")</f>
        <v>3.1360416764596444E-3</v>
      </c>
      <c r="G68" s="4">
        <f t="shared" si="0"/>
        <v>14939</v>
      </c>
      <c r="H68" s="9">
        <f>IFERROR(Returns!G68/G$18-1,"")</f>
        <v>1.7372768814824413E-2</v>
      </c>
      <c r="I68" s="9"/>
      <c r="J68" s="17">
        <f t="shared" ca="1" si="15"/>
        <v>-4.1330193626198941E-4</v>
      </c>
      <c r="K68" s="17">
        <f t="shared" ca="1" si="6"/>
        <v>-4.1330193626198941E-4</v>
      </c>
      <c r="L68" s="17">
        <f t="shared" ca="1" si="7"/>
        <v>-4.1330193626198941E-4</v>
      </c>
      <c r="M68" s="9"/>
      <c r="N68" s="17">
        <f t="shared" si="8"/>
        <v>6.1355477879025955E-3</v>
      </c>
      <c r="O68" s="17">
        <f t="shared" ca="1" si="9"/>
        <v>-6.5488497241645849E-3</v>
      </c>
      <c r="Q68" s="3">
        <f>+'Share Values'!E62</f>
        <v>41984</v>
      </c>
      <c r="R68" s="4">
        <f ca="1">+'Share Values'!CD62</f>
        <v>997017.5</v>
      </c>
      <c r="S68" s="9">
        <f t="shared" ca="1" si="1"/>
        <v>-2.982499999999999E-3</v>
      </c>
      <c r="T68" s="4">
        <f>+'Share Values'!C62</f>
        <v>13905.1</v>
      </c>
      <c r="U68" s="9">
        <f>Returns!T68/Returns!$T$18-1</f>
        <v>-6.0808894052170159E-2</v>
      </c>
      <c r="V68" s="9"/>
      <c r="W68" s="17">
        <f t="shared" ca="1" si="10"/>
        <v>1.341681013458107E-4</v>
      </c>
      <c r="X68" s="17">
        <f t="shared" ca="1" si="11"/>
        <v>0</v>
      </c>
      <c r="Y68" s="17" t="str">
        <f t="shared" ca="1" si="12"/>
        <v/>
      </c>
      <c r="Z68" s="17"/>
      <c r="AA68" s="17">
        <f t="shared" si="13"/>
        <v>3.760918212661446E-3</v>
      </c>
      <c r="AB68" s="17">
        <f t="shared" ca="1" si="14"/>
        <v>-3.6267501113156353E-3</v>
      </c>
    </row>
    <row r="69" spans="2:28">
      <c r="B69" s="2">
        <f t="shared" ca="1" si="3"/>
        <v>52</v>
      </c>
      <c r="D69" s="3">
        <f t="shared" si="4"/>
        <v>42665</v>
      </c>
      <c r="E69" s="4" t="str">
        <f t="shared" si="2"/>
        <v/>
      </c>
      <c r="F69" s="9" t="str">
        <f ca="1">IFERROR(Returns!E69/E$18-1,"")</f>
        <v/>
      </c>
      <c r="G69" s="4" t="str">
        <f t="shared" si="0"/>
        <v/>
      </c>
      <c r="H69" s="9" t="str">
        <f>IFERROR(Returns!G69/G$18-1,"")</f>
        <v/>
      </c>
      <c r="I69" s="9"/>
      <c r="J69" s="17">
        <f t="shared" ca="1" si="15"/>
        <v>0</v>
      </c>
      <c r="K69" s="17">
        <f t="shared" ca="1" si="6"/>
        <v>0</v>
      </c>
      <c r="L69" s="17" t="str">
        <f t="shared" ca="1" si="7"/>
        <v/>
      </c>
      <c r="M69" s="9"/>
      <c r="N69" s="17" t="str">
        <f t="shared" si="8"/>
        <v/>
      </c>
      <c r="O69" s="17" t="str">
        <f t="shared" ca="1" si="9"/>
        <v/>
      </c>
      <c r="Q69" s="3">
        <f>+'Share Values'!E63</f>
        <v>41985</v>
      </c>
      <c r="R69" s="4">
        <f ca="1">+'Share Values'!CD63</f>
        <v>994695</v>
      </c>
      <c r="S69" s="9">
        <f t="shared" ca="1" si="1"/>
        <v>-5.3050000000000042E-3</v>
      </c>
      <c r="T69" s="4">
        <f>+'Share Values'!C63</f>
        <v>13731.1</v>
      </c>
      <c r="U69" s="9">
        <f>Returns!T69/Returns!$T$18-1</f>
        <v>-7.2561362746025093E-2</v>
      </c>
      <c r="V69" s="9"/>
      <c r="W69" s="17">
        <f t="shared" ca="1" si="10"/>
        <v>-2.3294475773996126E-3</v>
      </c>
      <c r="X69" s="17">
        <f t="shared" ca="1" si="11"/>
        <v>-2.3294475773996126E-3</v>
      </c>
      <c r="Y69" s="17">
        <f t="shared" ca="1" si="12"/>
        <v>-2.3294475773996126E-3</v>
      </c>
      <c r="Z69" s="17"/>
      <c r="AA69" s="17">
        <f t="shared" si="13"/>
        <v>-1.2513394366095887E-2</v>
      </c>
      <c r="AB69" s="17">
        <f t="shared" ca="1" si="14"/>
        <v>1.0183946788696274E-2</v>
      </c>
    </row>
    <row r="70" spans="2:28">
      <c r="B70" s="2">
        <f t="shared" ca="1" si="3"/>
        <v>53</v>
      </c>
      <c r="D70" s="3">
        <f t="shared" si="4"/>
        <v>42666</v>
      </c>
      <c r="E70" s="4" t="str">
        <f t="shared" si="2"/>
        <v/>
      </c>
      <c r="F70" s="9" t="str">
        <f ca="1">IFERROR(Returns!E70/E$18-1,"")</f>
        <v/>
      </c>
      <c r="G70" s="4" t="str">
        <f t="shared" si="0"/>
        <v/>
      </c>
      <c r="H70" s="9" t="str">
        <f>IFERROR(Returns!G70/G$18-1,"")</f>
        <v/>
      </c>
      <c r="I70" s="9"/>
      <c r="J70" s="17">
        <f t="shared" ca="1" si="15"/>
        <v>0</v>
      </c>
      <c r="K70" s="17">
        <f t="shared" ca="1" si="6"/>
        <v>0</v>
      </c>
      <c r="L70" s="17" t="str">
        <f t="shared" ca="1" si="7"/>
        <v/>
      </c>
      <c r="M70" s="9"/>
      <c r="N70" s="17" t="str">
        <f t="shared" si="8"/>
        <v/>
      </c>
      <c r="O70" s="17" t="str">
        <f t="shared" ca="1" si="9"/>
        <v/>
      </c>
      <c r="Q70" s="3">
        <f>+'Share Values'!E64</f>
        <v>41988</v>
      </c>
      <c r="R70" s="4">
        <f ca="1">+'Share Values'!CD64</f>
        <v>993733.75</v>
      </c>
      <c r="S70" s="9">
        <f t="shared" ca="1" si="1"/>
        <v>-6.2662500000000287E-3</v>
      </c>
      <c r="T70" s="4">
        <f>+'Share Values'!C64</f>
        <v>13705.1</v>
      </c>
      <c r="U70" s="9">
        <f>Returns!T70/Returns!$T$18-1</f>
        <v>-7.4317478757750521E-2</v>
      </c>
      <c r="V70" s="9"/>
      <c r="W70" s="17">
        <f t="shared" ca="1" si="10"/>
        <v>-9.663766280115782E-4</v>
      </c>
      <c r="X70" s="17">
        <f t="shared" ca="1" si="11"/>
        <v>-9.663766280115782E-4</v>
      </c>
      <c r="Y70" s="17">
        <f t="shared" ca="1" si="12"/>
        <v>-3.2935730817161835E-3</v>
      </c>
      <c r="Z70" s="17"/>
      <c r="AA70" s="17">
        <f t="shared" si="13"/>
        <v>-1.8935118089592473E-3</v>
      </c>
      <c r="AB70" s="17">
        <f t="shared" ca="1" si="14"/>
        <v>9.2713518094766911E-4</v>
      </c>
    </row>
    <row r="71" spans="2:28">
      <c r="B71" s="2">
        <f t="shared" ca="1" si="3"/>
        <v>54</v>
      </c>
      <c r="D71" s="3">
        <f t="shared" si="4"/>
        <v>42667</v>
      </c>
      <c r="E71" s="4">
        <f t="shared" ca="1" si="2"/>
        <v>1095491.9649999999</v>
      </c>
      <c r="F71" s="9">
        <f ca="1">IFERROR(Returns!E71/E$18-1,"")</f>
        <v>9.6190540569596195E-4</v>
      </c>
      <c r="G71" s="4">
        <f t="shared" si="0"/>
        <v>14923</v>
      </c>
      <c r="H71" s="9">
        <f>IFERROR(Returns!G71/G$18-1,"")</f>
        <v>1.628314003772835E-2</v>
      </c>
      <c r="I71" s="9"/>
      <c r="J71" s="17">
        <f t="shared" ca="1" si="15"/>
        <v>0</v>
      </c>
      <c r="K71" s="17">
        <f t="shared" ca="1" si="6"/>
        <v>0</v>
      </c>
      <c r="L71" s="17" t="str">
        <f t="shared" ca="1" si="7"/>
        <v/>
      </c>
      <c r="M71" s="9"/>
      <c r="N71" s="17" t="str">
        <f t="shared" si="8"/>
        <v/>
      </c>
      <c r="O71" s="17" t="str">
        <f t="shared" ca="1" si="9"/>
        <v/>
      </c>
      <c r="Q71" s="3">
        <f>+'Share Values'!E65</f>
        <v>41989</v>
      </c>
      <c r="R71" s="4">
        <f ca="1">+'Share Values'!CD65</f>
        <v>995793.75</v>
      </c>
      <c r="S71" s="9">
        <f t="shared" ca="1" si="1"/>
        <v>-4.206249999999967E-3</v>
      </c>
      <c r="T71" s="4">
        <f>+'Share Values'!C65</f>
        <v>13861.5</v>
      </c>
      <c r="U71" s="9">
        <f>Returns!T71/Returns!$T$18-1</f>
        <v>-6.3753765517986616E-2</v>
      </c>
      <c r="V71" s="9"/>
      <c r="W71" s="17">
        <f t="shared" ca="1" si="10"/>
        <v>2.0729898727904761E-3</v>
      </c>
      <c r="X71" s="17">
        <f t="shared" ca="1" si="11"/>
        <v>0</v>
      </c>
      <c r="Y71" s="17" t="str">
        <f t="shared" ca="1" si="12"/>
        <v/>
      </c>
      <c r="Z71" s="17"/>
      <c r="AA71" s="17">
        <f t="shared" si="13"/>
        <v>1.1411810202041517E-2</v>
      </c>
      <c r="AB71" s="17">
        <f t="shared" ca="1" si="14"/>
        <v>-9.3388203292510408E-3</v>
      </c>
    </row>
    <row r="72" spans="2:28">
      <c r="B72" s="2">
        <f t="shared" ca="1" si="3"/>
        <v>55</v>
      </c>
      <c r="D72" s="3">
        <f t="shared" si="4"/>
        <v>42668</v>
      </c>
      <c r="E72" s="4">
        <f t="shared" ca="1" si="2"/>
        <v>1096048.915</v>
      </c>
      <c r="F72" s="9">
        <f ca="1">IFERROR(Returns!E72/E$18-1,"")</f>
        <v>1.4707961607423048E-3</v>
      </c>
      <c r="G72" s="4">
        <f t="shared" si="0"/>
        <v>14870.6</v>
      </c>
      <c r="H72" s="9">
        <f>IFERROR(Returns!G72/G$18-1,"")</f>
        <v>1.2714605792738976E-2</v>
      </c>
      <c r="I72" s="9"/>
      <c r="J72" s="17">
        <f t="shared" ca="1" si="15"/>
        <v>5.0840172068289391E-4</v>
      </c>
      <c r="K72" s="17">
        <f t="shared" ca="1" si="6"/>
        <v>0</v>
      </c>
      <c r="L72" s="17" t="str">
        <f t="shared" ca="1" si="7"/>
        <v/>
      </c>
      <c r="M72" s="9"/>
      <c r="N72" s="17">
        <f t="shared" si="8"/>
        <v>-3.5113583059706022E-3</v>
      </c>
      <c r="O72" s="17">
        <f t="shared" ca="1" si="9"/>
        <v>4.0197600266534961E-3</v>
      </c>
      <c r="Q72" s="3">
        <f>+'Share Values'!E66</f>
        <v>41990</v>
      </c>
      <c r="R72" s="4">
        <f ca="1">+'Share Values'!CD66</f>
        <v>1001094.375</v>
      </c>
      <c r="S72" s="9">
        <f t="shared" ca="1" si="1"/>
        <v>1.0943750000000918E-3</v>
      </c>
      <c r="T72" s="4">
        <f>+'Share Values'!C66</f>
        <v>14213.9</v>
      </c>
      <c r="U72" s="9">
        <f>Returns!T72/Returns!$T$18-1</f>
        <v>-3.9951639266754047E-2</v>
      </c>
      <c r="V72" s="9"/>
      <c r="W72" s="17">
        <f t="shared" ca="1" si="10"/>
        <v>5.3230149315559583E-3</v>
      </c>
      <c r="X72" s="17">
        <f t="shared" ca="1" si="11"/>
        <v>0</v>
      </c>
      <c r="Y72" s="17" t="str">
        <f t="shared" ca="1" si="12"/>
        <v/>
      </c>
      <c r="Z72" s="17"/>
      <c r="AA72" s="17">
        <f t="shared" si="13"/>
        <v>2.5422934025899124E-2</v>
      </c>
      <c r="AB72" s="17">
        <f t="shared" ca="1" si="14"/>
        <v>-2.0099919094343166E-2</v>
      </c>
    </row>
    <row r="73" spans="2:28">
      <c r="B73" s="2">
        <f t="shared" ca="1" si="3"/>
        <v>56</v>
      </c>
      <c r="D73" s="3">
        <f t="shared" si="4"/>
        <v>42669</v>
      </c>
      <c r="E73" s="4">
        <f t="shared" ca="1" si="2"/>
        <v>1098005.0549999999</v>
      </c>
      <c r="F73" s="9">
        <f ca="1">IFERROR(Returns!E73/E$18-1,"")</f>
        <v>3.2581407366929493E-3</v>
      </c>
      <c r="G73" s="4">
        <f t="shared" si="0"/>
        <v>14807.6</v>
      </c>
      <c r="H73" s="9">
        <f>IFERROR(Returns!G73/G$18-1,"")</f>
        <v>8.424192482923587E-3</v>
      </c>
      <c r="I73" s="9"/>
      <c r="J73" s="17">
        <f t="shared" ca="1" si="15"/>
        <v>1.7847196171896229E-3</v>
      </c>
      <c r="K73" s="17">
        <f t="shared" ca="1" si="6"/>
        <v>0</v>
      </c>
      <c r="L73" s="17" t="str">
        <f t="shared" ca="1" si="7"/>
        <v/>
      </c>
      <c r="M73" s="9"/>
      <c r="N73" s="17">
        <f t="shared" si="8"/>
        <v>-4.2365472812125882E-3</v>
      </c>
      <c r="O73" s="17">
        <f t="shared" ca="1" si="9"/>
        <v>6.0212668984022111E-3</v>
      </c>
      <c r="Q73" s="3">
        <f>+'Share Values'!E67</f>
        <v>41991</v>
      </c>
      <c r="R73" s="4">
        <f ca="1">+'Share Values'!CD67</f>
        <v>1001800</v>
      </c>
      <c r="S73" s="9">
        <f t="shared" ca="1" si="1"/>
        <v>1.8000000000000238E-3</v>
      </c>
      <c r="T73" s="4">
        <f>+'Share Values'!C67</f>
        <v>14346.8</v>
      </c>
      <c r="U73" s="9">
        <f>Returns!T73/Returns!$T$18-1</f>
        <v>-3.097518472989591E-2</v>
      </c>
      <c r="V73" s="9"/>
      <c r="W73" s="17">
        <f t="shared" ca="1" si="10"/>
        <v>7.0485362581318434E-4</v>
      </c>
      <c r="X73" s="17">
        <f t="shared" ca="1" si="11"/>
        <v>0</v>
      </c>
      <c r="Y73" s="17" t="str">
        <f t="shared" ca="1" si="12"/>
        <v/>
      </c>
      <c r="Z73" s="17"/>
      <c r="AA73" s="17">
        <f t="shared" si="13"/>
        <v>9.3500024623782707E-3</v>
      </c>
      <c r="AB73" s="17">
        <f t="shared" ca="1" si="14"/>
        <v>-8.6451488365650864E-3</v>
      </c>
    </row>
    <row r="74" spans="2:28">
      <c r="B74" s="2">
        <f t="shared" ca="1" si="3"/>
        <v>57</v>
      </c>
      <c r="D74" s="3">
        <f t="shared" si="4"/>
        <v>42670</v>
      </c>
      <c r="E74" s="4">
        <f t="shared" ca="1" si="2"/>
        <v>1092417.125</v>
      </c>
      <c r="F74" s="9">
        <f ca="1">IFERROR(Returns!E74/E$18-1,"")</f>
        <v>-1.847606488092679E-3</v>
      </c>
      <c r="G74" s="4">
        <f t="shared" si="0"/>
        <v>14833.8</v>
      </c>
      <c r="H74" s="9">
        <f>IFERROR(Returns!G74/G$18-1,"")</f>
        <v>1.0208459605418163E-2</v>
      </c>
      <c r="I74" s="9"/>
      <c r="J74" s="17">
        <f t="shared" ca="1" si="15"/>
        <v>-5.0891660057065247E-3</v>
      </c>
      <c r="K74" s="17">
        <f t="shared" ca="1" si="6"/>
        <v>-5.0891660057065247E-3</v>
      </c>
      <c r="L74" s="17">
        <f t="shared" ca="1" si="7"/>
        <v>-5.0891660057065247E-3</v>
      </c>
      <c r="M74" s="9"/>
      <c r="N74" s="17">
        <f t="shared" si="8"/>
        <v>1.7693616791376598E-3</v>
      </c>
      <c r="O74" s="17">
        <f t="shared" ca="1" si="9"/>
        <v>-6.8585276848441845E-3</v>
      </c>
      <c r="Q74" s="3">
        <f>+'Share Values'!E68</f>
        <v>41992</v>
      </c>
      <c r="R74" s="4">
        <f ca="1">+'Share Values'!CD68</f>
        <v>1006902.5</v>
      </c>
      <c r="S74" s="9">
        <f t="shared" ca="1" si="1"/>
        <v>6.9025000000000336E-3</v>
      </c>
      <c r="T74" s="4">
        <f>+'Share Values'!C68</f>
        <v>14468.3</v>
      </c>
      <c r="U74" s="9">
        <f>Returns!T74/Returns!$T$18-1</f>
        <v>-2.2768719521255809E-2</v>
      </c>
      <c r="V74" s="9"/>
      <c r="W74" s="17">
        <f t="shared" ca="1" si="10"/>
        <v>5.0933320023955897E-3</v>
      </c>
      <c r="X74" s="17">
        <f t="shared" ca="1" si="11"/>
        <v>0</v>
      </c>
      <c r="Y74" s="17" t="str">
        <f t="shared" ca="1" si="12"/>
        <v/>
      </c>
      <c r="Z74" s="17"/>
      <c r="AA74" s="17">
        <f t="shared" si="13"/>
        <v>8.4687874648006201E-3</v>
      </c>
      <c r="AB74" s="17">
        <f t="shared" ca="1" si="14"/>
        <v>-3.3754554624050304E-3</v>
      </c>
    </row>
    <row r="75" spans="2:28">
      <c r="B75" s="2">
        <f t="shared" ca="1" si="3"/>
        <v>58</v>
      </c>
      <c r="D75" s="3">
        <f t="shared" si="4"/>
        <v>42671</v>
      </c>
      <c r="E75" s="4">
        <f t="shared" ca="1" si="2"/>
        <v>1095346.3619999997</v>
      </c>
      <c r="F75" s="9">
        <f ca="1">IFERROR(Returns!E75/E$18-1,"")</f>
        <v>8.2886649626612297E-4</v>
      </c>
      <c r="G75" s="4">
        <f t="shared" si="0"/>
        <v>14785.3</v>
      </c>
      <c r="H75" s="9">
        <f>IFERROR(Returns!G75/G$18-1,"")</f>
        <v>6.9055223748459849E-3</v>
      </c>
      <c r="I75" s="9"/>
      <c r="J75" s="17">
        <f t="shared" ca="1" si="15"/>
        <v>2.6814272066630895E-3</v>
      </c>
      <c r="K75" s="17">
        <f t="shared" ca="1" si="6"/>
        <v>0</v>
      </c>
      <c r="L75" s="17" t="str">
        <f t="shared" ca="1" si="7"/>
        <v/>
      </c>
      <c r="M75" s="9"/>
      <c r="N75" s="17">
        <f t="shared" si="8"/>
        <v>-3.2695600587846485E-3</v>
      </c>
      <c r="O75" s="17">
        <f t="shared" ca="1" si="9"/>
        <v>5.950987265447738E-3</v>
      </c>
      <c r="Q75" s="3">
        <f>+'Share Values'!E69</f>
        <v>41995</v>
      </c>
      <c r="R75" s="4">
        <f ca="1">+'Share Values'!CD69</f>
        <v>1009722.5</v>
      </c>
      <c r="S75" s="9">
        <f t="shared" ca="1" si="1"/>
        <v>9.7225000000000783E-3</v>
      </c>
      <c r="T75" s="4">
        <f>+'Share Values'!C69</f>
        <v>14432.4</v>
      </c>
      <c r="U75" s="9">
        <f>Returns!T75/Returns!$T$18-1</f>
        <v>-2.5193510475907455E-2</v>
      </c>
      <c r="V75" s="9"/>
      <c r="W75" s="17">
        <f t="shared" ca="1" si="10"/>
        <v>2.8006683864625348E-3</v>
      </c>
      <c r="X75" s="17">
        <f t="shared" ca="1" si="11"/>
        <v>0</v>
      </c>
      <c r="Y75" s="17" t="str">
        <f t="shared" ca="1" si="12"/>
        <v/>
      </c>
      <c r="Z75" s="17"/>
      <c r="AA75" s="17">
        <f t="shared" si="13"/>
        <v>-2.4812866750066886E-3</v>
      </c>
      <c r="AB75" s="17">
        <f t="shared" ca="1" si="14"/>
        <v>5.2819550614692234E-3</v>
      </c>
    </row>
    <row r="76" spans="2:28">
      <c r="B76" s="2">
        <f t="shared" ca="1" si="3"/>
        <v>59</v>
      </c>
      <c r="D76" s="3">
        <f t="shared" si="4"/>
        <v>42672</v>
      </c>
      <c r="E76" s="4" t="str">
        <f t="shared" si="2"/>
        <v/>
      </c>
      <c r="F76" s="9" t="str">
        <f ca="1">IFERROR(Returns!E76/E$18-1,"")</f>
        <v/>
      </c>
      <c r="G76" s="4" t="str">
        <f t="shared" si="0"/>
        <v/>
      </c>
      <c r="H76" s="9" t="str">
        <f>IFERROR(Returns!G76/G$18-1,"")</f>
        <v/>
      </c>
      <c r="I76" s="9"/>
      <c r="J76" s="17">
        <f t="shared" ca="1" si="15"/>
        <v>0</v>
      </c>
      <c r="K76" s="17">
        <f t="shared" ca="1" si="6"/>
        <v>0</v>
      </c>
      <c r="L76" s="17" t="str">
        <f t="shared" ca="1" si="7"/>
        <v/>
      </c>
      <c r="M76" s="9"/>
      <c r="N76" s="17" t="str">
        <f t="shared" si="8"/>
        <v/>
      </c>
      <c r="O76" s="17" t="str">
        <f t="shared" ca="1" si="9"/>
        <v/>
      </c>
      <c r="Q76" s="3">
        <f>+'Share Values'!E70</f>
        <v>41996</v>
      </c>
      <c r="R76" s="4">
        <f ca="1">+'Share Values'!CD70</f>
        <v>1010666.25</v>
      </c>
      <c r="S76" s="9">
        <f t="shared" ca="1" si="1"/>
        <v>1.0666250000000099E-2</v>
      </c>
      <c r="T76" s="4">
        <f>+'Share Values'!C70</f>
        <v>14594</v>
      </c>
      <c r="U76" s="9">
        <f>Returns!T76/Returns!$T$18-1</f>
        <v>-1.4278574033798508E-2</v>
      </c>
      <c r="V76" s="9"/>
      <c r="W76" s="17">
        <f t="shared" ca="1" si="10"/>
        <v>9.3466274149589523E-4</v>
      </c>
      <c r="X76" s="17">
        <f t="shared" ca="1" si="11"/>
        <v>0</v>
      </c>
      <c r="Y76" s="17" t="str">
        <f t="shared" ca="1" si="12"/>
        <v/>
      </c>
      <c r="Z76" s="17"/>
      <c r="AA76" s="17">
        <f t="shared" si="13"/>
        <v>1.1197028907180995E-2</v>
      </c>
      <c r="AB76" s="17">
        <f t="shared" ca="1" si="14"/>
        <v>-1.02623661656851E-2</v>
      </c>
    </row>
    <row r="77" spans="2:28">
      <c r="B77" s="2">
        <f t="shared" ca="1" si="3"/>
        <v>60</v>
      </c>
      <c r="D77" s="3">
        <f t="shared" si="4"/>
        <v>42673</v>
      </c>
      <c r="E77" s="4" t="str">
        <f t="shared" si="2"/>
        <v/>
      </c>
      <c r="F77" s="9" t="str">
        <f ca="1">IFERROR(Returns!E77/E$18-1,"")</f>
        <v/>
      </c>
      <c r="G77" s="4" t="str">
        <f t="shared" si="0"/>
        <v/>
      </c>
      <c r="H77" s="9" t="str">
        <f>IFERROR(Returns!G77/G$18-1,"")</f>
        <v/>
      </c>
      <c r="I77" s="9"/>
      <c r="J77" s="17">
        <f t="shared" ca="1" si="15"/>
        <v>0</v>
      </c>
      <c r="K77" s="17">
        <f t="shared" ca="1" si="6"/>
        <v>0</v>
      </c>
      <c r="L77" s="17" t="str">
        <f t="shared" ca="1" si="7"/>
        <v/>
      </c>
      <c r="M77" s="9"/>
      <c r="N77" s="17" t="str">
        <f t="shared" si="8"/>
        <v/>
      </c>
      <c r="O77" s="17" t="str">
        <f t="shared" ca="1" si="9"/>
        <v/>
      </c>
      <c r="Q77" s="3">
        <f>+'Share Values'!E71</f>
        <v>41997</v>
      </c>
      <c r="R77" s="4">
        <f ca="1">+'Share Values'!CD71</f>
        <v>1010130</v>
      </c>
      <c r="S77" s="9">
        <f t="shared" ca="1" si="1"/>
        <v>1.0129999999999972E-2</v>
      </c>
      <c r="T77" s="4">
        <f>+'Share Values'!C71</f>
        <v>14609.3</v>
      </c>
      <c r="U77" s="9">
        <f>Returns!T77/Returns!$T$18-1</f>
        <v>-1.3245167303821637E-2</v>
      </c>
      <c r="V77" s="9"/>
      <c r="W77" s="17">
        <f t="shared" ca="1" si="10"/>
        <v>-5.3059058813931248E-4</v>
      </c>
      <c r="X77" s="17">
        <f t="shared" ca="1" si="11"/>
        <v>-5.3059058813931248E-4</v>
      </c>
      <c r="Y77" s="17">
        <f t="shared" ca="1" si="12"/>
        <v>-5.3059058813931248E-4</v>
      </c>
      <c r="Z77" s="17"/>
      <c r="AA77" s="17">
        <f t="shared" si="13"/>
        <v>1.0483760449500057E-3</v>
      </c>
      <c r="AB77" s="17">
        <f t="shared" ca="1" si="14"/>
        <v>-1.5789666330893182E-3</v>
      </c>
    </row>
    <row r="78" spans="2:28">
      <c r="B78" s="2">
        <f t="shared" ca="1" si="3"/>
        <v>61</v>
      </c>
      <c r="D78" s="3">
        <f t="shared" si="4"/>
        <v>42674</v>
      </c>
      <c r="E78" s="4">
        <f t="shared" ca="1" si="2"/>
        <v>1093983.0119999999</v>
      </c>
      <c r="F78" s="9">
        <f ca="1">IFERROR(Returns!E78/E$18-1,"")</f>
        <v>-4.1683996013386349E-4</v>
      </c>
      <c r="G78" s="4">
        <f t="shared" si="0"/>
        <v>14787.3</v>
      </c>
      <c r="H78" s="9">
        <f>IFERROR(Returns!G78/G$18-1,"")</f>
        <v>7.0417259719828262E-3</v>
      </c>
      <c r="I78" s="9"/>
      <c r="J78" s="17">
        <f t="shared" ca="1" si="15"/>
        <v>0</v>
      </c>
      <c r="K78" s="17">
        <f t="shared" ca="1" si="6"/>
        <v>0</v>
      </c>
      <c r="L78" s="17" t="str">
        <f t="shared" ca="1" si="7"/>
        <v/>
      </c>
      <c r="M78" s="9"/>
      <c r="N78" s="17" t="str">
        <f t="shared" si="8"/>
        <v/>
      </c>
      <c r="O78" s="17" t="str">
        <f t="shared" ca="1" si="9"/>
        <v/>
      </c>
      <c r="Q78" s="3">
        <f>+'Share Values'!E72</f>
        <v>42002</v>
      </c>
      <c r="R78" s="4">
        <f ca="1">+'Share Values'!CD72</f>
        <v>1012457.5</v>
      </c>
      <c r="S78" s="9">
        <f t="shared" ca="1" si="1"/>
        <v>1.245750000000001E-2</v>
      </c>
      <c r="T78" s="4">
        <f>+'Share Values'!C72</f>
        <v>14663.9</v>
      </c>
      <c r="U78" s="9">
        <f>Returns!T78/Returns!$T$18-1</f>
        <v>-9.5573236791981486E-3</v>
      </c>
      <c r="V78" s="9"/>
      <c r="W78" s="17">
        <f t="shared" ca="1" si="10"/>
        <v>2.3041588706405047E-3</v>
      </c>
      <c r="X78" s="17">
        <f t="shared" ca="1" si="11"/>
        <v>0</v>
      </c>
      <c r="Y78" s="17" t="str">
        <f t="shared" ca="1" si="12"/>
        <v/>
      </c>
      <c r="Z78" s="17"/>
      <c r="AA78" s="17">
        <f t="shared" si="13"/>
        <v>3.737345389580593E-3</v>
      </c>
      <c r="AB78" s="17">
        <f t="shared" ca="1" si="14"/>
        <v>-1.4331865189400883E-3</v>
      </c>
    </row>
    <row r="79" spans="2:28">
      <c r="B79" s="2">
        <f t="shared" ca="1" si="3"/>
        <v>62</v>
      </c>
      <c r="D79" s="3">
        <f t="shared" si="4"/>
        <v>42675</v>
      </c>
      <c r="E79" s="4">
        <f t="shared" ca="1" si="2"/>
        <v>1093838.7119999998</v>
      </c>
      <c r="F79" s="9">
        <f ca="1">IFERROR(Returns!E79/E$18-1,"")</f>
        <v>-5.4868830550258707E-4</v>
      </c>
      <c r="G79" s="4">
        <f t="shared" si="0"/>
        <v>14778.3</v>
      </c>
      <c r="H79" s="9">
        <f>IFERROR(Returns!G79/G$18-1,"")</f>
        <v>6.4288097848663739E-3</v>
      </c>
      <c r="I79" s="9"/>
      <c r="J79" s="17">
        <f t="shared" ca="1" si="15"/>
        <v>-1.3190332794676962E-4</v>
      </c>
      <c r="K79" s="17">
        <f t="shared" ca="1" si="6"/>
        <v>-1.3190332794676962E-4</v>
      </c>
      <c r="L79" s="17">
        <f t="shared" ca="1" si="7"/>
        <v>-1.3190332794676962E-4</v>
      </c>
      <c r="M79" s="9"/>
      <c r="N79" s="17">
        <f t="shared" si="8"/>
        <v>-6.0863037877101345E-4</v>
      </c>
      <c r="O79" s="17">
        <f t="shared" ca="1" si="9"/>
        <v>4.7672705082424383E-4</v>
      </c>
      <c r="Q79" s="3">
        <f>+'Share Values'!E73</f>
        <v>42003</v>
      </c>
      <c r="R79" s="4">
        <f ca="1">+'Share Values'!CD73</f>
        <v>1014248.75</v>
      </c>
      <c r="S79" s="9">
        <f t="shared" ca="1" si="1"/>
        <v>1.4248749999999921E-2</v>
      </c>
      <c r="T79" s="4">
        <f>+'Share Values'!C73</f>
        <v>14640</v>
      </c>
      <c r="U79" s="9">
        <f>Returns!T79/Returns!$T$18-1</f>
        <v>-1.1171599551514921E-2</v>
      </c>
      <c r="V79" s="9"/>
      <c r="W79" s="17">
        <f t="shared" ca="1" si="10"/>
        <v>1.769210065607707E-3</v>
      </c>
      <c r="X79" s="17">
        <f t="shared" ca="1" si="11"/>
        <v>0</v>
      </c>
      <c r="Y79" s="17" t="str">
        <f t="shared" ca="1" si="12"/>
        <v/>
      </c>
      <c r="Z79" s="17"/>
      <c r="AA79" s="17">
        <f t="shared" si="13"/>
        <v>-1.6298529040704723E-3</v>
      </c>
      <c r="AB79" s="17">
        <f t="shared" ca="1" si="14"/>
        <v>3.3990629696781793E-3</v>
      </c>
    </row>
    <row r="80" spans="2:28">
      <c r="B80" s="2">
        <f t="shared" ca="1" si="3"/>
        <v>63</v>
      </c>
      <c r="D80" s="3">
        <f t="shared" si="4"/>
        <v>42676</v>
      </c>
      <c r="E80" s="4">
        <f t="shared" ca="1" si="2"/>
        <v>1086735.1319999998</v>
      </c>
      <c r="F80" s="9">
        <f ca="1">IFERROR(Returns!E80/E$18-1,"")</f>
        <v>-7.0393000116339977E-3</v>
      </c>
      <c r="G80" s="4">
        <f t="shared" si="0"/>
        <v>14594.7</v>
      </c>
      <c r="H80" s="9">
        <f>IFERROR(Returns!G80/G$18-1,"")</f>
        <v>-6.0746804323101866E-3</v>
      </c>
      <c r="I80" s="9"/>
      <c r="J80" s="17">
        <f t="shared" ca="1" si="15"/>
        <v>-6.4941749839989571E-3</v>
      </c>
      <c r="K80" s="17">
        <f t="shared" ca="1" si="6"/>
        <v>-6.4941749839989571E-3</v>
      </c>
      <c r="L80" s="17">
        <f t="shared" ca="1" si="7"/>
        <v>-6.6252217086530951E-3</v>
      </c>
      <c r="M80" s="9"/>
      <c r="N80" s="17">
        <f t="shared" si="8"/>
        <v>-1.2423621120155826E-2</v>
      </c>
      <c r="O80" s="17">
        <f t="shared" ca="1" si="9"/>
        <v>5.9294461361568684E-3</v>
      </c>
      <c r="Q80" s="3">
        <f>+'Share Values'!E74</f>
        <v>42004</v>
      </c>
      <c r="R80" s="4">
        <f ca="1">+'Share Values'!CD74</f>
        <v>1019781.25</v>
      </c>
      <c r="S80" s="9">
        <f t="shared" ca="1" si="1"/>
        <v>1.9781250000000083E-2</v>
      </c>
      <c r="T80" s="4">
        <f>+'Share Values'!C74</f>
        <v>14632.4</v>
      </c>
      <c r="U80" s="9">
        <f>Returns!T80/Returns!$T$18-1</f>
        <v>-1.1684925770327093E-2</v>
      </c>
      <c r="V80" s="9"/>
      <c r="W80" s="17">
        <f t="shared" ca="1" si="10"/>
        <v>5.4547762568106783E-3</v>
      </c>
      <c r="X80" s="17">
        <f t="shared" ca="1" si="11"/>
        <v>0</v>
      </c>
      <c r="Y80" s="17" t="str">
        <f t="shared" ca="1" si="12"/>
        <v/>
      </c>
      <c r="Z80" s="17"/>
      <c r="AA80" s="17">
        <f t="shared" si="13"/>
        <v>-5.1912568306011764E-4</v>
      </c>
      <c r="AB80" s="17">
        <f t="shared" ca="1" si="14"/>
        <v>5.973901939870796E-3</v>
      </c>
    </row>
    <row r="81" spans="2:28">
      <c r="B81" s="2">
        <f t="shared" ca="1" si="3"/>
        <v>64</v>
      </c>
      <c r="D81" s="3">
        <f t="shared" si="4"/>
        <v>42677</v>
      </c>
      <c r="E81" s="4">
        <f t="shared" ca="1" si="2"/>
        <v>1084704.3019999999</v>
      </c>
      <c r="F81" s="9">
        <f ca="1">IFERROR(Returns!E81/E$18-1,"")</f>
        <v>-8.8948895835345709E-3</v>
      </c>
      <c r="G81" s="4">
        <f t="shared" si="0"/>
        <v>14583.4</v>
      </c>
      <c r="H81" s="9">
        <f>IFERROR(Returns!G81/G$18-1,"")</f>
        <v>-6.844230756134273E-3</v>
      </c>
      <c r="I81" s="9"/>
      <c r="J81" s="17">
        <f t="shared" ca="1" si="15"/>
        <v>-1.8687442231322127E-3</v>
      </c>
      <c r="K81" s="17">
        <f t="shared" ca="1" si="6"/>
        <v>-1.8687442231322127E-3</v>
      </c>
      <c r="L81" s="17">
        <f t="shared" ca="1" si="7"/>
        <v>-8.481585086990262E-3</v>
      </c>
      <c r="M81" s="9"/>
      <c r="N81" s="17">
        <f t="shared" si="8"/>
        <v>-7.7425366742733814E-4</v>
      </c>
      <c r="O81" s="17">
        <f t="shared" ca="1" si="9"/>
        <v>-1.0944905557048745E-3</v>
      </c>
      <c r="Q81" s="3">
        <f>+'Share Values'!E75</f>
        <v>42006</v>
      </c>
      <c r="R81" s="4">
        <f ca="1">+'Share Values'!CD75</f>
        <v>1019406.25</v>
      </c>
      <c r="S81" s="9">
        <f t="shared" ca="1" si="1"/>
        <v>1.9406250000000069E-2</v>
      </c>
      <c r="T81" s="4">
        <f>+'Share Values'!C75</f>
        <v>14753.7</v>
      </c>
      <c r="U81" s="9">
        <f>Returns!T81/Returns!$T$18-1</f>
        <v>-3.4919691463924929E-3</v>
      </c>
      <c r="V81" s="9"/>
      <c r="W81" s="17">
        <f t="shared" ca="1" si="10"/>
        <v>-3.6772592161304907E-4</v>
      </c>
      <c r="X81" s="17">
        <f t="shared" ca="1" si="11"/>
        <v>-3.6772592161304907E-4</v>
      </c>
      <c r="Y81" s="17">
        <f t="shared" ca="1" si="12"/>
        <v>-3.6772592161304907E-4</v>
      </c>
      <c r="Z81" s="17"/>
      <c r="AA81" s="17">
        <f t="shared" si="13"/>
        <v>8.2898225854952656E-3</v>
      </c>
      <c r="AB81" s="17">
        <f t="shared" ca="1" si="14"/>
        <v>-8.6575485071083147E-3</v>
      </c>
    </row>
    <row r="82" spans="2:28">
      <c r="B82" s="2">
        <f t="shared" ca="1" si="3"/>
        <v>65</v>
      </c>
      <c r="D82" s="3">
        <f t="shared" si="4"/>
        <v>42678</v>
      </c>
      <c r="E82" s="4">
        <f t="shared" ref="E82:E145" ca="1" si="16">+IFERROR(VLOOKUP(D82,$Q$18:$U$1048576,COLUMNS($Q$18:$R$18),FALSE),"")</f>
        <v>1074381.4019999998</v>
      </c>
      <c r="F82" s="9">
        <f ca="1">IFERROR(Returns!E82/E$18-1,"")</f>
        <v>-1.8327025996614177E-2</v>
      </c>
      <c r="G82" s="4">
        <f t="shared" ref="G82:G145" si="17">+IFERROR(VLOOKUP(D82,$Q$18:$U$1048576,COLUMNS($Q$18:$T$18),FALSE),"")</f>
        <v>14509.3</v>
      </c>
      <c r="H82" s="9">
        <f>IFERROR(Returns!G82/G$18-1,"")</f>
        <v>-1.1890574030060108E-2</v>
      </c>
      <c r="I82" s="9"/>
      <c r="J82" s="17">
        <f t="shared" ca="1" si="15"/>
        <v>-9.5167871842737339E-3</v>
      </c>
      <c r="K82" s="17">
        <f t="shared" ca="1" si="6"/>
        <v>-9.5167871842737339E-3</v>
      </c>
      <c r="L82" s="17">
        <f t="shared" ca="1" si="7"/>
        <v>-1.7917654831005825E-2</v>
      </c>
      <c r="M82" s="9"/>
      <c r="N82" s="17">
        <f t="shared" si="8"/>
        <v>-5.0811196291674632E-3</v>
      </c>
      <c r="O82" s="17">
        <f t="shared" ca="1" si="9"/>
        <v>-4.4356675551062708E-3</v>
      </c>
      <c r="Q82" s="3">
        <f>+'Share Values'!E76</f>
        <v>42009</v>
      </c>
      <c r="R82" s="4">
        <f ca="1">+'Share Values'!CD76</f>
        <v>1014365</v>
      </c>
      <c r="S82" s="9">
        <f t="shared" ref="S82:S145" ca="1" si="18">R82/$R$18-1</f>
        <v>1.4364999999999961E-2</v>
      </c>
      <c r="T82" s="4">
        <f>+'Share Values'!C76</f>
        <v>14392.7</v>
      </c>
      <c r="U82" s="9">
        <f>Returns!T82/Returns!$T$18-1</f>
        <v>-2.7874964539965075E-2</v>
      </c>
      <c r="V82" s="9"/>
      <c r="W82" s="17">
        <f t="shared" ca="1" si="10"/>
        <v>-4.9452806474357125E-3</v>
      </c>
      <c r="X82" s="17">
        <f t="shared" ca="1" si="11"/>
        <v>-4.9452806474357125E-3</v>
      </c>
      <c r="Y82" s="17">
        <f t="shared" ca="1" si="12"/>
        <v>-5.3111880611650397E-3</v>
      </c>
      <c r="Z82" s="17"/>
      <c r="AA82" s="17">
        <f t="shared" si="13"/>
        <v>-2.4468438425615302E-2</v>
      </c>
      <c r="AB82" s="17">
        <f t="shared" ca="1" si="14"/>
        <v>1.952315777817959E-2</v>
      </c>
    </row>
    <row r="83" spans="2:28">
      <c r="B83" s="2">
        <f t="shared" ca="1" si="3"/>
        <v>66</v>
      </c>
      <c r="D83" s="3">
        <f t="shared" si="4"/>
        <v>42679</v>
      </c>
      <c r="E83" s="4" t="str">
        <f t="shared" si="16"/>
        <v/>
      </c>
      <c r="F83" s="9" t="str">
        <f ca="1">IFERROR(Returns!E83/E$18-1,"")</f>
        <v/>
      </c>
      <c r="G83" s="4" t="str">
        <f t="shared" si="17"/>
        <v/>
      </c>
      <c r="H83" s="9" t="str">
        <f>IFERROR(Returns!G83/G$18-1,"")</f>
        <v/>
      </c>
      <c r="I83" s="9"/>
      <c r="J83" s="17">
        <f t="shared" ca="1" si="15"/>
        <v>0</v>
      </c>
      <c r="K83" s="17">
        <f t="shared" ca="1" si="6"/>
        <v>0</v>
      </c>
      <c r="L83" s="17" t="str">
        <f t="shared" ca="1" si="7"/>
        <v/>
      </c>
      <c r="M83" s="9"/>
      <c r="N83" s="17" t="str">
        <f t="shared" si="8"/>
        <v/>
      </c>
      <c r="O83" s="17" t="str">
        <f t="shared" ca="1" si="9"/>
        <v/>
      </c>
      <c r="Q83" s="3">
        <f>+'Share Values'!E77</f>
        <v>42010</v>
      </c>
      <c r="R83" s="4">
        <f ca="1">+'Share Values'!CD77</f>
        <v>1010995</v>
      </c>
      <c r="S83" s="9">
        <f t="shared" ca="1" si="18"/>
        <v>1.0995000000000088E-2</v>
      </c>
      <c r="T83" s="4">
        <f>+'Share Values'!C77</f>
        <v>14246.8</v>
      </c>
      <c r="U83" s="9">
        <f>Returns!T83/Returns!$T$18-1</f>
        <v>-3.7729477082686036E-2</v>
      </c>
      <c r="V83" s="9"/>
      <c r="W83" s="17">
        <f t="shared" ca="1" si="10"/>
        <v>-3.3222755122662706E-3</v>
      </c>
      <c r="X83" s="17">
        <f t="shared" ca="1" si="11"/>
        <v>-3.3222755122662706E-3</v>
      </c>
      <c r="Y83" s="17">
        <f t="shared" ca="1" si="12"/>
        <v>-8.6158183433946434E-3</v>
      </c>
      <c r="Z83" s="17"/>
      <c r="AA83" s="17">
        <f t="shared" si="13"/>
        <v>-1.0137083382548151E-2</v>
      </c>
      <c r="AB83" s="17">
        <f t="shared" ca="1" si="14"/>
        <v>6.8148078702818804E-3</v>
      </c>
    </row>
    <row r="84" spans="2:28">
      <c r="B84" s="2">
        <f t="shared" ref="B84:B147" ca="1" si="19">+OFFSET(B84,-1,0)+1</f>
        <v>67</v>
      </c>
      <c r="D84" s="3">
        <f t="shared" ref="D84:D147" si="20">+IF(D83+1&lt;=$E$6,D83+1,"")</f>
        <v>42680</v>
      </c>
      <c r="E84" s="4" t="str">
        <f t="shared" si="16"/>
        <v/>
      </c>
      <c r="F84" s="9" t="str">
        <f ca="1">IFERROR(Returns!E84/E$18-1,"")</f>
        <v/>
      </c>
      <c r="G84" s="4" t="str">
        <f t="shared" si="17"/>
        <v/>
      </c>
      <c r="H84" s="9" t="str">
        <f>IFERROR(Returns!G84/G$18-1,"")</f>
        <v/>
      </c>
      <c r="I84" s="9"/>
      <c r="J84" s="17">
        <f t="shared" ca="1" si="15"/>
        <v>0</v>
      </c>
      <c r="K84" s="17">
        <f t="shared" ref="K84:K147" ca="1" si="21">IFERROR(MIN(J84,0),"")</f>
        <v>0</v>
      </c>
      <c r="L84" s="17" t="str">
        <f t="shared" ref="L84:L147" ca="1" si="22">IFERROR(IF(AND(K84&lt;0,K83&lt;0),(1+K84)*(1+L83)-1,IF(K84&lt;0,K84,"")),"")</f>
        <v/>
      </c>
      <c r="M84" s="9"/>
      <c r="N84" s="17" t="str">
        <f t="shared" ref="N84:N147" si="23">+IFERROR(G84/G83-1,"")</f>
        <v/>
      </c>
      <c r="O84" s="17" t="str">
        <f t="shared" ref="O84:O147" ca="1" si="24">+IFERROR(J84-N84,"")</f>
        <v/>
      </c>
      <c r="Q84" s="3">
        <f>+'Share Values'!E78</f>
        <v>42011</v>
      </c>
      <c r="R84" s="4">
        <f ca="1">+'Share Values'!CD78</f>
        <v>1010930</v>
      </c>
      <c r="S84" s="9">
        <f t="shared" ca="1" si="18"/>
        <v>1.0930000000000106E-2</v>
      </c>
      <c r="T84" s="4">
        <f>+'Share Values'!C78</f>
        <v>14285</v>
      </c>
      <c r="U84" s="9">
        <f>Returns!T84/Returns!$T$18-1</f>
        <v>-3.5149337403920122E-2</v>
      </c>
      <c r="V84" s="9"/>
      <c r="W84" s="17">
        <f t="shared" ref="W84:W147" ca="1" si="25">(R84/R83)-1</f>
        <v>-6.4293097394196863E-5</v>
      </c>
      <c r="X84" s="17">
        <f t="shared" ref="X84:X147" ca="1" si="26">IF(W84&lt;0,W84,0)</f>
        <v>-6.4293097394196863E-5</v>
      </c>
      <c r="Y84" s="17">
        <f t="shared" ref="Y84:Y147" ca="1" si="27">IF(AND(X84&lt;0,X83&lt;0),(1+X84)*(1+Y83)-1,IF(X84&lt;0,X84,""))</f>
        <v>-8.6795575031409777E-3</v>
      </c>
      <c r="Z84" s="17"/>
      <c r="AA84" s="17">
        <f t="shared" ref="AA84:AA147" si="28">+T84/T83-1</f>
        <v>2.6813038717465876E-3</v>
      </c>
      <c r="AB84" s="17">
        <f t="shared" ref="AB84:AB147" ca="1" si="29">+W84-AA84</f>
        <v>-2.7455969691407844E-3</v>
      </c>
    </row>
    <row r="85" spans="2:28">
      <c r="B85" s="2">
        <f t="shared" ca="1" si="19"/>
        <v>68</v>
      </c>
      <c r="D85" s="3">
        <f t="shared" si="20"/>
        <v>42681</v>
      </c>
      <c r="E85" s="4">
        <f t="shared" ca="1" si="16"/>
        <v>1073404.122</v>
      </c>
      <c r="F85" s="9">
        <f ca="1">IFERROR(Returns!E85/E$18-1,"")</f>
        <v>-1.921997645373108E-2</v>
      </c>
      <c r="G85" s="4">
        <f t="shared" si="17"/>
        <v>14652.5</v>
      </c>
      <c r="H85" s="9">
        <f>IFERROR(Returns!G85/G$18-1,"")</f>
        <v>-2.1383964750508744E-3</v>
      </c>
      <c r="I85" s="9"/>
      <c r="J85" s="17">
        <f t="shared" ca="1" si="15"/>
        <v>0</v>
      </c>
      <c r="K85" s="17">
        <f t="shared" ca="1" si="21"/>
        <v>0</v>
      </c>
      <c r="L85" s="17" t="str">
        <f t="shared" ca="1" si="22"/>
        <v/>
      </c>
      <c r="M85" s="9"/>
      <c r="N85" s="17" t="str">
        <f t="shared" si="23"/>
        <v/>
      </c>
      <c r="O85" s="17" t="str">
        <f t="shared" ca="1" si="24"/>
        <v/>
      </c>
      <c r="Q85" s="3">
        <f>+'Share Values'!E79</f>
        <v>42012</v>
      </c>
      <c r="R85" s="4">
        <f ca="1">+'Share Values'!CD79</f>
        <v>1010462.5</v>
      </c>
      <c r="S85" s="9">
        <f t="shared" ca="1" si="18"/>
        <v>1.0462500000000041E-2</v>
      </c>
      <c r="T85" s="4">
        <f>+'Share Values'!C79</f>
        <v>14457.7</v>
      </c>
      <c r="U85" s="9">
        <f>Returns!T85/Returns!$T$18-1</f>
        <v>-2.3484674510651393E-2</v>
      </c>
      <c r="V85" s="9"/>
      <c r="W85" s="17">
        <f t="shared" ca="1" si="25"/>
        <v>-4.6244547100193767E-4</v>
      </c>
      <c r="X85" s="17">
        <f t="shared" ca="1" si="26"/>
        <v>-4.6244547100193767E-4</v>
      </c>
      <c r="Y85" s="17">
        <f t="shared" ca="1" si="27"/>
        <v>-9.1379891520853018E-3</v>
      </c>
      <c r="Z85" s="17"/>
      <c r="AA85" s="17">
        <f t="shared" si="28"/>
        <v>1.2089604480224114E-2</v>
      </c>
      <c r="AB85" s="17">
        <f t="shared" ca="1" si="29"/>
        <v>-1.2552049951226052E-2</v>
      </c>
    </row>
    <row r="86" spans="2:28">
      <c r="B86" s="2">
        <f t="shared" ca="1" si="19"/>
        <v>69</v>
      </c>
      <c r="D86" s="3">
        <f t="shared" si="20"/>
        <v>42682</v>
      </c>
      <c r="E86" s="4">
        <f t="shared" ca="1" si="16"/>
        <v>1073313.352</v>
      </c>
      <c r="F86" s="9">
        <f ca="1">IFERROR(Returns!E86/E$18-1,"")</f>
        <v>-1.930291390563077E-2</v>
      </c>
      <c r="G86" s="4">
        <f t="shared" si="17"/>
        <v>14656.8</v>
      </c>
      <c r="H86" s="9">
        <f>IFERROR(Returns!G86/G$18-1,"")</f>
        <v>-1.845558741206399E-3</v>
      </c>
      <c r="I86" s="9"/>
      <c r="J86" s="17">
        <f t="shared" ca="1" si="15"/>
        <v>-8.4562745884420032E-5</v>
      </c>
      <c r="K86" s="17">
        <f t="shared" ca="1" si="21"/>
        <v>-8.4562745884420032E-5</v>
      </c>
      <c r="L86" s="17">
        <f t="shared" ca="1" si="22"/>
        <v>-8.4562745884420032E-5</v>
      </c>
      <c r="M86" s="9"/>
      <c r="N86" s="17">
        <f t="shared" si="23"/>
        <v>2.9346527896256802E-4</v>
      </c>
      <c r="O86" s="17">
        <f t="shared" ca="1" si="24"/>
        <v>-3.7802802484698805E-4</v>
      </c>
      <c r="Q86" s="3">
        <f>+'Share Values'!E80</f>
        <v>42013</v>
      </c>
      <c r="R86" s="4">
        <f ca="1">+'Share Values'!CD80</f>
        <v>1005260</v>
      </c>
      <c r="S86" s="9">
        <f t="shared" ca="1" si="18"/>
        <v>5.2600000000000424E-3</v>
      </c>
      <c r="T86" s="4">
        <f>+'Share Values'!C80</f>
        <v>14384.9</v>
      </c>
      <c r="U86" s="9">
        <f>Returns!T86/Returns!$T$18-1</f>
        <v>-2.8401799343482748E-2</v>
      </c>
      <c r="V86" s="9"/>
      <c r="W86" s="17">
        <f t="shared" ca="1" si="25"/>
        <v>-5.1486324331679878E-3</v>
      </c>
      <c r="X86" s="17">
        <f t="shared" ca="1" si="26"/>
        <v>-5.1486324331679878E-3</v>
      </c>
      <c r="Y86" s="17">
        <f t="shared" ca="1" si="27"/>
        <v>-1.4239573437930919E-2</v>
      </c>
      <c r="Z86" s="17"/>
      <c r="AA86" s="17">
        <f t="shared" si="28"/>
        <v>-5.03537907135998E-3</v>
      </c>
      <c r="AB86" s="17">
        <f t="shared" ca="1" si="29"/>
        <v>-1.1325336180800782E-4</v>
      </c>
    </row>
    <row r="87" spans="2:28">
      <c r="B87" s="2">
        <f t="shared" ca="1" si="19"/>
        <v>70</v>
      </c>
      <c r="D87" s="3">
        <f t="shared" si="20"/>
        <v>42683</v>
      </c>
      <c r="E87" s="4">
        <f t="shared" ca="1" si="16"/>
        <v>1069572.0119999999</v>
      </c>
      <c r="F87" s="9">
        <f ca="1">IFERROR(Returns!E87/E$18-1,"")</f>
        <v>-2.2721413479172337E-2</v>
      </c>
      <c r="G87" s="4">
        <f t="shared" si="17"/>
        <v>14759.9</v>
      </c>
      <c r="H87" s="9">
        <f>IFERROR(Returns!G87/G$18-1,"")</f>
        <v>5.1757366912059677E-3</v>
      </c>
      <c r="I87" s="9"/>
      <c r="J87" s="17">
        <f t="shared" ca="1" si="15"/>
        <v>-3.4857853887949597E-3</v>
      </c>
      <c r="K87" s="17">
        <f t="shared" ca="1" si="21"/>
        <v>-3.4857853887949597E-3</v>
      </c>
      <c r="L87" s="17">
        <f t="shared" ca="1" si="22"/>
        <v>-3.5700533670953716E-3</v>
      </c>
      <c r="M87" s="9"/>
      <c r="N87" s="17">
        <f t="shared" si="23"/>
        <v>7.0342776049343581E-3</v>
      </c>
      <c r="O87" s="17">
        <f t="shared" ca="1" si="24"/>
        <v>-1.0520062993729318E-2</v>
      </c>
      <c r="Q87" s="3">
        <f>+'Share Values'!E81</f>
        <v>42016</v>
      </c>
      <c r="R87" s="4">
        <f ca="1">+'Share Values'!CD81</f>
        <v>999992.5</v>
      </c>
      <c r="S87" s="9">
        <f t="shared" ca="1" si="18"/>
        <v>-7.500000000049134E-6</v>
      </c>
      <c r="T87" s="4">
        <f>+'Share Values'!C81</f>
        <v>14265</v>
      </c>
      <c r="U87" s="9">
        <f>Returns!T87/Returns!$T$18-1</f>
        <v>-3.650019587447817E-2</v>
      </c>
      <c r="V87" s="9"/>
      <c r="W87" s="17">
        <f t="shared" ca="1" si="25"/>
        <v>-5.239937926506566E-3</v>
      </c>
      <c r="X87" s="17">
        <f t="shared" ca="1" si="26"/>
        <v>-5.239937926506566E-3</v>
      </c>
      <c r="Y87" s="17">
        <f t="shared" ca="1" si="27"/>
        <v>-1.940489688352276E-2</v>
      </c>
      <c r="Z87" s="17"/>
      <c r="AA87" s="17">
        <f t="shared" si="28"/>
        <v>-8.3351291979784081E-3</v>
      </c>
      <c r="AB87" s="17">
        <f t="shared" ca="1" si="29"/>
        <v>3.0951912714718421E-3</v>
      </c>
    </row>
    <row r="88" spans="2:28">
      <c r="B88" s="2">
        <f t="shared" ca="1" si="19"/>
        <v>71</v>
      </c>
      <c r="D88" s="3">
        <f t="shared" si="20"/>
        <v>42684</v>
      </c>
      <c r="E88" s="4">
        <f t="shared" ca="1" si="16"/>
        <v>1066904.9419999998</v>
      </c>
      <c r="F88" s="9">
        <f ca="1">IFERROR(Returns!E88/E$18-1,"")</f>
        <v>-2.5158341867825951E-2</v>
      </c>
      <c r="G88" s="4">
        <f t="shared" si="17"/>
        <v>14744.3</v>
      </c>
      <c r="H88" s="9">
        <f>IFERROR(Returns!G88/G$18-1,"")</f>
        <v>4.1133486335374059E-3</v>
      </c>
      <c r="I88" s="9"/>
      <c r="J88" s="17">
        <f t="shared" ca="1" si="15"/>
        <v>-2.4935861915579283E-3</v>
      </c>
      <c r="K88" s="17">
        <f t="shared" ca="1" si="21"/>
        <v>-2.4935861915579283E-3</v>
      </c>
      <c r="L88" s="17">
        <f t="shared" ca="1" si="22"/>
        <v>-6.054737322873982E-3</v>
      </c>
      <c r="M88" s="9"/>
      <c r="N88" s="17">
        <f t="shared" si="23"/>
        <v>-1.0569177297949928E-3</v>
      </c>
      <c r="O88" s="17">
        <f t="shared" ca="1" si="24"/>
        <v>-1.4366684617629355E-3</v>
      </c>
      <c r="Q88" s="3">
        <f>+'Share Values'!E82</f>
        <v>42017</v>
      </c>
      <c r="R88" s="4">
        <f ca="1">+'Share Values'!CD82</f>
        <v>997133.75</v>
      </c>
      <c r="S88" s="9">
        <f t="shared" ca="1" si="18"/>
        <v>-2.8662499999999591E-3</v>
      </c>
      <c r="T88" s="4">
        <f>+'Share Values'!C82</f>
        <v>14187.2</v>
      </c>
      <c r="U88" s="9">
        <f>Returns!T88/Returns!$T$18-1</f>
        <v>-4.1755035324948953E-2</v>
      </c>
      <c r="V88" s="9"/>
      <c r="W88" s="17">
        <f t="shared" ca="1" si="25"/>
        <v>-2.8587714407858345E-3</v>
      </c>
      <c r="X88" s="17">
        <f t="shared" ca="1" si="26"/>
        <v>-2.8587714407858345E-3</v>
      </c>
      <c r="Y88" s="17">
        <f t="shared" ca="1" si="27"/>
        <v>-2.2208194159286543E-2</v>
      </c>
      <c r="Z88" s="17"/>
      <c r="AA88" s="17">
        <f t="shared" si="28"/>
        <v>-5.453908166841881E-3</v>
      </c>
      <c r="AB88" s="17">
        <f t="shared" ca="1" si="29"/>
        <v>2.5951367260560465E-3</v>
      </c>
    </row>
    <row r="89" spans="2:28">
      <c r="B89" s="2">
        <f t="shared" ca="1" si="19"/>
        <v>72</v>
      </c>
      <c r="D89" s="3">
        <f t="shared" si="20"/>
        <v>42685</v>
      </c>
      <c r="E89" s="4">
        <f t="shared" ca="1" si="16"/>
        <v>1052733.3419999999</v>
      </c>
      <c r="F89" s="9">
        <f ca="1">IFERROR(Returns!E89/E$18-1,"")</f>
        <v>-3.8107073754368948E-2</v>
      </c>
      <c r="G89" s="4">
        <f t="shared" si="17"/>
        <v>14555.4</v>
      </c>
      <c r="H89" s="9">
        <f>IFERROR(Returns!G89/G$18-1,"")</f>
        <v>-8.7510811160522728E-3</v>
      </c>
      <c r="I89" s="9"/>
      <c r="J89" s="17">
        <f t="shared" ca="1" si="15"/>
        <v>-1.3282907822541379E-2</v>
      </c>
      <c r="K89" s="17">
        <f t="shared" ca="1" si="21"/>
        <v>-1.3282907822541379E-2</v>
      </c>
      <c r="L89" s="17">
        <f t="shared" ca="1" si="22"/>
        <v>-1.9257220627665883E-2</v>
      </c>
      <c r="M89" s="9"/>
      <c r="N89" s="17">
        <f t="shared" si="23"/>
        <v>-1.2811730634889384E-2</v>
      </c>
      <c r="O89" s="17">
        <f t="shared" ca="1" si="24"/>
        <v>-4.7117718765199434E-4</v>
      </c>
      <c r="Q89" s="3">
        <f>+'Share Values'!E83</f>
        <v>42018</v>
      </c>
      <c r="R89" s="4">
        <f ca="1">+'Share Values'!CD83</f>
        <v>1013640</v>
      </c>
      <c r="S89" s="9">
        <f t="shared" ca="1" si="18"/>
        <v>1.3640000000000096E-2</v>
      </c>
      <c r="T89" s="4">
        <f>+'Share Values'!C83</f>
        <v>14084.4</v>
      </c>
      <c r="U89" s="9">
        <f>Returns!T89/Returns!$T$18-1</f>
        <v>-4.8698447863617322E-2</v>
      </c>
      <c r="V89" s="9"/>
      <c r="W89" s="17">
        <f t="shared" ca="1" si="25"/>
        <v>1.6553697034124015E-2</v>
      </c>
      <c r="X89" s="17">
        <f t="shared" ca="1" si="26"/>
        <v>0</v>
      </c>
      <c r="Y89" s="17" t="str">
        <f t="shared" ca="1" si="27"/>
        <v/>
      </c>
      <c r="Z89" s="17"/>
      <c r="AA89" s="17">
        <f t="shared" si="28"/>
        <v>-7.245968196684438E-3</v>
      </c>
      <c r="AB89" s="17">
        <f t="shared" ca="1" si="29"/>
        <v>2.3799665230808453E-2</v>
      </c>
    </row>
    <row r="90" spans="2:28">
      <c r="B90" s="2">
        <f t="shared" ca="1" si="19"/>
        <v>73</v>
      </c>
      <c r="D90" s="3">
        <f t="shared" si="20"/>
        <v>42686</v>
      </c>
      <c r="E90" s="4" t="str">
        <f t="shared" si="16"/>
        <v/>
      </c>
      <c r="F90" s="9" t="str">
        <f ca="1">IFERROR(Returns!E90/E$18-1,"")</f>
        <v/>
      </c>
      <c r="G90" s="4" t="str">
        <f t="shared" si="17"/>
        <v/>
      </c>
      <c r="H90" s="9" t="str">
        <f>IFERROR(Returns!G90/G$18-1,"")</f>
        <v/>
      </c>
      <c r="I90" s="9"/>
      <c r="J90" s="17">
        <f t="shared" ca="1" si="15"/>
        <v>0</v>
      </c>
      <c r="K90" s="17">
        <f t="shared" ca="1" si="21"/>
        <v>0</v>
      </c>
      <c r="L90" s="17" t="str">
        <f t="shared" ca="1" si="22"/>
        <v/>
      </c>
      <c r="M90" s="9"/>
      <c r="N90" s="17" t="str">
        <f t="shared" si="23"/>
        <v/>
      </c>
      <c r="O90" s="17" t="str">
        <f t="shared" ca="1" si="24"/>
        <v/>
      </c>
      <c r="Q90" s="3">
        <f>+'Share Values'!E84</f>
        <v>42019</v>
      </c>
      <c r="R90" s="4">
        <f ca="1">+'Share Values'!CD84</f>
        <v>997478.75</v>
      </c>
      <c r="S90" s="9">
        <f t="shared" ca="1" si="18"/>
        <v>-2.5212500000000304E-3</v>
      </c>
      <c r="T90" s="4">
        <f>+'Share Values'!C84</f>
        <v>14041.8</v>
      </c>
      <c r="U90" s="9">
        <f>Returns!T90/Returns!$T$18-1</f>
        <v>-5.1575776405905938E-2</v>
      </c>
      <c r="V90" s="9"/>
      <c r="W90" s="17">
        <f t="shared" ca="1" si="25"/>
        <v>-1.5943776883311611E-2</v>
      </c>
      <c r="X90" s="17">
        <f t="shared" ca="1" si="26"/>
        <v>-1.5943776883311611E-2</v>
      </c>
      <c r="Y90" s="17">
        <f t="shared" ca="1" si="27"/>
        <v>-1.5943776883311611E-2</v>
      </c>
      <c r="Z90" s="17"/>
      <c r="AA90" s="17">
        <f t="shared" si="28"/>
        <v>-3.0246229871346841E-3</v>
      </c>
      <c r="AB90" s="17">
        <f t="shared" ca="1" si="29"/>
        <v>-1.2919153896176927E-2</v>
      </c>
    </row>
    <row r="91" spans="2:28">
      <c r="B91" s="2">
        <f t="shared" ca="1" si="19"/>
        <v>74</v>
      </c>
      <c r="D91" s="3">
        <f t="shared" si="20"/>
        <v>42687</v>
      </c>
      <c r="E91" s="4" t="str">
        <f t="shared" si="16"/>
        <v/>
      </c>
      <c r="F91" s="9" t="str">
        <f ca="1">IFERROR(Returns!E91/E$18-1,"")</f>
        <v/>
      </c>
      <c r="G91" s="4" t="str">
        <f t="shared" si="17"/>
        <v/>
      </c>
      <c r="H91" s="9" t="str">
        <f>IFERROR(Returns!G91/G$18-1,"")</f>
        <v/>
      </c>
      <c r="I91" s="9"/>
      <c r="J91" s="17">
        <f t="shared" ca="1" si="15"/>
        <v>0</v>
      </c>
      <c r="K91" s="17">
        <f t="shared" ca="1" si="21"/>
        <v>0</v>
      </c>
      <c r="L91" s="17" t="str">
        <f t="shared" ca="1" si="22"/>
        <v/>
      </c>
      <c r="M91" s="9"/>
      <c r="N91" s="17" t="str">
        <f t="shared" si="23"/>
        <v/>
      </c>
      <c r="O91" s="17" t="str">
        <f t="shared" ca="1" si="24"/>
        <v/>
      </c>
      <c r="Q91" s="3">
        <f>+'Share Values'!E85</f>
        <v>42020</v>
      </c>
      <c r="R91" s="4">
        <f ca="1">+'Share Values'!CD85</f>
        <v>1002422.5</v>
      </c>
      <c r="S91" s="9">
        <f t="shared" ca="1" si="18"/>
        <v>2.4224999999999941E-3</v>
      </c>
      <c r="T91" s="4">
        <f>+'Share Values'!C85</f>
        <v>14309.4</v>
      </c>
      <c r="U91" s="9">
        <f>Returns!T91/Returns!$T$18-1</f>
        <v>-3.3501290069839373E-2</v>
      </c>
      <c r="V91" s="9"/>
      <c r="W91" s="17">
        <f t="shared" ca="1" si="25"/>
        <v>4.9562459350638299E-3</v>
      </c>
      <c r="X91" s="17">
        <f t="shared" ca="1" si="26"/>
        <v>0</v>
      </c>
      <c r="Y91" s="17" t="str">
        <f t="shared" ca="1" si="27"/>
        <v/>
      </c>
      <c r="Z91" s="17"/>
      <c r="AA91" s="17">
        <f t="shared" si="28"/>
        <v>1.9057385805238747E-2</v>
      </c>
      <c r="AB91" s="17">
        <f t="shared" ca="1" si="29"/>
        <v>-1.4101139870174917E-2</v>
      </c>
    </row>
    <row r="92" spans="2:28">
      <c r="B92" s="2">
        <f t="shared" ca="1" si="19"/>
        <v>75</v>
      </c>
      <c r="D92" s="3">
        <f t="shared" si="20"/>
        <v>42688</v>
      </c>
      <c r="E92" s="4">
        <f t="shared" ca="1" si="16"/>
        <v>1062176.5119999999</v>
      </c>
      <c r="F92" s="9">
        <f ca="1">IFERROR(Returns!E92/E$18-1,"")</f>
        <v>-2.9478755393065659E-2</v>
      </c>
      <c r="G92" s="4">
        <f t="shared" si="17"/>
        <v>14598.5</v>
      </c>
      <c r="H92" s="9">
        <f>IFERROR(Returns!G92/G$18-1,"")</f>
        <v>-5.8158935977499215E-3</v>
      </c>
      <c r="I92" s="9"/>
      <c r="J92" s="17">
        <f t="shared" ca="1" si="15"/>
        <v>0</v>
      </c>
      <c r="K92" s="17">
        <f t="shared" ca="1" si="21"/>
        <v>0</v>
      </c>
      <c r="L92" s="17" t="str">
        <f t="shared" ca="1" si="22"/>
        <v/>
      </c>
      <c r="M92" s="9"/>
      <c r="N92" s="17" t="str">
        <f t="shared" si="23"/>
        <v/>
      </c>
      <c r="O92" s="17" t="str">
        <f t="shared" ca="1" si="24"/>
        <v/>
      </c>
      <c r="Q92" s="3">
        <f>+'Share Values'!E86</f>
        <v>42023</v>
      </c>
      <c r="R92" s="4">
        <f ca="1">+'Share Values'!CD86</f>
        <v>1003395</v>
      </c>
      <c r="S92" s="9">
        <f t="shared" ca="1" si="18"/>
        <v>3.3950000000000369E-3</v>
      </c>
      <c r="T92" s="4">
        <f>+'Share Values'!C86</f>
        <v>14312.5</v>
      </c>
      <c r="U92" s="9">
        <f>Returns!T92/Returns!$T$18-1</f>
        <v>-3.3291907006902877E-2</v>
      </c>
      <c r="V92" s="9"/>
      <c r="W92" s="17">
        <f t="shared" ca="1" si="25"/>
        <v>9.7014981208021212E-4</v>
      </c>
      <c r="X92" s="17">
        <f t="shared" ca="1" si="26"/>
        <v>0</v>
      </c>
      <c r="Y92" s="17" t="str">
        <f t="shared" ca="1" si="27"/>
        <v/>
      </c>
      <c r="Z92" s="17"/>
      <c r="AA92" s="17">
        <f t="shared" si="28"/>
        <v>2.1664080953787135E-4</v>
      </c>
      <c r="AB92" s="17">
        <f t="shared" ca="1" si="29"/>
        <v>7.5350900254234077E-4</v>
      </c>
    </row>
    <row r="93" spans="2:28">
      <c r="B93" s="2">
        <f t="shared" ca="1" si="19"/>
        <v>76</v>
      </c>
      <c r="D93" s="3">
        <f t="shared" si="20"/>
        <v>42689</v>
      </c>
      <c r="E93" s="4">
        <f t="shared" ca="1" si="16"/>
        <v>1070000.9319999998</v>
      </c>
      <c r="F93" s="9">
        <f ca="1">IFERROR(Returns!E93/E$18-1,"")</f>
        <v>-2.2329505008655604E-2</v>
      </c>
      <c r="G93" s="4">
        <f t="shared" si="17"/>
        <v>14756.1</v>
      </c>
      <c r="H93" s="9">
        <f>IFERROR(Returns!G93/G$18-1,"")</f>
        <v>4.9169498566457026E-3</v>
      </c>
      <c r="I93" s="9"/>
      <c r="J93" s="17">
        <f t="shared" ca="1" si="15"/>
        <v>7.3664027697875056E-3</v>
      </c>
      <c r="K93" s="17">
        <f t="shared" ca="1" si="21"/>
        <v>0</v>
      </c>
      <c r="L93" s="17" t="str">
        <f t="shared" ca="1" si="22"/>
        <v/>
      </c>
      <c r="M93" s="9"/>
      <c r="N93" s="17">
        <f t="shared" si="23"/>
        <v>1.0795629687981645E-2</v>
      </c>
      <c r="O93" s="17">
        <f t="shared" ca="1" si="24"/>
        <v>-3.4292269181941393E-3</v>
      </c>
      <c r="Q93" s="3">
        <f>+'Share Values'!E87</f>
        <v>42024</v>
      </c>
      <c r="R93" s="4">
        <f ca="1">+'Share Values'!CD87</f>
        <v>1001460</v>
      </c>
      <c r="S93" s="9">
        <f t="shared" ca="1" si="18"/>
        <v>1.4600000000000168E-3</v>
      </c>
      <c r="T93" s="4">
        <f>+'Share Values'!C87</f>
        <v>14308.4</v>
      </c>
      <c r="U93" s="9">
        <f>Returns!T93/Returns!$T$18-1</f>
        <v>-3.3568832993367326E-2</v>
      </c>
      <c r="V93" s="9"/>
      <c r="W93" s="17">
        <f t="shared" ca="1" si="25"/>
        <v>-1.9284529023964048E-3</v>
      </c>
      <c r="X93" s="17">
        <f t="shared" ca="1" si="26"/>
        <v>-1.9284529023964048E-3</v>
      </c>
      <c r="Y93" s="17">
        <f t="shared" ca="1" si="27"/>
        <v>-1.9284529023964048E-3</v>
      </c>
      <c r="Z93" s="17"/>
      <c r="AA93" s="17">
        <f t="shared" si="28"/>
        <v>-2.8646288209610571E-4</v>
      </c>
      <c r="AB93" s="17">
        <f t="shared" ca="1" si="29"/>
        <v>-1.6419900203002991E-3</v>
      </c>
    </row>
    <row r="94" spans="2:28">
      <c r="B94" s="2">
        <f t="shared" ca="1" si="19"/>
        <v>77</v>
      </c>
      <c r="D94" s="3">
        <f t="shared" si="20"/>
        <v>42690</v>
      </c>
      <c r="E94" s="4">
        <f t="shared" ca="1" si="16"/>
        <v>1073001.2019999998</v>
      </c>
      <c r="F94" s="9">
        <f ca="1">IFERROR(Returns!E94/E$18-1,"")</f>
        <v>-1.9588128465623078E-2</v>
      </c>
      <c r="G94" s="4">
        <f t="shared" si="17"/>
        <v>14733.2</v>
      </c>
      <c r="H94" s="9">
        <f>IFERROR(Returns!G94/G$18-1,"")</f>
        <v>3.3574186694271813E-3</v>
      </c>
      <c r="I94" s="9"/>
      <c r="J94" s="17">
        <f t="shared" ca="1" si="15"/>
        <v>2.8039882118533477E-3</v>
      </c>
      <c r="K94" s="17">
        <f t="shared" ca="1" si="21"/>
        <v>0</v>
      </c>
      <c r="L94" s="17" t="str">
        <f t="shared" ca="1" si="22"/>
        <v/>
      </c>
      <c r="M94" s="9"/>
      <c r="N94" s="17">
        <f t="shared" si="23"/>
        <v>-1.5519005699338173E-3</v>
      </c>
      <c r="O94" s="17">
        <f t="shared" ca="1" si="24"/>
        <v>4.355888781787165E-3</v>
      </c>
      <c r="Q94" s="3">
        <f>+'Share Values'!E88</f>
        <v>42025</v>
      </c>
      <c r="R94" s="4">
        <f ca="1">+'Share Values'!CD88</f>
        <v>1003390</v>
      </c>
      <c r="S94" s="9">
        <f t="shared" ca="1" si="18"/>
        <v>3.3900000000000041E-3</v>
      </c>
      <c r="T94" s="4">
        <f>+'Share Values'!C88</f>
        <v>14560.4</v>
      </c>
      <c r="U94" s="9">
        <f>Returns!T94/Returns!$T$18-1</f>
        <v>-1.6548016264335996E-2</v>
      </c>
      <c r="V94" s="9"/>
      <c r="W94" s="17">
        <f t="shared" ca="1" si="25"/>
        <v>1.9271863079903806E-3</v>
      </c>
      <c r="X94" s="17">
        <f t="shared" ca="1" si="26"/>
        <v>0</v>
      </c>
      <c r="Y94" s="17" t="str">
        <f t="shared" ca="1" si="27"/>
        <v/>
      </c>
      <c r="Z94" s="17"/>
      <c r="AA94" s="17">
        <f t="shared" si="28"/>
        <v>1.761203209303619E-2</v>
      </c>
      <c r="AB94" s="17">
        <f t="shared" ca="1" si="29"/>
        <v>-1.5684845785045809E-2</v>
      </c>
    </row>
    <row r="95" spans="2:28">
      <c r="B95" s="2">
        <f t="shared" ca="1" si="19"/>
        <v>78</v>
      </c>
      <c r="D95" s="3">
        <f t="shared" si="20"/>
        <v>42691</v>
      </c>
      <c r="E95" s="4">
        <f t="shared" ca="1" si="16"/>
        <v>1081605.3119999999</v>
      </c>
      <c r="F95" s="9">
        <f ca="1">IFERROR(Returns!E95/E$18-1,"")</f>
        <v>-1.1726467572546362E-2</v>
      </c>
      <c r="G95" s="4">
        <f t="shared" si="17"/>
        <v>14826.1</v>
      </c>
      <c r="H95" s="9">
        <f>IFERROR(Returns!G95/G$18-1,"")</f>
        <v>9.6840757564407021E-3</v>
      </c>
      <c r="I95" s="9"/>
      <c r="J95" s="17">
        <f t="shared" ca="1" si="15"/>
        <v>8.0187328625191956E-3</v>
      </c>
      <c r="K95" s="17">
        <f t="shared" ca="1" si="21"/>
        <v>0</v>
      </c>
      <c r="L95" s="17" t="str">
        <f t="shared" ca="1" si="22"/>
        <v/>
      </c>
      <c r="M95" s="9"/>
      <c r="N95" s="17">
        <f t="shared" si="23"/>
        <v>6.3054869274834502E-3</v>
      </c>
      <c r="O95" s="17">
        <f t="shared" ca="1" si="24"/>
        <v>1.7132459350357454E-3</v>
      </c>
      <c r="Q95" s="3">
        <f>+'Share Values'!E89</f>
        <v>42026</v>
      </c>
      <c r="R95" s="4">
        <f ca="1">+'Share Values'!CD89</f>
        <v>1007136.25</v>
      </c>
      <c r="S95" s="9">
        <f t="shared" ca="1" si="18"/>
        <v>7.1362500000000662E-3</v>
      </c>
      <c r="T95" s="4">
        <f>+'Share Values'!C89</f>
        <v>14764</v>
      </c>
      <c r="U95" s="9">
        <f>Returns!T95/Returns!$T$18-1</f>
        <v>-2.7962770340551613E-3</v>
      </c>
      <c r="V95" s="9"/>
      <c r="W95" s="17">
        <f t="shared" ca="1" si="25"/>
        <v>3.7335931193254179E-3</v>
      </c>
      <c r="X95" s="17">
        <f t="shared" ca="1" si="26"/>
        <v>0</v>
      </c>
      <c r="Y95" s="17" t="str">
        <f t="shared" ca="1" si="27"/>
        <v/>
      </c>
      <c r="Z95" s="17"/>
      <c r="AA95" s="17">
        <f t="shared" si="28"/>
        <v>1.3983132331529369E-2</v>
      </c>
      <c r="AB95" s="17">
        <f t="shared" ca="1" si="29"/>
        <v>-1.0249539212203951E-2</v>
      </c>
    </row>
    <row r="96" spans="2:28">
      <c r="B96" s="2">
        <f t="shared" ca="1" si="19"/>
        <v>79</v>
      </c>
      <c r="D96" s="3">
        <f t="shared" si="20"/>
        <v>42692</v>
      </c>
      <c r="E96" s="4">
        <f t="shared" ca="1" si="16"/>
        <v>1085582.452</v>
      </c>
      <c r="F96" s="9">
        <f ca="1">IFERROR(Returns!E96/E$18-1,"")</f>
        <v>-8.0925151934749806E-3</v>
      </c>
      <c r="G96" s="4">
        <f t="shared" si="17"/>
        <v>14864</v>
      </c>
      <c r="H96" s="9">
        <f>IFERROR(Returns!G96/G$18-1,"")</f>
        <v>1.2265133922186866E-2</v>
      </c>
      <c r="I96" s="9"/>
      <c r="J96" s="17">
        <f t="shared" ca="1" si="15"/>
        <v>3.6770714380516267E-3</v>
      </c>
      <c r="K96" s="17">
        <f t="shared" ca="1" si="21"/>
        <v>0</v>
      </c>
      <c r="L96" s="17" t="str">
        <f t="shared" ca="1" si="22"/>
        <v/>
      </c>
      <c r="M96" s="9"/>
      <c r="N96" s="17">
        <f t="shared" si="23"/>
        <v>2.5563027363906254E-3</v>
      </c>
      <c r="O96" s="17">
        <f t="shared" ca="1" si="24"/>
        <v>1.1207687016610013E-3</v>
      </c>
      <c r="Q96" s="3">
        <f>+'Share Values'!E90</f>
        <v>42027</v>
      </c>
      <c r="R96" s="4">
        <f ca="1">+'Share Values'!CD90</f>
        <v>1006917.5</v>
      </c>
      <c r="S96" s="9">
        <f t="shared" ca="1" si="18"/>
        <v>6.9174999999999098E-3</v>
      </c>
      <c r="T96" s="4">
        <f>+'Share Values'!C90</f>
        <v>14779.4</v>
      </c>
      <c r="U96" s="9">
        <f>Returns!T96/Returns!$T$18-1</f>
        <v>-1.7561160117254282E-3</v>
      </c>
      <c r="V96" s="9"/>
      <c r="W96" s="17">
        <f t="shared" ca="1" si="25"/>
        <v>-2.1720000645397697E-4</v>
      </c>
      <c r="X96" s="17">
        <f t="shared" ca="1" si="26"/>
        <v>-2.1720000645397697E-4</v>
      </c>
      <c r="Y96" s="17">
        <f t="shared" ca="1" si="27"/>
        <v>-2.1720000645397697E-4</v>
      </c>
      <c r="Z96" s="17"/>
      <c r="AA96" s="17">
        <f t="shared" si="28"/>
        <v>1.0430777567054239E-3</v>
      </c>
      <c r="AB96" s="17">
        <f t="shared" ca="1" si="29"/>
        <v>-1.2602777631594009E-3</v>
      </c>
    </row>
    <row r="97" spans="2:28">
      <c r="B97" s="2">
        <f t="shared" ca="1" si="19"/>
        <v>80</v>
      </c>
      <c r="D97" s="3">
        <f t="shared" si="20"/>
        <v>42693</v>
      </c>
      <c r="E97" s="4" t="str">
        <f t="shared" si="16"/>
        <v/>
      </c>
      <c r="F97" s="9" t="str">
        <f ca="1">IFERROR(Returns!E97/E$18-1,"")</f>
        <v/>
      </c>
      <c r="G97" s="4" t="str">
        <f t="shared" si="17"/>
        <v/>
      </c>
      <c r="H97" s="9" t="str">
        <f>IFERROR(Returns!G97/G$18-1,"")</f>
        <v/>
      </c>
      <c r="I97" s="9"/>
      <c r="J97" s="17">
        <f t="shared" ca="1" si="15"/>
        <v>0</v>
      </c>
      <c r="K97" s="17">
        <f t="shared" ca="1" si="21"/>
        <v>0</v>
      </c>
      <c r="L97" s="17" t="str">
        <f t="shared" ca="1" si="22"/>
        <v/>
      </c>
      <c r="M97" s="9"/>
      <c r="N97" s="17" t="str">
        <f t="shared" si="23"/>
        <v/>
      </c>
      <c r="O97" s="17" t="str">
        <f t="shared" ca="1" si="24"/>
        <v/>
      </c>
      <c r="Q97" s="3">
        <f>+'Share Values'!E91</f>
        <v>42030</v>
      </c>
      <c r="R97" s="4">
        <f ca="1">+'Share Values'!CD91</f>
        <v>1005946.25</v>
      </c>
      <c r="S97" s="9">
        <f t="shared" ca="1" si="18"/>
        <v>5.9462500000000418E-3</v>
      </c>
      <c r="T97" s="4">
        <f>+'Share Values'!C91</f>
        <v>14797.8</v>
      </c>
      <c r="U97" s="9">
        <f>Returns!T97/Returns!$T$18-1</f>
        <v>-5.133262188120602E-4</v>
      </c>
      <c r="V97" s="9"/>
      <c r="W97" s="17">
        <f t="shared" ca="1" si="25"/>
        <v>-9.6457753490231113E-4</v>
      </c>
      <c r="X97" s="17">
        <f t="shared" ca="1" si="26"/>
        <v>-9.6457753490231113E-4</v>
      </c>
      <c r="Y97" s="17">
        <f t="shared" ca="1" si="27"/>
        <v>-1.1815680351094926E-3</v>
      </c>
      <c r="Z97" s="17"/>
      <c r="AA97" s="17">
        <f t="shared" si="28"/>
        <v>1.2449761154038619E-3</v>
      </c>
      <c r="AB97" s="17">
        <f t="shared" ca="1" si="29"/>
        <v>-2.209553650306173E-3</v>
      </c>
    </row>
    <row r="98" spans="2:28">
      <c r="B98" s="2">
        <f t="shared" ca="1" si="19"/>
        <v>81</v>
      </c>
      <c r="D98" s="3">
        <f t="shared" si="20"/>
        <v>42694</v>
      </c>
      <c r="E98" s="4" t="str">
        <f t="shared" si="16"/>
        <v/>
      </c>
      <c r="F98" s="9" t="str">
        <f ca="1">IFERROR(Returns!E98/E$18-1,"")</f>
        <v/>
      </c>
      <c r="G98" s="4" t="str">
        <f t="shared" si="17"/>
        <v/>
      </c>
      <c r="H98" s="9" t="str">
        <f>IFERROR(Returns!G98/G$18-1,"")</f>
        <v/>
      </c>
      <c r="I98" s="9"/>
      <c r="J98" s="17">
        <f t="shared" ca="1" si="15"/>
        <v>0</v>
      </c>
      <c r="K98" s="17">
        <f t="shared" ca="1" si="21"/>
        <v>0</v>
      </c>
      <c r="L98" s="17" t="str">
        <f t="shared" ca="1" si="22"/>
        <v/>
      </c>
      <c r="M98" s="9"/>
      <c r="N98" s="17" t="str">
        <f t="shared" si="23"/>
        <v/>
      </c>
      <c r="O98" s="17" t="str">
        <f t="shared" ca="1" si="24"/>
        <v/>
      </c>
      <c r="Q98" s="3">
        <f>+'Share Values'!E92</f>
        <v>42031</v>
      </c>
      <c r="R98" s="4">
        <f ca="1">+'Share Values'!CD92</f>
        <v>1007242.5</v>
      </c>
      <c r="S98" s="9">
        <f t="shared" ca="1" si="18"/>
        <v>7.2425000000000406E-3</v>
      </c>
      <c r="T98" s="4">
        <f>+'Share Values'!C92</f>
        <v>14833.9</v>
      </c>
      <c r="U98" s="9">
        <f>Returns!T98/Returns!$T$18-1</f>
        <v>1.924973320545309E-3</v>
      </c>
      <c r="V98" s="9"/>
      <c r="W98" s="17">
        <f t="shared" ca="1" si="25"/>
        <v>1.2885877351795916E-3</v>
      </c>
      <c r="X98" s="17">
        <f t="shared" ca="1" si="26"/>
        <v>0</v>
      </c>
      <c r="Y98" s="17" t="str">
        <f t="shared" ca="1" si="27"/>
        <v/>
      </c>
      <c r="Z98" s="17"/>
      <c r="AA98" s="17">
        <f t="shared" si="28"/>
        <v>2.4395518252713355E-3</v>
      </c>
      <c r="AB98" s="17">
        <f t="shared" ca="1" si="29"/>
        <v>-1.1509640900917439E-3</v>
      </c>
    </row>
    <row r="99" spans="2:28">
      <c r="B99" s="2">
        <f t="shared" ca="1" si="19"/>
        <v>82</v>
      </c>
      <c r="D99" s="3">
        <f t="shared" si="20"/>
        <v>42695</v>
      </c>
      <c r="E99" s="4">
        <f t="shared" ca="1" si="16"/>
        <v>1087481.2819999999</v>
      </c>
      <c r="F99" s="9">
        <f ca="1">IFERROR(Returns!E99/E$18-1,"")</f>
        <v>-6.3575353345936003E-3</v>
      </c>
      <c r="G99" s="4">
        <f t="shared" si="17"/>
        <v>15039.9</v>
      </c>
      <c r="H99" s="9">
        <f>IFERROR(Returns!G99/G$18-1,"")</f>
        <v>2.4244240290385966E-2</v>
      </c>
      <c r="I99" s="9"/>
      <c r="J99" s="17">
        <f t="shared" ca="1" si="15"/>
        <v>0</v>
      </c>
      <c r="K99" s="17">
        <f t="shared" ca="1" si="21"/>
        <v>0</v>
      </c>
      <c r="L99" s="17" t="str">
        <f t="shared" ca="1" si="22"/>
        <v/>
      </c>
      <c r="M99" s="9"/>
      <c r="N99" s="17" t="str">
        <f t="shared" si="23"/>
        <v/>
      </c>
      <c r="O99" s="17" t="str">
        <f t="shared" ca="1" si="24"/>
        <v/>
      </c>
      <c r="Q99" s="3">
        <f>+'Share Values'!E93</f>
        <v>42032</v>
      </c>
      <c r="R99" s="4">
        <f ca="1">+'Share Values'!CD93</f>
        <v>1002411.25</v>
      </c>
      <c r="S99" s="9">
        <f t="shared" ca="1" si="18"/>
        <v>2.4112499999999759E-3</v>
      </c>
      <c r="T99" s="4">
        <f>+'Share Values'!C93</f>
        <v>14602.9</v>
      </c>
      <c r="U99" s="9">
        <f>Returns!T99/Returns!$T$18-1</f>
        <v>-1.3677442014400132E-2</v>
      </c>
      <c r="V99" s="9"/>
      <c r="W99" s="17">
        <f t="shared" ca="1" si="25"/>
        <v>-4.7965112671476406E-3</v>
      </c>
      <c r="X99" s="17">
        <f t="shared" ca="1" si="26"/>
        <v>-4.7965112671476406E-3</v>
      </c>
      <c r="Y99" s="17">
        <f t="shared" ca="1" si="27"/>
        <v>-4.7965112671476406E-3</v>
      </c>
      <c r="Z99" s="17"/>
      <c r="AA99" s="17">
        <f t="shared" si="28"/>
        <v>-1.5572438805708577E-2</v>
      </c>
      <c r="AB99" s="17">
        <f t="shared" ca="1" si="29"/>
        <v>1.0775927538560937E-2</v>
      </c>
    </row>
    <row r="100" spans="2:28">
      <c r="B100" s="2">
        <f t="shared" ca="1" si="19"/>
        <v>83</v>
      </c>
      <c r="D100" s="3">
        <f t="shared" si="20"/>
        <v>42696</v>
      </c>
      <c r="E100" s="4">
        <f t="shared" ca="1" si="16"/>
        <v>1093244.8319999999</v>
      </c>
      <c r="F100" s="9">
        <f ca="1">IFERROR(Returns!E100/E$18-1,"")</f>
        <v>-1.0913223688955309E-3</v>
      </c>
      <c r="G100" s="4">
        <f t="shared" si="17"/>
        <v>15100.4</v>
      </c>
      <c r="H100" s="9">
        <f>IFERROR(Returns!G100/G$18-1,"")</f>
        <v>2.8364399103780302E-2</v>
      </c>
      <c r="I100" s="9"/>
      <c r="J100" s="17">
        <f t="shared" ca="1" si="15"/>
        <v>5.299907313714991E-3</v>
      </c>
      <c r="K100" s="17">
        <f t="shared" ca="1" si="21"/>
        <v>0</v>
      </c>
      <c r="L100" s="17" t="str">
        <f t="shared" ca="1" si="22"/>
        <v/>
      </c>
      <c r="M100" s="9"/>
      <c r="N100" s="17">
        <f t="shared" si="23"/>
        <v>4.0226331292096962E-3</v>
      </c>
      <c r="O100" s="17">
        <f t="shared" ca="1" si="24"/>
        <v>1.2772741845052948E-3</v>
      </c>
      <c r="Q100" s="3">
        <f>+'Share Values'!E94</f>
        <v>42033</v>
      </c>
      <c r="R100" s="4">
        <f ca="1">+'Share Values'!CD94</f>
        <v>1003817.5</v>
      </c>
      <c r="S100" s="9">
        <f t="shared" ca="1" si="18"/>
        <v>3.8175000000000292E-3</v>
      </c>
      <c r="T100" s="4">
        <f>+'Share Values'!C94</f>
        <v>14637.3</v>
      </c>
      <c r="U100" s="9">
        <f>Returns!T100/Returns!$T$18-1</f>
        <v>-1.1353965445040304E-2</v>
      </c>
      <c r="V100" s="9"/>
      <c r="W100" s="17">
        <f t="shared" ca="1" si="25"/>
        <v>1.4028673361357047E-3</v>
      </c>
      <c r="X100" s="17">
        <f t="shared" ca="1" si="26"/>
        <v>0</v>
      </c>
      <c r="Y100" s="17" t="str">
        <f t="shared" ca="1" si="27"/>
        <v/>
      </c>
      <c r="Z100" s="17"/>
      <c r="AA100" s="17">
        <f t="shared" si="28"/>
        <v>2.3556964712487805E-3</v>
      </c>
      <c r="AB100" s="17">
        <f t="shared" ca="1" si="29"/>
        <v>-9.5282913511307576E-4</v>
      </c>
    </row>
    <row r="101" spans="2:28">
      <c r="B101" s="2">
        <f t="shared" ca="1" si="19"/>
        <v>84</v>
      </c>
      <c r="D101" s="3">
        <f t="shared" si="20"/>
        <v>42697</v>
      </c>
      <c r="E101" s="4">
        <f t="shared" ca="1" si="16"/>
        <v>1095605.662</v>
      </c>
      <c r="F101" s="9">
        <f ca="1">IFERROR(Returns!E101/E$18-1,"")</f>
        <v>1.0657914855534134E-3</v>
      </c>
      <c r="G101" s="4">
        <f t="shared" si="17"/>
        <v>15080.9</v>
      </c>
      <c r="H101" s="9">
        <f>IFERROR(Returns!G101/G$18-1,"")</f>
        <v>2.7036414031694544E-2</v>
      </c>
      <c r="I101" s="9"/>
      <c r="J101" s="17">
        <f t="shared" ca="1" si="15"/>
        <v>2.1594705329466279E-3</v>
      </c>
      <c r="K101" s="17">
        <f t="shared" ca="1" si="21"/>
        <v>0</v>
      </c>
      <c r="L101" s="17" t="str">
        <f t="shared" ca="1" si="22"/>
        <v/>
      </c>
      <c r="M101" s="9"/>
      <c r="N101" s="17">
        <f t="shared" si="23"/>
        <v>-1.2913565203570565E-3</v>
      </c>
      <c r="O101" s="17">
        <f t="shared" ca="1" si="24"/>
        <v>3.4508270533036844E-3</v>
      </c>
      <c r="Q101" s="3">
        <f>+'Share Values'!E95</f>
        <v>42034</v>
      </c>
      <c r="R101" s="4">
        <f ca="1">+'Share Values'!CD95</f>
        <v>1006567.5</v>
      </c>
      <c r="S101" s="9">
        <f t="shared" ca="1" si="18"/>
        <v>6.5675000000000594E-3</v>
      </c>
      <c r="T101" s="4">
        <f>+'Share Values'!C95</f>
        <v>14673.5</v>
      </c>
      <c r="U101" s="9">
        <f>Returns!T101/Returns!$T$18-1</f>
        <v>-8.9089116133302948E-3</v>
      </c>
      <c r="V101" s="9"/>
      <c r="W101" s="17">
        <f t="shared" ca="1" si="25"/>
        <v>2.7395417991815663E-3</v>
      </c>
      <c r="X101" s="17">
        <f t="shared" ca="1" si="26"/>
        <v>0</v>
      </c>
      <c r="Y101" s="17" t="str">
        <f t="shared" ca="1" si="27"/>
        <v/>
      </c>
      <c r="Z101" s="17"/>
      <c r="AA101" s="17">
        <f t="shared" si="28"/>
        <v>2.4731337063530479E-3</v>
      </c>
      <c r="AB101" s="17">
        <f t="shared" ca="1" si="29"/>
        <v>2.6640809282851841E-4</v>
      </c>
    </row>
    <row r="102" spans="2:28">
      <c r="B102" s="2">
        <f t="shared" ca="1" si="19"/>
        <v>85</v>
      </c>
      <c r="D102" s="3">
        <f t="shared" si="20"/>
        <v>42698</v>
      </c>
      <c r="E102" s="4">
        <f t="shared" ca="1" si="16"/>
        <v>1100145.4019999998</v>
      </c>
      <c r="F102" s="9">
        <f ca="1">IFERROR(Returns!E102/E$18-1,"")</f>
        <v>5.2137970808716627E-3</v>
      </c>
      <c r="G102" s="4">
        <f t="shared" si="17"/>
        <v>15075.2</v>
      </c>
      <c r="H102" s="9">
        <f>IFERROR(Returns!G102/G$18-1,"")</f>
        <v>2.6648233779854147E-2</v>
      </c>
      <c r="I102" s="9"/>
      <c r="J102" s="17">
        <f t="shared" ca="1" si="15"/>
        <v>4.1435893930235057E-3</v>
      </c>
      <c r="K102" s="17">
        <f t="shared" ca="1" si="21"/>
        <v>0</v>
      </c>
      <c r="L102" s="17" t="str">
        <f t="shared" ca="1" si="22"/>
        <v/>
      </c>
      <c r="M102" s="9"/>
      <c r="N102" s="17">
        <f t="shared" si="23"/>
        <v>-3.7796152749491885E-4</v>
      </c>
      <c r="O102" s="17">
        <f t="shared" ca="1" si="24"/>
        <v>4.5215509205184246E-3</v>
      </c>
      <c r="Q102" s="3">
        <f>+'Share Values'!E96</f>
        <v>42037</v>
      </c>
      <c r="R102" s="4">
        <f ca="1">+'Share Values'!CD96</f>
        <v>1008308.75</v>
      </c>
      <c r="S102" s="9">
        <f t="shared" ca="1" si="18"/>
        <v>8.3087500000000869E-3</v>
      </c>
      <c r="T102" s="4">
        <f>+'Share Values'!C96</f>
        <v>14900.5</v>
      </c>
      <c r="U102" s="9">
        <f>Returns!T102/Returns!$T$18-1</f>
        <v>6.4233320275035588E-3</v>
      </c>
      <c r="V102" s="9"/>
      <c r="W102" s="17">
        <f t="shared" ca="1" si="25"/>
        <v>1.7298889542927132E-3</v>
      </c>
      <c r="X102" s="17">
        <f t="shared" ca="1" si="26"/>
        <v>0</v>
      </c>
      <c r="Y102" s="17" t="str">
        <f t="shared" ca="1" si="27"/>
        <v/>
      </c>
      <c r="Z102" s="17"/>
      <c r="AA102" s="17">
        <f t="shared" si="28"/>
        <v>1.54700650833135E-2</v>
      </c>
      <c r="AB102" s="17">
        <f t="shared" ca="1" si="29"/>
        <v>-1.3740176129020787E-2</v>
      </c>
    </row>
    <row r="103" spans="2:28">
      <c r="B103" s="2">
        <f t="shared" ca="1" si="19"/>
        <v>86</v>
      </c>
      <c r="D103" s="3">
        <f t="shared" si="20"/>
        <v>42699</v>
      </c>
      <c r="E103" s="4">
        <f t="shared" ca="1" si="16"/>
        <v>1101362.1119999997</v>
      </c>
      <c r="F103" s="9">
        <f ca="1">IFERROR(Returns!E103/E$18-1,"")</f>
        <v>6.3255171106266772E-3</v>
      </c>
      <c r="G103" s="4">
        <f t="shared" si="17"/>
        <v>15075.4</v>
      </c>
      <c r="H103" s="9">
        <f>IFERROR(Returns!G103/G$18-1,"")</f>
        <v>2.6661854139567787E-2</v>
      </c>
      <c r="I103" s="9"/>
      <c r="J103" s="17">
        <f t="shared" ca="1" si="15"/>
        <v>1.105953811003646E-3</v>
      </c>
      <c r="K103" s="17">
        <f t="shared" ca="1" si="21"/>
        <v>0</v>
      </c>
      <c r="L103" s="17" t="str">
        <f t="shared" ca="1" si="22"/>
        <v/>
      </c>
      <c r="M103" s="9"/>
      <c r="N103" s="17">
        <f t="shared" si="23"/>
        <v>1.32668223307153E-5</v>
      </c>
      <c r="O103" s="17">
        <f t="shared" ca="1" si="24"/>
        <v>1.0926869886729307E-3</v>
      </c>
      <c r="Q103" s="3">
        <f>+'Share Values'!E97</f>
        <v>42038</v>
      </c>
      <c r="R103" s="4">
        <f ca="1">+'Share Values'!CD97</f>
        <v>1009746.4500000001</v>
      </c>
      <c r="S103" s="9">
        <f t="shared" ca="1" si="18"/>
        <v>9.7464499999999621E-3</v>
      </c>
      <c r="T103" s="4">
        <f>+'Share Values'!C97</f>
        <v>15062.9</v>
      </c>
      <c r="U103" s="9">
        <f>Returns!T103/Returns!$T$18-1</f>
        <v>1.7392302808434845E-2</v>
      </c>
      <c r="V103" s="9"/>
      <c r="W103" s="17">
        <f t="shared" ca="1" si="25"/>
        <v>1.4258529443487156E-3</v>
      </c>
      <c r="X103" s="17">
        <f t="shared" ca="1" si="26"/>
        <v>0</v>
      </c>
      <c r="Y103" s="17" t="str">
        <f t="shared" ca="1" si="27"/>
        <v/>
      </c>
      <c r="Z103" s="17"/>
      <c r="AA103" s="17">
        <f t="shared" si="28"/>
        <v>1.089896312204286E-2</v>
      </c>
      <c r="AB103" s="17">
        <f t="shared" ca="1" si="29"/>
        <v>-9.473110177694144E-3</v>
      </c>
    </row>
    <row r="104" spans="2:28">
      <c r="B104" s="2">
        <f t="shared" ca="1" si="19"/>
        <v>87</v>
      </c>
      <c r="D104" s="3">
        <f t="shared" si="20"/>
        <v>42700</v>
      </c>
      <c r="E104" s="4" t="str">
        <f t="shared" si="16"/>
        <v/>
      </c>
      <c r="F104" s="9" t="str">
        <f ca="1">IFERROR(Returns!E104/E$18-1,"")</f>
        <v/>
      </c>
      <c r="G104" s="4" t="str">
        <f t="shared" si="17"/>
        <v/>
      </c>
      <c r="H104" s="9" t="str">
        <f>IFERROR(Returns!G104/G$18-1,"")</f>
        <v/>
      </c>
      <c r="I104" s="9"/>
      <c r="J104" s="17">
        <f t="shared" ca="1" si="15"/>
        <v>0</v>
      </c>
      <c r="K104" s="17">
        <f t="shared" ca="1" si="21"/>
        <v>0</v>
      </c>
      <c r="L104" s="17" t="str">
        <f t="shared" ca="1" si="22"/>
        <v/>
      </c>
      <c r="M104" s="9"/>
      <c r="N104" s="17" t="str">
        <f t="shared" si="23"/>
        <v/>
      </c>
      <c r="O104" s="17" t="str">
        <f t="shared" ca="1" si="24"/>
        <v/>
      </c>
      <c r="Q104" s="3">
        <f>+'Share Values'!E98</f>
        <v>42039</v>
      </c>
      <c r="R104" s="4">
        <f ca="1">+'Share Values'!CD98</f>
        <v>1007856.4400000001</v>
      </c>
      <c r="S104" s="9">
        <f t="shared" ca="1" si="18"/>
        <v>7.8564400000000756E-3</v>
      </c>
      <c r="T104" s="4">
        <f>+'Share Values'!C98</f>
        <v>14995.7</v>
      </c>
      <c r="U104" s="9">
        <f>Returns!T104/Returns!$T$18-1</f>
        <v>1.2853418347359868E-2</v>
      </c>
      <c r="V104" s="9"/>
      <c r="W104" s="17">
        <f t="shared" ca="1" si="25"/>
        <v>-1.8717669173285989E-3</v>
      </c>
      <c r="X104" s="17">
        <f t="shared" ca="1" si="26"/>
        <v>-1.8717669173285989E-3</v>
      </c>
      <c r="Y104" s="17">
        <f t="shared" ca="1" si="27"/>
        <v>-1.8717669173285989E-3</v>
      </c>
      <c r="Z104" s="17"/>
      <c r="AA104" s="17">
        <f t="shared" si="28"/>
        <v>-4.4612923142289818E-3</v>
      </c>
      <c r="AB104" s="17">
        <f t="shared" ca="1" si="29"/>
        <v>2.5895253969003829E-3</v>
      </c>
    </row>
    <row r="105" spans="2:28">
      <c r="B105" s="2">
        <f t="shared" ca="1" si="19"/>
        <v>88</v>
      </c>
      <c r="D105" s="3">
        <f t="shared" si="20"/>
        <v>42701</v>
      </c>
      <c r="E105" s="4" t="str">
        <f t="shared" si="16"/>
        <v/>
      </c>
      <c r="F105" s="9" t="str">
        <f ca="1">IFERROR(Returns!E105/E$18-1,"")</f>
        <v/>
      </c>
      <c r="G105" s="4" t="str">
        <f t="shared" si="17"/>
        <v/>
      </c>
      <c r="H105" s="9" t="str">
        <f>IFERROR(Returns!G105/G$18-1,"")</f>
        <v/>
      </c>
      <c r="I105" s="9"/>
      <c r="J105" s="17">
        <f t="shared" ca="1" si="15"/>
        <v>0</v>
      </c>
      <c r="K105" s="17">
        <f t="shared" ca="1" si="21"/>
        <v>0</v>
      </c>
      <c r="L105" s="17" t="str">
        <f t="shared" ca="1" si="22"/>
        <v/>
      </c>
      <c r="M105" s="9"/>
      <c r="N105" s="17" t="str">
        <f t="shared" si="23"/>
        <v/>
      </c>
      <c r="O105" s="17" t="str">
        <f t="shared" ca="1" si="24"/>
        <v/>
      </c>
      <c r="Q105" s="3">
        <f>+'Share Values'!E99</f>
        <v>42040</v>
      </c>
      <c r="R105" s="4">
        <f ca="1">+'Share Values'!CD99</f>
        <v>1008482.91</v>
      </c>
      <c r="S105" s="9">
        <f t="shared" ca="1" si="18"/>
        <v>8.4829100000001212E-3</v>
      </c>
      <c r="T105" s="4">
        <f>+'Share Values'!C99</f>
        <v>15124.9</v>
      </c>
      <c r="U105" s="9">
        <f>Returns!T105/Returns!$T$18-1</f>
        <v>2.1579964067164781E-2</v>
      </c>
      <c r="V105" s="9"/>
      <c r="W105" s="17">
        <f t="shared" ca="1" si="25"/>
        <v>6.2158654262312041E-4</v>
      </c>
      <c r="X105" s="17">
        <f t="shared" ca="1" si="26"/>
        <v>0</v>
      </c>
      <c r="Y105" s="17" t="str">
        <f t="shared" ca="1" si="27"/>
        <v/>
      </c>
      <c r="Z105" s="17"/>
      <c r="AA105" s="17">
        <f t="shared" si="28"/>
        <v>8.6158031969163495E-3</v>
      </c>
      <c r="AB105" s="17">
        <f t="shared" ca="1" si="29"/>
        <v>-7.9942166542932291E-3</v>
      </c>
    </row>
    <row r="106" spans="2:28">
      <c r="B106" s="2">
        <f t="shared" ca="1" si="19"/>
        <v>89</v>
      </c>
      <c r="D106" s="3">
        <f t="shared" si="20"/>
        <v>42702</v>
      </c>
      <c r="E106" s="4">
        <f t="shared" ca="1" si="16"/>
        <v>1102953.557</v>
      </c>
      <c r="F106" s="9">
        <f ca="1">IFERROR(Returns!E106/E$18-1,"")</f>
        <v>7.7796362374142891E-3</v>
      </c>
      <c r="G106" s="4">
        <f t="shared" si="17"/>
        <v>15015.4</v>
      </c>
      <c r="H106" s="9">
        <f>IFERROR(Returns!G106/G$18-1,"")</f>
        <v>2.2575746225457882E-2</v>
      </c>
      <c r="I106" s="9"/>
      <c r="J106" s="17">
        <f t="shared" ca="1" si="15"/>
        <v>0</v>
      </c>
      <c r="K106" s="17">
        <f t="shared" ca="1" si="21"/>
        <v>0</v>
      </c>
      <c r="L106" s="17" t="str">
        <f t="shared" ca="1" si="22"/>
        <v/>
      </c>
      <c r="M106" s="9"/>
      <c r="N106" s="17" t="str">
        <f t="shared" si="23"/>
        <v/>
      </c>
      <c r="O106" s="17" t="str">
        <f t="shared" ca="1" si="24"/>
        <v/>
      </c>
      <c r="Q106" s="3">
        <f>+'Share Values'!E100</f>
        <v>42041</v>
      </c>
      <c r="R106" s="4">
        <f ca="1">+'Share Values'!CD100</f>
        <v>1009513.9500000001</v>
      </c>
      <c r="S106" s="9">
        <f t="shared" ca="1" si="18"/>
        <v>9.5139500000001043E-3</v>
      </c>
      <c r="T106" s="4">
        <f>+'Share Values'!C100</f>
        <v>15083.9</v>
      </c>
      <c r="U106" s="9">
        <f>Returns!T106/Returns!$T$18-1</f>
        <v>1.8810704202520734E-2</v>
      </c>
      <c r="V106" s="9"/>
      <c r="W106" s="17">
        <f t="shared" ca="1" si="25"/>
        <v>1.0223673497848917E-3</v>
      </c>
      <c r="X106" s="17">
        <f t="shared" ca="1" si="26"/>
        <v>0</v>
      </c>
      <c r="Y106" s="17" t="str">
        <f t="shared" ca="1" si="27"/>
        <v/>
      </c>
      <c r="Z106" s="17"/>
      <c r="AA106" s="17">
        <f t="shared" si="28"/>
        <v>-2.710761724044497E-3</v>
      </c>
      <c r="AB106" s="17">
        <f t="shared" ca="1" si="29"/>
        <v>3.7331290738293887E-3</v>
      </c>
    </row>
    <row r="107" spans="2:28">
      <c r="B107" s="2">
        <f t="shared" ca="1" si="19"/>
        <v>90</v>
      </c>
      <c r="D107" s="3">
        <f t="shared" si="20"/>
        <v>42703</v>
      </c>
      <c r="E107" s="4">
        <f t="shared" ca="1" si="16"/>
        <v>1100314.1240000001</v>
      </c>
      <c r="F107" s="9">
        <f ca="1">IFERROR(Returns!E107/E$18-1,"")</f>
        <v>5.3679600505691649E-3</v>
      </c>
      <c r="G107" s="4">
        <f t="shared" si="17"/>
        <v>14999.8</v>
      </c>
      <c r="H107" s="9">
        <f>IFERROR(Returns!G107/G$18-1,"")</f>
        <v>2.1513358167789098E-2</v>
      </c>
      <c r="I107" s="9"/>
      <c r="J107" s="17">
        <f t="shared" ca="1" si="15"/>
        <v>-2.3930590578801203E-3</v>
      </c>
      <c r="K107" s="17">
        <f t="shared" ca="1" si="21"/>
        <v>-2.3930590578801203E-3</v>
      </c>
      <c r="L107" s="17">
        <f t="shared" ca="1" si="22"/>
        <v>-2.3930590578801203E-3</v>
      </c>
      <c r="M107" s="9"/>
      <c r="N107" s="17">
        <f t="shared" si="23"/>
        <v>-1.0389333617486507E-3</v>
      </c>
      <c r="O107" s="17">
        <f t="shared" ca="1" si="24"/>
        <v>-1.3541256961314696E-3</v>
      </c>
      <c r="Q107" s="3">
        <f>+'Share Values'!E101</f>
        <v>42044</v>
      </c>
      <c r="R107" s="4">
        <f ca="1">+'Share Values'!CD101</f>
        <v>1010054.8200000001</v>
      </c>
      <c r="S107" s="9">
        <f t="shared" ca="1" si="18"/>
        <v>1.0054820000000131E-2</v>
      </c>
      <c r="T107" s="4">
        <f>+'Share Values'!C101</f>
        <v>15100.7</v>
      </c>
      <c r="U107" s="9">
        <f>Returns!T107/Returns!$T$18-1</f>
        <v>1.9945425317789534E-2</v>
      </c>
      <c r="V107" s="9"/>
      <c r="W107" s="17">
        <f t="shared" ca="1" si="25"/>
        <v>5.3577268545912382E-4</v>
      </c>
      <c r="X107" s="17">
        <f t="shared" ca="1" si="26"/>
        <v>0</v>
      </c>
      <c r="Y107" s="17" t="str">
        <f t="shared" ca="1" si="27"/>
        <v/>
      </c>
      <c r="Z107" s="17"/>
      <c r="AA107" s="17">
        <f t="shared" si="28"/>
        <v>1.1137703113917041E-3</v>
      </c>
      <c r="AB107" s="17">
        <f t="shared" ca="1" si="29"/>
        <v>-5.7799762593258031E-4</v>
      </c>
    </row>
    <row r="108" spans="2:28">
      <c r="B108" s="2">
        <f t="shared" ca="1" si="19"/>
        <v>91</v>
      </c>
      <c r="D108" s="3">
        <f t="shared" si="20"/>
        <v>42704</v>
      </c>
      <c r="E108" s="4">
        <f t="shared" ca="1" si="16"/>
        <v>1098339.9439999999</v>
      </c>
      <c r="F108" s="9">
        <f ca="1">IFERROR(Returns!E108/E$18-1,"")</f>
        <v>3.5641321471724385E-3</v>
      </c>
      <c r="G108" s="4">
        <f t="shared" si="17"/>
        <v>15082.9</v>
      </c>
      <c r="H108" s="9">
        <f>IFERROR(Returns!G108/G$18-1,"")</f>
        <v>2.7172617628831608E-2</v>
      </c>
      <c r="I108" s="9"/>
      <c r="J108" s="17">
        <f t="shared" ca="1" si="15"/>
        <v>-1.7941967270431736E-3</v>
      </c>
      <c r="K108" s="17">
        <f t="shared" ca="1" si="21"/>
        <v>-1.7941967270431736E-3</v>
      </c>
      <c r="L108" s="17">
        <f t="shared" ca="1" si="22"/>
        <v>-4.1829621661940708E-3</v>
      </c>
      <c r="M108" s="9"/>
      <c r="N108" s="17">
        <f t="shared" si="23"/>
        <v>5.5400738676516514E-3</v>
      </c>
      <c r="O108" s="17">
        <f t="shared" ca="1" si="24"/>
        <v>-7.334270594694825E-3</v>
      </c>
      <c r="Q108" s="3">
        <f>+'Share Values'!E102</f>
        <v>42045</v>
      </c>
      <c r="R108" s="4">
        <f ca="1">+'Share Values'!CD102</f>
        <v>1008495.5</v>
      </c>
      <c r="S108" s="9">
        <f t="shared" ca="1" si="18"/>
        <v>8.4954999999999892E-3</v>
      </c>
      <c r="T108" s="4">
        <f>+'Share Values'!C102</f>
        <v>15112.5</v>
      </c>
      <c r="U108" s="9">
        <f>Returns!T108/Returns!$T$18-1</f>
        <v>2.0742431815418794E-2</v>
      </c>
      <c r="V108" s="9"/>
      <c r="W108" s="17">
        <f t="shared" ca="1" si="25"/>
        <v>-1.5437973950761519E-3</v>
      </c>
      <c r="X108" s="17">
        <f t="shared" ca="1" si="26"/>
        <v>-1.5437973950761519E-3</v>
      </c>
      <c r="Y108" s="17">
        <f t="shared" ca="1" si="27"/>
        <v>-1.5437973950761519E-3</v>
      </c>
      <c r="Z108" s="17"/>
      <c r="AA108" s="17">
        <f t="shared" si="28"/>
        <v>7.8142072884035407E-4</v>
      </c>
      <c r="AB108" s="17">
        <f t="shared" ca="1" si="29"/>
        <v>-2.325218123916506E-3</v>
      </c>
    </row>
    <row r="109" spans="2:28">
      <c r="B109" s="2">
        <f t="shared" ca="1" si="19"/>
        <v>92</v>
      </c>
      <c r="D109" s="3">
        <f t="shared" si="20"/>
        <v>42705</v>
      </c>
      <c r="E109" s="4">
        <f t="shared" ca="1" si="16"/>
        <v>1097555.514</v>
      </c>
      <c r="F109" s="9">
        <f ca="1">IFERROR(Returns!E109/E$18-1,"")</f>
        <v>2.8473906533565962E-3</v>
      </c>
      <c r="G109" s="4">
        <f t="shared" si="17"/>
        <v>15027.5</v>
      </c>
      <c r="H109" s="9">
        <f>IFERROR(Returns!G109/G$18-1,"")</f>
        <v>2.339977798813675E-2</v>
      </c>
      <c r="I109" s="9"/>
      <c r="J109" s="17">
        <f t="shared" ca="1" si="15"/>
        <v>-7.1419600487543367E-4</v>
      </c>
      <c r="K109" s="17">
        <f t="shared" ca="1" si="21"/>
        <v>-7.1419600487543367E-4</v>
      </c>
      <c r="L109" s="17">
        <f t="shared" ca="1" si="22"/>
        <v>-4.8941707162019066E-3</v>
      </c>
      <c r="M109" s="9"/>
      <c r="N109" s="17">
        <f t="shared" si="23"/>
        <v>-3.6730337004157176E-3</v>
      </c>
      <c r="O109" s="17">
        <f t="shared" ca="1" si="24"/>
        <v>2.958837695540284E-3</v>
      </c>
      <c r="Q109" s="3">
        <f>+'Share Values'!E103</f>
        <v>42046</v>
      </c>
      <c r="R109" s="4">
        <f ca="1">+'Share Values'!CD103</f>
        <v>1008261.3500000001</v>
      </c>
      <c r="S109" s="9">
        <f t="shared" ca="1" si="18"/>
        <v>8.2613500000001672E-3</v>
      </c>
      <c r="T109" s="4">
        <f>+'Share Values'!C103</f>
        <v>15151.5</v>
      </c>
      <c r="U109" s="9">
        <f>Returns!T109/Returns!$T$18-1</f>
        <v>2.3376605833006936E-2</v>
      </c>
      <c r="V109" s="9"/>
      <c r="W109" s="17">
        <f t="shared" ca="1" si="25"/>
        <v>-2.3217753574500399E-4</v>
      </c>
      <c r="X109" s="17">
        <f t="shared" ca="1" si="26"/>
        <v>-2.3217753574500399E-4</v>
      </c>
      <c r="Y109" s="17">
        <f t="shared" ca="1" si="27"/>
        <v>-1.7756164957463128E-3</v>
      </c>
      <c r="Z109" s="17"/>
      <c r="AA109" s="17">
        <f t="shared" si="28"/>
        <v>2.580645161290418E-3</v>
      </c>
      <c r="AB109" s="17">
        <f t="shared" ca="1" si="29"/>
        <v>-2.812822697035422E-3</v>
      </c>
    </row>
    <row r="110" spans="2:28">
      <c r="B110" s="2">
        <f t="shared" ca="1" si="19"/>
        <v>93</v>
      </c>
      <c r="D110" s="3">
        <f t="shared" si="20"/>
        <v>42706</v>
      </c>
      <c r="E110" s="4">
        <f t="shared" ca="1" si="16"/>
        <v>1101559.7239999999</v>
      </c>
      <c r="F110" s="9">
        <f ca="1">IFERROR(Returns!E110/E$18-1,"")</f>
        <v>6.5060771606961776E-3</v>
      </c>
      <c r="G110" s="4">
        <f t="shared" si="17"/>
        <v>15052.5</v>
      </c>
      <c r="H110" s="9">
        <f>IFERROR(Returns!G110/G$18-1,"")</f>
        <v>2.5102322952349265E-2</v>
      </c>
      <c r="I110" s="9"/>
      <c r="J110" s="17">
        <f t="shared" ca="1" si="15"/>
        <v>3.648298376641268E-3</v>
      </c>
      <c r="K110" s="17">
        <f t="shared" ca="1" si="21"/>
        <v>0</v>
      </c>
      <c r="L110" s="17" t="str">
        <f t="shared" ca="1" si="22"/>
        <v/>
      </c>
      <c r="M110" s="9"/>
      <c r="N110" s="17">
        <f t="shared" si="23"/>
        <v>1.6636167027117565E-3</v>
      </c>
      <c r="O110" s="17">
        <f t="shared" ca="1" si="24"/>
        <v>1.9846816739295114E-3</v>
      </c>
      <c r="Q110" s="3">
        <f>+'Share Values'!E104</f>
        <v>42047</v>
      </c>
      <c r="R110" s="4">
        <f ca="1">+'Share Values'!CD104</f>
        <v>1009070.67</v>
      </c>
      <c r="S110" s="9">
        <f t="shared" ca="1" si="18"/>
        <v>9.0706700000000584E-3</v>
      </c>
      <c r="T110" s="4">
        <f>+'Share Values'!C104</f>
        <v>15228.5</v>
      </c>
      <c r="U110" s="9">
        <f>Returns!T110/Returns!$T$18-1</f>
        <v>2.8577410944655268E-2</v>
      </c>
      <c r="V110" s="9"/>
      <c r="W110" s="17">
        <f t="shared" ca="1" si="25"/>
        <v>8.0268870764510503E-4</v>
      </c>
      <c r="X110" s="17">
        <f t="shared" ca="1" si="26"/>
        <v>0</v>
      </c>
      <c r="Y110" s="17" t="str">
        <f t="shared" ca="1" si="27"/>
        <v/>
      </c>
      <c r="Z110" s="17"/>
      <c r="AA110" s="17">
        <f t="shared" si="28"/>
        <v>5.08200508200507E-3</v>
      </c>
      <c r="AB110" s="17">
        <f t="shared" ca="1" si="29"/>
        <v>-4.2793163743599649E-3</v>
      </c>
    </row>
    <row r="111" spans="2:28">
      <c r="B111" s="2">
        <f t="shared" ca="1" si="19"/>
        <v>94</v>
      </c>
      <c r="D111" s="3">
        <f t="shared" si="20"/>
        <v>42707</v>
      </c>
      <c r="E111" s="4" t="str">
        <f t="shared" si="16"/>
        <v/>
      </c>
      <c r="F111" s="9" t="str">
        <f ca="1">IFERROR(Returns!E111/E$18-1,"")</f>
        <v/>
      </c>
      <c r="G111" s="4" t="str">
        <f t="shared" si="17"/>
        <v/>
      </c>
      <c r="H111" s="9" t="str">
        <f>IFERROR(Returns!G111/G$18-1,"")</f>
        <v/>
      </c>
      <c r="I111" s="9"/>
      <c r="J111" s="17">
        <f t="shared" ca="1" si="15"/>
        <v>0</v>
      </c>
      <c r="K111" s="17">
        <f t="shared" ca="1" si="21"/>
        <v>0</v>
      </c>
      <c r="L111" s="17" t="str">
        <f t="shared" ca="1" si="22"/>
        <v/>
      </c>
      <c r="M111" s="9"/>
      <c r="N111" s="17" t="str">
        <f t="shared" si="23"/>
        <v/>
      </c>
      <c r="O111" s="17" t="str">
        <f t="shared" ca="1" si="24"/>
        <v/>
      </c>
      <c r="Q111" s="3">
        <f>+'Share Values'!E105</f>
        <v>42048</v>
      </c>
      <c r="R111" s="4">
        <f ca="1">+'Share Values'!CD105</f>
        <v>1010593.51</v>
      </c>
      <c r="S111" s="9">
        <f t="shared" ca="1" si="18"/>
        <v>1.0593510000000084E-2</v>
      </c>
      <c r="T111" s="4">
        <f>+'Share Values'!C105</f>
        <v>15264.8</v>
      </c>
      <c r="U111" s="9">
        <f>Returns!T111/Returns!$T$18-1</f>
        <v>3.102921906871825E-2</v>
      </c>
      <c r="V111" s="9"/>
      <c r="W111" s="17">
        <f t="shared" ca="1" si="25"/>
        <v>1.5091509893949695E-3</v>
      </c>
      <c r="X111" s="17">
        <f t="shared" ca="1" si="26"/>
        <v>0</v>
      </c>
      <c r="Y111" s="17" t="str">
        <f t="shared" ca="1" si="27"/>
        <v/>
      </c>
      <c r="Z111" s="17"/>
      <c r="AA111" s="17">
        <f t="shared" si="28"/>
        <v>2.3836884788390744E-3</v>
      </c>
      <c r="AB111" s="17">
        <f t="shared" ca="1" si="29"/>
        <v>-8.7453748944410492E-4</v>
      </c>
    </row>
    <row r="112" spans="2:28">
      <c r="B112" s="2">
        <f t="shared" ca="1" si="19"/>
        <v>95</v>
      </c>
      <c r="D112" s="3">
        <f t="shared" si="20"/>
        <v>42708</v>
      </c>
      <c r="E112" s="4" t="str">
        <f t="shared" si="16"/>
        <v/>
      </c>
      <c r="F112" s="9" t="str">
        <f ca="1">IFERROR(Returns!E112/E$18-1,"")</f>
        <v/>
      </c>
      <c r="G112" s="4" t="str">
        <f t="shared" si="17"/>
        <v/>
      </c>
      <c r="H112" s="9" t="str">
        <f>IFERROR(Returns!G112/G$18-1,"")</f>
        <v/>
      </c>
      <c r="I112" s="9"/>
      <c r="J112" s="17">
        <f t="shared" ca="1" si="15"/>
        <v>0</v>
      </c>
      <c r="K112" s="17">
        <f t="shared" ca="1" si="21"/>
        <v>0</v>
      </c>
      <c r="L112" s="17" t="str">
        <f t="shared" ca="1" si="22"/>
        <v/>
      </c>
      <c r="M112" s="9"/>
      <c r="N112" s="17" t="str">
        <f t="shared" si="23"/>
        <v/>
      </c>
      <c r="O112" s="17" t="str">
        <f t="shared" ca="1" si="24"/>
        <v/>
      </c>
      <c r="Q112" s="3">
        <f>+'Share Values'!E106</f>
        <v>42052</v>
      </c>
      <c r="R112" s="4">
        <f ca="1">+'Share Values'!CD106</f>
        <v>1010871.6900000001</v>
      </c>
      <c r="S112" s="9">
        <f t="shared" ca="1" si="18"/>
        <v>1.08716900000001E-2</v>
      </c>
      <c r="T112" s="4">
        <f>+'Share Values'!C106</f>
        <v>15284.6</v>
      </c>
      <c r="U112" s="9">
        <f>Returns!T112/Returns!$T$18-1</f>
        <v>3.2366568954570685E-2</v>
      </c>
      <c r="V112" s="9"/>
      <c r="W112" s="17">
        <f t="shared" ca="1" si="25"/>
        <v>2.7526398818844555E-4</v>
      </c>
      <c r="X112" s="17">
        <f t="shared" ca="1" si="26"/>
        <v>0</v>
      </c>
      <c r="Y112" s="17" t="str">
        <f t="shared" ca="1" si="27"/>
        <v/>
      </c>
      <c r="Z112" s="17"/>
      <c r="AA112" s="17">
        <f t="shared" si="28"/>
        <v>1.2971018290446334E-3</v>
      </c>
      <c r="AB112" s="17">
        <f t="shared" ca="1" si="29"/>
        <v>-1.0218378408561879E-3</v>
      </c>
    </row>
    <row r="113" spans="2:28">
      <c r="B113" s="2">
        <f t="shared" ca="1" si="19"/>
        <v>96</v>
      </c>
      <c r="D113" s="3">
        <f t="shared" si="20"/>
        <v>42709</v>
      </c>
      <c r="E113" s="4">
        <f t="shared" ca="1" si="16"/>
        <v>1102709.5439999998</v>
      </c>
      <c r="F113" s="9">
        <f ca="1">IFERROR(Returns!E113/E$18-1,"")</f>
        <v>7.5566791320884619E-3</v>
      </c>
      <c r="G113" s="4">
        <f t="shared" si="17"/>
        <v>15095.2</v>
      </c>
      <c r="H113" s="9">
        <f>IFERROR(Returns!G113/G$18-1,"")</f>
        <v>2.8010269751224115E-2</v>
      </c>
      <c r="I113" s="9"/>
      <c r="J113" s="17">
        <f t="shared" ref="J113:J176" ca="1" si="30">IF(OR(D113&lt;$R$5,D113&gt;$R$6),"",IFERROR((E113/E112)-1,0))</f>
        <v>0</v>
      </c>
      <c r="K113" s="17">
        <f t="shared" ca="1" si="21"/>
        <v>0</v>
      </c>
      <c r="L113" s="17" t="str">
        <f t="shared" ca="1" si="22"/>
        <v/>
      </c>
      <c r="M113" s="9"/>
      <c r="N113" s="17" t="str">
        <f t="shared" si="23"/>
        <v/>
      </c>
      <c r="O113" s="17" t="str">
        <f t="shared" ca="1" si="24"/>
        <v/>
      </c>
      <c r="Q113" s="3">
        <f>+'Share Values'!E107</f>
        <v>42053</v>
      </c>
      <c r="R113" s="4">
        <f ca="1">+'Share Values'!CD107</f>
        <v>1010372.1900000001</v>
      </c>
      <c r="S113" s="9">
        <f t="shared" ca="1" si="18"/>
        <v>1.0372190000000003E-2</v>
      </c>
      <c r="T113" s="4">
        <f>+'Share Values'!C107</f>
        <v>15212.8</v>
      </c>
      <c r="U113" s="9">
        <f>Returns!T113/Returns!$T$18-1</f>
        <v>2.7516987045267172E-2</v>
      </c>
      <c r="V113" s="9"/>
      <c r="W113" s="17">
        <f t="shared" ca="1" si="25"/>
        <v>-4.9412799363290905E-4</v>
      </c>
      <c r="X113" s="17">
        <f t="shared" ca="1" si="26"/>
        <v>-4.9412799363290905E-4</v>
      </c>
      <c r="Y113" s="17">
        <f t="shared" ca="1" si="27"/>
        <v>-4.9412799363290905E-4</v>
      </c>
      <c r="Z113" s="17"/>
      <c r="AA113" s="17">
        <f t="shared" si="28"/>
        <v>-4.6975386990828483E-3</v>
      </c>
      <c r="AB113" s="17">
        <f t="shared" ca="1" si="29"/>
        <v>4.2034107054499392E-3</v>
      </c>
    </row>
    <row r="114" spans="2:28">
      <c r="B114" s="2">
        <f t="shared" ca="1" si="19"/>
        <v>97</v>
      </c>
      <c r="D114" s="3">
        <f t="shared" si="20"/>
        <v>42710</v>
      </c>
      <c r="E114" s="4">
        <f t="shared" ca="1" si="16"/>
        <v>1099679.1140000001</v>
      </c>
      <c r="F114" s="9">
        <f ca="1">IFERROR(Returns!E114/E$18-1,"")</f>
        <v>4.7877450970512658E-3</v>
      </c>
      <c r="G114" s="4">
        <f t="shared" si="17"/>
        <v>15125.8</v>
      </c>
      <c r="H114" s="9">
        <f>IFERROR(Returns!G114/G$18-1,"")</f>
        <v>3.0094184787420319E-2</v>
      </c>
      <c r="I114" s="9"/>
      <c r="J114" s="17">
        <f t="shared" ca="1" si="30"/>
        <v>-2.7481670186756402E-3</v>
      </c>
      <c r="K114" s="17">
        <f t="shared" ca="1" si="21"/>
        <v>-2.7481670186756402E-3</v>
      </c>
      <c r="L114" s="17">
        <f t="shared" ca="1" si="22"/>
        <v>-2.7481670186756402E-3</v>
      </c>
      <c r="M114" s="9"/>
      <c r="N114" s="17">
        <f t="shared" si="23"/>
        <v>2.0271344533360214E-3</v>
      </c>
      <c r="O114" s="17">
        <f t="shared" ca="1" si="24"/>
        <v>-4.7753014720116616E-3</v>
      </c>
      <c r="Q114" s="3">
        <f>+'Share Values'!E108</f>
        <v>42054</v>
      </c>
      <c r="R114" s="4">
        <f ca="1">+'Share Values'!CD108</f>
        <v>1010821.27</v>
      </c>
      <c r="S114" s="9">
        <f t="shared" ca="1" si="18"/>
        <v>1.0821270000000105E-2</v>
      </c>
      <c r="T114" s="4">
        <f>+'Share Values'!C108</f>
        <v>15180.3</v>
      </c>
      <c r="U114" s="9">
        <f>Returns!T114/Returns!$T$18-1</f>
        <v>2.5321842030610497E-2</v>
      </c>
      <c r="V114" s="9"/>
      <c r="W114" s="17">
        <f t="shared" ca="1" si="25"/>
        <v>4.4446987401736138E-4</v>
      </c>
      <c r="X114" s="17">
        <f t="shared" ca="1" si="26"/>
        <v>0</v>
      </c>
      <c r="Y114" s="17" t="str">
        <f t="shared" ca="1" si="27"/>
        <v/>
      </c>
      <c r="Z114" s="17"/>
      <c r="AA114" s="17">
        <f t="shared" si="28"/>
        <v>-2.1363588557005153E-3</v>
      </c>
      <c r="AB114" s="17">
        <f t="shared" ca="1" si="29"/>
        <v>2.5808287297178767E-3</v>
      </c>
    </row>
    <row r="115" spans="2:28">
      <c r="B115" s="2">
        <f t="shared" ca="1" si="19"/>
        <v>98</v>
      </c>
      <c r="D115" s="3">
        <f t="shared" si="20"/>
        <v>42711</v>
      </c>
      <c r="E115" s="4">
        <f t="shared" ca="1" si="16"/>
        <v>1101276.4139999999</v>
      </c>
      <c r="F115" s="9">
        <f ca="1">IFERROR(Returns!E115/E$18-1,"")</f>
        <v>6.2472139955789263E-3</v>
      </c>
      <c r="G115" s="4">
        <f t="shared" si="17"/>
        <v>15237.8</v>
      </c>
      <c r="H115" s="9">
        <f>IFERROR(Returns!G115/G$18-1,"")</f>
        <v>3.7721586227092319E-2</v>
      </c>
      <c r="I115" s="9"/>
      <c r="J115" s="17">
        <f t="shared" ca="1" si="30"/>
        <v>1.4525146287354129E-3</v>
      </c>
      <c r="K115" s="17">
        <f t="shared" ca="1" si="21"/>
        <v>0</v>
      </c>
      <c r="L115" s="17" t="str">
        <f t="shared" ca="1" si="22"/>
        <v/>
      </c>
      <c r="M115" s="9"/>
      <c r="N115" s="17">
        <f t="shared" si="23"/>
        <v>7.4045670311653211E-3</v>
      </c>
      <c r="O115" s="17">
        <f t="shared" ca="1" si="24"/>
        <v>-5.9520524024299082E-3</v>
      </c>
      <c r="Q115" s="3">
        <f>+'Share Values'!E109</f>
        <v>42055</v>
      </c>
      <c r="R115" s="4">
        <f ca="1">+'Share Values'!CD109</f>
        <v>1009786.8200000001</v>
      </c>
      <c r="S115" s="9">
        <f t="shared" ca="1" si="18"/>
        <v>9.7868199999999739E-3</v>
      </c>
      <c r="T115" s="4">
        <f>+'Share Values'!C109</f>
        <v>15172.2</v>
      </c>
      <c r="U115" s="9">
        <f>Returns!T115/Returns!$T$18-1</f>
        <v>2.4774744350034572E-2</v>
      </c>
      <c r="V115" s="9"/>
      <c r="W115" s="17">
        <f t="shared" ca="1" si="25"/>
        <v>-1.0233757744333438E-3</v>
      </c>
      <c r="X115" s="17">
        <f t="shared" ca="1" si="26"/>
        <v>-1.0233757744333438E-3</v>
      </c>
      <c r="Y115" s="17">
        <f t="shared" ca="1" si="27"/>
        <v>-1.0233757744333438E-3</v>
      </c>
      <c r="Z115" s="17"/>
      <c r="AA115" s="17">
        <f t="shared" si="28"/>
        <v>-5.3358629276090142E-4</v>
      </c>
      <c r="AB115" s="17">
        <f t="shared" ca="1" si="29"/>
        <v>-4.8978948167244241E-4</v>
      </c>
    </row>
    <row r="116" spans="2:28">
      <c r="B116" s="2">
        <f t="shared" ca="1" si="19"/>
        <v>99</v>
      </c>
      <c r="D116" s="3">
        <f t="shared" si="20"/>
        <v>42712</v>
      </c>
      <c r="E116" s="4">
        <f t="shared" ca="1" si="16"/>
        <v>1104108.4339999999</v>
      </c>
      <c r="F116" s="9">
        <f ca="1">IFERROR(Returns!E116/E$18-1,"")</f>
        <v>8.8348588400091188E-3</v>
      </c>
      <c r="G116" s="4">
        <f t="shared" si="17"/>
        <v>15295.2</v>
      </c>
      <c r="H116" s="9">
        <f>IFERROR(Returns!G116/G$18-1,"")</f>
        <v>4.163062946492424E-2</v>
      </c>
      <c r="I116" s="9"/>
      <c r="J116" s="17">
        <f t="shared" ca="1" si="30"/>
        <v>2.5715796361367449E-3</v>
      </c>
      <c r="K116" s="17">
        <f t="shared" ca="1" si="21"/>
        <v>0</v>
      </c>
      <c r="L116" s="17" t="str">
        <f t="shared" ca="1" si="22"/>
        <v/>
      </c>
      <c r="M116" s="9"/>
      <c r="N116" s="17">
        <f t="shared" si="23"/>
        <v>3.7669479846174081E-3</v>
      </c>
      <c r="O116" s="17">
        <f t="shared" ca="1" si="24"/>
        <v>-1.1953683484806632E-3</v>
      </c>
      <c r="Q116" s="3">
        <f>+'Share Values'!E110</f>
        <v>42058</v>
      </c>
      <c r="R116" s="4">
        <f ca="1">+'Share Values'!CD110</f>
        <v>1007303.93</v>
      </c>
      <c r="S116" s="9">
        <f t="shared" ca="1" si="18"/>
        <v>7.3039299999999585E-3</v>
      </c>
      <c r="T116" s="4">
        <f>+'Share Values'!C110</f>
        <v>15200.3</v>
      </c>
      <c r="U116" s="9">
        <f>Returns!T116/Returns!$T$18-1</f>
        <v>2.6672700501168434E-2</v>
      </c>
      <c r="V116" s="9"/>
      <c r="W116" s="17">
        <f t="shared" ca="1" si="25"/>
        <v>-2.4588259133744295E-3</v>
      </c>
      <c r="X116" s="17">
        <f t="shared" ca="1" si="26"/>
        <v>-2.4588259133744295E-3</v>
      </c>
      <c r="Y116" s="17">
        <f t="shared" ca="1" si="27"/>
        <v>-3.4796853849344833E-3</v>
      </c>
      <c r="Z116" s="17"/>
      <c r="AA116" s="17">
        <f t="shared" si="28"/>
        <v>1.8520715519172448E-3</v>
      </c>
      <c r="AB116" s="17">
        <f t="shared" ca="1" si="29"/>
        <v>-4.3108974652916743E-3</v>
      </c>
    </row>
    <row r="117" spans="2:28">
      <c r="B117" s="2">
        <f t="shared" ca="1" si="19"/>
        <v>100</v>
      </c>
      <c r="D117" s="3">
        <f t="shared" si="20"/>
        <v>42713</v>
      </c>
      <c r="E117" s="4">
        <f t="shared" ca="1" si="16"/>
        <v>1101665.6239999998</v>
      </c>
      <c r="F117" s="9">
        <f ca="1">IFERROR(Returns!E117/E$18-1,"")</f>
        <v>6.6028390440957541E-3</v>
      </c>
      <c r="G117" s="4">
        <f t="shared" si="17"/>
        <v>15312.2</v>
      </c>
      <c r="H117" s="9">
        <f>IFERROR(Returns!G117/G$18-1,"")</f>
        <v>4.2788360040588724E-2</v>
      </c>
      <c r="I117" s="9"/>
      <c r="J117" s="17">
        <f t="shared" ca="1" si="30"/>
        <v>-2.2124729100656548E-3</v>
      </c>
      <c r="K117" s="17">
        <f t="shared" ca="1" si="21"/>
        <v>-2.2124729100656548E-3</v>
      </c>
      <c r="L117" s="17">
        <f t="shared" ca="1" si="22"/>
        <v>-2.2124729100656548E-3</v>
      </c>
      <c r="M117" s="9"/>
      <c r="N117" s="17">
        <f t="shared" si="23"/>
        <v>1.111459804383097E-3</v>
      </c>
      <c r="O117" s="17">
        <f t="shared" ca="1" si="24"/>
        <v>-3.3239327144487518E-3</v>
      </c>
      <c r="Q117" s="3">
        <f>+'Share Values'!E111</f>
        <v>42059</v>
      </c>
      <c r="R117" s="4">
        <f ca="1">+'Share Values'!CD111</f>
        <v>1006399.8400000001</v>
      </c>
      <c r="S117" s="9">
        <f t="shared" ca="1" si="18"/>
        <v>6.3998400000000455E-3</v>
      </c>
      <c r="T117" s="4">
        <f>+'Share Values'!C111</f>
        <v>15165</v>
      </c>
      <c r="U117" s="9">
        <f>Returns!T117/Returns!$T$18-1</f>
        <v>2.4288435300633626E-2</v>
      </c>
      <c r="V117" s="9"/>
      <c r="W117" s="17">
        <f t="shared" ca="1" si="25"/>
        <v>-8.975344710507871E-4</v>
      </c>
      <c r="X117" s="17">
        <f t="shared" ca="1" si="26"/>
        <v>-8.975344710507871E-4</v>
      </c>
      <c r="Y117" s="17">
        <f t="shared" ca="1" si="27"/>
        <v>-4.3740967184038304E-3</v>
      </c>
      <c r="Z117" s="17"/>
      <c r="AA117" s="17">
        <f t="shared" si="28"/>
        <v>-2.32232258573839E-3</v>
      </c>
      <c r="AB117" s="17">
        <f t="shared" ca="1" si="29"/>
        <v>1.4247881146876029E-3</v>
      </c>
    </row>
    <row r="118" spans="2:28">
      <c r="B118" s="2">
        <f t="shared" ca="1" si="19"/>
        <v>101</v>
      </c>
      <c r="D118" s="3">
        <f t="shared" si="20"/>
        <v>42714</v>
      </c>
      <c r="E118" s="4" t="str">
        <f t="shared" si="16"/>
        <v/>
      </c>
      <c r="F118" s="9" t="str">
        <f ca="1">IFERROR(Returns!E118/E$18-1,"")</f>
        <v/>
      </c>
      <c r="G118" s="4" t="str">
        <f t="shared" si="17"/>
        <v/>
      </c>
      <c r="H118" s="9" t="str">
        <f>IFERROR(Returns!G118/G$18-1,"")</f>
        <v/>
      </c>
      <c r="I118" s="9"/>
      <c r="J118" s="17">
        <f t="shared" ca="1" si="30"/>
        <v>0</v>
      </c>
      <c r="K118" s="17">
        <f t="shared" ca="1" si="21"/>
        <v>0</v>
      </c>
      <c r="L118" s="17" t="str">
        <f t="shared" ca="1" si="22"/>
        <v/>
      </c>
      <c r="M118" s="9"/>
      <c r="N118" s="17" t="str">
        <f t="shared" si="23"/>
        <v/>
      </c>
      <c r="O118" s="17" t="str">
        <f t="shared" ca="1" si="24"/>
        <v/>
      </c>
      <c r="Q118" s="3">
        <f>+'Share Values'!E112</f>
        <v>42060</v>
      </c>
      <c r="R118" s="4">
        <f ca="1">+'Share Values'!CD112</f>
        <v>1008796.05</v>
      </c>
      <c r="S118" s="9">
        <f t="shared" ca="1" si="18"/>
        <v>8.7960499999999442E-3</v>
      </c>
      <c r="T118" s="4">
        <f>+'Share Values'!C112</f>
        <v>15228.6</v>
      </c>
      <c r="U118" s="9">
        <f>Returns!T118/Returns!$T$18-1</f>
        <v>2.8584165237008241E-2</v>
      </c>
      <c r="V118" s="9"/>
      <c r="W118" s="17">
        <f t="shared" ca="1" si="25"/>
        <v>2.3809721591370181E-3</v>
      </c>
      <c r="X118" s="17">
        <f t="shared" ca="1" si="26"/>
        <v>0</v>
      </c>
      <c r="Y118" s="17" t="str">
        <f t="shared" ca="1" si="27"/>
        <v/>
      </c>
      <c r="Z118" s="17"/>
      <c r="AA118" s="17">
        <f t="shared" si="28"/>
        <v>4.1938674579624635E-3</v>
      </c>
      <c r="AB118" s="17">
        <f t="shared" ca="1" si="29"/>
        <v>-1.8128952988254454E-3</v>
      </c>
    </row>
    <row r="119" spans="2:28">
      <c r="B119" s="2">
        <f t="shared" ca="1" si="19"/>
        <v>102</v>
      </c>
      <c r="D119" s="3">
        <f t="shared" si="20"/>
        <v>42715</v>
      </c>
      <c r="E119" s="4" t="str">
        <f t="shared" si="16"/>
        <v/>
      </c>
      <c r="F119" s="9" t="str">
        <f ca="1">IFERROR(Returns!E119/E$18-1,"")</f>
        <v/>
      </c>
      <c r="G119" s="4" t="str">
        <f t="shared" si="17"/>
        <v/>
      </c>
      <c r="H119" s="9" t="str">
        <f>IFERROR(Returns!G119/G$18-1,"")</f>
        <v/>
      </c>
      <c r="I119" s="9"/>
      <c r="J119" s="17">
        <f t="shared" ca="1" si="30"/>
        <v>0</v>
      </c>
      <c r="K119" s="17">
        <f t="shared" ca="1" si="21"/>
        <v>0</v>
      </c>
      <c r="L119" s="17" t="str">
        <f t="shared" ca="1" si="22"/>
        <v/>
      </c>
      <c r="M119" s="9"/>
      <c r="N119" s="17" t="str">
        <f t="shared" si="23"/>
        <v/>
      </c>
      <c r="O119" s="17" t="str">
        <f t="shared" ca="1" si="24"/>
        <v/>
      </c>
      <c r="Q119" s="3">
        <f>+'Share Values'!E113</f>
        <v>42061</v>
      </c>
      <c r="R119" s="4">
        <f ca="1">+'Share Values'!CD113</f>
        <v>1009548.55</v>
      </c>
      <c r="S119" s="9">
        <f t="shared" ca="1" si="18"/>
        <v>9.5485500000001E-3</v>
      </c>
      <c r="T119" s="4">
        <f>+'Share Values'!C113</f>
        <v>15241.2</v>
      </c>
      <c r="U119" s="9">
        <f>Returns!T119/Returns!$T$18-1</f>
        <v>2.943520607345973E-2</v>
      </c>
      <c r="V119" s="9"/>
      <c r="W119" s="17">
        <f t="shared" ca="1" si="25"/>
        <v>7.4593868602090829E-4</v>
      </c>
      <c r="X119" s="17">
        <f t="shared" ca="1" si="26"/>
        <v>0</v>
      </c>
      <c r="Y119" s="17" t="str">
        <f t="shared" ca="1" si="27"/>
        <v/>
      </c>
      <c r="Z119" s="17"/>
      <c r="AA119" s="17">
        <f t="shared" si="28"/>
        <v>8.2739056774761011E-4</v>
      </c>
      <c r="AB119" s="17">
        <f t="shared" ca="1" si="29"/>
        <v>-8.1451881726701814E-5</v>
      </c>
    </row>
    <row r="120" spans="2:28">
      <c r="B120" s="2">
        <f t="shared" ca="1" si="19"/>
        <v>103</v>
      </c>
      <c r="D120" s="3">
        <f t="shared" si="20"/>
        <v>42716</v>
      </c>
      <c r="E120" s="4">
        <f t="shared" ca="1" si="16"/>
        <v>1096810.8540000001</v>
      </c>
      <c r="F120" s="9">
        <f ca="1">IFERROR(Returns!E120/E$18-1,"")</f>
        <v>2.1669874041376769E-3</v>
      </c>
      <c r="G120" s="4">
        <f t="shared" si="17"/>
        <v>15287.7</v>
      </c>
      <c r="H120" s="9">
        <f>IFERROR(Returns!G120/G$18-1,"")</f>
        <v>4.1119865975660419E-2</v>
      </c>
      <c r="I120" s="9"/>
      <c r="J120" s="17">
        <f t="shared" ca="1" si="30"/>
        <v>0</v>
      </c>
      <c r="K120" s="17">
        <f t="shared" ca="1" si="21"/>
        <v>0</v>
      </c>
      <c r="L120" s="17" t="str">
        <f t="shared" ca="1" si="22"/>
        <v/>
      </c>
      <c r="M120" s="9"/>
      <c r="N120" s="17" t="str">
        <f t="shared" si="23"/>
        <v/>
      </c>
      <c r="O120" s="17" t="str">
        <f t="shared" ca="1" si="24"/>
        <v/>
      </c>
      <c r="Q120" s="3">
        <f>+'Share Values'!E114</f>
        <v>42062</v>
      </c>
      <c r="R120" s="4">
        <f ca="1">+'Share Values'!CD114</f>
        <v>1009432.77</v>
      </c>
      <c r="S120" s="9">
        <f t="shared" ca="1" si="18"/>
        <v>9.4327700000000902E-3</v>
      </c>
      <c r="T120" s="4">
        <f>+'Share Values'!C114</f>
        <v>15234.3</v>
      </c>
      <c r="U120" s="9">
        <f>Returns!T120/Returns!$T$18-1</f>
        <v>2.8969159901117036E-2</v>
      </c>
      <c r="V120" s="9"/>
      <c r="W120" s="17">
        <f t="shared" ca="1" si="25"/>
        <v>-1.1468492525701368E-4</v>
      </c>
      <c r="X120" s="17">
        <f t="shared" ca="1" si="26"/>
        <v>-1.1468492525701368E-4</v>
      </c>
      <c r="Y120" s="17">
        <f t="shared" ca="1" si="27"/>
        <v>-1.1468492525701368E-4</v>
      </c>
      <c r="Z120" s="17"/>
      <c r="AA120" s="17">
        <f t="shared" si="28"/>
        <v>-4.5272025824749651E-4</v>
      </c>
      <c r="AB120" s="17">
        <f t="shared" ca="1" si="29"/>
        <v>3.3803533299048283E-4</v>
      </c>
    </row>
    <row r="121" spans="2:28">
      <c r="B121" s="2">
        <f t="shared" ca="1" si="19"/>
        <v>104</v>
      </c>
      <c r="D121" s="3">
        <f t="shared" si="20"/>
        <v>42717</v>
      </c>
      <c r="E121" s="4">
        <f t="shared" ca="1" si="16"/>
        <v>1096122.1439999999</v>
      </c>
      <c r="F121" s="9">
        <f ca="1">IFERROR(Returns!E121/E$18-1,"")</f>
        <v>1.5377062264594343E-3</v>
      </c>
      <c r="G121" s="4">
        <f t="shared" si="17"/>
        <v>15385.3</v>
      </c>
      <c r="H121" s="9">
        <f>IFERROR(Returns!G121/G$18-1,"")</f>
        <v>4.7766601515945917E-2</v>
      </c>
      <c r="I121" s="9"/>
      <c r="J121" s="17">
        <f t="shared" ca="1" si="30"/>
        <v>-6.2792048190307703E-4</v>
      </c>
      <c r="K121" s="17">
        <f t="shared" ca="1" si="21"/>
        <v>-6.2792048190307703E-4</v>
      </c>
      <c r="L121" s="17">
        <f t="shared" ca="1" si="22"/>
        <v>-6.2792048190307703E-4</v>
      </c>
      <c r="M121" s="9"/>
      <c r="N121" s="17">
        <f t="shared" si="23"/>
        <v>6.3842173773687172E-3</v>
      </c>
      <c r="O121" s="17">
        <f t="shared" ca="1" si="24"/>
        <v>-7.0121378592717942E-3</v>
      </c>
      <c r="Q121" s="3">
        <f>+'Share Values'!E115</f>
        <v>42065</v>
      </c>
      <c r="R121" s="4">
        <f ca="1">+'Share Values'!CD115</f>
        <v>1012154.6900000001</v>
      </c>
      <c r="S121" s="9">
        <f t="shared" ca="1" si="18"/>
        <v>1.2154690000000024E-2</v>
      </c>
      <c r="T121" s="4">
        <f>+'Share Values'!C115</f>
        <v>15264.1</v>
      </c>
      <c r="U121" s="9">
        <f>Returns!T121/Returns!$T$18-1</f>
        <v>3.0981939022248772E-2</v>
      </c>
      <c r="V121" s="9"/>
      <c r="W121" s="17">
        <f t="shared" ca="1" si="25"/>
        <v>2.696484680203115E-3</v>
      </c>
      <c r="X121" s="17">
        <f t="shared" ca="1" si="26"/>
        <v>0</v>
      </c>
      <c r="Y121" s="17" t="str">
        <f t="shared" ca="1" si="27"/>
        <v/>
      </c>
      <c r="Z121" s="17"/>
      <c r="AA121" s="17">
        <f t="shared" si="28"/>
        <v>1.9561121941933379E-3</v>
      </c>
      <c r="AB121" s="17">
        <f t="shared" ca="1" si="29"/>
        <v>7.4037248600977712E-4</v>
      </c>
    </row>
    <row r="122" spans="2:28">
      <c r="B122" s="2">
        <f t="shared" ca="1" si="19"/>
        <v>105</v>
      </c>
      <c r="D122" s="3">
        <f t="shared" si="20"/>
        <v>42718</v>
      </c>
      <c r="E122" s="4">
        <f t="shared" ca="1" si="16"/>
        <v>1088208.8939999999</v>
      </c>
      <c r="F122" s="9">
        <f ca="1">IFERROR(Returns!E122/E$18-1,"")</f>
        <v>-5.6927090125529212E-3</v>
      </c>
      <c r="G122" s="4">
        <f t="shared" si="17"/>
        <v>15197.2</v>
      </c>
      <c r="H122" s="9">
        <f>IFERROR(Returns!G122/G$18-1,"")</f>
        <v>3.4956653205211241E-2</v>
      </c>
      <c r="I122" s="9"/>
      <c r="J122" s="17">
        <f t="shared" ca="1" si="30"/>
        <v>-7.219314054839443E-3</v>
      </c>
      <c r="K122" s="17">
        <f t="shared" ca="1" si="21"/>
        <v>-7.219314054839443E-3</v>
      </c>
      <c r="L122" s="17">
        <f t="shared" ca="1" si="22"/>
        <v>-7.8427013815821622E-3</v>
      </c>
      <c r="M122" s="9"/>
      <c r="N122" s="17">
        <f t="shared" si="23"/>
        <v>-1.2225955944960343E-2</v>
      </c>
      <c r="O122" s="17">
        <f t="shared" ca="1" si="24"/>
        <v>5.0066418901208998E-3</v>
      </c>
      <c r="Q122" s="3">
        <f>+'Share Values'!E116</f>
        <v>42066</v>
      </c>
      <c r="R122" s="4">
        <f ca="1">+'Share Values'!CD116</f>
        <v>1012383.3200000001</v>
      </c>
      <c r="S122" s="9">
        <f t="shared" ca="1" si="18"/>
        <v>1.2383320000000086E-2</v>
      </c>
      <c r="T122" s="4">
        <f>+'Share Values'!C116</f>
        <v>15133.9</v>
      </c>
      <c r="U122" s="9">
        <f>Returns!T122/Returns!$T$18-1</f>
        <v>2.2187850378915908E-2</v>
      </c>
      <c r="V122" s="9"/>
      <c r="W122" s="17">
        <f t="shared" ca="1" si="25"/>
        <v>2.2588444460014401E-4</v>
      </c>
      <c r="X122" s="17">
        <f t="shared" ca="1" si="26"/>
        <v>0</v>
      </c>
      <c r="Y122" s="17" t="str">
        <f t="shared" ca="1" si="27"/>
        <v/>
      </c>
      <c r="Z122" s="17"/>
      <c r="AA122" s="17">
        <f t="shared" si="28"/>
        <v>-8.5298183319030274E-3</v>
      </c>
      <c r="AB122" s="17">
        <f t="shared" ca="1" si="29"/>
        <v>8.7557027765031714E-3</v>
      </c>
    </row>
    <row r="123" spans="2:28">
      <c r="B123" s="2">
        <f t="shared" ca="1" si="19"/>
        <v>106</v>
      </c>
      <c r="D123" s="3">
        <f t="shared" si="20"/>
        <v>42719</v>
      </c>
      <c r="E123" s="4">
        <f t="shared" ca="1" si="16"/>
        <v>1088335.6339999998</v>
      </c>
      <c r="F123" s="9">
        <f ca="1">IFERROR(Returns!E123/E$18-1,"")</f>
        <v>-5.5769054138555818E-3</v>
      </c>
      <c r="G123" s="4">
        <f t="shared" si="17"/>
        <v>15218.3</v>
      </c>
      <c r="H123" s="9">
        <f>IFERROR(Returns!G123/G$18-1,"")</f>
        <v>3.6393601155006561E-2</v>
      </c>
      <c r="I123" s="9"/>
      <c r="J123" s="17">
        <f t="shared" ca="1" si="30"/>
        <v>1.1646660921327268E-4</v>
      </c>
      <c r="K123" s="17">
        <f t="shared" ca="1" si="21"/>
        <v>0</v>
      </c>
      <c r="L123" s="17" t="str">
        <f t="shared" ca="1" si="22"/>
        <v/>
      </c>
      <c r="M123" s="9"/>
      <c r="N123" s="17">
        <f t="shared" si="23"/>
        <v>1.3884136551469695E-3</v>
      </c>
      <c r="O123" s="17">
        <f t="shared" ca="1" si="24"/>
        <v>-1.2719470459336968E-3</v>
      </c>
      <c r="Q123" s="3">
        <f>+'Share Values'!E117</f>
        <v>42067</v>
      </c>
      <c r="R123" s="4">
        <f ca="1">+'Share Values'!CD117</f>
        <v>1013323.9400000001</v>
      </c>
      <c r="S123" s="9">
        <f t="shared" ca="1" si="18"/>
        <v>1.3323940000000034E-2</v>
      </c>
      <c r="T123" s="4">
        <f>+'Share Values'!C117</f>
        <v>15082.8</v>
      </c>
      <c r="U123" s="9">
        <f>Returns!T123/Returns!$T$18-1</f>
        <v>1.8736406986640031E-2</v>
      </c>
      <c r="V123" s="9"/>
      <c r="W123" s="17">
        <f t="shared" ca="1" si="25"/>
        <v>9.2911447810095638E-4</v>
      </c>
      <c r="X123" s="17">
        <f t="shared" ca="1" si="26"/>
        <v>0</v>
      </c>
      <c r="Y123" s="17" t="str">
        <f t="shared" ca="1" si="27"/>
        <v/>
      </c>
      <c r="Z123" s="17"/>
      <c r="AA123" s="17">
        <f t="shared" si="28"/>
        <v>-3.3765255486027934E-3</v>
      </c>
      <c r="AB123" s="17">
        <f t="shared" ca="1" si="29"/>
        <v>4.3056400267037498E-3</v>
      </c>
    </row>
    <row r="124" spans="2:28">
      <c r="B124" s="2">
        <f t="shared" ca="1" si="19"/>
        <v>107</v>
      </c>
      <c r="D124" s="3">
        <f t="shared" si="20"/>
        <v>42720</v>
      </c>
      <c r="E124" s="4">
        <f t="shared" ca="1" si="16"/>
        <v>1089407.9639999999</v>
      </c>
      <c r="F124" s="9">
        <f ca="1">IFERROR(Returns!E124/E$18-1,"")</f>
        <v>-4.5971068262650183E-3</v>
      </c>
      <c r="G124" s="4">
        <f t="shared" si="17"/>
        <v>15252.2</v>
      </c>
      <c r="H124" s="9">
        <f>IFERROR(Returns!G124/G$18-1,"")</f>
        <v>3.870225212647882E-2</v>
      </c>
      <c r="I124" s="9"/>
      <c r="J124" s="17">
        <f t="shared" ca="1" si="30"/>
        <v>9.852934761116483E-4</v>
      </c>
      <c r="K124" s="17">
        <f t="shared" ca="1" si="21"/>
        <v>0</v>
      </c>
      <c r="L124" s="17" t="str">
        <f t="shared" ca="1" si="22"/>
        <v/>
      </c>
      <c r="M124" s="9"/>
      <c r="N124" s="17">
        <f t="shared" si="23"/>
        <v>2.2275812672900575E-3</v>
      </c>
      <c r="O124" s="17">
        <f t="shared" ca="1" si="24"/>
        <v>-1.2422877911784092E-3</v>
      </c>
      <c r="Q124" s="3">
        <f>+'Share Values'!E118</f>
        <v>42068</v>
      </c>
      <c r="R124" s="4">
        <f ca="1">+'Share Values'!CD118</f>
        <v>1012819.4400000001</v>
      </c>
      <c r="S124" s="9">
        <f t="shared" ca="1" si="18"/>
        <v>1.2819440000000126E-2</v>
      </c>
      <c r="T124" s="4">
        <f>+'Share Values'!C118</f>
        <v>15103.1</v>
      </c>
      <c r="U124" s="9">
        <f>Returns!T124/Returns!$T$18-1</f>
        <v>2.0107528334256441E-2</v>
      </c>
      <c r="V124" s="9"/>
      <c r="W124" s="17">
        <f t="shared" ca="1" si="25"/>
        <v>-4.978664571962943E-4</v>
      </c>
      <c r="X124" s="17">
        <f t="shared" ca="1" si="26"/>
        <v>-4.978664571962943E-4</v>
      </c>
      <c r="Y124" s="17">
        <f t="shared" ca="1" si="27"/>
        <v>-4.978664571962943E-4</v>
      </c>
      <c r="Z124" s="17"/>
      <c r="AA124" s="17">
        <f t="shared" si="28"/>
        <v>1.345903943564819E-3</v>
      </c>
      <c r="AB124" s="17">
        <f t="shared" ca="1" si="29"/>
        <v>-1.8437704007611133E-3</v>
      </c>
    </row>
    <row r="125" spans="2:28">
      <c r="B125" s="2">
        <f t="shared" ca="1" si="19"/>
        <v>108</v>
      </c>
      <c r="D125" s="3">
        <f t="shared" si="20"/>
        <v>42721</v>
      </c>
      <c r="E125" s="4" t="str">
        <f t="shared" si="16"/>
        <v/>
      </c>
      <c r="F125" s="9" t="str">
        <f ca="1">IFERROR(Returns!E125/E$18-1,"")</f>
        <v/>
      </c>
      <c r="G125" s="4" t="str">
        <f t="shared" si="17"/>
        <v/>
      </c>
      <c r="H125" s="9" t="str">
        <f>IFERROR(Returns!G125/G$18-1,"")</f>
        <v/>
      </c>
      <c r="I125" s="9"/>
      <c r="J125" s="17">
        <f t="shared" ca="1" si="30"/>
        <v>0</v>
      </c>
      <c r="K125" s="17">
        <f t="shared" ca="1" si="21"/>
        <v>0</v>
      </c>
      <c r="L125" s="17" t="str">
        <f t="shared" ca="1" si="22"/>
        <v/>
      </c>
      <c r="M125" s="9"/>
      <c r="N125" s="17" t="str">
        <f t="shared" si="23"/>
        <v/>
      </c>
      <c r="O125" s="17" t="str">
        <f t="shared" ca="1" si="24"/>
        <v/>
      </c>
      <c r="Q125" s="3">
        <f>+'Share Values'!E119</f>
        <v>42069</v>
      </c>
      <c r="R125" s="4">
        <f ca="1">+'Share Values'!CD119</f>
        <v>1011889.27</v>
      </c>
      <c r="S125" s="9">
        <f t="shared" ca="1" si="18"/>
        <v>1.1889269999999952E-2</v>
      </c>
      <c r="T125" s="4">
        <f>+'Share Values'!C119</f>
        <v>14952.5</v>
      </c>
      <c r="U125" s="9">
        <f>Returns!T125/Returns!$T$18-1</f>
        <v>9.9355640509544152E-3</v>
      </c>
      <c r="V125" s="9"/>
      <c r="W125" s="17">
        <f t="shared" ca="1" si="25"/>
        <v>-9.1839666900550565E-4</v>
      </c>
      <c r="X125" s="17">
        <f t="shared" ca="1" si="26"/>
        <v>-9.1839666900550565E-4</v>
      </c>
      <c r="Y125" s="17">
        <f t="shared" ca="1" si="27"/>
        <v>-1.4158058873059431E-3</v>
      </c>
      <c r="Z125" s="17"/>
      <c r="AA125" s="17">
        <f t="shared" si="28"/>
        <v>-9.9714628122703486E-3</v>
      </c>
      <c r="AB125" s="17">
        <f t="shared" ca="1" si="29"/>
        <v>9.0530661432648429E-3</v>
      </c>
    </row>
    <row r="126" spans="2:28">
      <c r="B126" s="2">
        <f t="shared" ca="1" si="19"/>
        <v>109</v>
      </c>
      <c r="D126" s="3">
        <f t="shared" si="20"/>
        <v>42722</v>
      </c>
      <c r="E126" s="4" t="str">
        <f t="shared" si="16"/>
        <v/>
      </c>
      <c r="F126" s="9" t="str">
        <f ca="1">IFERROR(Returns!E126/E$18-1,"")</f>
        <v/>
      </c>
      <c r="G126" s="4" t="str">
        <f t="shared" si="17"/>
        <v/>
      </c>
      <c r="H126" s="9" t="str">
        <f>IFERROR(Returns!G126/G$18-1,"")</f>
        <v/>
      </c>
      <c r="I126" s="9"/>
      <c r="J126" s="17">
        <f t="shared" ca="1" si="30"/>
        <v>0</v>
      </c>
      <c r="K126" s="17">
        <f t="shared" ca="1" si="21"/>
        <v>0</v>
      </c>
      <c r="L126" s="17" t="str">
        <f t="shared" ca="1" si="22"/>
        <v/>
      </c>
      <c r="M126" s="9"/>
      <c r="N126" s="17" t="str">
        <f t="shared" si="23"/>
        <v/>
      </c>
      <c r="O126" s="17" t="str">
        <f t="shared" ca="1" si="24"/>
        <v/>
      </c>
      <c r="Q126" s="3">
        <f>+'Share Values'!E120</f>
        <v>42072</v>
      </c>
      <c r="R126" s="4">
        <f ca="1">+'Share Values'!CD120</f>
        <v>1007063.5900000001</v>
      </c>
      <c r="S126" s="9">
        <f t="shared" ca="1" si="18"/>
        <v>7.0635900000000085E-3</v>
      </c>
      <c r="T126" s="4">
        <f>+'Share Values'!C120</f>
        <v>14854.5</v>
      </c>
      <c r="U126" s="9">
        <f>Returns!T126/Returns!$T$18-1</f>
        <v>3.3163575452199723E-3</v>
      </c>
      <c r="V126" s="9"/>
      <c r="W126" s="17">
        <f t="shared" ca="1" si="25"/>
        <v>-4.768980305522863E-3</v>
      </c>
      <c r="X126" s="17">
        <f t="shared" ca="1" si="26"/>
        <v>-4.768980305522863E-3</v>
      </c>
      <c r="Y126" s="17">
        <f t="shared" ca="1" si="27"/>
        <v>-6.1780342424357926E-3</v>
      </c>
      <c r="Z126" s="17"/>
      <c r="AA126" s="17">
        <f t="shared" si="28"/>
        <v>-6.554087945159659E-3</v>
      </c>
      <c r="AB126" s="17">
        <f t="shared" ca="1" si="29"/>
        <v>1.785107639636796E-3</v>
      </c>
    </row>
    <row r="127" spans="2:28">
      <c r="B127" s="2">
        <f t="shared" ca="1" si="19"/>
        <v>110</v>
      </c>
      <c r="D127" s="3">
        <f t="shared" si="20"/>
        <v>42723</v>
      </c>
      <c r="E127" s="4">
        <f t="shared" ca="1" si="16"/>
        <v>1086216.2339999997</v>
      </c>
      <c r="F127" s="9">
        <f ca="1">IFERROR(Returns!E127/E$18-1,"")</f>
        <v>-7.5134222757724523E-3</v>
      </c>
      <c r="G127" s="4">
        <f t="shared" si="17"/>
        <v>15269.9</v>
      </c>
      <c r="H127" s="9">
        <f>IFERROR(Returns!G127/G$18-1,"")</f>
        <v>3.9907653961141154E-2</v>
      </c>
      <c r="I127" s="9"/>
      <c r="J127" s="17">
        <f t="shared" ca="1" si="30"/>
        <v>0</v>
      </c>
      <c r="K127" s="17">
        <f t="shared" ca="1" si="21"/>
        <v>0</v>
      </c>
      <c r="L127" s="17" t="str">
        <f t="shared" ca="1" si="22"/>
        <v/>
      </c>
      <c r="M127" s="9"/>
      <c r="N127" s="17" t="str">
        <f t="shared" si="23"/>
        <v/>
      </c>
      <c r="O127" s="17" t="str">
        <f t="shared" ca="1" si="24"/>
        <v/>
      </c>
      <c r="Q127" s="3">
        <f>+'Share Values'!E121</f>
        <v>42073</v>
      </c>
      <c r="R127" s="4">
        <f ca="1">+'Share Values'!CD121</f>
        <v>1007459.4600000001</v>
      </c>
      <c r="S127" s="9">
        <f t="shared" ca="1" si="18"/>
        <v>7.4594599999999733E-3</v>
      </c>
      <c r="T127" s="4">
        <f>+'Share Values'!C121</f>
        <v>14641.8</v>
      </c>
      <c r="U127" s="9">
        <f>Returns!T127/Returns!$T$18-1</f>
        <v>-1.105002228916474E-2</v>
      </c>
      <c r="V127" s="9"/>
      <c r="W127" s="17">
        <f t="shared" ca="1" si="25"/>
        <v>3.9309334974557686E-4</v>
      </c>
      <c r="X127" s="17">
        <f t="shared" ca="1" si="26"/>
        <v>0</v>
      </c>
      <c r="Y127" s="17" t="str">
        <f t="shared" ca="1" si="27"/>
        <v/>
      </c>
      <c r="Z127" s="17"/>
      <c r="AA127" s="17">
        <f t="shared" si="28"/>
        <v>-1.4318893264667287E-2</v>
      </c>
      <c r="AB127" s="17">
        <f t="shared" ca="1" si="29"/>
        <v>1.4711986614412864E-2</v>
      </c>
    </row>
    <row r="128" spans="2:28">
      <c r="B128" s="2">
        <f t="shared" ca="1" si="19"/>
        <v>111</v>
      </c>
      <c r="D128" s="3">
        <f t="shared" si="20"/>
        <v>42724</v>
      </c>
      <c r="E128" s="4">
        <f t="shared" ca="1" si="16"/>
        <v>1088793.6039999998</v>
      </c>
      <c r="F128" s="9">
        <f ca="1">IFERROR(Returns!E128/E$18-1,"")</f>
        <v>-5.1584536693750627E-3</v>
      </c>
      <c r="G128" s="4">
        <f t="shared" si="17"/>
        <v>15293</v>
      </c>
      <c r="H128" s="9">
        <f>IFERROR(Returns!G128/G$18-1,"")</f>
        <v>4.1480805508073537E-2</v>
      </c>
      <c r="I128" s="9"/>
      <c r="J128" s="17">
        <f t="shared" ca="1" si="30"/>
        <v>2.3727964279349756E-3</v>
      </c>
      <c r="K128" s="17">
        <f t="shared" ca="1" si="21"/>
        <v>0</v>
      </c>
      <c r="L128" s="17" t="str">
        <f t="shared" ca="1" si="22"/>
        <v/>
      </c>
      <c r="M128" s="9"/>
      <c r="N128" s="17">
        <f t="shared" si="23"/>
        <v>1.5127800444010298E-3</v>
      </c>
      <c r="O128" s="17">
        <f t="shared" ca="1" si="24"/>
        <v>8.6001638353394583E-4</v>
      </c>
      <c r="Q128" s="3">
        <f>+'Share Values'!E122</f>
        <v>42074</v>
      </c>
      <c r="R128" s="4">
        <f ca="1">+'Share Values'!CD122</f>
        <v>1009033.23</v>
      </c>
      <c r="S128" s="9">
        <f t="shared" ca="1" si="18"/>
        <v>9.0332300000000032E-3</v>
      </c>
      <c r="T128" s="4">
        <f>+'Share Values'!C122</f>
        <v>14739.2</v>
      </c>
      <c r="U128" s="9">
        <f>Returns!T128/Returns!$T$18-1</f>
        <v>-4.4713415375470245E-3</v>
      </c>
      <c r="V128" s="9"/>
      <c r="W128" s="17">
        <f t="shared" ca="1" si="25"/>
        <v>1.5621174473858801E-3</v>
      </c>
      <c r="X128" s="17">
        <f t="shared" ca="1" si="26"/>
        <v>0</v>
      </c>
      <c r="Y128" s="17" t="str">
        <f t="shared" ca="1" si="27"/>
        <v/>
      </c>
      <c r="Z128" s="17"/>
      <c r="AA128" s="17">
        <f t="shared" si="28"/>
        <v>6.6521875725662483E-3</v>
      </c>
      <c r="AB128" s="17">
        <f t="shared" ca="1" si="29"/>
        <v>-5.0900701251803682E-3</v>
      </c>
    </row>
    <row r="129" spans="2:28">
      <c r="B129" s="2">
        <f t="shared" ca="1" si="19"/>
        <v>112</v>
      </c>
      <c r="D129" s="3">
        <f t="shared" si="20"/>
        <v>42725</v>
      </c>
      <c r="E129" s="4">
        <f t="shared" ca="1" si="16"/>
        <v>1089388.264</v>
      </c>
      <c r="F129" s="9">
        <f ca="1">IFERROR(Returns!E129/E$18-1,"")</f>
        <v>-4.6151069122231103E-3</v>
      </c>
      <c r="G129" s="4">
        <f t="shared" si="17"/>
        <v>15305.9</v>
      </c>
      <c r="H129" s="9">
        <f>IFERROR(Returns!G129/G$18-1,"")</f>
        <v>4.2359318709607185E-2</v>
      </c>
      <c r="I129" s="9"/>
      <c r="J129" s="17">
        <f t="shared" ca="1" si="30"/>
        <v>5.4616411945795917E-4</v>
      </c>
      <c r="K129" s="17">
        <f t="shared" ca="1" si="21"/>
        <v>0</v>
      </c>
      <c r="L129" s="17" t="str">
        <f t="shared" ca="1" si="22"/>
        <v/>
      </c>
      <c r="M129" s="9"/>
      <c r="N129" s="17">
        <f t="shared" si="23"/>
        <v>8.4352318054015107E-4</v>
      </c>
      <c r="O129" s="17">
        <f t="shared" ca="1" si="24"/>
        <v>-2.973590610821919E-4</v>
      </c>
      <c r="Q129" s="3">
        <f>+'Share Values'!E123</f>
        <v>42075</v>
      </c>
      <c r="R129" s="4">
        <f ca="1">+'Share Values'!CD123</f>
        <v>1009537.4500000001</v>
      </c>
      <c r="S129" s="9">
        <f t="shared" ca="1" si="18"/>
        <v>9.5374500000000584E-3</v>
      </c>
      <c r="T129" s="4">
        <f>+'Share Values'!C123</f>
        <v>14770.7</v>
      </c>
      <c r="U129" s="9">
        <f>Returns!T129/Returns!$T$18-1</f>
        <v>-2.3437394464180805E-3</v>
      </c>
      <c r="V129" s="9"/>
      <c r="W129" s="17">
        <f t="shared" ca="1" si="25"/>
        <v>4.9970604040461275E-4</v>
      </c>
      <c r="X129" s="17">
        <f t="shared" ca="1" si="26"/>
        <v>0</v>
      </c>
      <c r="Y129" s="17" t="str">
        <f t="shared" ca="1" si="27"/>
        <v/>
      </c>
      <c r="Z129" s="17"/>
      <c r="AA129" s="17">
        <f t="shared" si="28"/>
        <v>2.1371580547111524E-3</v>
      </c>
      <c r="AB129" s="17">
        <f t="shared" ca="1" si="29"/>
        <v>-1.6374520143065396E-3</v>
      </c>
    </row>
    <row r="130" spans="2:28">
      <c r="B130" s="2">
        <f t="shared" ca="1" si="19"/>
        <v>113</v>
      </c>
      <c r="D130" s="3">
        <f t="shared" si="20"/>
        <v>42726</v>
      </c>
      <c r="E130" s="4">
        <f t="shared" ca="1" si="16"/>
        <v>1091591.4040000001</v>
      </c>
      <c r="F130" s="9">
        <f ca="1">IFERROR(Returns!E130/E$18-1,"")</f>
        <v>-2.6020759793348169E-3</v>
      </c>
      <c r="G130" s="4">
        <f t="shared" si="17"/>
        <v>15335.2</v>
      </c>
      <c r="H130" s="9">
        <f>IFERROR(Returns!G130/G$18-1,"")</f>
        <v>4.4354701407664177E-2</v>
      </c>
      <c r="I130" s="9"/>
      <c r="J130" s="17">
        <f t="shared" ca="1" si="30"/>
        <v>2.0223643606280817E-3</v>
      </c>
      <c r="K130" s="17">
        <f t="shared" ca="1" si="21"/>
        <v>0</v>
      </c>
      <c r="L130" s="17" t="str">
        <f t="shared" ca="1" si="22"/>
        <v/>
      </c>
      <c r="M130" s="9"/>
      <c r="N130" s="17">
        <f t="shared" si="23"/>
        <v>1.9142944877466039E-3</v>
      </c>
      <c r="O130" s="17">
        <f t="shared" ca="1" si="24"/>
        <v>1.0806987288147774E-4</v>
      </c>
      <c r="Q130" s="3">
        <f>+'Share Values'!E124</f>
        <v>42076</v>
      </c>
      <c r="R130" s="4">
        <f ca="1">+'Share Values'!CD124</f>
        <v>1007954.6300000001</v>
      </c>
      <c r="S130" s="9">
        <f t="shared" ca="1" si="18"/>
        <v>7.9546300000001846E-3</v>
      </c>
      <c r="T130" s="4">
        <f>+'Share Values'!C124</f>
        <v>14731.5</v>
      </c>
      <c r="U130" s="9">
        <f>Returns!T130/Returns!$T$18-1</f>
        <v>-4.9914220487119465E-3</v>
      </c>
      <c r="V130" s="9"/>
      <c r="W130" s="17">
        <f t="shared" ca="1" si="25"/>
        <v>-1.5678665511615897E-3</v>
      </c>
      <c r="X130" s="17">
        <f t="shared" ca="1" si="26"/>
        <v>-1.5678665511615897E-3</v>
      </c>
      <c r="Y130" s="17">
        <f t="shared" ca="1" si="27"/>
        <v>-1.5678665511615897E-3</v>
      </c>
      <c r="Z130" s="17"/>
      <c r="AA130" s="17">
        <f t="shared" si="28"/>
        <v>-2.653902658641849E-3</v>
      </c>
      <c r="AB130" s="17">
        <f t="shared" ca="1" si="29"/>
        <v>1.0860361074802594E-3</v>
      </c>
    </row>
    <row r="131" spans="2:28">
      <c r="B131" s="2">
        <f t="shared" ca="1" si="19"/>
        <v>114</v>
      </c>
      <c r="D131" s="3">
        <f t="shared" si="20"/>
        <v>42727</v>
      </c>
      <c r="E131" s="4">
        <f t="shared" ca="1" si="16"/>
        <v>1090431.6439999999</v>
      </c>
      <c r="F131" s="9">
        <f ca="1">IFERROR(Returns!E131/E$18-1,"")</f>
        <v>-3.6617602276017847E-3</v>
      </c>
      <c r="G131" s="4">
        <f t="shared" si="17"/>
        <v>15328.2</v>
      </c>
      <c r="H131" s="9">
        <f>IFERROR(Returns!G131/G$18-1,"")</f>
        <v>4.3877988817684788E-2</v>
      </c>
      <c r="I131" s="9"/>
      <c r="J131" s="17">
        <f t="shared" ca="1" si="30"/>
        <v>-1.0624488208229588E-3</v>
      </c>
      <c r="K131" s="17">
        <f t="shared" ca="1" si="21"/>
        <v>-1.0624488208229588E-3</v>
      </c>
      <c r="L131" s="17">
        <f t="shared" ca="1" si="22"/>
        <v>-1.0624488208229588E-3</v>
      </c>
      <c r="M131" s="9"/>
      <c r="N131" s="17">
        <f t="shared" si="23"/>
        <v>-4.5646616933592288E-4</v>
      </c>
      <c r="O131" s="17">
        <f t="shared" ca="1" si="24"/>
        <v>-6.0598265148703589E-4</v>
      </c>
      <c r="Q131" s="3">
        <f>+'Share Values'!E125</f>
        <v>42079</v>
      </c>
      <c r="R131" s="4">
        <f ca="1">+'Share Values'!CD125</f>
        <v>1006126.67</v>
      </c>
      <c r="S131" s="9">
        <f t="shared" ca="1" si="18"/>
        <v>6.1266700000000007E-3</v>
      </c>
      <c r="T131" s="4">
        <f>+'Share Values'!C125</f>
        <v>14862.8</v>
      </c>
      <c r="U131" s="9">
        <f>Returns!T131/Returns!$T$18-1</f>
        <v>3.8769638105016213E-3</v>
      </c>
      <c r="V131" s="9"/>
      <c r="W131" s="17">
        <f t="shared" ca="1" si="25"/>
        <v>-1.8135340079742379E-3</v>
      </c>
      <c r="X131" s="17">
        <f t="shared" ca="1" si="26"/>
        <v>-1.8135340079742379E-3</v>
      </c>
      <c r="Y131" s="17">
        <f t="shared" ca="1" si="27"/>
        <v>-3.3785571798253811E-3</v>
      </c>
      <c r="Z131" s="17"/>
      <c r="AA131" s="17">
        <f t="shared" si="28"/>
        <v>8.9128737738859432E-3</v>
      </c>
      <c r="AB131" s="17">
        <f t="shared" ca="1" si="29"/>
        <v>-1.0726407781860181E-2</v>
      </c>
    </row>
    <row r="132" spans="2:28">
      <c r="B132" s="2">
        <f t="shared" ca="1" si="19"/>
        <v>115</v>
      </c>
      <c r="D132" s="3">
        <f t="shared" si="20"/>
        <v>42728</v>
      </c>
      <c r="E132" s="4" t="str">
        <f t="shared" si="16"/>
        <v/>
      </c>
      <c r="F132" s="9" t="str">
        <f ca="1">IFERROR(Returns!E132/E$18-1,"")</f>
        <v/>
      </c>
      <c r="G132" s="4" t="str">
        <f t="shared" si="17"/>
        <v/>
      </c>
      <c r="H132" s="9" t="str">
        <f>IFERROR(Returns!G132/G$18-1,"")</f>
        <v/>
      </c>
      <c r="I132" s="9"/>
      <c r="J132" s="17">
        <f t="shared" ca="1" si="30"/>
        <v>0</v>
      </c>
      <c r="K132" s="17">
        <f t="shared" ca="1" si="21"/>
        <v>0</v>
      </c>
      <c r="L132" s="17" t="str">
        <f t="shared" ca="1" si="22"/>
        <v/>
      </c>
      <c r="M132" s="9"/>
      <c r="N132" s="17" t="str">
        <f t="shared" si="23"/>
        <v/>
      </c>
      <c r="O132" s="17" t="str">
        <f t="shared" ca="1" si="24"/>
        <v/>
      </c>
      <c r="Q132" s="3">
        <f>+'Share Values'!E126</f>
        <v>42080</v>
      </c>
      <c r="R132" s="4">
        <f ca="1">+'Share Values'!CD126</f>
        <v>1007882.01</v>
      </c>
      <c r="S132" s="9">
        <f t="shared" ca="1" si="18"/>
        <v>7.8820100000001059E-3</v>
      </c>
      <c r="T132" s="4">
        <f>+'Share Values'!C126</f>
        <v>14898.5</v>
      </c>
      <c r="U132" s="9">
        <f>Returns!T132/Returns!$T$18-1</f>
        <v>6.2882461804476542E-3</v>
      </c>
      <c r="V132" s="9"/>
      <c r="W132" s="17">
        <f t="shared" ca="1" si="25"/>
        <v>1.7446510984546748E-3</v>
      </c>
      <c r="X132" s="17">
        <f t="shared" ca="1" si="26"/>
        <v>0</v>
      </c>
      <c r="Y132" s="17" t="str">
        <f t="shared" ca="1" si="27"/>
        <v/>
      </c>
      <c r="Z132" s="17"/>
      <c r="AA132" s="17">
        <f t="shared" si="28"/>
        <v>2.401970019108246E-3</v>
      </c>
      <c r="AB132" s="17">
        <f t="shared" ca="1" si="29"/>
        <v>-6.5731892065357123E-4</v>
      </c>
    </row>
    <row r="133" spans="2:28">
      <c r="B133" s="2">
        <f t="shared" ca="1" si="19"/>
        <v>116</v>
      </c>
      <c r="D133" s="3">
        <f t="shared" si="20"/>
        <v>42729</v>
      </c>
      <c r="E133" s="4" t="str">
        <f t="shared" si="16"/>
        <v/>
      </c>
      <c r="F133" s="9" t="str">
        <f ca="1">IFERROR(Returns!E133/E$18-1,"")</f>
        <v/>
      </c>
      <c r="G133" s="4" t="str">
        <f t="shared" si="17"/>
        <v/>
      </c>
      <c r="H133" s="9" t="str">
        <f>IFERROR(Returns!G133/G$18-1,"")</f>
        <v/>
      </c>
      <c r="I133" s="9"/>
      <c r="J133" s="17">
        <f t="shared" ca="1" si="30"/>
        <v>0</v>
      </c>
      <c r="K133" s="17">
        <f t="shared" ca="1" si="21"/>
        <v>0</v>
      </c>
      <c r="L133" s="17" t="str">
        <f t="shared" ca="1" si="22"/>
        <v/>
      </c>
      <c r="M133" s="9"/>
      <c r="N133" s="17" t="str">
        <f t="shared" si="23"/>
        <v/>
      </c>
      <c r="O133" s="17" t="str">
        <f t="shared" ca="1" si="24"/>
        <v/>
      </c>
      <c r="Q133" s="3">
        <f>+'Share Values'!E127</f>
        <v>42081</v>
      </c>
      <c r="R133" s="4">
        <f ca="1">+'Share Values'!CD127</f>
        <v>1008064.7000000001</v>
      </c>
      <c r="S133" s="9">
        <f t="shared" ca="1" si="18"/>
        <v>8.0647000000000357E-3</v>
      </c>
      <c r="T133" s="4">
        <f>+'Share Values'!C127</f>
        <v>14962.2</v>
      </c>
      <c r="U133" s="9">
        <f>Returns!T133/Returns!$T$18-1</f>
        <v>1.059073040917502E-2</v>
      </c>
      <c r="V133" s="9"/>
      <c r="W133" s="17">
        <f t="shared" ca="1" si="25"/>
        <v>1.8126129664719492E-4</v>
      </c>
      <c r="X133" s="17">
        <f t="shared" ca="1" si="26"/>
        <v>0</v>
      </c>
      <c r="Y133" s="17" t="str">
        <f t="shared" ca="1" si="27"/>
        <v/>
      </c>
      <c r="Z133" s="17"/>
      <c r="AA133" s="17">
        <f t="shared" si="28"/>
        <v>4.2755982145854521E-3</v>
      </c>
      <c r="AB133" s="17">
        <f t="shared" ca="1" si="29"/>
        <v>-4.0943369179382572E-3</v>
      </c>
    </row>
    <row r="134" spans="2:28">
      <c r="B134" s="2">
        <f t="shared" ca="1" si="19"/>
        <v>117</v>
      </c>
      <c r="D134" s="3">
        <f t="shared" si="20"/>
        <v>42730</v>
      </c>
      <c r="E134" s="4" t="str">
        <f t="shared" si="16"/>
        <v/>
      </c>
      <c r="F134" s="9" t="str">
        <f ca="1">IFERROR(Returns!E134/E$18-1,"")</f>
        <v/>
      </c>
      <c r="G134" s="4" t="str">
        <f t="shared" si="17"/>
        <v/>
      </c>
      <c r="H134" s="9" t="str">
        <f>IFERROR(Returns!G134/G$18-1,"")</f>
        <v/>
      </c>
      <c r="I134" s="9"/>
      <c r="J134" s="17">
        <f t="shared" ca="1" si="30"/>
        <v>0</v>
      </c>
      <c r="K134" s="17">
        <f t="shared" ca="1" si="21"/>
        <v>0</v>
      </c>
      <c r="L134" s="17" t="str">
        <f t="shared" ca="1" si="22"/>
        <v/>
      </c>
      <c r="M134" s="9"/>
      <c r="N134" s="17" t="str">
        <f t="shared" si="23"/>
        <v/>
      </c>
      <c r="O134" s="17" t="str">
        <f t="shared" ca="1" si="24"/>
        <v/>
      </c>
      <c r="Q134" s="3">
        <f>+'Share Values'!E128</f>
        <v>42082</v>
      </c>
      <c r="R134" s="4">
        <f ca="1">+'Share Values'!CD128</f>
        <v>1010576.03</v>
      </c>
      <c r="S134" s="9">
        <f t="shared" ca="1" si="18"/>
        <v>1.0576029999999959E-2</v>
      </c>
      <c r="T134" s="4">
        <f>+'Share Values'!C128</f>
        <v>14873.9</v>
      </c>
      <c r="U134" s="9">
        <f>Returns!T134/Returns!$T$18-1</f>
        <v>4.6266902616611816E-3</v>
      </c>
      <c r="V134" s="9"/>
      <c r="W134" s="17">
        <f t="shared" ca="1" si="25"/>
        <v>2.4912389055979922E-3</v>
      </c>
      <c r="X134" s="17">
        <f t="shared" ca="1" si="26"/>
        <v>0</v>
      </c>
      <c r="Y134" s="17" t="str">
        <f t="shared" ca="1" si="27"/>
        <v/>
      </c>
      <c r="Z134" s="17"/>
      <c r="AA134" s="17">
        <f t="shared" si="28"/>
        <v>-5.9015385437971579E-3</v>
      </c>
      <c r="AB134" s="17">
        <f t="shared" ca="1" si="29"/>
        <v>8.3927774493951501E-3</v>
      </c>
    </row>
    <row r="135" spans="2:28">
      <c r="B135" s="2">
        <f t="shared" ca="1" si="19"/>
        <v>118</v>
      </c>
      <c r="D135" s="3">
        <f t="shared" si="20"/>
        <v>42731</v>
      </c>
      <c r="E135" s="4" t="str">
        <f t="shared" si="16"/>
        <v/>
      </c>
      <c r="F135" s="9" t="str">
        <f ca="1">IFERROR(Returns!E135/E$18-1,"")</f>
        <v/>
      </c>
      <c r="G135" s="4" t="str">
        <f t="shared" si="17"/>
        <v/>
      </c>
      <c r="H135" s="9" t="str">
        <f>IFERROR(Returns!G135/G$18-1,"")</f>
        <v/>
      </c>
      <c r="I135" s="9"/>
      <c r="J135" s="17">
        <f t="shared" ca="1" si="30"/>
        <v>0</v>
      </c>
      <c r="K135" s="17">
        <f t="shared" ca="1" si="21"/>
        <v>0</v>
      </c>
      <c r="L135" s="17" t="str">
        <f t="shared" ca="1" si="22"/>
        <v/>
      </c>
      <c r="M135" s="9"/>
      <c r="N135" s="17" t="str">
        <f t="shared" si="23"/>
        <v/>
      </c>
      <c r="O135" s="17" t="str">
        <f t="shared" ca="1" si="24"/>
        <v/>
      </c>
      <c r="Q135" s="3">
        <f>+'Share Values'!E129</f>
        <v>42083</v>
      </c>
      <c r="R135" s="4">
        <f ca="1">+'Share Values'!CD129</f>
        <v>1011760.34</v>
      </c>
      <c r="S135" s="9">
        <f t="shared" ca="1" si="18"/>
        <v>1.1760339999999925E-2</v>
      </c>
      <c r="T135" s="4">
        <f>+'Share Values'!C129</f>
        <v>14942.4</v>
      </c>
      <c r="U135" s="9">
        <f>Returns!T135/Returns!$T$18-1</f>
        <v>9.2533805233225852E-3</v>
      </c>
      <c r="V135" s="9"/>
      <c r="W135" s="17">
        <f t="shared" ca="1" si="25"/>
        <v>1.1719157835159422E-3</v>
      </c>
      <c r="X135" s="17">
        <f t="shared" ca="1" si="26"/>
        <v>0</v>
      </c>
      <c r="Y135" s="17" t="str">
        <f t="shared" ca="1" si="27"/>
        <v/>
      </c>
      <c r="Z135" s="17"/>
      <c r="AA135" s="17">
        <f t="shared" si="28"/>
        <v>4.605382582913764E-3</v>
      </c>
      <c r="AB135" s="17">
        <f t="shared" ca="1" si="29"/>
        <v>-3.4334667993978218E-3</v>
      </c>
    </row>
    <row r="136" spans="2:28">
      <c r="B136" s="2">
        <f t="shared" ca="1" si="19"/>
        <v>119</v>
      </c>
      <c r="D136" s="3">
        <f t="shared" si="20"/>
        <v>42732</v>
      </c>
      <c r="E136" s="4">
        <f t="shared" ca="1" si="16"/>
        <v>1097738.2711999998</v>
      </c>
      <c r="F136" s="9">
        <f ca="1">IFERROR(Returns!E136/E$18-1,"")</f>
        <v>3.0143777249034276E-3</v>
      </c>
      <c r="G136" s="4">
        <f t="shared" si="17"/>
        <v>15361.1</v>
      </c>
      <c r="H136" s="9">
        <f>IFERROR(Returns!G136/G$18-1,"")</f>
        <v>4.6118537990588404E-2</v>
      </c>
      <c r="I136" s="9"/>
      <c r="J136" s="17">
        <f t="shared" ca="1" si="30"/>
        <v>0</v>
      </c>
      <c r="K136" s="17">
        <f t="shared" ca="1" si="21"/>
        <v>0</v>
      </c>
      <c r="L136" s="17" t="str">
        <f t="shared" ca="1" si="22"/>
        <v/>
      </c>
      <c r="M136" s="9"/>
      <c r="N136" s="17" t="str">
        <f t="shared" si="23"/>
        <v/>
      </c>
      <c r="O136" s="17" t="str">
        <f t="shared" ca="1" si="24"/>
        <v/>
      </c>
      <c r="Q136" s="3">
        <f>+'Share Values'!E130</f>
        <v>42086</v>
      </c>
      <c r="R136" s="4">
        <f ca="1">+'Share Values'!CD130</f>
        <v>1009941.5700000001</v>
      </c>
      <c r="S136" s="9">
        <f t="shared" ca="1" si="18"/>
        <v>9.9415700000000662E-3</v>
      </c>
      <c r="T136" s="4">
        <f>+'Share Values'!C130</f>
        <v>14957.2</v>
      </c>
      <c r="U136" s="9">
        <f>Returns!T136/Returns!$T$18-1</f>
        <v>1.0253015791535702E-2</v>
      </c>
      <c r="V136" s="9"/>
      <c r="W136" s="17">
        <f t="shared" ca="1" si="25"/>
        <v>-1.7976292686071593E-3</v>
      </c>
      <c r="X136" s="17">
        <f t="shared" ca="1" si="26"/>
        <v>-1.7976292686071593E-3</v>
      </c>
      <c r="Y136" s="17">
        <f t="shared" ca="1" si="27"/>
        <v>-1.7976292686071593E-3</v>
      </c>
      <c r="Z136" s="17"/>
      <c r="AA136" s="17">
        <f t="shared" si="28"/>
        <v>9.9047007174224433E-4</v>
      </c>
      <c r="AB136" s="17">
        <f t="shared" ca="1" si="29"/>
        <v>-2.7880993403494037E-3</v>
      </c>
    </row>
    <row r="137" spans="2:28">
      <c r="B137" s="2">
        <f t="shared" ca="1" si="19"/>
        <v>120</v>
      </c>
      <c r="D137" s="3">
        <f t="shared" si="20"/>
        <v>42733</v>
      </c>
      <c r="E137" s="4">
        <f t="shared" ca="1" si="16"/>
        <v>1104203.8611999999</v>
      </c>
      <c r="F137" s="9">
        <f ca="1">IFERROR(Returns!E137/E$18-1,"")</f>
        <v>8.9220516218746493E-3</v>
      </c>
      <c r="G137" s="4">
        <f t="shared" si="17"/>
        <v>15422.1</v>
      </c>
      <c r="H137" s="9">
        <f>IFERROR(Returns!G137/G$18-1,"")</f>
        <v>5.0272747703266951E-2</v>
      </c>
      <c r="I137" s="9"/>
      <c r="J137" s="17">
        <f t="shared" ca="1" si="30"/>
        <v>5.8899194549646428E-3</v>
      </c>
      <c r="K137" s="17">
        <f t="shared" ca="1" si="21"/>
        <v>0</v>
      </c>
      <c r="L137" s="17" t="str">
        <f t="shared" ca="1" si="22"/>
        <v/>
      </c>
      <c r="M137" s="9"/>
      <c r="N137" s="17">
        <f t="shared" si="23"/>
        <v>3.9710697801589312E-3</v>
      </c>
      <c r="O137" s="17">
        <f t="shared" ca="1" si="24"/>
        <v>1.9188496748057116E-3</v>
      </c>
      <c r="Q137" s="3">
        <f>+'Share Values'!E131</f>
        <v>42087</v>
      </c>
      <c r="R137" s="4">
        <f ca="1">+'Share Values'!CD131</f>
        <v>1010428.03</v>
      </c>
      <c r="S137" s="9">
        <f t="shared" ca="1" si="18"/>
        <v>1.0428029999999922E-2</v>
      </c>
      <c r="T137" s="4">
        <f>+'Share Values'!C131</f>
        <v>15081.3</v>
      </c>
      <c r="U137" s="9">
        <f>Returns!T137/Returns!$T$18-1</f>
        <v>1.8635092601348102E-2</v>
      </c>
      <c r="V137" s="9"/>
      <c r="W137" s="17">
        <f t="shared" ca="1" si="25"/>
        <v>4.8167142976396349E-4</v>
      </c>
      <c r="X137" s="17">
        <f t="shared" ca="1" si="26"/>
        <v>0</v>
      </c>
      <c r="Y137" s="17" t="str">
        <f t="shared" ca="1" si="27"/>
        <v/>
      </c>
      <c r="Z137" s="17"/>
      <c r="AA137" s="17">
        <f t="shared" si="28"/>
        <v>8.297007461289363E-3</v>
      </c>
      <c r="AB137" s="17">
        <f t="shared" ca="1" si="29"/>
        <v>-7.8153360315253995E-3</v>
      </c>
    </row>
    <row r="138" spans="2:28">
      <c r="B138" s="2">
        <f t="shared" ca="1" si="19"/>
        <v>121</v>
      </c>
      <c r="D138" s="3">
        <f t="shared" si="20"/>
        <v>42734</v>
      </c>
      <c r="E138" s="4">
        <f t="shared" ca="1" si="16"/>
        <v>1103370.6412</v>
      </c>
      <c r="F138" s="9">
        <f ca="1">IFERROR(Returns!E138/E$18-1,"")</f>
        <v>8.1607302197390652E-3</v>
      </c>
      <c r="G138" s="4">
        <f t="shared" si="17"/>
        <v>15287.6</v>
      </c>
      <c r="H138" s="9">
        <f>IFERROR(Returns!G138/G$18-1,"")</f>
        <v>4.111305579580371E-2</v>
      </c>
      <c r="I138" s="9"/>
      <c r="J138" s="17">
        <f t="shared" ca="1" si="30"/>
        <v>-7.5458892083068996E-4</v>
      </c>
      <c r="K138" s="17">
        <f t="shared" ca="1" si="21"/>
        <v>-7.5458892083068996E-4</v>
      </c>
      <c r="L138" s="17">
        <f t="shared" ca="1" si="22"/>
        <v>-7.5458892083068996E-4</v>
      </c>
      <c r="M138" s="9"/>
      <c r="N138" s="17">
        <f t="shared" si="23"/>
        <v>-8.7212506727358807E-3</v>
      </c>
      <c r="O138" s="17">
        <f t="shared" ca="1" si="24"/>
        <v>7.9666617519051908E-3</v>
      </c>
      <c r="Q138" s="3">
        <f>+'Share Values'!E132</f>
        <v>42088</v>
      </c>
      <c r="R138" s="4">
        <f ca="1">+'Share Values'!CD132</f>
        <v>1012668.3</v>
      </c>
      <c r="S138" s="9">
        <f t="shared" ca="1" si="18"/>
        <v>1.2668300000000077E-2</v>
      </c>
      <c r="T138" s="4">
        <f>+'Share Values'!C132</f>
        <v>14929.4</v>
      </c>
      <c r="U138" s="9">
        <f>Returns!T138/Returns!$T$18-1</f>
        <v>8.3753225174598711E-3</v>
      </c>
      <c r="V138" s="9"/>
      <c r="W138" s="17">
        <f t="shared" ca="1" si="25"/>
        <v>2.2171494985150364E-3</v>
      </c>
      <c r="X138" s="17">
        <f t="shared" ca="1" si="26"/>
        <v>0</v>
      </c>
      <c r="Y138" s="17" t="str">
        <f t="shared" ca="1" si="27"/>
        <v/>
      </c>
      <c r="Z138" s="17"/>
      <c r="AA138" s="17">
        <f t="shared" si="28"/>
        <v>-1.0072076014667197E-2</v>
      </c>
      <c r="AB138" s="17">
        <f t="shared" ca="1" si="29"/>
        <v>1.2289225513182234E-2</v>
      </c>
    </row>
    <row r="139" spans="2:28">
      <c r="B139" s="2">
        <f t="shared" ca="1" si="19"/>
        <v>122</v>
      </c>
      <c r="D139" s="3">
        <f t="shared" si="20"/>
        <v>42735</v>
      </c>
      <c r="E139" s="4" t="str">
        <f t="shared" si="16"/>
        <v/>
      </c>
      <c r="F139" s="9" t="str">
        <f ca="1">IFERROR(Returns!E139/E$18-1,"")</f>
        <v/>
      </c>
      <c r="G139" s="4" t="str">
        <f t="shared" si="17"/>
        <v/>
      </c>
      <c r="H139" s="9" t="str">
        <f>IFERROR(Returns!G139/G$18-1,"")</f>
        <v/>
      </c>
      <c r="I139" s="9"/>
      <c r="J139" s="17">
        <f t="shared" ca="1" si="30"/>
        <v>0</v>
      </c>
      <c r="K139" s="17">
        <f t="shared" ca="1" si="21"/>
        <v>0</v>
      </c>
      <c r="L139" s="17" t="str">
        <f t="shared" ca="1" si="22"/>
        <v/>
      </c>
      <c r="M139" s="9"/>
      <c r="N139" s="17" t="str">
        <f t="shared" si="23"/>
        <v/>
      </c>
      <c r="O139" s="17" t="str">
        <f t="shared" ca="1" si="24"/>
        <v/>
      </c>
      <c r="Q139" s="3">
        <f>+'Share Values'!E133</f>
        <v>42089</v>
      </c>
      <c r="R139" s="4">
        <f ca="1">+'Share Values'!CD133</f>
        <v>1015691.6900000001</v>
      </c>
      <c r="S139" s="9">
        <f t="shared" ca="1" si="18"/>
        <v>1.5691690000000147E-2</v>
      </c>
      <c r="T139" s="4">
        <f>+'Share Values'!C133</f>
        <v>14869.8</v>
      </c>
      <c r="U139" s="9">
        <f>Returns!T139/Returns!$T$18-1</f>
        <v>4.3497642751968435E-3</v>
      </c>
      <c r="V139" s="9"/>
      <c r="W139" s="17">
        <f t="shared" ca="1" si="25"/>
        <v>2.9855679297949855E-3</v>
      </c>
      <c r="X139" s="17">
        <f t="shared" ca="1" si="26"/>
        <v>0</v>
      </c>
      <c r="Y139" s="17" t="str">
        <f t="shared" ca="1" si="27"/>
        <v/>
      </c>
      <c r="Z139" s="17"/>
      <c r="AA139" s="17">
        <f t="shared" si="28"/>
        <v>-3.9921229252347645E-3</v>
      </c>
      <c r="AB139" s="17">
        <f t="shared" ca="1" si="29"/>
        <v>6.9776908550297501E-3</v>
      </c>
    </row>
    <row r="140" spans="2:28">
      <c r="B140" s="2">
        <f t="shared" ca="1" si="19"/>
        <v>123</v>
      </c>
      <c r="D140" s="3">
        <f t="shared" si="20"/>
        <v>42736</v>
      </c>
      <c r="E140" s="4" t="str">
        <f t="shared" si="16"/>
        <v/>
      </c>
      <c r="F140" s="9" t="str">
        <f ca="1">IFERROR(Returns!E140/E$18-1,"")</f>
        <v/>
      </c>
      <c r="G140" s="4" t="str">
        <f t="shared" si="17"/>
        <v/>
      </c>
      <c r="H140" s="9" t="str">
        <f>IFERROR(Returns!G140/G$18-1,"")</f>
        <v/>
      </c>
      <c r="I140" s="9"/>
      <c r="J140" s="17">
        <f t="shared" ca="1" si="30"/>
        <v>0</v>
      </c>
      <c r="K140" s="17">
        <f t="shared" ca="1" si="21"/>
        <v>0</v>
      </c>
      <c r="L140" s="17" t="str">
        <f t="shared" ca="1" si="22"/>
        <v/>
      </c>
      <c r="M140" s="9"/>
      <c r="N140" s="17" t="str">
        <f t="shared" si="23"/>
        <v/>
      </c>
      <c r="O140" s="17" t="str">
        <f t="shared" ca="1" si="24"/>
        <v/>
      </c>
      <c r="Q140" s="3">
        <f>+'Share Values'!E134</f>
        <v>42090</v>
      </c>
      <c r="R140" s="4">
        <f ca="1">+'Share Values'!CD134</f>
        <v>1016036.3</v>
      </c>
      <c r="S140" s="9">
        <f t="shared" ca="1" si="18"/>
        <v>1.6036300000000114E-2</v>
      </c>
      <c r="T140" s="4">
        <f>+'Share Values'!C134</f>
        <v>14812.4</v>
      </c>
      <c r="U140" s="9">
        <f>Returns!T140/Returns!$T$18-1</f>
        <v>4.7280046469522219E-4</v>
      </c>
      <c r="V140" s="9"/>
      <c r="W140" s="17">
        <f t="shared" ca="1" si="25"/>
        <v>3.3928602881450054E-4</v>
      </c>
      <c r="X140" s="17">
        <f t="shared" ca="1" si="26"/>
        <v>0</v>
      </c>
      <c r="Y140" s="17" t="str">
        <f t="shared" ca="1" si="27"/>
        <v/>
      </c>
      <c r="Z140" s="17"/>
      <c r="AA140" s="17">
        <f t="shared" si="28"/>
        <v>-3.8601729680290964E-3</v>
      </c>
      <c r="AB140" s="17">
        <f t="shared" ca="1" si="29"/>
        <v>4.1994589968435969E-3</v>
      </c>
    </row>
    <row r="141" spans="2:28">
      <c r="B141" s="2">
        <f t="shared" ca="1" si="19"/>
        <v>124</v>
      </c>
      <c r="D141" s="3">
        <f t="shared" si="20"/>
        <v>42737</v>
      </c>
      <c r="E141" s="4" t="str">
        <f t="shared" si="16"/>
        <v/>
      </c>
      <c r="F141" s="9" t="str">
        <f ca="1">IFERROR(Returns!E141/E$18-1,"")</f>
        <v/>
      </c>
      <c r="G141" s="4" t="str">
        <f t="shared" si="17"/>
        <v/>
      </c>
      <c r="H141" s="9" t="str">
        <f>IFERROR(Returns!G141/G$18-1,"")</f>
        <v/>
      </c>
      <c r="I141" s="9"/>
      <c r="J141" s="17">
        <f t="shared" ca="1" si="30"/>
        <v>0</v>
      </c>
      <c r="K141" s="17">
        <f t="shared" ca="1" si="21"/>
        <v>0</v>
      </c>
      <c r="L141" s="17" t="str">
        <f t="shared" ca="1" si="22"/>
        <v/>
      </c>
      <c r="M141" s="9"/>
      <c r="N141" s="17" t="str">
        <f t="shared" si="23"/>
        <v/>
      </c>
      <c r="O141" s="17" t="str">
        <f t="shared" ca="1" si="24"/>
        <v/>
      </c>
      <c r="Q141" s="3">
        <f>+'Share Values'!E135</f>
        <v>42093</v>
      </c>
      <c r="R141" s="4">
        <f ca="1">+'Share Values'!CD135</f>
        <v>1012163.5800000001</v>
      </c>
      <c r="S141" s="9">
        <f t="shared" ca="1" si="18"/>
        <v>1.2163580000000174E-2</v>
      </c>
      <c r="T141" s="4">
        <f>+'Share Values'!C135</f>
        <v>14908.4</v>
      </c>
      <c r="U141" s="9">
        <f>Returns!T141/Returns!$T$18-1</f>
        <v>6.9569211233739825E-3</v>
      </c>
      <c r="V141" s="9"/>
      <c r="W141" s="17">
        <f t="shared" ca="1" si="25"/>
        <v>-3.8115961014384414E-3</v>
      </c>
      <c r="X141" s="17">
        <f t="shared" ca="1" si="26"/>
        <v>-3.8115961014384414E-3</v>
      </c>
      <c r="Y141" s="17">
        <f t="shared" ca="1" si="27"/>
        <v>-3.8115961014384414E-3</v>
      </c>
      <c r="Z141" s="17"/>
      <c r="AA141" s="17">
        <f t="shared" si="28"/>
        <v>6.4810564121950964E-3</v>
      </c>
      <c r="AB141" s="17">
        <f t="shared" ca="1" si="29"/>
        <v>-1.0292652513633538E-2</v>
      </c>
    </row>
    <row r="142" spans="2:28">
      <c r="B142" s="2">
        <f t="shared" ca="1" si="19"/>
        <v>125</v>
      </c>
      <c r="D142" s="3">
        <f t="shared" si="20"/>
        <v>42738</v>
      </c>
      <c r="E142" s="4">
        <f t="shared" ca="1" si="16"/>
        <v>1113200.7711999998</v>
      </c>
      <c r="F142" s="9">
        <f ca="1">IFERROR(Returns!E142/E$18-1,"")</f>
        <v>1.7142617782178071E-2</v>
      </c>
      <c r="G142" s="4">
        <f t="shared" si="17"/>
        <v>15403</v>
      </c>
      <c r="H142" s="9">
        <f>IFERROR(Returns!G142/G$18-1,"")</f>
        <v>4.8972003350608473E-2</v>
      </c>
      <c r="I142" s="9"/>
      <c r="J142" s="17">
        <f t="shared" ca="1" si="30"/>
        <v>0</v>
      </c>
      <c r="K142" s="17">
        <f t="shared" ca="1" si="21"/>
        <v>0</v>
      </c>
      <c r="L142" s="17" t="str">
        <f t="shared" ca="1" si="22"/>
        <v/>
      </c>
      <c r="M142" s="9"/>
      <c r="N142" s="17" t="str">
        <f t="shared" si="23"/>
        <v/>
      </c>
      <c r="O142" s="17" t="str">
        <f t="shared" ca="1" si="24"/>
        <v/>
      </c>
      <c r="Q142" s="3">
        <f>+'Share Values'!E136</f>
        <v>42094</v>
      </c>
      <c r="R142" s="4">
        <f ca="1">+'Share Values'!CD136</f>
        <v>1013153.02</v>
      </c>
      <c r="S142" s="9">
        <f t="shared" ca="1" si="18"/>
        <v>1.3153020000000071E-2</v>
      </c>
      <c r="T142" s="4">
        <f>+'Share Values'!C136</f>
        <v>14902.4</v>
      </c>
      <c r="U142" s="9">
        <f>Returns!T142/Returns!$T$18-1</f>
        <v>6.5516635822064906E-3</v>
      </c>
      <c r="V142" s="9"/>
      <c r="W142" s="17">
        <f t="shared" ca="1" si="25"/>
        <v>9.7754949847139727E-4</v>
      </c>
      <c r="X142" s="17">
        <f t="shared" ca="1" si="26"/>
        <v>0</v>
      </c>
      <c r="Y142" s="17" t="str">
        <f t="shared" ca="1" si="27"/>
        <v/>
      </c>
      <c r="Z142" s="17"/>
      <c r="AA142" s="17">
        <f t="shared" si="28"/>
        <v>-4.0245767486790651E-4</v>
      </c>
      <c r="AB142" s="17">
        <f t="shared" ca="1" si="29"/>
        <v>1.3800071733393038E-3</v>
      </c>
    </row>
    <row r="143" spans="2:28">
      <c r="B143" s="2">
        <f t="shared" ca="1" si="19"/>
        <v>126</v>
      </c>
      <c r="D143" s="3">
        <f t="shared" si="20"/>
        <v>42739</v>
      </c>
      <c r="E143" s="4">
        <f t="shared" ca="1" si="16"/>
        <v>1121379.0011999998</v>
      </c>
      <c r="F143" s="9">
        <f ca="1">IFERROR(Returns!E143/E$18-1,"")</f>
        <v>2.4615147882977251E-2</v>
      </c>
      <c r="G143" s="4">
        <f t="shared" si="17"/>
        <v>15516.8</v>
      </c>
      <c r="H143" s="9">
        <f>IFERROR(Returns!G143/G$18-1,"")</f>
        <v>5.6721988027703896E-2</v>
      </c>
      <c r="I143" s="9"/>
      <c r="J143" s="17">
        <f t="shared" ca="1" si="30"/>
        <v>7.346590311093637E-3</v>
      </c>
      <c r="K143" s="17">
        <f t="shared" ca="1" si="21"/>
        <v>0</v>
      </c>
      <c r="L143" s="17" t="str">
        <f t="shared" ca="1" si="22"/>
        <v/>
      </c>
      <c r="M143" s="9"/>
      <c r="N143" s="17">
        <f t="shared" si="23"/>
        <v>7.3881711354930601E-3</v>
      </c>
      <c r="O143" s="17">
        <f t="shared" ca="1" si="24"/>
        <v>-4.1580824399423122E-5</v>
      </c>
      <c r="Q143" s="3">
        <f>+'Share Values'!E137</f>
        <v>42095</v>
      </c>
      <c r="R143" s="4">
        <f ca="1">+'Share Values'!CD137</f>
        <v>1015099</v>
      </c>
      <c r="S143" s="9">
        <f t="shared" ca="1" si="18"/>
        <v>1.5098999999999974E-2</v>
      </c>
      <c r="T143" s="4">
        <f>+'Share Values'!C137</f>
        <v>14942.6</v>
      </c>
      <c r="U143" s="9">
        <f>Returns!T143/Returns!$T$18-1</f>
        <v>9.2668891080283089E-3</v>
      </c>
      <c r="V143" s="9"/>
      <c r="W143" s="17">
        <f t="shared" ca="1" si="25"/>
        <v>1.9207167738590769E-3</v>
      </c>
      <c r="X143" s="17">
        <f t="shared" ca="1" si="26"/>
        <v>0</v>
      </c>
      <c r="Y143" s="17" t="str">
        <f t="shared" ca="1" si="27"/>
        <v/>
      </c>
      <c r="Z143" s="17"/>
      <c r="AA143" s="17">
        <f t="shared" si="28"/>
        <v>2.6975520721495005E-3</v>
      </c>
      <c r="AB143" s="17">
        <f t="shared" ca="1" si="29"/>
        <v>-7.7683529829042364E-4</v>
      </c>
    </row>
    <row r="144" spans="2:28">
      <c r="B144" s="2">
        <f t="shared" ca="1" si="19"/>
        <v>127</v>
      </c>
      <c r="D144" s="3">
        <f t="shared" si="20"/>
        <v>42740</v>
      </c>
      <c r="E144" s="4">
        <f t="shared" ca="1" si="16"/>
        <v>1124612.5911999997</v>
      </c>
      <c r="F144" s="9">
        <f ca="1">IFERROR(Returns!E144/E$18-1,"")</f>
        <v>2.7569711230870597E-2</v>
      </c>
      <c r="G144" s="4">
        <f t="shared" si="17"/>
        <v>15586.6</v>
      </c>
      <c r="H144" s="9">
        <f>IFERROR(Returns!G144/G$18-1,"")</f>
        <v>6.1475493567785255E-2</v>
      </c>
      <c r="I144" s="9"/>
      <c r="J144" s="17">
        <f t="shared" ca="1" si="30"/>
        <v>2.8835835132809962E-3</v>
      </c>
      <c r="K144" s="17">
        <f t="shared" ca="1" si="21"/>
        <v>0</v>
      </c>
      <c r="L144" s="17" t="str">
        <f t="shared" ca="1" si="22"/>
        <v/>
      </c>
      <c r="M144" s="9"/>
      <c r="N144" s="17">
        <f t="shared" si="23"/>
        <v>4.4983501752939858E-3</v>
      </c>
      <c r="O144" s="17">
        <f t="shared" ca="1" si="24"/>
        <v>-1.6147666620129897E-3</v>
      </c>
      <c r="Q144" s="3">
        <f>+'Share Values'!E138</f>
        <v>42096</v>
      </c>
      <c r="R144" s="4">
        <f ca="1">+'Share Values'!CD138</f>
        <v>1016408.92</v>
      </c>
      <c r="S144" s="9">
        <f t="shared" ca="1" si="18"/>
        <v>1.6408919999999938E-2</v>
      </c>
      <c r="T144" s="4">
        <f>+'Share Values'!C138</f>
        <v>15026.6</v>
      </c>
      <c r="U144" s="9">
        <f>Returns!T144/Returns!$T$18-1</f>
        <v>1.4940494684371863E-2</v>
      </c>
      <c r="V144" s="9"/>
      <c r="W144" s="17">
        <f t="shared" ca="1" si="25"/>
        <v>1.2904357111966913E-3</v>
      </c>
      <c r="X144" s="17">
        <f t="shared" ca="1" si="26"/>
        <v>0</v>
      </c>
      <c r="Y144" s="17" t="str">
        <f t="shared" ca="1" si="27"/>
        <v/>
      </c>
      <c r="Z144" s="17"/>
      <c r="AA144" s="17">
        <f t="shared" si="28"/>
        <v>5.6215116512521313E-3</v>
      </c>
      <c r="AB144" s="17">
        <f t="shared" ca="1" si="29"/>
        <v>-4.3310759400554399E-3</v>
      </c>
    </row>
    <row r="145" spans="2:28">
      <c r="B145" s="2">
        <f t="shared" ca="1" si="19"/>
        <v>128</v>
      </c>
      <c r="D145" s="3">
        <f t="shared" si="20"/>
        <v>42741</v>
      </c>
      <c r="E145" s="4">
        <f t="shared" ca="1" si="16"/>
        <v>1117314.4712</v>
      </c>
      <c r="F145" s="9">
        <f ca="1">IFERROR(Returns!E145/E$18-1,"")</f>
        <v>2.0901346391627662E-2</v>
      </c>
      <c r="G145" s="4">
        <f t="shared" si="17"/>
        <v>15496.1</v>
      </c>
      <c r="H145" s="9">
        <f>IFERROR(Returns!G145/G$18-1,"")</f>
        <v>5.5312280797335855E-2</v>
      </c>
      <c r="I145" s="9"/>
      <c r="J145" s="17">
        <f t="shared" ca="1" si="30"/>
        <v>-6.4894525075629428E-3</v>
      </c>
      <c r="K145" s="17">
        <f t="shared" ca="1" si="21"/>
        <v>-6.4894525075629428E-3</v>
      </c>
      <c r="L145" s="17">
        <f t="shared" ca="1" si="22"/>
        <v>-6.4894525075629428E-3</v>
      </c>
      <c r="M145" s="9"/>
      <c r="N145" s="17">
        <f t="shared" si="23"/>
        <v>-5.8062694878934229E-3</v>
      </c>
      <c r="O145" s="17">
        <f t="shared" ca="1" si="24"/>
        <v>-6.8318301966951989E-4</v>
      </c>
      <c r="Q145" s="3">
        <f>+'Share Values'!E139</f>
        <v>42100</v>
      </c>
      <c r="R145" s="4">
        <f ca="1">+'Share Values'!CD139</f>
        <v>1021524.9400000001</v>
      </c>
      <c r="S145" s="9">
        <f t="shared" ca="1" si="18"/>
        <v>2.1524940000000159E-2</v>
      </c>
      <c r="T145" s="4">
        <f>+'Share Values'!C139</f>
        <v>15100.7</v>
      </c>
      <c r="U145" s="9">
        <f>Returns!T145/Returns!$T$18-1</f>
        <v>1.9945425317789534E-2</v>
      </c>
      <c r="V145" s="9"/>
      <c r="W145" s="17">
        <f t="shared" ca="1" si="25"/>
        <v>5.0334269006613308E-3</v>
      </c>
      <c r="X145" s="17">
        <f t="shared" ca="1" si="26"/>
        <v>0</v>
      </c>
      <c r="Y145" s="17" t="str">
        <f t="shared" ca="1" si="27"/>
        <v/>
      </c>
      <c r="Z145" s="17"/>
      <c r="AA145" s="17">
        <f t="shared" si="28"/>
        <v>4.931255240706589E-3</v>
      </c>
      <c r="AB145" s="17">
        <f t="shared" ca="1" si="29"/>
        <v>1.0217165995474176E-4</v>
      </c>
    </row>
    <row r="146" spans="2:28">
      <c r="B146" s="2">
        <f t="shared" ca="1" si="19"/>
        <v>129</v>
      </c>
      <c r="D146" s="3">
        <f t="shared" si="20"/>
        <v>42742</v>
      </c>
      <c r="E146" s="4" t="str">
        <f t="shared" ref="E146:E209" si="31">+IFERROR(VLOOKUP(D146,$Q$18:$U$1048576,COLUMNS($Q$18:$R$18),FALSE),"")</f>
        <v/>
      </c>
      <c r="F146" s="9" t="str">
        <f ca="1">IFERROR(Returns!E146/E$18-1,"")</f>
        <v/>
      </c>
      <c r="G146" s="4" t="str">
        <f t="shared" ref="G146:G209" si="32">+IFERROR(VLOOKUP(D146,$Q$18:$U$1048576,COLUMNS($Q$18:$T$18),FALSE),"")</f>
        <v/>
      </c>
      <c r="H146" s="9" t="str">
        <f>IFERROR(Returns!G146/G$18-1,"")</f>
        <v/>
      </c>
      <c r="I146" s="9"/>
      <c r="J146" s="17">
        <f t="shared" ca="1" si="30"/>
        <v>0</v>
      </c>
      <c r="K146" s="17">
        <f t="shared" ca="1" si="21"/>
        <v>0</v>
      </c>
      <c r="L146" s="17" t="str">
        <f t="shared" ca="1" si="22"/>
        <v/>
      </c>
      <c r="M146" s="9"/>
      <c r="N146" s="17" t="str">
        <f t="shared" si="23"/>
        <v/>
      </c>
      <c r="O146" s="17" t="str">
        <f t="shared" ca="1" si="24"/>
        <v/>
      </c>
      <c r="Q146" s="3">
        <f>+'Share Values'!E140</f>
        <v>42101</v>
      </c>
      <c r="R146" s="4">
        <f ca="1">+'Share Values'!CD140</f>
        <v>1021746.03</v>
      </c>
      <c r="S146" s="9">
        <f t="shared" ref="S146:S209" ca="1" si="33">R146/$R$18-1</f>
        <v>2.1746030000000083E-2</v>
      </c>
      <c r="T146" s="4">
        <f>+'Share Values'!C140</f>
        <v>15188.8</v>
      </c>
      <c r="U146" s="9">
        <f>Returns!T146/Returns!$T$18-1</f>
        <v>2.5895956880597648E-2</v>
      </c>
      <c r="V146" s="9"/>
      <c r="W146" s="17">
        <f t="shared" ca="1" si="25"/>
        <v>2.1643132863702341E-4</v>
      </c>
      <c r="X146" s="17">
        <f t="shared" ca="1" si="26"/>
        <v>0</v>
      </c>
      <c r="Y146" s="17" t="str">
        <f t="shared" ca="1" si="27"/>
        <v/>
      </c>
      <c r="Z146" s="17"/>
      <c r="AA146" s="17">
        <f t="shared" si="28"/>
        <v>5.8341666280370408E-3</v>
      </c>
      <c r="AB146" s="17">
        <f t="shared" ca="1" si="29"/>
        <v>-5.6177352994000174E-3</v>
      </c>
    </row>
    <row r="147" spans="2:28">
      <c r="B147" s="2">
        <f t="shared" ca="1" si="19"/>
        <v>130</v>
      </c>
      <c r="D147" s="3">
        <f t="shared" si="20"/>
        <v>42743</v>
      </c>
      <c r="E147" s="4" t="str">
        <f t="shared" si="31"/>
        <v/>
      </c>
      <c r="F147" s="9" t="str">
        <f ca="1">IFERROR(Returns!E147/E$18-1,"")</f>
        <v/>
      </c>
      <c r="G147" s="4" t="str">
        <f t="shared" si="32"/>
        <v/>
      </c>
      <c r="H147" s="9" t="str">
        <f>IFERROR(Returns!G147/G$18-1,"")</f>
        <v/>
      </c>
      <c r="I147" s="9"/>
      <c r="J147" s="17">
        <f t="shared" ca="1" si="30"/>
        <v>0</v>
      </c>
      <c r="K147" s="17">
        <f t="shared" ca="1" si="21"/>
        <v>0</v>
      </c>
      <c r="L147" s="17" t="str">
        <f t="shared" ca="1" si="22"/>
        <v/>
      </c>
      <c r="M147" s="9"/>
      <c r="N147" s="17" t="str">
        <f t="shared" si="23"/>
        <v/>
      </c>
      <c r="O147" s="17" t="str">
        <f t="shared" ca="1" si="24"/>
        <v/>
      </c>
      <c r="Q147" s="3">
        <f>+'Share Values'!E141</f>
        <v>42102</v>
      </c>
      <c r="R147" s="4">
        <f ca="1">+'Share Values'!CD141</f>
        <v>1022933.4900000001</v>
      </c>
      <c r="S147" s="9">
        <f t="shared" ca="1" si="33"/>
        <v>2.2933490000000001E-2</v>
      </c>
      <c r="T147" s="4">
        <f>+'Share Values'!C141</f>
        <v>15213.6</v>
      </c>
      <c r="U147" s="9">
        <f>Returns!T147/Returns!$T$18-1</f>
        <v>2.7571021384089622E-2</v>
      </c>
      <c r="V147" s="9"/>
      <c r="W147" s="17">
        <f t="shared" ca="1" si="25"/>
        <v>1.162187045639973E-3</v>
      </c>
      <c r="X147" s="17">
        <f t="shared" ca="1" si="26"/>
        <v>0</v>
      </c>
      <c r="Y147" s="17" t="str">
        <f t="shared" ca="1" si="27"/>
        <v/>
      </c>
      <c r="Z147" s="17"/>
      <c r="AA147" s="17">
        <f t="shared" si="28"/>
        <v>1.6327820499315582E-3</v>
      </c>
      <c r="AB147" s="17">
        <f t="shared" ca="1" si="29"/>
        <v>-4.7059500429158518E-4</v>
      </c>
    </row>
    <row r="148" spans="2:28">
      <c r="B148" s="2">
        <f t="shared" ref="B148:B211" ca="1" si="34">+OFFSET(B148,-1,0)+1</f>
        <v>131</v>
      </c>
      <c r="D148" s="3">
        <f t="shared" ref="D148:D211" si="35">+IF(D147+1&lt;=$E$6,D147+1,"")</f>
        <v>42744</v>
      </c>
      <c r="E148" s="4">
        <f t="shared" ca="1" si="31"/>
        <v>1117334.6812</v>
      </c>
      <c r="F148" s="9">
        <f ca="1">IFERROR(Returns!E148/E$18-1,"")</f>
        <v>2.0919812469658794E-2</v>
      </c>
      <c r="G148" s="4">
        <f t="shared" si="32"/>
        <v>15389</v>
      </c>
      <c r="H148" s="9">
        <f>IFERROR(Returns!G148/G$18-1,"")</f>
        <v>4.8018578170649473E-2</v>
      </c>
      <c r="I148" s="9"/>
      <c r="J148" s="17">
        <f t="shared" ca="1" si="30"/>
        <v>0</v>
      </c>
      <c r="K148" s="17">
        <f t="shared" ref="K148:K211" ca="1" si="36">IFERROR(MIN(J148,0),"")</f>
        <v>0</v>
      </c>
      <c r="L148" s="17" t="str">
        <f t="shared" ref="L148:L211" ca="1" si="37">IFERROR(IF(AND(K148&lt;0,K147&lt;0),(1+K148)*(1+L147)-1,IF(K148&lt;0,K148,"")),"")</f>
        <v/>
      </c>
      <c r="M148" s="9"/>
      <c r="N148" s="17" t="str">
        <f t="shared" ref="N148:N211" si="38">+IFERROR(G148/G147-1,"")</f>
        <v/>
      </c>
      <c r="O148" s="17" t="str">
        <f t="shared" ref="O148:O211" ca="1" si="39">+IFERROR(J148-N148,"")</f>
        <v/>
      </c>
      <c r="Q148" s="3">
        <f>+'Share Values'!E142</f>
        <v>42103</v>
      </c>
      <c r="R148" s="4">
        <f ca="1">+'Share Values'!CD142</f>
        <v>1025070.54</v>
      </c>
      <c r="S148" s="9">
        <f t="shared" ca="1" si="33"/>
        <v>2.5070539999999975E-2</v>
      </c>
      <c r="T148" s="4">
        <f>+'Share Values'!C142</f>
        <v>15326.3</v>
      </c>
      <c r="U148" s="9">
        <f>Returns!T148/Returns!$T$18-1</f>
        <v>3.5183108865684209E-2</v>
      </c>
      <c r="V148" s="9"/>
      <c r="W148" s="17">
        <f t="shared" ref="W148:W211" ca="1" si="40">(R148/R147)-1</f>
        <v>2.0891387572030684E-3</v>
      </c>
      <c r="X148" s="17">
        <f t="shared" ref="X148:X211" ca="1" si="41">IF(W148&lt;0,W148,0)</f>
        <v>0</v>
      </c>
      <c r="Y148" s="17" t="str">
        <f t="shared" ref="Y148:Y211" ca="1" si="42">IF(AND(X148&lt;0,X147&lt;0),(1+X148)*(1+Y147)-1,IF(X148&lt;0,X148,""))</f>
        <v/>
      </c>
      <c r="Z148" s="17"/>
      <c r="AA148" s="17">
        <f t="shared" ref="AA148:AA211" si="43">+T148/T147-1</f>
        <v>7.4078456118209512E-3</v>
      </c>
      <c r="AB148" s="17">
        <f t="shared" ref="AB148:AB211" ca="1" si="44">+W148-AA148</f>
        <v>-5.3187068546178828E-3</v>
      </c>
    </row>
    <row r="149" spans="2:28">
      <c r="B149" s="2">
        <f t="shared" ca="1" si="34"/>
        <v>132</v>
      </c>
      <c r="D149" s="3">
        <f t="shared" si="35"/>
        <v>42745</v>
      </c>
      <c r="E149" s="4">
        <f t="shared" ca="1" si="31"/>
        <v>1125175.4611999998</v>
      </c>
      <c r="F149" s="9">
        <f ca="1">IFERROR(Returns!E149/E$18-1,"")</f>
        <v>2.8084011148803656E-2</v>
      </c>
      <c r="G149" s="4">
        <f t="shared" si="32"/>
        <v>15426.3</v>
      </c>
      <c r="H149" s="9">
        <f>IFERROR(Returns!G149/G$18-1,"")</f>
        <v>5.0558775257254496E-2</v>
      </c>
      <c r="I149" s="9"/>
      <c r="J149" s="17">
        <f t="shared" ca="1" si="30"/>
        <v>7.0173960693487025E-3</v>
      </c>
      <c r="K149" s="17">
        <f t="shared" ca="1" si="36"/>
        <v>0</v>
      </c>
      <c r="L149" s="17" t="str">
        <f t="shared" ca="1" si="37"/>
        <v/>
      </c>
      <c r="M149" s="9"/>
      <c r="N149" s="17">
        <f t="shared" si="38"/>
        <v>2.4238092143737955E-3</v>
      </c>
      <c r="O149" s="17">
        <f t="shared" ca="1" si="39"/>
        <v>4.593586854974907E-3</v>
      </c>
      <c r="Q149" s="3">
        <f>+'Share Values'!E143</f>
        <v>42104</v>
      </c>
      <c r="R149" s="4">
        <f ca="1">+'Share Values'!CD143</f>
        <v>1027507.8600000001</v>
      </c>
      <c r="S149" s="9">
        <f t="shared" ca="1" si="33"/>
        <v>2.7507860000000051E-2</v>
      </c>
      <c r="T149" s="4">
        <f>+'Share Values'!C143</f>
        <v>15388.4</v>
      </c>
      <c r="U149" s="9">
        <f>Returns!T149/Returns!$T$18-1</f>
        <v>3.9377524416766896E-2</v>
      </c>
      <c r="V149" s="9"/>
      <c r="W149" s="17">
        <f t="shared" ca="1" si="40"/>
        <v>2.3777095379211577E-3</v>
      </c>
      <c r="X149" s="17">
        <f t="shared" ca="1" si="41"/>
        <v>0</v>
      </c>
      <c r="Y149" s="17" t="str">
        <f t="shared" ca="1" si="42"/>
        <v/>
      </c>
      <c r="Z149" s="17"/>
      <c r="AA149" s="17">
        <f t="shared" si="43"/>
        <v>4.0518585699091947E-3</v>
      </c>
      <c r="AB149" s="17">
        <f t="shared" ca="1" si="44"/>
        <v>-1.674149031988037E-3</v>
      </c>
    </row>
    <row r="150" spans="2:28">
      <c r="B150" s="2">
        <f t="shared" ca="1" si="34"/>
        <v>133</v>
      </c>
      <c r="D150" s="3">
        <f t="shared" si="35"/>
        <v>42746</v>
      </c>
      <c r="E150" s="4">
        <f t="shared" ca="1" si="31"/>
        <v>1128299.8311999999</v>
      </c>
      <c r="F150" s="9">
        <f ca="1">IFERROR(Returns!E150/E$18-1,"")</f>
        <v>3.0938779096273183E-2</v>
      </c>
      <c r="G150" s="4">
        <f t="shared" si="32"/>
        <v>15491.5</v>
      </c>
      <c r="H150" s="9">
        <f>IFERROR(Returns!G150/G$18-1,"")</f>
        <v>5.4999012523920809E-2</v>
      </c>
      <c r="I150" s="9"/>
      <c r="J150" s="17">
        <f t="shared" ca="1" si="30"/>
        <v>2.7767846951336494E-3</v>
      </c>
      <c r="K150" s="17">
        <f t="shared" ca="1" si="36"/>
        <v>0</v>
      </c>
      <c r="L150" s="17" t="str">
        <f t="shared" ca="1" si="37"/>
        <v/>
      </c>
      <c r="M150" s="9"/>
      <c r="N150" s="17">
        <f t="shared" si="38"/>
        <v>4.2265481677394856E-3</v>
      </c>
      <c r="O150" s="17">
        <f t="shared" ca="1" si="39"/>
        <v>-1.4497634726058362E-3</v>
      </c>
      <c r="Q150" s="3">
        <f>+'Share Values'!E144</f>
        <v>42107</v>
      </c>
      <c r="R150" s="4">
        <f ca="1">+'Share Values'!CD144</f>
        <v>1028448.05</v>
      </c>
      <c r="S150" s="9">
        <f t="shared" ca="1" si="33"/>
        <v>2.8448049999999947E-2</v>
      </c>
      <c r="T150" s="4">
        <f>+'Share Values'!C144</f>
        <v>15383.6</v>
      </c>
      <c r="U150" s="9">
        <f>Returns!T150/Returns!$T$18-1</f>
        <v>3.905331838383308E-2</v>
      </c>
      <c r="V150" s="9"/>
      <c r="W150" s="17">
        <f t="shared" ca="1" si="40"/>
        <v>9.1501976442298627E-4</v>
      </c>
      <c r="X150" s="17">
        <f t="shared" ca="1" si="41"/>
        <v>0</v>
      </c>
      <c r="Y150" s="17" t="str">
        <f t="shared" ca="1" si="42"/>
        <v/>
      </c>
      <c r="Z150" s="17"/>
      <c r="AA150" s="17">
        <f t="shared" si="43"/>
        <v>-3.1192326687634608E-4</v>
      </c>
      <c r="AB150" s="17">
        <f t="shared" ca="1" si="44"/>
        <v>1.2269430312993324E-3</v>
      </c>
    </row>
    <row r="151" spans="2:28">
      <c r="B151" s="2">
        <f t="shared" ca="1" si="34"/>
        <v>134</v>
      </c>
      <c r="D151" s="3">
        <f t="shared" si="35"/>
        <v>42747</v>
      </c>
      <c r="E151" s="4">
        <f t="shared" ca="1" si="31"/>
        <v>1134721.8811999999</v>
      </c>
      <c r="F151" s="9">
        <f ca="1">IFERROR(Returns!E151/E$18-1,"")</f>
        <v>3.6806670062146996E-2</v>
      </c>
      <c r="G151" s="4">
        <f t="shared" si="32"/>
        <v>15418.2</v>
      </c>
      <c r="H151" s="9">
        <f>IFERROR(Returns!G151/G$18-1,"")</f>
        <v>5.0007150688849755E-2</v>
      </c>
      <c r="I151" s="9"/>
      <c r="J151" s="17">
        <f t="shared" ca="1" si="30"/>
        <v>5.6917938143887792E-3</v>
      </c>
      <c r="K151" s="17">
        <f t="shared" ca="1" si="36"/>
        <v>0</v>
      </c>
      <c r="L151" s="17" t="str">
        <f t="shared" ca="1" si="37"/>
        <v/>
      </c>
      <c r="M151" s="9"/>
      <c r="N151" s="17">
        <f t="shared" si="38"/>
        <v>-4.7316270212697242E-3</v>
      </c>
      <c r="O151" s="17">
        <f t="shared" ca="1" si="39"/>
        <v>1.0423420835658503E-2</v>
      </c>
      <c r="Q151" s="3">
        <f>+'Share Values'!E145</f>
        <v>42108</v>
      </c>
      <c r="R151" s="4">
        <f ca="1">+'Share Values'!CD145</f>
        <v>1026115.06</v>
      </c>
      <c r="S151" s="9">
        <f t="shared" ca="1" si="33"/>
        <v>2.6115059999999968E-2</v>
      </c>
      <c r="T151" s="4">
        <f>+'Share Values'!C145</f>
        <v>15389.3</v>
      </c>
      <c r="U151" s="9">
        <f>Returns!T151/Returns!$T$18-1</f>
        <v>3.9438313047941875E-2</v>
      </c>
      <c r="V151" s="9"/>
      <c r="W151" s="17">
        <f t="shared" ca="1" si="40"/>
        <v>-2.2684568267692384E-3</v>
      </c>
      <c r="X151" s="17">
        <f t="shared" ca="1" si="41"/>
        <v>-2.2684568267692384E-3</v>
      </c>
      <c r="Y151" s="17">
        <f t="shared" ca="1" si="42"/>
        <v>-2.2684568267692384E-3</v>
      </c>
      <c r="Z151" s="17"/>
      <c r="AA151" s="17">
        <f t="shared" si="43"/>
        <v>3.7052445461394079E-4</v>
      </c>
      <c r="AB151" s="17">
        <f t="shared" ca="1" si="44"/>
        <v>-2.6389812813831792E-3</v>
      </c>
    </row>
    <row r="152" spans="2:28">
      <c r="B152" s="2">
        <f t="shared" ca="1" si="34"/>
        <v>135</v>
      </c>
      <c r="D152" s="3">
        <f t="shared" si="35"/>
        <v>42748</v>
      </c>
      <c r="E152" s="4">
        <f t="shared" ca="1" si="31"/>
        <v>1140925.0411999999</v>
      </c>
      <c r="F152" s="9">
        <f ca="1">IFERROR(Returns!E152/E$18-1,"")</f>
        <v>4.247455905769626E-2</v>
      </c>
      <c r="G152" s="4">
        <f t="shared" si="32"/>
        <v>15497.3</v>
      </c>
      <c r="H152" s="9">
        <f>IFERROR(Returns!G152/G$18-1,"")</f>
        <v>5.5394002955618138E-2</v>
      </c>
      <c r="I152" s="9"/>
      <c r="J152" s="17">
        <f t="shared" ca="1" si="30"/>
        <v>5.4666787543040662E-3</v>
      </c>
      <c r="K152" s="17">
        <f t="shared" ca="1" si="36"/>
        <v>0</v>
      </c>
      <c r="L152" s="17" t="str">
        <f t="shared" ca="1" si="37"/>
        <v/>
      </c>
      <c r="M152" s="9"/>
      <c r="N152" s="17">
        <f t="shared" si="38"/>
        <v>5.1303005538907431E-3</v>
      </c>
      <c r="O152" s="17">
        <f t="shared" ca="1" si="39"/>
        <v>3.3637820041332311E-4</v>
      </c>
      <c r="Q152" s="3">
        <f>+'Share Values'!E146</f>
        <v>42109</v>
      </c>
      <c r="R152" s="4">
        <f ca="1">+'Share Values'!CD146</f>
        <v>1029983.6000000001</v>
      </c>
      <c r="S152" s="9">
        <f t="shared" ca="1" si="33"/>
        <v>2.9983599999999999E-2</v>
      </c>
      <c r="T152" s="4">
        <f>+'Share Values'!C146</f>
        <v>15450.9</v>
      </c>
      <c r="U152" s="9">
        <f>Returns!T152/Returns!$T$18-1</f>
        <v>4.3598957137260808E-2</v>
      </c>
      <c r="V152" s="9"/>
      <c r="W152" s="17">
        <f t="shared" ca="1" si="40"/>
        <v>3.7700840293679594E-3</v>
      </c>
      <c r="X152" s="17">
        <f t="shared" ca="1" si="41"/>
        <v>0</v>
      </c>
      <c r="Y152" s="17" t="str">
        <f t="shared" ca="1" si="42"/>
        <v/>
      </c>
      <c r="Z152" s="17"/>
      <c r="AA152" s="17">
        <f t="shared" si="43"/>
        <v>4.0027811531389013E-3</v>
      </c>
      <c r="AB152" s="17">
        <f t="shared" ca="1" si="44"/>
        <v>-2.3269712377094187E-4</v>
      </c>
    </row>
    <row r="153" spans="2:28">
      <c r="B153" s="2">
        <f t="shared" ca="1" si="34"/>
        <v>136</v>
      </c>
      <c r="D153" s="3">
        <f t="shared" si="35"/>
        <v>42749</v>
      </c>
      <c r="E153" s="4" t="str">
        <f t="shared" si="31"/>
        <v/>
      </c>
      <c r="F153" s="9" t="str">
        <f ca="1">IFERROR(Returns!E153/E$18-1,"")</f>
        <v/>
      </c>
      <c r="G153" s="4" t="str">
        <f t="shared" si="32"/>
        <v/>
      </c>
      <c r="H153" s="9" t="str">
        <f>IFERROR(Returns!G153/G$18-1,"")</f>
        <v/>
      </c>
      <c r="I153" s="9"/>
      <c r="J153" s="17">
        <f t="shared" ca="1" si="30"/>
        <v>0</v>
      </c>
      <c r="K153" s="17">
        <f t="shared" ca="1" si="36"/>
        <v>0</v>
      </c>
      <c r="L153" s="17" t="str">
        <f t="shared" ca="1" si="37"/>
        <v/>
      </c>
      <c r="M153" s="9"/>
      <c r="N153" s="17" t="str">
        <f t="shared" si="38"/>
        <v/>
      </c>
      <c r="O153" s="17" t="str">
        <f t="shared" ca="1" si="39"/>
        <v/>
      </c>
      <c r="Q153" s="3">
        <f>+'Share Values'!E147</f>
        <v>42110</v>
      </c>
      <c r="R153" s="4">
        <f ca="1">+'Share Values'!CD147</f>
        <v>1029279.9700000001</v>
      </c>
      <c r="S153" s="9">
        <f t="shared" ca="1" si="33"/>
        <v>2.9279970000000155E-2</v>
      </c>
      <c r="T153" s="4">
        <f>+'Share Values'!C147</f>
        <v>15386.8</v>
      </c>
      <c r="U153" s="9">
        <f>Returns!T153/Returns!$T$18-1</f>
        <v>3.9269455739122217E-2</v>
      </c>
      <c r="V153" s="9"/>
      <c r="W153" s="17">
        <f t="shared" ca="1" si="40"/>
        <v>-6.8314679961889446E-4</v>
      </c>
      <c r="X153" s="17">
        <f t="shared" ca="1" si="41"/>
        <v>-6.8314679961889446E-4</v>
      </c>
      <c r="Y153" s="17">
        <f t="shared" ca="1" si="42"/>
        <v>-6.8314679961889446E-4</v>
      </c>
      <c r="Z153" s="17"/>
      <c r="AA153" s="17">
        <f t="shared" si="43"/>
        <v>-4.148625646402504E-3</v>
      </c>
      <c r="AB153" s="17">
        <f t="shared" ca="1" si="44"/>
        <v>3.4654788467836095E-3</v>
      </c>
    </row>
    <row r="154" spans="2:28">
      <c r="B154" s="2">
        <f t="shared" ca="1" si="34"/>
        <v>137</v>
      </c>
      <c r="D154" s="3">
        <f t="shared" si="35"/>
        <v>42750</v>
      </c>
      <c r="E154" s="4" t="str">
        <f t="shared" si="31"/>
        <v/>
      </c>
      <c r="F154" s="9" t="str">
        <f ca="1">IFERROR(Returns!E154/E$18-1,"")</f>
        <v/>
      </c>
      <c r="G154" s="4" t="str">
        <f t="shared" si="32"/>
        <v/>
      </c>
      <c r="H154" s="9" t="str">
        <f>IFERROR(Returns!G154/G$18-1,"")</f>
        <v/>
      </c>
      <c r="I154" s="9"/>
      <c r="J154" s="17">
        <f t="shared" ca="1" si="30"/>
        <v>0</v>
      </c>
      <c r="K154" s="17">
        <f t="shared" ca="1" si="36"/>
        <v>0</v>
      </c>
      <c r="L154" s="17" t="str">
        <f t="shared" ca="1" si="37"/>
        <v/>
      </c>
      <c r="M154" s="9"/>
      <c r="N154" s="17" t="str">
        <f t="shared" si="38"/>
        <v/>
      </c>
      <c r="O154" s="17" t="str">
        <f t="shared" ca="1" si="39"/>
        <v/>
      </c>
      <c r="Q154" s="3">
        <f>+'Share Values'!E148</f>
        <v>42111</v>
      </c>
      <c r="R154" s="4">
        <f ca="1">+'Share Values'!CD148</f>
        <v>1027363.93</v>
      </c>
      <c r="S154" s="9">
        <f t="shared" ca="1" si="33"/>
        <v>2.7363930000000147E-2</v>
      </c>
      <c r="T154" s="4">
        <f>+'Share Values'!C148</f>
        <v>15360.6</v>
      </c>
      <c r="U154" s="9">
        <f>Returns!T154/Returns!$T$18-1</f>
        <v>3.7499831142691287E-2</v>
      </c>
      <c r="V154" s="9"/>
      <c r="W154" s="17">
        <f t="shared" ca="1" si="40"/>
        <v>-1.8615343306448429E-3</v>
      </c>
      <c r="X154" s="17">
        <f t="shared" ca="1" si="41"/>
        <v>-1.8615343306448429E-3</v>
      </c>
      <c r="Y154" s="17">
        <f t="shared" ca="1" si="42"/>
        <v>-2.5434094290434084E-3</v>
      </c>
      <c r="Z154" s="17"/>
      <c r="AA154" s="17">
        <f t="shared" si="43"/>
        <v>-1.7027582083343207E-3</v>
      </c>
      <c r="AB154" s="17">
        <f t="shared" ca="1" si="44"/>
        <v>-1.5877612231052218E-4</v>
      </c>
    </row>
    <row r="155" spans="2:28">
      <c r="B155" s="2">
        <f t="shared" ca="1" si="34"/>
        <v>138</v>
      </c>
      <c r="D155" s="3">
        <f t="shared" si="35"/>
        <v>42751</v>
      </c>
      <c r="E155" s="4">
        <f t="shared" ca="1" si="31"/>
        <v>1137823.4812</v>
      </c>
      <c r="F155" s="9">
        <f ca="1">IFERROR(Returns!E155/E$18-1,"")</f>
        <v>3.9640632834120781E-2</v>
      </c>
      <c r="G155" s="4">
        <f t="shared" si="32"/>
        <v>15479.3</v>
      </c>
      <c r="H155" s="9">
        <f>IFERROR(Returns!G155/G$18-1,"")</f>
        <v>5.4168170581385011E-2</v>
      </c>
      <c r="I155" s="9"/>
      <c r="J155" s="17">
        <f t="shared" ca="1" si="30"/>
        <v>0</v>
      </c>
      <c r="K155" s="17">
        <f t="shared" ca="1" si="36"/>
        <v>0</v>
      </c>
      <c r="L155" s="17" t="str">
        <f t="shared" ca="1" si="37"/>
        <v/>
      </c>
      <c r="M155" s="9"/>
      <c r="N155" s="17" t="str">
        <f t="shared" si="38"/>
        <v/>
      </c>
      <c r="O155" s="17" t="str">
        <f t="shared" ca="1" si="39"/>
        <v/>
      </c>
      <c r="Q155" s="3">
        <f>+'Share Values'!E149</f>
        <v>42114</v>
      </c>
      <c r="R155" s="4">
        <f ca="1">+'Share Values'!CD149</f>
        <v>1029304.4700000001</v>
      </c>
      <c r="S155" s="9">
        <f t="shared" ca="1" si="33"/>
        <v>2.9304470000000027E-2</v>
      </c>
      <c r="T155" s="4">
        <f>+'Share Values'!C149</f>
        <v>15412.6</v>
      </c>
      <c r="U155" s="9">
        <f>Returns!T155/Returns!$T$18-1</f>
        <v>4.1012063166142143E-2</v>
      </c>
      <c r="V155" s="9"/>
      <c r="W155" s="17">
        <f t="shared" ca="1" si="40"/>
        <v>1.8888535438459364E-3</v>
      </c>
      <c r="X155" s="17">
        <f t="shared" ca="1" si="41"/>
        <v>0</v>
      </c>
      <c r="Y155" s="17" t="str">
        <f t="shared" ca="1" si="42"/>
        <v/>
      </c>
      <c r="Z155" s="17"/>
      <c r="AA155" s="17">
        <f t="shared" si="43"/>
        <v>3.3852844289936623E-3</v>
      </c>
      <c r="AB155" s="17">
        <f t="shared" ca="1" si="44"/>
        <v>-1.4964308851477259E-3</v>
      </c>
    </row>
    <row r="156" spans="2:28">
      <c r="B156" s="2">
        <f t="shared" ca="1" si="34"/>
        <v>139</v>
      </c>
      <c r="D156" s="3">
        <f t="shared" si="35"/>
        <v>42752</v>
      </c>
      <c r="E156" s="4">
        <f t="shared" ca="1" si="31"/>
        <v>1142184.6111999997</v>
      </c>
      <c r="F156" s="9">
        <f ca="1">IFERROR(Returns!E156/E$18-1,"")</f>
        <v>4.3625440695784556E-2</v>
      </c>
      <c r="G156" s="4">
        <f t="shared" si="32"/>
        <v>15441.4</v>
      </c>
      <c r="H156" s="9">
        <f>IFERROR(Returns!G156/G$18-1,"")</f>
        <v>5.1587112415638847E-2</v>
      </c>
      <c r="I156" s="9"/>
      <c r="J156" s="17">
        <f t="shared" ca="1" si="30"/>
        <v>3.8328704513992395E-3</v>
      </c>
      <c r="K156" s="17">
        <f t="shared" ca="1" si="36"/>
        <v>0</v>
      </c>
      <c r="L156" s="17" t="str">
        <f t="shared" ca="1" si="37"/>
        <v/>
      </c>
      <c r="M156" s="9"/>
      <c r="N156" s="17">
        <f t="shared" si="38"/>
        <v>-2.4484311306066653E-3</v>
      </c>
      <c r="O156" s="17">
        <f t="shared" ca="1" si="39"/>
        <v>6.2813015820059048E-3</v>
      </c>
      <c r="Q156" s="3">
        <f>+'Share Values'!E150</f>
        <v>42115</v>
      </c>
      <c r="R156" s="4">
        <f ca="1">+'Share Values'!CD150</f>
        <v>1028152.3500000001</v>
      </c>
      <c r="S156" s="9">
        <f t="shared" ca="1" si="33"/>
        <v>2.8152350000000048E-2</v>
      </c>
      <c r="T156" s="4">
        <f>+'Share Values'!C150</f>
        <v>15346.4</v>
      </c>
      <c r="U156" s="9">
        <f>Returns!T156/Returns!$T$18-1</f>
        <v>3.6540721628594897E-2</v>
      </c>
      <c r="V156" s="9"/>
      <c r="W156" s="17">
        <f t="shared" ca="1" si="40"/>
        <v>-1.1193189513691859E-3</v>
      </c>
      <c r="X156" s="17">
        <f t="shared" ca="1" si="41"/>
        <v>-1.1193189513691859E-3</v>
      </c>
      <c r="Y156" s="17">
        <f t="shared" ca="1" si="42"/>
        <v>-1.1193189513691859E-3</v>
      </c>
      <c r="Z156" s="17"/>
      <c r="AA156" s="17">
        <f t="shared" si="43"/>
        <v>-4.2951870547474069E-3</v>
      </c>
      <c r="AB156" s="17">
        <f t="shared" ca="1" si="44"/>
        <v>3.175868103378221E-3</v>
      </c>
    </row>
    <row r="157" spans="2:28">
      <c r="B157" s="2">
        <f t="shared" ca="1" si="34"/>
        <v>140</v>
      </c>
      <c r="D157" s="3">
        <f t="shared" si="35"/>
        <v>42753</v>
      </c>
      <c r="E157" s="4">
        <f t="shared" ca="1" si="31"/>
        <v>1137953.8012000001</v>
      </c>
      <c r="F157" s="9">
        <f ca="1">IFERROR(Returns!E157/E$18-1,"")</f>
        <v>3.9759707514428921E-2</v>
      </c>
      <c r="G157" s="4">
        <f t="shared" si="32"/>
        <v>15397.9</v>
      </c>
      <c r="H157" s="9">
        <f>IFERROR(Returns!G157/G$18-1,"")</f>
        <v>4.8624684177909216E-2</v>
      </c>
      <c r="I157" s="9"/>
      <c r="J157" s="17">
        <f t="shared" ca="1" si="30"/>
        <v>-3.70413850660678E-3</v>
      </c>
      <c r="K157" s="17">
        <f t="shared" ca="1" si="36"/>
        <v>-3.70413850660678E-3</v>
      </c>
      <c r="L157" s="17">
        <f t="shared" ca="1" si="37"/>
        <v>-3.70413850660678E-3</v>
      </c>
      <c r="M157" s="9"/>
      <c r="N157" s="17">
        <f t="shared" si="38"/>
        <v>-2.8171020762366439E-3</v>
      </c>
      <c r="O157" s="17">
        <f t="shared" ca="1" si="39"/>
        <v>-8.8703643037013613E-4</v>
      </c>
      <c r="Q157" s="3">
        <f>+'Share Values'!E151</f>
        <v>42116</v>
      </c>
      <c r="R157" s="4">
        <f ca="1">+'Share Values'!CD151</f>
        <v>1026385.8900000001</v>
      </c>
      <c r="S157" s="9">
        <f t="shared" ca="1" si="33"/>
        <v>2.6385890000000023E-2</v>
      </c>
      <c r="T157" s="4">
        <f>+'Share Values'!C151</f>
        <v>15304.8</v>
      </c>
      <c r="U157" s="9">
        <f>Returns!T157/Returns!$T$18-1</f>
        <v>3.3730936009834123E-2</v>
      </c>
      <c r="V157" s="9"/>
      <c r="W157" s="17">
        <f t="shared" ca="1" si="40"/>
        <v>-1.7180916816461611E-3</v>
      </c>
      <c r="X157" s="17">
        <f t="shared" ca="1" si="41"/>
        <v>-1.7180916816461611E-3</v>
      </c>
      <c r="Y157" s="17">
        <f t="shared" ca="1" si="42"/>
        <v>-2.8354875404359436E-3</v>
      </c>
      <c r="Z157" s="17"/>
      <c r="AA157" s="17">
        <f t="shared" si="43"/>
        <v>-2.7107334619194123E-3</v>
      </c>
      <c r="AB157" s="17">
        <f t="shared" ca="1" si="44"/>
        <v>9.9264178027325123E-4</v>
      </c>
    </row>
    <row r="158" spans="2:28">
      <c r="B158" s="2">
        <f t="shared" ca="1" si="34"/>
        <v>141</v>
      </c>
      <c r="D158" s="3">
        <f t="shared" si="35"/>
        <v>42754</v>
      </c>
      <c r="E158" s="4">
        <f t="shared" ca="1" si="31"/>
        <v>1136343.8111999999</v>
      </c>
      <c r="F158" s="9">
        <f ca="1">IFERROR(Returns!E158/E$18-1,"")</f>
        <v>3.828864363667206E-2</v>
      </c>
      <c r="G158" s="4">
        <f t="shared" si="32"/>
        <v>15409.8</v>
      </c>
      <c r="H158" s="9">
        <f>IFERROR(Returns!G158/G$18-1,"")</f>
        <v>4.9435095580874222E-2</v>
      </c>
      <c r="I158" s="9"/>
      <c r="J158" s="17">
        <f t="shared" ca="1" si="30"/>
        <v>-1.4148113906754523E-3</v>
      </c>
      <c r="K158" s="17">
        <f t="shared" ca="1" si="36"/>
        <v>-1.4148113906754523E-3</v>
      </c>
      <c r="L158" s="17">
        <f t="shared" ca="1" si="37"/>
        <v>-5.1137092399304862E-3</v>
      </c>
      <c r="M158" s="9"/>
      <c r="N158" s="17">
        <f t="shared" si="38"/>
        <v>7.7283265899885656E-4</v>
      </c>
      <c r="O158" s="17">
        <f t="shared" ca="1" si="39"/>
        <v>-2.1876440496743088E-3</v>
      </c>
      <c r="Q158" s="3">
        <f>+'Share Values'!E152</f>
        <v>42117</v>
      </c>
      <c r="R158" s="4">
        <f ca="1">+'Share Values'!CD152</f>
        <v>1030129.0800000001</v>
      </c>
      <c r="S158" s="9">
        <f t="shared" ca="1" si="33"/>
        <v>3.012908000000003E-2</v>
      </c>
      <c r="T158" s="4">
        <f>+'Share Values'!C152</f>
        <v>15392.4</v>
      </c>
      <c r="U158" s="9">
        <f>Returns!T158/Returns!$T$18-1</f>
        <v>3.9647696110878483E-2</v>
      </c>
      <c r="V158" s="9"/>
      <c r="W158" s="17">
        <f t="shared" ca="1" si="40"/>
        <v>3.646961670527249E-3</v>
      </c>
      <c r="X158" s="17">
        <f t="shared" ca="1" si="41"/>
        <v>0</v>
      </c>
      <c r="Y158" s="17" t="str">
        <f t="shared" ca="1" si="42"/>
        <v/>
      </c>
      <c r="Z158" s="17"/>
      <c r="AA158" s="17">
        <f t="shared" si="43"/>
        <v>5.7236945272072237E-3</v>
      </c>
      <c r="AB158" s="17">
        <f t="shared" ca="1" si="44"/>
        <v>-2.0767328566799748E-3</v>
      </c>
    </row>
    <row r="159" spans="2:28">
      <c r="B159" s="2">
        <f t="shared" ca="1" si="34"/>
        <v>142</v>
      </c>
      <c r="D159" s="3">
        <f t="shared" si="35"/>
        <v>42755</v>
      </c>
      <c r="E159" s="4">
        <f t="shared" ca="1" si="31"/>
        <v>1137577.9811999998</v>
      </c>
      <c r="F159" s="9">
        <f ca="1">IFERROR(Returns!E159/E$18-1,"")</f>
        <v>3.9416317042103577E-2</v>
      </c>
      <c r="G159" s="4">
        <f t="shared" si="32"/>
        <v>15547.9</v>
      </c>
      <c r="H159" s="9">
        <f>IFERROR(Returns!G159/G$18-1,"")</f>
        <v>5.8839953963184088E-2</v>
      </c>
      <c r="I159" s="9"/>
      <c r="J159" s="17">
        <f t="shared" ca="1" si="30"/>
        <v>1.0860885480572513E-3</v>
      </c>
      <c r="K159" s="17">
        <f t="shared" ca="1" si="36"/>
        <v>0</v>
      </c>
      <c r="L159" s="17" t="str">
        <f t="shared" ca="1" si="37"/>
        <v/>
      </c>
      <c r="M159" s="9"/>
      <c r="N159" s="17">
        <f t="shared" si="38"/>
        <v>8.9618294851327995E-3</v>
      </c>
      <c r="O159" s="17">
        <f t="shared" ca="1" si="39"/>
        <v>-7.8757409370755482E-3</v>
      </c>
      <c r="Q159" s="3">
        <f>+'Share Values'!E153</f>
        <v>42118</v>
      </c>
      <c r="R159" s="4">
        <f ca="1">+'Share Values'!CD153</f>
        <v>1030557.93</v>
      </c>
      <c r="S159" s="9">
        <f t="shared" ca="1" si="33"/>
        <v>3.0557930000000066E-2</v>
      </c>
      <c r="T159" s="4">
        <f>+'Share Values'!C153</f>
        <v>15408.3</v>
      </c>
      <c r="U159" s="9">
        <f>Returns!T159/Returns!$T$18-1</f>
        <v>4.0721628594972081E-2</v>
      </c>
      <c r="V159" s="9"/>
      <c r="W159" s="17">
        <f t="shared" ca="1" si="40"/>
        <v>4.1630705153949954E-4</v>
      </c>
      <c r="X159" s="17">
        <f t="shared" ca="1" si="41"/>
        <v>0</v>
      </c>
      <c r="Y159" s="17" t="str">
        <f t="shared" ca="1" si="42"/>
        <v/>
      </c>
      <c r="Z159" s="17"/>
      <c r="AA159" s="17">
        <f t="shared" si="43"/>
        <v>1.0329773134793996E-3</v>
      </c>
      <c r="AB159" s="17">
        <f t="shared" ca="1" si="44"/>
        <v>-6.1667026193990004E-4</v>
      </c>
    </row>
    <row r="160" spans="2:28">
      <c r="B160" s="2">
        <f t="shared" ca="1" si="34"/>
        <v>143</v>
      </c>
      <c r="D160" s="3">
        <f t="shared" si="35"/>
        <v>42756</v>
      </c>
      <c r="E160" s="4" t="str">
        <f t="shared" si="31"/>
        <v/>
      </c>
      <c r="F160" s="9" t="str">
        <f ca="1">IFERROR(Returns!E160/E$18-1,"")</f>
        <v/>
      </c>
      <c r="G160" s="4" t="str">
        <f t="shared" si="32"/>
        <v/>
      </c>
      <c r="H160" s="9" t="str">
        <f>IFERROR(Returns!G160/G$18-1,"")</f>
        <v/>
      </c>
      <c r="I160" s="9"/>
      <c r="J160" s="17">
        <f t="shared" ca="1" si="30"/>
        <v>0</v>
      </c>
      <c r="K160" s="17">
        <f t="shared" ca="1" si="36"/>
        <v>0</v>
      </c>
      <c r="L160" s="17" t="str">
        <f t="shared" ca="1" si="37"/>
        <v/>
      </c>
      <c r="M160" s="9"/>
      <c r="N160" s="17" t="str">
        <f t="shared" si="38"/>
        <v/>
      </c>
      <c r="O160" s="17" t="str">
        <f t="shared" ca="1" si="39"/>
        <v/>
      </c>
      <c r="Q160" s="3">
        <f>+'Share Values'!E154</f>
        <v>42121</v>
      </c>
      <c r="R160" s="4">
        <f ca="1">+'Share Values'!CD154</f>
        <v>1028132.2300000001</v>
      </c>
      <c r="S160" s="9">
        <f t="shared" ca="1" si="33"/>
        <v>2.8132230000000202E-2</v>
      </c>
      <c r="T160" s="4">
        <f>+'Share Values'!C154</f>
        <v>15344.1</v>
      </c>
      <c r="U160" s="9">
        <f>Returns!T160/Returns!$T$18-1</f>
        <v>3.6385372904480739E-2</v>
      </c>
      <c r="V160" s="9"/>
      <c r="W160" s="17">
        <f t="shared" ca="1" si="40"/>
        <v>-2.3537735525454018E-3</v>
      </c>
      <c r="X160" s="17">
        <f t="shared" ca="1" si="41"/>
        <v>-2.3537735525454018E-3</v>
      </c>
      <c r="Y160" s="17">
        <f t="shared" ca="1" si="42"/>
        <v>-2.3537735525454018E-3</v>
      </c>
      <c r="Z160" s="17"/>
      <c r="AA160" s="17">
        <f t="shared" si="43"/>
        <v>-4.1665855415586872E-3</v>
      </c>
      <c r="AB160" s="17">
        <f t="shared" ca="1" si="44"/>
        <v>1.8128119890132854E-3</v>
      </c>
    </row>
    <row r="161" spans="2:28">
      <c r="B161" s="2">
        <f t="shared" ca="1" si="34"/>
        <v>144</v>
      </c>
      <c r="D161" s="3">
        <f t="shared" si="35"/>
        <v>42757</v>
      </c>
      <c r="E161" s="4" t="str">
        <f t="shared" si="31"/>
        <v/>
      </c>
      <c r="F161" s="9" t="str">
        <f ca="1">IFERROR(Returns!E161/E$18-1,"")</f>
        <v/>
      </c>
      <c r="G161" s="4" t="str">
        <f t="shared" si="32"/>
        <v/>
      </c>
      <c r="H161" s="9" t="str">
        <f>IFERROR(Returns!G161/G$18-1,"")</f>
        <v/>
      </c>
      <c r="I161" s="9"/>
      <c r="J161" s="17">
        <f t="shared" ca="1" si="30"/>
        <v>0</v>
      </c>
      <c r="K161" s="17">
        <f t="shared" ca="1" si="36"/>
        <v>0</v>
      </c>
      <c r="L161" s="17" t="str">
        <f t="shared" ca="1" si="37"/>
        <v/>
      </c>
      <c r="M161" s="9"/>
      <c r="N161" s="17" t="str">
        <f t="shared" si="38"/>
        <v/>
      </c>
      <c r="O161" s="17" t="str">
        <f t="shared" ca="1" si="39"/>
        <v/>
      </c>
      <c r="Q161" s="3">
        <f>+'Share Values'!E155</f>
        <v>42122</v>
      </c>
      <c r="R161" s="4">
        <f ca="1">+'Share Values'!CD155</f>
        <v>1028490.24</v>
      </c>
      <c r="S161" s="9">
        <f t="shared" ca="1" si="33"/>
        <v>2.849024E-2</v>
      </c>
      <c r="T161" s="4">
        <f>+'Share Values'!C155</f>
        <v>15346.1</v>
      </c>
      <c r="U161" s="9">
        <f>Returns!T161/Returns!$T$18-1</f>
        <v>3.6520458751536644E-2</v>
      </c>
      <c r="V161" s="9"/>
      <c r="W161" s="17">
        <f t="shared" ca="1" si="40"/>
        <v>3.4821396465689602E-4</v>
      </c>
      <c r="X161" s="17">
        <f t="shared" ca="1" si="41"/>
        <v>0</v>
      </c>
      <c r="Y161" s="17" t="str">
        <f t="shared" ca="1" si="42"/>
        <v/>
      </c>
      <c r="Z161" s="17"/>
      <c r="AA161" s="17">
        <f t="shared" si="43"/>
        <v>1.3034325897254284E-4</v>
      </c>
      <c r="AB161" s="17">
        <f t="shared" ca="1" si="44"/>
        <v>2.1787070568435318E-4</v>
      </c>
    </row>
    <row r="162" spans="2:28">
      <c r="B162" s="2">
        <f t="shared" ca="1" si="34"/>
        <v>145</v>
      </c>
      <c r="D162" s="3">
        <f t="shared" si="35"/>
        <v>42758</v>
      </c>
      <c r="E162" s="4">
        <f t="shared" ca="1" si="31"/>
        <v>1138533.9811999998</v>
      </c>
      <c r="F162" s="9">
        <f ca="1">IFERROR(Returns!E162/E$18-1,"")</f>
        <v>4.0289823751546106E-2</v>
      </c>
      <c r="G162" s="4">
        <f t="shared" si="32"/>
        <v>15480.1</v>
      </c>
      <c r="H162" s="9">
        <f>IFERROR(Returns!G162/G$18-1,"")</f>
        <v>5.4222652020240014E-2</v>
      </c>
      <c r="I162" s="9"/>
      <c r="J162" s="17">
        <f t="shared" ca="1" si="30"/>
        <v>0</v>
      </c>
      <c r="K162" s="17">
        <f t="shared" ca="1" si="36"/>
        <v>0</v>
      </c>
      <c r="L162" s="17" t="str">
        <f t="shared" ca="1" si="37"/>
        <v/>
      </c>
      <c r="M162" s="9"/>
      <c r="N162" s="17" t="str">
        <f t="shared" si="38"/>
        <v/>
      </c>
      <c r="O162" s="17" t="str">
        <f t="shared" ca="1" si="39"/>
        <v/>
      </c>
      <c r="Q162" s="3">
        <f>+'Share Values'!E156</f>
        <v>42123</v>
      </c>
      <c r="R162" s="4">
        <f ca="1">+'Share Values'!CD156</f>
        <v>1028384.3700000001</v>
      </c>
      <c r="S162" s="9">
        <f t="shared" ca="1" si="33"/>
        <v>2.8384370000000159E-2</v>
      </c>
      <c r="T162" s="4">
        <f>+'Share Values'!C156</f>
        <v>15347.3</v>
      </c>
      <c r="U162" s="9">
        <f>Returns!T162/Returns!$T$18-1</f>
        <v>3.6601510259770098E-2</v>
      </c>
      <c r="V162" s="9"/>
      <c r="W162" s="17">
        <f t="shared" ca="1" si="40"/>
        <v>-1.0293729185006928E-4</v>
      </c>
      <c r="X162" s="17">
        <f t="shared" ca="1" si="41"/>
        <v>-1.0293729185006928E-4</v>
      </c>
      <c r="Y162" s="17">
        <f t="shared" ca="1" si="42"/>
        <v>-1.0293729185006928E-4</v>
      </c>
      <c r="Z162" s="17"/>
      <c r="AA162" s="17">
        <f t="shared" si="43"/>
        <v>7.8195763092869797E-5</v>
      </c>
      <c r="AB162" s="17">
        <f t="shared" ca="1" si="44"/>
        <v>-1.8113305494293908E-4</v>
      </c>
    </row>
    <row r="163" spans="2:28">
      <c r="B163" s="2">
        <f t="shared" ca="1" si="34"/>
        <v>146</v>
      </c>
      <c r="D163" s="3">
        <f t="shared" si="35"/>
        <v>42759</v>
      </c>
      <c r="E163" s="4">
        <f t="shared" ca="1" si="31"/>
        <v>1150015.4112</v>
      </c>
      <c r="F163" s="9">
        <f ca="1">IFERROR(Returns!E163/E$18-1,"")</f>
        <v>5.0780520549657426E-2</v>
      </c>
      <c r="G163" s="4">
        <f t="shared" si="32"/>
        <v>15610.7</v>
      </c>
      <c r="H163" s="9">
        <f>IFERROR(Returns!G163/G$18-1,"")</f>
        <v>6.3116746913286059E-2</v>
      </c>
      <c r="I163" s="9"/>
      <c r="J163" s="17">
        <f t="shared" ca="1" si="30"/>
        <v>1.0084398173077602E-2</v>
      </c>
      <c r="K163" s="17">
        <f t="shared" ca="1" si="36"/>
        <v>0</v>
      </c>
      <c r="L163" s="17" t="str">
        <f t="shared" ca="1" si="37"/>
        <v/>
      </c>
      <c r="M163" s="9"/>
      <c r="N163" s="17">
        <f t="shared" si="38"/>
        <v>8.4366380062144142E-3</v>
      </c>
      <c r="O163" s="17">
        <f t="shared" ca="1" si="39"/>
        <v>1.647760166863188E-3</v>
      </c>
      <c r="Q163" s="3">
        <f>+'Share Values'!E157</f>
        <v>42124</v>
      </c>
      <c r="R163" s="4">
        <f ca="1">+'Share Values'!CD157</f>
        <v>1027702.8700000001</v>
      </c>
      <c r="S163" s="9">
        <f t="shared" ca="1" si="33"/>
        <v>2.7702870000000157E-2</v>
      </c>
      <c r="T163" s="4">
        <f>+'Share Values'!C157</f>
        <v>15224.5</v>
      </c>
      <c r="U163" s="9">
        <f>Returns!T163/Returns!$T$18-1</f>
        <v>2.8307239250543681E-2</v>
      </c>
      <c r="V163" s="9"/>
      <c r="W163" s="17">
        <f t="shared" ca="1" si="40"/>
        <v>-6.6268996289786664E-4</v>
      </c>
      <c r="X163" s="17">
        <f t="shared" ca="1" si="41"/>
        <v>-6.6268996289786664E-4</v>
      </c>
      <c r="Y163" s="17">
        <f t="shared" ca="1" si="42"/>
        <v>-7.6555903923780644E-4</v>
      </c>
      <c r="Z163" s="17"/>
      <c r="AA163" s="17">
        <f t="shared" si="43"/>
        <v>-8.001407413681827E-3</v>
      </c>
      <c r="AB163" s="17">
        <f t="shared" ca="1" si="44"/>
        <v>7.3387174507839603E-3</v>
      </c>
    </row>
    <row r="164" spans="2:28">
      <c r="B164" s="2">
        <f t="shared" ca="1" si="34"/>
        <v>147</v>
      </c>
      <c r="D164" s="3">
        <f t="shared" si="35"/>
        <v>42760</v>
      </c>
      <c r="E164" s="4">
        <f t="shared" ca="1" si="31"/>
        <v>1152792.7311999998</v>
      </c>
      <c r="F164" s="9">
        <f ca="1">IFERROR(Returns!E164/E$18-1,"")</f>
        <v>5.3318185459980461E-2</v>
      </c>
      <c r="G164" s="4">
        <f t="shared" si="32"/>
        <v>15643.8</v>
      </c>
      <c r="H164" s="9">
        <f>IFERROR(Returns!G164/G$18-1,"")</f>
        <v>6.5370916445903315E-2</v>
      </c>
      <c r="I164" s="9"/>
      <c r="J164" s="17">
        <f t="shared" ca="1" si="30"/>
        <v>2.4150285056629972E-3</v>
      </c>
      <c r="K164" s="17">
        <f t="shared" ca="1" si="36"/>
        <v>0</v>
      </c>
      <c r="L164" s="17" t="str">
        <f t="shared" ca="1" si="37"/>
        <v/>
      </c>
      <c r="M164" s="9"/>
      <c r="N164" s="17">
        <f t="shared" si="38"/>
        <v>2.1203405356582383E-3</v>
      </c>
      <c r="O164" s="17">
        <f t="shared" ca="1" si="39"/>
        <v>2.9468797000475888E-4</v>
      </c>
      <c r="Q164" s="3">
        <f>+'Share Values'!E158</f>
        <v>42125</v>
      </c>
      <c r="R164" s="4">
        <f ca="1">+'Share Values'!CD158</f>
        <v>1030486.1500000001</v>
      </c>
      <c r="S164" s="9">
        <f t="shared" ca="1" si="33"/>
        <v>3.0486150000000212E-2</v>
      </c>
      <c r="T164" s="4">
        <f>+'Share Values'!C158</f>
        <v>15339.8</v>
      </c>
      <c r="U164" s="9">
        <f>Returns!T164/Returns!$T$18-1</f>
        <v>3.60949383333109E-2</v>
      </c>
      <c r="V164" s="9"/>
      <c r="W164" s="17">
        <f t="shared" ca="1" si="40"/>
        <v>2.7082536025222481E-3</v>
      </c>
      <c r="X164" s="17">
        <f t="shared" ca="1" si="41"/>
        <v>0</v>
      </c>
      <c r="Y164" s="17" t="str">
        <f t="shared" ca="1" si="42"/>
        <v/>
      </c>
      <c r="Z164" s="17"/>
      <c r="AA164" s="17">
        <f t="shared" si="43"/>
        <v>7.5733193208316063E-3</v>
      </c>
      <c r="AB164" s="17">
        <f t="shared" ca="1" si="44"/>
        <v>-4.8650657183093582E-3</v>
      </c>
    </row>
    <row r="165" spans="2:28">
      <c r="B165" s="2">
        <f t="shared" ca="1" si="34"/>
        <v>148</v>
      </c>
      <c r="D165" s="3">
        <f t="shared" si="35"/>
        <v>42761</v>
      </c>
      <c r="E165" s="4">
        <f t="shared" ca="1" si="31"/>
        <v>1149127.6512</v>
      </c>
      <c r="F165" s="9">
        <f ca="1">IFERROR(Returns!E165/E$18-1,"")</f>
        <v>4.9969365407006139E-2</v>
      </c>
      <c r="G165" s="4">
        <f t="shared" si="32"/>
        <v>15643.8</v>
      </c>
      <c r="H165" s="9">
        <f>IFERROR(Returns!G165/G$18-1,"")</f>
        <v>6.5370916445903315E-2</v>
      </c>
      <c r="I165" s="9"/>
      <c r="J165" s="17">
        <f t="shared" ca="1" si="30"/>
        <v>-3.1793052652099307E-3</v>
      </c>
      <c r="K165" s="17">
        <f t="shared" ca="1" si="36"/>
        <v>-3.1793052652099307E-3</v>
      </c>
      <c r="L165" s="17">
        <f t="shared" ca="1" si="37"/>
        <v>-3.1793052652099307E-3</v>
      </c>
      <c r="M165" s="9"/>
      <c r="N165" s="17">
        <f t="shared" si="38"/>
        <v>0</v>
      </c>
      <c r="O165" s="17">
        <f t="shared" ca="1" si="39"/>
        <v>-3.1793052652099307E-3</v>
      </c>
      <c r="Q165" s="3">
        <f>+'Share Values'!E159</f>
        <v>42128</v>
      </c>
      <c r="R165" s="4">
        <f ca="1">+'Share Values'!CD159</f>
        <v>1030022.5700000001</v>
      </c>
      <c r="S165" s="9">
        <f t="shared" ca="1" si="33"/>
        <v>3.0022570000000082E-2</v>
      </c>
      <c r="T165" s="4">
        <f>+'Share Values'!C159</f>
        <v>15367.5</v>
      </c>
      <c r="U165" s="9">
        <f>Returns!T165/Returns!$T$18-1</f>
        <v>3.7965877315033758E-2</v>
      </c>
      <c r="V165" s="9"/>
      <c r="W165" s="17">
        <f t="shared" ca="1" si="40"/>
        <v>-4.498653378312012E-4</v>
      </c>
      <c r="X165" s="17">
        <f t="shared" ca="1" si="41"/>
        <v>-4.498653378312012E-4</v>
      </c>
      <c r="Y165" s="17">
        <f t="shared" ca="1" si="42"/>
        <v>-4.498653378312012E-4</v>
      </c>
      <c r="Z165" s="17"/>
      <c r="AA165" s="17">
        <f t="shared" si="43"/>
        <v>1.8057601794025935E-3</v>
      </c>
      <c r="AB165" s="17">
        <f t="shared" ca="1" si="44"/>
        <v>-2.2556255172337947E-3</v>
      </c>
    </row>
    <row r="166" spans="2:28">
      <c r="B166" s="2">
        <f t="shared" ca="1" si="34"/>
        <v>149</v>
      </c>
      <c r="D166" s="3">
        <f t="shared" si="35"/>
        <v>42762</v>
      </c>
      <c r="E166" s="4">
        <f t="shared" ca="1" si="31"/>
        <v>1153314.3562</v>
      </c>
      <c r="F166" s="9">
        <f ca="1">IFERROR(Returns!E166/E$18-1,"")</f>
        <v>5.3794799411144734E-2</v>
      </c>
      <c r="G166" s="4">
        <f t="shared" si="32"/>
        <v>15615.5</v>
      </c>
      <c r="H166" s="9">
        <f>IFERROR(Returns!G166/G$18-1,"")</f>
        <v>6.3443635546414745E-2</v>
      </c>
      <c r="I166" s="9"/>
      <c r="J166" s="17">
        <f t="shared" ca="1" si="30"/>
        <v>3.6433767785746252E-3</v>
      </c>
      <c r="K166" s="17">
        <f t="shared" ca="1" si="36"/>
        <v>0</v>
      </c>
      <c r="L166" s="17" t="str">
        <f t="shared" ca="1" si="37"/>
        <v/>
      </c>
      <c r="M166" s="9"/>
      <c r="N166" s="17">
        <f t="shared" si="38"/>
        <v>-1.8090233830654334E-3</v>
      </c>
      <c r="O166" s="17">
        <f t="shared" ca="1" si="39"/>
        <v>5.4524001616400586E-3</v>
      </c>
      <c r="Q166" s="3">
        <f>+'Share Values'!E160</f>
        <v>42129</v>
      </c>
      <c r="R166" s="4">
        <f ca="1">+'Share Values'!CD160</f>
        <v>1026159.4700000001</v>
      </c>
      <c r="S166" s="9">
        <f t="shared" ca="1" si="33"/>
        <v>2.6159470000000073E-2</v>
      </c>
      <c r="T166" s="4">
        <f>+'Share Values'!C160</f>
        <v>15173.9</v>
      </c>
      <c r="U166" s="9">
        <f>Returns!T166/Returns!$T$18-1</f>
        <v>2.488956732003178E-2</v>
      </c>
      <c r="V166" s="9"/>
      <c r="W166" s="17">
        <f t="shared" ca="1" si="40"/>
        <v>-3.7505003409779025E-3</v>
      </c>
      <c r="X166" s="17">
        <f t="shared" ca="1" si="41"/>
        <v>-3.7505003409779025E-3</v>
      </c>
      <c r="Y166" s="17">
        <f t="shared" ca="1" si="42"/>
        <v>-4.1986784587061399E-3</v>
      </c>
      <c r="Z166" s="17"/>
      <c r="AA166" s="17">
        <f t="shared" si="43"/>
        <v>-1.2598015292012432E-2</v>
      </c>
      <c r="AB166" s="17">
        <f t="shared" ca="1" si="44"/>
        <v>8.8475149510345297E-3</v>
      </c>
    </row>
    <row r="167" spans="2:28">
      <c r="B167" s="2">
        <f t="shared" ca="1" si="34"/>
        <v>150</v>
      </c>
      <c r="D167" s="3">
        <f t="shared" si="35"/>
        <v>42763</v>
      </c>
      <c r="E167" s="4" t="str">
        <f t="shared" si="31"/>
        <v/>
      </c>
      <c r="F167" s="9" t="str">
        <f ca="1">IFERROR(Returns!E167/E$18-1,"")</f>
        <v/>
      </c>
      <c r="G167" s="4" t="str">
        <f t="shared" si="32"/>
        <v/>
      </c>
      <c r="H167" s="9" t="str">
        <f>IFERROR(Returns!G167/G$18-1,"")</f>
        <v/>
      </c>
      <c r="I167" s="9"/>
      <c r="J167" s="17">
        <f t="shared" ca="1" si="30"/>
        <v>0</v>
      </c>
      <c r="K167" s="17">
        <f t="shared" ca="1" si="36"/>
        <v>0</v>
      </c>
      <c r="L167" s="17" t="str">
        <f t="shared" ca="1" si="37"/>
        <v/>
      </c>
      <c r="M167" s="9"/>
      <c r="N167" s="17" t="str">
        <f t="shared" si="38"/>
        <v/>
      </c>
      <c r="O167" s="17" t="str">
        <f t="shared" ca="1" si="39"/>
        <v/>
      </c>
      <c r="Q167" s="3">
        <f>+'Share Values'!E161</f>
        <v>42130</v>
      </c>
      <c r="R167" s="4">
        <f ca="1">+'Share Values'!CD161</f>
        <v>1013630.42</v>
      </c>
      <c r="S167" s="9">
        <f t="shared" ca="1" si="33"/>
        <v>1.3630420000000143E-2</v>
      </c>
      <c r="T167" s="4">
        <f>+'Share Values'!C161</f>
        <v>15023.9</v>
      </c>
      <c r="U167" s="9">
        <f>Returns!T167/Returns!$T$18-1</f>
        <v>1.4758128790846481E-2</v>
      </c>
      <c r="V167" s="9"/>
      <c r="W167" s="17">
        <f t="shared" ca="1" si="40"/>
        <v>-1.2209651975438107E-2</v>
      </c>
      <c r="X167" s="17">
        <f t="shared" ca="1" si="41"/>
        <v>-1.2209651975438107E-2</v>
      </c>
      <c r="Y167" s="17">
        <f t="shared" ca="1" si="42"/>
        <v>-1.6357066031406631E-2</v>
      </c>
      <c r="Z167" s="17"/>
      <c r="AA167" s="17">
        <f t="shared" si="43"/>
        <v>-9.8853953169587561E-3</v>
      </c>
      <c r="AB167" s="17">
        <f t="shared" ca="1" si="44"/>
        <v>-2.3242566584793511E-3</v>
      </c>
    </row>
    <row r="168" spans="2:28">
      <c r="B168" s="2">
        <f t="shared" ca="1" si="34"/>
        <v>151</v>
      </c>
      <c r="D168" s="3">
        <f t="shared" si="35"/>
        <v>42764</v>
      </c>
      <c r="E168" s="4" t="str">
        <f t="shared" si="31"/>
        <v/>
      </c>
      <c r="F168" s="9" t="str">
        <f ca="1">IFERROR(Returns!E168/E$18-1,"")</f>
        <v/>
      </c>
      <c r="G168" s="4" t="str">
        <f t="shared" si="32"/>
        <v/>
      </c>
      <c r="H168" s="9" t="str">
        <f>IFERROR(Returns!G168/G$18-1,"")</f>
        <v/>
      </c>
      <c r="I168" s="9"/>
      <c r="J168" s="17">
        <f t="shared" ca="1" si="30"/>
        <v>0</v>
      </c>
      <c r="K168" s="17">
        <f t="shared" ca="1" si="36"/>
        <v>0</v>
      </c>
      <c r="L168" s="17" t="str">
        <f t="shared" ca="1" si="37"/>
        <v/>
      </c>
      <c r="M168" s="9"/>
      <c r="N168" s="17" t="str">
        <f t="shared" si="38"/>
        <v/>
      </c>
      <c r="O168" s="17" t="str">
        <f t="shared" ca="1" si="39"/>
        <v/>
      </c>
      <c r="Q168" s="3">
        <f>+'Share Values'!E162</f>
        <v>42131</v>
      </c>
      <c r="R168" s="4">
        <f ca="1">+'Share Values'!CD162</f>
        <v>1010357.47</v>
      </c>
      <c r="S168" s="9">
        <f t="shared" ca="1" si="33"/>
        <v>1.035746999999998E-2</v>
      </c>
      <c r="T168" s="4">
        <f>+'Share Values'!C162</f>
        <v>15088.8</v>
      </c>
      <c r="U168" s="9">
        <f>Returns!T168/Returns!$T$18-1</f>
        <v>1.9141664527807301E-2</v>
      </c>
      <c r="V168" s="9"/>
      <c r="W168" s="17">
        <f t="shared" ca="1" si="40"/>
        <v>-3.2289382159624846E-3</v>
      </c>
      <c r="X168" s="17">
        <f t="shared" ca="1" si="41"/>
        <v>-3.2289382159624846E-3</v>
      </c>
      <c r="Y168" s="17">
        <f t="shared" ca="1" si="42"/>
        <v>-1.9533188291759318E-2</v>
      </c>
      <c r="Z168" s="17"/>
      <c r="AA168" s="17">
        <f t="shared" si="43"/>
        <v>4.31978381112752E-3</v>
      </c>
      <c r="AB168" s="17">
        <f t="shared" ca="1" si="44"/>
        <v>-7.5487220270900046E-3</v>
      </c>
    </row>
    <row r="169" spans="2:28">
      <c r="B169" s="2">
        <f t="shared" ca="1" si="34"/>
        <v>152</v>
      </c>
      <c r="D169" s="3">
        <f t="shared" si="35"/>
        <v>42765</v>
      </c>
      <c r="E169" s="4" t="str">
        <f t="shared" si="31"/>
        <v/>
      </c>
      <c r="F169" s="9" t="str">
        <f ca="1">IFERROR(Returns!E169/E$18-1,"")</f>
        <v/>
      </c>
      <c r="G169" s="4" t="str">
        <f t="shared" si="32"/>
        <v/>
      </c>
      <c r="H169" s="9" t="str">
        <f>IFERROR(Returns!G169/G$18-1,"")</f>
        <v/>
      </c>
      <c r="I169" s="9"/>
      <c r="J169" s="17" t="str">
        <f t="shared" ca="1" si="30"/>
        <v/>
      </c>
      <c r="K169" s="17">
        <f t="shared" ca="1" si="36"/>
        <v>0</v>
      </c>
      <c r="L169" s="17" t="str">
        <f t="shared" ca="1" si="37"/>
        <v/>
      </c>
      <c r="M169" s="9"/>
      <c r="N169" s="17" t="str">
        <f t="shared" si="38"/>
        <v/>
      </c>
      <c r="O169" s="17" t="str">
        <f t="shared" ca="1" si="39"/>
        <v/>
      </c>
      <c r="Q169" s="3">
        <f>+'Share Values'!E163</f>
        <v>42132</v>
      </c>
      <c r="R169" s="4">
        <f ca="1">+'Share Values'!CD163</f>
        <v>1013366.1100000001</v>
      </c>
      <c r="S169" s="9">
        <f t="shared" ca="1" si="33"/>
        <v>1.3366110000000209E-2</v>
      </c>
      <c r="T169" s="4">
        <f>+'Share Values'!C163</f>
        <v>15170</v>
      </c>
      <c r="U169" s="9">
        <f>Returns!T169/Returns!$T$18-1</f>
        <v>2.4626149918273166E-2</v>
      </c>
      <c r="V169" s="9"/>
      <c r="W169" s="17">
        <f t="shared" ca="1" si="40"/>
        <v>2.9777975511975363E-3</v>
      </c>
      <c r="X169" s="17">
        <f t="shared" ca="1" si="41"/>
        <v>0</v>
      </c>
      <c r="Y169" s="17" t="str">
        <f t="shared" ca="1" si="42"/>
        <v/>
      </c>
      <c r="Z169" s="17"/>
      <c r="AA169" s="17">
        <f t="shared" si="43"/>
        <v>5.3814750013254642E-3</v>
      </c>
      <c r="AB169" s="17">
        <f t="shared" ca="1" si="44"/>
        <v>-2.4036774501279279E-3</v>
      </c>
    </row>
    <row r="170" spans="2:28">
      <c r="B170" s="2">
        <f t="shared" ca="1" si="34"/>
        <v>153</v>
      </c>
      <c r="D170" s="3">
        <f t="shared" si="35"/>
        <v>42766</v>
      </c>
      <c r="E170" s="4" t="str">
        <f t="shared" si="31"/>
        <v/>
      </c>
      <c r="F170" s="9" t="str">
        <f ca="1">IFERROR(Returns!E170/E$18-1,"")</f>
        <v/>
      </c>
      <c r="G170" s="4" t="str">
        <f t="shared" si="32"/>
        <v/>
      </c>
      <c r="H170" s="9" t="str">
        <f>IFERROR(Returns!G170/G$18-1,"")</f>
        <v/>
      </c>
      <c r="I170" s="9"/>
      <c r="J170" s="17" t="str">
        <f t="shared" ca="1" si="30"/>
        <v/>
      </c>
      <c r="K170" s="17">
        <f t="shared" ca="1" si="36"/>
        <v>0</v>
      </c>
      <c r="L170" s="17" t="str">
        <f t="shared" ca="1" si="37"/>
        <v/>
      </c>
      <c r="M170" s="9"/>
      <c r="N170" s="17" t="str">
        <f t="shared" si="38"/>
        <v/>
      </c>
      <c r="O170" s="17" t="str">
        <f t="shared" ca="1" si="39"/>
        <v/>
      </c>
      <c r="Q170" s="3">
        <f>+'Share Values'!E164</f>
        <v>42135</v>
      </c>
      <c r="R170" s="4">
        <f ca="1">+'Share Values'!CD164</f>
        <v>1013911.3900000001</v>
      </c>
      <c r="S170" s="9">
        <f t="shared" ca="1" si="33"/>
        <v>1.3911390000000079E-2</v>
      </c>
      <c r="T170" s="4">
        <f>+'Share Values'!C164</f>
        <v>15152.6</v>
      </c>
      <c r="U170" s="9">
        <f>Returns!T170/Returns!$T$18-1</f>
        <v>2.3450903048887639E-2</v>
      </c>
      <c r="V170" s="9"/>
      <c r="W170" s="17">
        <f t="shared" ca="1" si="40"/>
        <v>5.3808785849374097E-4</v>
      </c>
      <c r="X170" s="17">
        <f t="shared" ca="1" si="41"/>
        <v>0</v>
      </c>
      <c r="Y170" s="17" t="str">
        <f t="shared" ca="1" si="42"/>
        <v/>
      </c>
      <c r="Z170" s="17"/>
      <c r="AA170" s="17">
        <f t="shared" si="43"/>
        <v>-1.1470006591957072E-3</v>
      </c>
      <c r="AB170" s="17">
        <f t="shared" ca="1" si="44"/>
        <v>1.6850885176894481E-3</v>
      </c>
    </row>
    <row r="171" spans="2:28">
      <c r="B171" s="2">
        <f t="shared" ca="1" si="34"/>
        <v>154</v>
      </c>
      <c r="D171" s="3">
        <f t="shared" si="35"/>
        <v>42767</v>
      </c>
      <c r="E171" s="4" t="str">
        <f t="shared" si="31"/>
        <v/>
      </c>
      <c r="F171" s="9" t="str">
        <f ca="1">IFERROR(Returns!E171/E$18-1,"")</f>
        <v/>
      </c>
      <c r="G171" s="4" t="str">
        <f t="shared" si="32"/>
        <v/>
      </c>
      <c r="H171" s="9" t="str">
        <f>IFERROR(Returns!G171/G$18-1,"")</f>
        <v/>
      </c>
      <c r="I171" s="9"/>
      <c r="J171" s="17" t="str">
        <f t="shared" ca="1" si="30"/>
        <v/>
      </c>
      <c r="K171" s="17">
        <f t="shared" ca="1" si="36"/>
        <v>0</v>
      </c>
      <c r="L171" s="17" t="str">
        <f t="shared" ca="1" si="37"/>
        <v/>
      </c>
      <c r="M171" s="9"/>
      <c r="N171" s="17" t="str">
        <f t="shared" si="38"/>
        <v/>
      </c>
      <c r="O171" s="17" t="str">
        <f t="shared" ca="1" si="39"/>
        <v/>
      </c>
      <c r="Q171" s="3">
        <f>+'Share Values'!E165</f>
        <v>42136</v>
      </c>
      <c r="R171" s="4">
        <f ca="1">+'Share Values'!CD165</f>
        <v>1009284.3200000001</v>
      </c>
      <c r="S171" s="9">
        <f t="shared" ca="1" si="33"/>
        <v>9.2843200000001236E-3</v>
      </c>
      <c r="T171" s="4">
        <f>+'Share Values'!C165</f>
        <v>15043.2</v>
      </c>
      <c r="U171" s="9">
        <f>Returns!T171/Returns!$T$18-1</f>
        <v>1.6061707214935161E-2</v>
      </c>
      <c r="V171" s="9"/>
      <c r="W171" s="17">
        <f t="shared" ca="1" si="40"/>
        <v>-4.5635842003906024E-3</v>
      </c>
      <c r="X171" s="17">
        <f t="shared" ca="1" si="41"/>
        <v>-4.5635842003906024E-3</v>
      </c>
      <c r="Y171" s="17">
        <f t="shared" ca="1" si="42"/>
        <v>-4.5635842003906024E-3</v>
      </c>
      <c r="Z171" s="17"/>
      <c r="AA171" s="17">
        <f t="shared" si="43"/>
        <v>-7.2198830563731109E-3</v>
      </c>
      <c r="AB171" s="17">
        <f t="shared" ca="1" si="44"/>
        <v>2.6562988559825085E-3</v>
      </c>
    </row>
    <row r="172" spans="2:28">
      <c r="B172" s="2">
        <f t="shared" ca="1" si="34"/>
        <v>155</v>
      </c>
      <c r="D172" s="3">
        <f t="shared" si="35"/>
        <v>42768</v>
      </c>
      <c r="E172" s="4" t="str">
        <f t="shared" si="31"/>
        <v/>
      </c>
      <c r="F172" s="9" t="str">
        <f ca="1">IFERROR(Returns!E172/E$18-1,"")</f>
        <v/>
      </c>
      <c r="G172" s="4" t="str">
        <f t="shared" si="32"/>
        <v/>
      </c>
      <c r="H172" s="9" t="str">
        <f>IFERROR(Returns!G172/G$18-1,"")</f>
        <v/>
      </c>
      <c r="I172" s="9"/>
      <c r="J172" s="17" t="str">
        <f t="shared" ca="1" si="30"/>
        <v/>
      </c>
      <c r="K172" s="17">
        <f t="shared" ca="1" si="36"/>
        <v>0</v>
      </c>
      <c r="L172" s="17" t="str">
        <f t="shared" ca="1" si="37"/>
        <v/>
      </c>
      <c r="M172" s="9"/>
      <c r="N172" s="17" t="str">
        <f t="shared" si="38"/>
        <v/>
      </c>
      <c r="O172" s="17" t="str">
        <f t="shared" ca="1" si="39"/>
        <v/>
      </c>
      <c r="Q172" s="3">
        <f>+'Share Values'!E166</f>
        <v>42137</v>
      </c>
      <c r="R172" s="4">
        <f ca="1">+'Share Values'!CD166</f>
        <v>1009287.77</v>
      </c>
      <c r="S172" s="9">
        <f t="shared" ca="1" si="33"/>
        <v>9.2877700000000285E-3</v>
      </c>
      <c r="T172" s="4">
        <f>+'Share Values'!C166</f>
        <v>14980.7</v>
      </c>
      <c r="U172" s="9">
        <f>Returns!T172/Returns!$T$18-1</f>
        <v>1.184027449444125E-2</v>
      </c>
      <c r="V172" s="9"/>
      <c r="W172" s="17">
        <f t="shared" ca="1" si="40"/>
        <v>3.4182637453916698E-6</v>
      </c>
      <c r="X172" s="17">
        <f t="shared" ca="1" si="41"/>
        <v>0</v>
      </c>
      <c r="Y172" s="17" t="str">
        <f t="shared" ca="1" si="42"/>
        <v/>
      </c>
      <c r="Z172" s="17"/>
      <c r="AA172" s="17">
        <f t="shared" si="43"/>
        <v>-4.1547011274196688E-3</v>
      </c>
      <c r="AB172" s="17">
        <f t="shared" ca="1" si="44"/>
        <v>4.1581193911650605E-3</v>
      </c>
    </row>
    <row r="173" spans="2:28">
      <c r="B173" s="2">
        <f t="shared" ca="1" si="34"/>
        <v>156</v>
      </c>
      <c r="D173" s="3">
        <f t="shared" si="35"/>
        <v>42769</v>
      </c>
      <c r="E173" s="4" t="str">
        <f t="shared" si="31"/>
        <v/>
      </c>
      <c r="F173" s="9" t="str">
        <f ca="1">IFERROR(Returns!E173/E$18-1,"")</f>
        <v/>
      </c>
      <c r="G173" s="4" t="str">
        <f t="shared" si="32"/>
        <v/>
      </c>
      <c r="H173" s="9" t="str">
        <f>IFERROR(Returns!G173/G$18-1,"")</f>
        <v/>
      </c>
      <c r="I173" s="9"/>
      <c r="J173" s="17" t="str">
        <f t="shared" ca="1" si="30"/>
        <v/>
      </c>
      <c r="K173" s="17">
        <f t="shared" ca="1" si="36"/>
        <v>0</v>
      </c>
      <c r="L173" s="17" t="str">
        <f t="shared" ca="1" si="37"/>
        <v/>
      </c>
      <c r="M173" s="9"/>
      <c r="N173" s="17" t="str">
        <f t="shared" si="38"/>
        <v/>
      </c>
      <c r="O173" s="17" t="str">
        <f t="shared" ca="1" si="39"/>
        <v/>
      </c>
      <c r="Q173" s="3">
        <f>+'Share Values'!E167</f>
        <v>42138</v>
      </c>
      <c r="R173" s="4">
        <f ca="1">+'Share Values'!CD167</f>
        <v>1009321.03</v>
      </c>
      <c r="S173" s="9">
        <f t="shared" ca="1" si="33"/>
        <v>9.3210299999999524E-3</v>
      </c>
      <c r="T173" s="4">
        <f>+'Share Values'!C167</f>
        <v>15028.1</v>
      </c>
      <c r="U173" s="9">
        <f>Returns!T173/Returns!$T$18-1</f>
        <v>1.5041809069663792E-2</v>
      </c>
      <c r="V173" s="9"/>
      <c r="W173" s="17">
        <f t="shared" ca="1" si="40"/>
        <v>3.295393146407477E-5</v>
      </c>
      <c r="X173" s="17">
        <f t="shared" ca="1" si="41"/>
        <v>0</v>
      </c>
      <c r="Y173" s="17" t="str">
        <f t="shared" ca="1" si="42"/>
        <v/>
      </c>
      <c r="Z173" s="17"/>
      <c r="AA173" s="17">
        <f t="shared" si="43"/>
        <v>3.1640711048215309E-3</v>
      </c>
      <c r="AB173" s="17">
        <f t="shared" ca="1" si="44"/>
        <v>-3.1311171733574561E-3</v>
      </c>
    </row>
    <row r="174" spans="2:28">
      <c r="B174" s="2">
        <f t="shared" ca="1" si="34"/>
        <v>157</v>
      </c>
      <c r="D174" s="3">
        <f t="shared" si="35"/>
        <v>42770</v>
      </c>
      <c r="E174" s="4" t="str">
        <f t="shared" si="31"/>
        <v/>
      </c>
      <c r="F174" s="9" t="str">
        <f ca="1">IFERROR(Returns!E174/E$18-1,"")</f>
        <v/>
      </c>
      <c r="G174" s="4" t="str">
        <f t="shared" si="32"/>
        <v/>
      </c>
      <c r="H174" s="9" t="str">
        <f>IFERROR(Returns!G174/G$18-1,"")</f>
        <v/>
      </c>
      <c r="I174" s="9"/>
      <c r="J174" s="17" t="str">
        <f t="shared" ca="1" si="30"/>
        <v/>
      </c>
      <c r="K174" s="17">
        <f t="shared" ca="1" si="36"/>
        <v>0</v>
      </c>
      <c r="L174" s="17" t="str">
        <f t="shared" ca="1" si="37"/>
        <v/>
      </c>
      <c r="M174" s="9"/>
      <c r="N174" s="17" t="str">
        <f t="shared" si="38"/>
        <v/>
      </c>
      <c r="O174" s="17" t="str">
        <f t="shared" ca="1" si="39"/>
        <v/>
      </c>
      <c r="Q174" s="3">
        <f>+'Share Values'!E168</f>
        <v>42139</v>
      </c>
      <c r="R174" s="4">
        <f ca="1">+'Share Values'!CD168</f>
        <v>1011062.79</v>
      </c>
      <c r="S174" s="9">
        <f t="shared" ca="1" si="33"/>
        <v>1.1062789999999989E-2</v>
      </c>
      <c r="T174" s="4">
        <f>+'Share Values'!C168</f>
        <v>15108.1</v>
      </c>
      <c r="U174" s="9">
        <f>Returns!T174/Returns!$T$18-1</f>
        <v>2.0445242951895981E-2</v>
      </c>
      <c r="V174" s="9"/>
      <c r="W174" s="17">
        <f t="shared" ca="1" si="40"/>
        <v>1.7256749321867826E-3</v>
      </c>
      <c r="X174" s="17">
        <f t="shared" ca="1" si="41"/>
        <v>0</v>
      </c>
      <c r="Y174" s="17" t="str">
        <f t="shared" ca="1" si="42"/>
        <v/>
      </c>
      <c r="Z174" s="17"/>
      <c r="AA174" s="17">
        <f t="shared" si="43"/>
        <v>5.3233609039067264E-3</v>
      </c>
      <c r="AB174" s="17">
        <f t="shared" ca="1" si="44"/>
        <v>-3.5976859717199439E-3</v>
      </c>
    </row>
    <row r="175" spans="2:28">
      <c r="B175" s="2">
        <f t="shared" ca="1" si="34"/>
        <v>158</v>
      </c>
      <c r="D175" s="3">
        <f t="shared" si="35"/>
        <v>42771</v>
      </c>
      <c r="E175" s="4" t="str">
        <f t="shared" si="31"/>
        <v/>
      </c>
      <c r="F175" s="9" t="str">
        <f ca="1">IFERROR(Returns!E175/E$18-1,"")</f>
        <v/>
      </c>
      <c r="G175" s="4" t="str">
        <f t="shared" si="32"/>
        <v/>
      </c>
      <c r="H175" s="9" t="str">
        <f>IFERROR(Returns!G175/G$18-1,"")</f>
        <v/>
      </c>
      <c r="I175" s="9"/>
      <c r="J175" s="17" t="str">
        <f t="shared" ca="1" si="30"/>
        <v/>
      </c>
      <c r="K175" s="17">
        <f t="shared" ca="1" si="36"/>
        <v>0</v>
      </c>
      <c r="L175" s="17" t="str">
        <f t="shared" ca="1" si="37"/>
        <v/>
      </c>
      <c r="M175" s="9"/>
      <c r="N175" s="17" t="str">
        <f t="shared" si="38"/>
        <v/>
      </c>
      <c r="O175" s="17" t="str">
        <f t="shared" ca="1" si="39"/>
        <v/>
      </c>
      <c r="Q175" s="3">
        <f>+'Share Values'!E169</f>
        <v>42143</v>
      </c>
      <c r="R175" s="4">
        <f ca="1">+'Share Values'!CD169</f>
        <v>1011593.26</v>
      </c>
      <c r="S175" s="9">
        <f t="shared" ca="1" si="33"/>
        <v>1.1593259999999939E-2</v>
      </c>
      <c r="T175" s="4">
        <f>+'Share Values'!C169</f>
        <v>15121</v>
      </c>
      <c r="U175" s="9">
        <f>Returns!T175/Returns!$T$18-1</f>
        <v>2.1316546665405944E-2</v>
      </c>
      <c r="V175" s="9"/>
      <c r="W175" s="17">
        <f t="shared" ca="1" si="40"/>
        <v>5.2466573317366816E-4</v>
      </c>
      <c r="X175" s="17">
        <f t="shared" ca="1" si="41"/>
        <v>0</v>
      </c>
      <c r="Y175" s="17" t="str">
        <f t="shared" ca="1" si="42"/>
        <v/>
      </c>
      <c r="Z175" s="17"/>
      <c r="AA175" s="17">
        <f t="shared" si="43"/>
        <v>8.5384661208220969E-4</v>
      </c>
      <c r="AB175" s="17">
        <f t="shared" ca="1" si="44"/>
        <v>-3.2918087890854153E-4</v>
      </c>
    </row>
    <row r="176" spans="2:28">
      <c r="B176" s="2">
        <f t="shared" ca="1" si="34"/>
        <v>159</v>
      </c>
      <c r="D176" s="3">
        <f t="shared" si="35"/>
        <v>42772</v>
      </c>
      <c r="E176" s="4" t="str">
        <f t="shared" si="31"/>
        <v/>
      </c>
      <c r="F176" s="9" t="str">
        <f ca="1">IFERROR(Returns!E176/E$18-1,"")</f>
        <v/>
      </c>
      <c r="G176" s="4" t="str">
        <f t="shared" si="32"/>
        <v/>
      </c>
      <c r="H176" s="9" t="str">
        <f>IFERROR(Returns!G176/G$18-1,"")</f>
        <v/>
      </c>
      <c r="I176" s="9"/>
      <c r="J176" s="17" t="str">
        <f t="shared" ca="1" si="30"/>
        <v/>
      </c>
      <c r="K176" s="17">
        <f t="shared" ca="1" si="36"/>
        <v>0</v>
      </c>
      <c r="L176" s="17" t="str">
        <f t="shared" ca="1" si="37"/>
        <v/>
      </c>
      <c r="M176" s="9"/>
      <c r="N176" s="17" t="str">
        <f t="shared" si="38"/>
        <v/>
      </c>
      <c r="O176" s="17" t="str">
        <f t="shared" ca="1" si="39"/>
        <v/>
      </c>
      <c r="Q176" s="3">
        <f>+'Share Values'!E170</f>
        <v>42144</v>
      </c>
      <c r="R176" s="4">
        <f ca="1">+'Share Values'!CD170</f>
        <v>1011863.73</v>
      </c>
      <c r="S176" s="9">
        <f t="shared" ca="1" si="33"/>
        <v>1.1863729999999961E-2</v>
      </c>
      <c r="T176" s="4">
        <f>+'Share Values'!C170</f>
        <v>15072.8</v>
      </c>
      <c r="U176" s="9">
        <f>Returns!T176/Returns!$T$18-1</f>
        <v>1.8060977751360952E-2</v>
      </c>
      <c r="V176" s="9"/>
      <c r="W176" s="17">
        <f t="shared" ca="1" si="40"/>
        <v>2.6737030652013161E-4</v>
      </c>
      <c r="X176" s="17">
        <f t="shared" ca="1" si="41"/>
        <v>0</v>
      </c>
      <c r="Y176" s="17" t="str">
        <f t="shared" ca="1" si="42"/>
        <v/>
      </c>
      <c r="Z176" s="17"/>
      <c r="AA176" s="17">
        <f t="shared" si="43"/>
        <v>-3.1876198664110289E-3</v>
      </c>
      <c r="AB176" s="17">
        <f t="shared" ca="1" si="44"/>
        <v>3.4549901729311605E-3</v>
      </c>
    </row>
    <row r="177" spans="2:28">
      <c r="B177" s="2">
        <f t="shared" ca="1" si="34"/>
        <v>160</v>
      </c>
      <c r="D177" s="3">
        <f t="shared" si="35"/>
        <v>42773</v>
      </c>
      <c r="E177" s="4" t="str">
        <f t="shared" si="31"/>
        <v/>
      </c>
      <c r="F177" s="9" t="str">
        <f ca="1">IFERROR(Returns!E177/E$18-1,"")</f>
        <v/>
      </c>
      <c r="G177" s="4" t="str">
        <f t="shared" si="32"/>
        <v/>
      </c>
      <c r="H177" s="9" t="str">
        <f>IFERROR(Returns!G177/G$18-1,"")</f>
        <v/>
      </c>
      <c r="I177" s="9"/>
      <c r="J177" s="17" t="str">
        <f t="shared" ref="J177:J240" ca="1" si="45">IF(OR(D177&lt;$R$5,D177&gt;$R$6),"",IFERROR((E177/E176)-1,0))</f>
        <v/>
      </c>
      <c r="K177" s="17">
        <f t="shared" ca="1" si="36"/>
        <v>0</v>
      </c>
      <c r="L177" s="17" t="str">
        <f t="shared" ca="1" si="37"/>
        <v/>
      </c>
      <c r="M177" s="9"/>
      <c r="N177" s="17" t="str">
        <f t="shared" si="38"/>
        <v/>
      </c>
      <c r="O177" s="17" t="str">
        <f t="shared" ca="1" si="39"/>
        <v/>
      </c>
      <c r="Q177" s="3">
        <f>+'Share Values'!E171</f>
        <v>42145</v>
      </c>
      <c r="R177" s="4">
        <f ca="1">+'Share Values'!CD171</f>
        <v>1014992.3400000001</v>
      </c>
      <c r="S177" s="9">
        <f t="shared" ca="1" si="33"/>
        <v>1.4992340000000048E-2</v>
      </c>
      <c r="T177" s="4">
        <f>+'Share Values'!C171</f>
        <v>15203.6</v>
      </c>
      <c r="U177" s="9">
        <f>Returns!T177/Returns!$T$18-1</f>
        <v>2.6895592148810543E-2</v>
      </c>
      <c r="V177" s="9"/>
      <c r="W177" s="17">
        <f t="shared" ca="1" si="40"/>
        <v>3.0919281986716562E-3</v>
      </c>
      <c r="X177" s="17">
        <f t="shared" ca="1" si="41"/>
        <v>0</v>
      </c>
      <c r="Y177" s="17" t="str">
        <f t="shared" ca="1" si="42"/>
        <v/>
      </c>
      <c r="Z177" s="17"/>
      <c r="AA177" s="17">
        <f t="shared" si="43"/>
        <v>8.6778833395255717E-3</v>
      </c>
      <c r="AB177" s="17">
        <f t="shared" ca="1" si="44"/>
        <v>-5.5859551408539154E-3</v>
      </c>
    </row>
    <row r="178" spans="2:28">
      <c r="B178" s="2">
        <f t="shared" ca="1" si="34"/>
        <v>161</v>
      </c>
      <c r="D178" s="3">
        <f t="shared" si="35"/>
        <v>42774</v>
      </c>
      <c r="E178" s="4" t="str">
        <f t="shared" si="31"/>
        <v/>
      </c>
      <c r="F178" s="9" t="str">
        <f ca="1">IFERROR(Returns!E178/E$18-1,"")</f>
        <v/>
      </c>
      <c r="G178" s="4" t="str">
        <f t="shared" si="32"/>
        <v/>
      </c>
      <c r="H178" s="9" t="str">
        <f>IFERROR(Returns!G178/G$18-1,"")</f>
        <v/>
      </c>
      <c r="I178" s="9"/>
      <c r="J178" s="17" t="str">
        <f t="shared" ca="1" si="45"/>
        <v/>
      </c>
      <c r="K178" s="17">
        <f t="shared" ca="1" si="36"/>
        <v>0</v>
      </c>
      <c r="L178" s="17" t="str">
        <f t="shared" ca="1" si="37"/>
        <v/>
      </c>
      <c r="M178" s="9"/>
      <c r="N178" s="17" t="str">
        <f t="shared" si="38"/>
        <v/>
      </c>
      <c r="O178" s="17" t="str">
        <f t="shared" ca="1" si="39"/>
        <v/>
      </c>
      <c r="Q178" s="3">
        <f>+'Share Values'!E172</f>
        <v>42146</v>
      </c>
      <c r="R178" s="4">
        <f ca="1">+'Share Values'!CD172</f>
        <v>1016905.43</v>
      </c>
      <c r="S178" s="9">
        <f t="shared" ca="1" si="33"/>
        <v>1.6905429999999999E-2</v>
      </c>
      <c r="T178" s="4">
        <f>+'Share Values'!C172</f>
        <v>15200.8</v>
      </c>
      <c r="U178" s="9">
        <f>Returns!T178/Returns!$T$18-1</f>
        <v>2.670647196293241E-2</v>
      </c>
      <c r="V178" s="9"/>
      <c r="W178" s="17">
        <f t="shared" ca="1" si="40"/>
        <v>1.8848319584361395E-3</v>
      </c>
      <c r="X178" s="17">
        <f t="shared" ca="1" si="41"/>
        <v>0</v>
      </c>
      <c r="Y178" s="17" t="str">
        <f t="shared" ca="1" si="42"/>
        <v/>
      </c>
      <c r="Z178" s="17"/>
      <c r="AA178" s="17">
        <f t="shared" si="43"/>
        <v>-1.8416690783773504E-4</v>
      </c>
      <c r="AB178" s="17">
        <f t="shared" ca="1" si="44"/>
        <v>2.0689988662738745E-3</v>
      </c>
    </row>
    <row r="179" spans="2:28">
      <c r="B179" s="2">
        <f t="shared" ca="1" si="34"/>
        <v>162</v>
      </c>
      <c r="D179" s="3">
        <f t="shared" si="35"/>
        <v>42775</v>
      </c>
      <c r="E179" s="4" t="str">
        <f t="shared" si="31"/>
        <v/>
      </c>
      <c r="F179" s="9" t="str">
        <f ca="1">IFERROR(Returns!E179/E$18-1,"")</f>
        <v/>
      </c>
      <c r="G179" s="4" t="str">
        <f t="shared" si="32"/>
        <v/>
      </c>
      <c r="H179" s="9" t="str">
        <f>IFERROR(Returns!G179/G$18-1,"")</f>
        <v/>
      </c>
      <c r="I179" s="9"/>
      <c r="J179" s="17" t="str">
        <f t="shared" ca="1" si="45"/>
        <v/>
      </c>
      <c r="K179" s="17">
        <f t="shared" ca="1" si="36"/>
        <v>0</v>
      </c>
      <c r="L179" s="17" t="str">
        <f t="shared" ca="1" si="37"/>
        <v/>
      </c>
      <c r="M179" s="9"/>
      <c r="N179" s="17" t="str">
        <f t="shared" si="38"/>
        <v/>
      </c>
      <c r="O179" s="17" t="str">
        <f t="shared" ca="1" si="39"/>
        <v/>
      </c>
      <c r="Q179" s="3">
        <f>+'Share Values'!E173</f>
        <v>42149</v>
      </c>
      <c r="R179" s="4">
        <f ca="1">+'Share Values'!CD173</f>
        <v>1017075.92</v>
      </c>
      <c r="S179" s="9">
        <f t="shared" ca="1" si="33"/>
        <v>1.7075920000000133E-2</v>
      </c>
      <c r="T179" s="4">
        <f>+'Share Values'!C173</f>
        <v>15187.4</v>
      </c>
      <c r="U179" s="9">
        <f>Returns!T179/Returns!$T$18-1</f>
        <v>2.580139678765847E-2</v>
      </c>
      <c r="V179" s="9"/>
      <c r="W179" s="17">
        <f t="shared" ca="1" si="40"/>
        <v>1.6765570816157371E-4</v>
      </c>
      <c r="X179" s="17">
        <f t="shared" ca="1" si="41"/>
        <v>0</v>
      </c>
      <c r="Y179" s="17" t="str">
        <f t="shared" ca="1" si="42"/>
        <v/>
      </c>
      <c r="Z179" s="17"/>
      <c r="AA179" s="17">
        <f t="shared" si="43"/>
        <v>-8.8153255091838467E-4</v>
      </c>
      <c r="AB179" s="17">
        <f t="shared" ca="1" si="44"/>
        <v>1.0491882590799584E-3</v>
      </c>
    </row>
    <row r="180" spans="2:28">
      <c r="B180" s="2">
        <f t="shared" ca="1" si="34"/>
        <v>163</v>
      </c>
      <c r="D180" s="3">
        <f t="shared" si="35"/>
        <v>42776</v>
      </c>
      <c r="E180" s="4" t="str">
        <f t="shared" si="31"/>
        <v/>
      </c>
      <c r="F180" s="9" t="str">
        <f ca="1">IFERROR(Returns!E180/E$18-1,"")</f>
        <v/>
      </c>
      <c r="G180" s="4" t="str">
        <f t="shared" si="32"/>
        <v/>
      </c>
      <c r="H180" s="9" t="str">
        <f>IFERROR(Returns!G180/G$18-1,"")</f>
        <v/>
      </c>
      <c r="I180" s="9"/>
      <c r="J180" s="17" t="str">
        <f t="shared" ca="1" si="45"/>
        <v/>
      </c>
      <c r="K180" s="17">
        <f t="shared" ca="1" si="36"/>
        <v>0</v>
      </c>
      <c r="L180" s="17" t="str">
        <f t="shared" ca="1" si="37"/>
        <v/>
      </c>
      <c r="M180" s="9"/>
      <c r="N180" s="17" t="str">
        <f t="shared" si="38"/>
        <v/>
      </c>
      <c r="O180" s="17" t="str">
        <f t="shared" ca="1" si="39"/>
        <v/>
      </c>
      <c r="Q180" s="3">
        <f>+'Share Values'!E174</f>
        <v>42150</v>
      </c>
      <c r="R180" s="4">
        <f ca="1">+'Share Values'!CD174</f>
        <v>1017702.3800000001</v>
      </c>
      <c r="S180" s="9">
        <f t="shared" ca="1" si="33"/>
        <v>1.7702380000000018E-2</v>
      </c>
      <c r="T180" s="4">
        <f>+'Share Values'!C174</f>
        <v>15050.8</v>
      </c>
      <c r="U180" s="9">
        <f>Returns!T180/Returns!$T$18-1</f>
        <v>1.6575033433747111E-2</v>
      </c>
      <c r="V180" s="9"/>
      <c r="W180" s="17">
        <f t="shared" ca="1" si="40"/>
        <v>6.1594221992788967E-4</v>
      </c>
      <c r="X180" s="17">
        <f t="shared" ca="1" si="41"/>
        <v>0</v>
      </c>
      <c r="Y180" s="17" t="str">
        <f t="shared" ca="1" si="42"/>
        <v/>
      </c>
      <c r="Z180" s="17"/>
      <c r="AA180" s="17">
        <f t="shared" si="43"/>
        <v>-8.9942979048421856E-3</v>
      </c>
      <c r="AB180" s="17">
        <f t="shared" ca="1" si="44"/>
        <v>9.6102401247700753E-3</v>
      </c>
    </row>
    <row r="181" spans="2:28">
      <c r="B181" s="2">
        <f t="shared" ca="1" si="34"/>
        <v>164</v>
      </c>
      <c r="D181" s="3">
        <f t="shared" si="35"/>
        <v>42777</v>
      </c>
      <c r="E181" s="4" t="str">
        <f t="shared" si="31"/>
        <v/>
      </c>
      <c r="F181" s="9" t="str">
        <f ca="1">IFERROR(Returns!E181/E$18-1,"")</f>
        <v/>
      </c>
      <c r="G181" s="4" t="str">
        <f t="shared" si="32"/>
        <v/>
      </c>
      <c r="H181" s="9" t="str">
        <f>IFERROR(Returns!G181/G$18-1,"")</f>
        <v/>
      </c>
      <c r="I181" s="9"/>
      <c r="J181" s="17" t="str">
        <f t="shared" ca="1" si="45"/>
        <v/>
      </c>
      <c r="K181" s="17">
        <f t="shared" ca="1" si="36"/>
        <v>0</v>
      </c>
      <c r="L181" s="17" t="str">
        <f t="shared" ca="1" si="37"/>
        <v/>
      </c>
      <c r="M181" s="9"/>
      <c r="N181" s="17" t="str">
        <f t="shared" si="38"/>
        <v/>
      </c>
      <c r="O181" s="17" t="str">
        <f t="shared" ca="1" si="39"/>
        <v/>
      </c>
      <c r="Q181" s="3">
        <f>+'Share Values'!E175</f>
        <v>42151</v>
      </c>
      <c r="R181" s="4">
        <f ca="1">+'Share Values'!CD175</f>
        <v>1017739.3800000001</v>
      </c>
      <c r="S181" s="9">
        <f t="shared" ca="1" si="33"/>
        <v>1.7739380000000082E-2</v>
      </c>
      <c r="T181" s="4">
        <f>+'Share Values'!C175</f>
        <v>15110.5</v>
      </c>
      <c r="U181" s="9">
        <f>Returns!T181/Returns!$T$18-1</f>
        <v>2.0607345968362889E-2</v>
      </c>
      <c r="V181" s="9"/>
      <c r="W181" s="17">
        <f t="shared" ca="1" si="40"/>
        <v>3.6356405101356515E-5</v>
      </c>
      <c r="X181" s="17">
        <f t="shared" ca="1" si="41"/>
        <v>0</v>
      </c>
      <c r="Y181" s="17" t="str">
        <f t="shared" ca="1" si="42"/>
        <v/>
      </c>
      <c r="Z181" s="17"/>
      <c r="AA181" s="17">
        <f t="shared" si="43"/>
        <v>3.9665665612460543E-3</v>
      </c>
      <c r="AB181" s="17">
        <f t="shared" ca="1" si="44"/>
        <v>-3.9302101561446978E-3</v>
      </c>
    </row>
    <row r="182" spans="2:28">
      <c r="B182" s="2">
        <f t="shared" ca="1" si="34"/>
        <v>165</v>
      </c>
      <c r="D182" s="3">
        <f t="shared" si="35"/>
        <v>42778</v>
      </c>
      <c r="E182" s="4" t="str">
        <f t="shared" si="31"/>
        <v/>
      </c>
      <c r="F182" s="9" t="str">
        <f ca="1">IFERROR(Returns!E182/E$18-1,"")</f>
        <v/>
      </c>
      <c r="G182" s="4" t="str">
        <f t="shared" si="32"/>
        <v/>
      </c>
      <c r="H182" s="9" t="str">
        <f>IFERROR(Returns!G182/G$18-1,"")</f>
        <v/>
      </c>
      <c r="I182" s="9"/>
      <c r="J182" s="17" t="str">
        <f t="shared" ca="1" si="45"/>
        <v/>
      </c>
      <c r="K182" s="17">
        <f t="shared" ca="1" si="36"/>
        <v>0</v>
      </c>
      <c r="L182" s="17" t="str">
        <f t="shared" ca="1" si="37"/>
        <v/>
      </c>
      <c r="M182" s="9"/>
      <c r="N182" s="17" t="str">
        <f t="shared" si="38"/>
        <v/>
      </c>
      <c r="O182" s="17" t="str">
        <f t="shared" ca="1" si="39"/>
        <v/>
      </c>
      <c r="Q182" s="3">
        <f>+'Share Values'!E176</f>
        <v>42152</v>
      </c>
      <c r="R182" s="4">
        <f ca="1">+'Share Values'!CD176</f>
        <v>1014789.1100000001</v>
      </c>
      <c r="S182" s="9">
        <f t="shared" ca="1" si="33"/>
        <v>1.4789110000000161E-2</v>
      </c>
      <c r="T182" s="4">
        <f>+'Share Values'!C176</f>
        <v>15107</v>
      </c>
      <c r="U182" s="9">
        <f>Returns!T182/Returns!$T$18-1</f>
        <v>2.0370945736015278E-2</v>
      </c>
      <c r="V182" s="9"/>
      <c r="W182" s="17">
        <f t="shared" ca="1" si="40"/>
        <v>-2.8988462645515023E-3</v>
      </c>
      <c r="X182" s="17">
        <f t="shared" ca="1" si="41"/>
        <v>-2.8988462645515023E-3</v>
      </c>
      <c r="Y182" s="17">
        <f t="shared" ca="1" si="42"/>
        <v>-2.8988462645515023E-3</v>
      </c>
      <c r="Z182" s="17"/>
      <c r="AA182" s="17">
        <f t="shared" si="43"/>
        <v>-2.3162701432777322E-4</v>
      </c>
      <c r="AB182" s="17">
        <f t="shared" ca="1" si="44"/>
        <v>-2.6672192502237291E-3</v>
      </c>
    </row>
    <row r="183" spans="2:28">
      <c r="B183" s="2">
        <f t="shared" ca="1" si="34"/>
        <v>166</v>
      </c>
      <c r="D183" s="3">
        <f t="shared" si="35"/>
        <v>42779</v>
      </c>
      <c r="E183" s="4" t="str">
        <f t="shared" si="31"/>
        <v/>
      </c>
      <c r="F183" s="9" t="str">
        <f ca="1">IFERROR(Returns!E183/E$18-1,"")</f>
        <v/>
      </c>
      <c r="G183" s="4" t="str">
        <f t="shared" si="32"/>
        <v/>
      </c>
      <c r="H183" s="9" t="str">
        <f>IFERROR(Returns!G183/G$18-1,"")</f>
        <v/>
      </c>
      <c r="I183" s="9"/>
      <c r="J183" s="17" t="str">
        <f t="shared" ca="1" si="45"/>
        <v/>
      </c>
      <c r="K183" s="17">
        <f t="shared" ca="1" si="36"/>
        <v>0</v>
      </c>
      <c r="L183" s="17" t="str">
        <f t="shared" ca="1" si="37"/>
        <v/>
      </c>
      <c r="M183" s="9"/>
      <c r="N183" s="17" t="str">
        <f t="shared" si="38"/>
        <v/>
      </c>
      <c r="O183" s="17" t="str">
        <f t="shared" ca="1" si="39"/>
        <v/>
      </c>
      <c r="Q183" s="3">
        <f>+'Share Values'!E177</f>
        <v>42153</v>
      </c>
      <c r="R183" s="4">
        <f ca="1">+'Share Values'!CD177</f>
        <v>1014036.0700000001</v>
      </c>
      <c r="S183" s="9">
        <f t="shared" ca="1" si="33"/>
        <v>1.4036069999999956E-2</v>
      </c>
      <c r="T183" s="4">
        <f>+'Share Values'!C177</f>
        <v>15014.1</v>
      </c>
      <c r="U183" s="9">
        <f>Returns!T183/Returns!$T$18-1</f>
        <v>1.4096208140273125E-2</v>
      </c>
      <c r="V183" s="9"/>
      <c r="W183" s="17">
        <f t="shared" ca="1" si="40"/>
        <v>-7.4206551152289357E-4</v>
      </c>
      <c r="X183" s="17">
        <f t="shared" ca="1" si="41"/>
        <v>-7.4206551152289357E-4</v>
      </c>
      <c r="Y183" s="17">
        <f t="shared" ca="1" si="42"/>
        <v>-3.6387606422382257E-3</v>
      </c>
      <c r="Z183" s="17"/>
      <c r="AA183" s="17">
        <f t="shared" si="43"/>
        <v>-6.1494671344409779E-3</v>
      </c>
      <c r="AB183" s="17">
        <f t="shared" ca="1" si="44"/>
        <v>5.4074016229180843E-3</v>
      </c>
    </row>
    <row r="184" spans="2:28">
      <c r="B184" s="2">
        <f t="shared" ca="1" si="34"/>
        <v>167</v>
      </c>
      <c r="D184" s="3">
        <f t="shared" si="35"/>
        <v>42780</v>
      </c>
      <c r="E184" s="4" t="str">
        <f t="shared" si="31"/>
        <v/>
      </c>
      <c r="F184" s="9" t="str">
        <f ca="1">IFERROR(Returns!E184/E$18-1,"")</f>
        <v/>
      </c>
      <c r="G184" s="4" t="str">
        <f t="shared" si="32"/>
        <v/>
      </c>
      <c r="H184" s="9" t="str">
        <f>IFERROR(Returns!G184/G$18-1,"")</f>
        <v/>
      </c>
      <c r="I184" s="9"/>
      <c r="J184" s="17" t="str">
        <f t="shared" ca="1" si="45"/>
        <v/>
      </c>
      <c r="K184" s="17">
        <f t="shared" ca="1" si="36"/>
        <v>0</v>
      </c>
      <c r="L184" s="17" t="str">
        <f t="shared" ca="1" si="37"/>
        <v/>
      </c>
      <c r="M184" s="9"/>
      <c r="N184" s="17" t="str">
        <f t="shared" si="38"/>
        <v/>
      </c>
      <c r="O184" s="17" t="str">
        <f t="shared" ca="1" si="39"/>
        <v/>
      </c>
      <c r="Q184" s="3">
        <f>+'Share Values'!E178</f>
        <v>42156</v>
      </c>
      <c r="R184" s="4">
        <f ca="1">+'Share Values'!CD178</f>
        <v>1013607.68</v>
      </c>
      <c r="S184" s="9">
        <f t="shared" ca="1" si="33"/>
        <v>1.3607680000000011E-2</v>
      </c>
      <c r="T184" s="4">
        <f>+'Share Values'!C178</f>
        <v>15074.1</v>
      </c>
      <c r="U184" s="9">
        <f>Returns!T184/Returns!$T$18-1</f>
        <v>1.8148783551947378E-2</v>
      </c>
      <c r="V184" s="9"/>
      <c r="W184" s="17">
        <f t="shared" ca="1" si="40"/>
        <v>-4.2246031741255408E-4</v>
      </c>
      <c r="X184" s="17">
        <f t="shared" ca="1" si="41"/>
        <v>-4.2246031741255408E-4</v>
      </c>
      <c r="Y184" s="17">
        <f t="shared" ca="1" si="42"/>
        <v>-4.0596837276748454E-3</v>
      </c>
      <c r="Z184" s="17"/>
      <c r="AA184" s="17">
        <f t="shared" si="43"/>
        <v>3.9962435310807454E-3</v>
      </c>
      <c r="AB184" s="17">
        <f t="shared" ca="1" si="44"/>
        <v>-4.4187038484932994E-3</v>
      </c>
    </row>
    <row r="185" spans="2:28">
      <c r="B185" s="2">
        <f t="shared" ca="1" si="34"/>
        <v>168</v>
      </c>
      <c r="D185" s="3">
        <f t="shared" si="35"/>
        <v>42781</v>
      </c>
      <c r="E185" s="4" t="str">
        <f t="shared" si="31"/>
        <v/>
      </c>
      <c r="F185" s="9" t="str">
        <f ca="1">IFERROR(Returns!E185/E$18-1,"")</f>
        <v/>
      </c>
      <c r="G185" s="4" t="str">
        <f t="shared" si="32"/>
        <v/>
      </c>
      <c r="H185" s="9" t="str">
        <f>IFERROR(Returns!G185/G$18-1,"")</f>
        <v/>
      </c>
      <c r="I185" s="9"/>
      <c r="J185" s="17" t="str">
        <f t="shared" ca="1" si="45"/>
        <v/>
      </c>
      <c r="K185" s="17">
        <f t="shared" ca="1" si="36"/>
        <v>0</v>
      </c>
      <c r="L185" s="17" t="str">
        <f t="shared" ca="1" si="37"/>
        <v/>
      </c>
      <c r="M185" s="9"/>
      <c r="N185" s="17" t="str">
        <f t="shared" si="38"/>
        <v/>
      </c>
      <c r="O185" s="17" t="str">
        <f t="shared" ca="1" si="39"/>
        <v/>
      </c>
      <c r="Q185" s="3">
        <f>+'Share Values'!E179</f>
        <v>42157</v>
      </c>
      <c r="R185" s="4">
        <f ca="1">+'Share Values'!CD179</f>
        <v>1014171.9</v>
      </c>
      <c r="S185" s="9">
        <f t="shared" ca="1" si="33"/>
        <v>1.4171900000000015E-2</v>
      </c>
      <c r="T185" s="4">
        <f>+'Share Values'!C179</f>
        <v>15104.7</v>
      </c>
      <c r="U185" s="9">
        <f>Returns!T185/Returns!$T$18-1</f>
        <v>2.0215597011901121E-2</v>
      </c>
      <c r="V185" s="9"/>
      <c r="W185" s="17">
        <f t="shared" ca="1" si="40"/>
        <v>5.5664534822774669E-4</v>
      </c>
      <c r="X185" s="17">
        <f t="shared" ca="1" si="41"/>
        <v>0</v>
      </c>
      <c r="Y185" s="17" t="str">
        <f t="shared" ca="1" si="42"/>
        <v/>
      </c>
      <c r="Z185" s="17"/>
      <c r="AA185" s="17">
        <f t="shared" si="43"/>
        <v>2.0299719386231985E-3</v>
      </c>
      <c r="AB185" s="17">
        <f t="shared" ca="1" si="44"/>
        <v>-1.4733265903954518E-3</v>
      </c>
    </row>
    <row r="186" spans="2:28">
      <c r="B186" s="2">
        <f t="shared" ca="1" si="34"/>
        <v>169</v>
      </c>
      <c r="D186" s="3">
        <f t="shared" si="35"/>
        <v>42782</v>
      </c>
      <c r="E186" s="4" t="str">
        <f t="shared" si="31"/>
        <v/>
      </c>
      <c r="F186" s="9" t="str">
        <f ca="1">IFERROR(Returns!E186/E$18-1,"")</f>
        <v/>
      </c>
      <c r="G186" s="4" t="str">
        <f t="shared" si="32"/>
        <v/>
      </c>
      <c r="H186" s="9" t="str">
        <f>IFERROR(Returns!G186/G$18-1,"")</f>
        <v/>
      </c>
      <c r="I186" s="9"/>
      <c r="J186" s="17" t="str">
        <f t="shared" ca="1" si="45"/>
        <v/>
      </c>
      <c r="K186" s="17">
        <f t="shared" ca="1" si="36"/>
        <v>0</v>
      </c>
      <c r="L186" s="17" t="str">
        <f t="shared" ca="1" si="37"/>
        <v/>
      </c>
      <c r="M186" s="9"/>
      <c r="N186" s="17" t="str">
        <f t="shared" si="38"/>
        <v/>
      </c>
      <c r="O186" s="17" t="str">
        <f t="shared" ca="1" si="39"/>
        <v/>
      </c>
      <c r="Q186" s="3">
        <f>+'Share Values'!E180</f>
        <v>42158</v>
      </c>
      <c r="R186" s="4">
        <f ca="1">+'Share Values'!CD180</f>
        <v>1015189.81</v>
      </c>
      <c r="S186" s="9">
        <f t="shared" ca="1" si="33"/>
        <v>1.5189810000000081E-2</v>
      </c>
      <c r="T186" s="4">
        <f>+'Share Values'!C180</f>
        <v>15154.7</v>
      </c>
      <c r="U186" s="9">
        <f>Returns!T186/Returns!$T$18-1</f>
        <v>2.3592743188296295E-2</v>
      </c>
      <c r="V186" s="9"/>
      <c r="W186" s="17">
        <f t="shared" ca="1" si="40"/>
        <v>1.0036858642996638E-3</v>
      </c>
      <c r="X186" s="17">
        <f t="shared" ca="1" si="41"/>
        <v>0</v>
      </c>
      <c r="Y186" s="17" t="str">
        <f t="shared" ca="1" si="42"/>
        <v/>
      </c>
      <c r="Z186" s="17"/>
      <c r="AA186" s="17">
        <f t="shared" si="43"/>
        <v>3.3102279422960734E-3</v>
      </c>
      <c r="AB186" s="17">
        <f t="shared" ca="1" si="44"/>
        <v>-2.3065420779964096E-3</v>
      </c>
    </row>
    <row r="187" spans="2:28">
      <c r="B187" s="2">
        <f t="shared" ca="1" si="34"/>
        <v>170</v>
      </c>
      <c r="D187" s="3">
        <f t="shared" si="35"/>
        <v>42783</v>
      </c>
      <c r="E187" s="4" t="str">
        <f t="shared" si="31"/>
        <v/>
      </c>
      <c r="F187" s="9" t="str">
        <f ca="1">IFERROR(Returns!E187/E$18-1,"")</f>
        <v/>
      </c>
      <c r="G187" s="4" t="str">
        <f t="shared" si="32"/>
        <v/>
      </c>
      <c r="H187" s="9" t="str">
        <f>IFERROR(Returns!G187/G$18-1,"")</f>
        <v/>
      </c>
      <c r="I187" s="9"/>
      <c r="J187" s="17" t="str">
        <f t="shared" ca="1" si="45"/>
        <v/>
      </c>
      <c r="K187" s="17">
        <f t="shared" ca="1" si="36"/>
        <v>0</v>
      </c>
      <c r="L187" s="17" t="str">
        <f t="shared" ca="1" si="37"/>
        <v/>
      </c>
      <c r="M187" s="9"/>
      <c r="N187" s="17" t="str">
        <f t="shared" si="38"/>
        <v/>
      </c>
      <c r="O187" s="17" t="str">
        <f t="shared" ca="1" si="39"/>
        <v/>
      </c>
      <c r="Q187" s="3">
        <f>+'Share Values'!E181</f>
        <v>42159</v>
      </c>
      <c r="R187" s="4">
        <f ca="1">+'Share Values'!CD181</f>
        <v>1014031.2000000001</v>
      </c>
      <c r="S187" s="9">
        <f t="shared" ca="1" si="33"/>
        <v>1.4031200000000021E-2</v>
      </c>
      <c r="T187" s="4">
        <f>+'Share Values'!C181</f>
        <v>15019.4</v>
      </c>
      <c r="U187" s="9">
        <f>Returns!T187/Returns!$T$18-1</f>
        <v>1.4454185634970917E-2</v>
      </c>
      <c r="V187" s="9"/>
      <c r="W187" s="17">
        <f t="shared" ca="1" si="40"/>
        <v>-1.1412742608202242E-3</v>
      </c>
      <c r="X187" s="17">
        <f t="shared" ca="1" si="41"/>
        <v>-1.1412742608202242E-3</v>
      </c>
      <c r="Y187" s="17">
        <f t="shared" ca="1" si="42"/>
        <v>-1.1412742608202242E-3</v>
      </c>
      <c r="Z187" s="17"/>
      <c r="AA187" s="17">
        <f t="shared" si="43"/>
        <v>-8.927923350511846E-3</v>
      </c>
      <c r="AB187" s="17">
        <f t="shared" ca="1" si="44"/>
        <v>7.7866490896916218E-3</v>
      </c>
    </row>
    <row r="188" spans="2:28">
      <c r="B188" s="2">
        <f t="shared" ca="1" si="34"/>
        <v>171</v>
      </c>
      <c r="D188" s="3">
        <f t="shared" si="35"/>
        <v>42784</v>
      </c>
      <c r="E188" s="4" t="str">
        <f t="shared" si="31"/>
        <v/>
      </c>
      <c r="F188" s="9" t="str">
        <f ca="1">IFERROR(Returns!E188/E$18-1,"")</f>
        <v/>
      </c>
      <c r="G188" s="4" t="str">
        <f t="shared" si="32"/>
        <v/>
      </c>
      <c r="H188" s="9" t="str">
        <f>IFERROR(Returns!G188/G$18-1,"")</f>
        <v/>
      </c>
      <c r="I188" s="9"/>
      <c r="J188" s="17" t="str">
        <f t="shared" ca="1" si="45"/>
        <v/>
      </c>
      <c r="K188" s="17">
        <f t="shared" ca="1" si="36"/>
        <v>0</v>
      </c>
      <c r="L188" s="17" t="str">
        <f t="shared" ca="1" si="37"/>
        <v/>
      </c>
      <c r="M188" s="9"/>
      <c r="N188" s="17" t="str">
        <f t="shared" si="38"/>
        <v/>
      </c>
      <c r="O188" s="17" t="str">
        <f t="shared" ca="1" si="39"/>
        <v/>
      </c>
      <c r="Q188" s="3">
        <f>+'Share Values'!E182</f>
        <v>42160</v>
      </c>
      <c r="R188" s="4">
        <f ca="1">+'Share Values'!CD182</f>
        <v>1014385.5900000001</v>
      </c>
      <c r="S188" s="9">
        <f t="shared" ca="1" si="33"/>
        <v>1.4385590000000059E-2</v>
      </c>
      <c r="T188" s="4">
        <f>+'Share Values'!C182</f>
        <v>14957.2</v>
      </c>
      <c r="U188" s="9">
        <f>Returns!T188/Returns!$T$18-1</f>
        <v>1.0253015791535702E-2</v>
      </c>
      <c r="V188" s="9"/>
      <c r="W188" s="17">
        <f t="shared" ca="1" si="40"/>
        <v>3.4948628799580383E-4</v>
      </c>
      <c r="X188" s="17">
        <f t="shared" ca="1" si="41"/>
        <v>0</v>
      </c>
      <c r="Y188" s="17" t="str">
        <f t="shared" ca="1" si="42"/>
        <v/>
      </c>
      <c r="Z188" s="17"/>
      <c r="AA188" s="17">
        <f t="shared" si="43"/>
        <v>-4.1413105716605614E-3</v>
      </c>
      <c r="AB188" s="17">
        <f t="shared" ca="1" si="44"/>
        <v>4.4907968596563652E-3</v>
      </c>
    </row>
    <row r="189" spans="2:28">
      <c r="B189" s="2">
        <f t="shared" ca="1" si="34"/>
        <v>172</v>
      </c>
      <c r="D189" s="3">
        <f t="shared" si="35"/>
        <v>42785</v>
      </c>
      <c r="E189" s="4" t="str">
        <f t="shared" si="31"/>
        <v/>
      </c>
      <c r="F189" s="9" t="str">
        <f ca="1">IFERROR(Returns!E189/E$18-1,"")</f>
        <v/>
      </c>
      <c r="G189" s="4" t="str">
        <f t="shared" si="32"/>
        <v/>
      </c>
      <c r="H189" s="9" t="str">
        <f>IFERROR(Returns!G189/G$18-1,"")</f>
        <v/>
      </c>
      <c r="I189" s="9"/>
      <c r="J189" s="17" t="str">
        <f t="shared" ca="1" si="45"/>
        <v/>
      </c>
      <c r="K189" s="17">
        <f t="shared" ca="1" si="36"/>
        <v>0</v>
      </c>
      <c r="L189" s="17" t="str">
        <f t="shared" ca="1" si="37"/>
        <v/>
      </c>
      <c r="M189" s="9"/>
      <c r="N189" s="17" t="str">
        <f t="shared" si="38"/>
        <v/>
      </c>
      <c r="O189" s="17" t="str">
        <f t="shared" ca="1" si="39"/>
        <v/>
      </c>
      <c r="Q189" s="3">
        <f>+'Share Values'!E183</f>
        <v>42163</v>
      </c>
      <c r="R189" s="4">
        <f ca="1">+'Share Values'!CD183</f>
        <v>1012041.25</v>
      </c>
      <c r="S189" s="9">
        <f t="shared" ca="1" si="33"/>
        <v>1.2041250000000003E-2</v>
      </c>
      <c r="T189" s="4">
        <f>+'Share Values'!C183</f>
        <v>14743.3</v>
      </c>
      <c r="U189" s="9">
        <f>Returns!T189/Returns!$T$18-1</f>
        <v>-4.1944155510826864E-3</v>
      </c>
      <c r="V189" s="9"/>
      <c r="W189" s="17">
        <f t="shared" ca="1" si="40"/>
        <v>-2.3110935556567291E-3</v>
      </c>
      <c r="X189" s="17">
        <f t="shared" ca="1" si="41"/>
        <v>-2.3110935556567291E-3</v>
      </c>
      <c r="Y189" s="17">
        <f t="shared" ca="1" si="42"/>
        <v>-2.3110935556567291E-3</v>
      </c>
      <c r="Z189" s="17"/>
      <c r="AA189" s="17">
        <f t="shared" si="43"/>
        <v>-1.430080496349595E-2</v>
      </c>
      <c r="AB189" s="17">
        <f t="shared" ca="1" si="44"/>
        <v>1.1989711407839221E-2</v>
      </c>
    </row>
    <row r="190" spans="2:28">
      <c r="B190" s="2">
        <f t="shared" ca="1" si="34"/>
        <v>173</v>
      </c>
      <c r="D190" s="3">
        <f t="shared" si="35"/>
        <v>42786</v>
      </c>
      <c r="E190" s="4" t="str">
        <f t="shared" si="31"/>
        <v/>
      </c>
      <c r="F190" s="9" t="str">
        <f ca="1">IFERROR(Returns!E190/E$18-1,"")</f>
        <v/>
      </c>
      <c r="G190" s="4" t="str">
        <f t="shared" si="32"/>
        <v/>
      </c>
      <c r="H190" s="9" t="str">
        <f>IFERROR(Returns!G190/G$18-1,"")</f>
        <v/>
      </c>
      <c r="I190" s="9"/>
      <c r="J190" s="17" t="str">
        <f t="shared" ca="1" si="45"/>
        <v/>
      </c>
      <c r="K190" s="17">
        <f t="shared" ca="1" si="36"/>
        <v>0</v>
      </c>
      <c r="L190" s="17" t="str">
        <f t="shared" ca="1" si="37"/>
        <v/>
      </c>
      <c r="M190" s="9"/>
      <c r="N190" s="17" t="str">
        <f t="shared" si="38"/>
        <v/>
      </c>
      <c r="O190" s="17" t="str">
        <f t="shared" ca="1" si="39"/>
        <v/>
      </c>
      <c r="Q190" s="3">
        <f>+'Share Values'!E184</f>
        <v>42164</v>
      </c>
      <c r="R190" s="4">
        <f ca="1">+'Share Values'!CD184</f>
        <v>1011332.8300000001</v>
      </c>
      <c r="S190" s="9">
        <f t="shared" ca="1" si="33"/>
        <v>1.1332830000000182E-2</v>
      </c>
      <c r="T190" s="4">
        <f>+'Share Values'!C184</f>
        <v>14817.7</v>
      </c>
      <c r="U190" s="9">
        <f>Returns!T190/Returns!$T$18-1</f>
        <v>8.3077795939323629E-4</v>
      </c>
      <c r="V190" s="9"/>
      <c r="W190" s="17">
        <f t="shared" ca="1" si="40"/>
        <v>-6.9999123059449886E-4</v>
      </c>
      <c r="X190" s="17">
        <f t="shared" ca="1" si="41"/>
        <v>-6.9999123059449886E-4</v>
      </c>
      <c r="Y190" s="17">
        <f t="shared" ca="1" si="42"/>
        <v>-3.0094670410292235E-3</v>
      </c>
      <c r="Z190" s="17"/>
      <c r="AA190" s="17">
        <f t="shared" si="43"/>
        <v>5.0463600415104892E-3</v>
      </c>
      <c r="AB190" s="17">
        <f t="shared" ca="1" si="44"/>
        <v>-5.7463512721049881E-3</v>
      </c>
    </row>
    <row r="191" spans="2:28">
      <c r="B191" s="2">
        <f t="shared" ca="1" si="34"/>
        <v>174</v>
      </c>
      <c r="D191" s="3">
        <f t="shared" si="35"/>
        <v>42787</v>
      </c>
      <c r="E191" s="4" t="str">
        <f t="shared" si="31"/>
        <v/>
      </c>
      <c r="F191" s="9" t="str">
        <f ca="1">IFERROR(Returns!E191/E$18-1,"")</f>
        <v/>
      </c>
      <c r="G191" s="4" t="str">
        <f t="shared" si="32"/>
        <v/>
      </c>
      <c r="H191" s="9" t="str">
        <f>IFERROR(Returns!G191/G$18-1,"")</f>
        <v/>
      </c>
      <c r="I191" s="9"/>
      <c r="J191" s="17" t="str">
        <f t="shared" ca="1" si="45"/>
        <v/>
      </c>
      <c r="K191" s="17">
        <f t="shared" ca="1" si="36"/>
        <v>0</v>
      </c>
      <c r="L191" s="17" t="str">
        <f t="shared" ca="1" si="37"/>
        <v/>
      </c>
      <c r="M191" s="9"/>
      <c r="N191" s="17" t="str">
        <f t="shared" si="38"/>
        <v/>
      </c>
      <c r="O191" s="17" t="str">
        <f t="shared" ca="1" si="39"/>
        <v/>
      </c>
      <c r="Q191" s="3">
        <f>+'Share Values'!E185</f>
        <v>42165</v>
      </c>
      <c r="R191" s="4">
        <f ca="1">+'Share Values'!CD185</f>
        <v>1010367.3600000001</v>
      </c>
      <c r="S191" s="9">
        <f t="shared" ca="1" si="33"/>
        <v>1.0367360000000048E-2</v>
      </c>
      <c r="T191" s="4">
        <f>+'Share Values'!C185</f>
        <v>14889</v>
      </c>
      <c r="U191" s="9">
        <f>Returns!T191/Returns!$T$18-1</f>
        <v>5.6465884069325512E-3</v>
      </c>
      <c r="V191" s="9"/>
      <c r="W191" s="17">
        <f t="shared" ca="1" si="40"/>
        <v>-9.5465110135894982E-4</v>
      </c>
      <c r="X191" s="17">
        <f t="shared" ca="1" si="41"/>
        <v>-9.5465110135894982E-4</v>
      </c>
      <c r="Y191" s="17">
        <f t="shared" ca="1" si="42"/>
        <v>-3.9612451513629798E-3</v>
      </c>
      <c r="Z191" s="17"/>
      <c r="AA191" s="17">
        <f t="shared" si="43"/>
        <v>4.8118128994378839E-3</v>
      </c>
      <c r="AB191" s="17">
        <f t="shared" ca="1" si="44"/>
        <v>-5.7664640007968337E-3</v>
      </c>
    </row>
    <row r="192" spans="2:28">
      <c r="B192" s="2">
        <f t="shared" ca="1" si="34"/>
        <v>175</v>
      </c>
      <c r="D192" s="3">
        <f t="shared" si="35"/>
        <v>42788</v>
      </c>
      <c r="E192" s="4" t="str">
        <f t="shared" si="31"/>
        <v/>
      </c>
      <c r="F192" s="9" t="str">
        <f ca="1">IFERROR(Returns!E192/E$18-1,"")</f>
        <v/>
      </c>
      <c r="G192" s="4" t="str">
        <f t="shared" si="32"/>
        <v/>
      </c>
      <c r="H192" s="9" t="str">
        <f>IFERROR(Returns!G192/G$18-1,"")</f>
        <v/>
      </c>
      <c r="I192" s="9"/>
      <c r="J192" s="17" t="str">
        <f t="shared" ca="1" si="45"/>
        <v/>
      </c>
      <c r="K192" s="17">
        <f t="shared" ca="1" si="36"/>
        <v>0</v>
      </c>
      <c r="L192" s="17" t="str">
        <f t="shared" ca="1" si="37"/>
        <v/>
      </c>
      <c r="M192" s="9"/>
      <c r="N192" s="17" t="str">
        <f t="shared" si="38"/>
        <v/>
      </c>
      <c r="O192" s="17" t="str">
        <f t="shared" ca="1" si="39"/>
        <v/>
      </c>
      <c r="Q192" s="3">
        <f>+'Share Values'!E186</f>
        <v>42166</v>
      </c>
      <c r="R192" s="4">
        <f ca="1">+'Share Values'!CD186</f>
        <v>1009313.8400000001</v>
      </c>
      <c r="S192" s="9">
        <f t="shared" ca="1" si="33"/>
        <v>9.3138400000001287E-3</v>
      </c>
      <c r="T192" s="4">
        <f>+'Share Values'!C186</f>
        <v>14830.9</v>
      </c>
      <c r="U192" s="9">
        <f>Returns!T192/Returns!$T$18-1</f>
        <v>1.722344549961452E-3</v>
      </c>
      <c r="V192" s="9"/>
      <c r="W192" s="17">
        <f t="shared" ca="1" si="40"/>
        <v>-1.0427098515930489E-3</v>
      </c>
      <c r="X192" s="17">
        <f t="shared" ca="1" si="41"/>
        <v>-1.0427098515930489E-3</v>
      </c>
      <c r="Y192" s="17">
        <f t="shared" ca="1" si="42"/>
        <v>-4.9998245736121438E-3</v>
      </c>
      <c r="Z192" s="17"/>
      <c r="AA192" s="17">
        <f t="shared" si="43"/>
        <v>-3.9022096850023225E-3</v>
      </c>
      <c r="AB192" s="17">
        <f t="shared" ca="1" si="44"/>
        <v>2.8594998334092736E-3</v>
      </c>
    </row>
    <row r="193" spans="2:28">
      <c r="B193" s="2">
        <f t="shared" ca="1" si="34"/>
        <v>176</v>
      </c>
      <c r="D193" s="3">
        <f t="shared" si="35"/>
        <v>42789</v>
      </c>
      <c r="E193" s="4" t="str">
        <f t="shared" si="31"/>
        <v/>
      </c>
      <c r="F193" s="9" t="str">
        <f ca="1">IFERROR(Returns!E193/E$18-1,"")</f>
        <v/>
      </c>
      <c r="G193" s="4" t="str">
        <f t="shared" si="32"/>
        <v/>
      </c>
      <c r="H193" s="9" t="str">
        <f>IFERROR(Returns!G193/G$18-1,"")</f>
        <v/>
      </c>
      <c r="I193" s="9"/>
      <c r="J193" s="17" t="str">
        <f t="shared" ca="1" si="45"/>
        <v/>
      </c>
      <c r="K193" s="17">
        <f t="shared" ca="1" si="36"/>
        <v>0</v>
      </c>
      <c r="L193" s="17" t="str">
        <f t="shared" ca="1" si="37"/>
        <v/>
      </c>
      <c r="M193" s="9"/>
      <c r="N193" s="17" t="str">
        <f t="shared" si="38"/>
        <v/>
      </c>
      <c r="O193" s="17" t="str">
        <f t="shared" ca="1" si="39"/>
        <v/>
      </c>
      <c r="Q193" s="3">
        <f>+'Share Values'!E187</f>
        <v>42167</v>
      </c>
      <c r="R193" s="4">
        <f ca="1">+'Share Values'!CD187</f>
        <v>1009640.96</v>
      </c>
      <c r="S193" s="9">
        <f t="shared" ca="1" si="33"/>
        <v>9.6409600000000317E-3</v>
      </c>
      <c r="T193" s="4">
        <f>+'Share Values'!C187</f>
        <v>14741.2</v>
      </c>
      <c r="U193" s="9">
        <f>Returns!T193/Returns!$T$18-1</f>
        <v>-4.3362556904912308E-3</v>
      </c>
      <c r="V193" s="9"/>
      <c r="W193" s="17">
        <f t="shared" ca="1" si="40"/>
        <v>3.2410137168037423E-4</v>
      </c>
      <c r="X193" s="17">
        <f t="shared" ca="1" si="41"/>
        <v>0</v>
      </c>
      <c r="Y193" s="17" t="str">
        <f t="shared" ca="1" si="42"/>
        <v/>
      </c>
      <c r="Z193" s="17"/>
      <c r="AA193" s="17">
        <f t="shared" si="43"/>
        <v>-6.0481831851066925E-3</v>
      </c>
      <c r="AB193" s="17">
        <f t="shared" ca="1" si="44"/>
        <v>6.3722845567870667E-3</v>
      </c>
    </row>
    <row r="194" spans="2:28">
      <c r="B194" s="2">
        <f t="shared" ca="1" si="34"/>
        <v>177</v>
      </c>
      <c r="D194" s="3">
        <f t="shared" si="35"/>
        <v>42790</v>
      </c>
      <c r="E194" s="4" t="str">
        <f t="shared" si="31"/>
        <v/>
      </c>
      <c r="F194" s="9" t="str">
        <f ca="1">IFERROR(Returns!E194/E$18-1,"")</f>
        <v/>
      </c>
      <c r="G194" s="4" t="str">
        <f t="shared" si="32"/>
        <v/>
      </c>
      <c r="H194" s="9" t="str">
        <f>IFERROR(Returns!G194/G$18-1,"")</f>
        <v/>
      </c>
      <c r="I194" s="9"/>
      <c r="J194" s="17" t="str">
        <f t="shared" ca="1" si="45"/>
        <v/>
      </c>
      <c r="K194" s="17">
        <f t="shared" ca="1" si="36"/>
        <v>0</v>
      </c>
      <c r="L194" s="17" t="str">
        <f t="shared" ca="1" si="37"/>
        <v/>
      </c>
      <c r="M194" s="9"/>
      <c r="N194" s="17" t="str">
        <f t="shared" si="38"/>
        <v/>
      </c>
      <c r="O194" s="17" t="str">
        <f t="shared" ca="1" si="39"/>
        <v/>
      </c>
      <c r="Q194" s="3">
        <f>+'Share Values'!E188</f>
        <v>42170</v>
      </c>
      <c r="R194" s="4">
        <f ca="1">+'Share Values'!CD188</f>
        <v>1009064.29</v>
      </c>
      <c r="S194" s="9">
        <f t="shared" ca="1" si="33"/>
        <v>9.0642899999999749E-3</v>
      </c>
      <c r="T194" s="4">
        <f>+'Share Values'!C188</f>
        <v>14756.1</v>
      </c>
      <c r="U194" s="9">
        <f>Returns!T194/Returns!$T$18-1</f>
        <v>-3.3298661299254739E-3</v>
      </c>
      <c r="V194" s="9"/>
      <c r="W194" s="17">
        <f t="shared" ca="1" si="40"/>
        <v>-5.7116343615848386E-4</v>
      </c>
      <c r="X194" s="17">
        <f t="shared" ca="1" si="41"/>
        <v>-5.7116343615848386E-4</v>
      </c>
      <c r="Y194" s="17">
        <f t="shared" ca="1" si="42"/>
        <v>-5.7116343615848386E-4</v>
      </c>
      <c r="Z194" s="17"/>
      <c r="AA194" s="17">
        <f t="shared" si="43"/>
        <v>1.0107725286949698E-3</v>
      </c>
      <c r="AB194" s="17">
        <f t="shared" ca="1" si="44"/>
        <v>-1.5819359648534537E-3</v>
      </c>
    </row>
    <row r="195" spans="2:28">
      <c r="B195" s="2">
        <f t="shared" ca="1" si="34"/>
        <v>178</v>
      </c>
      <c r="D195" s="3">
        <f t="shared" si="35"/>
        <v>42791</v>
      </c>
      <c r="E195" s="4" t="str">
        <f t="shared" si="31"/>
        <v/>
      </c>
      <c r="F195" s="9" t="str">
        <f ca="1">IFERROR(Returns!E195/E$18-1,"")</f>
        <v/>
      </c>
      <c r="G195" s="4" t="str">
        <f t="shared" si="32"/>
        <v/>
      </c>
      <c r="H195" s="9" t="str">
        <f>IFERROR(Returns!G195/G$18-1,"")</f>
        <v/>
      </c>
      <c r="I195" s="9"/>
      <c r="J195" s="17" t="str">
        <f t="shared" ca="1" si="45"/>
        <v/>
      </c>
      <c r="K195" s="17">
        <f t="shared" ca="1" si="36"/>
        <v>0</v>
      </c>
      <c r="L195" s="17" t="str">
        <f t="shared" ca="1" si="37"/>
        <v/>
      </c>
      <c r="M195" s="9"/>
      <c r="N195" s="17" t="str">
        <f t="shared" si="38"/>
        <v/>
      </c>
      <c r="O195" s="17" t="str">
        <f t="shared" ca="1" si="39"/>
        <v/>
      </c>
      <c r="Q195" s="3">
        <f>+'Share Values'!E189</f>
        <v>42171</v>
      </c>
      <c r="R195" s="4">
        <f ca="1">+'Share Values'!CD189</f>
        <v>1010997.3</v>
      </c>
      <c r="S195" s="9">
        <f t="shared" ca="1" si="33"/>
        <v>1.0997300000000099E-2</v>
      </c>
      <c r="T195" s="4">
        <f>+'Share Values'!C189</f>
        <v>14753.1</v>
      </c>
      <c r="U195" s="9">
        <f>Returns!T195/Returns!$T$18-1</f>
        <v>-3.5324949005092199E-3</v>
      </c>
      <c r="V195" s="9"/>
      <c r="W195" s="17">
        <f t="shared" ca="1" si="40"/>
        <v>1.9156460288571875E-3</v>
      </c>
      <c r="X195" s="17">
        <f t="shared" ca="1" si="41"/>
        <v>0</v>
      </c>
      <c r="Y195" s="17" t="str">
        <f t="shared" ca="1" si="42"/>
        <v/>
      </c>
      <c r="Z195" s="17"/>
      <c r="AA195" s="17">
        <f t="shared" si="43"/>
        <v>-2.033057515197223E-4</v>
      </c>
      <c r="AB195" s="17">
        <f t="shared" ca="1" si="44"/>
        <v>2.1189517803769098E-3</v>
      </c>
    </row>
    <row r="196" spans="2:28">
      <c r="B196" s="2">
        <f t="shared" ca="1" si="34"/>
        <v>179</v>
      </c>
      <c r="D196" s="3">
        <f t="shared" si="35"/>
        <v>42792</v>
      </c>
      <c r="E196" s="4" t="str">
        <f t="shared" si="31"/>
        <v/>
      </c>
      <c r="F196" s="9" t="str">
        <f ca="1">IFERROR(Returns!E196/E$18-1,"")</f>
        <v/>
      </c>
      <c r="G196" s="4" t="str">
        <f t="shared" si="32"/>
        <v/>
      </c>
      <c r="H196" s="9" t="str">
        <f>IFERROR(Returns!G196/G$18-1,"")</f>
        <v/>
      </c>
      <c r="I196" s="9"/>
      <c r="J196" s="17" t="str">
        <f t="shared" ca="1" si="45"/>
        <v/>
      </c>
      <c r="K196" s="17">
        <f t="shared" ca="1" si="36"/>
        <v>0</v>
      </c>
      <c r="L196" s="17" t="str">
        <f t="shared" ca="1" si="37"/>
        <v/>
      </c>
      <c r="M196" s="9"/>
      <c r="N196" s="17" t="str">
        <f t="shared" si="38"/>
        <v/>
      </c>
      <c r="O196" s="17" t="str">
        <f t="shared" ca="1" si="39"/>
        <v/>
      </c>
      <c r="Q196" s="3">
        <f>+'Share Values'!E190</f>
        <v>42172</v>
      </c>
      <c r="R196" s="4">
        <f ca="1">+'Share Values'!CD190</f>
        <v>1008819.98</v>
      </c>
      <c r="S196" s="9">
        <f t="shared" ca="1" si="33"/>
        <v>8.8199799999999495E-3</v>
      </c>
      <c r="T196" s="4">
        <f>+'Share Values'!C190</f>
        <v>14733</v>
      </c>
      <c r="U196" s="9">
        <f>Returns!T196/Returns!$T$18-1</f>
        <v>-4.890107663420129E-3</v>
      </c>
      <c r="V196" s="9"/>
      <c r="W196" s="17">
        <f t="shared" ca="1" si="40"/>
        <v>-2.1536358207880912E-3</v>
      </c>
      <c r="X196" s="17">
        <f t="shared" ca="1" si="41"/>
        <v>-2.1536358207880912E-3</v>
      </c>
      <c r="Y196" s="17">
        <f t="shared" ca="1" si="42"/>
        <v>-2.1536358207880912E-3</v>
      </c>
      <c r="Z196" s="17"/>
      <c r="AA196" s="17">
        <f t="shared" si="43"/>
        <v>-1.362425524127131E-3</v>
      </c>
      <c r="AB196" s="17">
        <f t="shared" ca="1" si="44"/>
        <v>-7.9121029666096021E-4</v>
      </c>
    </row>
    <row r="197" spans="2:28">
      <c r="B197" s="2">
        <f t="shared" ca="1" si="34"/>
        <v>180</v>
      </c>
      <c r="D197" s="3">
        <f t="shared" si="35"/>
        <v>42793</v>
      </c>
      <c r="E197" s="4" t="str">
        <f t="shared" si="31"/>
        <v/>
      </c>
      <c r="F197" s="9" t="str">
        <f ca="1">IFERROR(Returns!E197/E$18-1,"")</f>
        <v/>
      </c>
      <c r="G197" s="4" t="str">
        <f t="shared" si="32"/>
        <v/>
      </c>
      <c r="H197" s="9" t="str">
        <f>IFERROR(Returns!G197/G$18-1,"")</f>
        <v/>
      </c>
      <c r="I197" s="9"/>
      <c r="J197" s="17" t="str">
        <f t="shared" ca="1" si="45"/>
        <v/>
      </c>
      <c r="K197" s="17">
        <f t="shared" ca="1" si="36"/>
        <v>0</v>
      </c>
      <c r="L197" s="17" t="str">
        <f t="shared" ca="1" si="37"/>
        <v/>
      </c>
      <c r="M197" s="9"/>
      <c r="N197" s="17" t="str">
        <f t="shared" si="38"/>
        <v/>
      </c>
      <c r="O197" s="17" t="str">
        <f t="shared" ca="1" si="39"/>
        <v/>
      </c>
      <c r="Q197" s="3">
        <f>+'Share Values'!E191</f>
        <v>42173</v>
      </c>
      <c r="R197" s="4">
        <f ca="1">+'Share Values'!CD191</f>
        <v>1007525.26</v>
      </c>
      <c r="S197" s="9">
        <f t="shared" ca="1" si="33"/>
        <v>7.5252599999999781E-3</v>
      </c>
      <c r="T197" s="4">
        <f>+'Share Values'!C191</f>
        <v>14770.6</v>
      </c>
      <c r="U197" s="9">
        <f>Returns!T197/Returns!$T$18-1</f>
        <v>-2.3504937387709424E-3</v>
      </c>
      <c r="V197" s="9"/>
      <c r="W197" s="17">
        <f t="shared" ca="1" si="40"/>
        <v>-1.2834004338414529E-3</v>
      </c>
      <c r="X197" s="17">
        <f t="shared" ca="1" si="41"/>
        <v>-1.2834004338414529E-3</v>
      </c>
      <c r="Y197" s="17">
        <f t="shared" ca="1" si="42"/>
        <v>-3.4342722774828305E-3</v>
      </c>
      <c r="Z197" s="17"/>
      <c r="AA197" s="17">
        <f t="shared" si="43"/>
        <v>2.5520939387768671E-3</v>
      </c>
      <c r="AB197" s="17">
        <f t="shared" ca="1" si="44"/>
        <v>-3.8354943726183199E-3</v>
      </c>
    </row>
    <row r="198" spans="2:28">
      <c r="B198" s="2">
        <f t="shared" ca="1" si="34"/>
        <v>181</v>
      </c>
      <c r="D198" s="3">
        <f t="shared" si="35"/>
        <v>42794</v>
      </c>
      <c r="E198" s="4" t="str">
        <f t="shared" si="31"/>
        <v/>
      </c>
      <c r="F198" s="9" t="str">
        <f ca="1">IFERROR(Returns!E198/E$18-1,"")</f>
        <v/>
      </c>
      <c r="G198" s="4" t="str">
        <f t="shared" si="32"/>
        <v/>
      </c>
      <c r="H198" s="9" t="str">
        <f>IFERROR(Returns!G198/G$18-1,"")</f>
        <v/>
      </c>
      <c r="I198" s="9"/>
      <c r="J198" s="17" t="str">
        <f t="shared" ca="1" si="45"/>
        <v/>
      </c>
      <c r="K198" s="17">
        <f t="shared" ca="1" si="36"/>
        <v>0</v>
      </c>
      <c r="L198" s="17" t="str">
        <f t="shared" ca="1" si="37"/>
        <v/>
      </c>
      <c r="M198" s="9"/>
      <c r="N198" s="17" t="str">
        <f t="shared" si="38"/>
        <v/>
      </c>
      <c r="O198" s="17" t="str">
        <f t="shared" ca="1" si="39"/>
        <v/>
      </c>
      <c r="Q198" s="3">
        <f>+'Share Values'!E192</f>
        <v>42174</v>
      </c>
      <c r="R198" s="4">
        <f ca="1">+'Share Values'!CD192</f>
        <v>1004739.88</v>
      </c>
      <c r="S198" s="9">
        <f t="shared" ca="1" si="33"/>
        <v>4.7398800000000296E-3</v>
      </c>
      <c r="T198" s="4">
        <f>+'Share Values'!C192</f>
        <v>14653.1</v>
      </c>
      <c r="U198" s="9">
        <f>Returns!T198/Returns!$T$18-1</f>
        <v>-1.0286787253299456E-2</v>
      </c>
      <c r="V198" s="9"/>
      <c r="W198" s="17">
        <f t="shared" ca="1" si="40"/>
        <v>-2.7645758479544202E-3</v>
      </c>
      <c r="X198" s="17">
        <f t="shared" ca="1" si="41"/>
        <v>-2.7645758479544202E-3</v>
      </c>
      <c r="Y198" s="17">
        <f t="shared" ca="1" si="42"/>
        <v>-6.1893538192435704E-3</v>
      </c>
      <c r="Z198" s="17"/>
      <c r="AA198" s="17">
        <f t="shared" si="43"/>
        <v>-7.954991672647016E-3</v>
      </c>
      <c r="AB198" s="17">
        <f t="shared" ca="1" si="44"/>
        <v>5.1904158246925958E-3</v>
      </c>
    </row>
    <row r="199" spans="2:28">
      <c r="B199" s="2">
        <f t="shared" ca="1" si="34"/>
        <v>182</v>
      </c>
      <c r="D199" s="3">
        <f t="shared" si="35"/>
        <v>42795</v>
      </c>
      <c r="E199" s="4" t="str">
        <f t="shared" si="31"/>
        <v/>
      </c>
      <c r="F199" s="9" t="str">
        <f ca="1">IFERROR(Returns!E199/E$18-1,"")</f>
        <v/>
      </c>
      <c r="G199" s="4" t="str">
        <f t="shared" si="32"/>
        <v/>
      </c>
      <c r="H199" s="9" t="str">
        <f>IFERROR(Returns!G199/G$18-1,"")</f>
        <v/>
      </c>
      <c r="I199" s="9"/>
      <c r="J199" s="17" t="str">
        <f t="shared" ca="1" si="45"/>
        <v/>
      </c>
      <c r="K199" s="17">
        <f t="shared" ca="1" si="36"/>
        <v>0</v>
      </c>
      <c r="L199" s="17" t="str">
        <f t="shared" ca="1" si="37"/>
        <v/>
      </c>
      <c r="M199" s="9"/>
      <c r="N199" s="17" t="str">
        <f t="shared" si="38"/>
        <v/>
      </c>
      <c r="O199" s="17" t="str">
        <f t="shared" ca="1" si="39"/>
        <v/>
      </c>
      <c r="Q199" s="3">
        <f>+'Share Values'!E193</f>
        <v>42177</v>
      </c>
      <c r="R199" s="4">
        <f ca="1">+'Share Values'!CD193</f>
        <v>1005198.1000000001</v>
      </c>
      <c r="S199" s="9">
        <f t="shared" ca="1" si="33"/>
        <v>5.1981000000000943E-3</v>
      </c>
      <c r="T199" s="4">
        <f>+'Share Values'!C193</f>
        <v>14790.5</v>
      </c>
      <c r="U199" s="9">
        <f>Returns!T199/Returns!$T$18-1</f>
        <v>-1.0063895605657569E-3</v>
      </c>
      <c r="V199" s="9"/>
      <c r="W199" s="17">
        <f t="shared" ca="1" si="40"/>
        <v>4.5605833820405728E-4</v>
      </c>
      <c r="X199" s="17">
        <f t="shared" ca="1" si="41"/>
        <v>0</v>
      </c>
      <c r="Y199" s="17" t="str">
        <f t="shared" ca="1" si="42"/>
        <v/>
      </c>
      <c r="Z199" s="17"/>
      <c r="AA199" s="17">
        <f t="shared" si="43"/>
        <v>9.3768554094355583E-3</v>
      </c>
      <c r="AB199" s="17">
        <f t="shared" ca="1" si="44"/>
        <v>-8.920797071231501E-3</v>
      </c>
    </row>
    <row r="200" spans="2:28">
      <c r="B200" s="2">
        <f t="shared" ca="1" si="34"/>
        <v>183</v>
      </c>
      <c r="D200" s="3">
        <f t="shared" si="35"/>
        <v>42796</v>
      </c>
      <c r="E200" s="4" t="str">
        <f t="shared" si="31"/>
        <v/>
      </c>
      <c r="F200" s="9" t="str">
        <f ca="1">IFERROR(Returns!E200/E$18-1,"")</f>
        <v/>
      </c>
      <c r="G200" s="4" t="str">
        <f t="shared" si="32"/>
        <v/>
      </c>
      <c r="H200" s="9" t="str">
        <f>IFERROR(Returns!G200/G$18-1,"")</f>
        <v/>
      </c>
      <c r="I200" s="9"/>
      <c r="J200" s="17" t="str">
        <f t="shared" ca="1" si="45"/>
        <v/>
      </c>
      <c r="K200" s="17">
        <f t="shared" ca="1" si="36"/>
        <v>0</v>
      </c>
      <c r="L200" s="17" t="str">
        <f t="shared" ca="1" si="37"/>
        <v/>
      </c>
      <c r="M200" s="9"/>
      <c r="N200" s="17" t="str">
        <f t="shared" si="38"/>
        <v/>
      </c>
      <c r="O200" s="17" t="str">
        <f t="shared" ca="1" si="39"/>
        <v/>
      </c>
      <c r="Q200" s="3">
        <f>+'Share Values'!E194</f>
        <v>42178</v>
      </c>
      <c r="R200" s="4">
        <f ca="1">+'Share Values'!CD194</f>
        <v>1007557.88</v>
      </c>
      <c r="S200" s="9">
        <f t="shared" ca="1" si="33"/>
        <v>7.5578800000000168E-3</v>
      </c>
      <c r="T200" s="4">
        <f>+'Share Values'!C194</f>
        <v>14904.9</v>
      </c>
      <c r="U200" s="9">
        <f>Returns!T200/Returns!$T$18-1</f>
        <v>6.7205208910261494E-3</v>
      </c>
      <c r="V200" s="9"/>
      <c r="W200" s="17">
        <f t="shared" ca="1" si="40"/>
        <v>2.3475770596859125E-3</v>
      </c>
      <c r="X200" s="17">
        <f t="shared" ca="1" si="41"/>
        <v>0</v>
      </c>
      <c r="Y200" s="17" t="str">
        <f t="shared" ca="1" si="42"/>
        <v/>
      </c>
      <c r="Z200" s="17"/>
      <c r="AA200" s="17">
        <f t="shared" si="43"/>
        <v>7.7346945674587886E-3</v>
      </c>
      <c r="AB200" s="17">
        <f t="shared" ca="1" si="44"/>
        <v>-5.3871175077728761E-3</v>
      </c>
    </row>
    <row r="201" spans="2:28">
      <c r="B201" s="2">
        <f t="shared" ca="1" si="34"/>
        <v>184</v>
      </c>
      <c r="D201" s="3">
        <f t="shared" si="35"/>
        <v>42797</v>
      </c>
      <c r="E201" s="4" t="str">
        <f t="shared" si="31"/>
        <v/>
      </c>
      <c r="F201" s="9" t="str">
        <f ca="1">IFERROR(Returns!E201/E$18-1,"")</f>
        <v/>
      </c>
      <c r="G201" s="4" t="str">
        <f t="shared" si="32"/>
        <v/>
      </c>
      <c r="H201" s="9" t="str">
        <f>IFERROR(Returns!G201/G$18-1,"")</f>
        <v/>
      </c>
      <c r="I201" s="9"/>
      <c r="J201" s="17" t="str">
        <f t="shared" ca="1" si="45"/>
        <v/>
      </c>
      <c r="K201" s="17">
        <f t="shared" ca="1" si="36"/>
        <v>0</v>
      </c>
      <c r="L201" s="17" t="str">
        <f t="shared" ca="1" si="37"/>
        <v/>
      </c>
      <c r="M201" s="9"/>
      <c r="N201" s="17" t="str">
        <f t="shared" si="38"/>
        <v/>
      </c>
      <c r="O201" s="17" t="str">
        <f t="shared" ca="1" si="39"/>
        <v/>
      </c>
      <c r="Q201" s="3">
        <f>+'Share Values'!E195</f>
        <v>42179</v>
      </c>
      <c r="R201" s="4">
        <f ca="1">+'Share Values'!CD195</f>
        <v>1007963.51</v>
      </c>
      <c r="S201" s="9">
        <f t="shared" ca="1" si="33"/>
        <v>7.9635099999999515E-3</v>
      </c>
      <c r="T201" s="4">
        <f>+'Share Values'!C195</f>
        <v>14947.5</v>
      </c>
      <c r="U201" s="9">
        <f>Returns!T201/Returns!$T$18-1</f>
        <v>9.5978494333148756E-3</v>
      </c>
      <c r="V201" s="9"/>
      <c r="W201" s="17">
        <f t="shared" ca="1" si="40"/>
        <v>4.0258729354580858E-4</v>
      </c>
      <c r="X201" s="17">
        <f t="shared" ca="1" si="41"/>
        <v>0</v>
      </c>
      <c r="Y201" s="17" t="str">
        <f t="shared" ca="1" si="42"/>
        <v/>
      </c>
      <c r="Z201" s="17"/>
      <c r="AA201" s="17">
        <f t="shared" si="43"/>
        <v>2.8581204838677987E-3</v>
      </c>
      <c r="AB201" s="17">
        <f t="shared" ca="1" si="44"/>
        <v>-2.4555331903219901E-3</v>
      </c>
    </row>
    <row r="202" spans="2:28">
      <c r="B202" s="2">
        <f t="shared" ca="1" si="34"/>
        <v>185</v>
      </c>
      <c r="D202" s="3">
        <f t="shared" si="35"/>
        <v>42798</v>
      </c>
      <c r="E202" s="4" t="str">
        <f t="shared" si="31"/>
        <v/>
      </c>
      <c r="F202" s="9" t="str">
        <f ca="1">IFERROR(Returns!E202/E$18-1,"")</f>
        <v/>
      </c>
      <c r="G202" s="4" t="str">
        <f t="shared" si="32"/>
        <v/>
      </c>
      <c r="H202" s="9" t="str">
        <f>IFERROR(Returns!G202/G$18-1,"")</f>
        <v/>
      </c>
      <c r="I202" s="9"/>
      <c r="J202" s="17" t="str">
        <f t="shared" ca="1" si="45"/>
        <v/>
      </c>
      <c r="K202" s="17">
        <f t="shared" ca="1" si="36"/>
        <v>0</v>
      </c>
      <c r="L202" s="17" t="str">
        <f t="shared" ca="1" si="37"/>
        <v/>
      </c>
      <c r="M202" s="9"/>
      <c r="N202" s="17" t="str">
        <f t="shared" si="38"/>
        <v/>
      </c>
      <c r="O202" s="17" t="str">
        <f t="shared" ca="1" si="39"/>
        <v/>
      </c>
      <c r="Q202" s="3">
        <f>+'Share Values'!E196</f>
        <v>42180</v>
      </c>
      <c r="R202" s="4">
        <f ca="1">+'Share Values'!CD196</f>
        <v>1005499.39</v>
      </c>
      <c r="S202" s="9">
        <f t="shared" ca="1" si="33"/>
        <v>5.4993899999999929E-3</v>
      </c>
      <c r="T202" s="4">
        <f>+'Share Values'!C196</f>
        <v>14897.5</v>
      </c>
      <c r="U202" s="9">
        <f>Returns!T202/Returns!$T$18-1</f>
        <v>6.2207032569197018E-3</v>
      </c>
      <c r="V202" s="9"/>
      <c r="W202" s="17">
        <f t="shared" ca="1" si="40"/>
        <v>-2.4446519894355534E-3</v>
      </c>
      <c r="X202" s="17">
        <f t="shared" ca="1" si="41"/>
        <v>-2.4446519894355534E-3</v>
      </c>
      <c r="Y202" s="17">
        <f t="shared" ca="1" si="42"/>
        <v>-2.4446519894355534E-3</v>
      </c>
      <c r="Z202" s="17"/>
      <c r="AA202" s="17">
        <f t="shared" si="43"/>
        <v>-3.3450409767519229E-3</v>
      </c>
      <c r="AB202" s="17">
        <f t="shared" ca="1" si="44"/>
        <v>9.0038898731636952E-4</v>
      </c>
    </row>
    <row r="203" spans="2:28">
      <c r="B203" s="2">
        <f t="shared" ca="1" si="34"/>
        <v>186</v>
      </c>
      <c r="D203" s="3">
        <f t="shared" si="35"/>
        <v>42799</v>
      </c>
      <c r="E203" s="4" t="str">
        <f t="shared" si="31"/>
        <v/>
      </c>
      <c r="F203" s="9" t="str">
        <f ca="1">IFERROR(Returns!E203/E$18-1,"")</f>
        <v/>
      </c>
      <c r="G203" s="4" t="str">
        <f t="shared" si="32"/>
        <v/>
      </c>
      <c r="H203" s="9" t="str">
        <f>IFERROR(Returns!G203/G$18-1,"")</f>
        <v/>
      </c>
      <c r="I203" s="9"/>
      <c r="J203" s="17" t="str">
        <f t="shared" ca="1" si="45"/>
        <v/>
      </c>
      <c r="K203" s="17">
        <f t="shared" ca="1" si="36"/>
        <v>0</v>
      </c>
      <c r="L203" s="17" t="str">
        <f t="shared" ca="1" si="37"/>
        <v/>
      </c>
      <c r="M203" s="9"/>
      <c r="N203" s="17" t="str">
        <f t="shared" si="38"/>
        <v/>
      </c>
      <c r="O203" s="17" t="str">
        <f t="shared" ca="1" si="39"/>
        <v/>
      </c>
      <c r="Q203" s="3">
        <f>+'Share Values'!E197</f>
        <v>42181</v>
      </c>
      <c r="R203" s="4">
        <f ca="1">+'Share Values'!CD197</f>
        <v>1002969.38</v>
      </c>
      <c r="S203" s="9">
        <f t="shared" ca="1" si="33"/>
        <v>2.9693799999999104E-3</v>
      </c>
      <c r="T203" s="4">
        <f>+'Share Values'!C197</f>
        <v>14808.1</v>
      </c>
      <c r="U203" s="9">
        <f>Returns!T203/Returns!$T$18-1</f>
        <v>1.8236589352538246E-4</v>
      </c>
      <c r="V203" s="9"/>
      <c r="W203" s="17">
        <f t="shared" ca="1" si="40"/>
        <v>-2.516172585644294E-3</v>
      </c>
      <c r="X203" s="17">
        <f t="shared" ca="1" si="41"/>
        <v>-2.516172585644294E-3</v>
      </c>
      <c r="Y203" s="17">
        <f t="shared" ca="1" si="42"/>
        <v>-4.9546734087625444E-3</v>
      </c>
      <c r="Z203" s="17"/>
      <c r="AA203" s="17">
        <f t="shared" si="43"/>
        <v>-6.0010068803489913E-3</v>
      </c>
      <c r="AB203" s="17">
        <f t="shared" ca="1" si="44"/>
        <v>3.4848342947046973E-3</v>
      </c>
    </row>
    <row r="204" spans="2:28">
      <c r="B204" s="2">
        <f t="shared" ca="1" si="34"/>
        <v>187</v>
      </c>
      <c r="D204" s="3">
        <f t="shared" si="35"/>
        <v>42800</v>
      </c>
      <c r="E204" s="4" t="str">
        <f t="shared" si="31"/>
        <v/>
      </c>
      <c r="F204" s="9" t="str">
        <f ca="1">IFERROR(Returns!E204/E$18-1,"")</f>
        <v/>
      </c>
      <c r="G204" s="4" t="str">
        <f t="shared" si="32"/>
        <v/>
      </c>
      <c r="H204" s="9" t="str">
        <f>IFERROR(Returns!G204/G$18-1,"")</f>
        <v/>
      </c>
      <c r="I204" s="9"/>
      <c r="J204" s="17" t="str">
        <f t="shared" ca="1" si="45"/>
        <v/>
      </c>
      <c r="K204" s="17">
        <f t="shared" ca="1" si="36"/>
        <v>0</v>
      </c>
      <c r="L204" s="17" t="str">
        <f t="shared" ca="1" si="37"/>
        <v/>
      </c>
      <c r="M204" s="9"/>
      <c r="N204" s="17" t="str">
        <f t="shared" si="38"/>
        <v/>
      </c>
      <c r="O204" s="17" t="str">
        <f t="shared" ca="1" si="39"/>
        <v/>
      </c>
      <c r="Q204" s="3">
        <f>+'Share Values'!E198</f>
        <v>42184</v>
      </c>
      <c r="R204" s="4">
        <f ca="1">+'Share Values'!CD198</f>
        <v>1000323.1000000001</v>
      </c>
      <c r="S204" s="9">
        <f t="shared" ca="1" si="33"/>
        <v>3.2310000000013162E-4</v>
      </c>
      <c r="T204" s="4">
        <f>+'Share Values'!C198</f>
        <v>14490.2</v>
      </c>
      <c r="U204" s="9">
        <f>Returns!T204/Returns!$T$18-1</f>
        <v>-2.1289529495994608E-2</v>
      </c>
      <c r="V204" s="9"/>
      <c r="W204" s="17">
        <f t="shared" ca="1" si="40"/>
        <v>-2.6384454528411982E-3</v>
      </c>
      <c r="X204" s="17">
        <f t="shared" ca="1" si="41"/>
        <v>-2.6384454528411982E-3</v>
      </c>
      <c r="Y204" s="17">
        <f t="shared" ca="1" si="42"/>
        <v>-7.5800462260781076E-3</v>
      </c>
      <c r="Z204" s="17"/>
      <c r="AA204" s="17">
        <f t="shared" si="43"/>
        <v>-2.1467980362099071E-2</v>
      </c>
      <c r="AB204" s="17">
        <f t="shared" ca="1" si="44"/>
        <v>1.8829534909257872E-2</v>
      </c>
    </row>
    <row r="205" spans="2:28">
      <c r="B205" s="2">
        <f t="shared" ca="1" si="34"/>
        <v>188</v>
      </c>
      <c r="D205" s="3">
        <f t="shared" si="35"/>
        <v>42801</v>
      </c>
      <c r="E205" s="4" t="str">
        <f t="shared" si="31"/>
        <v/>
      </c>
      <c r="F205" s="9" t="str">
        <f ca="1">IFERROR(Returns!E205/E$18-1,"")</f>
        <v/>
      </c>
      <c r="G205" s="4" t="str">
        <f t="shared" si="32"/>
        <v/>
      </c>
      <c r="H205" s="9" t="str">
        <f>IFERROR(Returns!G205/G$18-1,"")</f>
        <v/>
      </c>
      <c r="I205" s="9"/>
      <c r="J205" s="17" t="str">
        <f t="shared" ca="1" si="45"/>
        <v/>
      </c>
      <c r="K205" s="17">
        <f t="shared" ca="1" si="36"/>
        <v>0</v>
      </c>
      <c r="L205" s="17" t="str">
        <f t="shared" ca="1" si="37"/>
        <v/>
      </c>
      <c r="M205" s="9"/>
      <c r="N205" s="17" t="str">
        <f t="shared" si="38"/>
        <v/>
      </c>
      <c r="O205" s="17" t="str">
        <f t="shared" ca="1" si="39"/>
        <v/>
      </c>
      <c r="Q205" s="3">
        <f>+'Share Values'!E199</f>
        <v>42185</v>
      </c>
      <c r="R205" s="4">
        <f ca="1">+'Share Values'!CD199</f>
        <v>1000874.4800000001</v>
      </c>
      <c r="S205" s="9">
        <f t="shared" ca="1" si="33"/>
        <v>8.744800000000108E-4</v>
      </c>
      <c r="T205" s="4">
        <f>+'Share Values'!C199</f>
        <v>14553.3</v>
      </c>
      <c r="U205" s="9">
        <f>Returns!T205/Returns!$T$18-1</f>
        <v>-1.702757102138408E-2</v>
      </c>
      <c r="V205" s="9"/>
      <c r="W205" s="17">
        <f t="shared" ca="1" si="40"/>
        <v>5.512019066640228E-4</v>
      </c>
      <c r="X205" s="17">
        <f t="shared" ca="1" si="41"/>
        <v>0</v>
      </c>
      <c r="Y205" s="17" t="str">
        <f t="shared" ca="1" si="42"/>
        <v/>
      </c>
      <c r="Z205" s="17"/>
      <c r="AA205" s="17">
        <f t="shared" si="43"/>
        <v>4.3546672923768792E-3</v>
      </c>
      <c r="AB205" s="17">
        <f t="shared" ca="1" si="44"/>
        <v>-3.8034653857128564E-3</v>
      </c>
    </row>
    <row r="206" spans="2:28">
      <c r="B206" s="2">
        <f t="shared" ca="1" si="34"/>
        <v>189</v>
      </c>
      <c r="D206" s="3">
        <f t="shared" si="35"/>
        <v>42802</v>
      </c>
      <c r="E206" s="4" t="str">
        <f t="shared" si="31"/>
        <v/>
      </c>
      <c r="F206" s="9" t="str">
        <f ca="1">IFERROR(Returns!E206/E$18-1,"")</f>
        <v/>
      </c>
      <c r="G206" s="4" t="str">
        <f t="shared" si="32"/>
        <v/>
      </c>
      <c r="H206" s="9" t="str">
        <f>IFERROR(Returns!G206/G$18-1,"")</f>
        <v/>
      </c>
      <c r="I206" s="9"/>
      <c r="J206" s="17" t="str">
        <f t="shared" ca="1" si="45"/>
        <v/>
      </c>
      <c r="K206" s="17">
        <f t="shared" ca="1" si="36"/>
        <v>0</v>
      </c>
      <c r="L206" s="17" t="str">
        <f t="shared" ca="1" si="37"/>
        <v/>
      </c>
      <c r="M206" s="9"/>
      <c r="N206" s="17" t="str">
        <f t="shared" si="38"/>
        <v/>
      </c>
      <c r="O206" s="17" t="str">
        <f t="shared" ca="1" si="39"/>
        <v/>
      </c>
      <c r="Q206" s="3">
        <f>+'Share Values'!E200</f>
        <v>42187</v>
      </c>
      <c r="R206" s="4">
        <f ca="1">+'Share Values'!CD200</f>
        <v>1000055.47</v>
      </c>
      <c r="S206" s="9">
        <f t="shared" ca="1" si="33"/>
        <v>5.5469999999946396E-5</v>
      </c>
      <c r="T206" s="4">
        <f>+'Share Values'!C200</f>
        <v>14638</v>
      </c>
      <c r="U206" s="9">
        <f>Returns!T206/Returns!$T$18-1</f>
        <v>-1.1306685398570715E-2</v>
      </c>
      <c r="V206" s="9"/>
      <c r="W206" s="17">
        <f t="shared" ca="1" si="40"/>
        <v>-8.182944178976026E-4</v>
      </c>
      <c r="X206" s="17">
        <f t="shared" ca="1" si="41"/>
        <v>-8.182944178976026E-4</v>
      </c>
      <c r="Y206" s="17">
        <f t="shared" ca="1" si="42"/>
        <v>-8.182944178976026E-4</v>
      </c>
      <c r="Z206" s="17"/>
      <c r="AA206" s="17">
        <f t="shared" si="43"/>
        <v>5.8199858451348785E-3</v>
      </c>
      <c r="AB206" s="17">
        <f t="shared" ca="1" si="44"/>
        <v>-6.6382802630324811E-3</v>
      </c>
    </row>
    <row r="207" spans="2:28">
      <c r="B207" s="2">
        <f t="shared" ca="1" si="34"/>
        <v>190</v>
      </c>
      <c r="D207" s="3">
        <f t="shared" si="35"/>
        <v>42803</v>
      </c>
      <c r="E207" s="4" t="str">
        <f t="shared" si="31"/>
        <v/>
      </c>
      <c r="F207" s="9" t="str">
        <f ca="1">IFERROR(Returns!E207/E$18-1,"")</f>
        <v/>
      </c>
      <c r="G207" s="4" t="str">
        <f t="shared" si="32"/>
        <v/>
      </c>
      <c r="H207" s="9" t="str">
        <f>IFERROR(Returns!G207/G$18-1,"")</f>
        <v/>
      </c>
      <c r="I207" s="9"/>
      <c r="J207" s="17" t="str">
        <f t="shared" ca="1" si="45"/>
        <v/>
      </c>
      <c r="K207" s="17">
        <f t="shared" ca="1" si="36"/>
        <v>0</v>
      </c>
      <c r="L207" s="17" t="str">
        <f t="shared" ca="1" si="37"/>
        <v/>
      </c>
      <c r="M207" s="9"/>
      <c r="N207" s="17" t="str">
        <f t="shared" si="38"/>
        <v/>
      </c>
      <c r="O207" s="17" t="str">
        <f t="shared" ca="1" si="39"/>
        <v/>
      </c>
      <c r="Q207" s="3">
        <f>+'Share Values'!E201</f>
        <v>42188</v>
      </c>
      <c r="R207" s="4">
        <f ca="1">+'Share Values'!CD201</f>
        <v>998774.33000000007</v>
      </c>
      <c r="S207" s="9">
        <f t="shared" ca="1" si="33"/>
        <v>-1.2256699999999565E-3</v>
      </c>
      <c r="T207" s="4">
        <f>+'Share Values'!C201</f>
        <v>14682.4</v>
      </c>
      <c r="U207" s="9">
        <f>Returns!T207/Returns!$T$18-1</f>
        <v>-8.3077795939319188E-3</v>
      </c>
      <c r="V207" s="9"/>
      <c r="W207" s="17">
        <f t="shared" ca="1" si="40"/>
        <v>-1.281068939105845E-3</v>
      </c>
      <c r="X207" s="17">
        <f t="shared" ca="1" si="41"/>
        <v>-1.281068939105845E-3</v>
      </c>
      <c r="Y207" s="17">
        <f t="shared" ca="1" si="42"/>
        <v>-2.0983150654416693E-3</v>
      </c>
      <c r="Z207" s="17"/>
      <c r="AA207" s="17">
        <f t="shared" si="43"/>
        <v>3.0332012570022382E-3</v>
      </c>
      <c r="AB207" s="17">
        <f t="shared" ca="1" si="44"/>
        <v>-4.3142701961080832E-3</v>
      </c>
    </row>
    <row r="208" spans="2:28">
      <c r="B208" s="2">
        <f t="shared" ca="1" si="34"/>
        <v>191</v>
      </c>
      <c r="D208" s="3">
        <f t="shared" si="35"/>
        <v>42804</v>
      </c>
      <c r="E208" s="4" t="str">
        <f t="shared" si="31"/>
        <v/>
      </c>
      <c r="F208" s="9" t="str">
        <f ca="1">IFERROR(Returns!E208/E$18-1,"")</f>
        <v/>
      </c>
      <c r="G208" s="4" t="str">
        <f t="shared" si="32"/>
        <v/>
      </c>
      <c r="H208" s="9" t="str">
        <f>IFERROR(Returns!G208/G$18-1,"")</f>
        <v/>
      </c>
      <c r="I208" s="9"/>
      <c r="J208" s="17" t="str">
        <f t="shared" ca="1" si="45"/>
        <v/>
      </c>
      <c r="K208" s="17">
        <f t="shared" ca="1" si="36"/>
        <v>0</v>
      </c>
      <c r="L208" s="17" t="str">
        <f t="shared" ca="1" si="37"/>
        <v/>
      </c>
      <c r="M208" s="9"/>
      <c r="N208" s="17" t="str">
        <f t="shared" si="38"/>
        <v/>
      </c>
      <c r="O208" s="17" t="str">
        <f t="shared" ca="1" si="39"/>
        <v/>
      </c>
      <c r="Q208" s="3">
        <f>+'Share Values'!E202</f>
        <v>42191</v>
      </c>
      <c r="R208" s="4">
        <f ca="1">+'Share Values'!CD202</f>
        <v>996837.56</v>
      </c>
      <c r="S208" s="9">
        <f t="shared" ca="1" si="33"/>
        <v>-3.1624399999999886E-3</v>
      </c>
      <c r="T208" s="4">
        <f>+'Share Values'!C202</f>
        <v>14593.6</v>
      </c>
      <c r="U208" s="9">
        <f>Returns!T208/Returns!$T$18-1</f>
        <v>-1.4305591203209622E-2</v>
      </c>
      <c r="V208" s="9"/>
      <c r="W208" s="17">
        <f t="shared" ca="1" si="40"/>
        <v>-1.9391467540019747E-3</v>
      </c>
      <c r="X208" s="17">
        <f t="shared" ca="1" si="41"/>
        <v>-1.9391467540019747E-3</v>
      </c>
      <c r="Y208" s="17">
        <f t="shared" ca="1" si="42"/>
        <v>-4.0333928785956097E-3</v>
      </c>
      <c r="Z208" s="17"/>
      <c r="AA208" s="17">
        <f t="shared" si="43"/>
        <v>-6.0480575382770851E-3</v>
      </c>
      <c r="AB208" s="17">
        <f t="shared" ca="1" si="44"/>
        <v>4.1089107842751105E-3</v>
      </c>
    </row>
    <row r="209" spans="2:28">
      <c r="B209" s="2">
        <f t="shared" ca="1" si="34"/>
        <v>192</v>
      </c>
      <c r="D209" s="3">
        <f t="shared" si="35"/>
        <v>42805</v>
      </c>
      <c r="E209" s="4" t="str">
        <f t="shared" si="31"/>
        <v/>
      </c>
      <c r="F209" s="9" t="str">
        <f ca="1">IFERROR(Returns!E209/E$18-1,"")</f>
        <v/>
      </c>
      <c r="G209" s="4" t="str">
        <f t="shared" si="32"/>
        <v/>
      </c>
      <c r="H209" s="9" t="str">
        <f>IFERROR(Returns!G209/G$18-1,"")</f>
        <v/>
      </c>
      <c r="I209" s="9"/>
      <c r="J209" s="17" t="str">
        <f t="shared" ca="1" si="45"/>
        <v/>
      </c>
      <c r="K209" s="17">
        <f t="shared" ca="1" si="36"/>
        <v>0</v>
      </c>
      <c r="L209" s="17" t="str">
        <f t="shared" ca="1" si="37"/>
        <v/>
      </c>
      <c r="M209" s="9"/>
      <c r="N209" s="17" t="str">
        <f t="shared" si="38"/>
        <v/>
      </c>
      <c r="O209" s="17" t="str">
        <f t="shared" ca="1" si="39"/>
        <v/>
      </c>
      <c r="Q209" s="3">
        <f>+'Share Values'!E203</f>
        <v>42192</v>
      </c>
      <c r="R209" s="4">
        <f ca="1">+'Share Values'!CD203</f>
        <v>997789.92</v>
      </c>
      <c r="S209" s="9">
        <f t="shared" ca="1" si="33"/>
        <v>-2.2100800000000032E-3</v>
      </c>
      <c r="T209" s="4">
        <f>+'Share Values'!C203</f>
        <v>14624.5</v>
      </c>
      <c r="U209" s="9">
        <f>Returns!T209/Returns!$T$18-1</f>
        <v>-1.2218514866197405E-2</v>
      </c>
      <c r="V209" s="9"/>
      <c r="W209" s="17">
        <f t="shared" ca="1" si="40"/>
        <v>9.5538133615269416E-4</v>
      </c>
      <c r="X209" s="17">
        <f t="shared" ca="1" si="41"/>
        <v>0</v>
      </c>
      <c r="Y209" s="17" t="str">
        <f t="shared" ca="1" si="42"/>
        <v/>
      </c>
      <c r="Z209" s="17"/>
      <c r="AA209" s="17">
        <f t="shared" si="43"/>
        <v>2.1173665168292555E-3</v>
      </c>
      <c r="AB209" s="17">
        <f t="shared" ca="1" si="44"/>
        <v>-1.1619851806765613E-3</v>
      </c>
    </row>
    <row r="210" spans="2:28">
      <c r="B210" s="2">
        <f t="shared" ca="1" si="34"/>
        <v>193</v>
      </c>
      <c r="D210" s="3">
        <f t="shared" si="35"/>
        <v>42806</v>
      </c>
      <c r="E210" s="4" t="str">
        <f t="shared" ref="E210:E273" si="46">+IFERROR(VLOOKUP(D210,$Q$18:$U$1048576,COLUMNS($Q$18:$R$18),FALSE),"")</f>
        <v/>
      </c>
      <c r="F210" s="9" t="str">
        <f ca="1">IFERROR(Returns!E210/E$18-1,"")</f>
        <v/>
      </c>
      <c r="G210" s="4" t="str">
        <f t="shared" ref="G210:G273" si="47">+IFERROR(VLOOKUP(D210,$Q$18:$U$1048576,COLUMNS($Q$18:$T$18),FALSE),"")</f>
        <v/>
      </c>
      <c r="H210" s="9" t="str">
        <f>IFERROR(Returns!G210/G$18-1,"")</f>
        <v/>
      </c>
      <c r="I210" s="9"/>
      <c r="J210" s="17" t="str">
        <f t="shared" ca="1" si="45"/>
        <v/>
      </c>
      <c r="K210" s="17">
        <f t="shared" ca="1" si="36"/>
        <v>0</v>
      </c>
      <c r="L210" s="17" t="str">
        <f t="shared" ca="1" si="37"/>
        <v/>
      </c>
      <c r="M210" s="9"/>
      <c r="N210" s="17" t="str">
        <f t="shared" si="38"/>
        <v/>
      </c>
      <c r="O210" s="17" t="str">
        <f t="shared" ca="1" si="39"/>
        <v/>
      </c>
      <c r="Q210" s="3">
        <f>+'Share Values'!E204</f>
        <v>42193</v>
      </c>
      <c r="R210" s="4">
        <f ca="1">+'Share Values'!CD204</f>
        <v>995560.46000000008</v>
      </c>
      <c r="S210" s="9">
        <f t="shared" ref="S210:S273" ca="1" si="48">R210/$R$18-1</f>
        <v>-4.4395399999999086E-3</v>
      </c>
      <c r="T210" s="4">
        <f>+'Share Values'!C204</f>
        <v>14412.1</v>
      </c>
      <c r="U210" s="9">
        <f>Returns!T210/Returns!$T$18-1</f>
        <v>-2.6564631823523754E-2</v>
      </c>
      <c r="V210" s="9"/>
      <c r="W210" s="17">
        <f t="shared" ca="1" si="40"/>
        <v>-2.234398198771137E-3</v>
      </c>
      <c r="X210" s="17">
        <f t="shared" ca="1" si="41"/>
        <v>-2.234398198771137E-3</v>
      </c>
      <c r="Y210" s="17">
        <f t="shared" ca="1" si="42"/>
        <v>-2.234398198771137E-3</v>
      </c>
      <c r="Z210" s="17"/>
      <c r="AA210" s="17">
        <f t="shared" si="43"/>
        <v>-1.4523573455502703E-2</v>
      </c>
      <c r="AB210" s="17">
        <f t="shared" ca="1" si="44"/>
        <v>1.2289175256731566E-2</v>
      </c>
    </row>
    <row r="211" spans="2:28">
      <c r="B211" s="2">
        <f t="shared" ca="1" si="34"/>
        <v>194</v>
      </c>
      <c r="D211" s="3">
        <f t="shared" si="35"/>
        <v>42807</v>
      </c>
      <c r="E211" s="4" t="str">
        <f t="shared" si="46"/>
        <v/>
      </c>
      <c r="F211" s="9" t="str">
        <f ca="1">IFERROR(Returns!E211/E$18-1,"")</f>
        <v/>
      </c>
      <c r="G211" s="4" t="str">
        <f t="shared" si="47"/>
        <v/>
      </c>
      <c r="H211" s="9" t="str">
        <f>IFERROR(Returns!G211/G$18-1,"")</f>
        <v/>
      </c>
      <c r="I211" s="9"/>
      <c r="J211" s="17" t="str">
        <f t="shared" ca="1" si="45"/>
        <v/>
      </c>
      <c r="K211" s="17">
        <f t="shared" ca="1" si="36"/>
        <v>0</v>
      </c>
      <c r="L211" s="17" t="str">
        <f t="shared" ca="1" si="37"/>
        <v/>
      </c>
      <c r="M211" s="9"/>
      <c r="N211" s="17" t="str">
        <f t="shared" si="38"/>
        <v/>
      </c>
      <c r="O211" s="17" t="str">
        <f t="shared" ca="1" si="39"/>
        <v/>
      </c>
      <c r="Q211" s="3">
        <f>+'Share Values'!E205</f>
        <v>42194</v>
      </c>
      <c r="R211" s="4">
        <f ca="1">+'Share Values'!CD205</f>
        <v>994835.79</v>
      </c>
      <c r="S211" s="9">
        <f t="shared" ca="1" si="48"/>
        <v>-5.1642100000000024E-3</v>
      </c>
      <c r="T211" s="4">
        <f>+'Share Values'!C205</f>
        <v>14278.5</v>
      </c>
      <c r="U211" s="9">
        <f>Returns!T211/Returns!$T$18-1</f>
        <v>-3.5588366406851479E-2</v>
      </c>
      <c r="V211" s="9"/>
      <c r="W211" s="17">
        <f t="shared" ca="1" si="40"/>
        <v>-7.2790154803858975E-4</v>
      </c>
      <c r="X211" s="17">
        <f t="shared" ca="1" si="41"/>
        <v>-7.2790154803858975E-4</v>
      </c>
      <c r="Y211" s="17">
        <f t="shared" ca="1" si="42"/>
        <v>-2.9606733249019079E-3</v>
      </c>
      <c r="Z211" s="17"/>
      <c r="AA211" s="17">
        <f t="shared" si="43"/>
        <v>-9.2699884125144738E-3</v>
      </c>
      <c r="AB211" s="17">
        <f t="shared" ca="1" si="44"/>
        <v>8.5420868644758841E-3</v>
      </c>
    </row>
    <row r="212" spans="2:28">
      <c r="B212" s="2">
        <f t="shared" ref="B212:B275" ca="1" si="49">+OFFSET(B212,-1,0)+1</f>
        <v>195</v>
      </c>
      <c r="D212" s="3">
        <f t="shared" ref="D212:D275" si="50">+IF(D211+1&lt;=$E$6,D211+1,"")</f>
        <v>42808</v>
      </c>
      <c r="E212" s="4" t="str">
        <f t="shared" si="46"/>
        <v/>
      </c>
      <c r="F212" s="9" t="str">
        <f ca="1">IFERROR(Returns!E212/E$18-1,"")</f>
        <v/>
      </c>
      <c r="G212" s="4" t="str">
        <f t="shared" si="47"/>
        <v/>
      </c>
      <c r="H212" s="9" t="str">
        <f>IFERROR(Returns!G212/G$18-1,"")</f>
        <v/>
      </c>
      <c r="I212" s="9"/>
      <c r="J212" s="17" t="str">
        <f t="shared" ca="1" si="45"/>
        <v/>
      </c>
      <c r="K212" s="17">
        <f t="shared" ref="K212:K275" ca="1" si="51">IFERROR(MIN(J212,0),"")</f>
        <v>0</v>
      </c>
      <c r="L212" s="17" t="str">
        <f t="shared" ref="L212:L275" ca="1" si="52">IFERROR(IF(AND(K212&lt;0,K211&lt;0),(1+K212)*(1+L211)-1,IF(K212&lt;0,K212,"")),"")</f>
        <v/>
      </c>
      <c r="M212" s="9"/>
      <c r="N212" s="17" t="str">
        <f t="shared" ref="N212:N275" si="53">+IFERROR(G212/G211-1,"")</f>
        <v/>
      </c>
      <c r="O212" s="17" t="str">
        <f t="shared" ref="O212:O275" ca="1" si="54">+IFERROR(J212-N212,"")</f>
        <v/>
      </c>
      <c r="Q212" s="3">
        <f>+'Share Values'!E206</f>
        <v>42195</v>
      </c>
      <c r="R212" s="4">
        <f ca="1">+'Share Values'!CD206</f>
        <v>993437.6100000001</v>
      </c>
      <c r="S212" s="9">
        <f t="shared" ca="1" si="48"/>
        <v>-6.562389999999918E-3</v>
      </c>
      <c r="T212" s="4">
        <f>+'Share Values'!C206</f>
        <v>14411.1</v>
      </c>
      <c r="U212" s="9">
        <f>Returns!T212/Returns!$T$18-1</f>
        <v>-2.6632174747051707E-2</v>
      </c>
      <c r="V212" s="9"/>
      <c r="W212" s="17">
        <f t="shared" ref="W212:W275" ca="1" si="55">(R212/R211)-1</f>
        <v>-1.4054379768544401E-3</v>
      </c>
      <c r="X212" s="17">
        <f t="shared" ref="X212:X275" ca="1" si="56">IF(W212&lt;0,W212,0)</f>
        <v>-1.4054379768544401E-3</v>
      </c>
      <c r="Y212" s="17">
        <f t="shared" ref="Y212:Y275" ca="1" si="57">IF(AND(X212&lt;0,X211&lt;0),(1+X212)*(1+Y211)-1,IF(X212&lt;0,X212,""))</f>
        <v>-4.3619502590285242E-3</v>
      </c>
      <c r="Z212" s="17"/>
      <c r="AA212" s="17">
        <f t="shared" ref="AA212:AA275" si="58">+T212/T211-1</f>
        <v>9.2866897783381308E-3</v>
      </c>
      <c r="AB212" s="17">
        <f t="shared" ref="AB212:AB275" ca="1" si="59">+W212-AA212</f>
        <v>-1.0692127755192571E-2</v>
      </c>
    </row>
    <row r="213" spans="2:28">
      <c r="B213" s="2">
        <f t="shared" ca="1" si="49"/>
        <v>196</v>
      </c>
      <c r="D213" s="3">
        <f t="shared" si="50"/>
        <v>42809</v>
      </c>
      <c r="E213" s="4" t="str">
        <f t="shared" si="46"/>
        <v/>
      </c>
      <c r="F213" s="9" t="str">
        <f ca="1">IFERROR(Returns!E213/E$18-1,"")</f>
        <v/>
      </c>
      <c r="G213" s="4" t="str">
        <f t="shared" si="47"/>
        <v/>
      </c>
      <c r="H213" s="9" t="str">
        <f>IFERROR(Returns!G213/G$18-1,"")</f>
        <v/>
      </c>
      <c r="I213" s="9"/>
      <c r="J213" s="17" t="str">
        <f t="shared" ca="1" si="45"/>
        <v/>
      </c>
      <c r="K213" s="17">
        <f t="shared" ca="1" si="51"/>
        <v>0</v>
      </c>
      <c r="L213" s="17" t="str">
        <f t="shared" ca="1" si="52"/>
        <v/>
      </c>
      <c r="M213" s="9"/>
      <c r="N213" s="17" t="str">
        <f t="shared" si="53"/>
        <v/>
      </c>
      <c r="O213" s="17" t="str">
        <f t="shared" ca="1" si="54"/>
        <v/>
      </c>
      <c r="Q213" s="3">
        <f>+'Share Values'!E207</f>
        <v>42198</v>
      </c>
      <c r="R213" s="4">
        <f ca="1">+'Share Values'!CD207</f>
        <v>996489.94000000006</v>
      </c>
      <c r="S213" s="9">
        <f t="shared" ca="1" si="48"/>
        <v>-3.5100599999999815E-3</v>
      </c>
      <c r="T213" s="4">
        <f>+'Share Values'!C207</f>
        <v>14533.2</v>
      </c>
      <c r="U213" s="9">
        <f>Returns!T213/Returns!$T$18-1</f>
        <v>-1.8385183784294878E-2</v>
      </c>
      <c r="V213" s="9"/>
      <c r="W213" s="17">
        <f t="shared" ca="1" si="55"/>
        <v>3.0724928966601173E-3</v>
      </c>
      <c r="X213" s="17">
        <f t="shared" ca="1" si="56"/>
        <v>0</v>
      </c>
      <c r="Y213" s="17" t="str">
        <f t="shared" ca="1" si="57"/>
        <v/>
      </c>
      <c r="Z213" s="17"/>
      <c r="AA213" s="17">
        <f t="shared" si="58"/>
        <v>8.4726356766660071E-3</v>
      </c>
      <c r="AB213" s="17">
        <f t="shared" ca="1" si="59"/>
        <v>-5.4001427800058899E-3</v>
      </c>
    </row>
    <row r="214" spans="2:28">
      <c r="B214" s="2">
        <f t="shared" ca="1" si="49"/>
        <v>197</v>
      </c>
      <c r="D214" s="3">
        <f t="shared" si="50"/>
        <v>42810</v>
      </c>
      <c r="E214" s="4" t="str">
        <f t="shared" si="46"/>
        <v/>
      </c>
      <c r="F214" s="9" t="str">
        <f ca="1">IFERROR(Returns!E214/E$18-1,"")</f>
        <v/>
      </c>
      <c r="G214" s="4" t="str">
        <f t="shared" si="47"/>
        <v/>
      </c>
      <c r="H214" s="9" t="str">
        <f>IFERROR(Returns!G214/G$18-1,"")</f>
        <v/>
      </c>
      <c r="I214" s="9"/>
      <c r="J214" s="17" t="str">
        <f t="shared" ca="1" si="45"/>
        <v/>
      </c>
      <c r="K214" s="17">
        <f t="shared" ca="1" si="51"/>
        <v>0</v>
      </c>
      <c r="L214" s="17" t="str">
        <f t="shared" ca="1" si="52"/>
        <v/>
      </c>
      <c r="M214" s="9"/>
      <c r="N214" s="17" t="str">
        <f t="shared" si="53"/>
        <v/>
      </c>
      <c r="O214" s="17" t="str">
        <f t="shared" ca="1" si="54"/>
        <v/>
      </c>
      <c r="Q214" s="3">
        <f>+'Share Values'!E208</f>
        <v>42199</v>
      </c>
      <c r="R214" s="4">
        <f ca="1">+'Share Values'!CD208</f>
        <v>997833.85000000009</v>
      </c>
      <c r="S214" s="9">
        <f t="shared" ca="1" si="48"/>
        <v>-2.1661499999998668E-3</v>
      </c>
      <c r="T214" s="4">
        <f>+'Share Values'!C208</f>
        <v>14599.4</v>
      </c>
      <c r="U214" s="9">
        <f>Returns!T214/Returns!$T$18-1</f>
        <v>-1.3913842246747854E-2</v>
      </c>
      <c r="V214" s="9"/>
      <c r="W214" s="17">
        <f t="shared" ca="1" si="55"/>
        <v>1.3486438207295226E-3</v>
      </c>
      <c r="X214" s="17">
        <f t="shared" ca="1" si="56"/>
        <v>0</v>
      </c>
      <c r="Y214" s="17" t="str">
        <f t="shared" ca="1" si="57"/>
        <v/>
      </c>
      <c r="Z214" s="17"/>
      <c r="AA214" s="17">
        <f t="shared" si="58"/>
        <v>4.5550876613547064E-3</v>
      </c>
      <c r="AB214" s="17">
        <f t="shared" ca="1" si="59"/>
        <v>-3.2064438406251838E-3</v>
      </c>
    </row>
    <row r="215" spans="2:28">
      <c r="B215" s="2">
        <f t="shared" ca="1" si="49"/>
        <v>198</v>
      </c>
      <c r="D215" s="3">
        <f t="shared" si="50"/>
        <v>42811</v>
      </c>
      <c r="E215" s="4" t="str">
        <f t="shared" si="46"/>
        <v/>
      </c>
      <c r="F215" s="9" t="str">
        <f ca="1">IFERROR(Returns!E215/E$18-1,"")</f>
        <v/>
      </c>
      <c r="G215" s="4" t="str">
        <f t="shared" si="47"/>
        <v/>
      </c>
      <c r="H215" s="9" t="str">
        <f>IFERROR(Returns!G215/G$18-1,"")</f>
        <v/>
      </c>
      <c r="I215" s="9"/>
      <c r="J215" s="17" t="str">
        <f t="shared" ca="1" si="45"/>
        <v/>
      </c>
      <c r="K215" s="17">
        <f t="shared" ca="1" si="51"/>
        <v>0</v>
      </c>
      <c r="L215" s="17" t="str">
        <f t="shared" ca="1" si="52"/>
        <v/>
      </c>
      <c r="M215" s="9"/>
      <c r="N215" s="17" t="str">
        <f t="shared" si="53"/>
        <v/>
      </c>
      <c r="O215" s="17" t="str">
        <f t="shared" ca="1" si="54"/>
        <v/>
      </c>
      <c r="Q215" s="3">
        <f>+'Share Values'!E209</f>
        <v>42200</v>
      </c>
      <c r="R215" s="4">
        <f ca="1">+'Share Values'!CD209</f>
        <v>997202.55</v>
      </c>
      <c r="S215" s="9">
        <f t="shared" ca="1" si="48"/>
        <v>-2.7974499999999791E-3</v>
      </c>
      <c r="T215" s="4">
        <f>+'Share Values'!C209</f>
        <v>14662.3</v>
      </c>
      <c r="U215" s="9">
        <f>Returns!T215/Returns!$T$18-1</f>
        <v>-9.6653923568428279E-3</v>
      </c>
      <c r="V215" s="9"/>
      <c r="W215" s="17">
        <f t="shared" ca="1" si="55"/>
        <v>-6.3267045911508113E-4</v>
      </c>
      <c r="X215" s="17">
        <f t="shared" ca="1" si="56"/>
        <v>-6.3267045911508113E-4</v>
      </c>
      <c r="Y215" s="17">
        <f t="shared" ca="1" si="57"/>
        <v>-6.3267045911508113E-4</v>
      </c>
      <c r="Z215" s="17"/>
      <c r="AA215" s="17">
        <f t="shared" si="58"/>
        <v>4.3083962354617533E-3</v>
      </c>
      <c r="AB215" s="17">
        <f t="shared" ca="1" si="59"/>
        <v>-4.9410666945768345E-3</v>
      </c>
    </row>
    <row r="216" spans="2:28">
      <c r="B216" s="2">
        <f t="shared" ca="1" si="49"/>
        <v>199</v>
      </c>
      <c r="D216" s="3">
        <f t="shared" si="50"/>
        <v>42812</v>
      </c>
      <c r="E216" s="4" t="str">
        <f t="shared" si="46"/>
        <v/>
      </c>
      <c r="F216" s="9" t="str">
        <f ca="1">IFERROR(Returns!E216/E$18-1,"")</f>
        <v/>
      </c>
      <c r="G216" s="4" t="str">
        <f t="shared" si="47"/>
        <v/>
      </c>
      <c r="H216" s="9" t="str">
        <f>IFERROR(Returns!G216/G$18-1,"")</f>
        <v/>
      </c>
      <c r="I216" s="9"/>
      <c r="J216" s="17" t="str">
        <f t="shared" ca="1" si="45"/>
        <v/>
      </c>
      <c r="K216" s="17">
        <f t="shared" ca="1" si="51"/>
        <v>0</v>
      </c>
      <c r="L216" s="17" t="str">
        <f t="shared" ca="1" si="52"/>
        <v/>
      </c>
      <c r="M216" s="9"/>
      <c r="N216" s="17" t="str">
        <f t="shared" si="53"/>
        <v/>
      </c>
      <c r="O216" s="17" t="str">
        <f t="shared" ca="1" si="54"/>
        <v/>
      </c>
      <c r="Q216" s="3">
        <f>+'Share Values'!E210</f>
        <v>42201</v>
      </c>
      <c r="R216" s="4">
        <f ca="1">+'Share Values'!CD210</f>
        <v>995401.45000000007</v>
      </c>
      <c r="S216" s="9">
        <f t="shared" ca="1" si="48"/>
        <v>-4.598549999999979E-3</v>
      </c>
      <c r="T216" s="4">
        <f>+'Share Values'!C210</f>
        <v>14731.1</v>
      </c>
      <c r="U216" s="9">
        <f>Returns!T216/Returns!$T$18-1</f>
        <v>-5.0184392181230608E-3</v>
      </c>
      <c r="V216" s="9"/>
      <c r="W216" s="17">
        <f t="shared" ca="1" si="55"/>
        <v>-1.8061526216514023E-3</v>
      </c>
      <c r="X216" s="17">
        <f t="shared" ca="1" si="56"/>
        <v>-1.8061526216514023E-3</v>
      </c>
      <c r="Y216" s="17">
        <f t="shared" ca="1" si="57"/>
        <v>-2.4376803813581649E-3</v>
      </c>
      <c r="Z216" s="17"/>
      <c r="AA216" s="17">
        <f t="shared" si="58"/>
        <v>4.692306118412537E-3</v>
      </c>
      <c r="AB216" s="17">
        <f t="shared" ca="1" si="59"/>
        <v>-6.4984587400639393E-3</v>
      </c>
    </row>
    <row r="217" spans="2:28">
      <c r="B217" s="2">
        <f t="shared" ca="1" si="49"/>
        <v>200</v>
      </c>
      <c r="D217" s="3">
        <f t="shared" si="50"/>
        <v>42813</v>
      </c>
      <c r="E217" s="4" t="str">
        <f t="shared" si="46"/>
        <v/>
      </c>
      <c r="F217" s="9" t="str">
        <f ca="1">IFERROR(Returns!E217/E$18-1,"")</f>
        <v/>
      </c>
      <c r="G217" s="4" t="str">
        <f t="shared" si="47"/>
        <v/>
      </c>
      <c r="H217" s="9" t="str">
        <f>IFERROR(Returns!G217/G$18-1,"")</f>
        <v/>
      </c>
      <c r="I217" s="9"/>
      <c r="J217" s="17" t="str">
        <f t="shared" ca="1" si="45"/>
        <v/>
      </c>
      <c r="K217" s="17">
        <f t="shared" ca="1" si="51"/>
        <v>0</v>
      </c>
      <c r="L217" s="17" t="str">
        <f t="shared" ca="1" si="52"/>
        <v/>
      </c>
      <c r="M217" s="9"/>
      <c r="N217" s="17" t="str">
        <f t="shared" si="53"/>
        <v/>
      </c>
      <c r="O217" s="17" t="str">
        <f t="shared" ca="1" si="54"/>
        <v/>
      </c>
      <c r="Q217" s="3">
        <f>+'Share Values'!E211</f>
        <v>42202</v>
      </c>
      <c r="R217" s="4">
        <f ca="1">+'Share Values'!CD211</f>
        <v>994240.99</v>
      </c>
      <c r="S217" s="9">
        <f t="shared" ca="1" si="48"/>
        <v>-5.7590100000000088E-3</v>
      </c>
      <c r="T217" s="4">
        <f>+'Share Values'!C211</f>
        <v>14642.8</v>
      </c>
      <c r="U217" s="9">
        <f>Returns!T217/Returns!$T$18-1</f>
        <v>-1.0982479365636899E-2</v>
      </c>
      <c r="V217" s="9"/>
      <c r="W217" s="17">
        <f t="shared" ca="1" si="55"/>
        <v>-1.1658210865577168E-3</v>
      </c>
      <c r="X217" s="17">
        <f t="shared" ca="1" si="56"/>
        <v>-1.1658210865577168E-3</v>
      </c>
      <c r="Y217" s="17">
        <f t="shared" ca="1" si="57"/>
        <v>-3.6006595687250176E-3</v>
      </c>
      <c r="Z217" s="17"/>
      <c r="AA217" s="17">
        <f t="shared" si="58"/>
        <v>-5.9941212808276578E-3</v>
      </c>
      <c r="AB217" s="17">
        <f t="shared" ca="1" si="59"/>
        <v>4.8283001942699411E-3</v>
      </c>
    </row>
    <row r="218" spans="2:28">
      <c r="B218" s="2">
        <f t="shared" ca="1" si="49"/>
        <v>201</v>
      </c>
      <c r="D218" s="3">
        <f t="shared" si="50"/>
        <v>42814</v>
      </c>
      <c r="E218" s="4" t="str">
        <f t="shared" si="46"/>
        <v/>
      </c>
      <c r="F218" s="9" t="str">
        <f ca="1">IFERROR(Returns!E218/E$18-1,"")</f>
        <v/>
      </c>
      <c r="G218" s="4" t="str">
        <f t="shared" si="47"/>
        <v/>
      </c>
      <c r="H218" s="9" t="str">
        <f>IFERROR(Returns!G218/G$18-1,"")</f>
        <v/>
      </c>
      <c r="I218" s="9"/>
      <c r="J218" s="17" t="str">
        <f t="shared" ca="1" si="45"/>
        <v/>
      </c>
      <c r="K218" s="17">
        <f t="shared" ca="1" si="51"/>
        <v>0</v>
      </c>
      <c r="L218" s="17" t="str">
        <f t="shared" ca="1" si="52"/>
        <v/>
      </c>
      <c r="M218" s="9"/>
      <c r="N218" s="17" t="str">
        <f t="shared" si="53"/>
        <v/>
      </c>
      <c r="O218" s="17" t="str">
        <f t="shared" ca="1" si="54"/>
        <v/>
      </c>
      <c r="Q218" s="3">
        <f>+'Share Values'!E212</f>
        <v>42205</v>
      </c>
      <c r="R218" s="4">
        <f ca="1">+'Share Values'!CD212</f>
        <v>991376.54</v>
      </c>
      <c r="S218" s="9">
        <f t="shared" ca="1" si="48"/>
        <v>-8.6234599999999162E-3</v>
      </c>
      <c r="T218" s="4">
        <f>+'Share Values'!C212</f>
        <v>14425.6</v>
      </c>
      <c r="U218" s="9">
        <f>Returns!T218/Returns!$T$18-1</f>
        <v>-2.5652802355897175E-2</v>
      </c>
      <c r="V218" s="9"/>
      <c r="W218" s="17">
        <f t="shared" ca="1" si="55"/>
        <v>-2.8810419493969786E-3</v>
      </c>
      <c r="X218" s="17">
        <f t="shared" ca="1" si="56"/>
        <v>-2.8810419493969786E-3</v>
      </c>
      <c r="Y218" s="17">
        <f t="shared" ca="1" si="57"/>
        <v>-6.4713278668590002E-3</v>
      </c>
      <c r="Z218" s="17"/>
      <c r="AA218" s="17">
        <f t="shared" si="58"/>
        <v>-1.483322861747749E-2</v>
      </c>
      <c r="AB218" s="17">
        <f t="shared" ca="1" si="59"/>
        <v>1.1952186668080511E-2</v>
      </c>
    </row>
    <row r="219" spans="2:28">
      <c r="B219" s="2">
        <f t="shared" ca="1" si="49"/>
        <v>202</v>
      </c>
      <c r="D219" s="3">
        <f t="shared" si="50"/>
        <v>42815</v>
      </c>
      <c r="E219" s="4" t="str">
        <f t="shared" si="46"/>
        <v/>
      </c>
      <c r="F219" s="9" t="str">
        <f ca="1">IFERROR(Returns!E219/E$18-1,"")</f>
        <v/>
      </c>
      <c r="G219" s="4" t="str">
        <f t="shared" si="47"/>
        <v/>
      </c>
      <c r="H219" s="9" t="str">
        <f>IFERROR(Returns!G219/G$18-1,"")</f>
        <v/>
      </c>
      <c r="I219" s="9"/>
      <c r="J219" s="17" t="str">
        <f t="shared" ca="1" si="45"/>
        <v/>
      </c>
      <c r="K219" s="17">
        <f t="shared" ca="1" si="51"/>
        <v>0</v>
      </c>
      <c r="L219" s="17" t="str">
        <f t="shared" ca="1" si="52"/>
        <v/>
      </c>
      <c r="M219" s="9"/>
      <c r="N219" s="17" t="str">
        <f t="shared" si="53"/>
        <v/>
      </c>
      <c r="O219" s="17" t="str">
        <f t="shared" ca="1" si="54"/>
        <v/>
      </c>
      <c r="Q219" s="3">
        <f>+'Share Values'!E213</f>
        <v>42206</v>
      </c>
      <c r="R219" s="4">
        <f ca="1">+'Share Values'!CD213</f>
        <v>993336.31</v>
      </c>
      <c r="S219" s="9">
        <f t="shared" ca="1" si="48"/>
        <v>-6.6636899999998889E-3</v>
      </c>
      <c r="T219" s="4">
        <f>+'Share Values'!C213</f>
        <v>14376.2</v>
      </c>
      <c r="U219" s="9">
        <f>Returns!T219/Returns!$T$18-1</f>
        <v>-2.8989422778175511E-2</v>
      </c>
      <c r="V219" s="9"/>
      <c r="W219" s="17">
        <f t="shared" ca="1" si="55"/>
        <v>1.9768170023470866E-3</v>
      </c>
      <c r="X219" s="17">
        <f t="shared" ca="1" si="56"/>
        <v>0</v>
      </c>
      <c r="Y219" s="17" t="str">
        <f t="shared" ca="1" si="57"/>
        <v/>
      </c>
      <c r="Z219" s="17"/>
      <c r="AA219" s="17">
        <f t="shared" si="58"/>
        <v>-3.4244676131321983E-3</v>
      </c>
      <c r="AB219" s="17">
        <f t="shared" ca="1" si="59"/>
        <v>5.4012846154792848E-3</v>
      </c>
    </row>
    <row r="220" spans="2:28">
      <c r="B220" s="2">
        <f t="shared" ca="1" si="49"/>
        <v>203</v>
      </c>
      <c r="D220" s="3">
        <f t="shared" si="50"/>
        <v>42816</v>
      </c>
      <c r="E220" s="4" t="str">
        <f t="shared" si="46"/>
        <v/>
      </c>
      <c r="F220" s="9" t="str">
        <f ca="1">IFERROR(Returns!E220/E$18-1,"")</f>
        <v/>
      </c>
      <c r="G220" s="4" t="str">
        <f t="shared" si="47"/>
        <v/>
      </c>
      <c r="H220" s="9" t="str">
        <f>IFERROR(Returns!G220/G$18-1,"")</f>
        <v/>
      </c>
      <c r="I220" s="9"/>
      <c r="J220" s="17" t="str">
        <f t="shared" ca="1" si="45"/>
        <v/>
      </c>
      <c r="K220" s="17">
        <f t="shared" ca="1" si="51"/>
        <v>0</v>
      </c>
      <c r="L220" s="17" t="str">
        <f t="shared" ca="1" si="52"/>
        <v/>
      </c>
      <c r="M220" s="9"/>
      <c r="N220" s="17" t="str">
        <f t="shared" si="53"/>
        <v/>
      </c>
      <c r="O220" s="17" t="str">
        <f t="shared" ca="1" si="54"/>
        <v/>
      </c>
      <c r="Q220" s="3">
        <f>+'Share Values'!E214</f>
        <v>42207</v>
      </c>
      <c r="R220" s="4">
        <f ca="1">+'Share Values'!CD214</f>
        <v>990982.07000000007</v>
      </c>
      <c r="S220" s="9">
        <f t="shared" ca="1" si="48"/>
        <v>-9.0179299999999518E-3</v>
      </c>
      <c r="T220" s="4">
        <f>+'Share Values'!C214</f>
        <v>14307.1</v>
      </c>
      <c r="U220" s="9">
        <f>Returns!T220/Returns!$T$18-1</f>
        <v>-3.3656638793953531E-2</v>
      </c>
      <c r="V220" s="9"/>
      <c r="W220" s="17">
        <f t="shared" ca="1" si="55"/>
        <v>-2.3700331663100149E-3</v>
      </c>
      <c r="X220" s="17">
        <f t="shared" ca="1" si="56"/>
        <v>-2.3700331663100149E-3</v>
      </c>
      <c r="Y220" s="17">
        <f t="shared" ca="1" si="57"/>
        <v>-2.3700331663100149E-3</v>
      </c>
      <c r="Z220" s="17"/>
      <c r="AA220" s="17">
        <f t="shared" si="58"/>
        <v>-4.8065552788637556E-3</v>
      </c>
      <c r="AB220" s="17">
        <f t="shared" ca="1" si="59"/>
        <v>2.4365221125537406E-3</v>
      </c>
    </row>
    <row r="221" spans="2:28">
      <c r="B221" s="2">
        <f t="shared" ca="1" si="49"/>
        <v>204</v>
      </c>
      <c r="D221" s="3">
        <f t="shared" si="50"/>
        <v>42817</v>
      </c>
      <c r="E221" s="4" t="str">
        <f t="shared" si="46"/>
        <v/>
      </c>
      <c r="F221" s="9" t="str">
        <f ca="1">IFERROR(Returns!E221/E$18-1,"")</f>
        <v/>
      </c>
      <c r="G221" s="4" t="str">
        <f t="shared" si="47"/>
        <v/>
      </c>
      <c r="H221" s="9" t="str">
        <f>IFERROR(Returns!G221/G$18-1,"")</f>
        <v/>
      </c>
      <c r="I221" s="9"/>
      <c r="J221" s="17" t="str">
        <f t="shared" ca="1" si="45"/>
        <v/>
      </c>
      <c r="K221" s="17">
        <f t="shared" ca="1" si="51"/>
        <v>0</v>
      </c>
      <c r="L221" s="17" t="str">
        <f t="shared" ca="1" si="52"/>
        <v/>
      </c>
      <c r="M221" s="9"/>
      <c r="N221" s="17" t="str">
        <f t="shared" si="53"/>
        <v/>
      </c>
      <c r="O221" s="17" t="str">
        <f t="shared" ca="1" si="54"/>
        <v/>
      </c>
      <c r="Q221" s="3">
        <f>+'Share Values'!E215</f>
        <v>42208</v>
      </c>
      <c r="R221" s="4">
        <f ca="1">+'Share Values'!CD215</f>
        <v>988083.43</v>
      </c>
      <c r="S221" s="9">
        <f t="shared" ca="1" si="48"/>
        <v>-1.1916569999999904E-2</v>
      </c>
      <c r="T221" s="4">
        <f>+'Share Values'!C215</f>
        <v>14265.4</v>
      </c>
      <c r="U221" s="9">
        <f>Returns!T221/Returns!$T$18-1</f>
        <v>-3.6473178705067055E-2</v>
      </c>
      <c r="V221" s="9"/>
      <c r="W221" s="17">
        <f t="shared" ca="1" si="55"/>
        <v>-2.9250176040016562E-3</v>
      </c>
      <c r="X221" s="17">
        <f t="shared" ca="1" si="56"/>
        <v>-2.9250176040016562E-3</v>
      </c>
      <c r="Y221" s="17">
        <f t="shared" ca="1" si="57"/>
        <v>-5.2881183815781663E-3</v>
      </c>
      <c r="Z221" s="17"/>
      <c r="AA221" s="17">
        <f t="shared" si="58"/>
        <v>-2.9146367887272762E-3</v>
      </c>
      <c r="AB221" s="17">
        <f t="shared" ca="1" si="59"/>
        <v>-1.0380815274380062E-5</v>
      </c>
    </row>
    <row r="222" spans="2:28">
      <c r="B222" s="2">
        <f t="shared" ca="1" si="49"/>
        <v>205</v>
      </c>
      <c r="D222" s="3">
        <f t="shared" si="50"/>
        <v>42818</v>
      </c>
      <c r="E222" s="4" t="str">
        <f t="shared" si="46"/>
        <v/>
      </c>
      <c r="F222" s="9" t="str">
        <f ca="1">IFERROR(Returns!E222/E$18-1,"")</f>
        <v/>
      </c>
      <c r="G222" s="4" t="str">
        <f t="shared" si="47"/>
        <v/>
      </c>
      <c r="H222" s="9" t="str">
        <f>IFERROR(Returns!G222/G$18-1,"")</f>
        <v/>
      </c>
      <c r="I222" s="9"/>
      <c r="J222" s="17" t="str">
        <f t="shared" ca="1" si="45"/>
        <v/>
      </c>
      <c r="K222" s="17">
        <f t="shared" ca="1" si="51"/>
        <v>0</v>
      </c>
      <c r="L222" s="17" t="str">
        <f t="shared" ca="1" si="52"/>
        <v/>
      </c>
      <c r="M222" s="9"/>
      <c r="N222" s="17" t="str">
        <f t="shared" si="53"/>
        <v/>
      </c>
      <c r="O222" s="17" t="str">
        <f t="shared" ca="1" si="54"/>
        <v/>
      </c>
      <c r="Q222" s="3">
        <f>+'Share Values'!E216</f>
        <v>42209</v>
      </c>
      <c r="R222" s="4">
        <f ca="1">+'Share Values'!CD216</f>
        <v>984518.05</v>
      </c>
      <c r="S222" s="9">
        <f t="shared" ca="1" si="48"/>
        <v>-1.5481949999999967E-2</v>
      </c>
      <c r="T222" s="4">
        <f>+'Share Values'!C216</f>
        <v>14186.2</v>
      </c>
      <c r="U222" s="9">
        <f>Returns!T222/Returns!$T$18-1</f>
        <v>-4.1822578248476794E-2</v>
      </c>
      <c r="V222" s="9"/>
      <c r="W222" s="17">
        <f t="shared" ca="1" si="55"/>
        <v>-3.6083795069815627E-3</v>
      </c>
      <c r="X222" s="17">
        <f t="shared" ca="1" si="56"/>
        <v>-3.6083795069815627E-3</v>
      </c>
      <c r="Y222" s="17">
        <f t="shared" ca="1" si="57"/>
        <v>-8.8774163505611625E-3</v>
      </c>
      <c r="Z222" s="17"/>
      <c r="AA222" s="17">
        <f t="shared" si="58"/>
        <v>-5.5518947943975494E-3</v>
      </c>
      <c r="AB222" s="17">
        <f t="shared" ca="1" si="59"/>
        <v>1.9435152874159867E-3</v>
      </c>
    </row>
    <row r="223" spans="2:28">
      <c r="B223" s="2">
        <f t="shared" ca="1" si="49"/>
        <v>206</v>
      </c>
      <c r="D223" s="3">
        <f t="shared" si="50"/>
        <v>42819</v>
      </c>
      <c r="E223" s="4" t="str">
        <f t="shared" si="46"/>
        <v/>
      </c>
      <c r="F223" s="9" t="str">
        <f ca="1">IFERROR(Returns!E223/E$18-1,"")</f>
        <v/>
      </c>
      <c r="G223" s="4" t="str">
        <f t="shared" si="47"/>
        <v/>
      </c>
      <c r="H223" s="9" t="str">
        <f>IFERROR(Returns!G223/G$18-1,"")</f>
        <v/>
      </c>
      <c r="I223" s="9"/>
      <c r="J223" s="17" t="str">
        <f t="shared" ca="1" si="45"/>
        <v/>
      </c>
      <c r="K223" s="17">
        <f t="shared" ca="1" si="51"/>
        <v>0</v>
      </c>
      <c r="L223" s="17" t="str">
        <f t="shared" ca="1" si="52"/>
        <v/>
      </c>
      <c r="M223" s="9"/>
      <c r="N223" s="17" t="str">
        <f t="shared" si="53"/>
        <v/>
      </c>
      <c r="O223" s="17" t="str">
        <f t="shared" ca="1" si="54"/>
        <v/>
      </c>
      <c r="Q223" s="3">
        <f>+'Share Values'!E217</f>
        <v>42212</v>
      </c>
      <c r="R223" s="4">
        <f ca="1">+'Share Values'!CD217</f>
        <v>980607.95</v>
      </c>
      <c r="S223" s="9">
        <f t="shared" ca="1" si="48"/>
        <v>-1.9392049999999994E-2</v>
      </c>
      <c r="T223" s="4">
        <f>+'Share Values'!C217</f>
        <v>14001.4</v>
      </c>
      <c r="U223" s="9">
        <f>Returns!T223/Returns!$T$18-1</f>
        <v>-5.4304510516433147E-2</v>
      </c>
      <c r="V223" s="9"/>
      <c r="W223" s="17">
        <f t="shared" ca="1" si="55"/>
        <v>-3.971587925686193E-3</v>
      </c>
      <c r="X223" s="17">
        <f t="shared" ca="1" si="56"/>
        <v>-3.971587925686193E-3</v>
      </c>
      <c r="Y223" s="17">
        <f t="shared" ca="1" si="57"/>
        <v>-1.2813746836658146E-2</v>
      </c>
      <c r="Z223" s="17"/>
      <c r="AA223" s="17">
        <f t="shared" si="58"/>
        <v>-1.302674430079942E-2</v>
      </c>
      <c r="AB223" s="17">
        <f t="shared" ca="1" si="59"/>
        <v>9.0551563751132269E-3</v>
      </c>
    </row>
    <row r="224" spans="2:28">
      <c r="B224" s="2">
        <f t="shared" ca="1" si="49"/>
        <v>207</v>
      </c>
      <c r="D224" s="3">
        <f t="shared" si="50"/>
        <v>42820</v>
      </c>
      <c r="E224" s="4" t="str">
        <f t="shared" si="46"/>
        <v/>
      </c>
      <c r="F224" s="9" t="str">
        <f ca="1">IFERROR(Returns!E224/E$18-1,"")</f>
        <v/>
      </c>
      <c r="G224" s="4" t="str">
        <f t="shared" si="47"/>
        <v/>
      </c>
      <c r="H224" s="9" t="str">
        <f>IFERROR(Returns!G224/G$18-1,"")</f>
        <v/>
      </c>
      <c r="I224" s="9"/>
      <c r="J224" s="17" t="str">
        <f t="shared" ca="1" si="45"/>
        <v/>
      </c>
      <c r="K224" s="17">
        <f t="shared" ca="1" si="51"/>
        <v>0</v>
      </c>
      <c r="L224" s="17" t="str">
        <f t="shared" ca="1" si="52"/>
        <v/>
      </c>
      <c r="M224" s="9"/>
      <c r="N224" s="17" t="str">
        <f t="shared" si="53"/>
        <v/>
      </c>
      <c r="O224" s="17" t="str">
        <f t="shared" ca="1" si="54"/>
        <v/>
      </c>
      <c r="Q224" s="3">
        <f>+'Share Values'!E218</f>
        <v>42213</v>
      </c>
      <c r="R224" s="4">
        <f ca="1">+'Share Values'!CD218</f>
        <v>985665.5</v>
      </c>
      <c r="S224" s="9">
        <f t="shared" ca="1" si="48"/>
        <v>-1.4334500000000028E-2</v>
      </c>
      <c r="T224" s="4">
        <f>+'Share Values'!C218</f>
        <v>14077.4</v>
      </c>
      <c r="U224" s="9">
        <f>Returns!T224/Returns!$T$18-1</f>
        <v>-4.9171248328312656E-2</v>
      </c>
      <c r="V224" s="9"/>
      <c r="W224" s="17">
        <f t="shared" ca="1" si="55"/>
        <v>5.1575657733551328E-3</v>
      </c>
      <c r="X224" s="17">
        <f t="shared" ca="1" si="56"/>
        <v>0</v>
      </c>
      <c r="Y224" s="17" t="str">
        <f t="shared" ca="1" si="57"/>
        <v/>
      </c>
      <c r="Z224" s="17"/>
      <c r="AA224" s="17">
        <f t="shared" si="58"/>
        <v>5.4280286257089028E-3</v>
      </c>
      <c r="AB224" s="17">
        <f t="shared" ca="1" si="59"/>
        <v>-2.7046285235376999E-4</v>
      </c>
    </row>
    <row r="225" spans="2:28">
      <c r="B225" s="2">
        <f t="shared" ca="1" si="49"/>
        <v>208</v>
      </c>
      <c r="D225" s="3">
        <f t="shared" si="50"/>
        <v>42821</v>
      </c>
      <c r="E225" s="4" t="str">
        <f t="shared" si="46"/>
        <v/>
      </c>
      <c r="F225" s="9" t="str">
        <f ca="1">IFERROR(Returns!E225/E$18-1,"")</f>
        <v/>
      </c>
      <c r="G225" s="4" t="str">
        <f t="shared" si="47"/>
        <v/>
      </c>
      <c r="H225" s="9" t="str">
        <f>IFERROR(Returns!G225/G$18-1,"")</f>
        <v/>
      </c>
      <c r="I225" s="9"/>
      <c r="J225" s="17" t="str">
        <f t="shared" ca="1" si="45"/>
        <v/>
      </c>
      <c r="K225" s="17">
        <f t="shared" ca="1" si="51"/>
        <v>0</v>
      </c>
      <c r="L225" s="17" t="str">
        <f t="shared" ca="1" si="52"/>
        <v/>
      </c>
      <c r="M225" s="9"/>
      <c r="N225" s="17" t="str">
        <f t="shared" si="53"/>
        <v/>
      </c>
      <c r="O225" s="17" t="str">
        <f t="shared" ca="1" si="54"/>
        <v/>
      </c>
      <c r="Q225" s="3">
        <f>+'Share Values'!E219</f>
        <v>42214</v>
      </c>
      <c r="R225" s="4">
        <f ca="1">+'Share Values'!CD219</f>
        <v>989050.87000000011</v>
      </c>
      <c r="S225" s="9">
        <f t="shared" ca="1" si="48"/>
        <v>-1.0949129999999863E-2</v>
      </c>
      <c r="T225" s="4">
        <f>+'Share Values'!C219</f>
        <v>14301.8</v>
      </c>
      <c r="U225" s="9">
        <f>Returns!T225/Returns!$T$18-1</f>
        <v>-3.4014616288651434E-2</v>
      </c>
      <c r="V225" s="9"/>
      <c r="W225" s="17">
        <f t="shared" ca="1" si="55"/>
        <v>3.4346033213095151E-3</v>
      </c>
      <c r="X225" s="17">
        <f t="shared" ca="1" si="56"/>
        <v>0</v>
      </c>
      <c r="Y225" s="17" t="str">
        <f t="shared" ca="1" si="57"/>
        <v/>
      </c>
      <c r="Z225" s="17"/>
      <c r="AA225" s="17">
        <f t="shared" si="58"/>
        <v>1.5940443547814098E-2</v>
      </c>
      <c r="AB225" s="17">
        <f t="shared" ca="1" si="59"/>
        <v>-1.2505840226504583E-2</v>
      </c>
    </row>
    <row r="226" spans="2:28">
      <c r="B226" s="2">
        <f t="shared" ca="1" si="49"/>
        <v>209</v>
      </c>
      <c r="D226" s="3">
        <f t="shared" si="50"/>
        <v>42822</v>
      </c>
      <c r="E226" s="4" t="str">
        <f t="shared" si="46"/>
        <v/>
      </c>
      <c r="F226" s="9" t="str">
        <f ca="1">IFERROR(Returns!E226/E$18-1,"")</f>
        <v/>
      </c>
      <c r="G226" s="4" t="str">
        <f t="shared" si="47"/>
        <v/>
      </c>
      <c r="H226" s="9" t="str">
        <f>IFERROR(Returns!G226/G$18-1,"")</f>
        <v/>
      </c>
      <c r="I226" s="9"/>
      <c r="J226" s="17" t="str">
        <f t="shared" ca="1" si="45"/>
        <v/>
      </c>
      <c r="K226" s="17">
        <f t="shared" ca="1" si="51"/>
        <v>0</v>
      </c>
      <c r="L226" s="17" t="str">
        <f t="shared" ca="1" si="52"/>
        <v/>
      </c>
      <c r="M226" s="9"/>
      <c r="N226" s="17" t="str">
        <f t="shared" si="53"/>
        <v/>
      </c>
      <c r="O226" s="17" t="str">
        <f t="shared" ca="1" si="54"/>
        <v/>
      </c>
      <c r="Q226" s="3">
        <f>+'Share Values'!E220</f>
        <v>42215</v>
      </c>
      <c r="R226" s="4">
        <f ca="1">+'Share Values'!CD220</f>
        <v>986034.25</v>
      </c>
      <c r="S226" s="9">
        <f t="shared" ca="1" si="48"/>
        <v>-1.3965749999999999E-2</v>
      </c>
      <c r="T226" s="4">
        <f>+'Share Values'!C220</f>
        <v>14382.8</v>
      </c>
      <c r="U226" s="9">
        <f>Returns!T226/Returns!$T$18-1</f>
        <v>-2.8543639482891403E-2</v>
      </c>
      <c r="V226" s="9"/>
      <c r="W226" s="17">
        <f t="shared" ca="1" si="55"/>
        <v>-3.0500150108558888E-3</v>
      </c>
      <c r="X226" s="17">
        <f t="shared" ca="1" si="56"/>
        <v>-3.0500150108558888E-3</v>
      </c>
      <c r="Y226" s="17">
        <f t="shared" ca="1" si="57"/>
        <v>-3.0500150108558888E-3</v>
      </c>
      <c r="Z226" s="17"/>
      <c r="AA226" s="17">
        <f t="shared" si="58"/>
        <v>5.6636227607713696E-3</v>
      </c>
      <c r="AB226" s="17">
        <f t="shared" ca="1" si="59"/>
        <v>-8.7136377716272584E-3</v>
      </c>
    </row>
    <row r="227" spans="2:28">
      <c r="B227" s="2">
        <f t="shared" ca="1" si="49"/>
        <v>210</v>
      </c>
      <c r="D227" s="3">
        <f t="shared" si="50"/>
        <v>42823</v>
      </c>
      <c r="E227" s="4" t="str">
        <f t="shared" si="46"/>
        <v/>
      </c>
      <c r="F227" s="9" t="str">
        <f ca="1">IFERROR(Returns!E227/E$18-1,"")</f>
        <v/>
      </c>
      <c r="G227" s="4" t="str">
        <f t="shared" si="47"/>
        <v/>
      </c>
      <c r="H227" s="9" t="str">
        <f>IFERROR(Returns!G227/G$18-1,"")</f>
        <v/>
      </c>
      <c r="I227" s="9"/>
      <c r="J227" s="17" t="str">
        <f t="shared" ca="1" si="45"/>
        <v/>
      </c>
      <c r="K227" s="17">
        <f t="shared" ca="1" si="51"/>
        <v>0</v>
      </c>
      <c r="L227" s="17" t="str">
        <f t="shared" ca="1" si="52"/>
        <v/>
      </c>
      <c r="M227" s="9"/>
      <c r="N227" s="17" t="str">
        <f t="shared" si="53"/>
        <v/>
      </c>
      <c r="O227" s="17" t="str">
        <f t="shared" ca="1" si="54"/>
        <v/>
      </c>
      <c r="Q227" s="3">
        <f>+'Share Values'!E221</f>
        <v>42216</v>
      </c>
      <c r="R227" s="4">
        <f ca="1">+'Share Values'!CD221</f>
        <v>987412.87000000011</v>
      </c>
      <c r="S227" s="9">
        <f t="shared" ca="1" si="48"/>
        <v>-1.2587129999999891E-2</v>
      </c>
      <c r="T227" s="4">
        <f>+'Share Values'!C221</f>
        <v>14468.7</v>
      </c>
      <c r="U227" s="9">
        <f>Returns!T227/Returns!$T$18-1</f>
        <v>-2.2741702351844473E-2</v>
      </c>
      <c r="V227" s="9"/>
      <c r="W227" s="17">
        <f t="shared" ca="1" si="55"/>
        <v>1.3981461597303291E-3</v>
      </c>
      <c r="X227" s="17">
        <f t="shared" ca="1" si="56"/>
        <v>0</v>
      </c>
      <c r="Y227" s="17" t="str">
        <f t="shared" ca="1" si="57"/>
        <v/>
      </c>
      <c r="Z227" s="17"/>
      <c r="AA227" s="17">
        <f t="shared" si="58"/>
        <v>5.9724114915038484E-3</v>
      </c>
      <c r="AB227" s="17">
        <f t="shared" ca="1" si="59"/>
        <v>-4.5742653317735193E-3</v>
      </c>
    </row>
    <row r="228" spans="2:28">
      <c r="B228" s="2">
        <f t="shared" ca="1" si="49"/>
        <v>211</v>
      </c>
      <c r="D228" s="3">
        <f t="shared" si="50"/>
        <v>42824</v>
      </c>
      <c r="E228" s="4" t="str">
        <f t="shared" si="46"/>
        <v/>
      </c>
      <c r="F228" s="9" t="str">
        <f ca="1">IFERROR(Returns!E228/E$18-1,"")</f>
        <v/>
      </c>
      <c r="G228" s="4" t="str">
        <f t="shared" si="47"/>
        <v/>
      </c>
      <c r="H228" s="9" t="str">
        <f>IFERROR(Returns!G228/G$18-1,"")</f>
        <v/>
      </c>
      <c r="I228" s="9"/>
      <c r="J228" s="17" t="str">
        <f t="shared" ca="1" si="45"/>
        <v/>
      </c>
      <c r="K228" s="17">
        <f t="shared" ca="1" si="51"/>
        <v>0</v>
      </c>
      <c r="L228" s="17" t="str">
        <f t="shared" ca="1" si="52"/>
        <v/>
      </c>
      <c r="M228" s="9"/>
      <c r="N228" s="17" t="str">
        <f t="shared" si="53"/>
        <v/>
      </c>
      <c r="O228" s="17" t="str">
        <f t="shared" ca="1" si="54"/>
        <v/>
      </c>
      <c r="Q228" s="3">
        <f>+'Share Values'!E222</f>
        <v>42220</v>
      </c>
      <c r="R228" s="4">
        <f ca="1">+'Share Values'!CD222</f>
        <v>987212.08000000007</v>
      </c>
      <c r="S228" s="9">
        <f t="shared" ca="1" si="48"/>
        <v>-1.2787919999999953E-2</v>
      </c>
      <c r="T228" s="4">
        <f>+'Share Values'!C222</f>
        <v>14491.1</v>
      </c>
      <c r="U228" s="9">
        <f>Returns!T228/Returns!$T$18-1</f>
        <v>-2.1228740864819517E-2</v>
      </c>
      <c r="V228" s="9"/>
      <c r="W228" s="17">
        <f t="shared" ca="1" si="55"/>
        <v>-2.0334958769585576E-4</v>
      </c>
      <c r="X228" s="17">
        <f t="shared" ca="1" si="56"/>
        <v>-2.0334958769585576E-4</v>
      </c>
      <c r="Y228" s="17">
        <f t="shared" ca="1" si="57"/>
        <v>-2.0334958769585576E-4</v>
      </c>
      <c r="Z228" s="17"/>
      <c r="AA228" s="17">
        <f t="shared" si="58"/>
        <v>1.5481694969139426E-3</v>
      </c>
      <c r="AB228" s="17">
        <f t="shared" ca="1" si="59"/>
        <v>-1.7515190846097983E-3</v>
      </c>
    </row>
    <row r="229" spans="2:28">
      <c r="B229" s="2">
        <f t="shared" ca="1" si="49"/>
        <v>212</v>
      </c>
      <c r="D229" s="3">
        <f t="shared" si="50"/>
        <v>42825</v>
      </c>
      <c r="E229" s="4" t="str">
        <f t="shared" si="46"/>
        <v/>
      </c>
      <c r="F229" s="9" t="str">
        <f ca="1">IFERROR(Returns!E229/E$18-1,"")</f>
        <v/>
      </c>
      <c r="G229" s="4" t="str">
        <f t="shared" si="47"/>
        <v/>
      </c>
      <c r="H229" s="9" t="str">
        <f>IFERROR(Returns!G229/G$18-1,"")</f>
        <v/>
      </c>
      <c r="I229" s="9"/>
      <c r="J229" s="17" t="str">
        <f t="shared" ca="1" si="45"/>
        <v/>
      </c>
      <c r="K229" s="17">
        <f t="shared" ca="1" si="51"/>
        <v>0</v>
      </c>
      <c r="L229" s="17" t="str">
        <f t="shared" ca="1" si="52"/>
        <v/>
      </c>
      <c r="M229" s="9"/>
      <c r="N229" s="17" t="str">
        <f t="shared" si="53"/>
        <v/>
      </c>
      <c r="O229" s="17" t="str">
        <f t="shared" ca="1" si="54"/>
        <v/>
      </c>
      <c r="Q229" s="3">
        <f>+'Share Values'!E223</f>
        <v>42221</v>
      </c>
      <c r="R229" s="4">
        <f ca="1">+'Share Values'!CD223</f>
        <v>985234.01</v>
      </c>
      <c r="S229" s="9">
        <f t="shared" ca="1" si="48"/>
        <v>-1.4765990000000007E-2</v>
      </c>
      <c r="T229" s="4">
        <f>+'Share Values'!C223</f>
        <v>14503</v>
      </c>
      <c r="U229" s="9">
        <f>Returns!T229/Returns!$T$18-1</f>
        <v>-2.0424980074837507E-2</v>
      </c>
      <c r="V229" s="9"/>
      <c r="W229" s="17">
        <f t="shared" ca="1" si="55"/>
        <v>-2.0036930666408326E-3</v>
      </c>
      <c r="X229" s="17">
        <f t="shared" ca="1" si="56"/>
        <v>-2.0036930666408326E-3</v>
      </c>
      <c r="Y229" s="17">
        <f t="shared" ca="1" si="57"/>
        <v>-2.2066352041777426E-3</v>
      </c>
      <c r="Z229" s="17"/>
      <c r="AA229" s="17">
        <f t="shared" si="58"/>
        <v>8.2119369820099486E-4</v>
      </c>
      <c r="AB229" s="17">
        <f t="shared" ca="1" si="59"/>
        <v>-2.8248867648418274E-3</v>
      </c>
    </row>
    <row r="230" spans="2:28">
      <c r="B230" s="2">
        <f t="shared" ca="1" si="49"/>
        <v>213</v>
      </c>
      <c r="D230" s="3">
        <f t="shared" si="50"/>
        <v>42826</v>
      </c>
      <c r="E230" s="4" t="str">
        <f t="shared" si="46"/>
        <v/>
      </c>
      <c r="F230" s="9" t="str">
        <f ca="1">IFERROR(Returns!E230/E$18-1,"")</f>
        <v/>
      </c>
      <c r="G230" s="4" t="str">
        <f t="shared" si="47"/>
        <v/>
      </c>
      <c r="H230" s="9" t="str">
        <f>IFERROR(Returns!G230/G$18-1,"")</f>
        <v/>
      </c>
      <c r="I230" s="9"/>
      <c r="J230" s="17" t="str">
        <f t="shared" ca="1" si="45"/>
        <v/>
      </c>
      <c r="K230" s="17">
        <f t="shared" ca="1" si="51"/>
        <v>0</v>
      </c>
      <c r="L230" s="17" t="str">
        <f t="shared" ca="1" si="52"/>
        <v/>
      </c>
      <c r="M230" s="9"/>
      <c r="N230" s="17" t="str">
        <f t="shared" si="53"/>
        <v/>
      </c>
      <c r="O230" s="17" t="str">
        <f t="shared" ca="1" si="54"/>
        <v/>
      </c>
      <c r="Q230" s="3">
        <f>+'Share Values'!E224</f>
        <v>42222</v>
      </c>
      <c r="R230" s="4">
        <f ca="1">+'Share Values'!CD224</f>
        <v>986610.74</v>
      </c>
      <c r="S230" s="9">
        <f t="shared" ca="1" si="48"/>
        <v>-1.3389259999999958E-2</v>
      </c>
      <c r="T230" s="4">
        <f>+'Share Values'!C224</f>
        <v>14405.9</v>
      </c>
      <c r="U230" s="9">
        <f>Returns!T230/Returns!$T$18-1</f>
        <v>-2.6983397949396859E-2</v>
      </c>
      <c r="V230" s="9"/>
      <c r="W230" s="17">
        <f t="shared" ca="1" si="55"/>
        <v>1.3973634547999048E-3</v>
      </c>
      <c r="X230" s="17">
        <f t="shared" ca="1" si="56"/>
        <v>0</v>
      </c>
      <c r="Y230" s="17" t="str">
        <f t="shared" ca="1" si="57"/>
        <v/>
      </c>
      <c r="Z230" s="17"/>
      <c r="AA230" s="17">
        <f t="shared" si="58"/>
        <v>-6.6951665172723107E-3</v>
      </c>
      <c r="AB230" s="17">
        <f t="shared" ca="1" si="59"/>
        <v>8.0925299720722155E-3</v>
      </c>
    </row>
    <row r="231" spans="2:28">
      <c r="B231" s="2">
        <f t="shared" ca="1" si="49"/>
        <v>214</v>
      </c>
      <c r="D231" s="3">
        <f t="shared" si="50"/>
        <v>42827</v>
      </c>
      <c r="E231" s="4" t="str">
        <f t="shared" si="46"/>
        <v/>
      </c>
      <c r="F231" s="9" t="str">
        <f ca="1">IFERROR(Returns!E231/E$18-1,"")</f>
        <v/>
      </c>
      <c r="G231" s="4" t="str">
        <f t="shared" si="47"/>
        <v/>
      </c>
      <c r="H231" s="9" t="str">
        <f>IFERROR(Returns!G231/G$18-1,"")</f>
        <v/>
      </c>
      <c r="I231" s="9"/>
      <c r="J231" s="17" t="str">
        <f t="shared" ca="1" si="45"/>
        <v/>
      </c>
      <c r="K231" s="17">
        <f t="shared" ca="1" si="51"/>
        <v>0</v>
      </c>
      <c r="L231" s="17" t="str">
        <f t="shared" ca="1" si="52"/>
        <v/>
      </c>
      <c r="M231" s="9"/>
      <c r="N231" s="17" t="str">
        <f t="shared" si="53"/>
        <v/>
      </c>
      <c r="O231" s="17" t="str">
        <f t="shared" ca="1" si="54"/>
        <v/>
      </c>
      <c r="Q231" s="3">
        <f>+'Share Values'!E225</f>
        <v>42223</v>
      </c>
      <c r="R231" s="4">
        <f ca="1">+'Share Values'!CD225</f>
        <v>982868.15</v>
      </c>
      <c r="S231" s="9">
        <f t="shared" ca="1" si="48"/>
        <v>-1.7131849999999949E-2</v>
      </c>
      <c r="T231" s="4">
        <f>+'Share Values'!C225</f>
        <v>14302.7</v>
      </c>
      <c r="U231" s="9">
        <f>Returns!T231/Returns!$T$18-1</f>
        <v>-3.3953827657476232E-2</v>
      </c>
      <c r="V231" s="9"/>
      <c r="W231" s="17">
        <f t="shared" ca="1" si="55"/>
        <v>-3.793380558577697E-3</v>
      </c>
      <c r="X231" s="17">
        <f t="shared" ca="1" si="56"/>
        <v>-3.793380558577697E-3</v>
      </c>
      <c r="Y231" s="17">
        <f t="shared" ca="1" si="57"/>
        <v>-3.793380558577697E-3</v>
      </c>
      <c r="Z231" s="17"/>
      <c r="AA231" s="17">
        <f t="shared" si="58"/>
        <v>-7.1637315266660506E-3</v>
      </c>
      <c r="AB231" s="17">
        <f t="shared" ca="1" si="59"/>
        <v>3.3703509680883537E-3</v>
      </c>
    </row>
    <row r="232" spans="2:28">
      <c r="B232" s="2">
        <f t="shared" ca="1" si="49"/>
        <v>215</v>
      </c>
      <c r="D232" s="3">
        <f t="shared" si="50"/>
        <v>42828</v>
      </c>
      <c r="E232" s="4" t="str">
        <f t="shared" si="46"/>
        <v/>
      </c>
      <c r="F232" s="9" t="str">
        <f ca="1">IFERROR(Returns!E232/E$18-1,"")</f>
        <v/>
      </c>
      <c r="G232" s="4" t="str">
        <f t="shared" si="47"/>
        <v/>
      </c>
      <c r="H232" s="9" t="str">
        <f>IFERROR(Returns!G232/G$18-1,"")</f>
        <v/>
      </c>
      <c r="I232" s="9"/>
      <c r="J232" s="17" t="str">
        <f t="shared" ca="1" si="45"/>
        <v/>
      </c>
      <c r="K232" s="17">
        <f t="shared" ca="1" si="51"/>
        <v>0</v>
      </c>
      <c r="L232" s="17" t="str">
        <f t="shared" ca="1" si="52"/>
        <v/>
      </c>
      <c r="M232" s="9"/>
      <c r="N232" s="17" t="str">
        <f t="shared" si="53"/>
        <v/>
      </c>
      <c r="O232" s="17" t="str">
        <f t="shared" ca="1" si="54"/>
        <v/>
      </c>
      <c r="Q232" s="3">
        <f>+'Share Values'!E226</f>
        <v>42226</v>
      </c>
      <c r="R232" s="4">
        <f ca="1">+'Share Values'!CD226</f>
        <v>986181.28</v>
      </c>
      <c r="S232" s="9">
        <f t="shared" ca="1" si="48"/>
        <v>-1.3818719999999951E-2</v>
      </c>
      <c r="T232" s="4">
        <f>+'Share Values'!C226</f>
        <v>14466.4</v>
      </c>
      <c r="U232" s="9">
        <f>Returns!T232/Returns!$T$18-1</f>
        <v>-2.2897051075958741E-2</v>
      </c>
      <c r="V232" s="9"/>
      <c r="W232" s="17">
        <f t="shared" ca="1" si="55"/>
        <v>3.3708794002531572E-3</v>
      </c>
      <c r="X232" s="17">
        <f t="shared" ca="1" si="56"/>
        <v>0</v>
      </c>
      <c r="Y232" s="17" t="str">
        <f t="shared" ca="1" si="57"/>
        <v/>
      </c>
      <c r="Z232" s="17"/>
      <c r="AA232" s="17">
        <f t="shared" si="58"/>
        <v>1.1445391429590224E-2</v>
      </c>
      <c r="AB232" s="17">
        <f t="shared" ca="1" si="59"/>
        <v>-8.0745120293370665E-3</v>
      </c>
    </row>
    <row r="233" spans="2:28">
      <c r="B233" s="2">
        <f t="shared" ca="1" si="49"/>
        <v>216</v>
      </c>
      <c r="D233" s="3">
        <f t="shared" si="50"/>
        <v>42829</v>
      </c>
      <c r="E233" s="4" t="str">
        <f t="shared" si="46"/>
        <v/>
      </c>
      <c r="F233" s="9" t="str">
        <f ca="1">IFERROR(Returns!E233/E$18-1,"")</f>
        <v/>
      </c>
      <c r="G233" s="4" t="str">
        <f t="shared" si="47"/>
        <v/>
      </c>
      <c r="H233" s="9" t="str">
        <f>IFERROR(Returns!G233/G$18-1,"")</f>
        <v/>
      </c>
      <c r="I233" s="9"/>
      <c r="J233" s="17" t="str">
        <f t="shared" ca="1" si="45"/>
        <v/>
      </c>
      <c r="K233" s="17">
        <f t="shared" ca="1" si="51"/>
        <v>0</v>
      </c>
      <c r="L233" s="17" t="str">
        <f t="shared" ca="1" si="52"/>
        <v/>
      </c>
      <c r="M233" s="9"/>
      <c r="N233" s="17" t="str">
        <f t="shared" si="53"/>
        <v/>
      </c>
      <c r="O233" s="17" t="str">
        <f t="shared" ca="1" si="54"/>
        <v/>
      </c>
      <c r="Q233" s="3">
        <f>+'Share Values'!E227</f>
        <v>42227</v>
      </c>
      <c r="R233" s="4">
        <f ca="1">+'Share Values'!CD227</f>
        <v>983585.27</v>
      </c>
      <c r="S233" s="9">
        <f t="shared" ca="1" si="48"/>
        <v>-1.6414729999999933E-2</v>
      </c>
      <c r="T233" s="4">
        <f>+'Share Values'!C227</f>
        <v>14414.7</v>
      </c>
      <c r="U233" s="9">
        <f>Returns!T233/Returns!$T$18-1</f>
        <v>-2.6389020222351234E-2</v>
      </c>
      <c r="V233" s="9"/>
      <c r="W233" s="17">
        <f t="shared" ca="1" si="55"/>
        <v>-2.6323862079393745E-3</v>
      </c>
      <c r="X233" s="17">
        <f t="shared" ca="1" si="56"/>
        <v>-2.6323862079393745E-3</v>
      </c>
      <c r="Y233" s="17">
        <f t="shared" ca="1" si="57"/>
        <v>-2.6323862079393745E-3</v>
      </c>
      <c r="Z233" s="17"/>
      <c r="AA233" s="17">
        <f t="shared" si="58"/>
        <v>-3.5737985953657736E-3</v>
      </c>
      <c r="AB233" s="17">
        <f t="shared" ca="1" si="59"/>
        <v>9.414123874263991E-4</v>
      </c>
    </row>
    <row r="234" spans="2:28">
      <c r="B234" s="2">
        <f t="shared" ca="1" si="49"/>
        <v>217</v>
      </c>
      <c r="D234" s="3">
        <f t="shared" si="50"/>
        <v>42830</v>
      </c>
      <c r="E234" s="4" t="str">
        <f t="shared" si="46"/>
        <v/>
      </c>
      <c r="F234" s="9" t="str">
        <f ca="1">IFERROR(Returns!E234/E$18-1,"")</f>
        <v/>
      </c>
      <c r="G234" s="4" t="str">
        <f t="shared" si="47"/>
        <v/>
      </c>
      <c r="H234" s="9" t="str">
        <f>IFERROR(Returns!G234/G$18-1,"")</f>
        <v/>
      </c>
      <c r="I234" s="9"/>
      <c r="J234" s="17" t="str">
        <f t="shared" ca="1" si="45"/>
        <v/>
      </c>
      <c r="K234" s="17">
        <f t="shared" ca="1" si="51"/>
        <v>0</v>
      </c>
      <c r="L234" s="17" t="str">
        <f t="shared" ca="1" si="52"/>
        <v/>
      </c>
      <c r="M234" s="9"/>
      <c r="N234" s="17" t="str">
        <f t="shared" si="53"/>
        <v/>
      </c>
      <c r="O234" s="17" t="str">
        <f t="shared" ca="1" si="54"/>
        <v/>
      </c>
      <c r="Q234" s="3">
        <f>+'Share Values'!E228</f>
        <v>42228</v>
      </c>
      <c r="R234" s="4">
        <f ca="1">+'Share Values'!CD228</f>
        <v>984988.52</v>
      </c>
      <c r="S234" s="9">
        <f t="shared" ca="1" si="48"/>
        <v>-1.5011479999999966E-2</v>
      </c>
      <c r="T234" s="4">
        <f>+'Share Values'!C228</f>
        <v>14339.5</v>
      </c>
      <c r="U234" s="9">
        <f>Returns!T234/Returns!$T$18-1</f>
        <v>-3.1468248071649496E-2</v>
      </c>
      <c r="V234" s="9"/>
      <c r="W234" s="17">
        <f t="shared" ca="1" si="55"/>
        <v>1.4266683761947618E-3</v>
      </c>
      <c r="X234" s="17">
        <f t="shared" ca="1" si="56"/>
        <v>0</v>
      </c>
      <c r="Y234" s="17" t="str">
        <f t="shared" ca="1" si="57"/>
        <v/>
      </c>
      <c r="Z234" s="17"/>
      <c r="AA234" s="17">
        <f t="shared" si="58"/>
        <v>-5.2168966402353911E-3</v>
      </c>
      <c r="AB234" s="17">
        <f t="shared" ca="1" si="59"/>
        <v>6.643565016430153E-3</v>
      </c>
    </row>
    <row r="235" spans="2:28">
      <c r="B235" s="2">
        <f t="shared" ca="1" si="49"/>
        <v>218</v>
      </c>
      <c r="D235" s="3">
        <f t="shared" si="50"/>
        <v>42831</v>
      </c>
      <c r="E235" s="4" t="str">
        <f t="shared" si="46"/>
        <v/>
      </c>
      <c r="F235" s="9" t="str">
        <f ca="1">IFERROR(Returns!E235/E$18-1,"")</f>
        <v/>
      </c>
      <c r="G235" s="4" t="str">
        <f t="shared" si="47"/>
        <v/>
      </c>
      <c r="H235" s="9" t="str">
        <f>IFERROR(Returns!G235/G$18-1,"")</f>
        <v/>
      </c>
      <c r="I235" s="9"/>
      <c r="J235" s="17" t="str">
        <f t="shared" ca="1" si="45"/>
        <v/>
      </c>
      <c r="K235" s="17">
        <f t="shared" ca="1" si="51"/>
        <v>0</v>
      </c>
      <c r="L235" s="17" t="str">
        <f t="shared" ca="1" si="52"/>
        <v/>
      </c>
      <c r="M235" s="9"/>
      <c r="N235" s="17" t="str">
        <f t="shared" si="53"/>
        <v/>
      </c>
      <c r="O235" s="17" t="str">
        <f t="shared" ca="1" si="54"/>
        <v/>
      </c>
      <c r="Q235" s="3">
        <f>+'Share Values'!E229</f>
        <v>42229</v>
      </c>
      <c r="R235" s="4">
        <f ca="1">+'Share Values'!CD229</f>
        <v>982110.47</v>
      </c>
      <c r="S235" s="9">
        <f t="shared" ca="1" si="48"/>
        <v>-1.7889530000000042E-2</v>
      </c>
      <c r="T235" s="4">
        <f>+'Share Values'!C229</f>
        <v>14238.4</v>
      </c>
      <c r="U235" s="9">
        <f>Returns!T235/Returns!$T$18-1</f>
        <v>-3.8296837640320436E-2</v>
      </c>
      <c r="V235" s="9"/>
      <c r="W235" s="17">
        <f t="shared" ca="1" si="55"/>
        <v>-2.9219122269568132E-3</v>
      </c>
      <c r="X235" s="17">
        <f t="shared" ca="1" si="56"/>
        <v>-2.9219122269568132E-3</v>
      </c>
      <c r="Y235" s="17">
        <f t="shared" ca="1" si="57"/>
        <v>-2.9219122269568132E-3</v>
      </c>
      <c r="Z235" s="17"/>
      <c r="AA235" s="17">
        <f t="shared" si="58"/>
        <v>-7.0504550367864738E-3</v>
      </c>
      <c r="AB235" s="17">
        <f t="shared" ca="1" si="59"/>
        <v>4.1285428098296606E-3</v>
      </c>
    </row>
    <row r="236" spans="2:28">
      <c r="B236" s="2">
        <f t="shared" ca="1" si="49"/>
        <v>219</v>
      </c>
      <c r="D236" s="3">
        <f t="shared" si="50"/>
        <v>42832</v>
      </c>
      <c r="E236" s="4" t="str">
        <f t="shared" si="46"/>
        <v/>
      </c>
      <c r="F236" s="9" t="str">
        <f ca="1">IFERROR(Returns!E236/E$18-1,"")</f>
        <v/>
      </c>
      <c r="G236" s="4" t="str">
        <f t="shared" si="47"/>
        <v/>
      </c>
      <c r="H236" s="9" t="str">
        <f>IFERROR(Returns!G236/G$18-1,"")</f>
        <v/>
      </c>
      <c r="I236" s="9"/>
      <c r="J236" s="17" t="str">
        <f t="shared" ca="1" si="45"/>
        <v/>
      </c>
      <c r="K236" s="17">
        <f t="shared" ca="1" si="51"/>
        <v>0</v>
      </c>
      <c r="L236" s="17" t="str">
        <f t="shared" ca="1" si="52"/>
        <v/>
      </c>
      <c r="M236" s="9"/>
      <c r="N236" s="17" t="str">
        <f t="shared" si="53"/>
        <v/>
      </c>
      <c r="O236" s="17" t="str">
        <f t="shared" ca="1" si="54"/>
        <v/>
      </c>
      <c r="Q236" s="3">
        <f>+'Share Values'!E230</f>
        <v>42230</v>
      </c>
      <c r="R236" s="4">
        <f ca="1">+'Share Values'!CD230</f>
        <v>982391.79</v>
      </c>
      <c r="S236" s="9">
        <f t="shared" ca="1" si="48"/>
        <v>-1.7608210000000013E-2</v>
      </c>
      <c r="T236" s="4">
        <f>+'Share Values'!C230</f>
        <v>14277.9</v>
      </c>
      <c r="U236" s="9">
        <f>Returns!T236/Returns!$T$18-1</f>
        <v>-3.5628892160968317E-2</v>
      </c>
      <c r="V236" s="9"/>
      <c r="W236" s="17">
        <f t="shared" ca="1" si="55"/>
        <v>2.8644435488001108E-4</v>
      </c>
      <c r="X236" s="17">
        <f t="shared" ca="1" si="56"/>
        <v>0</v>
      </c>
      <c r="Y236" s="17" t="str">
        <f t="shared" ca="1" si="57"/>
        <v/>
      </c>
      <c r="Z236" s="17"/>
      <c r="AA236" s="17">
        <f t="shared" si="58"/>
        <v>2.774188111023701E-3</v>
      </c>
      <c r="AB236" s="17">
        <f t="shared" ca="1" si="59"/>
        <v>-2.4877437561436899E-3</v>
      </c>
    </row>
    <row r="237" spans="2:28">
      <c r="B237" s="2">
        <f t="shared" ca="1" si="49"/>
        <v>220</v>
      </c>
      <c r="D237" s="3">
        <f t="shared" si="50"/>
        <v>42833</v>
      </c>
      <c r="E237" s="4" t="str">
        <f t="shared" si="46"/>
        <v/>
      </c>
      <c r="F237" s="9" t="str">
        <f ca="1">IFERROR(Returns!E237/E$18-1,"")</f>
        <v/>
      </c>
      <c r="G237" s="4" t="str">
        <f t="shared" si="47"/>
        <v/>
      </c>
      <c r="H237" s="9" t="str">
        <f>IFERROR(Returns!G237/G$18-1,"")</f>
        <v/>
      </c>
      <c r="I237" s="9"/>
      <c r="J237" s="17" t="str">
        <f t="shared" ca="1" si="45"/>
        <v/>
      </c>
      <c r="K237" s="17">
        <f t="shared" ca="1" si="51"/>
        <v>0</v>
      </c>
      <c r="L237" s="17" t="str">
        <f t="shared" ca="1" si="52"/>
        <v/>
      </c>
      <c r="M237" s="9"/>
      <c r="N237" s="17" t="str">
        <f t="shared" si="53"/>
        <v/>
      </c>
      <c r="O237" s="17" t="str">
        <f t="shared" ca="1" si="54"/>
        <v/>
      </c>
      <c r="Q237" s="3">
        <f>+'Share Values'!E231</f>
        <v>42233</v>
      </c>
      <c r="R237" s="4">
        <f ca="1">+'Share Values'!CD231</f>
        <v>979925.72</v>
      </c>
      <c r="S237" s="9">
        <f t="shared" ca="1" si="48"/>
        <v>-2.007428E-2</v>
      </c>
      <c r="T237" s="4">
        <f>+'Share Values'!C231</f>
        <v>14251.5</v>
      </c>
      <c r="U237" s="9">
        <f>Returns!T237/Returns!$T$18-1</f>
        <v>-3.741202534210486E-2</v>
      </c>
      <c r="V237" s="9"/>
      <c r="W237" s="17">
        <f t="shared" ca="1" si="55"/>
        <v>-2.5102713857168002E-3</v>
      </c>
      <c r="X237" s="17">
        <f t="shared" ca="1" si="56"/>
        <v>-2.5102713857168002E-3</v>
      </c>
      <c r="Y237" s="17">
        <f t="shared" ca="1" si="57"/>
        <v>-2.5102713857168002E-3</v>
      </c>
      <c r="Z237" s="17"/>
      <c r="AA237" s="17">
        <f t="shared" si="58"/>
        <v>-1.8490114092408749E-3</v>
      </c>
      <c r="AB237" s="17">
        <f t="shared" ca="1" si="59"/>
        <v>-6.6125997647592527E-4</v>
      </c>
    </row>
    <row r="238" spans="2:28">
      <c r="B238" s="2">
        <f t="shared" ca="1" si="49"/>
        <v>221</v>
      </c>
      <c r="D238" s="3">
        <f t="shared" si="50"/>
        <v>42834</v>
      </c>
      <c r="E238" s="4" t="str">
        <f t="shared" si="46"/>
        <v/>
      </c>
      <c r="F238" s="9" t="str">
        <f ca="1">IFERROR(Returns!E238/E$18-1,"")</f>
        <v/>
      </c>
      <c r="G238" s="4" t="str">
        <f t="shared" si="47"/>
        <v/>
      </c>
      <c r="H238" s="9" t="str">
        <f>IFERROR(Returns!G238/G$18-1,"")</f>
        <v/>
      </c>
      <c r="I238" s="9"/>
      <c r="J238" s="17" t="str">
        <f t="shared" ca="1" si="45"/>
        <v/>
      </c>
      <c r="K238" s="17">
        <f t="shared" ca="1" si="51"/>
        <v>0</v>
      </c>
      <c r="L238" s="17" t="str">
        <f t="shared" ca="1" si="52"/>
        <v/>
      </c>
      <c r="M238" s="9"/>
      <c r="N238" s="17" t="str">
        <f t="shared" si="53"/>
        <v/>
      </c>
      <c r="O238" s="17" t="str">
        <f t="shared" ca="1" si="54"/>
        <v/>
      </c>
      <c r="Q238" s="3">
        <f>+'Share Values'!E232</f>
        <v>42234</v>
      </c>
      <c r="R238" s="4">
        <f ca="1">+'Share Values'!CD232</f>
        <v>979180.95</v>
      </c>
      <c r="S238" s="9">
        <f t="shared" ca="1" si="48"/>
        <v>-2.0819050000000061E-2</v>
      </c>
      <c r="T238" s="4">
        <f>+'Share Values'!C232</f>
        <v>14193.9</v>
      </c>
      <c r="U238" s="9">
        <f>Returns!T238/Returns!$T$18-1</f>
        <v>-4.1302497737312094E-2</v>
      </c>
      <c r="V238" s="9"/>
      <c r="W238" s="17">
        <f t="shared" ca="1" si="55"/>
        <v>-7.600269946991256E-4</v>
      </c>
      <c r="X238" s="17">
        <f t="shared" ca="1" si="56"/>
        <v>-7.600269946991256E-4</v>
      </c>
      <c r="Y238" s="17">
        <f t="shared" ca="1" si="57"/>
        <v>-3.2683905063987106E-3</v>
      </c>
      <c r="Z238" s="17"/>
      <c r="AA238" s="17">
        <f t="shared" si="58"/>
        <v>-4.0416798231764917E-3</v>
      </c>
      <c r="AB238" s="17">
        <f t="shared" ca="1" si="59"/>
        <v>3.2816528284773661E-3</v>
      </c>
    </row>
    <row r="239" spans="2:28">
      <c r="B239" s="2">
        <f t="shared" ca="1" si="49"/>
        <v>222</v>
      </c>
      <c r="D239" s="3">
        <f t="shared" si="50"/>
        <v>42835</v>
      </c>
      <c r="E239" s="4" t="str">
        <f t="shared" si="46"/>
        <v/>
      </c>
      <c r="F239" s="9" t="str">
        <f ca="1">IFERROR(Returns!E239/E$18-1,"")</f>
        <v/>
      </c>
      <c r="G239" s="4" t="str">
        <f t="shared" si="47"/>
        <v/>
      </c>
      <c r="H239" s="9" t="str">
        <f>IFERROR(Returns!G239/G$18-1,"")</f>
        <v/>
      </c>
      <c r="I239" s="9"/>
      <c r="J239" s="17" t="str">
        <f t="shared" ca="1" si="45"/>
        <v/>
      </c>
      <c r="K239" s="17">
        <f t="shared" ca="1" si="51"/>
        <v>0</v>
      </c>
      <c r="L239" s="17" t="str">
        <f t="shared" ca="1" si="52"/>
        <v/>
      </c>
      <c r="M239" s="9"/>
      <c r="N239" s="17" t="str">
        <f t="shared" si="53"/>
        <v/>
      </c>
      <c r="O239" s="17" t="str">
        <f t="shared" ca="1" si="54"/>
        <v/>
      </c>
      <c r="Q239" s="3">
        <f>+'Share Values'!E233</f>
        <v>42235</v>
      </c>
      <c r="R239" s="4">
        <f ca="1">+'Share Values'!CD233</f>
        <v>977499.18</v>
      </c>
      <c r="S239" s="9">
        <f t="shared" ca="1" si="48"/>
        <v>-2.2500819999999977E-2</v>
      </c>
      <c r="T239" s="4">
        <f>+'Share Values'!C233</f>
        <v>14036.6</v>
      </c>
      <c r="U239" s="9">
        <f>Returns!T239/Returns!$T$18-1</f>
        <v>-5.1926999608250979E-2</v>
      </c>
      <c r="V239" s="9"/>
      <c r="W239" s="17">
        <f t="shared" ca="1" si="55"/>
        <v>-1.7175272864529134E-3</v>
      </c>
      <c r="X239" s="17">
        <f t="shared" ca="1" si="56"/>
        <v>-1.7175272864529134E-3</v>
      </c>
      <c r="Y239" s="17">
        <f t="shared" ca="1" si="57"/>
        <v>-4.9803042429741318E-3</v>
      </c>
      <c r="Z239" s="17"/>
      <c r="AA239" s="17">
        <f t="shared" si="58"/>
        <v>-1.1082225463050932E-2</v>
      </c>
      <c r="AB239" s="17">
        <f t="shared" ca="1" si="59"/>
        <v>9.3646981765980186E-3</v>
      </c>
    </row>
    <row r="240" spans="2:28">
      <c r="B240" s="2">
        <f t="shared" ca="1" si="49"/>
        <v>223</v>
      </c>
      <c r="D240" s="3">
        <f t="shared" si="50"/>
        <v>42836</v>
      </c>
      <c r="E240" s="4" t="str">
        <f t="shared" si="46"/>
        <v/>
      </c>
      <c r="F240" s="9" t="str">
        <f ca="1">IFERROR(Returns!E240/E$18-1,"")</f>
        <v/>
      </c>
      <c r="G240" s="4" t="str">
        <f t="shared" si="47"/>
        <v/>
      </c>
      <c r="H240" s="9" t="str">
        <f>IFERROR(Returns!G240/G$18-1,"")</f>
        <v/>
      </c>
      <c r="I240" s="9"/>
      <c r="J240" s="17" t="str">
        <f t="shared" ca="1" si="45"/>
        <v/>
      </c>
      <c r="K240" s="17">
        <f t="shared" ca="1" si="51"/>
        <v>0</v>
      </c>
      <c r="L240" s="17" t="str">
        <f t="shared" ca="1" si="52"/>
        <v/>
      </c>
      <c r="M240" s="9"/>
      <c r="N240" s="17" t="str">
        <f t="shared" si="53"/>
        <v/>
      </c>
      <c r="O240" s="17" t="str">
        <f t="shared" ca="1" si="54"/>
        <v/>
      </c>
      <c r="Q240" s="3">
        <f>+'Share Values'!E234</f>
        <v>42236</v>
      </c>
      <c r="R240" s="4">
        <f ca="1">+'Share Values'!CD234</f>
        <v>974606.95</v>
      </c>
      <c r="S240" s="9">
        <f t="shared" ca="1" si="48"/>
        <v>-2.5393050000000028E-2</v>
      </c>
      <c r="T240" s="4">
        <f>+'Share Values'!C234</f>
        <v>13737</v>
      </c>
      <c r="U240" s="9">
        <f>Returns!T240/Returns!$T$18-1</f>
        <v>-7.2162859497210463E-2</v>
      </c>
      <c r="V240" s="9"/>
      <c r="W240" s="17">
        <f t="shared" ca="1" si="55"/>
        <v>-2.9588055511208244E-3</v>
      </c>
      <c r="X240" s="17">
        <f t="shared" ca="1" si="56"/>
        <v>-2.9588055511208244E-3</v>
      </c>
      <c r="Y240" s="17">
        <f t="shared" ca="1" si="57"/>
        <v>-7.924374042254545E-3</v>
      </c>
      <c r="Z240" s="17"/>
      <c r="AA240" s="17">
        <f t="shared" si="58"/>
        <v>-2.1344200162432547E-2</v>
      </c>
      <c r="AB240" s="17">
        <f t="shared" ca="1" si="59"/>
        <v>1.8385394611311723E-2</v>
      </c>
    </row>
    <row r="241" spans="2:28">
      <c r="B241" s="2">
        <f t="shared" ca="1" si="49"/>
        <v>224</v>
      </c>
      <c r="D241" s="3">
        <f t="shared" si="50"/>
        <v>42837</v>
      </c>
      <c r="E241" s="4" t="str">
        <f t="shared" si="46"/>
        <v/>
      </c>
      <c r="F241" s="9" t="str">
        <f ca="1">IFERROR(Returns!E241/E$18-1,"")</f>
        <v/>
      </c>
      <c r="G241" s="4" t="str">
        <f t="shared" si="47"/>
        <v/>
      </c>
      <c r="H241" s="9" t="str">
        <f>IFERROR(Returns!G241/G$18-1,"")</f>
        <v/>
      </c>
      <c r="I241" s="9"/>
      <c r="J241" s="17" t="str">
        <f t="shared" ref="J241:J304" ca="1" si="60">IF(OR(D241&lt;$R$5,D241&gt;$R$6),"",IFERROR((E241/E240)-1,0))</f>
        <v/>
      </c>
      <c r="K241" s="17">
        <f t="shared" ca="1" si="51"/>
        <v>0</v>
      </c>
      <c r="L241" s="17" t="str">
        <f t="shared" ca="1" si="52"/>
        <v/>
      </c>
      <c r="M241" s="9"/>
      <c r="N241" s="17" t="str">
        <f t="shared" si="53"/>
        <v/>
      </c>
      <c r="O241" s="17" t="str">
        <f t="shared" ca="1" si="54"/>
        <v/>
      </c>
      <c r="Q241" s="3">
        <f>+'Share Values'!E235</f>
        <v>42237</v>
      </c>
      <c r="R241" s="4">
        <f ca="1">+'Share Values'!CD235</f>
        <v>972572.11</v>
      </c>
      <c r="S241" s="9">
        <f t="shared" ca="1" si="48"/>
        <v>-2.742789000000001E-2</v>
      </c>
      <c r="T241" s="4">
        <f>+'Share Values'!C235</f>
        <v>13473.7</v>
      </c>
      <c r="U241" s="9">
        <f>Returns!T241/Returns!$T$18-1</f>
        <v>-8.9946911262106966E-2</v>
      </c>
      <c r="V241" s="9"/>
      <c r="W241" s="17">
        <f t="shared" ca="1" si="55"/>
        <v>-2.0878570586839729E-3</v>
      </c>
      <c r="X241" s="17">
        <f t="shared" ca="1" si="56"/>
        <v>-2.0878570586839729E-3</v>
      </c>
      <c r="Y241" s="17">
        <f t="shared" ca="1" si="57"/>
        <v>-9.9956861406587105E-3</v>
      </c>
      <c r="Z241" s="17"/>
      <c r="AA241" s="17">
        <f t="shared" si="58"/>
        <v>-1.916721263740262E-2</v>
      </c>
      <c r="AB241" s="17">
        <f t="shared" ca="1" si="59"/>
        <v>1.7079355578718647E-2</v>
      </c>
    </row>
    <row r="242" spans="2:28">
      <c r="B242" s="2">
        <f t="shared" ca="1" si="49"/>
        <v>225</v>
      </c>
      <c r="D242" s="3">
        <f t="shared" si="50"/>
        <v>42838</v>
      </c>
      <c r="E242" s="4" t="str">
        <f t="shared" si="46"/>
        <v/>
      </c>
      <c r="F242" s="9" t="str">
        <f ca="1">IFERROR(Returns!E242/E$18-1,"")</f>
        <v/>
      </c>
      <c r="G242" s="4" t="str">
        <f t="shared" si="47"/>
        <v/>
      </c>
      <c r="H242" s="9" t="str">
        <f>IFERROR(Returns!G242/G$18-1,"")</f>
        <v/>
      </c>
      <c r="I242" s="9"/>
      <c r="J242" s="17" t="str">
        <f t="shared" ca="1" si="60"/>
        <v/>
      </c>
      <c r="K242" s="17">
        <f t="shared" ca="1" si="51"/>
        <v>0</v>
      </c>
      <c r="L242" s="17" t="str">
        <f t="shared" ca="1" si="52"/>
        <v/>
      </c>
      <c r="M242" s="9"/>
      <c r="N242" s="17" t="str">
        <f t="shared" si="53"/>
        <v/>
      </c>
      <c r="O242" s="17" t="str">
        <f t="shared" ca="1" si="54"/>
        <v/>
      </c>
      <c r="Q242" s="3">
        <f>+'Share Values'!E236</f>
        <v>42240</v>
      </c>
      <c r="R242" s="4">
        <f ca="1">+'Share Values'!CD236</f>
        <v>969080.9</v>
      </c>
      <c r="S242" s="9">
        <f t="shared" ca="1" si="48"/>
        <v>-3.0919099999999977E-2</v>
      </c>
      <c r="T242" s="4">
        <f>+'Share Values'!C236</f>
        <v>13052.7</v>
      </c>
      <c r="U242" s="9">
        <f>Returns!T242/Returns!$T$18-1</f>
        <v>-0.11838248206735369</v>
      </c>
      <c r="V242" s="9"/>
      <c r="W242" s="17">
        <f t="shared" ca="1" si="55"/>
        <v>-3.5896669913760837E-3</v>
      </c>
      <c r="X242" s="17">
        <f t="shared" ca="1" si="56"/>
        <v>-3.5896669913760837E-3</v>
      </c>
      <c r="Y242" s="17">
        <f t="shared" ca="1" si="57"/>
        <v>-1.3549471947439495E-2</v>
      </c>
      <c r="Z242" s="17"/>
      <c r="AA242" s="17">
        <f t="shared" si="58"/>
        <v>-3.1246057133526794E-2</v>
      </c>
      <c r="AB242" s="17">
        <f t="shared" ca="1" si="59"/>
        <v>2.7656390142150711E-2</v>
      </c>
    </row>
    <row r="243" spans="2:28">
      <c r="B243" s="2">
        <f t="shared" ca="1" si="49"/>
        <v>226</v>
      </c>
      <c r="D243" s="3">
        <f t="shared" si="50"/>
        <v>42839</v>
      </c>
      <c r="E243" s="4" t="str">
        <f t="shared" si="46"/>
        <v/>
      </c>
      <c r="F243" s="9" t="str">
        <f ca="1">IFERROR(Returns!E243/E$18-1,"")</f>
        <v/>
      </c>
      <c r="G243" s="4" t="str">
        <f t="shared" si="47"/>
        <v/>
      </c>
      <c r="H243" s="9" t="str">
        <f>IFERROR(Returns!G243/G$18-1,"")</f>
        <v/>
      </c>
      <c r="I243" s="9"/>
      <c r="J243" s="17" t="str">
        <f t="shared" ca="1" si="60"/>
        <v/>
      </c>
      <c r="K243" s="17">
        <f t="shared" ca="1" si="51"/>
        <v>0</v>
      </c>
      <c r="L243" s="17" t="str">
        <f t="shared" ca="1" si="52"/>
        <v/>
      </c>
      <c r="M243" s="9"/>
      <c r="N243" s="17" t="str">
        <f t="shared" si="53"/>
        <v/>
      </c>
      <c r="O243" s="17" t="str">
        <f t="shared" ca="1" si="54"/>
        <v/>
      </c>
      <c r="Q243" s="3">
        <f>+'Share Values'!E237</f>
        <v>42241</v>
      </c>
      <c r="R243" s="4">
        <f ca="1">+'Share Values'!CD237</f>
        <v>966691.56</v>
      </c>
      <c r="S243" s="9">
        <f t="shared" ca="1" si="48"/>
        <v>-3.3308439999999995E-2</v>
      </c>
      <c r="T243" s="4">
        <f>+'Share Values'!C237</f>
        <v>13150.9</v>
      </c>
      <c r="U243" s="9">
        <f>Returns!T243/Returns!$T$18-1</f>
        <v>-0.11174976697691386</v>
      </c>
      <c r="V243" s="9"/>
      <c r="W243" s="17">
        <f t="shared" ca="1" si="55"/>
        <v>-2.4655733076567321E-3</v>
      </c>
      <c r="X243" s="17">
        <f t="shared" ca="1" si="56"/>
        <v>-2.4655733076567321E-3</v>
      </c>
      <c r="Y243" s="17">
        <f t="shared" ca="1" si="57"/>
        <v>-1.5981638038729762E-2</v>
      </c>
      <c r="Z243" s="17"/>
      <c r="AA243" s="17">
        <f t="shared" si="58"/>
        <v>7.5233476598710602E-3</v>
      </c>
      <c r="AB243" s="17">
        <f t="shared" ca="1" si="59"/>
        <v>-9.9889209675277923E-3</v>
      </c>
    </row>
    <row r="244" spans="2:28">
      <c r="B244" s="2">
        <f t="shared" ca="1" si="49"/>
        <v>227</v>
      </c>
      <c r="D244" s="3">
        <f t="shared" si="50"/>
        <v>42840</v>
      </c>
      <c r="E244" s="4" t="str">
        <f t="shared" si="46"/>
        <v/>
      </c>
      <c r="F244" s="9" t="str">
        <f ca="1">IFERROR(Returns!E244/E$18-1,"")</f>
        <v/>
      </c>
      <c r="G244" s="4" t="str">
        <f t="shared" si="47"/>
        <v/>
      </c>
      <c r="H244" s="9" t="str">
        <f>IFERROR(Returns!G244/G$18-1,"")</f>
        <v/>
      </c>
      <c r="I244" s="9"/>
      <c r="J244" s="17" t="str">
        <f t="shared" ca="1" si="60"/>
        <v/>
      </c>
      <c r="K244" s="17">
        <f t="shared" ca="1" si="51"/>
        <v>0</v>
      </c>
      <c r="L244" s="17" t="str">
        <f t="shared" ca="1" si="52"/>
        <v/>
      </c>
      <c r="M244" s="9"/>
      <c r="N244" s="17" t="str">
        <f t="shared" si="53"/>
        <v/>
      </c>
      <c r="O244" s="17" t="str">
        <f t="shared" ca="1" si="54"/>
        <v/>
      </c>
      <c r="Q244" s="3">
        <f>+'Share Values'!E238</f>
        <v>42242</v>
      </c>
      <c r="R244" s="4">
        <f ca="1">+'Share Values'!CD238</f>
        <v>970363.47</v>
      </c>
      <c r="S244" s="9">
        <f t="shared" ca="1" si="48"/>
        <v>-2.9636529999999994E-2</v>
      </c>
      <c r="T244" s="4">
        <f>+'Share Values'!C238</f>
        <v>13381.6</v>
      </c>
      <c r="U244" s="9">
        <f>Returns!T244/Returns!$T$18-1</f>
        <v>-9.6167614519026778E-2</v>
      </c>
      <c r="V244" s="9"/>
      <c r="W244" s="17">
        <f t="shared" ca="1" si="55"/>
        <v>3.7984297700912606E-3</v>
      </c>
      <c r="X244" s="17">
        <f t="shared" ca="1" si="56"/>
        <v>0</v>
      </c>
      <c r="Y244" s="17" t="str">
        <f t="shared" ca="1" si="57"/>
        <v/>
      </c>
      <c r="Z244" s="17"/>
      <c r="AA244" s="17">
        <f t="shared" si="58"/>
        <v>1.7542525606612625E-2</v>
      </c>
      <c r="AB244" s="17">
        <f t="shared" ca="1" si="59"/>
        <v>-1.3744095836521364E-2</v>
      </c>
    </row>
    <row r="245" spans="2:28">
      <c r="B245" s="2">
        <f t="shared" ca="1" si="49"/>
        <v>228</v>
      </c>
      <c r="D245" s="3">
        <f t="shared" si="50"/>
        <v>42841</v>
      </c>
      <c r="E245" s="4" t="str">
        <f t="shared" si="46"/>
        <v/>
      </c>
      <c r="F245" s="9" t="str">
        <f ca="1">IFERROR(Returns!E245/E$18-1,"")</f>
        <v/>
      </c>
      <c r="G245" s="4" t="str">
        <f t="shared" si="47"/>
        <v/>
      </c>
      <c r="H245" s="9" t="str">
        <f>IFERROR(Returns!G245/G$18-1,"")</f>
        <v/>
      </c>
      <c r="I245" s="9"/>
      <c r="J245" s="17" t="str">
        <f t="shared" ca="1" si="60"/>
        <v/>
      </c>
      <c r="K245" s="17">
        <f t="shared" ca="1" si="51"/>
        <v>0</v>
      </c>
      <c r="L245" s="17" t="str">
        <f t="shared" ca="1" si="52"/>
        <v/>
      </c>
      <c r="M245" s="9"/>
      <c r="N245" s="17" t="str">
        <f t="shared" si="53"/>
        <v/>
      </c>
      <c r="O245" s="17" t="str">
        <f t="shared" ca="1" si="54"/>
        <v/>
      </c>
      <c r="Q245" s="3">
        <f>+'Share Values'!E239</f>
        <v>42243</v>
      </c>
      <c r="R245" s="4">
        <f ca="1">+'Share Values'!CD239</f>
        <v>973787.72</v>
      </c>
      <c r="S245" s="9">
        <f t="shared" ca="1" si="48"/>
        <v>-2.6212279999999977E-2</v>
      </c>
      <c r="T245" s="4">
        <f>+'Share Values'!C239</f>
        <v>13766.7</v>
      </c>
      <c r="U245" s="9">
        <f>Returns!T245/Returns!$T$18-1</f>
        <v>-7.01568346684317E-2</v>
      </c>
      <c r="V245" s="9"/>
      <c r="W245" s="17">
        <f t="shared" ca="1" si="55"/>
        <v>3.5288323456776904E-3</v>
      </c>
      <c r="X245" s="17">
        <f t="shared" ca="1" si="56"/>
        <v>0</v>
      </c>
      <c r="Y245" s="17" t="str">
        <f t="shared" ca="1" si="57"/>
        <v/>
      </c>
      <c r="Z245" s="17"/>
      <c r="AA245" s="17">
        <f t="shared" si="58"/>
        <v>2.8778322472648998E-2</v>
      </c>
      <c r="AB245" s="17">
        <f t="shared" ca="1" si="59"/>
        <v>-2.5249490126971308E-2</v>
      </c>
    </row>
    <row r="246" spans="2:28">
      <c r="B246" s="2">
        <f t="shared" ca="1" si="49"/>
        <v>229</v>
      </c>
      <c r="D246" s="3">
        <f t="shared" si="50"/>
        <v>42842</v>
      </c>
      <c r="E246" s="4" t="str">
        <f t="shared" si="46"/>
        <v/>
      </c>
      <c r="F246" s="9" t="str">
        <f ca="1">IFERROR(Returns!E246/E$18-1,"")</f>
        <v/>
      </c>
      <c r="G246" s="4" t="str">
        <f t="shared" si="47"/>
        <v/>
      </c>
      <c r="H246" s="9" t="str">
        <f>IFERROR(Returns!G246/G$18-1,"")</f>
        <v/>
      </c>
      <c r="I246" s="9"/>
      <c r="J246" s="17" t="str">
        <f t="shared" ca="1" si="60"/>
        <v/>
      </c>
      <c r="K246" s="17">
        <f t="shared" ca="1" si="51"/>
        <v>0</v>
      </c>
      <c r="L246" s="17" t="str">
        <f t="shared" ca="1" si="52"/>
        <v/>
      </c>
      <c r="M246" s="9"/>
      <c r="N246" s="17" t="str">
        <f t="shared" si="53"/>
        <v/>
      </c>
      <c r="O246" s="17" t="str">
        <f t="shared" ca="1" si="54"/>
        <v/>
      </c>
      <c r="Q246" s="3">
        <f>+'Share Values'!E240</f>
        <v>42244</v>
      </c>
      <c r="R246" s="4">
        <f ca="1">+'Share Values'!CD240</f>
        <v>980142.94</v>
      </c>
      <c r="S246" s="9">
        <f t="shared" ca="1" si="48"/>
        <v>-1.9857060000000093E-2</v>
      </c>
      <c r="T246" s="4">
        <f>+'Share Values'!C240</f>
        <v>13865.1</v>
      </c>
      <c r="U246" s="9">
        <f>Returns!T246/Returns!$T$18-1</f>
        <v>-6.3510610993286143E-2</v>
      </c>
      <c r="V246" s="9"/>
      <c r="W246" s="17">
        <f t="shared" ca="1" si="55"/>
        <v>6.5262889123309797E-3</v>
      </c>
      <c r="X246" s="17">
        <f t="shared" ca="1" si="56"/>
        <v>0</v>
      </c>
      <c r="Y246" s="17" t="str">
        <f t="shared" ca="1" si="57"/>
        <v/>
      </c>
      <c r="Z246" s="17"/>
      <c r="AA246" s="17">
        <f t="shared" si="58"/>
        <v>7.1476824511320647E-3</v>
      </c>
      <c r="AB246" s="17">
        <f t="shared" ca="1" si="59"/>
        <v>-6.2139353880108494E-4</v>
      </c>
    </row>
    <row r="247" spans="2:28">
      <c r="B247" s="2">
        <f t="shared" ca="1" si="49"/>
        <v>230</v>
      </c>
      <c r="D247" s="3">
        <f t="shared" si="50"/>
        <v>42843</v>
      </c>
      <c r="E247" s="4" t="str">
        <f t="shared" si="46"/>
        <v/>
      </c>
      <c r="F247" s="9" t="str">
        <f ca="1">IFERROR(Returns!E247/E$18-1,"")</f>
        <v/>
      </c>
      <c r="G247" s="4" t="str">
        <f t="shared" si="47"/>
        <v/>
      </c>
      <c r="H247" s="9" t="str">
        <f>IFERROR(Returns!G247/G$18-1,"")</f>
        <v/>
      </c>
      <c r="I247" s="9"/>
      <c r="J247" s="17" t="str">
        <f t="shared" ca="1" si="60"/>
        <v/>
      </c>
      <c r="K247" s="17">
        <f t="shared" ca="1" si="51"/>
        <v>0</v>
      </c>
      <c r="L247" s="17" t="str">
        <f t="shared" ca="1" si="52"/>
        <v/>
      </c>
      <c r="M247" s="9"/>
      <c r="N247" s="17" t="str">
        <f t="shared" si="53"/>
        <v/>
      </c>
      <c r="O247" s="17" t="str">
        <f t="shared" ca="1" si="54"/>
        <v/>
      </c>
      <c r="Q247" s="3">
        <f>+'Share Values'!E241</f>
        <v>42247</v>
      </c>
      <c r="R247" s="4">
        <f ca="1">+'Share Values'!CD241</f>
        <v>982947.49</v>
      </c>
      <c r="S247" s="9">
        <f t="shared" ca="1" si="48"/>
        <v>-1.7052509999999965E-2</v>
      </c>
      <c r="T247" s="4">
        <f>+'Share Values'!C241</f>
        <v>13859.1</v>
      </c>
      <c r="U247" s="9">
        <f>Returns!T247/Returns!$T$18-1</f>
        <v>-6.3915868534453635E-2</v>
      </c>
      <c r="V247" s="9"/>
      <c r="W247" s="17">
        <f t="shared" ca="1" si="55"/>
        <v>2.8613683632716658E-3</v>
      </c>
      <c r="X247" s="17">
        <f t="shared" ca="1" si="56"/>
        <v>0</v>
      </c>
      <c r="Y247" s="17" t="str">
        <f t="shared" ca="1" si="57"/>
        <v/>
      </c>
      <c r="Z247" s="17"/>
      <c r="AA247" s="17">
        <f t="shared" si="58"/>
        <v>-4.3274119912584119E-4</v>
      </c>
      <c r="AB247" s="17">
        <f t="shared" ca="1" si="59"/>
        <v>3.294109562397507E-3</v>
      </c>
    </row>
    <row r="248" spans="2:28">
      <c r="B248" s="2">
        <f t="shared" ca="1" si="49"/>
        <v>231</v>
      </c>
      <c r="D248" s="3">
        <f t="shared" si="50"/>
        <v>42844</v>
      </c>
      <c r="E248" s="4" t="str">
        <f t="shared" si="46"/>
        <v/>
      </c>
      <c r="F248" s="9" t="str">
        <f ca="1">IFERROR(Returns!E248/E$18-1,"")</f>
        <v/>
      </c>
      <c r="G248" s="4" t="str">
        <f t="shared" si="47"/>
        <v/>
      </c>
      <c r="H248" s="9" t="str">
        <f>IFERROR(Returns!G248/G$18-1,"")</f>
        <v/>
      </c>
      <c r="I248" s="9"/>
      <c r="J248" s="17" t="str">
        <f t="shared" ca="1" si="60"/>
        <v/>
      </c>
      <c r="K248" s="17">
        <f t="shared" ca="1" si="51"/>
        <v>0</v>
      </c>
      <c r="L248" s="17" t="str">
        <f t="shared" ca="1" si="52"/>
        <v/>
      </c>
      <c r="M248" s="9"/>
      <c r="N248" s="17" t="str">
        <f t="shared" si="53"/>
        <v/>
      </c>
      <c r="O248" s="17" t="str">
        <f t="shared" ca="1" si="54"/>
        <v/>
      </c>
      <c r="Q248" s="3">
        <f>+'Share Values'!E242</f>
        <v>42248</v>
      </c>
      <c r="R248" s="4">
        <f ca="1">+'Share Values'!CD242</f>
        <v>976199.49</v>
      </c>
      <c r="S248" s="9">
        <f t="shared" ca="1" si="48"/>
        <v>-2.3800510000000052E-2</v>
      </c>
      <c r="T248" s="4">
        <f>+'Share Values'!C242</f>
        <v>13481.9</v>
      </c>
      <c r="U248" s="9">
        <f>Returns!T248/Returns!$T$18-1</f>
        <v>-8.9393059289178289E-2</v>
      </c>
      <c r="V248" s="9"/>
      <c r="W248" s="17">
        <f t="shared" ca="1" si="55"/>
        <v>-6.8650666171394814E-3</v>
      </c>
      <c r="X248" s="17">
        <f t="shared" ca="1" si="56"/>
        <v>-6.8650666171394814E-3</v>
      </c>
      <c r="Y248" s="17">
        <f t="shared" ca="1" si="57"/>
        <v>-6.8650666171394814E-3</v>
      </c>
      <c r="Z248" s="17"/>
      <c r="AA248" s="17">
        <f t="shared" si="58"/>
        <v>-2.7216774538029176E-2</v>
      </c>
      <c r="AB248" s="17">
        <f t="shared" ca="1" si="59"/>
        <v>2.0351707920889694E-2</v>
      </c>
    </row>
    <row r="249" spans="2:28">
      <c r="B249" s="2">
        <f t="shared" ca="1" si="49"/>
        <v>232</v>
      </c>
      <c r="D249" s="3">
        <f t="shared" si="50"/>
        <v>42845</v>
      </c>
      <c r="E249" s="4" t="str">
        <f t="shared" si="46"/>
        <v/>
      </c>
      <c r="F249" s="9" t="str">
        <f ca="1">IFERROR(Returns!E249/E$18-1,"")</f>
        <v/>
      </c>
      <c r="G249" s="4" t="str">
        <f t="shared" si="47"/>
        <v/>
      </c>
      <c r="H249" s="9" t="str">
        <f>IFERROR(Returns!G249/G$18-1,"")</f>
        <v/>
      </c>
      <c r="I249" s="9"/>
      <c r="J249" s="17" t="str">
        <f t="shared" ca="1" si="60"/>
        <v/>
      </c>
      <c r="K249" s="17">
        <f t="shared" ca="1" si="51"/>
        <v>0</v>
      </c>
      <c r="L249" s="17" t="str">
        <f t="shared" ca="1" si="52"/>
        <v/>
      </c>
      <c r="M249" s="9"/>
      <c r="N249" s="17" t="str">
        <f t="shared" si="53"/>
        <v/>
      </c>
      <c r="O249" s="17" t="str">
        <f t="shared" ca="1" si="54"/>
        <v/>
      </c>
      <c r="Q249" s="3">
        <f>+'Share Values'!E243</f>
        <v>42249</v>
      </c>
      <c r="R249" s="4">
        <f ca="1">+'Share Values'!CD243</f>
        <v>970316.17</v>
      </c>
      <c r="S249" s="9">
        <f t="shared" ca="1" si="48"/>
        <v>-2.9683829999999967E-2</v>
      </c>
      <c r="T249" s="4">
        <f>+'Share Values'!C243</f>
        <v>13545.3</v>
      </c>
      <c r="U249" s="9">
        <f>Returns!T249/Returns!$T$18-1</f>
        <v>-8.5110837937509287E-2</v>
      </c>
      <c r="V249" s="9"/>
      <c r="W249" s="17">
        <f t="shared" ca="1" si="55"/>
        <v>-6.0267599607124467E-3</v>
      </c>
      <c r="X249" s="17">
        <f t="shared" ca="1" si="56"/>
        <v>-6.0267599607124467E-3</v>
      </c>
      <c r="Y249" s="17">
        <f t="shared" ca="1" si="57"/>
        <v>-1.2850452469236107E-2</v>
      </c>
      <c r="Z249" s="17"/>
      <c r="AA249" s="17">
        <f t="shared" si="58"/>
        <v>4.7026012654003413E-3</v>
      </c>
      <c r="AB249" s="17">
        <f t="shared" ca="1" si="59"/>
        <v>-1.0729361226112788E-2</v>
      </c>
    </row>
    <row r="250" spans="2:28">
      <c r="B250" s="2">
        <f t="shared" ca="1" si="49"/>
        <v>233</v>
      </c>
      <c r="D250" s="3">
        <f t="shared" si="50"/>
        <v>42846</v>
      </c>
      <c r="E250" s="4" t="str">
        <f t="shared" si="46"/>
        <v/>
      </c>
      <c r="F250" s="9" t="str">
        <f ca="1">IFERROR(Returns!E250/E$18-1,"")</f>
        <v/>
      </c>
      <c r="G250" s="4" t="str">
        <f t="shared" si="47"/>
        <v/>
      </c>
      <c r="H250" s="9" t="str">
        <f>IFERROR(Returns!G250/G$18-1,"")</f>
        <v/>
      </c>
      <c r="I250" s="9"/>
      <c r="J250" s="17" t="str">
        <f t="shared" ca="1" si="60"/>
        <v/>
      </c>
      <c r="K250" s="17">
        <f t="shared" ca="1" si="51"/>
        <v>0</v>
      </c>
      <c r="L250" s="17" t="str">
        <f t="shared" ca="1" si="52"/>
        <v/>
      </c>
      <c r="M250" s="9"/>
      <c r="N250" s="17" t="str">
        <f t="shared" si="53"/>
        <v/>
      </c>
      <c r="O250" s="17" t="str">
        <f t="shared" ca="1" si="54"/>
        <v/>
      </c>
      <c r="Q250" s="3">
        <f>+'Share Values'!E244</f>
        <v>42250</v>
      </c>
      <c r="R250" s="4">
        <f ca="1">+'Share Values'!CD244</f>
        <v>968420.42</v>
      </c>
      <c r="S250" s="9">
        <f t="shared" ca="1" si="48"/>
        <v>-3.157957999999994E-2</v>
      </c>
      <c r="T250" s="4">
        <f>+'Share Values'!C244</f>
        <v>13596.4</v>
      </c>
      <c r="U250" s="9">
        <f>Returns!T250/Returns!$T$18-1</f>
        <v>-8.1659394545233521E-2</v>
      </c>
      <c r="V250" s="9"/>
      <c r="W250" s="17">
        <f t="shared" ca="1" si="55"/>
        <v>-1.9537446232602562E-3</v>
      </c>
      <c r="X250" s="17">
        <f t="shared" ca="1" si="56"/>
        <v>-1.9537446232602562E-3</v>
      </c>
      <c r="Y250" s="17">
        <f t="shared" ca="1" si="57"/>
        <v>-1.4779090590078092E-2</v>
      </c>
      <c r="Z250" s="17"/>
      <c r="AA250" s="17">
        <f t="shared" si="58"/>
        <v>3.7725262637224866E-3</v>
      </c>
      <c r="AB250" s="17">
        <f t="shared" ca="1" si="59"/>
        <v>-5.7262708869827428E-3</v>
      </c>
    </row>
    <row r="251" spans="2:28">
      <c r="B251" s="2">
        <f t="shared" ca="1" si="49"/>
        <v>234</v>
      </c>
      <c r="D251" s="3">
        <f t="shared" si="50"/>
        <v>42847</v>
      </c>
      <c r="E251" s="4" t="str">
        <f t="shared" si="46"/>
        <v/>
      </c>
      <c r="F251" s="9" t="str">
        <f ca="1">IFERROR(Returns!E251/E$18-1,"")</f>
        <v/>
      </c>
      <c r="G251" s="4" t="str">
        <f t="shared" si="47"/>
        <v/>
      </c>
      <c r="H251" s="9" t="str">
        <f>IFERROR(Returns!G251/G$18-1,"")</f>
        <v/>
      </c>
      <c r="I251" s="9"/>
      <c r="J251" s="17" t="str">
        <f t="shared" ca="1" si="60"/>
        <v/>
      </c>
      <c r="K251" s="17">
        <f t="shared" ca="1" si="51"/>
        <v>0</v>
      </c>
      <c r="L251" s="17" t="str">
        <f t="shared" ca="1" si="52"/>
        <v/>
      </c>
      <c r="M251" s="9"/>
      <c r="N251" s="17" t="str">
        <f t="shared" si="53"/>
        <v/>
      </c>
      <c r="O251" s="17" t="str">
        <f t="shared" ca="1" si="54"/>
        <v/>
      </c>
      <c r="Q251" s="3">
        <f>+'Share Values'!E245</f>
        <v>42251</v>
      </c>
      <c r="R251" s="4">
        <f ca="1">+'Share Values'!CD245</f>
        <v>968873.46</v>
      </c>
      <c r="S251" s="9">
        <f t="shared" ca="1" si="48"/>
        <v>-3.1126540000000036E-2</v>
      </c>
      <c r="T251" s="4">
        <f>+'Share Values'!C245</f>
        <v>13478.3</v>
      </c>
      <c r="U251" s="9">
        <f>Returns!T251/Returns!$T$18-1</f>
        <v>-8.9636213813878762E-2</v>
      </c>
      <c r="V251" s="9"/>
      <c r="W251" s="17">
        <f t="shared" ca="1" si="55"/>
        <v>4.6781334908230221E-4</v>
      </c>
      <c r="X251" s="17">
        <f t="shared" ca="1" si="56"/>
        <v>0</v>
      </c>
      <c r="Y251" s="17" t="str">
        <f t="shared" ca="1" si="57"/>
        <v/>
      </c>
      <c r="Z251" s="17"/>
      <c r="AA251" s="17">
        <f t="shared" si="58"/>
        <v>-8.6861227972110377E-3</v>
      </c>
      <c r="AB251" s="17">
        <f t="shared" ca="1" si="59"/>
        <v>9.15393614629334E-3</v>
      </c>
    </row>
    <row r="252" spans="2:28">
      <c r="B252" s="2">
        <f t="shared" ca="1" si="49"/>
        <v>235</v>
      </c>
      <c r="D252" s="3">
        <f t="shared" si="50"/>
        <v>42848</v>
      </c>
      <c r="E252" s="4" t="str">
        <f t="shared" si="46"/>
        <v/>
      </c>
      <c r="F252" s="9" t="str">
        <f ca="1">IFERROR(Returns!E252/E$18-1,"")</f>
        <v/>
      </c>
      <c r="G252" s="4" t="str">
        <f t="shared" si="47"/>
        <v/>
      </c>
      <c r="H252" s="9" t="str">
        <f>IFERROR(Returns!G252/G$18-1,"")</f>
        <v/>
      </c>
      <c r="I252" s="9"/>
      <c r="J252" s="17" t="str">
        <f t="shared" ca="1" si="60"/>
        <v/>
      </c>
      <c r="K252" s="17">
        <f t="shared" ca="1" si="51"/>
        <v>0</v>
      </c>
      <c r="L252" s="17" t="str">
        <f t="shared" ca="1" si="52"/>
        <v/>
      </c>
      <c r="M252" s="9"/>
      <c r="N252" s="17" t="str">
        <f t="shared" si="53"/>
        <v/>
      </c>
      <c r="O252" s="17" t="str">
        <f t="shared" ca="1" si="54"/>
        <v/>
      </c>
      <c r="Q252" s="3">
        <f>+'Share Values'!E246</f>
        <v>42255</v>
      </c>
      <c r="R252" s="4">
        <f ca="1">+'Share Values'!CD246</f>
        <v>969767.44000000006</v>
      </c>
      <c r="S252" s="9">
        <f t="shared" ca="1" si="48"/>
        <v>-3.0232559999999964E-2</v>
      </c>
      <c r="T252" s="4">
        <f>+'Share Values'!C246</f>
        <v>13630.7</v>
      </c>
      <c r="U252" s="9">
        <f>Returns!T252/Returns!$T$18-1</f>
        <v>-7.9342672268226333E-2</v>
      </c>
      <c r="V252" s="9"/>
      <c r="W252" s="17">
        <f t="shared" ca="1" si="55"/>
        <v>9.2270047318665505E-4</v>
      </c>
      <c r="X252" s="17">
        <f t="shared" ca="1" si="56"/>
        <v>0</v>
      </c>
      <c r="Y252" s="17" t="str">
        <f t="shared" ca="1" si="57"/>
        <v/>
      </c>
      <c r="Z252" s="17"/>
      <c r="AA252" s="17">
        <f t="shared" si="58"/>
        <v>1.1307063947233909E-2</v>
      </c>
      <c r="AB252" s="17">
        <f t="shared" ca="1" si="59"/>
        <v>-1.0384363474047253E-2</v>
      </c>
    </row>
    <row r="253" spans="2:28">
      <c r="B253" s="2">
        <f t="shared" ca="1" si="49"/>
        <v>236</v>
      </c>
      <c r="D253" s="3">
        <f t="shared" si="50"/>
        <v>42849</v>
      </c>
      <c r="E253" s="4" t="str">
        <f t="shared" si="46"/>
        <v/>
      </c>
      <c r="F253" s="9" t="str">
        <f ca="1">IFERROR(Returns!E253/E$18-1,"")</f>
        <v/>
      </c>
      <c r="G253" s="4" t="str">
        <f t="shared" si="47"/>
        <v/>
      </c>
      <c r="H253" s="9" t="str">
        <f>IFERROR(Returns!G253/G$18-1,"")</f>
        <v/>
      </c>
      <c r="I253" s="9"/>
      <c r="J253" s="17" t="str">
        <f t="shared" ca="1" si="60"/>
        <v/>
      </c>
      <c r="K253" s="17">
        <f t="shared" ca="1" si="51"/>
        <v>0</v>
      </c>
      <c r="L253" s="17" t="str">
        <f t="shared" ca="1" si="52"/>
        <v/>
      </c>
      <c r="M253" s="9"/>
      <c r="N253" s="17" t="str">
        <f t="shared" si="53"/>
        <v/>
      </c>
      <c r="O253" s="17" t="str">
        <f t="shared" ca="1" si="54"/>
        <v/>
      </c>
      <c r="Q253" s="3">
        <f>+'Share Values'!E247</f>
        <v>42256</v>
      </c>
      <c r="R253" s="4">
        <f ca="1">+'Share Values'!CD247</f>
        <v>967164.99</v>
      </c>
      <c r="S253" s="9">
        <f t="shared" ca="1" si="48"/>
        <v>-3.2835009999999998E-2</v>
      </c>
      <c r="T253" s="4">
        <f>+'Share Values'!C247</f>
        <v>13531.9</v>
      </c>
      <c r="U253" s="9">
        <f>Returns!T253/Returns!$T$18-1</f>
        <v>-8.6015913112783227E-2</v>
      </c>
      <c r="V253" s="9"/>
      <c r="W253" s="17">
        <f t="shared" ca="1" si="55"/>
        <v>-2.6835815399206542E-3</v>
      </c>
      <c r="X253" s="17">
        <f t="shared" ca="1" si="56"/>
        <v>-2.6835815399206542E-3</v>
      </c>
      <c r="Y253" s="17">
        <f t="shared" ca="1" si="57"/>
        <v>-2.6835815399206542E-3</v>
      </c>
      <c r="Z253" s="17"/>
      <c r="AA253" s="17">
        <f t="shared" si="58"/>
        <v>-7.2483438121300203E-3</v>
      </c>
      <c r="AB253" s="17">
        <f t="shared" ca="1" si="59"/>
        <v>4.5647622722093661E-3</v>
      </c>
    </row>
    <row r="254" spans="2:28">
      <c r="B254" s="2">
        <f t="shared" ca="1" si="49"/>
        <v>237</v>
      </c>
      <c r="D254" s="3">
        <f t="shared" si="50"/>
        <v>42850</v>
      </c>
      <c r="E254" s="4" t="str">
        <f t="shared" si="46"/>
        <v/>
      </c>
      <c r="F254" s="9" t="str">
        <f ca="1">IFERROR(Returns!E254/E$18-1,"")</f>
        <v/>
      </c>
      <c r="G254" s="4" t="str">
        <f t="shared" si="47"/>
        <v/>
      </c>
      <c r="H254" s="9" t="str">
        <f>IFERROR(Returns!G254/G$18-1,"")</f>
        <v/>
      </c>
      <c r="I254" s="9"/>
      <c r="J254" s="17" t="str">
        <f t="shared" ca="1" si="60"/>
        <v/>
      </c>
      <c r="K254" s="17">
        <f t="shared" ca="1" si="51"/>
        <v>0</v>
      </c>
      <c r="L254" s="17" t="str">
        <f t="shared" ca="1" si="52"/>
        <v/>
      </c>
      <c r="M254" s="9"/>
      <c r="N254" s="17" t="str">
        <f t="shared" si="53"/>
        <v/>
      </c>
      <c r="O254" s="17" t="str">
        <f t="shared" ca="1" si="54"/>
        <v/>
      </c>
      <c r="Q254" s="3">
        <f>+'Share Values'!E248</f>
        <v>42257</v>
      </c>
      <c r="R254" s="4">
        <f ca="1">+'Share Values'!CD248</f>
        <v>968997.67</v>
      </c>
      <c r="S254" s="9">
        <f t="shared" ca="1" si="48"/>
        <v>-3.1002329999999967E-2</v>
      </c>
      <c r="T254" s="4">
        <f>+'Share Values'!C248</f>
        <v>13569.9</v>
      </c>
      <c r="U254" s="9">
        <f>Returns!T254/Returns!$T$18-1</f>
        <v>-8.3449282018722926E-2</v>
      </c>
      <c r="V254" s="9"/>
      <c r="W254" s="17">
        <f t="shared" ca="1" si="55"/>
        <v>1.8948990285514444E-3</v>
      </c>
      <c r="X254" s="17">
        <f t="shared" ca="1" si="56"/>
        <v>0</v>
      </c>
      <c r="Y254" s="17" t="str">
        <f t="shared" ca="1" si="57"/>
        <v/>
      </c>
      <c r="Z254" s="17"/>
      <c r="AA254" s="17">
        <f t="shared" si="58"/>
        <v>2.8081791913920906E-3</v>
      </c>
      <c r="AB254" s="17">
        <f t="shared" ca="1" si="59"/>
        <v>-9.1328016284064617E-4</v>
      </c>
    </row>
    <row r="255" spans="2:28">
      <c r="B255" s="2">
        <f t="shared" ca="1" si="49"/>
        <v>238</v>
      </c>
      <c r="D255" s="3">
        <f t="shared" si="50"/>
        <v>42851</v>
      </c>
      <c r="E255" s="4" t="str">
        <f t="shared" si="46"/>
        <v/>
      </c>
      <c r="F255" s="9" t="str">
        <f ca="1">IFERROR(Returns!E255/E$18-1,"")</f>
        <v/>
      </c>
      <c r="G255" s="4" t="str">
        <f t="shared" si="47"/>
        <v/>
      </c>
      <c r="H255" s="9" t="str">
        <f>IFERROR(Returns!G255/G$18-1,"")</f>
        <v/>
      </c>
      <c r="I255" s="9"/>
      <c r="J255" s="17" t="str">
        <f t="shared" ca="1" si="60"/>
        <v/>
      </c>
      <c r="K255" s="17">
        <f t="shared" ca="1" si="51"/>
        <v>0</v>
      </c>
      <c r="L255" s="17" t="str">
        <f t="shared" ca="1" si="52"/>
        <v/>
      </c>
      <c r="M255" s="9"/>
      <c r="N255" s="17" t="str">
        <f t="shared" si="53"/>
        <v/>
      </c>
      <c r="O255" s="17" t="str">
        <f t="shared" ca="1" si="54"/>
        <v/>
      </c>
      <c r="Q255" s="3">
        <f>+'Share Values'!E249</f>
        <v>42258</v>
      </c>
      <c r="R255" s="4">
        <f ca="1">+'Share Values'!CD249</f>
        <v>968935.84000000008</v>
      </c>
      <c r="S255" s="9">
        <f t="shared" ca="1" si="48"/>
        <v>-3.1064159999999896E-2</v>
      </c>
      <c r="T255" s="4">
        <f>+'Share Values'!C249</f>
        <v>13461.5</v>
      </c>
      <c r="U255" s="9">
        <f>Returns!T255/Returns!$T$18-1</f>
        <v>-9.0770934929147451E-2</v>
      </c>
      <c r="V255" s="9"/>
      <c r="W255" s="17">
        <f t="shared" ca="1" si="55"/>
        <v>-6.3808202965032201E-5</v>
      </c>
      <c r="X255" s="17">
        <f t="shared" ca="1" si="56"/>
        <v>-6.3808202965032201E-5</v>
      </c>
      <c r="Y255" s="17">
        <f t="shared" ca="1" si="57"/>
        <v>-6.3808202965032201E-5</v>
      </c>
      <c r="Z255" s="17"/>
      <c r="AA255" s="17">
        <f t="shared" si="58"/>
        <v>-7.9882681523076871E-3</v>
      </c>
      <c r="AB255" s="17">
        <f t="shared" ca="1" si="59"/>
        <v>7.9244599493426549E-3</v>
      </c>
    </row>
    <row r="256" spans="2:28">
      <c r="B256" s="2">
        <f t="shared" ca="1" si="49"/>
        <v>239</v>
      </c>
      <c r="D256" s="3">
        <f t="shared" si="50"/>
        <v>42852</v>
      </c>
      <c r="E256" s="4" t="str">
        <f t="shared" si="46"/>
        <v/>
      </c>
      <c r="F256" s="9" t="str">
        <f ca="1">IFERROR(Returns!E256/E$18-1,"")</f>
        <v/>
      </c>
      <c r="G256" s="4" t="str">
        <f t="shared" si="47"/>
        <v/>
      </c>
      <c r="H256" s="9" t="str">
        <f>IFERROR(Returns!G256/G$18-1,"")</f>
        <v/>
      </c>
      <c r="I256" s="9"/>
      <c r="J256" s="17" t="str">
        <f t="shared" ca="1" si="60"/>
        <v/>
      </c>
      <c r="K256" s="17">
        <f t="shared" ca="1" si="51"/>
        <v>0</v>
      </c>
      <c r="L256" s="17" t="str">
        <f t="shared" ca="1" si="52"/>
        <v/>
      </c>
      <c r="M256" s="9"/>
      <c r="N256" s="17" t="str">
        <f t="shared" si="53"/>
        <v/>
      </c>
      <c r="O256" s="17" t="str">
        <f t="shared" ca="1" si="54"/>
        <v/>
      </c>
      <c r="Q256" s="3">
        <f>+'Share Values'!E250</f>
        <v>42261</v>
      </c>
      <c r="R256" s="4">
        <f ca="1">+'Share Values'!CD250</f>
        <v>968230.87</v>
      </c>
      <c r="S256" s="9">
        <f t="shared" ca="1" si="48"/>
        <v>-3.1769130000000034E-2</v>
      </c>
      <c r="T256" s="4">
        <f>+'Share Values'!C250</f>
        <v>13353.3</v>
      </c>
      <c r="U256" s="9">
        <f>Returns!T256/Returns!$T$18-1</f>
        <v>-9.8079079254866475E-2</v>
      </c>
      <c r="V256" s="9"/>
      <c r="W256" s="17">
        <f t="shared" ca="1" si="55"/>
        <v>-7.275713942009876E-4</v>
      </c>
      <c r="X256" s="17">
        <f t="shared" ca="1" si="56"/>
        <v>-7.275713942009876E-4</v>
      </c>
      <c r="Y256" s="17">
        <f t="shared" ca="1" si="57"/>
        <v>-7.913331721428607E-4</v>
      </c>
      <c r="Z256" s="17"/>
      <c r="AA256" s="17">
        <f t="shared" si="58"/>
        <v>-8.0377372506779121E-3</v>
      </c>
      <c r="AB256" s="17">
        <f t="shared" ca="1" si="59"/>
        <v>7.3101658564769245E-3</v>
      </c>
    </row>
    <row r="257" spans="2:28">
      <c r="B257" s="2">
        <f t="shared" ca="1" si="49"/>
        <v>240</v>
      </c>
      <c r="D257" s="3">
        <f t="shared" si="50"/>
        <v>42853</v>
      </c>
      <c r="E257" s="4" t="str">
        <f t="shared" si="46"/>
        <v/>
      </c>
      <c r="F257" s="9" t="str">
        <f ca="1">IFERROR(Returns!E257/E$18-1,"")</f>
        <v/>
      </c>
      <c r="G257" s="4" t="str">
        <f t="shared" si="47"/>
        <v/>
      </c>
      <c r="H257" s="9" t="str">
        <f>IFERROR(Returns!G257/G$18-1,"")</f>
        <v/>
      </c>
      <c r="I257" s="9"/>
      <c r="J257" s="17" t="str">
        <f t="shared" ca="1" si="60"/>
        <v/>
      </c>
      <c r="K257" s="17">
        <f ca="1">IFERROR(MIN(J257,0),"")</f>
        <v>0</v>
      </c>
      <c r="L257" s="17" t="str">
        <f ca="1">IFERROR(IF(AND(K257&lt;0,K256&lt;0),(1+K257)*(1+L256)-1,IF(K257&lt;0,K257,"")),"")</f>
        <v/>
      </c>
      <c r="M257" s="9"/>
      <c r="N257" s="17" t="str">
        <f>+IFERROR(G257/G256-1,"")</f>
        <v/>
      </c>
      <c r="O257" s="17" t="str">
        <f ca="1">+IFERROR(J257-N257,"")</f>
        <v/>
      </c>
      <c r="Q257" s="3">
        <f>+'Share Values'!E251</f>
        <v>42262</v>
      </c>
      <c r="R257" s="4">
        <f ca="1">+'Share Values'!CD251</f>
        <v>969578.89</v>
      </c>
      <c r="S257" s="9">
        <f t="shared" ca="1" si="48"/>
        <v>-3.0421110000000029E-2</v>
      </c>
      <c r="T257" s="4">
        <f>+'Share Values'!C251</f>
        <v>13462.7</v>
      </c>
      <c r="U257" s="9">
        <f>Returns!T257/Returns!$T$18-1</f>
        <v>-9.0689883420913886E-2</v>
      </c>
      <c r="V257" s="9"/>
      <c r="W257" s="17">
        <f t="shared" ca="1" si="55"/>
        <v>1.3922505899859328E-3</v>
      </c>
      <c r="X257" s="17">
        <f t="shared" ca="1" si="56"/>
        <v>0</v>
      </c>
      <c r="Y257" s="17" t="str">
        <f t="shared" ca="1" si="57"/>
        <v/>
      </c>
      <c r="Z257" s="17"/>
      <c r="AA257" s="17">
        <f t="shared" si="58"/>
        <v>8.1927313847514061E-3</v>
      </c>
      <c r="AB257" s="17">
        <f t="shared" ca="1" si="59"/>
        <v>-6.8004807947654733E-3</v>
      </c>
    </row>
    <row r="258" spans="2:28">
      <c r="B258" s="2">
        <f t="shared" ca="1" si="49"/>
        <v>241</v>
      </c>
      <c r="D258" s="3">
        <f t="shared" si="50"/>
        <v>42854</v>
      </c>
      <c r="E258" s="4" t="str">
        <f t="shared" si="46"/>
        <v/>
      </c>
      <c r="F258" s="9" t="str">
        <f ca="1">IFERROR(Returns!E258/E$18-1,"")</f>
        <v/>
      </c>
      <c r="G258" s="4" t="str">
        <f t="shared" si="47"/>
        <v/>
      </c>
      <c r="H258" s="9" t="str">
        <f>IFERROR(Returns!G258/G$18-1,"")</f>
        <v/>
      </c>
      <c r="I258" s="9"/>
      <c r="J258" s="17" t="str">
        <f t="shared" ca="1" si="60"/>
        <v/>
      </c>
      <c r="K258" s="17">
        <f ca="1">IFERROR(MIN(J258,0),"")</f>
        <v>0</v>
      </c>
      <c r="L258" s="17" t="str">
        <f ca="1">IFERROR(IF(AND(K258&lt;0,K257&lt;0),(1+K258)*(1+L257)-1,IF(K258&lt;0,K258,"")),"")</f>
        <v/>
      </c>
      <c r="M258" s="9"/>
      <c r="N258" s="17" t="str">
        <f>+IFERROR(G258/G257-1,"")</f>
        <v/>
      </c>
      <c r="O258" s="17" t="str">
        <f ca="1">+IFERROR(J258-N258,"")</f>
        <v/>
      </c>
      <c r="Q258" s="3">
        <f>+'Share Values'!E252</f>
        <v>42263</v>
      </c>
      <c r="R258" s="4">
        <f ca="1">+'Share Values'!CD252</f>
        <v>972825.25</v>
      </c>
      <c r="S258" s="9">
        <f t="shared" ca="1" si="48"/>
        <v>-2.7174750000000025E-2</v>
      </c>
      <c r="T258" s="4">
        <f>+'Share Values'!C252</f>
        <v>13763.8</v>
      </c>
      <c r="U258" s="9">
        <f>Returns!T258/Returns!$T$18-1</f>
        <v>-7.0352709146662695E-2</v>
      </c>
      <c r="V258" s="9"/>
      <c r="W258" s="17">
        <f t="shared" ca="1" si="55"/>
        <v>3.3482164612721466E-3</v>
      </c>
      <c r="X258" s="17">
        <f t="shared" ca="1" si="56"/>
        <v>0</v>
      </c>
      <c r="Y258" s="17" t="str">
        <f t="shared" ca="1" si="57"/>
        <v/>
      </c>
      <c r="Z258" s="17"/>
      <c r="AA258" s="17">
        <f t="shared" si="58"/>
        <v>2.2365498748393664E-2</v>
      </c>
      <c r="AB258" s="17">
        <f t="shared" ca="1" si="59"/>
        <v>-1.9017282287121517E-2</v>
      </c>
    </row>
    <row r="259" spans="2:28">
      <c r="B259" s="2">
        <f t="shared" ca="1" si="49"/>
        <v>242</v>
      </c>
      <c r="D259" s="3">
        <f t="shared" si="50"/>
        <v>42855</v>
      </c>
      <c r="E259" s="4" t="str">
        <f t="shared" si="46"/>
        <v/>
      </c>
      <c r="F259" s="9" t="str">
        <f ca="1">IFERROR(Returns!E259/E$18-1,"")</f>
        <v/>
      </c>
      <c r="G259" s="4" t="str">
        <f t="shared" si="47"/>
        <v/>
      </c>
      <c r="H259" s="9" t="str">
        <f>IFERROR(Returns!G259/G$18-1,"")</f>
        <v/>
      </c>
      <c r="I259" s="9"/>
      <c r="J259" s="17" t="str">
        <f t="shared" ca="1" si="60"/>
        <v/>
      </c>
      <c r="K259" s="17">
        <f ca="1">IFERROR(MIN(J259,0),"")</f>
        <v>0</v>
      </c>
      <c r="L259" s="17" t="str">
        <f ca="1">IFERROR(IF(AND(K259&lt;0,K258&lt;0),(1+K259)*(1+L258)-1,IF(K259&lt;0,K259,"")),"")</f>
        <v/>
      </c>
      <c r="M259" s="9"/>
      <c r="N259" s="17" t="str">
        <f>+IFERROR(G259/G258-1,"")</f>
        <v/>
      </c>
      <c r="O259" s="17" t="str">
        <f ca="1">+IFERROR(J259-N259,"")</f>
        <v/>
      </c>
      <c r="Q259" s="3">
        <f>+'Share Values'!E253</f>
        <v>42264</v>
      </c>
      <c r="R259" s="4">
        <f ca="1">+'Share Values'!CD253</f>
        <v>972587.47</v>
      </c>
      <c r="S259" s="9">
        <f t="shared" ca="1" si="48"/>
        <v>-2.7412529999999991E-2</v>
      </c>
      <c r="T259" s="4">
        <f>+'Share Values'!C253</f>
        <v>13787.2</v>
      </c>
      <c r="U259" s="9">
        <f>Returns!T259/Returns!$T$18-1</f>
        <v>-6.8772204736109677E-2</v>
      </c>
      <c r="V259" s="9"/>
      <c r="W259" s="17">
        <f t="shared" ca="1" si="55"/>
        <v>-2.4442210972630551E-4</v>
      </c>
      <c r="X259" s="17">
        <f t="shared" ca="1" si="56"/>
        <v>-2.4442210972630551E-4</v>
      </c>
      <c r="Y259" s="17">
        <f t="shared" ca="1" si="57"/>
        <v>-2.4442210972630551E-4</v>
      </c>
      <c r="Z259" s="17"/>
      <c r="AA259" s="17">
        <f t="shared" si="58"/>
        <v>1.7001118877055799E-3</v>
      </c>
      <c r="AB259" s="17">
        <f t="shared" ca="1" si="59"/>
        <v>-1.9445339974318854E-3</v>
      </c>
    </row>
    <row r="260" spans="2:28">
      <c r="B260" s="2">
        <f t="shared" ca="1" si="49"/>
        <v>243</v>
      </c>
      <c r="D260" s="3">
        <f t="shared" si="50"/>
        <v>42856</v>
      </c>
      <c r="E260" s="4" t="str">
        <f t="shared" si="46"/>
        <v/>
      </c>
      <c r="F260" s="9" t="str">
        <f ca="1">IFERROR(Returns!E260/E$18-1,"")</f>
        <v/>
      </c>
      <c r="G260" s="4" t="str">
        <f t="shared" si="47"/>
        <v/>
      </c>
      <c r="H260" s="9" t="str">
        <f>IFERROR(Returns!G260/G$18-1,"")</f>
        <v/>
      </c>
      <c r="I260" s="9"/>
      <c r="J260" s="17" t="str">
        <f t="shared" ca="1" si="60"/>
        <v/>
      </c>
      <c r="K260" s="17">
        <f ca="1">IFERROR(MIN(J260,0),"")</f>
        <v>0</v>
      </c>
      <c r="L260" s="17" t="str">
        <f ca="1">IFERROR(IF(AND(K260&lt;0,K259&lt;0),(1+K260)*(1+L259)-1,IF(K260&lt;0,K260,"")),"")</f>
        <v/>
      </c>
      <c r="M260" s="9"/>
      <c r="N260" s="17" t="str">
        <f>+IFERROR(G260/G259-1,"")</f>
        <v/>
      </c>
      <c r="O260" s="17" t="str">
        <f ca="1">+IFERROR(J260-N260,"")</f>
        <v/>
      </c>
      <c r="Q260" s="3">
        <f>+'Share Values'!E254</f>
        <v>42265</v>
      </c>
      <c r="R260" s="4">
        <f ca="1">+'Share Values'!CD254</f>
        <v>971561.64</v>
      </c>
      <c r="S260" s="9">
        <f t="shared" ca="1" si="48"/>
        <v>-2.8438359999999996E-2</v>
      </c>
      <c r="T260" s="4">
        <f>+'Share Values'!C254</f>
        <v>13646.9</v>
      </c>
      <c r="U260" s="9">
        <f>Returns!T260/Returns!$T$18-1</f>
        <v>-7.8248476907074482E-2</v>
      </c>
      <c r="V260" s="9"/>
      <c r="W260" s="17">
        <f t="shared" ca="1" si="55"/>
        <v>-1.0547431790376427E-3</v>
      </c>
      <c r="X260" s="17">
        <f t="shared" ca="1" si="56"/>
        <v>-1.0547431790376427E-3</v>
      </c>
      <c r="Y260" s="17">
        <f t="shared" ca="1" si="57"/>
        <v>-1.2989074862108652E-3</v>
      </c>
      <c r="Z260" s="17"/>
      <c r="AA260" s="17">
        <f t="shared" si="58"/>
        <v>-1.0176105373099764E-2</v>
      </c>
      <c r="AB260" s="17">
        <f t="shared" ca="1" si="59"/>
        <v>9.1213621940621215E-3</v>
      </c>
    </row>
    <row r="261" spans="2:28">
      <c r="B261" s="2">
        <f t="shared" ca="1" si="49"/>
        <v>244</v>
      </c>
      <c r="D261" s="3">
        <f t="shared" si="50"/>
        <v>42857</v>
      </c>
      <c r="E261" s="4" t="str">
        <f t="shared" si="46"/>
        <v/>
      </c>
      <c r="F261" s="9" t="str">
        <f ca="1">IFERROR(Returns!E261/E$18-1,"")</f>
        <v/>
      </c>
      <c r="G261" s="4" t="str">
        <f t="shared" si="47"/>
        <v/>
      </c>
      <c r="H261" s="9" t="str">
        <f>IFERROR(Returns!G261/G$18-1,"")</f>
        <v/>
      </c>
      <c r="I261" s="9"/>
      <c r="J261" s="17" t="str">
        <f t="shared" ca="1" si="60"/>
        <v/>
      </c>
      <c r="K261" s="17">
        <f t="shared" ca="1" si="51"/>
        <v>0</v>
      </c>
      <c r="L261" s="17" t="str">
        <f t="shared" ca="1" si="52"/>
        <v/>
      </c>
      <c r="M261" s="9"/>
      <c r="N261" s="17" t="str">
        <f t="shared" si="53"/>
        <v/>
      </c>
      <c r="O261" s="17" t="str">
        <f t="shared" ca="1" si="54"/>
        <v/>
      </c>
      <c r="Q261" s="3">
        <f>+'Share Values'!E255</f>
        <v>42268</v>
      </c>
      <c r="R261" s="4">
        <f ca="1">+'Share Values'!CD255</f>
        <v>973538.85</v>
      </c>
      <c r="S261" s="9">
        <f t="shared" ca="1" si="48"/>
        <v>-2.6461150000000044E-2</v>
      </c>
      <c r="T261" s="4">
        <f>+'Share Values'!C255</f>
        <v>13779.4</v>
      </c>
      <c r="U261" s="9">
        <f>Returns!T261/Returns!$T$18-1</f>
        <v>-6.9299039539627461E-2</v>
      </c>
      <c r="V261" s="9"/>
      <c r="W261" s="17">
        <f t="shared" ca="1" si="55"/>
        <v>2.0350844646357391E-3</v>
      </c>
      <c r="X261" s="17">
        <f t="shared" ca="1" si="56"/>
        <v>0</v>
      </c>
      <c r="Y261" s="17" t="str">
        <f t="shared" ca="1" si="57"/>
        <v/>
      </c>
      <c r="Z261" s="17"/>
      <c r="AA261" s="17">
        <f t="shared" si="58"/>
        <v>9.7091647187272923E-3</v>
      </c>
      <c r="AB261" s="17">
        <f t="shared" ca="1" si="59"/>
        <v>-7.6740802540915531E-3</v>
      </c>
    </row>
    <row r="262" spans="2:28">
      <c r="B262" s="2">
        <f t="shared" ca="1" si="49"/>
        <v>245</v>
      </c>
      <c r="D262" s="3">
        <f t="shared" si="50"/>
        <v>42858</v>
      </c>
      <c r="E262" s="4" t="str">
        <f t="shared" si="46"/>
        <v/>
      </c>
      <c r="F262" s="9" t="str">
        <f ca="1">IFERROR(Returns!E262/E$18-1,"")</f>
        <v/>
      </c>
      <c r="G262" s="4" t="str">
        <f t="shared" si="47"/>
        <v/>
      </c>
      <c r="H262" s="9" t="str">
        <f>IFERROR(Returns!G262/G$18-1,"")</f>
        <v/>
      </c>
      <c r="I262" s="9"/>
      <c r="J262" s="17" t="str">
        <f t="shared" ca="1" si="60"/>
        <v/>
      </c>
      <c r="K262" s="17">
        <f t="shared" ca="1" si="51"/>
        <v>0</v>
      </c>
      <c r="L262" s="17" t="str">
        <f t="shared" ca="1" si="52"/>
        <v/>
      </c>
      <c r="M262" s="9"/>
      <c r="N262" s="17" t="str">
        <f t="shared" si="53"/>
        <v/>
      </c>
      <c r="O262" s="17" t="str">
        <f t="shared" ca="1" si="54"/>
        <v/>
      </c>
      <c r="Q262" s="3">
        <f>+'Share Values'!E256</f>
        <v>42269</v>
      </c>
      <c r="R262" s="4">
        <f ca="1">+'Share Values'!CD256</f>
        <v>973113.10000000009</v>
      </c>
      <c r="S262" s="9">
        <f t="shared" ca="1" si="48"/>
        <v>-2.6886899999999936E-2</v>
      </c>
      <c r="T262" s="4">
        <f>+'Share Values'!C256</f>
        <v>13491.1</v>
      </c>
      <c r="U262" s="9">
        <f>Returns!T262/Returns!$T$18-1</f>
        <v>-8.877166439272155E-2</v>
      </c>
      <c r="V262" s="9"/>
      <c r="W262" s="17">
        <f t="shared" ca="1" si="55"/>
        <v>-4.3732204420998677E-4</v>
      </c>
      <c r="X262" s="17">
        <f t="shared" ca="1" si="56"/>
        <v>-4.3732204420998677E-4</v>
      </c>
      <c r="Y262" s="17">
        <f t="shared" ca="1" si="57"/>
        <v>-4.3732204420998677E-4</v>
      </c>
      <c r="Z262" s="17"/>
      <c r="AA262" s="17">
        <f t="shared" si="58"/>
        <v>-2.0922536540052494E-2</v>
      </c>
      <c r="AB262" s="17">
        <f t="shared" ca="1" si="59"/>
        <v>2.0485214495842508E-2</v>
      </c>
    </row>
    <row r="263" spans="2:28">
      <c r="B263" s="2">
        <f t="shared" ca="1" si="49"/>
        <v>246</v>
      </c>
      <c r="D263" s="3">
        <f t="shared" si="50"/>
        <v>42859</v>
      </c>
      <c r="E263" s="4" t="str">
        <f t="shared" si="46"/>
        <v/>
      </c>
      <c r="F263" s="9" t="str">
        <f ca="1">IFERROR(Returns!E263/E$18-1,"")</f>
        <v/>
      </c>
      <c r="G263" s="4" t="str">
        <f t="shared" si="47"/>
        <v/>
      </c>
      <c r="H263" s="9" t="str">
        <f>IFERROR(Returns!G263/G$18-1,"")</f>
        <v/>
      </c>
      <c r="I263" s="9"/>
      <c r="J263" s="17" t="str">
        <f t="shared" ca="1" si="60"/>
        <v/>
      </c>
      <c r="K263" s="17">
        <f t="shared" ca="1" si="51"/>
        <v>0</v>
      </c>
      <c r="L263" s="17" t="str">
        <f t="shared" ca="1" si="52"/>
        <v/>
      </c>
      <c r="M263" s="9"/>
      <c r="N263" s="17" t="str">
        <f t="shared" si="53"/>
        <v/>
      </c>
      <c r="O263" s="17" t="str">
        <f t="shared" ca="1" si="54"/>
        <v/>
      </c>
      <c r="Q263" s="3">
        <f>+'Share Values'!E257</f>
        <v>42270</v>
      </c>
      <c r="R263" s="4">
        <f ca="1">+'Share Values'!CD257</f>
        <v>969573.04</v>
      </c>
      <c r="S263" s="9">
        <f t="shared" ca="1" si="48"/>
        <v>-3.0426960000000003E-2</v>
      </c>
      <c r="T263" s="4">
        <f>+'Share Values'!C257</f>
        <v>13383.7</v>
      </c>
      <c r="U263" s="9">
        <f>Returns!T263/Returns!$T$18-1</f>
        <v>-9.6025774379618123E-2</v>
      </c>
      <c r="V263" s="9"/>
      <c r="W263" s="17">
        <f t="shared" ca="1" si="55"/>
        <v>-3.6378710758288024E-3</v>
      </c>
      <c r="X263" s="17">
        <f t="shared" ca="1" si="56"/>
        <v>-3.6378710758288024E-3</v>
      </c>
      <c r="Y263" s="17">
        <f t="shared" ca="1" si="57"/>
        <v>-4.0736021988233562E-3</v>
      </c>
      <c r="Z263" s="17"/>
      <c r="AA263" s="17">
        <f t="shared" si="58"/>
        <v>-7.9608037891646388E-3</v>
      </c>
      <c r="AB263" s="17">
        <f t="shared" ca="1" si="59"/>
        <v>4.3229327133358364E-3</v>
      </c>
    </row>
    <row r="264" spans="2:28">
      <c r="B264" s="2">
        <f t="shared" ca="1" si="49"/>
        <v>247</v>
      </c>
      <c r="D264" s="3">
        <f t="shared" si="50"/>
        <v>42860</v>
      </c>
      <c r="E264" s="4" t="str">
        <f t="shared" si="46"/>
        <v/>
      </c>
      <c r="F264" s="9" t="str">
        <f ca="1">IFERROR(Returns!E264/E$18-1,"")</f>
        <v/>
      </c>
      <c r="G264" s="4" t="str">
        <f t="shared" si="47"/>
        <v/>
      </c>
      <c r="H264" s="9" t="str">
        <f>IFERROR(Returns!G264/G$18-1,"")</f>
        <v/>
      </c>
      <c r="I264" s="9"/>
      <c r="J264" s="17" t="str">
        <f t="shared" ca="1" si="60"/>
        <v/>
      </c>
      <c r="K264" s="17">
        <f t="shared" ca="1" si="51"/>
        <v>0</v>
      </c>
      <c r="L264" s="17" t="str">
        <f t="shared" ca="1" si="52"/>
        <v/>
      </c>
      <c r="M264" s="9"/>
      <c r="N264" s="17" t="str">
        <f t="shared" si="53"/>
        <v/>
      </c>
      <c r="O264" s="17" t="str">
        <f t="shared" ca="1" si="54"/>
        <v/>
      </c>
      <c r="Q264" s="3">
        <f>+'Share Values'!E258</f>
        <v>42271</v>
      </c>
      <c r="R264" s="4">
        <f ca="1">+'Share Values'!CD258</f>
        <v>966614.97</v>
      </c>
      <c r="S264" s="9">
        <f t="shared" ca="1" si="48"/>
        <v>-3.3385030000000038E-2</v>
      </c>
      <c r="T264" s="4">
        <f>+'Share Values'!C258</f>
        <v>13338.7</v>
      </c>
      <c r="U264" s="9">
        <f>Returns!T264/Returns!$T$18-1</f>
        <v>-9.9065205938373757E-2</v>
      </c>
      <c r="V264" s="9"/>
      <c r="W264" s="17">
        <f t="shared" ca="1" si="55"/>
        <v>-3.0508996000961908E-3</v>
      </c>
      <c r="X264" s="17">
        <f t="shared" ca="1" si="56"/>
        <v>-3.0508996000961908E-3</v>
      </c>
      <c r="Y264" s="17">
        <f t="shared" ca="1" si="57"/>
        <v>-7.1120736476002477E-3</v>
      </c>
      <c r="Z264" s="17"/>
      <c r="AA264" s="17">
        <f t="shared" si="58"/>
        <v>-3.3622989158453853E-3</v>
      </c>
      <c r="AB264" s="17">
        <f t="shared" ca="1" si="59"/>
        <v>3.1139931574919455E-4</v>
      </c>
    </row>
    <row r="265" spans="2:28">
      <c r="B265" s="2">
        <f t="shared" ca="1" si="49"/>
        <v>248</v>
      </c>
      <c r="D265" s="3">
        <f t="shared" si="50"/>
        <v>42861</v>
      </c>
      <c r="E265" s="4" t="str">
        <f t="shared" si="46"/>
        <v/>
      </c>
      <c r="F265" s="9" t="str">
        <f ca="1">IFERROR(Returns!E265/E$18-1,"")</f>
        <v/>
      </c>
      <c r="G265" s="4" t="str">
        <f t="shared" si="47"/>
        <v/>
      </c>
      <c r="H265" s="9" t="str">
        <f>IFERROR(Returns!G265/G$18-1,"")</f>
        <v/>
      </c>
      <c r="I265" s="9"/>
      <c r="J265" s="17" t="str">
        <f t="shared" ca="1" si="60"/>
        <v/>
      </c>
      <c r="K265" s="17">
        <f t="shared" ca="1" si="51"/>
        <v>0</v>
      </c>
      <c r="L265" s="17" t="str">
        <f t="shared" ca="1" si="52"/>
        <v/>
      </c>
      <c r="M265" s="9"/>
      <c r="N265" s="17" t="str">
        <f t="shared" si="53"/>
        <v/>
      </c>
      <c r="O265" s="17" t="str">
        <f t="shared" ca="1" si="54"/>
        <v/>
      </c>
      <c r="Q265" s="3">
        <f>+'Share Values'!E259</f>
        <v>42272</v>
      </c>
      <c r="R265" s="4">
        <f ca="1">+'Share Values'!CD259</f>
        <v>962590.71</v>
      </c>
      <c r="S265" s="9">
        <f t="shared" ca="1" si="48"/>
        <v>-3.7409290000000039E-2</v>
      </c>
      <c r="T265" s="4">
        <f>+'Share Values'!C259</f>
        <v>13378.6</v>
      </c>
      <c r="U265" s="9">
        <f>Returns!T265/Returns!$T$18-1</f>
        <v>-9.6370243289610524E-2</v>
      </c>
      <c r="V265" s="9"/>
      <c r="W265" s="17">
        <f t="shared" ca="1" si="55"/>
        <v>-4.1632502339582489E-3</v>
      </c>
      <c r="X265" s="17">
        <f t="shared" ca="1" si="56"/>
        <v>-4.1632502339582489E-3</v>
      </c>
      <c r="Y265" s="17">
        <f t="shared" ca="1" si="57"/>
        <v>-1.1245714539281249E-2</v>
      </c>
      <c r="Z265" s="17"/>
      <c r="AA265" s="17">
        <f t="shared" si="58"/>
        <v>2.9912960033586788E-3</v>
      </c>
      <c r="AB265" s="17">
        <f t="shared" ca="1" si="59"/>
        <v>-7.1545462373169277E-3</v>
      </c>
    </row>
    <row r="266" spans="2:28">
      <c r="B266" s="2">
        <f t="shared" ca="1" si="49"/>
        <v>249</v>
      </c>
      <c r="D266" s="3">
        <f t="shared" si="50"/>
        <v>42862</v>
      </c>
      <c r="E266" s="4" t="str">
        <f t="shared" si="46"/>
        <v/>
      </c>
      <c r="F266" s="9" t="str">
        <f ca="1">IFERROR(Returns!E266/E$18-1,"")</f>
        <v/>
      </c>
      <c r="G266" s="4" t="str">
        <f t="shared" si="47"/>
        <v/>
      </c>
      <c r="H266" s="9" t="str">
        <f>IFERROR(Returns!G266/G$18-1,"")</f>
        <v/>
      </c>
      <c r="I266" s="9"/>
      <c r="J266" s="17" t="str">
        <f t="shared" ca="1" si="60"/>
        <v/>
      </c>
      <c r="K266" s="17">
        <f t="shared" ca="1" si="51"/>
        <v>0</v>
      </c>
      <c r="L266" s="17" t="str">
        <f t="shared" ca="1" si="52"/>
        <v/>
      </c>
      <c r="M266" s="9"/>
      <c r="N266" s="17" t="str">
        <f t="shared" si="53"/>
        <v/>
      </c>
      <c r="O266" s="17" t="str">
        <f t="shared" ca="1" si="54"/>
        <v/>
      </c>
      <c r="Q266" s="3">
        <f>+'Share Values'!E260</f>
        <v>42275</v>
      </c>
      <c r="R266" s="4">
        <f ca="1">+'Share Values'!CD260</f>
        <v>961829.73</v>
      </c>
      <c r="S266" s="9">
        <f t="shared" ca="1" si="48"/>
        <v>-3.8170270000000062E-2</v>
      </c>
      <c r="T266" s="4">
        <f>+'Share Values'!C260</f>
        <v>13004.6</v>
      </c>
      <c r="U266" s="9">
        <f>Returns!T266/Returns!$T$18-1</f>
        <v>-0.12163129668904582</v>
      </c>
      <c r="V266" s="9"/>
      <c r="W266" s="17">
        <f t="shared" ca="1" si="55"/>
        <v>-7.905540663278865E-4</v>
      </c>
      <c r="X266" s="17">
        <f t="shared" ca="1" si="56"/>
        <v>-7.905540663278865E-4</v>
      </c>
      <c r="Y266" s="17">
        <f t="shared" ca="1" si="57"/>
        <v>-1.2027378260251353E-2</v>
      </c>
      <c r="Z266" s="17"/>
      <c r="AA266" s="17">
        <f t="shared" si="58"/>
        <v>-2.7955092461094622E-2</v>
      </c>
      <c r="AB266" s="17">
        <f t="shared" ca="1" si="59"/>
        <v>2.7164538394766735E-2</v>
      </c>
    </row>
    <row r="267" spans="2:28">
      <c r="B267" s="2">
        <f t="shared" ca="1" si="49"/>
        <v>250</v>
      </c>
      <c r="D267" s="3">
        <f t="shared" si="50"/>
        <v>42863</v>
      </c>
      <c r="E267" s="4" t="str">
        <f t="shared" si="46"/>
        <v/>
      </c>
      <c r="F267" s="9" t="str">
        <f ca="1">IFERROR(Returns!E267/E$18-1,"")</f>
        <v/>
      </c>
      <c r="G267" s="4" t="str">
        <f t="shared" si="47"/>
        <v/>
      </c>
      <c r="H267" s="9" t="str">
        <f>IFERROR(Returns!G267/G$18-1,"")</f>
        <v/>
      </c>
      <c r="I267" s="9"/>
      <c r="J267" s="17" t="str">
        <f t="shared" ca="1" si="60"/>
        <v/>
      </c>
      <c r="K267" s="17">
        <f t="shared" ca="1" si="51"/>
        <v>0</v>
      </c>
      <c r="L267" s="17" t="str">
        <f t="shared" ca="1" si="52"/>
        <v/>
      </c>
      <c r="M267" s="9"/>
      <c r="N267" s="17" t="str">
        <f t="shared" si="53"/>
        <v/>
      </c>
      <c r="O267" s="17" t="str">
        <f t="shared" ca="1" si="54"/>
        <v/>
      </c>
      <c r="Q267" s="3">
        <f>+'Share Values'!E261</f>
        <v>42276</v>
      </c>
      <c r="R267" s="4">
        <f ca="1">+'Share Values'!CD261</f>
        <v>960191.69</v>
      </c>
      <c r="S267" s="9">
        <f t="shared" ca="1" si="48"/>
        <v>-3.9808310000000069E-2</v>
      </c>
      <c r="T267" s="4">
        <f>+'Share Values'!C261</f>
        <v>13037</v>
      </c>
      <c r="U267" s="9">
        <f>Returns!T267/Returns!$T$18-1</f>
        <v>-0.1194429059667419</v>
      </c>
      <c r="V267" s="9"/>
      <c r="W267" s="17">
        <f t="shared" ca="1" si="55"/>
        <v>-1.7030457147545475E-3</v>
      </c>
      <c r="X267" s="17">
        <f t="shared" ca="1" si="56"/>
        <v>-1.7030457147545475E-3</v>
      </c>
      <c r="Y267" s="17">
        <f t="shared" ca="1" si="57"/>
        <v>-1.3709940800000098E-2</v>
      </c>
      <c r="Z267" s="17"/>
      <c r="AA267" s="17">
        <f t="shared" si="58"/>
        <v>2.4914261107606972E-3</v>
      </c>
      <c r="AB267" s="17">
        <f t="shared" ca="1" si="59"/>
        <v>-4.1944718255152447E-3</v>
      </c>
    </row>
    <row r="268" spans="2:28">
      <c r="B268" s="2">
        <f t="shared" ca="1" si="49"/>
        <v>251</v>
      </c>
      <c r="D268" s="3">
        <f t="shared" si="50"/>
        <v>42864</v>
      </c>
      <c r="E268" s="4" t="str">
        <f t="shared" si="46"/>
        <v/>
      </c>
      <c r="F268" s="9" t="str">
        <f ca="1">IFERROR(Returns!E268/E$18-1,"")</f>
        <v/>
      </c>
      <c r="G268" s="4" t="str">
        <f t="shared" si="47"/>
        <v/>
      </c>
      <c r="H268" s="9" t="str">
        <f>IFERROR(Returns!G268/G$18-1,"")</f>
        <v/>
      </c>
      <c r="I268" s="9"/>
      <c r="J268" s="17" t="str">
        <f t="shared" ca="1" si="60"/>
        <v/>
      </c>
      <c r="K268" s="17">
        <f t="shared" ca="1" si="51"/>
        <v>0</v>
      </c>
      <c r="L268" s="17" t="str">
        <f t="shared" ca="1" si="52"/>
        <v/>
      </c>
      <c r="M268" s="9"/>
      <c r="N268" s="17" t="str">
        <f t="shared" si="53"/>
        <v/>
      </c>
      <c r="O268" s="17" t="str">
        <f t="shared" ca="1" si="54"/>
        <v/>
      </c>
      <c r="Q268" s="3">
        <f>+'Share Values'!E262</f>
        <v>42277</v>
      </c>
      <c r="R268" s="4">
        <f ca="1">+'Share Values'!CD262</f>
        <v>961522.16</v>
      </c>
      <c r="S268" s="9">
        <f t="shared" ca="1" si="48"/>
        <v>-3.8477839999999985E-2</v>
      </c>
      <c r="T268" s="4">
        <f>+'Share Values'!C262</f>
        <v>13307</v>
      </c>
      <c r="U268" s="9">
        <f>Returns!T268/Returns!$T$18-1</f>
        <v>-0.10120631661420831</v>
      </c>
      <c r="V268" s="9"/>
      <c r="W268" s="17">
        <f t="shared" ca="1" si="55"/>
        <v>1.3856295715286571E-3</v>
      </c>
      <c r="X268" s="17">
        <f t="shared" ca="1" si="56"/>
        <v>0</v>
      </c>
      <c r="Y268" s="17" t="str">
        <f t="shared" ca="1" si="57"/>
        <v/>
      </c>
      <c r="Z268" s="17"/>
      <c r="AA268" s="17">
        <f t="shared" si="58"/>
        <v>2.0710286108767351E-2</v>
      </c>
      <c r="AB268" s="17">
        <f t="shared" ca="1" si="59"/>
        <v>-1.9324656537238694E-2</v>
      </c>
    </row>
    <row r="269" spans="2:28">
      <c r="B269" s="2">
        <f t="shared" ca="1" si="49"/>
        <v>252</v>
      </c>
      <c r="D269" s="3">
        <f t="shared" si="50"/>
        <v>42865</v>
      </c>
      <c r="E269" s="4" t="str">
        <f t="shared" si="46"/>
        <v/>
      </c>
      <c r="F269" s="9" t="str">
        <f ca="1">IFERROR(Returns!E269/E$18-1,"")</f>
        <v/>
      </c>
      <c r="G269" s="4" t="str">
        <f t="shared" si="47"/>
        <v/>
      </c>
      <c r="H269" s="9" t="str">
        <f>IFERROR(Returns!G269/G$18-1,"")</f>
        <v/>
      </c>
      <c r="I269" s="9"/>
      <c r="J269" s="17" t="str">
        <f t="shared" ca="1" si="60"/>
        <v/>
      </c>
      <c r="K269" s="17">
        <f t="shared" ca="1" si="51"/>
        <v>0</v>
      </c>
      <c r="L269" s="17" t="str">
        <f t="shared" ca="1" si="52"/>
        <v/>
      </c>
      <c r="M269" s="9"/>
      <c r="N269" s="17" t="str">
        <f t="shared" si="53"/>
        <v/>
      </c>
      <c r="O269" s="17" t="str">
        <f t="shared" ca="1" si="54"/>
        <v/>
      </c>
      <c r="Q269" s="3">
        <f>+'Share Values'!E263</f>
        <v>42278</v>
      </c>
      <c r="R269" s="4">
        <f ca="1">+'Share Values'!CD263</f>
        <v>960210.22</v>
      </c>
      <c r="S269" s="9">
        <f t="shared" ca="1" si="48"/>
        <v>-3.9789779999999997E-2</v>
      </c>
      <c r="T269" s="4">
        <f>+'Share Values'!C263</f>
        <v>13241.9</v>
      </c>
      <c r="U269" s="9">
        <f>Returns!T269/Returns!$T$18-1</f>
        <v>-0.10560336093587475</v>
      </c>
      <c r="V269" s="9"/>
      <c r="W269" s="17">
        <f t="shared" ca="1" si="55"/>
        <v>-1.3644407321824481E-3</v>
      </c>
      <c r="X269" s="17">
        <f t="shared" ca="1" si="56"/>
        <v>-1.3644407321824481E-3</v>
      </c>
      <c r="Y269" s="17">
        <f t="shared" ca="1" si="57"/>
        <v>-1.3644407321824481E-3</v>
      </c>
      <c r="Z269" s="17"/>
      <c r="AA269" s="17">
        <f t="shared" si="58"/>
        <v>-4.8921620199895433E-3</v>
      </c>
      <c r="AB269" s="17">
        <f t="shared" ca="1" si="59"/>
        <v>3.5277212878070952E-3</v>
      </c>
    </row>
    <row r="270" spans="2:28">
      <c r="B270" s="2">
        <f t="shared" ca="1" si="49"/>
        <v>253</v>
      </c>
      <c r="D270" s="3">
        <f t="shared" si="50"/>
        <v>42866</v>
      </c>
      <c r="E270" s="4" t="str">
        <f t="shared" si="46"/>
        <v/>
      </c>
      <c r="F270" s="9" t="str">
        <f ca="1">IFERROR(Returns!E270/E$18-1,"")</f>
        <v/>
      </c>
      <c r="G270" s="4" t="str">
        <f t="shared" si="47"/>
        <v/>
      </c>
      <c r="H270" s="9" t="str">
        <f>IFERROR(Returns!G270/G$18-1,"")</f>
        <v/>
      </c>
      <c r="I270" s="9"/>
      <c r="J270" s="17" t="str">
        <f t="shared" ca="1" si="60"/>
        <v/>
      </c>
      <c r="K270" s="17">
        <f t="shared" ca="1" si="51"/>
        <v>0</v>
      </c>
      <c r="L270" s="17" t="str">
        <f t="shared" ca="1" si="52"/>
        <v/>
      </c>
      <c r="M270" s="9"/>
      <c r="N270" s="17" t="str">
        <f t="shared" si="53"/>
        <v/>
      </c>
      <c r="O270" s="17" t="str">
        <f t="shared" ca="1" si="54"/>
        <v/>
      </c>
      <c r="Q270" s="3">
        <f>+'Share Values'!E264</f>
        <v>42279</v>
      </c>
      <c r="R270" s="4">
        <f ca="1">+'Share Values'!CD264</f>
        <v>963238.52</v>
      </c>
      <c r="S270" s="9">
        <f t="shared" ca="1" si="48"/>
        <v>-3.6761480000000013E-2</v>
      </c>
      <c r="T270" s="4">
        <f>+'Share Values'!C264</f>
        <v>13339.7</v>
      </c>
      <c r="U270" s="9">
        <f>Returns!T270/Returns!$T$18-1</f>
        <v>-9.8997663014845916E-2</v>
      </c>
      <c r="V270" s="9"/>
      <c r="W270" s="17">
        <f t="shared" ca="1" si="55"/>
        <v>3.1537885526775611E-3</v>
      </c>
      <c r="X270" s="17">
        <f t="shared" ca="1" si="56"/>
        <v>0</v>
      </c>
      <c r="Y270" s="17" t="str">
        <f t="shared" ca="1" si="57"/>
        <v/>
      </c>
      <c r="Z270" s="17"/>
      <c r="AA270" s="17">
        <f t="shared" si="58"/>
        <v>7.3856470748157044E-3</v>
      </c>
      <c r="AB270" s="17">
        <f t="shared" ca="1" si="59"/>
        <v>-4.2318585221381433E-3</v>
      </c>
    </row>
    <row r="271" spans="2:28">
      <c r="B271" s="2">
        <f t="shared" ca="1" si="49"/>
        <v>254</v>
      </c>
      <c r="D271" s="3">
        <f t="shared" si="50"/>
        <v>42867</v>
      </c>
      <c r="E271" s="4" t="str">
        <f t="shared" si="46"/>
        <v/>
      </c>
      <c r="F271" s="9" t="str">
        <f ca="1">IFERROR(Returns!E271/E$18-1,"")</f>
        <v/>
      </c>
      <c r="G271" s="4" t="str">
        <f t="shared" si="47"/>
        <v/>
      </c>
      <c r="H271" s="9" t="str">
        <f>IFERROR(Returns!G271/G$18-1,"")</f>
        <v/>
      </c>
      <c r="I271" s="9"/>
      <c r="J271" s="17" t="str">
        <f t="shared" ca="1" si="60"/>
        <v/>
      </c>
      <c r="K271" s="17">
        <f t="shared" ca="1" si="51"/>
        <v>0</v>
      </c>
      <c r="L271" s="17" t="str">
        <f t="shared" ca="1" si="52"/>
        <v/>
      </c>
      <c r="M271" s="9"/>
      <c r="N271" s="17" t="str">
        <f t="shared" si="53"/>
        <v/>
      </c>
      <c r="O271" s="17" t="str">
        <f t="shared" ca="1" si="54"/>
        <v/>
      </c>
      <c r="Q271" s="3">
        <f>+'Share Values'!E265</f>
        <v>42282</v>
      </c>
      <c r="R271" s="4">
        <f ca="1">+'Share Values'!CD265</f>
        <v>966203.77</v>
      </c>
      <c r="S271" s="9">
        <f t="shared" ca="1" si="48"/>
        <v>-3.3796229999999983E-2</v>
      </c>
      <c r="T271" s="4">
        <f>+'Share Values'!C265</f>
        <v>13552.2</v>
      </c>
      <c r="U271" s="9">
        <f>Returns!T271/Returns!$T$18-1</f>
        <v>-8.4644791765166705E-2</v>
      </c>
      <c r="V271" s="9"/>
      <c r="W271" s="17">
        <f t="shared" ca="1" si="55"/>
        <v>3.0784171712734398E-3</v>
      </c>
      <c r="X271" s="17">
        <f t="shared" ca="1" si="56"/>
        <v>0</v>
      </c>
      <c r="Y271" s="17" t="str">
        <f t="shared" ca="1" si="57"/>
        <v/>
      </c>
      <c r="Z271" s="17"/>
      <c r="AA271" s="17">
        <f t="shared" si="58"/>
        <v>1.5929893475865375E-2</v>
      </c>
      <c r="AB271" s="17">
        <f t="shared" ca="1" si="59"/>
        <v>-1.2851476304591936E-2</v>
      </c>
    </row>
    <row r="272" spans="2:28">
      <c r="B272" s="2">
        <f t="shared" ca="1" si="49"/>
        <v>255</v>
      </c>
      <c r="D272" s="3">
        <f t="shared" si="50"/>
        <v>42868</v>
      </c>
      <c r="E272" s="4" t="str">
        <f t="shared" si="46"/>
        <v/>
      </c>
      <c r="F272" s="9" t="str">
        <f ca="1">IFERROR(Returns!E272/E$18-1,"")</f>
        <v/>
      </c>
      <c r="G272" s="4" t="str">
        <f t="shared" si="47"/>
        <v/>
      </c>
      <c r="H272" s="9" t="str">
        <f>IFERROR(Returns!G272/G$18-1,"")</f>
        <v/>
      </c>
      <c r="I272" s="9"/>
      <c r="J272" s="17" t="str">
        <f t="shared" ca="1" si="60"/>
        <v/>
      </c>
      <c r="K272" s="17">
        <f t="shared" ca="1" si="51"/>
        <v>0</v>
      </c>
      <c r="L272" s="17" t="str">
        <f t="shared" ca="1" si="52"/>
        <v/>
      </c>
      <c r="M272" s="9"/>
      <c r="N272" s="17" t="str">
        <f t="shared" si="53"/>
        <v/>
      </c>
      <c r="O272" s="17" t="str">
        <f t="shared" ca="1" si="54"/>
        <v/>
      </c>
      <c r="Q272" s="3">
        <f>+'Share Values'!E266</f>
        <v>42283</v>
      </c>
      <c r="R272" s="4">
        <f ca="1">+'Share Values'!CD266</f>
        <v>969914.96</v>
      </c>
      <c r="S272" s="9">
        <f t="shared" ca="1" si="48"/>
        <v>-3.0085040000000007E-2</v>
      </c>
      <c r="T272" s="4">
        <f>+'Share Values'!C266</f>
        <v>13647.3</v>
      </c>
      <c r="U272" s="9">
        <f>Returns!T272/Returns!$T$18-1</f>
        <v>-7.8221459737663257E-2</v>
      </c>
      <c r="V272" s="9"/>
      <c r="W272" s="17">
        <f t="shared" ca="1" si="55"/>
        <v>3.841001365581409E-3</v>
      </c>
      <c r="X272" s="17">
        <f t="shared" ca="1" si="56"/>
        <v>0</v>
      </c>
      <c r="Y272" s="17" t="str">
        <f t="shared" ca="1" si="57"/>
        <v/>
      </c>
      <c r="Z272" s="17"/>
      <c r="AA272" s="17">
        <f t="shared" si="58"/>
        <v>7.017310842519997E-3</v>
      </c>
      <c r="AB272" s="17">
        <f t="shared" ca="1" si="59"/>
        <v>-3.176309476938588E-3</v>
      </c>
    </row>
    <row r="273" spans="2:28">
      <c r="B273" s="2">
        <f t="shared" ca="1" si="49"/>
        <v>256</v>
      </c>
      <c r="D273" s="3">
        <f t="shared" si="50"/>
        <v>42869</v>
      </c>
      <c r="E273" s="4" t="str">
        <f t="shared" si="46"/>
        <v/>
      </c>
      <c r="F273" s="9" t="str">
        <f ca="1">IFERROR(Returns!E273/E$18-1,"")</f>
        <v/>
      </c>
      <c r="G273" s="4" t="str">
        <f t="shared" si="47"/>
        <v/>
      </c>
      <c r="H273" s="9" t="str">
        <f>IFERROR(Returns!G273/G$18-1,"")</f>
        <v/>
      </c>
      <c r="I273" s="9"/>
      <c r="J273" s="17" t="str">
        <f t="shared" ca="1" si="60"/>
        <v/>
      </c>
      <c r="K273" s="17">
        <f t="shared" ca="1" si="51"/>
        <v>0</v>
      </c>
      <c r="L273" s="17" t="str">
        <f t="shared" ca="1" si="52"/>
        <v/>
      </c>
      <c r="M273" s="9"/>
      <c r="N273" s="17" t="str">
        <f t="shared" si="53"/>
        <v/>
      </c>
      <c r="O273" s="17" t="str">
        <f t="shared" ca="1" si="54"/>
        <v/>
      </c>
      <c r="Q273" s="3">
        <f>+'Share Values'!E267</f>
        <v>42284</v>
      </c>
      <c r="R273" s="4">
        <f ca="1">+'Share Values'!CD267</f>
        <v>972948.31</v>
      </c>
      <c r="S273" s="9">
        <f t="shared" ca="1" si="48"/>
        <v>-2.7051689999999962E-2</v>
      </c>
      <c r="T273" s="4">
        <f>+'Share Values'!C267</f>
        <v>13868.4</v>
      </c>
      <c r="U273" s="9">
        <f>Returns!T273/Returns!$T$18-1</f>
        <v>-6.3287719345644144E-2</v>
      </c>
      <c r="V273" s="9"/>
      <c r="W273" s="17">
        <f t="shared" ca="1" si="55"/>
        <v>3.1274391313647065E-3</v>
      </c>
      <c r="X273" s="17">
        <f t="shared" ca="1" si="56"/>
        <v>0</v>
      </c>
      <c r="Y273" s="17" t="str">
        <f t="shared" ca="1" si="57"/>
        <v/>
      </c>
      <c r="Z273" s="17"/>
      <c r="AA273" s="17">
        <f t="shared" si="58"/>
        <v>1.620100679255243E-2</v>
      </c>
      <c r="AB273" s="17">
        <f t="shared" ca="1" si="59"/>
        <v>-1.3073567661187724E-2</v>
      </c>
    </row>
    <row r="274" spans="2:28">
      <c r="B274" s="2">
        <f t="shared" ca="1" si="49"/>
        <v>257</v>
      </c>
      <c r="D274" s="3">
        <f t="shared" si="50"/>
        <v>42870</v>
      </c>
      <c r="E274" s="4" t="str">
        <f t="shared" ref="E274:E337" si="61">+IFERROR(VLOOKUP(D274,$Q$18:$U$1048576,COLUMNS($Q$18:$R$18),FALSE),"")</f>
        <v/>
      </c>
      <c r="F274" s="9" t="str">
        <f ca="1">IFERROR(Returns!E274/E$18-1,"")</f>
        <v/>
      </c>
      <c r="G274" s="4" t="str">
        <f t="shared" ref="G274:G337" si="62">+IFERROR(VLOOKUP(D274,$Q$18:$U$1048576,COLUMNS($Q$18:$T$18),FALSE),"")</f>
        <v/>
      </c>
      <c r="H274" s="9" t="str">
        <f>IFERROR(Returns!G274/G$18-1,"")</f>
        <v/>
      </c>
      <c r="I274" s="9"/>
      <c r="J274" s="17" t="str">
        <f t="shared" ca="1" si="60"/>
        <v/>
      </c>
      <c r="K274" s="17">
        <f t="shared" ca="1" si="51"/>
        <v>0</v>
      </c>
      <c r="L274" s="17" t="str">
        <f t="shared" ca="1" si="52"/>
        <v/>
      </c>
      <c r="M274" s="9"/>
      <c r="N274" s="17" t="str">
        <f t="shared" si="53"/>
        <v/>
      </c>
      <c r="O274" s="17" t="str">
        <f t="shared" ca="1" si="54"/>
        <v/>
      </c>
      <c r="Q274" s="3">
        <f>+'Share Values'!E268</f>
        <v>42285</v>
      </c>
      <c r="R274" s="4">
        <f ca="1">+'Share Values'!CD268</f>
        <v>975066.98</v>
      </c>
      <c r="S274" s="9">
        <f t="shared" ref="S274:S337" ca="1" si="63">R274/$R$18-1</f>
        <v>-2.4933019999999972E-2</v>
      </c>
      <c r="T274" s="4">
        <f>+'Share Values'!C268</f>
        <v>13978.7</v>
      </c>
      <c r="U274" s="9">
        <f>Returns!T274/Returns!$T$18-1</f>
        <v>-5.5837734880516465E-2</v>
      </c>
      <c r="V274" s="9"/>
      <c r="W274" s="17">
        <f t="shared" ca="1" si="55"/>
        <v>2.1775771417906764E-3</v>
      </c>
      <c r="X274" s="17">
        <f t="shared" ca="1" si="56"/>
        <v>0</v>
      </c>
      <c r="Y274" s="17" t="str">
        <f t="shared" ca="1" si="57"/>
        <v/>
      </c>
      <c r="Z274" s="17"/>
      <c r="AA274" s="17">
        <f t="shared" si="58"/>
        <v>7.9533327564824674E-3</v>
      </c>
      <c r="AB274" s="17">
        <f t="shared" ca="1" si="59"/>
        <v>-5.775755614691791E-3</v>
      </c>
    </row>
    <row r="275" spans="2:28">
      <c r="B275" s="2">
        <f t="shared" ca="1" si="49"/>
        <v>258</v>
      </c>
      <c r="D275" s="3">
        <f t="shared" si="50"/>
        <v>42871</v>
      </c>
      <c r="E275" s="4" t="str">
        <f t="shared" si="61"/>
        <v/>
      </c>
      <c r="F275" s="9" t="str">
        <f ca="1">IFERROR(Returns!E275/E$18-1,"")</f>
        <v/>
      </c>
      <c r="G275" s="4" t="str">
        <f t="shared" si="62"/>
        <v/>
      </c>
      <c r="H275" s="9" t="str">
        <f>IFERROR(Returns!G275/G$18-1,"")</f>
        <v/>
      </c>
      <c r="I275" s="9"/>
      <c r="J275" s="17" t="str">
        <f t="shared" ca="1" si="60"/>
        <v/>
      </c>
      <c r="K275" s="17">
        <f t="shared" ca="1" si="51"/>
        <v>0</v>
      </c>
      <c r="L275" s="17" t="str">
        <f t="shared" ca="1" si="52"/>
        <v/>
      </c>
      <c r="M275" s="9"/>
      <c r="N275" s="17" t="str">
        <f t="shared" si="53"/>
        <v/>
      </c>
      <c r="O275" s="17" t="str">
        <f t="shared" ca="1" si="54"/>
        <v/>
      </c>
      <c r="Q275" s="3">
        <f>+'Share Values'!E269</f>
        <v>42286</v>
      </c>
      <c r="R275" s="4">
        <f ca="1">+'Share Values'!CD269</f>
        <v>976139.96</v>
      </c>
      <c r="S275" s="9">
        <f t="shared" ca="1" si="63"/>
        <v>-2.3860040000000082E-2</v>
      </c>
      <c r="T275" s="4">
        <f>+'Share Values'!C269</f>
        <v>13964.4</v>
      </c>
      <c r="U275" s="9">
        <f>Returns!T275/Returns!$T$18-1</f>
        <v>-5.6803598686965606E-2</v>
      </c>
      <c r="V275" s="9"/>
      <c r="W275" s="17">
        <f t="shared" ca="1" si="55"/>
        <v>1.1004167118857655E-3</v>
      </c>
      <c r="X275" s="17">
        <f t="shared" ca="1" si="56"/>
        <v>0</v>
      </c>
      <c r="Y275" s="17" t="str">
        <f t="shared" ca="1" si="57"/>
        <v/>
      </c>
      <c r="Z275" s="17"/>
      <c r="AA275" s="17">
        <f t="shared" si="58"/>
        <v>-1.0229849699900928E-3</v>
      </c>
      <c r="AB275" s="17">
        <f t="shared" ca="1" si="59"/>
        <v>2.1234016818758583E-3</v>
      </c>
    </row>
    <row r="276" spans="2:28">
      <c r="B276" s="2">
        <f t="shared" ref="B276:B339" ca="1" si="64">+OFFSET(B276,-1,0)+1</f>
        <v>259</v>
      </c>
      <c r="D276" s="3">
        <f t="shared" ref="D276:D339" si="65">+IF(D275+1&lt;=$E$6,D275+1,"")</f>
        <v>42872</v>
      </c>
      <c r="E276" s="4" t="str">
        <f t="shared" si="61"/>
        <v/>
      </c>
      <c r="F276" s="9" t="str">
        <f ca="1">IFERROR(Returns!E276/E$18-1,"")</f>
        <v/>
      </c>
      <c r="G276" s="4" t="str">
        <f t="shared" si="62"/>
        <v/>
      </c>
      <c r="H276" s="9" t="str">
        <f>IFERROR(Returns!G276/G$18-1,"")</f>
        <v/>
      </c>
      <c r="I276" s="9"/>
      <c r="J276" s="17" t="str">
        <f t="shared" ca="1" si="60"/>
        <v/>
      </c>
      <c r="K276" s="17">
        <f t="shared" ref="K276:K339" ca="1" si="66">IFERROR(MIN(J276,0),"")</f>
        <v>0</v>
      </c>
      <c r="L276" s="17" t="str">
        <f t="shared" ref="L276:L339" ca="1" si="67">IFERROR(IF(AND(K276&lt;0,K275&lt;0),(1+K276)*(1+L275)-1,IF(K276&lt;0,K276,"")),"")</f>
        <v/>
      </c>
      <c r="M276" s="9"/>
      <c r="N276" s="17" t="str">
        <f t="shared" ref="N276:N339" si="68">+IFERROR(G276/G275-1,"")</f>
        <v/>
      </c>
      <c r="O276" s="17" t="str">
        <f t="shared" ref="O276:O339" ca="1" si="69">+IFERROR(J276-N276,"")</f>
        <v/>
      </c>
      <c r="Q276" s="3">
        <f>+'Share Values'!E270</f>
        <v>42290</v>
      </c>
      <c r="R276" s="4">
        <f ca="1">+'Share Values'!CD270</f>
        <v>971760.72</v>
      </c>
      <c r="S276" s="9">
        <f t="shared" ca="1" si="63"/>
        <v>-2.8239279999999978E-2</v>
      </c>
      <c r="T276" s="4">
        <f>+'Share Values'!C270</f>
        <v>13844.7</v>
      </c>
      <c r="U276" s="9">
        <f>Returns!T276/Returns!$T$18-1</f>
        <v>-6.4888486633255416E-2</v>
      </c>
      <c r="V276" s="9"/>
      <c r="W276" s="17">
        <f t="shared" ref="W276:W339" ca="1" si="70">(R276/R275)-1</f>
        <v>-4.4862828891872875E-3</v>
      </c>
      <c r="X276" s="17">
        <f t="shared" ref="X276:X339" ca="1" si="71">IF(W276&lt;0,W276,0)</f>
        <v>-4.4862828891872875E-3</v>
      </c>
      <c r="Y276" s="17">
        <f t="shared" ref="Y276:Y339" ca="1" si="72">IF(AND(X276&lt;0,X275&lt;0),(1+X276)*(1+Y275)-1,IF(X276&lt;0,X276,""))</f>
        <v>-4.4862828891872875E-3</v>
      </c>
      <c r="Z276" s="17"/>
      <c r="AA276" s="17">
        <f t="shared" ref="AA276:AA339" si="73">+T276/T275-1</f>
        <v>-8.5717968548594259E-3</v>
      </c>
      <c r="AB276" s="17">
        <f t="shared" ref="AB276:AB339" ca="1" si="74">+W276-AA276</f>
        <v>4.0855139656721384E-3</v>
      </c>
    </row>
    <row r="277" spans="2:28">
      <c r="B277" s="2">
        <f t="shared" ca="1" si="64"/>
        <v>260</v>
      </c>
      <c r="D277" s="3">
        <f t="shared" si="65"/>
        <v>42873</v>
      </c>
      <c r="E277" s="4" t="str">
        <f t="shared" si="61"/>
        <v/>
      </c>
      <c r="F277" s="9" t="str">
        <f ca="1">IFERROR(Returns!E277/E$18-1,"")</f>
        <v/>
      </c>
      <c r="G277" s="4" t="str">
        <f t="shared" si="62"/>
        <v/>
      </c>
      <c r="H277" s="9" t="str">
        <f>IFERROR(Returns!G277/G$18-1,"")</f>
        <v/>
      </c>
      <c r="I277" s="9"/>
      <c r="J277" s="17" t="str">
        <f t="shared" ca="1" si="60"/>
        <v/>
      </c>
      <c r="K277" s="17">
        <f t="shared" ca="1" si="66"/>
        <v>0</v>
      </c>
      <c r="L277" s="17" t="str">
        <f t="shared" ca="1" si="67"/>
        <v/>
      </c>
      <c r="M277" s="9"/>
      <c r="N277" s="17" t="str">
        <f t="shared" si="68"/>
        <v/>
      </c>
      <c r="O277" s="17" t="str">
        <f t="shared" ca="1" si="69"/>
        <v/>
      </c>
      <c r="Q277" s="3">
        <f>+'Share Values'!E271</f>
        <v>42291</v>
      </c>
      <c r="R277" s="4">
        <f ca="1">+'Share Values'!CD271</f>
        <v>971794.1</v>
      </c>
      <c r="S277" s="9">
        <f t="shared" ca="1" si="63"/>
        <v>-2.8205900000000006E-2</v>
      </c>
      <c r="T277" s="4">
        <f>+'Share Values'!C271</f>
        <v>13875.3</v>
      </c>
      <c r="U277" s="9">
        <f>Returns!T277/Returns!$T$18-1</f>
        <v>-6.2821673173301673E-2</v>
      </c>
      <c r="V277" s="9"/>
      <c r="W277" s="17">
        <f t="shared" ca="1" si="70"/>
        <v>3.4350019827877887E-5</v>
      </c>
      <c r="X277" s="17">
        <f t="shared" ca="1" si="71"/>
        <v>0</v>
      </c>
      <c r="Y277" s="17" t="str">
        <f t="shared" ca="1" si="72"/>
        <v/>
      </c>
      <c r="Z277" s="17"/>
      <c r="AA277" s="17">
        <f t="shared" si="73"/>
        <v>2.2102320743677684E-3</v>
      </c>
      <c r="AB277" s="17">
        <f t="shared" ca="1" si="74"/>
        <v>-2.1758820545398905E-3</v>
      </c>
    </row>
    <row r="278" spans="2:28">
      <c r="B278" s="2">
        <f t="shared" ca="1" si="64"/>
        <v>261</v>
      </c>
      <c r="D278" s="3">
        <f t="shared" si="65"/>
        <v>42874</v>
      </c>
      <c r="E278" s="4" t="str">
        <f t="shared" si="61"/>
        <v/>
      </c>
      <c r="F278" s="9" t="str">
        <f ca="1">IFERROR(Returns!E278/E$18-1,"")</f>
        <v/>
      </c>
      <c r="G278" s="4" t="str">
        <f t="shared" si="62"/>
        <v/>
      </c>
      <c r="H278" s="9" t="str">
        <f>IFERROR(Returns!G278/G$18-1,"")</f>
        <v/>
      </c>
      <c r="I278" s="9"/>
      <c r="J278" s="17" t="str">
        <f t="shared" ca="1" si="60"/>
        <v/>
      </c>
      <c r="K278" s="17">
        <f t="shared" ca="1" si="66"/>
        <v>0</v>
      </c>
      <c r="L278" s="17" t="str">
        <f t="shared" ca="1" si="67"/>
        <v/>
      </c>
      <c r="M278" s="9"/>
      <c r="N278" s="17" t="str">
        <f t="shared" si="68"/>
        <v/>
      </c>
      <c r="O278" s="17" t="str">
        <f t="shared" ca="1" si="69"/>
        <v/>
      </c>
      <c r="Q278" s="3">
        <f>+'Share Values'!E272</f>
        <v>42292</v>
      </c>
      <c r="R278" s="4">
        <f ca="1">+'Share Values'!CD272</f>
        <v>972379.81</v>
      </c>
      <c r="S278" s="9">
        <f t="shared" ca="1" si="63"/>
        <v>-2.7620189999999933E-2</v>
      </c>
      <c r="T278" s="4">
        <f>+'Share Values'!C272</f>
        <v>13829</v>
      </c>
      <c r="U278" s="9">
        <f>Returns!T278/Returns!$T$18-1</f>
        <v>-6.5948910532643512E-2</v>
      </c>
      <c r="V278" s="9"/>
      <c r="W278" s="17">
        <f t="shared" ca="1" si="70"/>
        <v>6.0270997735023535E-4</v>
      </c>
      <c r="X278" s="17">
        <f t="shared" ca="1" si="71"/>
        <v>0</v>
      </c>
      <c r="Y278" s="17" t="str">
        <f t="shared" ca="1" si="72"/>
        <v/>
      </c>
      <c r="Z278" s="17"/>
      <c r="AA278" s="17">
        <f t="shared" si="73"/>
        <v>-3.3368647885090308E-3</v>
      </c>
      <c r="AB278" s="17">
        <f t="shared" ca="1" si="74"/>
        <v>3.9395747658592661E-3</v>
      </c>
    </row>
    <row r="279" spans="2:28">
      <c r="B279" s="2">
        <f t="shared" ca="1" si="64"/>
        <v>262</v>
      </c>
      <c r="D279" s="3">
        <f t="shared" si="65"/>
        <v>42875</v>
      </c>
      <c r="E279" s="4" t="str">
        <f t="shared" si="61"/>
        <v/>
      </c>
      <c r="F279" s="9" t="str">
        <f ca="1">IFERROR(Returns!E279/E$18-1,"")</f>
        <v/>
      </c>
      <c r="G279" s="4" t="str">
        <f t="shared" si="62"/>
        <v/>
      </c>
      <c r="H279" s="9" t="str">
        <f>IFERROR(Returns!G279/G$18-1,"")</f>
        <v/>
      </c>
      <c r="I279" s="9"/>
      <c r="J279" s="17" t="str">
        <f t="shared" ca="1" si="60"/>
        <v/>
      </c>
      <c r="K279" s="17">
        <f t="shared" ca="1" si="66"/>
        <v>0</v>
      </c>
      <c r="L279" s="17" t="str">
        <f t="shared" ca="1" si="67"/>
        <v/>
      </c>
      <c r="M279" s="9"/>
      <c r="N279" s="17" t="str">
        <f t="shared" si="68"/>
        <v/>
      </c>
      <c r="O279" s="17" t="str">
        <f t="shared" ca="1" si="69"/>
        <v/>
      </c>
      <c r="Q279" s="3">
        <f>+'Share Values'!E273</f>
        <v>42293</v>
      </c>
      <c r="R279" s="4">
        <f ca="1">+'Share Values'!CD273</f>
        <v>971606.9</v>
      </c>
      <c r="S279" s="9">
        <f t="shared" ca="1" si="63"/>
        <v>-2.8393099999999949E-2</v>
      </c>
      <c r="T279" s="4">
        <f>+'Share Values'!C273</f>
        <v>13838.1</v>
      </c>
      <c r="U279" s="9">
        <f>Returns!T279/Returns!$T$18-1</f>
        <v>-6.5334269928539523E-2</v>
      </c>
      <c r="V279" s="9"/>
      <c r="W279" s="17">
        <f t="shared" ca="1" si="70"/>
        <v>-7.948643030751823E-4</v>
      </c>
      <c r="X279" s="17">
        <f t="shared" ca="1" si="71"/>
        <v>-7.948643030751823E-4</v>
      </c>
      <c r="Y279" s="17">
        <f t="shared" ca="1" si="72"/>
        <v>-7.948643030751823E-4</v>
      </c>
      <c r="Z279" s="17"/>
      <c r="AA279" s="17">
        <f t="shared" si="73"/>
        <v>6.5803745751691345E-4</v>
      </c>
      <c r="AB279" s="17">
        <f t="shared" ca="1" si="74"/>
        <v>-1.4529017605920957E-3</v>
      </c>
    </row>
    <row r="280" spans="2:28">
      <c r="B280" s="2">
        <f t="shared" ca="1" si="64"/>
        <v>263</v>
      </c>
      <c r="D280" s="3">
        <f t="shared" si="65"/>
        <v>42876</v>
      </c>
      <c r="E280" s="4" t="str">
        <f t="shared" si="61"/>
        <v/>
      </c>
      <c r="F280" s="9" t="str">
        <f ca="1">IFERROR(Returns!E280/E$18-1,"")</f>
        <v/>
      </c>
      <c r="G280" s="4" t="str">
        <f t="shared" si="62"/>
        <v/>
      </c>
      <c r="H280" s="9" t="str">
        <f>IFERROR(Returns!G280/G$18-1,"")</f>
        <v/>
      </c>
      <c r="I280" s="9"/>
      <c r="J280" s="17" t="str">
        <f t="shared" ca="1" si="60"/>
        <v/>
      </c>
      <c r="K280" s="17">
        <f t="shared" ca="1" si="66"/>
        <v>0</v>
      </c>
      <c r="L280" s="17" t="str">
        <f t="shared" ca="1" si="67"/>
        <v/>
      </c>
      <c r="M280" s="9"/>
      <c r="N280" s="17" t="str">
        <f t="shared" si="68"/>
        <v/>
      </c>
      <c r="O280" s="17" t="str">
        <f t="shared" ca="1" si="69"/>
        <v/>
      </c>
      <c r="Q280" s="3">
        <f>+'Share Values'!E274</f>
        <v>42296</v>
      </c>
      <c r="R280" s="4">
        <f ca="1">+'Share Values'!CD274</f>
        <v>972188.23</v>
      </c>
      <c r="S280" s="9">
        <f t="shared" ca="1" si="63"/>
        <v>-2.7811770000000013E-2</v>
      </c>
      <c r="T280" s="4">
        <f>+'Share Values'!C274</f>
        <v>13758.4</v>
      </c>
      <c r="U280" s="9">
        <f>Returns!T280/Returns!$T$18-1</f>
        <v>-7.0717440933713349E-2</v>
      </c>
      <c r="V280" s="9"/>
      <c r="W280" s="17">
        <f t="shared" ca="1" si="70"/>
        <v>5.9831810581001399E-4</v>
      </c>
      <c r="X280" s="17">
        <f t="shared" ca="1" si="71"/>
        <v>0</v>
      </c>
      <c r="Y280" s="17" t="str">
        <f t="shared" ca="1" si="72"/>
        <v/>
      </c>
      <c r="Z280" s="17"/>
      <c r="AA280" s="17">
        <f t="shared" si="73"/>
        <v>-5.7594611977078713E-3</v>
      </c>
      <c r="AB280" s="17">
        <f t="shared" ca="1" si="74"/>
        <v>6.3577793035178853E-3</v>
      </c>
    </row>
    <row r="281" spans="2:28">
      <c r="B281" s="2">
        <f t="shared" ca="1" si="64"/>
        <v>264</v>
      </c>
      <c r="D281" s="3">
        <f t="shared" si="65"/>
        <v>42877</v>
      </c>
      <c r="E281" s="4" t="str">
        <f t="shared" si="61"/>
        <v/>
      </c>
      <c r="F281" s="9" t="str">
        <f ca="1">IFERROR(Returns!E281/E$18-1,"")</f>
        <v/>
      </c>
      <c r="G281" s="4" t="str">
        <f t="shared" si="62"/>
        <v/>
      </c>
      <c r="H281" s="9" t="str">
        <f>IFERROR(Returns!G281/G$18-1,"")</f>
        <v/>
      </c>
      <c r="I281" s="9"/>
      <c r="J281" s="17" t="str">
        <f t="shared" ca="1" si="60"/>
        <v/>
      </c>
      <c r="K281" s="17">
        <f t="shared" ca="1" si="66"/>
        <v>0</v>
      </c>
      <c r="L281" s="17" t="str">
        <f t="shared" ca="1" si="67"/>
        <v/>
      </c>
      <c r="M281" s="9"/>
      <c r="N281" s="17" t="str">
        <f t="shared" si="68"/>
        <v/>
      </c>
      <c r="O281" s="17" t="str">
        <f t="shared" ca="1" si="69"/>
        <v/>
      </c>
      <c r="Q281" s="3">
        <f>+'Share Values'!E275</f>
        <v>42297</v>
      </c>
      <c r="R281" s="4">
        <f ca="1">+'Share Values'!CD275</f>
        <v>974127.64</v>
      </c>
      <c r="S281" s="9">
        <f t="shared" ca="1" si="63"/>
        <v>-2.5872360000000039E-2</v>
      </c>
      <c r="T281" s="4">
        <f>+'Share Values'!C275</f>
        <v>13841.9</v>
      </c>
      <c r="U281" s="9">
        <f>Returns!T281/Returns!$T$18-1</f>
        <v>-6.5077606819133549E-2</v>
      </c>
      <c r="V281" s="9"/>
      <c r="W281" s="17">
        <f t="shared" ca="1" si="70"/>
        <v>1.9948914625309566E-3</v>
      </c>
      <c r="X281" s="17">
        <f t="shared" ca="1" si="71"/>
        <v>0</v>
      </c>
      <c r="Y281" s="17" t="str">
        <f t="shared" ca="1" si="72"/>
        <v/>
      </c>
      <c r="Z281" s="17"/>
      <c r="AA281" s="17">
        <f t="shared" si="73"/>
        <v>6.0690196534480823E-3</v>
      </c>
      <c r="AB281" s="17">
        <f t="shared" ca="1" si="74"/>
        <v>-4.0741281909171256E-3</v>
      </c>
    </row>
    <row r="282" spans="2:28">
      <c r="B282" s="2">
        <f t="shared" ca="1" si="64"/>
        <v>265</v>
      </c>
      <c r="D282" s="3">
        <f t="shared" si="65"/>
        <v>42878</v>
      </c>
      <c r="E282" s="4" t="str">
        <f t="shared" si="61"/>
        <v/>
      </c>
      <c r="F282" s="9" t="str">
        <f ca="1">IFERROR(Returns!E282/E$18-1,"")</f>
        <v/>
      </c>
      <c r="G282" s="4" t="str">
        <f t="shared" si="62"/>
        <v/>
      </c>
      <c r="H282" s="9" t="str">
        <f>IFERROR(Returns!G282/G$18-1,"")</f>
        <v/>
      </c>
      <c r="I282" s="9"/>
      <c r="J282" s="17" t="str">
        <f t="shared" ca="1" si="60"/>
        <v/>
      </c>
      <c r="K282" s="17">
        <f t="shared" ca="1" si="66"/>
        <v>0</v>
      </c>
      <c r="L282" s="17" t="str">
        <f t="shared" ca="1" si="67"/>
        <v/>
      </c>
      <c r="M282" s="9"/>
      <c r="N282" s="17" t="str">
        <f t="shared" si="68"/>
        <v/>
      </c>
      <c r="O282" s="17" t="str">
        <f t="shared" ca="1" si="69"/>
        <v/>
      </c>
      <c r="Q282" s="3">
        <f>+'Share Values'!E276</f>
        <v>42298</v>
      </c>
      <c r="R282" s="4">
        <f ca="1">+'Share Values'!CD276</f>
        <v>973381.62</v>
      </c>
      <c r="S282" s="9">
        <f t="shared" ca="1" si="63"/>
        <v>-2.6618380000000053E-2</v>
      </c>
      <c r="T282" s="4">
        <f>+'Share Values'!C276</f>
        <v>13704.2</v>
      </c>
      <c r="U282" s="9">
        <f>Returns!T282/Returns!$T$18-1</f>
        <v>-7.4378267388925612E-2</v>
      </c>
      <c r="V282" s="9"/>
      <c r="W282" s="17">
        <f t="shared" ca="1" si="70"/>
        <v>-7.6583393116735898E-4</v>
      </c>
      <c r="X282" s="17">
        <f t="shared" ca="1" si="71"/>
        <v>-7.6583393116735898E-4</v>
      </c>
      <c r="Y282" s="17">
        <f t="shared" ca="1" si="72"/>
        <v>-7.6583393116735898E-4</v>
      </c>
      <c r="Z282" s="17"/>
      <c r="AA282" s="17">
        <f t="shared" si="73"/>
        <v>-9.9480562639521208E-3</v>
      </c>
      <c r="AB282" s="17">
        <f t="shared" ca="1" si="74"/>
        <v>9.1822223327847619E-3</v>
      </c>
    </row>
    <row r="283" spans="2:28">
      <c r="B283" s="2">
        <f t="shared" ca="1" si="64"/>
        <v>266</v>
      </c>
      <c r="D283" s="3">
        <f t="shared" si="65"/>
        <v>42879</v>
      </c>
      <c r="E283" s="4" t="str">
        <f t="shared" si="61"/>
        <v/>
      </c>
      <c r="F283" s="9" t="str">
        <f ca="1">IFERROR(Returns!E283/E$18-1,"")</f>
        <v/>
      </c>
      <c r="G283" s="4" t="str">
        <f t="shared" si="62"/>
        <v/>
      </c>
      <c r="H283" s="9" t="str">
        <f>IFERROR(Returns!G283/G$18-1,"")</f>
        <v/>
      </c>
      <c r="I283" s="9"/>
      <c r="J283" s="17" t="str">
        <f t="shared" ca="1" si="60"/>
        <v/>
      </c>
      <c r="K283" s="17">
        <f t="shared" ca="1" si="66"/>
        <v>0</v>
      </c>
      <c r="L283" s="17" t="str">
        <f t="shared" ca="1" si="67"/>
        <v/>
      </c>
      <c r="M283" s="9"/>
      <c r="N283" s="17" t="str">
        <f t="shared" si="68"/>
        <v/>
      </c>
      <c r="O283" s="17" t="str">
        <f t="shared" ca="1" si="69"/>
        <v/>
      </c>
      <c r="Q283" s="3">
        <f>+'Share Values'!E277</f>
        <v>42299</v>
      </c>
      <c r="R283" s="4">
        <f ca="1">+'Share Values'!CD277</f>
        <v>975491.83000000007</v>
      </c>
      <c r="S283" s="9">
        <f t="shared" ca="1" si="63"/>
        <v>-2.450816999999994E-2</v>
      </c>
      <c r="T283" s="4">
        <f>+'Share Values'!C277</f>
        <v>13878.1</v>
      </c>
      <c r="U283" s="9">
        <f>Returns!T283/Returns!$T$18-1</f>
        <v>-6.2632552987423429E-2</v>
      </c>
      <c r="V283" s="9"/>
      <c r="W283" s="17">
        <f t="shared" ca="1" si="70"/>
        <v>2.1679164231600545E-3</v>
      </c>
      <c r="X283" s="17">
        <f t="shared" ca="1" si="71"/>
        <v>0</v>
      </c>
      <c r="Y283" s="17" t="str">
        <f t="shared" ca="1" si="72"/>
        <v/>
      </c>
      <c r="Z283" s="17"/>
      <c r="AA283" s="17">
        <f t="shared" si="73"/>
        <v>1.2689540432859969E-2</v>
      </c>
      <c r="AB283" s="17">
        <f t="shared" ca="1" si="74"/>
        <v>-1.0521624009699915E-2</v>
      </c>
    </row>
    <row r="284" spans="2:28">
      <c r="B284" s="2">
        <f t="shared" ca="1" si="64"/>
        <v>267</v>
      </c>
      <c r="D284" s="3">
        <f t="shared" si="65"/>
        <v>42880</v>
      </c>
      <c r="E284" s="4" t="str">
        <f t="shared" si="61"/>
        <v/>
      </c>
      <c r="F284" s="9" t="str">
        <f ca="1">IFERROR(Returns!E284/E$18-1,"")</f>
        <v/>
      </c>
      <c r="G284" s="4" t="str">
        <f t="shared" si="62"/>
        <v/>
      </c>
      <c r="H284" s="9" t="str">
        <f>IFERROR(Returns!G284/G$18-1,"")</f>
        <v/>
      </c>
      <c r="I284" s="9"/>
      <c r="J284" s="17" t="str">
        <f t="shared" ca="1" si="60"/>
        <v/>
      </c>
      <c r="K284" s="17">
        <f t="shared" ca="1" si="66"/>
        <v>0</v>
      </c>
      <c r="L284" s="17" t="str">
        <f t="shared" ca="1" si="67"/>
        <v/>
      </c>
      <c r="M284" s="9"/>
      <c r="N284" s="17" t="str">
        <f t="shared" si="68"/>
        <v/>
      </c>
      <c r="O284" s="17" t="str">
        <f t="shared" ca="1" si="69"/>
        <v/>
      </c>
      <c r="Q284" s="3">
        <f>+'Share Values'!E278</f>
        <v>42300</v>
      </c>
      <c r="R284" s="4">
        <f ca="1">+'Share Values'!CD278</f>
        <v>979486.41</v>
      </c>
      <c r="S284" s="9">
        <f t="shared" ca="1" si="63"/>
        <v>-2.051358999999997E-2</v>
      </c>
      <c r="T284" s="4">
        <f>+'Share Values'!C278</f>
        <v>13953.7</v>
      </c>
      <c r="U284" s="9">
        <f>Returns!T284/Returns!$T$18-1</f>
        <v>-5.7526307968714052E-2</v>
      </c>
      <c r="V284" s="9"/>
      <c r="W284" s="17">
        <f t="shared" ca="1" si="70"/>
        <v>4.0949394727374244E-3</v>
      </c>
      <c r="X284" s="17">
        <f t="shared" ca="1" si="71"/>
        <v>0</v>
      </c>
      <c r="Y284" s="17" t="str">
        <f t="shared" ca="1" si="72"/>
        <v/>
      </c>
      <c r="Z284" s="17"/>
      <c r="AA284" s="17">
        <f t="shared" si="73"/>
        <v>5.4474315648396221E-3</v>
      </c>
      <c r="AB284" s="17">
        <f t="shared" ca="1" si="74"/>
        <v>-1.3524920921021977E-3</v>
      </c>
    </row>
    <row r="285" spans="2:28">
      <c r="B285" s="2">
        <f t="shared" ca="1" si="64"/>
        <v>268</v>
      </c>
      <c r="D285" s="3">
        <f t="shared" si="65"/>
        <v>42881</v>
      </c>
      <c r="E285" s="4" t="str">
        <f t="shared" si="61"/>
        <v/>
      </c>
      <c r="F285" s="9" t="str">
        <f ca="1">IFERROR(Returns!E285/E$18-1,"")</f>
        <v/>
      </c>
      <c r="G285" s="4" t="str">
        <f t="shared" si="62"/>
        <v/>
      </c>
      <c r="H285" s="9" t="str">
        <f>IFERROR(Returns!G285/G$18-1,"")</f>
        <v/>
      </c>
      <c r="I285" s="9"/>
      <c r="J285" s="17" t="str">
        <f t="shared" ca="1" si="60"/>
        <v/>
      </c>
      <c r="K285" s="17">
        <f t="shared" ca="1" si="66"/>
        <v>0</v>
      </c>
      <c r="L285" s="17" t="str">
        <f t="shared" ca="1" si="67"/>
        <v/>
      </c>
      <c r="M285" s="9"/>
      <c r="N285" s="17" t="str">
        <f t="shared" si="68"/>
        <v/>
      </c>
      <c r="O285" s="17" t="str">
        <f t="shared" ca="1" si="69"/>
        <v/>
      </c>
      <c r="Q285" s="3">
        <f>+'Share Values'!E279</f>
        <v>42303</v>
      </c>
      <c r="R285" s="4">
        <f ca="1">+'Share Values'!CD279</f>
        <v>977112.45</v>
      </c>
      <c r="S285" s="9">
        <f t="shared" ca="1" si="63"/>
        <v>-2.288755000000009E-2</v>
      </c>
      <c r="T285" s="4">
        <f>+'Share Values'!C279</f>
        <v>13790.9</v>
      </c>
      <c r="U285" s="9">
        <f>Returns!T285/Returns!$T$18-1</f>
        <v>-6.8522295919056564E-2</v>
      </c>
      <c r="V285" s="9"/>
      <c r="W285" s="17">
        <f t="shared" ca="1" si="70"/>
        <v>-2.4236783438373877E-3</v>
      </c>
      <c r="X285" s="17">
        <f t="shared" ca="1" si="71"/>
        <v>-2.4236783438373877E-3</v>
      </c>
      <c r="Y285" s="17">
        <f t="shared" ca="1" si="72"/>
        <v>-2.4236783438373877E-3</v>
      </c>
      <c r="Z285" s="17"/>
      <c r="AA285" s="17">
        <f t="shared" si="73"/>
        <v>-1.1667156381461652E-2</v>
      </c>
      <c r="AB285" s="17">
        <f t="shared" ca="1" si="74"/>
        <v>9.2434780376242642E-3</v>
      </c>
    </row>
    <row r="286" spans="2:28">
      <c r="B286" s="2">
        <f t="shared" ca="1" si="64"/>
        <v>269</v>
      </c>
      <c r="D286" s="3">
        <f t="shared" si="65"/>
        <v>42882</v>
      </c>
      <c r="E286" s="4" t="str">
        <f t="shared" si="61"/>
        <v/>
      </c>
      <c r="F286" s="9" t="str">
        <f ca="1">IFERROR(Returns!E286/E$18-1,"")</f>
        <v/>
      </c>
      <c r="G286" s="4" t="str">
        <f t="shared" si="62"/>
        <v/>
      </c>
      <c r="H286" s="9" t="str">
        <f>IFERROR(Returns!G286/G$18-1,"")</f>
        <v/>
      </c>
      <c r="I286" s="9"/>
      <c r="J286" s="17" t="str">
        <f t="shared" ca="1" si="60"/>
        <v/>
      </c>
      <c r="K286" s="17">
        <f t="shared" ca="1" si="66"/>
        <v>0</v>
      </c>
      <c r="L286" s="17" t="str">
        <f t="shared" ca="1" si="67"/>
        <v/>
      </c>
      <c r="M286" s="9"/>
      <c r="N286" s="17" t="str">
        <f t="shared" si="68"/>
        <v/>
      </c>
      <c r="O286" s="17" t="str">
        <f t="shared" ca="1" si="69"/>
        <v/>
      </c>
      <c r="Q286" s="3">
        <f>+'Share Values'!E280</f>
        <v>42304</v>
      </c>
      <c r="R286" s="4">
        <f ca="1">+'Share Values'!CD280</f>
        <v>973213.75</v>
      </c>
      <c r="S286" s="9">
        <f t="shared" ca="1" si="63"/>
        <v>-2.6786250000000011E-2</v>
      </c>
      <c r="T286" s="4">
        <f>+'Share Values'!C280</f>
        <v>13699.6</v>
      </c>
      <c r="U286" s="9">
        <f>Returns!T286/Returns!$T$18-1</f>
        <v>-7.4688964837153926E-2</v>
      </c>
      <c r="V286" s="9"/>
      <c r="W286" s="17">
        <f t="shared" ca="1" si="70"/>
        <v>-3.9900218239977692E-3</v>
      </c>
      <c r="X286" s="17">
        <f t="shared" ca="1" si="71"/>
        <v>-3.9900218239977692E-3</v>
      </c>
      <c r="Y286" s="17">
        <f t="shared" ca="1" si="72"/>
        <v>-6.4040296383488515E-3</v>
      </c>
      <c r="Z286" s="17"/>
      <c r="AA286" s="17">
        <f t="shared" si="73"/>
        <v>-6.6203075941381195E-3</v>
      </c>
      <c r="AB286" s="17">
        <f t="shared" ca="1" si="74"/>
        <v>2.6302857701403504E-3</v>
      </c>
    </row>
    <row r="287" spans="2:28">
      <c r="B287" s="2">
        <f t="shared" ca="1" si="64"/>
        <v>270</v>
      </c>
      <c r="D287" s="3">
        <f t="shared" si="65"/>
        <v>42883</v>
      </c>
      <c r="E287" s="4" t="str">
        <f t="shared" si="61"/>
        <v/>
      </c>
      <c r="F287" s="9" t="str">
        <f ca="1">IFERROR(Returns!E287/E$18-1,"")</f>
        <v/>
      </c>
      <c r="G287" s="4" t="str">
        <f t="shared" si="62"/>
        <v/>
      </c>
      <c r="H287" s="9" t="str">
        <f>IFERROR(Returns!G287/G$18-1,"")</f>
        <v/>
      </c>
      <c r="I287" s="9"/>
      <c r="J287" s="17" t="str">
        <f t="shared" ca="1" si="60"/>
        <v/>
      </c>
      <c r="K287" s="17">
        <f t="shared" ca="1" si="66"/>
        <v>0</v>
      </c>
      <c r="L287" s="17" t="str">
        <f t="shared" ca="1" si="67"/>
        <v/>
      </c>
      <c r="M287" s="9"/>
      <c r="N287" s="17" t="str">
        <f t="shared" si="68"/>
        <v/>
      </c>
      <c r="O287" s="17" t="str">
        <f t="shared" ca="1" si="69"/>
        <v/>
      </c>
      <c r="Q287" s="3">
        <f>+'Share Values'!E281</f>
        <v>42305</v>
      </c>
      <c r="R287" s="4">
        <f ca="1">+'Share Values'!CD281</f>
        <v>978625.95</v>
      </c>
      <c r="S287" s="9">
        <f t="shared" ca="1" si="63"/>
        <v>-2.1374050000000033E-2</v>
      </c>
      <c r="T287" s="4">
        <f>+'Share Values'!C281</f>
        <v>13863.2</v>
      </c>
      <c r="U287" s="9">
        <f>Returns!T287/Returns!$T$18-1</f>
        <v>-6.3638942547989186E-2</v>
      </c>
      <c r="V287" s="9"/>
      <c r="W287" s="17">
        <f t="shared" ca="1" si="70"/>
        <v>5.5611626942180248E-3</v>
      </c>
      <c r="X287" s="17">
        <f t="shared" ca="1" si="71"/>
        <v>0</v>
      </c>
      <c r="Y287" s="17" t="str">
        <f t="shared" ca="1" si="72"/>
        <v/>
      </c>
      <c r="Z287" s="17"/>
      <c r="AA287" s="17">
        <f t="shared" si="73"/>
        <v>1.1941954509620656E-2</v>
      </c>
      <c r="AB287" s="17">
        <f t="shared" ca="1" si="74"/>
        <v>-6.3807918154026311E-3</v>
      </c>
    </row>
    <row r="288" spans="2:28">
      <c r="B288" s="2">
        <f t="shared" ca="1" si="64"/>
        <v>271</v>
      </c>
      <c r="D288" s="3">
        <f t="shared" si="65"/>
        <v>42884</v>
      </c>
      <c r="E288" s="4" t="str">
        <f t="shared" si="61"/>
        <v/>
      </c>
      <c r="F288" s="9" t="str">
        <f ca="1">IFERROR(Returns!E288/E$18-1,"")</f>
        <v/>
      </c>
      <c r="G288" s="4" t="str">
        <f t="shared" si="62"/>
        <v/>
      </c>
      <c r="H288" s="9" t="str">
        <f>IFERROR(Returns!G288/G$18-1,"")</f>
        <v/>
      </c>
      <c r="I288" s="9"/>
      <c r="J288" s="17" t="str">
        <f t="shared" ca="1" si="60"/>
        <v/>
      </c>
      <c r="K288" s="17">
        <f t="shared" ca="1" si="66"/>
        <v>0</v>
      </c>
      <c r="L288" s="17" t="str">
        <f t="shared" ca="1" si="67"/>
        <v/>
      </c>
      <c r="M288" s="9"/>
      <c r="N288" s="17" t="str">
        <f t="shared" si="68"/>
        <v/>
      </c>
      <c r="O288" s="17" t="str">
        <f t="shared" ca="1" si="69"/>
        <v/>
      </c>
      <c r="Q288" s="3">
        <f>+'Share Values'!E282</f>
        <v>42306</v>
      </c>
      <c r="R288" s="4">
        <f ca="1">+'Share Values'!CD282</f>
        <v>979182.61</v>
      </c>
      <c r="S288" s="9">
        <f t="shared" ca="1" si="63"/>
        <v>-2.0817390000000047E-2</v>
      </c>
      <c r="T288" s="4">
        <f>+'Share Values'!C282</f>
        <v>13791.9</v>
      </c>
      <c r="U288" s="9">
        <f>Returns!T288/Returns!$T$18-1</f>
        <v>-6.8454752995528612E-2</v>
      </c>
      <c r="V288" s="9"/>
      <c r="W288" s="17">
        <f t="shared" ca="1" si="70"/>
        <v>5.6881794315799539E-4</v>
      </c>
      <c r="X288" s="17">
        <f t="shared" ca="1" si="71"/>
        <v>0</v>
      </c>
      <c r="Y288" s="17" t="str">
        <f t="shared" ca="1" si="72"/>
        <v/>
      </c>
      <c r="Z288" s="17"/>
      <c r="AA288" s="17">
        <f t="shared" si="73"/>
        <v>-5.1431127012523392E-3</v>
      </c>
      <c r="AB288" s="17">
        <f t="shared" ca="1" si="74"/>
        <v>5.7119306444103346E-3</v>
      </c>
    </row>
    <row r="289" spans="2:28">
      <c r="B289" s="2">
        <f t="shared" ca="1" si="64"/>
        <v>272</v>
      </c>
      <c r="D289" s="3">
        <f t="shared" si="65"/>
        <v>42885</v>
      </c>
      <c r="E289" s="4" t="str">
        <f t="shared" si="61"/>
        <v/>
      </c>
      <c r="F289" s="9" t="str">
        <f ca="1">IFERROR(Returns!E289/E$18-1,"")</f>
        <v/>
      </c>
      <c r="G289" s="4" t="str">
        <f t="shared" si="62"/>
        <v/>
      </c>
      <c r="H289" s="9" t="str">
        <f>IFERROR(Returns!G289/G$18-1,"")</f>
        <v/>
      </c>
      <c r="I289" s="9"/>
      <c r="J289" s="17" t="str">
        <f t="shared" ca="1" si="60"/>
        <v/>
      </c>
      <c r="K289" s="17">
        <f t="shared" ca="1" si="66"/>
        <v>0</v>
      </c>
      <c r="L289" s="17" t="str">
        <f t="shared" ca="1" si="67"/>
        <v/>
      </c>
      <c r="M289" s="9"/>
      <c r="N289" s="17" t="str">
        <f t="shared" si="68"/>
        <v/>
      </c>
      <c r="O289" s="17" t="str">
        <f t="shared" ca="1" si="69"/>
        <v/>
      </c>
      <c r="Q289" s="3">
        <f>+'Share Values'!E283</f>
        <v>42307</v>
      </c>
      <c r="R289" s="4">
        <f ca="1">+'Share Values'!CD283</f>
        <v>979043.23</v>
      </c>
      <c r="S289" s="9">
        <f t="shared" ca="1" si="63"/>
        <v>-2.0956770000000069E-2</v>
      </c>
      <c r="T289" s="4">
        <f>+'Share Values'!C283</f>
        <v>13529.2</v>
      </c>
      <c r="U289" s="9">
        <f>Returns!T289/Returns!$T$18-1</f>
        <v>-8.6198279006308387E-2</v>
      </c>
      <c r="V289" s="9"/>
      <c r="W289" s="17">
        <f t="shared" ca="1" si="70"/>
        <v>-1.423432142039216E-4</v>
      </c>
      <c r="X289" s="17">
        <f t="shared" ca="1" si="71"/>
        <v>-1.423432142039216E-4</v>
      </c>
      <c r="Y289" s="17">
        <f t="shared" ca="1" si="72"/>
        <v>-1.423432142039216E-4</v>
      </c>
      <c r="Z289" s="17"/>
      <c r="AA289" s="17">
        <f t="shared" si="73"/>
        <v>-1.9047411886687016E-2</v>
      </c>
      <c r="AB289" s="17">
        <f t="shared" ca="1" si="74"/>
        <v>1.8905068672483094E-2</v>
      </c>
    </row>
    <row r="290" spans="2:28">
      <c r="B290" s="2">
        <f t="shared" ca="1" si="64"/>
        <v>273</v>
      </c>
      <c r="D290" s="3">
        <f t="shared" si="65"/>
        <v>42886</v>
      </c>
      <c r="E290" s="4" t="str">
        <f t="shared" si="61"/>
        <v/>
      </c>
      <c r="F290" s="9" t="str">
        <f ca="1">IFERROR(Returns!E290/E$18-1,"")</f>
        <v/>
      </c>
      <c r="G290" s="4" t="str">
        <f t="shared" si="62"/>
        <v/>
      </c>
      <c r="H290" s="9" t="str">
        <f>IFERROR(Returns!G290/G$18-1,"")</f>
        <v/>
      </c>
      <c r="I290" s="9"/>
      <c r="J290" s="17" t="str">
        <f t="shared" ca="1" si="60"/>
        <v/>
      </c>
      <c r="K290" s="17">
        <f t="shared" ca="1" si="66"/>
        <v>0</v>
      </c>
      <c r="L290" s="17" t="str">
        <f t="shared" ca="1" si="67"/>
        <v/>
      </c>
      <c r="M290" s="9"/>
      <c r="N290" s="17" t="str">
        <f t="shared" si="68"/>
        <v/>
      </c>
      <c r="O290" s="17" t="str">
        <f t="shared" ca="1" si="69"/>
        <v/>
      </c>
      <c r="Q290" s="3">
        <f>+'Share Values'!E284</f>
        <v>42310</v>
      </c>
      <c r="R290" s="4">
        <f ca="1">+'Share Values'!CD284</f>
        <v>979476.24</v>
      </c>
      <c r="S290" s="9">
        <f t="shared" ca="1" si="63"/>
        <v>-2.0523760000000002E-2</v>
      </c>
      <c r="T290" s="4">
        <f>+'Share Values'!C284</f>
        <v>13623</v>
      </c>
      <c r="U290" s="9">
        <f>Returns!T290/Returns!$T$18-1</f>
        <v>-7.9862752779391255E-2</v>
      </c>
      <c r="V290" s="9"/>
      <c r="W290" s="17">
        <f t="shared" ca="1" si="70"/>
        <v>4.422787336979539E-4</v>
      </c>
      <c r="X290" s="17">
        <f t="shared" ca="1" si="71"/>
        <v>0</v>
      </c>
      <c r="Y290" s="17" t="str">
        <f t="shared" ca="1" si="72"/>
        <v/>
      </c>
      <c r="Z290" s="17"/>
      <c r="AA290" s="17">
        <f t="shared" si="73"/>
        <v>6.9331519971616018E-3</v>
      </c>
      <c r="AB290" s="17">
        <f t="shared" ca="1" si="74"/>
        <v>-6.4908732634636479E-3</v>
      </c>
    </row>
    <row r="291" spans="2:28">
      <c r="B291" s="2">
        <f t="shared" ca="1" si="64"/>
        <v>274</v>
      </c>
      <c r="D291" s="3">
        <f t="shared" si="65"/>
        <v>42887</v>
      </c>
      <c r="E291" s="4" t="str">
        <f t="shared" si="61"/>
        <v/>
      </c>
      <c r="F291" s="9" t="str">
        <f ca="1">IFERROR(Returns!E291/E$18-1,"")</f>
        <v/>
      </c>
      <c r="G291" s="4" t="str">
        <f t="shared" si="62"/>
        <v/>
      </c>
      <c r="H291" s="9" t="str">
        <f>IFERROR(Returns!G291/G$18-1,"")</f>
        <v/>
      </c>
      <c r="I291" s="9"/>
      <c r="J291" s="17" t="str">
        <f t="shared" ca="1" si="60"/>
        <v/>
      </c>
      <c r="K291" s="17">
        <f t="shared" ca="1" si="66"/>
        <v>0</v>
      </c>
      <c r="L291" s="17" t="str">
        <f t="shared" ca="1" si="67"/>
        <v/>
      </c>
      <c r="M291" s="9"/>
      <c r="N291" s="17" t="str">
        <f t="shared" si="68"/>
        <v/>
      </c>
      <c r="O291" s="17" t="str">
        <f t="shared" ca="1" si="69"/>
        <v/>
      </c>
      <c r="Q291" s="3">
        <f>+'Share Values'!E285</f>
        <v>42311</v>
      </c>
      <c r="R291" s="4">
        <f ca="1">+'Share Values'!CD285</f>
        <v>981862.06</v>
      </c>
      <c r="S291" s="9">
        <f t="shared" ca="1" si="63"/>
        <v>-1.8137939999999908E-2</v>
      </c>
      <c r="T291" s="4">
        <f>+'Share Values'!C285</f>
        <v>13710.3</v>
      </c>
      <c r="U291" s="9">
        <f>Returns!T291/Returns!$T$18-1</f>
        <v>-7.396625555540548E-2</v>
      </c>
      <c r="V291" s="9"/>
      <c r="W291" s="17">
        <f t="shared" ca="1" si="70"/>
        <v>2.4358120213310297E-3</v>
      </c>
      <c r="X291" s="17">
        <f t="shared" ca="1" si="71"/>
        <v>0</v>
      </c>
      <c r="Y291" s="17" t="str">
        <f t="shared" ca="1" si="72"/>
        <v/>
      </c>
      <c r="Z291" s="17"/>
      <c r="AA291" s="17">
        <f t="shared" si="73"/>
        <v>6.4082801145122215E-3</v>
      </c>
      <c r="AB291" s="17">
        <f t="shared" ca="1" si="74"/>
        <v>-3.9724680931811918E-3</v>
      </c>
    </row>
    <row r="292" spans="2:28">
      <c r="B292" s="2">
        <f t="shared" ca="1" si="64"/>
        <v>275</v>
      </c>
      <c r="D292" s="3">
        <f t="shared" si="65"/>
        <v>42888</v>
      </c>
      <c r="E292" s="4" t="str">
        <f t="shared" si="61"/>
        <v/>
      </c>
      <c r="F292" s="9" t="str">
        <f ca="1">IFERROR(Returns!E292/E$18-1,"")</f>
        <v/>
      </c>
      <c r="G292" s="4" t="str">
        <f t="shared" si="62"/>
        <v/>
      </c>
      <c r="H292" s="9" t="str">
        <f>IFERROR(Returns!G292/G$18-1,"")</f>
        <v/>
      </c>
      <c r="I292" s="9"/>
      <c r="J292" s="17" t="str">
        <f t="shared" ca="1" si="60"/>
        <v/>
      </c>
      <c r="K292" s="17">
        <f t="shared" ca="1" si="66"/>
        <v>0</v>
      </c>
      <c r="L292" s="17" t="str">
        <f t="shared" ca="1" si="67"/>
        <v/>
      </c>
      <c r="M292" s="9"/>
      <c r="N292" s="17" t="str">
        <f t="shared" si="68"/>
        <v/>
      </c>
      <c r="O292" s="17" t="str">
        <f t="shared" ca="1" si="69"/>
        <v/>
      </c>
      <c r="Q292" s="3">
        <f>+'Share Values'!E286</f>
        <v>42312</v>
      </c>
      <c r="R292" s="4">
        <f ca="1">+'Share Values'!CD286</f>
        <v>979202.13</v>
      </c>
      <c r="S292" s="9">
        <f t="shared" ca="1" si="63"/>
        <v>-2.0797869999999996E-2</v>
      </c>
      <c r="T292" s="4">
        <f>+'Share Values'!C286</f>
        <v>13661.8</v>
      </c>
      <c r="U292" s="9">
        <f>Returns!T292/Returns!$T$18-1</f>
        <v>-7.7242087346508725E-2</v>
      </c>
      <c r="V292" s="9"/>
      <c r="W292" s="17">
        <f t="shared" ca="1" si="70"/>
        <v>-2.7090668927568506E-3</v>
      </c>
      <c r="X292" s="17">
        <f t="shared" ca="1" si="71"/>
        <v>-2.7090668927568506E-3</v>
      </c>
      <c r="Y292" s="17">
        <f t="shared" ca="1" si="72"/>
        <v>-2.7090668927568506E-3</v>
      </c>
      <c r="Z292" s="17"/>
      <c r="AA292" s="17">
        <f t="shared" si="73"/>
        <v>-3.5374864153228103E-3</v>
      </c>
      <c r="AB292" s="17">
        <f t="shared" ca="1" si="74"/>
        <v>8.2841952256595963E-4</v>
      </c>
    </row>
    <row r="293" spans="2:28">
      <c r="B293" s="2">
        <f t="shared" ca="1" si="64"/>
        <v>276</v>
      </c>
      <c r="D293" s="3">
        <f t="shared" si="65"/>
        <v>42889</v>
      </c>
      <c r="E293" s="4" t="str">
        <f t="shared" si="61"/>
        <v/>
      </c>
      <c r="F293" s="9" t="str">
        <f ca="1">IFERROR(Returns!E293/E$18-1,"")</f>
        <v/>
      </c>
      <c r="G293" s="4" t="str">
        <f t="shared" si="62"/>
        <v/>
      </c>
      <c r="H293" s="9" t="str">
        <f>IFERROR(Returns!G293/G$18-1,"")</f>
        <v/>
      </c>
      <c r="I293" s="9"/>
      <c r="J293" s="17" t="str">
        <f t="shared" ca="1" si="60"/>
        <v/>
      </c>
      <c r="K293" s="17">
        <f t="shared" ca="1" si="66"/>
        <v>0</v>
      </c>
      <c r="L293" s="17" t="str">
        <f t="shared" ca="1" si="67"/>
        <v/>
      </c>
      <c r="M293" s="9"/>
      <c r="N293" s="17" t="str">
        <f t="shared" si="68"/>
        <v/>
      </c>
      <c r="O293" s="17" t="str">
        <f t="shared" ca="1" si="69"/>
        <v/>
      </c>
      <c r="Q293" s="3">
        <f>+'Share Values'!E287</f>
        <v>42313</v>
      </c>
      <c r="R293" s="4">
        <f ca="1">+'Share Values'!CD287</f>
        <v>980098.47</v>
      </c>
      <c r="S293" s="9">
        <f t="shared" ca="1" si="63"/>
        <v>-1.9901530000000056E-2</v>
      </c>
      <c r="T293" s="4">
        <f>+'Share Values'!C287</f>
        <v>13558.8</v>
      </c>
      <c r="U293" s="9">
        <f>Returns!T293/Returns!$T$18-1</f>
        <v>-8.4199008469882597E-2</v>
      </c>
      <c r="V293" s="9"/>
      <c r="W293" s="17">
        <f t="shared" ca="1" si="70"/>
        <v>9.1537791078932784E-4</v>
      </c>
      <c r="X293" s="17">
        <f t="shared" ca="1" si="71"/>
        <v>0</v>
      </c>
      <c r="Y293" s="17" t="str">
        <f t="shared" ca="1" si="72"/>
        <v/>
      </c>
      <c r="Z293" s="17"/>
      <c r="AA293" s="17">
        <f t="shared" si="73"/>
        <v>-7.539270081541205E-3</v>
      </c>
      <c r="AB293" s="17">
        <f t="shared" ca="1" si="74"/>
        <v>8.4546479923305329E-3</v>
      </c>
    </row>
    <row r="294" spans="2:28">
      <c r="B294" s="2">
        <f t="shared" ca="1" si="64"/>
        <v>277</v>
      </c>
      <c r="D294" s="3">
        <f t="shared" si="65"/>
        <v>42890</v>
      </c>
      <c r="E294" s="4" t="str">
        <f t="shared" si="61"/>
        <v/>
      </c>
      <c r="F294" s="9" t="str">
        <f ca="1">IFERROR(Returns!E294/E$18-1,"")</f>
        <v/>
      </c>
      <c r="G294" s="4" t="str">
        <f t="shared" si="62"/>
        <v/>
      </c>
      <c r="H294" s="9" t="str">
        <f>IFERROR(Returns!G294/G$18-1,"")</f>
        <v/>
      </c>
      <c r="I294" s="9"/>
      <c r="J294" s="17" t="str">
        <f t="shared" ca="1" si="60"/>
        <v/>
      </c>
      <c r="K294" s="17">
        <f t="shared" ca="1" si="66"/>
        <v>0</v>
      </c>
      <c r="L294" s="17" t="str">
        <f t="shared" ca="1" si="67"/>
        <v/>
      </c>
      <c r="M294" s="9"/>
      <c r="N294" s="17" t="str">
        <f t="shared" si="68"/>
        <v/>
      </c>
      <c r="O294" s="17" t="str">
        <f t="shared" ca="1" si="69"/>
        <v/>
      </c>
      <c r="Q294" s="3">
        <f>+'Share Values'!E288</f>
        <v>42314</v>
      </c>
      <c r="R294" s="4">
        <f ca="1">+'Share Values'!CD288</f>
        <v>985249.62</v>
      </c>
      <c r="S294" s="9">
        <f t="shared" ca="1" si="63"/>
        <v>-1.4750379999999952E-2</v>
      </c>
      <c r="T294" s="4">
        <f>+'Share Values'!C288</f>
        <v>13553.3</v>
      </c>
      <c r="U294" s="9">
        <f>Returns!T294/Returns!$T$18-1</f>
        <v>-8.4570494549286113E-2</v>
      </c>
      <c r="V294" s="9"/>
      <c r="W294" s="17">
        <f t="shared" ca="1" si="70"/>
        <v>5.2557474148491323E-3</v>
      </c>
      <c r="X294" s="17">
        <f t="shared" ca="1" si="71"/>
        <v>0</v>
      </c>
      <c r="Y294" s="17" t="str">
        <f t="shared" ca="1" si="72"/>
        <v/>
      </c>
      <c r="Z294" s="17"/>
      <c r="AA294" s="17">
        <f t="shared" si="73"/>
        <v>-4.0564061716374944E-4</v>
      </c>
      <c r="AB294" s="17">
        <f t="shared" ca="1" si="74"/>
        <v>5.6613880320128818E-3</v>
      </c>
    </row>
    <row r="295" spans="2:28">
      <c r="B295" s="2">
        <f t="shared" ca="1" si="64"/>
        <v>278</v>
      </c>
      <c r="D295" s="3">
        <f t="shared" si="65"/>
        <v>42891</v>
      </c>
      <c r="E295" s="4" t="str">
        <f t="shared" si="61"/>
        <v/>
      </c>
      <c r="F295" s="9" t="str">
        <f ca="1">IFERROR(Returns!E295/E$18-1,"")</f>
        <v/>
      </c>
      <c r="G295" s="4" t="str">
        <f t="shared" si="62"/>
        <v/>
      </c>
      <c r="H295" s="9" t="str">
        <f>IFERROR(Returns!G295/G$18-1,"")</f>
        <v/>
      </c>
      <c r="I295" s="9"/>
      <c r="J295" s="17" t="str">
        <f t="shared" ca="1" si="60"/>
        <v/>
      </c>
      <c r="K295" s="17">
        <f t="shared" ca="1" si="66"/>
        <v>0</v>
      </c>
      <c r="L295" s="17" t="str">
        <f t="shared" ca="1" si="67"/>
        <v/>
      </c>
      <c r="M295" s="9"/>
      <c r="N295" s="17" t="str">
        <f t="shared" si="68"/>
        <v/>
      </c>
      <c r="O295" s="17" t="str">
        <f t="shared" ca="1" si="69"/>
        <v/>
      </c>
      <c r="Q295" s="3">
        <f>+'Share Values'!E289</f>
        <v>42317</v>
      </c>
      <c r="R295" s="4">
        <f ca="1">+'Share Values'!CD289</f>
        <v>989357.49</v>
      </c>
      <c r="S295" s="9">
        <f t="shared" ca="1" si="63"/>
        <v>-1.0642510000000049E-2</v>
      </c>
      <c r="T295" s="4">
        <f>+'Share Values'!C289</f>
        <v>13482.6</v>
      </c>
      <c r="U295" s="9">
        <f>Returns!T295/Returns!$T$18-1</f>
        <v>-8.9345779242708701E-2</v>
      </c>
      <c r="V295" s="9"/>
      <c r="W295" s="17">
        <f t="shared" ca="1" si="70"/>
        <v>4.1693697887446035E-3</v>
      </c>
      <c r="X295" s="17">
        <f t="shared" ca="1" si="71"/>
        <v>0</v>
      </c>
      <c r="Y295" s="17" t="str">
        <f t="shared" ca="1" si="72"/>
        <v/>
      </c>
      <c r="Z295" s="17"/>
      <c r="AA295" s="17">
        <f t="shared" si="73"/>
        <v>-5.2164417521931572E-3</v>
      </c>
      <c r="AB295" s="17">
        <f t="shared" ca="1" si="74"/>
        <v>9.3858115409377607E-3</v>
      </c>
    </row>
    <row r="296" spans="2:28">
      <c r="B296" s="2">
        <f t="shared" ca="1" si="64"/>
        <v>279</v>
      </c>
      <c r="D296" s="3">
        <f t="shared" si="65"/>
        <v>42892</v>
      </c>
      <c r="E296" s="4" t="str">
        <f t="shared" si="61"/>
        <v/>
      </c>
      <c r="F296" s="9" t="str">
        <f ca="1">IFERROR(Returns!E296/E$18-1,"")</f>
        <v/>
      </c>
      <c r="G296" s="4" t="str">
        <f t="shared" si="62"/>
        <v/>
      </c>
      <c r="H296" s="9" t="str">
        <f>IFERROR(Returns!G296/G$18-1,"")</f>
        <v/>
      </c>
      <c r="I296" s="9"/>
      <c r="J296" s="17" t="str">
        <f t="shared" ca="1" si="60"/>
        <v/>
      </c>
      <c r="K296" s="17">
        <f t="shared" ca="1" si="66"/>
        <v>0</v>
      </c>
      <c r="L296" s="17" t="str">
        <f t="shared" ca="1" si="67"/>
        <v/>
      </c>
      <c r="M296" s="9"/>
      <c r="N296" s="17" t="str">
        <f t="shared" si="68"/>
        <v/>
      </c>
      <c r="O296" s="17" t="str">
        <f t="shared" ca="1" si="69"/>
        <v/>
      </c>
      <c r="Q296" s="3">
        <f>+'Share Values'!E290</f>
        <v>42318</v>
      </c>
      <c r="R296" s="4">
        <f ca="1">+'Share Values'!CD290</f>
        <v>980331.65</v>
      </c>
      <c r="S296" s="9">
        <f t="shared" ca="1" si="63"/>
        <v>-1.9668350000000001E-2</v>
      </c>
      <c r="T296" s="4">
        <f>+'Share Values'!C290</f>
        <v>13411.6</v>
      </c>
      <c r="U296" s="9">
        <f>Returns!T296/Returns!$T$18-1</f>
        <v>-9.4141326813189763E-2</v>
      </c>
      <c r="V296" s="9"/>
      <c r="W296" s="17">
        <f t="shared" ca="1" si="70"/>
        <v>-9.1229308831531908E-3</v>
      </c>
      <c r="X296" s="17">
        <f t="shared" ca="1" si="71"/>
        <v>-9.1229308831531908E-3</v>
      </c>
      <c r="Y296" s="17">
        <f t="shared" ca="1" si="72"/>
        <v>-9.1229308831531908E-3</v>
      </c>
      <c r="Z296" s="17"/>
      <c r="AA296" s="17">
        <f t="shared" si="73"/>
        <v>-5.2660466082209423E-3</v>
      </c>
      <c r="AB296" s="17">
        <f t="shared" ca="1" si="74"/>
        <v>-3.8568842749322485E-3</v>
      </c>
    </row>
    <row r="297" spans="2:28">
      <c r="B297" s="2">
        <f t="shared" ca="1" si="64"/>
        <v>280</v>
      </c>
      <c r="D297" s="3">
        <f t="shared" si="65"/>
        <v>42893</v>
      </c>
      <c r="E297" s="4" t="str">
        <f t="shared" si="61"/>
        <v/>
      </c>
      <c r="F297" s="9" t="str">
        <f ca="1">IFERROR(Returns!E297/E$18-1,"")</f>
        <v/>
      </c>
      <c r="G297" s="4" t="str">
        <f t="shared" si="62"/>
        <v/>
      </c>
      <c r="H297" s="9" t="str">
        <f>IFERROR(Returns!G297/G$18-1,"")</f>
        <v/>
      </c>
      <c r="I297" s="9"/>
      <c r="J297" s="17" t="str">
        <f t="shared" ca="1" si="60"/>
        <v/>
      </c>
      <c r="K297" s="17">
        <f t="shared" ca="1" si="66"/>
        <v>0</v>
      </c>
      <c r="L297" s="17" t="str">
        <f t="shared" ca="1" si="67"/>
        <v/>
      </c>
      <c r="M297" s="9"/>
      <c r="N297" s="17" t="str">
        <f t="shared" si="68"/>
        <v/>
      </c>
      <c r="O297" s="17" t="str">
        <f t="shared" ca="1" si="69"/>
        <v/>
      </c>
      <c r="Q297" s="3">
        <f>+'Share Values'!E291</f>
        <v>42319</v>
      </c>
      <c r="R297" s="4">
        <f ca="1">+'Share Values'!CD291</f>
        <v>976808.79</v>
      </c>
      <c r="S297" s="9">
        <f t="shared" ca="1" si="63"/>
        <v>-2.3191210000000018E-2</v>
      </c>
      <c r="T297" s="4">
        <f>+'Share Values'!C291</f>
        <v>13341.9</v>
      </c>
      <c r="U297" s="9">
        <f>Returns!T297/Returns!$T$18-1</f>
        <v>-9.8849068583084509E-2</v>
      </c>
      <c r="V297" s="9"/>
      <c r="W297" s="17">
        <f t="shared" ca="1" si="70"/>
        <v>-3.59353898244541E-3</v>
      </c>
      <c r="X297" s="17">
        <f t="shared" ca="1" si="71"/>
        <v>-3.59353898244541E-3</v>
      </c>
      <c r="Y297" s="17">
        <f t="shared" ca="1" si="72"/>
        <v>-1.268368625783578E-2</v>
      </c>
      <c r="Z297" s="17"/>
      <c r="AA297" s="17">
        <f t="shared" si="73"/>
        <v>-5.1969936472904266E-3</v>
      </c>
      <c r="AB297" s="17">
        <f t="shared" ca="1" si="74"/>
        <v>1.6034546648450165E-3</v>
      </c>
    </row>
    <row r="298" spans="2:28">
      <c r="B298" s="2">
        <f t="shared" ca="1" si="64"/>
        <v>281</v>
      </c>
      <c r="D298" s="3">
        <f t="shared" si="65"/>
        <v>42894</v>
      </c>
      <c r="E298" s="4" t="str">
        <f t="shared" si="61"/>
        <v/>
      </c>
      <c r="F298" s="9" t="str">
        <f ca="1">IFERROR(Returns!E298/E$18-1,"")</f>
        <v/>
      </c>
      <c r="G298" s="4" t="str">
        <f t="shared" si="62"/>
        <v/>
      </c>
      <c r="H298" s="9" t="str">
        <f>IFERROR(Returns!G298/G$18-1,"")</f>
        <v/>
      </c>
      <c r="I298" s="9"/>
      <c r="J298" s="17" t="str">
        <f t="shared" ca="1" si="60"/>
        <v/>
      </c>
      <c r="K298" s="17">
        <f t="shared" ca="1" si="66"/>
        <v>0</v>
      </c>
      <c r="L298" s="17" t="str">
        <f t="shared" ca="1" si="67"/>
        <v/>
      </c>
      <c r="M298" s="9"/>
      <c r="N298" s="17" t="str">
        <f t="shared" si="68"/>
        <v/>
      </c>
      <c r="O298" s="17" t="str">
        <f t="shared" ca="1" si="69"/>
        <v/>
      </c>
      <c r="Q298" s="3">
        <f>+'Share Values'!E292</f>
        <v>42320</v>
      </c>
      <c r="R298" s="4">
        <f ca="1">+'Share Values'!CD292</f>
        <v>973252.26</v>
      </c>
      <c r="S298" s="9">
        <f t="shared" ca="1" si="63"/>
        <v>-2.674774000000002E-2</v>
      </c>
      <c r="T298" s="4">
        <f>+'Share Values'!C292</f>
        <v>13127.2</v>
      </c>
      <c r="U298" s="9">
        <f>Returns!T298/Returns!$T$18-1</f>
        <v>-0.11335053426452502</v>
      </c>
      <c r="V298" s="9"/>
      <c r="W298" s="17">
        <f t="shared" ca="1" si="70"/>
        <v>-3.6409684642579876E-3</v>
      </c>
      <c r="X298" s="17">
        <f t="shared" ca="1" si="71"/>
        <v>-3.6409684642579876E-3</v>
      </c>
      <c r="Y298" s="17">
        <f t="shared" ca="1" si="72"/>
        <v>-1.6278473820418471E-2</v>
      </c>
      <c r="Z298" s="17"/>
      <c r="AA298" s="17">
        <f t="shared" si="73"/>
        <v>-1.6092160786694509E-2</v>
      </c>
      <c r="AB298" s="17">
        <f t="shared" ca="1" si="74"/>
        <v>1.2451192322436522E-2</v>
      </c>
    </row>
    <row r="299" spans="2:28">
      <c r="B299" s="2">
        <f t="shared" ca="1" si="64"/>
        <v>282</v>
      </c>
      <c r="D299" s="3">
        <f t="shared" si="65"/>
        <v>42895</v>
      </c>
      <c r="E299" s="4" t="str">
        <f t="shared" si="61"/>
        <v/>
      </c>
      <c r="F299" s="9" t="str">
        <f ca="1">IFERROR(Returns!E299/E$18-1,"")</f>
        <v/>
      </c>
      <c r="G299" s="4" t="str">
        <f t="shared" si="62"/>
        <v/>
      </c>
      <c r="H299" s="9" t="str">
        <f>IFERROR(Returns!G299/G$18-1,"")</f>
        <v/>
      </c>
      <c r="I299" s="9"/>
      <c r="J299" s="17" t="str">
        <f t="shared" ca="1" si="60"/>
        <v/>
      </c>
      <c r="K299" s="17">
        <f t="shared" ca="1" si="66"/>
        <v>0</v>
      </c>
      <c r="L299" s="17" t="str">
        <f t="shared" ca="1" si="67"/>
        <v/>
      </c>
      <c r="M299" s="9"/>
      <c r="N299" s="17" t="str">
        <f t="shared" si="68"/>
        <v/>
      </c>
      <c r="O299" s="17" t="str">
        <f t="shared" ca="1" si="69"/>
        <v/>
      </c>
      <c r="Q299" s="3">
        <f>+'Share Values'!E293</f>
        <v>42321</v>
      </c>
      <c r="R299" s="4">
        <f ca="1">+'Share Values'!CD293</f>
        <v>969778.4</v>
      </c>
      <c r="S299" s="9">
        <f t="shared" ca="1" si="63"/>
        <v>-3.022159999999996E-2</v>
      </c>
      <c r="T299" s="4">
        <f>+'Share Values'!C293</f>
        <v>13075.4</v>
      </c>
      <c r="U299" s="9">
        <f>Returns!T299/Returns!$T$18-1</f>
        <v>-0.11684925770327048</v>
      </c>
      <c r="V299" s="9"/>
      <c r="W299" s="17">
        <f t="shared" ca="1" si="70"/>
        <v>-3.5693315523356306E-3</v>
      </c>
      <c r="X299" s="17">
        <f t="shared" ca="1" si="71"/>
        <v>-3.5693315523356306E-3</v>
      </c>
      <c r="Y299" s="17">
        <f t="shared" ca="1" si="72"/>
        <v>-1.9789702102523066E-2</v>
      </c>
      <c r="Z299" s="17"/>
      <c r="AA299" s="17">
        <f t="shared" si="73"/>
        <v>-3.9460052410263957E-3</v>
      </c>
      <c r="AB299" s="17">
        <f t="shared" ca="1" si="74"/>
        <v>3.7667368869076512E-4</v>
      </c>
    </row>
    <row r="300" spans="2:28">
      <c r="B300" s="2">
        <f t="shared" ca="1" si="64"/>
        <v>283</v>
      </c>
      <c r="D300" s="3">
        <f t="shared" si="65"/>
        <v>42896</v>
      </c>
      <c r="E300" s="4" t="str">
        <f t="shared" si="61"/>
        <v/>
      </c>
      <c r="F300" s="9" t="str">
        <f ca="1">IFERROR(Returns!E300/E$18-1,"")</f>
        <v/>
      </c>
      <c r="G300" s="4" t="str">
        <f t="shared" si="62"/>
        <v/>
      </c>
      <c r="H300" s="9" t="str">
        <f>IFERROR(Returns!G300/G$18-1,"")</f>
        <v/>
      </c>
      <c r="I300" s="9"/>
      <c r="J300" s="17" t="str">
        <f t="shared" ca="1" si="60"/>
        <v/>
      </c>
      <c r="K300" s="17">
        <f t="shared" ca="1" si="66"/>
        <v>0</v>
      </c>
      <c r="L300" s="17" t="str">
        <f t="shared" ca="1" si="67"/>
        <v/>
      </c>
      <c r="M300" s="9"/>
      <c r="N300" s="17" t="str">
        <f t="shared" si="68"/>
        <v/>
      </c>
      <c r="O300" s="17" t="str">
        <f t="shared" ca="1" si="69"/>
        <v/>
      </c>
      <c r="Q300" s="3">
        <f>+'Share Values'!E294</f>
        <v>42324</v>
      </c>
      <c r="R300" s="4">
        <f ca="1">+'Share Values'!CD294</f>
        <v>971116.06</v>
      </c>
      <c r="S300" s="9">
        <f t="shared" ca="1" si="63"/>
        <v>-2.8883939999999941E-2</v>
      </c>
      <c r="T300" s="4">
        <f>+'Share Values'!C294</f>
        <v>13317.5</v>
      </c>
      <c r="U300" s="9">
        <f>Returns!T300/Returns!$T$18-1</f>
        <v>-0.10049711591716537</v>
      </c>
      <c r="V300" s="9"/>
      <c r="W300" s="17">
        <f t="shared" ca="1" si="70"/>
        <v>1.3793460444160299E-3</v>
      </c>
      <c r="X300" s="17">
        <f t="shared" ca="1" si="71"/>
        <v>0</v>
      </c>
      <c r="Y300" s="17" t="str">
        <f t="shared" ca="1" si="72"/>
        <v/>
      </c>
      <c r="Z300" s="17"/>
      <c r="AA300" s="17">
        <f t="shared" si="73"/>
        <v>1.8515685944598292E-2</v>
      </c>
      <c r="AB300" s="17">
        <f t="shared" ca="1" si="74"/>
        <v>-1.7136339900182262E-2</v>
      </c>
    </row>
    <row r="301" spans="2:28">
      <c r="B301" s="2">
        <f t="shared" ca="1" si="64"/>
        <v>284</v>
      </c>
      <c r="D301" s="3">
        <f t="shared" si="65"/>
        <v>42897</v>
      </c>
      <c r="E301" s="4" t="str">
        <f t="shared" si="61"/>
        <v/>
      </c>
      <c r="F301" s="9" t="str">
        <f ca="1">IFERROR(Returns!E301/E$18-1,"")</f>
        <v/>
      </c>
      <c r="G301" s="4" t="str">
        <f t="shared" si="62"/>
        <v/>
      </c>
      <c r="H301" s="9" t="str">
        <f>IFERROR(Returns!G301/G$18-1,"")</f>
        <v/>
      </c>
      <c r="I301" s="9"/>
      <c r="J301" s="17" t="str">
        <f t="shared" ca="1" si="60"/>
        <v/>
      </c>
      <c r="K301" s="17">
        <f t="shared" ca="1" si="66"/>
        <v>0</v>
      </c>
      <c r="L301" s="17" t="str">
        <f t="shared" ca="1" si="67"/>
        <v/>
      </c>
      <c r="M301" s="9"/>
      <c r="N301" s="17" t="str">
        <f t="shared" si="68"/>
        <v/>
      </c>
      <c r="O301" s="17" t="str">
        <f t="shared" ca="1" si="69"/>
        <v/>
      </c>
      <c r="Q301" s="3">
        <f>+'Share Values'!E295</f>
        <v>42325</v>
      </c>
      <c r="R301" s="4">
        <f ca="1">+'Share Values'!CD295</f>
        <v>971371.99</v>
      </c>
      <c r="S301" s="9">
        <f t="shared" ca="1" si="63"/>
        <v>-2.8628010000000037E-2</v>
      </c>
      <c r="T301" s="4">
        <f>+'Share Values'!C295</f>
        <v>13280.4</v>
      </c>
      <c r="U301" s="9">
        <f>Returns!T301/Returns!$T$18-1</f>
        <v>-0.10300295838005058</v>
      </c>
      <c r="V301" s="9"/>
      <c r="W301" s="17">
        <f t="shared" ca="1" si="70"/>
        <v>2.6354213522106207E-4</v>
      </c>
      <c r="X301" s="17">
        <f t="shared" ca="1" si="71"/>
        <v>0</v>
      </c>
      <c r="Y301" s="17" t="str">
        <f t="shared" ca="1" si="72"/>
        <v/>
      </c>
      <c r="Z301" s="17"/>
      <c r="AA301" s="17">
        <f t="shared" si="73"/>
        <v>-2.7858081471747731E-3</v>
      </c>
      <c r="AB301" s="17">
        <f t="shared" ca="1" si="74"/>
        <v>3.0493502823958352E-3</v>
      </c>
    </row>
    <row r="302" spans="2:28">
      <c r="B302" s="2">
        <f t="shared" ca="1" si="64"/>
        <v>285</v>
      </c>
      <c r="D302" s="3">
        <f t="shared" si="65"/>
        <v>42898</v>
      </c>
      <c r="E302" s="4" t="str">
        <f t="shared" si="61"/>
        <v/>
      </c>
      <c r="F302" s="9" t="str">
        <f ca="1">IFERROR(Returns!E302/E$18-1,"")</f>
        <v/>
      </c>
      <c r="G302" s="4" t="str">
        <f t="shared" si="62"/>
        <v/>
      </c>
      <c r="H302" s="9" t="str">
        <f>IFERROR(Returns!G302/G$18-1,"")</f>
        <v/>
      </c>
      <c r="I302" s="9"/>
      <c r="J302" s="17" t="str">
        <f t="shared" ca="1" si="60"/>
        <v/>
      </c>
      <c r="K302" s="17">
        <f t="shared" ca="1" si="66"/>
        <v>0</v>
      </c>
      <c r="L302" s="17" t="str">
        <f t="shared" ca="1" si="67"/>
        <v/>
      </c>
      <c r="M302" s="9"/>
      <c r="N302" s="17" t="str">
        <f t="shared" si="68"/>
        <v/>
      </c>
      <c r="O302" s="17" t="str">
        <f t="shared" ca="1" si="69"/>
        <v/>
      </c>
      <c r="Q302" s="3">
        <f>+'Share Values'!E296</f>
        <v>42326</v>
      </c>
      <c r="R302" s="4">
        <f ca="1">+'Share Values'!CD296</f>
        <v>974130.34</v>
      </c>
      <c r="S302" s="9">
        <f t="shared" ca="1" si="63"/>
        <v>-2.5869660000000017E-2</v>
      </c>
      <c r="T302" s="4">
        <f>+'Share Values'!C296</f>
        <v>13400</v>
      </c>
      <c r="U302" s="9">
        <f>Returns!T302/Returns!$T$18-1</f>
        <v>-9.492482472611341E-2</v>
      </c>
      <c r="V302" s="9"/>
      <c r="W302" s="17">
        <f t="shared" ca="1" si="70"/>
        <v>2.8396433378730102E-3</v>
      </c>
      <c r="X302" s="17">
        <f t="shared" ca="1" si="71"/>
        <v>0</v>
      </c>
      <c r="Y302" s="17" t="str">
        <f t="shared" ca="1" si="72"/>
        <v/>
      </c>
      <c r="Z302" s="17"/>
      <c r="AA302" s="17">
        <f t="shared" si="73"/>
        <v>9.0057528387699204E-3</v>
      </c>
      <c r="AB302" s="17">
        <f t="shared" ca="1" si="74"/>
        <v>-6.1661095008969102E-3</v>
      </c>
    </row>
    <row r="303" spans="2:28">
      <c r="B303" s="2">
        <f t="shared" ca="1" si="64"/>
        <v>286</v>
      </c>
      <c r="D303" s="3">
        <f t="shared" si="65"/>
        <v>42899</v>
      </c>
      <c r="E303" s="4" t="str">
        <f t="shared" si="61"/>
        <v/>
      </c>
      <c r="F303" s="9" t="str">
        <f ca="1">IFERROR(Returns!E303/E$18-1,"")</f>
        <v/>
      </c>
      <c r="G303" s="4" t="str">
        <f t="shared" si="62"/>
        <v/>
      </c>
      <c r="H303" s="9" t="str">
        <f>IFERROR(Returns!G303/G$18-1,"")</f>
        <v/>
      </c>
      <c r="I303" s="9"/>
      <c r="J303" s="17" t="str">
        <f t="shared" ca="1" si="60"/>
        <v/>
      </c>
      <c r="K303" s="17">
        <f t="shared" ca="1" si="66"/>
        <v>0</v>
      </c>
      <c r="L303" s="17" t="str">
        <f t="shared" ca="1" si="67"/>
        <v/>
      </c>
      <c r="M303" s="9"/>
      <c r="N303" s="17" t="str">
        <f t="shared" si="68"/>
        <v/>
      </c>
      <c r="O303" s="17" t="str">
        <f t="shared" ca="1" si="69"/>
        <v/>
      </c>
      <c r="Q303" s="3">
        <f>+'Share Values'!E297</f>
        <v>42327</v>
      </c>
      <c r="R303" s="4">
        <f ca="1">+'Share Values'!CD297</f>
        <v>975915.45</v>
      </c>
      <c r="S303" s="9">
        <f t="shared" ca="1" si="63"/>
        <v>-2.4084550000000093E-2</v>
      </c>
      <c r="T303" s="4">
        <f>+'Share Values'!C297</f>
        <v>13473.8</v>
      </c>
      <c r="U303" s="9">
        <f>Returns!T303/Returns!$T$18-1</f>
        <v>-8.9940156969754326E-2</v>
      </c>
      <c r="V303" s="9"/>
      <c r="W303" s="17">
        <f t="shared" ca="1" si="70"/>
        <v>1.8325165808921184E-3</v>
      </c>
      <c r="X303" s="17">
        <f t="shared" ca="1" si="71"/>
        <v>0</v>
      </c>
      <c r="Y303" s="17" t="str">
        <f t="shared" ca="1" si="72"/>
        <v/>
      </c>
      <c r="Z303" s="17"/>
      <c r="AA303" s="17">
        <f t="shared" si="73"/>
        <v>5.5074626865672105E-3</v>
      </c>
      <c r="AB303" s="17">
        <f t="shared" ca="1" si="74"/>
        <v>-3.6749461056750921E-3</v>
      </c>
    </row>
    <row r="304" spans="2:28">
      <c r="B304" s="2">
        <f t="shared" ca="1" si="64"/>
        <v>287</v>
      </c>
      <c r="D304" s="3">
        <f t="shared" si="65"/>
        <v>42900</v>
      </c>
      <c r="E304" s="4" t="str">
        <f t="shared" si="61"/>
        <v/>
      </c>
      <c r="F304" s="9" t="str">
        <f ca="1">IFERROR(Returns!E304/E$18-1,"")</f>
        <v/>
      </c>
      <c r="G304" s="4" t="str">
        <f t="shared" si="62"/>
        <v/>
      </c>
      <c r="H304" s="9" t="str">
        <f>IFERROR(Returns!G304/G$18-1,"")</f>
        <v/>
      </c>
      <c r="I304" s="9"/>
      <c r="J304" s="17" t="str">
        <f t="shared" ca="1" si="60"/>
        <v/>
      </c>
      <c r="K304" s="17">
        <f t="shared" ca="1" si="66"/>
        <v>0</v>
      </c>
      <c r="L304" s="17" t="str">
        <f t="shared" ca="1" si="67"/>
        <v/>
      </c>
      <c r="M304" s="9"/>
      <c r="N304" s="17" t="str">
        <f t="shared" si="68"/>
        <v/>
      </c>
      <c r="O304" s="17" t="str">
        <f t="shared" ca="1" si="69"/>
        <v/>
      </c>
      <c r="Q304" s="3">
        <f>+'Share Values'!E298</f>
        <v>42328</v>
      </c>
      <c r="R304" s="4">
        <f ca="1">+'Share Values'!CD298</f>
        <v>975301.95</v>
      </c>
      <c r="S304" s="9">
        <f t="shared" ca="1" si="63"/>
        <v>-2.4698050000000027E-2</v>
      </c>
      <c r="T304" s="4">
        <f>+'Share Values'!C298</f>
        <v>13433.5</v>
      </c>
      <c r="U304" s="9">
        <f>Returns!T304/Returns!$T$18-1</f>
        <v>-9.2662136787928673E-2</v>
      </c>
      <c r="V304" s="9"/>
      <c r="W304" s="17">
        <f t="shared" ca="1" si="70"/>
        <v>-6.2864052413558191E-4</v>
      </c>
      <c r="X304" s="17">
        <f t="shared" ca="1" si="71"/>
        <v>-6.2864052413558191E-4</v>
      </c>
      <c r="Y304" s="17">
        <f t="shared" ca="1" si="72"/>
        <v>-6.2864052413558191E-4</v>
      </c>
      <c r="Z304" s="17"/>
      <c r="AA304" s="17">
        <f t="shared" si="73"/>
        <v>-2.9909899211802982E-3</v>
      </c>
      <c r="AB304" s="17">
        <f t="shared" ca="1" si="74"/>
        <v>2.3623493970447162E-3</v>
      </c>
    </row>
    <row r="305" spans="2:28">
      <c r="B305" s="2">
        <f t="shared" ca="1" si="64"/>
        <v>288</v>
      </c>
      <c r="D305" s="3">
        <f t="shared" si="65"/>
        <v>42901</v>
      </c>
      <c r="E305" s="4" t="str">
        <f t="shared" si="61"/>
        <v/>
      </c>
      <c r="F305" s="9" t="str">
        <f ca="1">IFERROR(Returns!E305/E$18-1,"")</f>
        <v/>
      </c>
      <c r="G305" s="4" t="str">
        <f t="shared" si="62"/>
        <v/>
      </c>
      <c r="H305" s="9" t="str">
        <f>IFERROR(Returns!G305/G$18-1,"")</f>
        <v/>
      </c>
      <c r="I305" s="9"/>
      <c r="J305" s="17" t="str">
        <f t="shared" ref="J305:J368" ca="1" si="75">IF(OR(D305&lt;$R$5,D305&gt;$R$6),"",IFERROR((E305/E304)-1,0))</f>
        <v/>
      </c>
      <c r="K305" s="17">
        <f t="shared" ca="1" si="66"/>
        <v>0</v>
      </c>
      <c r="L305" s="17" t="str">
        <f t="shared" ca="1" si="67"/>
        <v/>
      </c>
      <c r="M305" s="9"/>
      <c r="N305" s="17" t="str">
        <f t="shared" si="68"/>
        <v/>
      </c>
      <c r="O305" s="17" t="str">
        <f t="shared" ca="1" si="69"/>
        <v/>
      </c>
      <c r="Q305" s="3">
        <f>+'Share Values'!E299</f>
        <v>42331</v>
      </c>
      <c r="R305" s="4">
        <f ca="1">+'Share Values'!CD299</f>
        <v>976136.9</v>
      </c>
      <c r="S305" s="9">
        <f t="shared" ca="1" si="63"/>
        <v>-2.3863100000000026E-2</v>
      </c>
      <c r="T305" s="4">
        <f>+'Share Values'!C299</f>
        <v>13382.4</v>
      </c>
      <c r="U305" s="9">
        <f>Returns!T305/Returns!$T$18-1</f>
        <v>-9.611358018020455E-2</v>
      </c>
      <c r="V305" s="9"/>
      <c r="W305" s="17">
        <f t="shared" ca="1" si="70"/>
        <v>8.5609384867946225E-4</v>
      </c>
      <c r="X305" s="17">
        <f t="shared" ca="1" si="71"/>
        <v>0</v>
      </c>
      <c r="Y305" s="17" t="str">
        <f t="shared" ca="1" si="72"/>
        <v/>
      </c>
      <c r="Z305" s="17"/>
      <c r="AA305" s="17">
        <f t="shared" si="73"/>
        <v>-3.8039230282502778E-3</v>
      </c>
      <c r="AB305" s="17">
        <f t="shared" ca="1" si="74"/>
        <v>4.6600168769297401E-3</v>
      </c>
    </row>
    <row r="306" spans="2:28">
      <c r="B306" s="2">
        <f t="shared" ca="1" si="64"/>
        <v>289</v>
      </c>
      <c r="D306" s="3">
        <f t="shared" si="65"/>
        <v>42902</v>
      </c>
      <c r="E306" s="4" t="str">
        <f t="shared" si="61"/>
        <v/>
      </c>
      <c r="F306" s="9" t="str">
        <f ca="1">IFERROR(Returns!E306/E$18-1,"")</f>
        <v/>
      </c>
      <c r="G306" s="4" t="str">
        <f t="shared" si="62"/>
        <v/>
      </c>
      <c r="H306" s="9" t="str">
        <f>IFERROR(Returns!G306/G$18-1,"")</f>
        <v/>
      </c>
      <c r="I306" s="9"/>
      <c r="J306" s="17" t="str">
        <f t="shared" ca="1" si="75"/>
        <v/>
      </c>
      <c r="K306" s="17">
        <f t="shared" ca="1" si="66"/>
        <v>0</v>
      </c>
      <c r="L306" s="17" t="str">
        <f t="shared" ca="1" si="67"/>
        <v/>
      </c>
      <c r="M306" s="9"/>
      <c r="N306" s="17" t="str">
        <f t="shared" si="68"/>
        <v/>
      </c>
      <c r="O306" s="17" t="str">
        <f t="shared" ca="1" si="69"/>
        <v/>
      </c>
      <c r="Q306" s="3">
        <f>+'Share Values'!E300</f>
        <v>42332</v>
      </c>
      <c r="R306" s="4">
        <f ca="1">+'Share Values'!CD300</f>
        <v>976641.4</v>
      </c>
      <c r="S306" s="9">
        <f t="shared" ca="1" si="63"/>
        <v>-2.3358600000000007E-2</v>
      </c>
      <c r="T306" s="4">
        <f>+'Share Values'!C300</f>
        <v>13407.8</v>
      </c>
      <c r="U306" s="9">
        <f>Returns!T306/Returns!$T$18-1</f>
        <v>-9.4397989922595849E-2</v>
      </c>
      <c r="V306" s="9"/>
      <c r="W306" s="17">
        <f t="shared" ca="1" si="70"/>
        <v>5.1683324336981862E-4</v>
      </c>
      <c r="X306" s="17">
        <f t="shared" ca="1" si="71"/>
        <v>0</v>
      </c>
      <c r="Y306" s="17" t="str">
        <f t="shared" ca="1" si="72"/>
        <v/>
      </c>
      <c r="Z306" s="17"/>
      <c r="AA306" s="17">
        <f t="shared" si="73"/>
        <v>1.8980153036824987E-3</v>
      </c>
      <c r="AB306" s="17">
        <f t="shared" ca="1" si="74"/>
        <v>-1.3811820603126801E-3</v>
      </c>
    </row>
    <row r="307" spans="2:28">
      <c r="B307" s="2">
        <f t="shared" ca="1" si="64"/>
        <v>290</v>
      </c>
      <c r="D307" s="3">
        <f t="shared" si="65"/>
        <v>42903</v>
      </c>
      <c r="E307" s="4" t="str">
        <f t="shared" si="61"/>
        <v/>
      </c>
      <c r="F307" s="9" t="str">
        <f ca="1">IFERROR(Returns!E307/E$18-1,"")</f>
        <v/>
      </c>
      <c r="G307" s="4" t="str">
        <f t="shared" si="62"/>
        <v/>
      </c>
      <c r="H307" s="9" t="str">
        <f>IFERROR(Returns!G307/G$18-1,"")</f>
        <v/>
      </c>
      <c r="I307" s="9"/>
      <c r="J307" s="17" t="str">
        <f t="shared" ca="1" si="75"/>
        <v/>
      </c>
      <c r="K307" s="17">
        <f t="shared" ca="1" si="66"/>
        <v>0</v>
      </c>
      <c r="L307" s="17" t="str">
        <f t="shared" ca="1" si="67"/>
        <v/>
      </c>
      <c r="M307" s="9"/>
      <c r="N307" s="17" t="str">
        <f t="shared" si="68"/>
        <v/>
      </c>
      <c r="O307" s="17" t="str">
        <f t="shared" ca="1" si="69"/>
        <v/>
      </c>
      <c r="Q307" s="3">
        <f>+'Share Values'!E301</f>
        <v>42333</v>
      </c>
      <c r="R307" s="4">
        <f ca="1">+'Share Values'!CD301</f>
        <v>978163.11</v>
      </c>
      <c r="S307" s="9">
        <f t="shared" ca="1" si="63"/>
        <v>-2.1836889999999998E-2</v>
      </c>
      <c r="T307" s="4">
        <f>+'Share Values'!C301</f>
        <v>13403.4</v>
      </c>
      <c r="U307" s="9">
        <f>Returns!T307/Returns!$T$18-1</f>
        <v>-9.469517878611855E-2</v>
      </c>
      <c r="V307" s="9"/>
      <c r="W307" s="17">
        <f t="shared" ca="1" si="70"/>
        <v>1.5581051550752623E-3</v>
      </c>
      <c r="X307" s="17">
        <f t="shared" ca="1" si="71"/>
        <v>0</v>
      </c>
      <c r="Y307" s="17" t="str">
        <f t="shared" ca="1" si="72"/>
        <v/>
      </c>
      <c r="Z307" s="17"/>
      <c r="AA307" s="17">
        <f t="shared" si="73"/>
        <v>-3.2816718626471619E-4</v>
      </c>
      <c r="AB307" s="17">
        <f t="shared" ca="1" si="74"/>
        <v>1.8862723413399785E-3</v>
      </c>
    </row>
    <row r="308" spans="2:28">
      <c r="B308" s="2">
        <f t="shared" ca="1" si="64"/>
        <v>291</v>
      </c>
      <c r="D308" s="3">
        <f t="shared" si="65"/>
        <v>42904</v>
      </c>
      <c r="E308" s="4" t="str">
        <f t="shared" si="61"/>
        <v/>
      </c>
      <c r="F308" s="9" t="str">
        <f ca="1">IFERROR(Returns!E308/E$18-1,"")</f>
        <v/>
      </c>
      <c r="G308" s="4" t="str">
        <f t="shared" si="62"/>
        <v/>
      </c>
      <c r="H308" s="9" t="str">
        <f>IFERROR(Returns!G308/G$18-1,"")</f>
        <v/>
      </c>
      <c r="I308" s="9"/>
      <c r="J308" s="17" t="str">
        <f t="shared" ca="1" si="75"/>
        <v/>
      </c>
      <c r="K308" s="17">
        <f t="shared" ca="1" si="66"/>
        <v>0</v>
      </c>
      <c r="L308" s="17" t="str">
        <f t="shared" ca="1" si="67"/>
        <v/>
      </c>
      <c r="M308" s="9"/>
      <c r="N308" s="17" t="str">
        <f t="shared" si="68"/>
        <v/>
      </c>
      <c r="O308" s="17" t="str">
        <f t="shared" ca="1" si="69"/>
        <v/>
      </c>
      <c r="Q308" s="3">
        <f>+'Share Values'!E302</f>
        <v>42334</v>
      </c>
      <c r="R308" s="4">
        <f ca="1">+'Share Values'!CD302</f>
        <v>976639.2</v>
      </c>
      <c r="S308" s="9">
        <f t="shared" ca="1" si="63"/>
        <v>-2.336080000000007E-2</v>
      </c>
      <c r="T308" s="4">
        <f>+'Share Values'!C302</f>
        <v>13425.2</v>
      </c>
      <c r="U308" s="9">
        <f>Returns!T308/Returns!$T$18-1</f>
        <v>-9.3222743053210211E-2</v>
      </c>
      <c r="V308" s="9"/>
      <c r="W308" s="17">
        <f t="shared" ca="1" si="70"/>
        <v>-1.5579303537628375E-3</v>
      </c>
      <c r="X308" s="17">
        <f t="shared" ca="1" si="71"/>
        <v>-1.5579303537628375E-3</v>
      </c>
      <c r="Y308" s="17">
        <f t="shared" ca="1" si="72"/>
        <v>-1.5579303537628375E-3</v>
      </c>
      <c r="Z308" s="17"/>
      <c r="AA308" s="17">
        <f t="shared" si="73"/>
        <v>1.6264529895400059E-3</v>
      </c>
      <c r="AB308" s="17">
        <f t="shared" ca="1" si="74"/>
        <v>-3.1843833433028434E-3</v>
      </c>
    </row>
    <row r="309" spans="2:28">
      <c r="B309" s="2">
        <f t="shared" ca="1" si="64"/>
        <v>292</v>
      </c>
      <c r="D309" s="3">
        <f t="shared" si="65"/>
        <v>42905</v>
      </c>
      <c r="E309" s="4" t="str">
        <f t="shared" si="61"/>
        <v/>
      </c>
      <c r="F309" s="9" t="str">
        <f ca="1">IFERROR(Returns!E309/E$18-1,"")</f>
        <v/>
      </c>
      <c r="G309" s="4" t="str">
        <f t="shared" si="62"/>
        <v/>
      </c>
      <c r="H309" s="9" t="str">
        <f>IFERROR(Returns!G309/G$18-1,"")</f>
        <v/>
      </c>
      <c r="I309" s="9"/>
      <c r="J309" s="17" t="str">
        <f t="shared" ca="1" si="75"/>
        <v/>
      </c>
      <c r="K309" s="17">
        <f t="shared" ca="1" si="66"/>
        <v>0</v>
      </c>
      <c r="L309" s="17" t="str">
        <f t="shared" ca="1" si="67"/>
        <v/>
      </c>
      <c r="M309" s="9"/>
      <c r="N309" s="17" t="str">
        <f t="shared" si="68"/>
        <v/>
      </c>
      <c r="O309" s="17" t="str">
        <f t="shared" ca="1" si="69"/>
        <v/>
      </c>
      <c r="Q309" s="3">
        <f>+'Share Values'!E303</f>
        <v>42335</v>
      </c>
      <c r="R309" s="4">
        <f ca="1">+'Share Values'!CD303</f>
        <v>975905.23</v>
      </c>
      <c r="S309" s="9">
        <f t="shared" ca="1" si="63"/>
        <v>-2.4094770000000043E-2</v>
      </c>
      <c r="T309" s="4">
        <f>+'Share Values'!C303</f>
        <v>13368.2</v>
      </c>
      <c r="U309" s="9">
        <f>Returns!T309/Returns!$T$18-1</f>
        <v>-9.7072689694300607E-2</v>
      </c>
      <c r="V309" s="9"/>
      <c r="W309" s="17">
        <f t="shared" ca="1" si="70"/>
        <v>-7.5152625452667987E-4</v>
      </c>
      <c r="X309" s="17">
        <f t="shared" ca="1" si="71"/>
        <v>-7.5152625452667987E-4</v>
      </c>
      <c r="Y309" s="17">
        <f t="shared" ca="1" si="72"/>
        <v>-2.3082857827259051E-3</v>
      </c>
      <c r="Z309" s="17"/>
      <c r="AA309" s="17">
        <f t="shared" si="73"/>
        <v>-4.2457468045168367E-3</v>
      </c>
      <c r="AB309" s="17">
        <f t="shared" ca="1" si="74"/>
        <v>3.4942205499901569E-3</v>
      </c>
    </row>
    <row r="310" spans="2:28">
      <c r="B310" s="2">
        <f t="shared" ca="1" si="64"/>
        <v>293</v>
      </c>
      <c r="D310" s="3">
        <f t="shared" si="65"/>
        <v>42906</v>
      </c>
      <c r="E310" s="4" t="str">
        <f t="shared" si="61"/>
        <v/>
      </c>
      <c r="F310" s="9" t="str">
        <f ca="1">IFERROR(Returns!E310/E$18-1,"")</f>
        <v/>
      </c>
      <c r="G310" s="4" t="str">
        <f t="shared" si="62"/>
        <v/>
      </c>
      <c r="H310" s="9" t="str">
        <f>IFERROR(Returns!G310/G$18-1,"")</f>
        <v/>
      </c>
      <c r="I310" s="9"/>
      <c r="J310" s="17" t="str">
        <f t="shared" ca="1" si="75"/>
        <v/>
      </c>
      <c r="K310" s="17">
        <f t="shared" ca="1" si="66"/>
        <v>0</v>
      </c>
      <c r="L310" s="17" t="str">
        <f t="shared" ca="1" si="67"/>
        <v/>
      </c>
      <c r="M310" s="9"/>
      <c r="N310" s="17" t="str">
        <f t="shared" si="68"/>
        <v/>
      </c>
      <c r="O310" s="17" t="str">
        <f t="shared" ca="1" si="69"/>
        <v/>
      </c>
      <c r="Q310" s="3">
        <f>+'Share Values'!E304</f>
        <v>42338</v>
      </c>
      <c r="R310" s="4">
        <f ca="1">+'Share Values'!CD304</f>
        <v>976951.59</v>
      </c>
      <c r="S310" s="9">
        <f t="shared" ca="1" si="63"/>
        <v>-2.3048410000000019E-2</v>
      </c>
      <c r="T310" s="4">
        <f>+'Share Values'!C304</f>
        <v>13469.8</v>
      </c>
      <c r="U310" s="9">
        <f>Returns!T310/Returns!$T$18-1</f>
        <v>-9.0210328663865913E-2</v>
      </c>
      <c r="V310" s="9"/>
      <c r="W310" s="17">
        <f t="shared" ca="1" si="70"/>
        <v>1.0721942744378321E-3</v>
      </c>
      <c r="X310" s="17">
        <f t="shared" ca="1" si="71"/>
        <v>0</v>
      </c>
      <c r="Y310" s="17" t="str">
        <f t="shared" ca="1" si="72"/>
        <v/>
      </c>
      <c r="Z310" s="17"/>
      <c r="AA310" s="17">
        <f t="shared" si="73"/>
        <v>7.6001256713693621E-3</v>
      </c>
      <c r="AB310" s="17">
        <f t="shared" ca="1" si="74"/>
        <v>-6.52793139693153E-3</v>
      </c>
    </row>
    <row r="311" spans="2:28">
      <c r="B311" s="2">
        <f t="shared" ca="1" si="64"/>
        <v>294</v>
      </c>
      <c r="D311" s="3">
        <f t="shared" si="65"/>
        <v>42907</v>
      </c>
      <c r="E311" s="4" t="str">
        <f t="shared" si="61"/>
        <v/>
      </c>
      <c r="F311" s="9" t="str">
        <f ca="1">IFERROR(Returns!E311/E$18-1,"")</f>
        <v/>
      </c>
      <c r="G311" s="4" t="str">
        <f t="shared" si="62"/>
        <v/>
      </c>
      <c r="H311" s="9" t="str">
        <f>IFERROR(Returns!G311/G$18-1,"")</f>
        <v/>
      </c>
      <c r="I311" s="9"/>
      <c r="J311" s="17" t="str">
        <f t="shared" ca="1" si="75"/>
        <v/>
      </c>
      <c r="K311" s="17">
        <f t="shared" ca="1" si="66"/>
        <v>0</v>
      </c>
      <c r="L311" s="17" t="str">
        <f t="shared" ca="1" si="67"/>
        <v/>
      </c>
      <c r="M311" s="9"/>
      <c r="N311" s="17" t="str">
        <f t="shared" si="68"/>
        <v/>
      </c>
      <c r="O311" s="17" t="str">
        <f t="shared" ca="1" si="69"/>
        <v/>
      </c>
      <c r="Q311" s="3">
        <f>+'Share Values'!E305</f>
        <v>42339</v>
      </c>
      <c r="R311" s="4">
        <f ca="1">+'Share Values'!CD305</f>
        <v>979650.34</v>
      </c>
      <c r="S311" s="9">
        <f t="shared" ca="1" si="63"/>
        <v>-2.0349660000000047E-2</v>
      </c>
      <c r="T311" s="4">
        <f>+'Share Values'!C305</f>
        <v>13636.1</v>
      </c>
      <c r="U311" s="9">
        <f>Returns!T311/Returns!$T$18-1</f>
        <v>-7.897794048117579E-2</v>
      </c>
      <c r="V311" s="9"/>
      <c r="W311" s="17">
        <f t="shared" ca="1" si="70"/>
        <v>2.7624193743316372E-3</v>
      </c>
      <c r="X311" s="17">
        <f t="shared" ca="1" si="71"/>
        <v>0</v>
      </c>
      <c r="Y311" s="17" t="str">
        <f t="shared" ca="1" si="72"/>
        <v/>
      </c>
      <c r="Z311" s="17"/>
      <c r="AA311" s="17">
        <f t="shared" si="73"/>
        <v>1.2346137284889203E-2</v>
      </c>
      <c r="AB311" s="17">
        <f t="shared" ca="1" si="74"/>
        <v>-9.5837179105575654E-3</v>
      </c>
    </row>
    <row r="312" spans="2:28">
      <c r="B312" s="2">
        <f t="shared" ca="1" si="64"/>
        <v>295</v>
      </c>
      <c r="D312" s="3">
        <f t="shared" si="65"/>
        <v>42908</v>
      </c>
      <c r="E312" s="4" t="str">
        <f t="shared" si="61"/>
        <v/>
      </c>
      <c r="F312" s="9" t="str">
        <f ca="1">IFERROR(Returns!E312/E$18-1,"")</f>
        <v/>
      </c>
      <c r="G312" s="4" t="str">
        <f t="shared" si="62"/>
        <v/>
      </c>
      <c r="H312" s="9" t="str">
        <f>IFERROR(Returns!G312/G$18-1,"")</f>
        <v/>
      </c>
      <c r="I312" s="9"/>
      <c r="J312" s="17" t="str">
        <f t="shared" ca="1" si="75"/>
        <v/>
      </c>
      <c r="K312" s="17">
        <f t="shared" ca="1" si="66"/>
        <v>0</v>
      </c>
      <c r="L312" s="17" t="str">
        <f t="shared" ca="1" si="67"/>
        <v/>
      </c>
      <c r="M312" s="9"/>
      <c r="N312" s="17" t="str">
        <f t="shared" si="68"/>
        <v/>
      </c>
      <c r="O312" s="17" t="str">
        <f t="shared" ca="1" si="69"/>
        <v/>
      </c>
      <c r="Q312" s="3">
        <f>+'Share Values'!E306</f>
        <v>42340</v>
      </c>
      <c r="R312" s="4">
        <f ca="1">+'Share Values'!CD306</f>
        <v>977592.95</v>
      </c>
      <c r="S312" s="9">
        <f t="shared" ca="1" si="63"/>
        <v>-2.2407050000000095E-2</v>
      </c>
      <c r="T312" s="4">
        <f>+'Share Values'!C306</f>
        <v>13463.8</v>
      </c>
      <c r="U312" s="9">
        <f>Returns!T312/Returns!$T$18-1</f>
        <v>-9.0615586205033294E-2</v>
      </c>
      <c r="V312" s="9"/>
      <c r="W312" s="17">
        <f t="shared" ca="1" si="70"/>
        <v>-2.1001268677148799E-3</v>
      </c>
      <c r="X312" s="17">
        <f t="shared" ca="1" si="71"/>
        <v>-2.1001268677148799E-3</v>
      </c>
      <c r="Y312" s="17">
        <f t="shared" ca="1" si="72"/>
        <v>-2.1001268677148799E-3</v>
      </c>
      <c r="Z312" s="17"/>
      <c r="AA312" s="17">
        <f t="shared" si="73"/>
        <v>-1.2635577621167404E-2</v>
      </c>
      <c r="AB312" s="17">
        <f t="shared" ca="1" si="74"/>
        <v>1.0535450753452524E-2</v>
      </c>
    </row>
    <row r="313" spans="2:28">
      <c r="B313" s="2">
        <f t="shared" ca="1" si="64"/>
        <v>296</v>
      </c>
      <c r="D313" s="3">
        <f t="shared" si="65"/>
        <v>42909</v>
      </c>
      <c r="E313" s="4" t="str">
        <f t="shared" si="61"/>
        <v/>
      </c>
      <c r="F313" s="9" t="str">
        <f ca="1">IFERROR(Returns!E313/E$18-1,"")</f>
        <v/>
      </c>
      <c r="G313" s="4" t="str">
        <f t="shared" si="62"/>
        <v/>
      </c>
      <c r="H313" s="9" t="str">
        <f>IFERROR(Returns!G313/G$18-1,"")</f>
        <v/>
      </c>
      <c r="I313" s="9"/>
      <c r="J313" s="17" t="str">
        <f t="shared" ca="1" si="75"/>
        <v/>
      </c>
      <c r="K313" s="17">
        <f t="shared" ca="1" si="66"/>
        <v>0</v>
      </c>
      <c r="L313" s="17" t="str">
        <f t="shared" ca="1" si="67"/>
        <v/>
      </c>
      <c r="M313" s="9"/>
      <c r="N313" s="17" t="str">
        <f t="shared" si="68"/>
        <v/>
      </c>
      <c r="O313" s="17" t="str">
        <f t="shared" ca="1" si="69"/>
        <v/>
      </c>
      <c r="Q313" s="3">
        <f>+'Share Values'!E307</f>
        <v>42341</v>
      </c>
      <c r="R313" s="4">
        <f ca="1">+'Share Values'!CD307</f>
        <v>977993.61</v>
      </c>
      <c r="S313" s="9">
        <f t="shared" ca="1" si="63"/>
        <v>-2.2006390000000042E-2</v>
      </c>
      <c r="T313" s="4">
        <f>+'Share Values'!C307</f>
        <v>13324.7</v>
      </c>
      <c r="U313" s="9">
        <f>Returns!T313/Returns!$T$18-1</f>
        <v>-0.10001080686776442</v>
      </c>
      <c r="V313" s="9"/>
      <c r="W313" s="17">
        <f t="shared" ca="1" si="70"/>
        <v>4.0984338113325691E-4</v>
      </c>
      <c r="X313" s="17">
        <f t="shared" ca="1" si="71"/>
        <v>0</v>
      </c>
      <c r="Y313" s="17" t="str">
        <f t="shared" ca="1" si="72"/>
        <v/>
      </c>
      <c r="Z313" s="17"/>
      <c r="AA313" s="17">
        <f t="shared" si="73"/>
        <v>-1.033140718073644E-2</v>
      </c>
      <c r="AB313" s="17">
        <f t="shared" ca="1" si="74"/>
        <v>1.0741250561869697E-2</v>
      </c>
    </row>
    <row r="314" spans="2:28">
      <c r="B314" s="2">
        <f t="shared" ca="1" si="64"/>
        <v>297</v>
      </c>
      <c r="D314" s="3">
        <f t="shared" si="65"/>
        <v>42910</v>
      </c>
      <c r="E314" s="4" t="str">
        <f t="shared" si="61"/>
        <v/>
      </c>
      <c r="F314" s="9" t="str">
        <f ca="1">IFERROR(Returns!E314/E$18-1,"")</f>
        <v/>
      </c>
      <c r="G314" s="4" t="str">
        <f t="shared" si="62"/>
        <v/>
      </c>
      <c r="H314" s="9" t="str">
        <f>IFERROR(Returns!G314/G$18-1,"")</f>
        <v/>
      </c>
      <c r="I314" s="9"/>
      <c r="J314" s="17" t="str">
        <f t="shared" ca="1" si="75"/>
        <v/>
      </c>
      <c r="K314" s="17">
        <f t="shared" ca="1" si="66"/>
        <v>0</v>
      </c>
      <c r="L314" s="17" t="str">
        <f t="shared" ca="1" si="67"/>
        <v/>
      </c>
      <c r="M314" s="9"/>
      <c r="N314" s="17" t="str">
        <f t="shared" si="68"/>
        <v/>
      </c>
      <c r="O314" s="17" t="str">
        <f t="shared" ca="1" si="69"/>
        <v/>
      </c>
      <c r="Q314" s="3">
        <f>+'Share Values'!E308</f>
        <v>42342</v>
      </c>
      <c r="R314" s="4">
        <f ca="1">+'Share Values'!CD308</f>
        <v>977375.17999999993</v>
      </c>
      <c r="S314" s="9">
        <f t="shared" ca="1" si="63"/>
        <v>-2.2624820000000101E-2</v>
      </c>
      <c r="T314" s="4">
        <f>+'Share Values'!C308</f>
        <v>13358.8</v>
      </c>
      <c r="U314" s="9">
        <f>Returns!T314/Returns!$T$18-1</f>
        <v>-9.770759317546307E-2</v>
      </c>
      <c r="V314" s="9"/>
      <c r="W314" s="17">
        <f t="shared" ca="1" si="70"/>
        <v>-6.3234564487602007E-4</v>
      </c>
      <c r="X314" s="17">
        <f t="shared" ca="1" si="71"/>
        <v>-6.3234564487602007E-4</v>
      </c>
      <c r="Y314" s="17">
        <f t="shared" ca="1" si="72"/>
        <v>-6.3234564487602007E-4</v>
      </c>
      <c r="Z314" s="17"/>
      <c r="AA314" s="17">
        <f t="shared" si="73"/>
        <v>2.5591570541925179E-3</v>
      </c>
      <c r="AB314" s="17">
        <f t="shared" ca="1" si="74"/>
        <v>-3.191502699068538E-3</v>
      </c>
    </row>
    <row r="315" spans="2:28">
      <c r="B315" s="2">
        <f t="shared" ca="1" si="64"/>
        <v>298</v>
      </c>
      <c r="D315" s="3">
        <f t="shared" si="65"/>
        <v>42911</v>
      </c>
      <c r="E315" s="4" t="str">
        <f t="shared" si="61"/>
        <v/>
      </c>
      <c r="F315" s="9" t="str">
        <f ca="1">IFERROR(Returns!E315/E$18-1,"")</f>
        <v/>
      </c>
      <c r="G315" s="4" t="str">
        <f t="shared" si="62"/>
        <v/>
      </c>
      <c r="H315" s="9" t="str">
        <f>IFERROR(Returns!G315/G$18-1,"")</f>
        <v/>
      </c>
      <c r="I315" s="9"/>
      <c r="J315" s="17" t="str">
        <f t="shared" ca="1" si="75"/>
        <v/>
      </c>
      <c r="K315" s="17">
        <f t="shared" ca="1" si="66"/>
        <v>0</v>
      </c>
      <c r="L315" s="17" t="str">
        <f t="shared" ca="1" si="67"/>
        <v/>
      </c>
      <c r="M315" s="9"/>
      <c r="N315" s="17" t="str">
        <f t="shared" si="68"/>
        <v/>
      </c>
      <c r="O315" s="17" t="str">
        <f t="shared" ca="1" si="69"/>
        <v/>
      </c>
      <c r="Q315" s="3">
        <f>+'Share Values'!E309</f>
        <v>42345</v>
      </c>
      <c r="R315" s="4">
        <f ca="1">+'Share Values'!CD309</f>
        <v>971881.6</v>
      </c>
      <c r="S315" s="9">
        <f t="shared" ca="1" si="63"/>
        <v>-2.8118399999999988E-2</v>
      </c>
      <c r="T315" s="4">
        <f>+'Share Values'!C309</f>
        <v>13042.8</v>
      </c>
      <c r="U315" s="9">
        <f>Returns!T315/Returns!$T$18-1</f>
        <v>-0.11905115701028002</v>
      </c>
      <c r="V315" s="9"/>
      <c r="W315" s="17">
        <f t="shared" ca="1" si="70"/>
        <v>-5.620748421297117E-3</v>
      </c>
      <c r="X315" s="17">
        <f t="shared" ca="1" si="71"/>
        <v>-5.620748421297117E-3</v>
      </c>
      <c r="Y315" s="17">
        <f t="shared" ca="1" si="72"/>
        <v>-6.2495398103880051E-3</v>
      </c>
      <c r="Z315" s="17"/>
      <c r="AA315" s="17">
        <f t="shared" si="73"/>
        <v>-2.3654819295146234E-2</v>
      </c>
      <c r="AB315" s="17">
        <f t="shared" ca="1" si="74"/>
        <v>1.8034070873849117E-2</v>
      </c>
    </row>
    <row r="316" spans="2:28">
      <c r="B316" s="2">
        <f t="shared" ca="1" si="64"/>
        <v>299</v>
      </c>
      <c r="D316" s="3">
        <f t="shared" si="65"/>
        <v>42912</v>
      </c>
      <c r="E316" s="4" t="str">
        <f t="shared" si="61"/>
        <v/>
      </c>
      <c r="F316" s="9" t="str">
        <f ca="1">IFERROR(Returns!E316/E$18-1,"")</f>
        <v/>
      </c>
      <c r="G316" s="4" t="str">
        <f t="shared" si="62"/>
        <v/>
      </c>
      <c r="H316" s="9" t="str">
        <f>IFERROR(Returns!G316/G$18-1,"")</f>
        <v/>
      </c>
      <c r="I316" s="9"/>
      <c r="J316" s="17" t="str">
        <f t="shared" ca="1" si="75"/>
        <v/>
      </c>
      <c r="K316" s="17">
        <f t="shared" ca="1" si="66"/>
        <v>0</v>
      </c>
      <c r="L316" s="17" t="str">
        <f t="shared" ca="1" si="67"/>
        <v/>
      </c>
      <c r="M316" s="9"/>
      <c r="N316" s="17" t="str">
        <f t="shared" si="68"/>
        <v/>
      </c>
      <c r="O316" s="17" t="str">
        <f t="shared" ca="1" si="69"/>
        <v/>
      </c>
      <c r="Q316" s="3">
        <f>+'Share Values'!E310</f>
        <v>42346</v>
      </c>
      <c r="R316" s="4">
        <f ca="1">+'Share Values'!CD310</f>
        <v>971113.36</v>
      </c>
      <c r="S316" s="9">
        <f t="shared" ca="1" si="63"/>
        <v>-2.8886639999999963E-2</v>
      </c>
      <c r="T316" s="4">
        <f>+'Share Values'!C310</f>
        <v>12922.5</v>
      </c>
      <c r="U316" s="9">
        <f>Returns!T316/Returns!$T$18-1</f>
        <v>-0.12717657071068666</v>
      </c>
      <c r="V316" s="9"/>
      <c r="W316" s="17">
        <f t="shared" ca="1" si="70"/>
        <v>-7.904666576669106E-4</v>
      </c>
      <c r="X316" s="17">
        <f t="shared" ca="1" si="71"/>
        <v>-7.904666576669106E-4</v>
      </c>
      <c r="Y316" s="17">
        <f t="shared" ca="1" si="72"/>
        <v>-7.0350664152090125E-3</v>
      </c>
      <c r="Z316" s="17"/>
      <c r="AA316" s="17">
        <f t="shared" si="73"/>
        <v>-9.2234796209402781E-3</v>
      </c>
      <c r="AB316" s="17">
        <f t="shared" ca="1" si="74"/>
        <v>8.4330129632733675E-3</v>
      </c>
    </row>
    <row r="317" spans="2:28">
      <c r="B317" s="2">
        <f t="shared" ca="1" si="64"/>
        <v>300</v>
      </c>
      <c r="D317" s="3">
        <f t="shared" si="65"/>
        <v>42913</v>
      </c>
      <c r="E317" s="4" t="str">
        <f t="shared" si="61"/>
        <v/>
      </c>
      <c r="F317" s="9" t="str">
        <f ca="1">IFERROR(Returns!E317/E$18-1,"")</f>
        <v/>
      </c>
      <c r="G317" s="4" t="str">
        <f t="shared" si="62"/>
        <v/>
      </c>
      <c r="H317" s="9" t="str">
        <f>IFERROR(Returns!G317/G$18-1,"")</f>
        <v/>
      </c>
      <c r="I317" s="9"/>
      <c r="J317" s="17" t="str">
        <f t="shared" ca="1" si="75"/>
        <v/>
      </c>
      <c r="K317" s="17">
        <f t="shared" ca="1" si="66"/>
        <v>0</v>
      </c>
      <c r="L317" s="17" t="str">
        <f t="shared" ca="1" si="67"/>
        <v/>
      </c>
      <c r="M317" s="9"/>
      <c r="N317" s="17" t="str">
        <f t="shared" si="68"/>
        <v/>
      </c>
      <c r="O317" s="17" t="str">
        <f t="shared" ca="1" si="69"/>
        <v/>
      </c>
      <c r="Q317" s="3">
        <f>+'Share Values'!E311</f>
        <v>42347</v>
      </c>
      <c r="R317" s="4">
        <f ca="1">+'Share Values'!CD311</f>
        <v>968943.22</v>
      </c>
      <c r="S317" s="9">
        <f t="shared" ca="1" si="63"/>
        <v>-3.1056780000000006E-2</v>
      </c>
      <c r="T317" s="4">
        <f>+'Share Values'!C311</f>
        <v>12937.6</v>
      </c>
      <c r="U317" s="9">
        <f>Returns!T317/Returns!$T$18-1</f>
        <v>-0.1261566725654153</v>
      </c>
      <c r="V317" s="9"/>
      <c r="W317" s="17">
        <f t="shared" ca="1" si="70"/>
        <v>-2.2346927654254278E-3</v>
      </c>
      <c r="X317" s="17">
        <f t="shared" ca="1" si="71"/>
        <v>-2.2346927654254278E-3</v>
      </c>
      <c r="Y317" s="17">
        <f t="shared" ca="1" si="72"/>
        <v>-9.2540379686121277E-3</v>
      </c>
      <c r="Z317" s="17"/>
      <c r="AA317" s="17">
        <f t="shared" si="73"/>
        <v>1.1685045463338817E-3</v>
      </c>
      <c r="AB317" s="17">
        <f t="shared" ca="1" si="74"/>
        <v>-3.4031973117593095E-3</v>
      </c>
    </row>
    <row r="318" spans="2:28">
      <c r="B318" s="2">
        <f t="shared" ca="1" si="64"/>
        <v>301</v>
      </c>
      <c r="D318" s="3">
        <f t="shared" si="65"/>
        <v>42914</v>
      </c>
      <c r="E318" s="4" t="str">
        <f t="shared" si="61"/>
        <v/>
      </c>
      <c r="F318" s="9" t="str">
        <f ca="1">IFERROR(Returns!E318/E$18-1,"")</f>
        <v/>
      </c>
      <c r="G318" s="4" t="str">
        <f t="shared" si="62"/>
        <v/>
      </c>
      <c r="H318" s="9" t="str">
        <f>IFERROR(Returns!G318/G$18-1,"")</f>
        <v/>
      </c>
      <c r="I318" s="9"/>
      <c r="J318" s="17" t="str">
        <f t="shared" ca="1" si="75"/>
        <v/>
      </c>
      <c r="K318" s="17">
        <f t="shared" ca="1" si="66"/>
        <v>0</v>
      </c>
      <c r="L318" s="17" t="str">
        <f t="shared" ca="1" si="67"/>
        <v/>
      </c>
      <c r="M318" s="9"/>
      <c r="N318" s="17" t="str">
        <f t="shared" si="68"/>
        <v/>
      </c>
      <c r="O318" s="17" t="str">
        <f t="shared" ca="1" si="69"/>
        <v/>
      </c>
      <c r="Q318" s="3">
        <f>+'Share Values'!E312</f>
        <v>42348</v>
      </c>
      <c r="R318" s="4">
        <f ca="1">+'Share Values'!CD312</f>
        <v>973212.1</v>
      </c>
      <c r="S318" s="9">
        <f t="shared" ca="1" si="63"/>
        <v>-2.6787899999999976E-2</v>
      </c>
      <c r="T318" s="4">
        <f>+'Share Values'!C312</f>
        <v>13016.6</v>
      </c>
      <c r="U318" s="9">
        <f>Returns!T318/Returns!$T$18-1</f>
        <v>-0.12082078160671106</v>
      </c>
      <c r="V318" s="9"/>
      <c r="W318" s="17">
        <f t="shared" ca="1" si="70"/>
        <v>4.4057070753846794E-3</v>
      </c>
      <c r="X318" s="17">
        <f t="shared" ca="1" si="71"/>
        <v>0</v>
      </c>
      <c r="Y318" s="17" t="str">
        <f t="shared" ca="1" si="72"/>
        <v/>
      </c>
      <c r="Z318" s="17"/>
      <c r="AA318" s="17">
        <f t="shared" si="73"/>
        <v>6.1062329953005534E-3</v>
      </c>
      <c r="AB318" s="17">
        <f t="shared" ca="1" si="74"/>
        <v>-1.700525919915874E-3</v>
      </c>
    </row>
    <row r="319" spans="2:28">
      <c r="B319" s="2">
        <f t="shared" ca="1" si="64"/>
        <v>302</v>
      </c>
      <c r="D319" s="3">
        <f t="shared" si="65"/>
        <v>42915</v>
      </c>
      <c r="E319" s="4" t="str">
        <f t="shared" si="61"/>
        <v/>
      </c>
      <c r="F319" s="9" t="str">
        <f ca="1">IFERROR(Returns!E319/E$18-1,"")</f>
        <v/>
      </c>
      <c r="G319" s="4" t="str">
        <f t="shared" si="62"/>
        <v/>
      </c>
      <c r="H319" s="9" t="str">
        <f>IFERROR(Returns!G319/G$18-1,"")</f>
        <v/>
      </c>
      <c r="I319" s="9"/>
      <c r="J319" s="17" t="str">
        <f t="shared" ca="1" si="75"/>
        <v/>
      </c>
      <c r="K319" s="17">
        <f t="shared" ca="1" si="66"/>
        <v>0</v>
      </c>
      <c r="L319" s="17" t="str">
        <f t="shared" ca="1" si="67"/>
        <v/>
      </c>
      <c r="M319" s="9"/>
      <c r="N319" s="17" t="str">
        <f t="shared" si="68"/>
        <v/>
      </c>
      <c r="O319" s="17" t="str">
        <f t="shared" ca="1" si="69"/>
        <v/>
      </c>
      <c r="Q319" s="3">
        <f>+'Share Values'!E313</f>
        <v>42349</v>
      </c>
      <c r="R319" s="4">
        <f ca="1">+'Share Values'!CD313</f>
        <v>971940.28499999992</v>
      </c>
      <c r="S319" s="9">
        <f t="shared" ca="1" si="63"/>
        <v>-2.8059715000000041E-2</v>
      </c>
      <c r="T319" s="4">
        <f>+'Share Values'!C313</f>
        <v>12790</v>
      </c>
      <c r="U319" s="9">
        <f>Returns!T319/Returns!$T$18-1</f>
        <v>-0.13612600807813369</v>
      </c>
      <c r="V319" s="9"/>
      <c r="W319" s="17">
        <f t="shared" ca="1" si="70"/>
        <v>-1.3068220175233014E-3</v>
      </c>
      <c r="X319" s="17">
        <f t="shared" ca="1" si="71"/>
        <v>-1.3068220175233014E-3</v>
      </c>
      <c r="Y319" s="17">
        <f t="shared" ca="1" si="72"/>
        <v>-1.3068220175233014E-3</v>
      </c>
      <c r="Z319" s="17"/>
      <c r="AA319" s="17">
        <f t="shared" si="73"/>
        <v>-1.7408539864480765E-2</v>
      </c>
      <c r="AB319" s="17">
        <f t="shared" ca="1" si="74"/>
        <v>1.6101717846957464E-2</v>
      </c>
    </row>
    <row r="320" spans="2:28">
      <c r="B320" s="2">
        <f t="shared" ca="1" si="64"/>
        <v>303</v>
      </c>
      <c r="D320" s="3">
        <f t="shared" si="65"/>
        <v>42916</v>
      </c>
      <c r="E320" s="4" t="str">
        <f t="shared" si="61"/>
        <v/>
      </c>
      <c r="F320" s="9" t="str">
        <f ca="1">IFERROR(Returns!E320/E$18-1,"")</f>
        <v/>
      </c>
      <c r="G320" s="4" t="str">
        <f t="shared" si="62"/>
        <v/>
      </c>
      <c r="H320" s="9" t="str">
        <f>IFERROR(Returns!G320/G$18-1,"")</f>
        <v/>
      </c>
      <c r="I320" s="9"/>
      <c r="J320" s="17" t="str">
        <f t="shared" ca="1" si="75"/>
        <v/>
      </c>
      <c r="K320" s="17">
        <f t="shared" ca="1" si="66"/>
        <v>0</v>
      </c>
      <c r="L320" s="17" t="str">
        <f t="shared" ca="1" si="67"/>
        <v/>
      </c>
      <c r="M320" s="9"/>
      <c r="N320" s="17" t="str">
        <f t="shared" si="68"/>
        <v/>
      </c>
      <c r="O320" s="17" t="str">
        <f t="shared" ca="1" si="69"/>
        <v/>
      </c>
      <c r="Q320" s="3">
        <f>+'Share Values'!E314</f>
        <v>42352</v>
      </c>
      <c r="R320" s="4">
        <f ca="1">+'Share Values'!CD314</f>
        <v>969111.83499999996</v>
      </c>
      <c r="S320" s="9">
        <f t="shared" ca="1" si="63"/>
        <v>-3.0888165000000023E-2</v>
      </c>
      <c r="T320" s="4">
        <f>+'Share Values'!C314</f>
        <v>12695.5</v>
      </c>
      <c r="U320" s="9">
        <f>Returns!T320/Returns!$T$18-1</f>
        <v>-0.14250881435152041</v>
      </c>
      <c r="V320" s="9"/>
      <c r="W320" s="17">
        <f t="shared" ca="1" si="70"/>
        <v>-2.9101067664871749E-3</v>
      </c>
      <c r="X320" s="17">
        <f t="shared" ca="1" si="71"/>
        <v>-2.9101067664871749E-3</v>
      </c>
      <c r="Y320" s="17">
        <f t="shared" ca="1" si="72"/>
        <v>-4.2131257924147292E-3</v>
      </c>
      <c r="Z320" s="17"/>
      <c r="AA320" s="17">
        <f t="shared" si="73"/>
        <v>-7.3885848318999692E-3</v>
      </c>
      <c r="AB320" s="17">
        <f t="shared" ca="1" si="74"/>
        <v>4.4784780654127943E-3</v>
      </c>
    </row>
    <row r="321" spans="2:28">
      <c r="B321" s="2">
        <f t="shared" ca="1" si="64"/>
        <v>304</v>
      </c>
      <c r="D321" s="3">
        <f t="shared" si="65"/>
        <v>42917</v>
      </c>
      <c r="E321" s="4" t="str">
        <f t="shared" si="61"/>
        <v/>
      </c>
      <c r="F321" s="9" t="str">
        <f ca="1">IFERROR(Returns!E321/E$18-1,"")</f>
        <v/>
      </c>
      <c r="G321" s="4" t="str">
        <f t="shared" si="62"/>
        <v/>
      </c>
      <c r="H321" s="9" t="str">
        <f>IFERROR(Returns!G321/G$18-1,"")</f>
        <v/>
      </c>
      <c r="I321" s="9"/>
      <c r="J321" s="17" t="str">
        <f t="shared" ca="1" si="75"/>
        <v/>
      </c>
      <c r="K321" s="17">
        <f t="shared" ca="1" si="66"/>
        <v>0</v>
      </c>
      <c r="L321" s="17" t="str">
        <f t="shared" ca="1" si="67"/>
        <v/>
      </c>
      <c r="M321" s="9"/>
      <c r="N321" s="17" t="str">
        <f t="shared" si="68"/>
        <v/>
      </c>
      <c r="O321" s="17" t="str">
        <f t="shared" ca="1" si="69"/>
        <v/>
      </c>
      <c r="Q321" s="3">
        <f>+'Share Values'!E315</f>
        <v>42353</v>
      </c>
      <c r="R321" s="4">
        <f ca="1">+'Share Values'!CD315</f>
        <v>973058.10499999998</v>
      </c>
      <c r="S321" s="9">
        <f t="shared" ca="1" si="63"/>
        <v>-2.6941894999999993E-2</v>
      </c>
      <c r="T321" s="4">
        <f>+'Share Values'!C315</f>
        <v>12919.6</v>
      </c>
      <c r="U321" s="9">
        <f>Returns!T321/Returns!$T$18-1</f>
        <v>-0.12737244518891755</v>
      </c>
      <c r="V321" s="9"/>
      <c r="W321" s="17">
        <f t="shared" ca="1" si="70"/>
        <v>4.0720480933968961E-3</v>
      </c>
      <c r="X321" s="17">
        <f t="shared" ca="1" si="71"/>
        <v>0</v>
      </c>
      <c r="Y321" s="17" t="str">
        <f t="shared" ca="1" si="72"/>
        <v/>
      </c>
      <c r="Z321" s="17"/>
      <c r="AA321" s="17">
        <f t="shared" si="73"/>
        <v>1.7651923910046996E-2</v>
      </c>
      <c r="AB321" s="17">
        <f t="shared" ca="1" si="74"/>
        <v>-1.35798758166501E-2</v>
      </c>
    </row>
    <row r="322" spans="2:28">
      <c r="B322" s="2">
        <f t="shared" ca="1" si="64"/>
        <v>305</v>
      </c>
      <c r="D322" s="3">
        <f t="shared" si="65"/>
        <v>42918</v>
      </c>
      <c r="E322" s="4" t="str">
        <f t="shared" si="61"/>
        <v/>
      </c>
      <c r="F322" s="9" t="str">
        <f ca="1">IFERROR(Returns!E322/E$18-1,"")</f>
        <v/>
      </c>
      <c r="G322" s="4" t="str">
        <f t="shared" si="62"/>
        <v/>
      </c>
      <c r="H322" s="9" t="str">
        <f>IFERROR(Returns!G322/G$18-1,"")</f>
        <v/>
      </c>
      <c r="I322" s="9"/>
      <c r="J322" s="17" t="str">
        <f t="shared" ca="1" si="75"/>
        <v/>
      </c>
      <c r="K322" s="17">
        <f t="shared" ca="1" si="66"/>
        <v>0</v>
      </c>
      <c r="L322" s="17" t="str">
        <f t="shared" ca="1" si="67"/>
        <v/>
      </c>
      <c r="M322" s="9"/>
      <c r="N322" s="17" t="str">
        <f t="shared" si="68"/>
        <v/>
      </c>
      <c r="O322" s="17" t="str">
        <f t="shared" ca="1" si="69"/>
        <v/>
      </c>
      <c r="Q322" s="3">
        <f>+'Share Values'!E316</f>
        <v>42354</v>
      </c>
      <c r="R322" s="4">
        <f ca="1">+'Share Values'!CD316</f>
        <v>975788.31499999994</v>
      </c>
      <c r="S322" s="9">
        <f t="shared" ca="1" si="63"/>
        <v>-2.4211685000000038E-2</v>
      </c>
      <c r="T322" s="4">
        <f>+'Share Values'!C316</f>
        <v>13166.1</v>
      </c>
      <c r="U322" s="9">
        <f>Returns!T322/Returns!$T$18-1</f>
        <v>-0.11072311453928962</v>
      </c>
      <c r="V322" s="9"/>
      <c r="W322" s="17">
        <f t="shared" ca="1" si="70"/>
        <v>2.8058036678086928E-3</v>
      </c>
      <c r="X322" s="17">
        <f t="shared" ca="1" si="71"/>
        <v>0</v>
      </c>
      <c r="Y322" s="17" t="str">
        <f t="shared" ca="1" si="72"/>
        <v/>
      </c>
      <c r="Z322" s="17"/>
      <c r="AA322" s="17">
        <f t="shared" si="73"/>
        <v>1.9079538066193891E-2</v>
      </c>
      <c r="AB322" s="17">
        <f t="shared" ca="1" si="74"/>
        <v>-1.6273734398385198E-2</v>
      </c>
    </row>
    <row r="323" spans="2:28">
      <c r="B323" s="2">
        <f t="shared" ca="1" si="64"/>
        <v>306</v>
      </c>
      <c r="D323" s="3">
        <f t="shared" si="65"/>
        <v>42919</v>
      </c>
      <c r="E323" s="4" t="str">
        <f t="shared" si="61"/>
        <v/>
      </c>
      <c r="F323" s="9" t="str">
        <f ca="1">IFERROR(Returns!E323/E$18-1,"")</f>
        <v/>
      </c>
      <c r="G323" s="4" t="str">
        <f t="shared" si="62"/>
        <v/>
      </c>
      <c r="H323" s="9" t="str">
        <f>IFERROR(Returns!G323/G$18-1,"")</f>
        <v/>
      </c>
      <c r="I323" s="9"/>
      <c r="J323" s="17" t="str">
        <f t="shared" ca="1" si="75"/>
        <v/>
      </c>
      <c r="K323" s="17">
        <f t="shared" ca="1" si="66"/>
        <v>0</v>
      </c>
      <c r="L323" s="17" t="str">
        <f t="shared" ca="1" si="67"/>
        <v/>
      </c>
      <c r="M323" s="9"/>
      <c r="N323" s="17" t="str">
        <f t="shared" si="68"/>
        <v/>
      </c>
      <c r="O323" s="17" t="str">
        <f t="shared" ca="1" si="69"/>
        <v/>
      </c>
      <c r="Q323" s="3">
        <f>+'Share Values'!E317</f>
        <v>42355</v>
      </c>
      <c r="R323" s="4">
        <f ca="1">+'Share Values'!CD317</f>
        <v>975742.05499999993</v>
      </c>
      <c r="S323" s="9">
        <f t="shared" ca="1" si="63"/>
        <v>-2.4257945000000114E-2</v>
      </c>
      <c r="T323" s="4">
        <f>+'Share Values'!C317</f>
        <v>13009.9</v>
      </c>
      <c r="U323" s="9">
        <f>Returns!T323/Returns!$T$18-1</f>
        <v>-0.12127331919434803</v>
      </c>
      <c r="V323" s="9"/>
      <c r="W323" s="17">
        <f t="shared" ca="1" si="70"/>
        <v>-4.7407823283940331E-5</v>
      </c>
      <c r="X323" s="17">
        <f t="shared" ca="1" si="71"/>
        <v>-4.7407823283940331E-5</v>
      </c>
      <c r="Y323" s="17">
        <f t="shared" ca="1" si="72"/>
        <v>-4.7407823283940331E-5</v>
      </c>
      <c r="Z323" s="17"/>
      <c r="AA323" s="17">
        <f t="shared" si="73"/>
        <v>-1.1863801733239199E-2</v>
      </c>
      <c r="AB323" s="17">
        <f t="shared" ca="1" si="74"/>
        <v>1.1816393909955258E-2</v>
      </c>
    </row>
    <row r="324" spans="2:28">
      <c r="B324" s="2">
        <f t="shared" ca="1" si="64"/>
        <v>307</v>
      </c>
      <c r="D324" s="3">
        <f t="shared" si="65"/>
        <v>42920</v>
      </c>
      <c r="E324" s="4" t="str">
        <f t="shared" si="61"/>
        <v/>
      </c>
      <c r="F324" s="9" t="str">
        <f ca="1">IFERROR(Returns!E324/E$18-1,"")</f>
        <v/>
      </c>
      <c r="G324" s="4" t="str">
        <f t="shared" si="62"/>
        <v/>
      </c>
      <c r="H324" s="9" t="str">
        <f>IFERROR(Returns!G324/G$18-1,"")</f>
        <v/>
      </c>
      <c r="I324" s="9"/>
      <c r="J324" s="17" t="str">
        <f t="shared" ca="1" si="75"/>
        <v/>
      </c>
      <c r="K324" s="17">
        <f t="shared" ca="1" si="66"/>
        <v>0</v>
      </c>
      <c r="L324" s="17" t="str">
        <f t="shared" ca="1" si="67"/>
        <v/>
      </c>
      <c r="M324" s="9"/>
      <c r="N324" s="17" t="str">
        <f t="shared" si="68"/>
        <v/>
      </c>
      <c r="O324" s="17" t="str">
        <f t="shared" ca="1" si="69"/>
        <v/>
      </c>
      <c r="Q324" s="3">
        <f>+'Share Values'!E318</f>
        <v>42356</v>
      </c>
      <c r="R324" s="4">
        <f ca="1">+'Share Values'!CD318</f>
        <v>983446.53499999992</v>
      </c>
      <c r="S324" s="9">
        <f t="shared" ca="1" si="63"/>
        <v>-1.65534650000001E-2</v>
      </c>
      <c r="T324" s="4">
        <f>+'Share Values'!C318</f>
        <v>13024.3</v>
      </c>
      <c r="U324" s="9">
        <f>Returns!T324/Returns!$T$18-1</f>
        <v>-0.12030070109554625</v>
      </c>
      <c r="V324" s="9"/>
      <c r="W324" s="17">
        <f t="shared" ca="1" si="70"/>
        <v>7.8960212491814286E-3</v>
      </c>
      <c r="X324" s="17">
        <f t="shared" ca="1" si="71"/>
        <v>0</v>
      </c>
      <c r="Y324" s="17" t="str">
        <f t="shared" ca="1" si="72"/>
        <v/>
      </c>
      <c r="Z324" s="17"/>
      <c r="AA324" s="17">
        <f t="shared" si="73"/>
        <v>1.106849399303611E-3</v>
      </c>
      <c r="AB324" s="17">
        <f t="shared" ca="1" si="74"/>
        <v>6.7891718498778175E-3</v>
      </c>
    </row>
    <row r="325" spans="2:28">
      <c r="B325" s="2">
        <f t="shared" ca="1" si="64"/>
        <v>308</v>
      </c>
      <c r="D325" s="3">
        <f t="shared" si="65"/>
        <v>42921</v>
      </c>
      <c r="E325" s="4" t="str">
        <f t="shared" si="61"/>
        <v/>
      </c>
      <c r="F325" s="9" t="str">
        <f ca="1">IFERROR(Returns!E325/E$18-1,"")</f>
        <v/>
      </c>
      <c r="G325" s="4" t="str">
        <f t="shared" si="62"/>
        <v/>
      </c>
      <c r="H325" s="9" t="str">
        <f>IFERROR(Returns!G325/G$18-1,"")</f>
        <v/>
      </c>
      <c r="I325" s="9"/>
      <c r="J325" s="17" t="str">
        <f t="shared" ca="1" si="75"/>
        <v/>
      </c>
      <c r="K325" s="17">
        <f t="shared" ca="1" si="66"/>
        <v>0</v>
      </c>
      <c r="L325" s="17" t="str">
        <f t="shared" ca="1" si="67"/>
        <v/>
      </c>
      <c r="M325" s="9"/>
      <c r="N325" s="17" t="str">
        <f t="shared" si="68"/>
        <v/>
      </c>
      <c r="O325" s="17" t="str">
        <f t="shared" ca="1" si="69"/>
        <v/>
      </c>
      <c r="Q325" s="3">
        <f>+'Share Values'!E319</f>
        <v>42359</v>
      </c>
      <c r="R325" s="4">
        <f ca="1">+'Share Values'!CD319</f>
        <v>983998.09499999997</v>
      </c>
      <c r="S325" s="9">
        <f t="shared" ca="1" si="63"/>
        <v>-1.6001904999999983E-2</v>
      </c>
      <c r="T325" s="4">
        <f>+'Share Values'!C319</f>
        <v>13034.4</v>
      </c>
      <c r="U325" s="9">
        <f>Returns!T325/Returns!$T$18-1</f>
        <v>-0.11961851756791442</v>
      </c>
      <c r="V325" s="9"/>
      <c r="W325" s="17">
        <f t="shared" ca="1" si="70"/>
        <v>5.6084391003530243E-4</v>
      </c>
      <c r="X325" s="17">
        <f t="shared" ca="1" si="71"/>
        <v>0</v>
      </c>
      <c r="Y325" s="17" t="str">
        <f t="shared" ca="1" si="72"/>
        <v/>
      </c>
      <c r="Z325" s="17"/>
      <c r="AA325" s="17">
        <f t="shared" si="73"/>
        <v>7.7547353792528639E-4</v>
      </c>
      <c r="AB325" s="17">
        <f t="shared" ca="1" si="74"/>
        <v>-2.1462962788998396E-4</v>
      </c>
    </row>
    <row r="326" spans="2:28">
      <c r="B326" s="2">
        <f t="shared" ca="1" si="64"/>
        <v>309</v>
      </c>
      <c r="D326" s="3">
        <f t="shared" si="65"/>
        <v>42922</v>
      </c>
      <c r="E326" s="4" t="str">
        <f t="shared" si="61"/>
        <v/>
      </c>
      <c r="F326" s="9" t="str">
        <f ca="1">IFERROR(Returns!E326/E$18-1,"")</f>
        <v/>
      </c>
      <c r="G326" s="4" t="str">
        <f t="shared" si="62"/>
        <v/>
      </c>
      <c r="H326" s="9" t="str">
        <f>IFERROR(Returns!G326/G$18-1,"")</f>
        <v/>
      </c>
      <c r="I326" s="9"/>
      <c r="J326" s="17" t="str">
        <f t="shared" ca="1" si="75"/>
        <v/>
      </c>
      <c r="K326" s="17">
        <f t="shared" ca="1" si="66"/>
        <v>0</v>
      </c>
      <c r="L326" s="17" t="str">
        <f t="shared" ca="1" si="67"/>
        <v/>
      </c>
      <c r="M326" s="9"/>
      <c r="N326" s="17" t="str">
        <f t="shared" si="68"/>
        <v/>
      </c>
      <c r="O326" s="17" t="str">
        <f t="shared" ca="1" si="69"/>
        <v/>
      </c>
      <c r="Q326" s="3">
        <f>+'Share Values'!E320</f>
        <v>42360</v>
      </c>
      <c r="R326" s="4">
        <f ca="1">+'Share Values'!CD320</f>
        <v>986427.86499999999</v>
      </c>
      <c r="S326" s="9">
        <f t="shared" ca="1" si="63"/>
        <v>-1.3572134999999985E-2</v>
      </c>
      <c r="T326" s="4">
        <f>+'Share Values'!C320</f>
        <v>13082.9</v>
      </c>
      <c r="U326" s="9">
        <f>Returns!T326/Returns!$T$18-1</f>
        <v>-0.11634268577681117</v>
      </c>
      <c r="V326" s="9"/>
      <c r="W326" s="17">
        <f t="shared" ca="1" si="70"/>
        <v>2.4692832357566807E-3</v>
      </c>
      <c r="X326" s="17">
        <f t="shared" ca="1" si="71"/>
        <v>0</v>
      </c>
      <c r="Y326" s="17" t="str">
        <f t="shared" ca="1" si="72"/>
        <v/>
      </c>
      <c r="Z326" s="17"/>
      <c r="AA326" s="17">
        <f t="shared" si="73"/>
        <v>3.7209230958079598E-3</v>
      </c>
      <c r="AB326" s="17">
        <f t="shared" ca="1" si="74"/>
        <v>-1.251639860051279E-3</v>
      </c>
    </row>
    <row r="327" spans="2:28">
      <c r="B327" s="2">
        <f t="shared" ca="1" si="64"/>
        <v>310</v>
      </c>
      <c r="D327" s="3">
        <f t="shared" si="65"/>
        <v>42923</v>
      </c>
      <c r="E327" s="4" t="str">
        <f t="shared" si="61"/>
        <v/>
      </c>
      <c r="F327" s="9" t="str">
        <f ca="1">IFERROR(Returns!E327/E$18-1,"")</f>
        <v/>
      </c>
      <c r="G327" s="4" t="str">
        <f t="shared" si="62"/>
        <v/>
      </c>
      <c r="H327" s="9" t="str">
        <f>IFERROR(Returns!G327/G$18-1,"")</f>
        <v/>
      </c>
      <c r="I327" s="9"/>
      <c r="J327" s="17" t="str">
        <f t="shared" ca="1" si="75"/>
        <v/>
      </c>
      <c r="K327" s="17">
        <f t="shared" ca="1" si="66"/>
        <v>0</v>
      </c>
      <c r="L327" s="17" t="str">
        <f t="shared" ca="1" si="67"/>
        <v/>
      </c>
      <c r="M327" s="9"/>
      <c r="N327" s="17" t="str">
        <f t="shared" si="68"/>
        <v/>
      </c>
      <c r="O327" s="17" t="str">
        <f t="shared" ca="1" si="69"/>
        <v/>
      </c>
      <c r="Q327" s="3">
        <f>+'Share Values'!E321</f>
        <v>42361</v>
      </c>
      <c r="R327" s="4">
        <f ca="1">+'Share Values'!CD321</f>
        <v>987706.88500000001</v>
      </c>
      <c r="S327" s="9">
        <f t="shared" ca="1" si="63"/>
        <v>-1.2293114999999966E-2</v>
      </c>
      <c r="T327" s="4">
        <f>+'Share Values'!C321</f>
        <v>13284.9</v>
      </c>
      <c r="U327" s="9">
        <f>Returns!T327/Returns!$T$18-1</f>
        <v>-0.10269901522417502</v>
      </c>
      <c r="V327" s="9"/>
      <c r="W327" s="17">
        <f t="shared" ca="1" si="70"/>
        <v>1.2966178728133215E-3</v>
      </c>
      <c r="X327" s="17">
        <f t="shared" ca="1" si="71"/>
        <v>0</v>
      </c>
      <c r="Y327" s="17" t="str">
        <f t="shared" ca="1" si="72"/>
        <v/>
      </c>
      <c r="Z327" s="17"/>
      <c r="AA327" s="17">
        <f t="shared" si="73"/>
        <v>1.5440001834455597E-2</v>
      </c>
      <c r="AB327" s="17">
        <f t="shared" ca="1" si="74"/>
        <v>-1.4143383961642275E-2</v>
      </c>
    </row>
    <row r="328" spans="2:28">
      <c r="B328" s="2">
        <f t="shared" ca="1" si="64"/>
        <v>311</v>
      </c>
      <c r="D328" s="3">
        <f t="shared" si="65"/>
        <v>42924</v>
      </c>
      <c r="E328" s="4" t="str">
        <f t="shared" si="61"/>
        <v/>
      </c>
      <c r="F328" s="9" t="str">
        <f ca="1">IFERROR(Returns!E328/E$18-1,"")</f>
        <v/>
      </c>
      <c r="G328" s="4" t="str">
        <f t="shared" si="62"/>
        <v/>
      </c>
      <c r="H328" s="9" t="str">
        <f>IFERROR(Returns!G328/G$18-1,"")</f>
        <v/>
      </c>
      <c r="I328" s="9"/>
      <c r="J328" s="17" t="str">
        <f t="shared" ca="1" si="75"/>
        <v/>
      </c>
      <c r="K328" s="17">
        <f t="shared" ca="1" si="66"/>
        <v>0</v>
      </c>
      <c r="L328" s="17" t="str">
        <f t="shared" ca="1" si="67"/>
        <v/>
      </c>
      <c r="M328" s="9"/>
      <c r="N328" s="17" t="str">
        <f t="shared" si="68"/>
        <v/>
      </c>
      <c r="O328" s="17" t="str">
        <f t="shared" ca="1" si="69"/>
        <v/>
      </c>
      <c r="Q328" s="3">
        <f>+'Share Values'!E322</f>
        <v>42362</v>
      </c>
      <c r="R328" s="4">
        <f ca="1">+'Share Values'!CD322</f>
        <v>986861.21500000008</v>
      </c>
      <c r="S328" s="9">
        <f t="shared" ca="1" si="63"/>
        <v>-1.3138784999999875E-2</v>
      </c>
      <c r="T328" s="4">
        <f>+'Share Values'!C322</f>
        <v>13309.8</v>
      </c>
      <c r="U328" s="9">
        <f>Returns!T328/Returns!$T$18-1</f>
        <v>-0.10101719642833018</v>
      </c>
      <c r="V328" s="9"/>
      <c r="W328" s="17">
        <f t="shared" ca="1" si="70"/>
        <v>-8.5619530737590654E-4</v>
      </c>
      <c r="X328" s="17">
        <f t="shared" ca="1" si="71"/>
        <v>-8.5619530737590654E-4</v>
      </c>
      <c r="Y328" s="17">
        <f t="shared" ca="1" si="72"/>
        <v>-8.5619530737590654E-4</v>
      </c>
      <c r="Z328" s="17"/>
      <c r="AA328" s="17">
        <f t="shared" si="73"/>
        <v>1.8743084253549647E-3</v>
      </c>
      <c r="AB328" s="17">
        <f t="shared" ca="1" si="74"/>
        <v>-2.7305037327308712E-3</v>
      </c>
    </row>
    <row r="329" spans="2:28">
      <c r="B329" s="2">
        <f t="shared" ca="1" si="64"/>
        <v>312</v>
      </c>
      <c r="D329" s="3">
        <f t="shared" si="65"/>
        <v>42925</v>
      </c>
      <c r="E329" s="4" t="str">
        <f t="shared" si="61"/>
        <v/>
      </c>
      <c r="F329" s="9" t="str">
        <f ca="1">IFERROR(Returns!E329/E$18-1,"")</f>
        <v/>
      </c>
      <c r="G329" s="4" t="str">
        <f t="shared" si="62"/>
        <v/>
      </c>
      <c r="H329" s="9" t="str">
        <f>IFERROR(Returns!G329/G$18-1,"")</f>
        <v/>
      </c>
      <c r="I329" s="9"/>
      <c r="J329" s="17" t="str">
        <f t="shared" ca="1" si="75"/>
        <v/>
      </c>
      <c r="K329" s="17">
        <f t="shared" ca="1" si="66"/>
        <v>0</v>
      </c>
      <c r="L329" s="17" t="str">
        <f t="shared" ca="1" si="67"/>
        <v/>
      </c>
      <c r="M329" s="9"/>
      <c r="N329" s="17" t="str">
        <f t="shared" si="68"/>
        <v/>
      </c>
      <c r="O329" s="17" t="str">
        <f t="shared" ca="1" si="69"/>
        <v/>
      </c>
      <c r="Q329" s="3">
        <f>+'Share Values'!E323</f>
        <v>42367</v>
      </c>
      <c r="R329" s="4">
        <f ca="1">+'Share Values'!CD323</f>
        <v>987291.64500000002</v>
      </c>
      <c r="S329" s="9">
        <f t="shared" ca="1" si="63"/>
        <v>-1.2708355000000005E-2</v>
      </c>
      <c r="T329" s="4">
        <f>+'Share Values'!C323</f>
        <v>13245.8</v>
      </c>
      <c r="U329" s="9">
        <f>Returns!T329/Returns!$T$18-1</f>
        <v>-0.10533994353411591</v>
      </c>
      <c r="V329" s="9"/>
      <c r="W329" s="17">
        <f t="shared" ca="1" si="70"/>
        <v>4.3616062061979655E-4</v>
      </c>
      <c r="X329" s="17">
        <f t="shared" ca="1" si="71"/>
        <v>0</v>
      </c>
      <c r="Y329" s="17" t="str">
        <f t="shared" ca="1" si="72"/>
        <v/>
      </c>
      <c r="Z329" s="17"/>
      <c r="AA329" s="17">
        <f t="shared" si="73"/>
        <v>-4.8084869795188556E-3</v>
      </c>
      <c r="AB329" s="17">
        <f t="shared" ca="1" si="74"/>
        <v>5.2446476001386522E-3</v>
      </c>
    </row>
    <row r="330" spans="2:28">
      <c r="B330" s="2">
        <f t="shared" ca="1" si="64"/>
        <v>313</v>
      </c>
      <c r="D330" s="3">
        <f t="shared" si="65"/>
        <v>42926</v>
      </c>
      <c r="E330" s="4" t="str">
        <f t="shared" si="61"/>
        <v/>
      </c>
      <c r="F330" s="9" t="str">
        <f ca="1">IFERROR(Returns!E330/E$18-1,"")</f>
        <v/>
      </c>
      <c r="G330" s="4" t="str">
        <f t="shared" si="62"/>
        <v/>
      </c>
      <c r="H330" s="9" t="str">
        <f>IFERROR(Returns!G330/G$18-1,"")</f>
        <v/>
      </c>
      <c r="I330" s="9"/>
      <c r="J330" s="17" t="str">
        <f t="shared" ca="1" si="75"/>
        <v/>
      </c>
      <c r="K330" s="17">
        <f t="shared" ca="1" si="66"/>
        <v>0</v>
      </c>
      <c r="L330" s="17" t="str">
        <f t="shared" ca="1" si="67"/>
        <v/>
      </c>
      <c r="M330" s="9"/>
      <c r="N330" s="17" t="str">
        <f t="shared" si="68"/>
        <v/>
      </c>
      <c r="O330" s="17" t="str">
        <f t="shared" ca="1" si="69"/>
        <v/>
      </c>
      <c r="Q330" s="3">
        <f>+'Share Values'!E324</f>
        <v>42368</v>
      </c>
      <c r="R330" s="4">
        <f ca="1">+'Share Values'!CD324</f>
        <v>989132.53500000003</v>
      </c>
      <c r="S330" s="9">
        <f t="shared" ca="1" si="63"/>
        <v>-1.0867465000000021E-2</v>
      </c>
      <c r="T330" s="4">
        <f>+'Share Values'!C324</f>
        <v>13142.3</v>
      </c>
      <c r="U330" s="9">
        <f>Returns!T330/Returns!$T$18-1</f>
        <v>-0.11233063611925387</v>
      </c>
      <c r="V330" s="9"/>
      <c r="W330" s="17">
        <f t="shared" ca="1" si="70"/>
        <v>1.8645858185095676E-3</v>
      </c>
      <c r="X330" s="17">
        <f t="shared" ca="1" si="71"/>
        <v>0</v>
      </c>
      <c r="Y330" s="17" t="str">
        <f t="shared" ca="1" si="72"/>
        <v/>
      </c>
      <c r="Z330" s="17"/>
      <c r="AA330" s="17">
        <f t="shared" si="73"/>
        <v>-7.8137975811201077E-3</v>
      </c>
      <c r="AB330" s="17">
        <f t="shared" ca="1" si="74"/>
        <v>9.6783833996296753E-3</v>
      </c>
    </row>
    <row r="331" spans="2:28">
      <c r="B331" s="2">
        <f t="shared" ca="1" si="64"/>
        <v>314</v>
      </c>
      <c r="D331" s="3">
        <f t="shared" si="65"/>
        <v>42927</v>
      </c>
      <c r="E331" s="4" t="str">
        <f t="shared" si="61"/>
        <v/>
      </c>
      <c r="F331" s="9" t="str">
        <f ca="1">IFERROR(Returns!E331/E$18-1,"")</f>
        <v/>
      </c>
      <c r="G331" s="4" t="str">
        <f t="shared" si="62"/>
        <v/>
      </c>
      <c r="H331" s="9" t="str">
        <f>IFERROR(Returns!G331/G$18-1,"")</f>
        <v/>
      </c>
      <c r="I331" s="9"/>
      <c r="J331" s="17" t="str">
        <f t="shared" ca="1" si="75"/>
        <v/>
      </c>
      <c r="K331" s="17">
        <f t="shared" ca="1" si="66"/>
        <v>0</v>
      </c>
      <c r="L331" s="17" t="str">
        <f t="shared" ca="1" si="67"/>
        <v/>
      </c>
      <c r="M331" s="9"/>
      <c r="N331" s="17" t="str">
        <f t="shared" si="68"/>
        <v/>
      </c>
      <c r="O331" s="17" t="str">
        <f t="shared" ca="1" si="69"/>
        <v/>
      </c>
      <c r="Q331" s="3">
        <f>+'Share Values'!E325</f>
        <v>42369</v>
      </c>
      <c r="R331" s="4">
        <f ca="1">+'Share Values'!CD325</f>
        <v>988377.54500000004</v>
      </c>
      <c r="S331" s="9">
        <f t="shared" ca="1" si="63"/>
        <v>-1.162245499999992E-2</v>
      </c>
      <c r="T331" s="4">
        <f>+'Share Values'!C325</f>
        <v>13010</v>
      </c>
      <c r="U331" s="9">
        <f>Returns!T331/Returns!$T$18-1</f>
        <v>-0.12126656490199517</v>
      </c>
      <c r="V331" s="9"/>
      <c r="W331" s="17">
        <f t="shared" ca="1" si="70"/>
        <v>-7.6328497272615259E-4</v>
      </c>
      <c r="X331" s="17">
        <f t="shared" ca="1" si="71"/>
        <v>-7.6328497272615259E-4</v>
      </c>
      <c r="Y331" s="17">
        <f t="shared" ca="1" si="72"/>
        <v>-7.6328497272615259E-4</v>
      </c>
      <c r="Z331" s="17"/>
      <c r="AA331" s="17">
        <f t="shared" si="73"/>
        <v>-1.0066731089687475E-2</v>
      </c>
      <c r="AB331" s="17">
        <f t="shared" ca="1" si="74"/>
        <v>9.3034461169613225E-3</v>
      </c>
    </row>
    <row r="332" spans="2:28">
      <c r="B332" s="2">
        <f t="shared" ca="1" si="64"/>
        <v>315</v>
      </c>
      <c r="D332" s="3">
        <f t="shared" si="65"/>
        <v>42928</v>
      </c>
      <c r="E332" s="4" t="str">
        <f t="shared" si="61"/>
        <v/>
      </c>
      <c r="F332" s="9" t="str">
        <f ca="1">IFERROR(Returns!E332/E$18-1,"")</f>
        <v/>
      </c>
      <c r="G332" s="4" t="str">
        <f t="shared" si="62"/>
        <v/>
      </c>
      <c r="H332" s="9" t="str">
        <f>IFERROR(Returns!G332/G$18-1,"")</f>
        <v/>
      </c>
      <c r="I332" s="9"/>
      <c r="J332" s="17" t="str">
        <f t="shared" ca="1" si="75"/>
        <v/>
      </c>
      <c r="K332" s="17">
        <f t="shared" ca="1" si="66"/>
        <v>0</v>
      </c>
      <c r="L332" s="17" t="str">
        <f t="shared" ca="1" si="67"/>
        <v/>
      </c>
      <c r="M332" s="9"/>
      <c r="N332" s="17" t="str">
        <f t="shared" si="68"/>
        <v/>
      </c>
      <c r="O332" s="17" t="str">
        <f t="shared" ca="1" si="69"/>
        <v/>
      </c>
      <c r="Q332" s="3">
        <f>+'Share Values'!E326</f>
        <v>42373</v>
      </c>
      <c r="R332" s="4">
        <f ca="1">+'Share Values'!CD326</f>
        <v>987965.34499999997</v>
      </c>
      <c r="S332" s="9">
        <f t="shared" ca="1" si="63"/>
        <v>-1.2034655000000005E-2</v>
      </c>
      <c r="T332" s="4">
        <f>+'Share Values'!C326</f>
        <v>12927.2</v>
      </c>
      <c r="U332" s="9">
        <f>Returns!T332/Returns!$T$18-1</f>
        <v>-0.12685911897010538</v>
      </c>
      <c r="V332" s="9"/>
      <c r="W332" s="17">
        <f t="shared" ca="1" si="70"/>
        <v>-4.1704711128387473E-4</v>
      </c>
      <c r="X332" s="17">
        <f t="shared" ca="1" si="71"/>
        <v>-4.1704711128387473E-4</v>
      </c>
      <c r="Y332" s="17">
        <f t="shared" ca="1" si="72"/>
        <v>-1.18001375821708E-3</v>
      </c>
      <c r="Z332" s="17"/>
      <c r="AA332" s="17">
        <f t="shared" si="73"/>
        <v>-6.3643351268254378E-3</v>
      </c>
      <c r="AB332" s="17">
        <f t="shared" ca="1" si="74"/>
        <v>5.9472880155415631E-3</v>
      </c>
    </row>
    <row r="333" spans="2:28">
      <c r="B333" s="2">
        <f t="shared" ca="1" si="64"/>
        <v>316</v>
      </c>
      <c r="D333" s="3">
        <f t="shared" si="65"/>
        <v>42929</v>
      </c>
      <c r="E333" s="4" t="str">
        <f t="shared" si="61"/>
        <v/>
      </c>
      <c r="F333" s="9" t="str">
        <f ca="1">IFERROR(Returns!E333/E$18-1,"")</f>
        <v/>
      </c>
      <c r="G333" s="4" t="str">
        <f t="shared" si="62"/>
        <v/>
      </c>
      <c r="H333" s="9" t="str">
        <f>IFERROR(Returns!G333/G$18-1,"")</f>
        <v/>
      </c>
      <c r="I333" s="9"/>
      <c r="J333" s="17" t="str">
        <f t="shared" ca="1" si="75"/>
        <v/>
      </c>
      <c r="K333" s="17">
        <f t="shared" ca="1" si="66"/>
        <v>0</v>
      </c>
      <c r="L333" s="17" t="str">
        <f t="shared" ca="1" si="67"/>
        <v/>
      </c>
      <c r="M333" s="9"/>
      <c r="N333" s="17" t="str">
        <f t="shared" si="68"/>
        <v/>
      </c>
      <c r="O333" s="17" t="str">
        <f t="shared" ca="1" si="69"/>
        <v/>
      </c>
      <c r="Q333" s="3">
        <f>+'Share Values'!E327</f>
        <v>42374</v>
      </c>
      <c r="R333" s="4">
        <f ca="1">+'Share Values'!CD327</f>
        <v>985044.50499999989</v>
      </c>
      <c r="S333" s="9">
        <f t="shared" ca="1" si="63"/>
        <v>-1.4955495000000152E-2</v>
      </c>
      <c r="T333" s="4">
        <f>+'Share Values'!C327</f>
        <v>12920.1</v>
      </c>
      <c r="U333" s="9">
        <f>Returns!T333/Returns!$T$18-1</f>
        <v>-0.12733867372715357</v>
      </c>
      <c r="V333" s="9"/>
      <c r="W333" s="17">
        <f t="shared" ca="1" si="70"/>
        <v>-2.9564194885803863E-3</v>
      </c>
      <c r="X333" s="17">
        <f t="shared" ca="1" si="71"/>
        <v>-2.9564194885803863E-3</v>
      </c>
      <c r="Y333" s="17">
        <f t="shared" ca="1" si="72"/>
        <v>-4.132944631125901E-3</v>
      </c>
      <c r="Z333" s="17"/>
      <c r="AA333" s="17">
        <f t="shared" si="73"/>
        <v>-5.4922953153047072E-4</v>
      </c>
      <c r="AB333" s="17">
        <f t="shared" ca="1" si="74"/>
        <v>-2.4071899570499156E-3</v>
      </c>
    </row>
    <row r="334" spans="2:28">
      <c r="B334" s="2">
        <f t="shared" ca="1" si="64"/>
        <v>317</v>
      </c>
      <c r="D334" s="3">
        <f t="shared" si="65"/>
        <v>42930</v>
      </c>
      <c r="E334" s="4" t="str">
        <f t="shared" si="61"/>
        <v/>
      </c>
      <c r="F334" s="9" t="str">
        <f ca="1">IFERROR(Returns!E334/E$18-1,"")</f>
        <v/>
      </c>
      <c r="G334" s="4" t="str">
        <f t="shared" si="62"/>
        <v/>
      </c>
      <c r="H334" s="9" t="str">
        <f>IFERROR(Returns!G334/G$18-1,"")</f>
        <v/>
      </c>
      <c r="I334" s="9"/>
      <c r="J334" s="17" t="str">
        <f t="shared" ca="1" si="75"/>
        <v/>
      </c>
      <c r="K334" s="17">
        <f t="shared" ca="1" si="66"/>
        <v>0</v>
      </c>
      <c r="L334" s="17" t="str">
        <f t="shared" ca="1" si="67"/>
        <v/>
      </c>
      <c r="M334" s="9"/>
      <c r="N334" s="17" t="str">
        <f t="shared" si="68"/>
        <v/>
      </c>
      <c r="O334" s="17" t="str">
        <f t="shared" ca="1" si="69"/>
        <v/>
      </c>
      <c r="Q334" s="3">
        <f>+'Share Values'!E328</f>
        <v>42375</v>
      </c>
      <c r="R334" s="4">
        <f ca="1">+'Share Values'!CD328</f>
        <v>984346.44500000007</v>
      </c>
      <c r="S334" s="9">
        <f t="shared" ca="1" si="63"/>
        <v>-1.5653554999999986E-2</v>
      </c>
      <c r="T334" s="4">
        <f>+'Share Values'!C328</f>
        <v>12726.8</v>
      </c>
      <c r="U334" s="9">
        <f>Returns!T334/Returns!$T$18-1</f>
        <v>-0.14039472084509708</v>
      </c>
      <c r="V334" s="9"/>
      <c r="W334" s="17">
        <f t="shared" ca="1" si="70"/>
        <v>-7.0865833620359364E-4</v>
      </c>
      <c r="X334" s="17">
        <f t="shared" ca="1" si="71"/>
        <v>-7.0865833620359364E-4</v>
      </c>
      <c r="Y334" s="17">
        <f t="shared" ca="1" si="72"/>
        <v>-4.8386741216636109E-3</v>
      </c>
      <c r="Z334" s="17"/>
      <c r="AA334" s="17">
        <f t="shared" si="73"/>
        <v>-1.4961184510955849E-2</v>
      </c>
      <c r="AB334" s="17">
        <f t="shared" ca="1" si="74"/>
        <v>1.4252526174752256E-2</v>
      </c>
    </row>
    <row r="335" spans="2:28">
      <c r="B335" s="2">
        <f t="shared" ca="1" si="64"/>
        <v>318</v>
      </c>
      <c r="D335" s="3">
        <f t="shared" si="65"/>
        <v>42931</v>
      </c>
      <c r="E335" s="4" t="str">
        <f t="shared" si="61"/>
        <v/>
      </c>
      <c r="F335" s="9" t="str">
        <f ca="1">IFERROR(Returns!E335/E$18-1,"")</f>
        <v/>
      </c>
      <c r="G335" s="4" t="str">
        <f t="shared" si="62"/>
        <v/>
      </c>
      <c r="H335" s="9" t="str">
        <f>IFERROR(Returns!G335/G$18-1,"")</f>
        <v/>
      </c>
      <c r="I335" s="9"/>
      <c r="J335" s="17" t="str">
        <f t="shared" ca="1" si="75"/>
        <v/>
      </c>
      <c r="K335" s="17">
        <f t="shared" ca="1" si="66"/>
        <v>0</v>
      </c>
      <c r="L335" s="17" t="str">
        <f t="shared" ca="1" si="67"/>
        <v/>
      </c>
      <c r="M335" s="9"/>
      <c r="N335" s="17" t="str">
        <f t="shared" si="68"/>
        <v/>
      </c>
      <c r="O335" s="17" t="str">
        <f t="shared" ca="1" si="69"/>
        <v/>
      </c>
      <c r="Q335" s="3">
        <f>+'Share Values'!E329</f>
        <v>42376</v>
      </c>
      <c r="R335" s="4">
        <f ca="1">+'Share Values'!CD329</f>
        <v>974271.46499999997</v>
      </c>
      <c r="S335" s="9">
        <f t="shared" ca="1" si="63"/>
        <v>-2.5728535000000052E-2</v>
      </c>
      <c r="T335" s="4">
        <f>+'Share Values'!C329</f>
        <v>12448.2</v>
      </c>
      <c r="U335" s="9">
        <f>Returns!T335/Returns!$T$18-1</f>
        <v>-0.15921217933997045</v>
      </c>
      <c r="V335" s="9"/>
      <c r="W335" s="17">
        <f t="shared" ca="1" si="70"/>
        <v>-1.0235197222660863E-2</v>
      </c>
      <c r="X335" s="17">
        <f t="shared" ca="1" si="71"/>
        <v>-1.0235197222660863E-2</v>
      </c>
      <c r="Y335" s="17">
        <f t="shared" ca="1" si="72"/>
        <v>-1.5024346560393087E-2</v>
      </c>
      <c r="Z335" s="17"/>
      <c r="AA335" s="17">
        <f t="shared" si="73"/>
        <v>-2.1890813087343086E-2</v>
      </c>
      <c r="AB335" s="17">
        <f t="shared" ca="1" si="74"/>
        <v>1.1655615864682223E-2</v>
      </c>
    </row>
    <row r="336" spans="2:28">
      <c r="B336" s="2">
        <f t="shared" ca="1" si="64"/>
        <v>319</v>
      </c>
      <c r="D336" s="3">
        <f t="shared" si="65"/>
        <v>42932</v>
      </c>
      <c r="E336" s="4" t="str">
        <f t="shared" si="61"/>
        <v/>
      </c>
      <c r="F336" s="9" t="str">
        <f ca="1">IFERROR(Returns!E336/E$18-1,"")</f>
        <v/>
      </c>
      <c r="G336" s="4" t="str">
        <f t="shared" si="62"/>
        <v/>
      </c>
      <c r="H336" s="9" t="str">
        <f>IFERROR(Returns!G336/G$18-1,"")</f>
        <v/>
      </c>
      <c r="I336" s="9"/>
      <c r="J336" s="17" t="str">
        <f t="shared" ca="1" si="75"/>
        <v/>
      </c>
      <c r="K336" s="17">
        <f t="shared" ca="1" si="66"/>
        <v>0</v>
      </c>
      <c r="L336" s="17" t="str">
        <f t="shared" ca="1" si="67"/>
        <v/>
      </c>
      <c r="M336" s="9"/>
      <c r="N336" s="17" t="str">
        <f t="shared" si="68"/>
        <v/>
      </c>
      <c r="O336" s="17" t="str">
        <f t="shared" ca="1" si="69"/>
        <v/>
      </c>
      <c r="Q336" s="3">
        <f>+'Share Values'!E330</f>
        <v>42377</v>
      </c>
      <c r="R336" s="4">
        <f ca="1">+'Share Values'!CD330</f>
        <v>973921.02499999991</v>
      </c>
      <c r="S336" s="9">
        <f t="shared" ca="1" si="63"/>
        <v>-2.6078975000000115E-2</v>
      </c>
      <c r="T336" s="4">
        <f>+'Share Values'!C330</f>
        <v>12445.5</v>
      </c>
      <c r="U336" s="9">
        <f>Returns!T336/Returns!$T$18-1</f>
        <v>-0.15939454523349583</v>
      </c>
      <c r="V336" s="9"/>
      <c r="W336" s="17">
        <f t="shared" ca="1" si="70"/>
        <v>-3.5969441022276616E-4</v>
      </c>
      <c r="X336" s="17">
        <f t="shared" ca="1" si="71"/>
        <v>-3.5969441022276616E-4</v>
      </c>
      <c r="Y336" s="17">
        <f t="shared" ca="1" si="72"/>
        <v>-1.5378636797140799E-2</v>
      </c>
      <c r="Z336" s="17"/>
      <c r="AA336" s="17">
        <f t="shared" si="73"/>
        <v>-2.1689882874642574E-4</v>
      </c>
      <c r="AB336" s="17">
        <f t="shared" ca="1" si="74"/>
        <v>-1.4279558147634042E-4</v>
      </c>
    </row>
    <row r="337" spans="2:28">
      <c r="B337" s="2">
        <f t="shared" ca="1" si="64"/>
        <v>320</v>
      </c>
      <c r="D337" s="3">
        <f t="shared" si="65"/>
        <v>42933</v>
      </c>
      <c r="E337" s="4" t="str">
        <f t="shared" si="61"/>
        <v/>
      </c>
      <c r="F337" s="9" t="str">
        <f ca="1">IFERROR(Returns!E337/E$18-1,"")</f>
        <v/>
      </c>
      <c r="G337" s="4" t="str">
        <f t="shared" si="62"/>
        <v/>
      </c>
      <c r="H337" s="9" t="str">
        <f>IFERROR(Returns!G337/G$18-1,"")</f>
        <v/>
      </c>
      <c r="I337" s="9"/>
      <c r="J337" s="17" t="str">
        <f t="shared" ca="1" si="75"/>
        <v/>
      </c>
      <c r="K337" s="17">
        <f t="shared" ca="1" si="66"/>
        <v>0</v>
      </c>
      <c r="L337" s="17" t="str">
        <f t="shared" ca="1" si="67"/>
        <v/>
      </c>
      <c r="M337" s="9"/>
      <c r="N337" s="17" t="str">
        <f t="shared" si="68"/>
        <v/>
      </c>
      <c r="O337" s="17" t="str">
        <f t="shared" ca="1" si="69"/>
        <v/>
      </c>
      <c r="Q337" s="3">
        <f>+'Share Values'!E331</f>
        <v>42380</v>
      </c>
      <c r="R337" s="4">
        <f ca="1">+'Share Values'!CD331</f>
        <v>970292.0149999999</v>
      </c>
      <c r="S337" s="9">
        <f t="shared" ca="1" si="63"/>
        <v>-2.9707985000000048E-2</v>
      </c>
      <c r="T337" s="4">
        <f>+'Share Values'!C331</f>
        <v>12319.3</v>
      </c>
      <c r="U337" s="9">
        <f>Returns!T337/Returns!$T$18-1</f>
        <v>-0.16791846218271711</v>
      </c>
      <c r="V337" s="9"/>
      <c r="W337" s="17">
        <f t="shared" ca="1" si="70"/>
        <v>-3.7261850877488012E-3</v>
      </c>
      <c r="X337" s="17">
        <f t="shared" ca="1" si="71"/>
        <v>-3.7261850877488012E-3</v>
      </c>
      <c r="Y337" s="17">
        <f t="shared" ca="1" si="72"/>
        <v>-1.9047518237786165E-2</v>
      </c>
      <c r="Z337" s="17"/>
      <c r="AA337" s="17">
        <f t="shared" si="73"/>
        <v>-1.0140211321361225E-2</v>
      </c>
      <c r="AB337" s="17">
        <f t="shared" ca="1" si="74"/>
        <v>6.4140262336124243E-3</v>
      </c>
    </row>
    <row r="338" spans="2:28">
      <c r="B338" s="2">
        <f t="shared" ca="1" si="64"/>
        <v>321</v>
      </c>
      <c r="D338" s="3">
        <f t="shared" si="65"/>
        <v>42934</v>
      </c>
      <c r="E338" s="4" t="str">
        <f t="shared" ref="E338:E383" si="76">+IFERROR(VLOOKUP(D338,$Q$18:$U$1048576,COLUMNS($Q$18:$R$18),FALSE),"")</f>
        <v/>
      </c>
      <c r="F338" s="9" t="str">
        <f ca="1">IFERROR(Returns!E338/E$18-1,"")</f>
        <v/>
      </c>
      <c r="G338" s="4" t="str">
        <f t="shared" ref="G338:G383" si="77">+IFERROR(VLOOKUP(D338,$Q$18:$U$1048576,COLUMNS($Q$18:$T$18),FALSE),"")</f>
        <v/>
      </c>
      <c r="H338" s="9" t="str">
        <f>IFERROR(Returns!G338/G$18-1,"")</f>
        <v/>
      </c>
      <c r="I338" s="9"/>
      <c r="J338" s="17" t="str">
        <f t="shared" ca="1" si="75"/>
        <v/>
      </c>
      <c r="K338" s="17">
        <f t="shared" ca="1" si="66"/>
        <v>0</v>
      </c>
      <c r="L338" s="17" t="str">
        <f t="shared" ca="1" si="67"/>
        <v/>
      </c>
      <c r="M338" s="9"/>
      <c r="N338" s="17" t="str">
        <f t="shared" si="68"/>
        <v/>
      </c>
      <c r="O338" s="17" t="str">
        <f t="shared" ca="1" si="69"/>
        <v/>
      </c>
      <c r="Q338" s="3">
        <f>+'Share Values'!E332</f>
        <v>42381</v>
      </c>
      <c r="R338" s="4">
        <f ca="1">+'Share Values'!CD332</f>
        <v>969718.54499999993</v>
      </c>
      <c r="S338" s="9">
        <f t="shared" ref="S338:S401" ca="1" si="78">R338/$R$18-1</f>
        <v>-3.0281455000000124E-2</v>
      </c>
      <c r="T338" s="4">
        <f>+'Share Values'!C332</f>
        <v>12373.9</v>
      </c>
      <c r="U338" s="9">
        <f>Returns!T338/Returns!$T$18-1</f>
        <v>-0.16423061855809362</v>
      </c>
      <c r="V338" s="9"/>
      <c r="W338" s="17">
        <f t="shared" ca="1" si="70"/>
        <v>-5.9102825864232322E-4</v>
      </c>
      <c r="X338" s="17">
        <f t="shared" ca="1" si="71"/>
        <v>-5.9102825864232322E-4</v>
      </c>
      <c r="Y338" s="17">
        <f t="shared" ca="1" si="72"/>
        <v>-1.9627288874892956E-2</v>
      </c>
      <c r="Z338" s="17"/>
      <c r="AA338" s="17">
        <f t="shared" si="73"/>
        <v>4.4320700039774952E-3</v>
      </c>
      <c r="AB338" s="17">
        <f t="shared" ca="1" si="74"/>
        <v>-5.0230982626198184E-3</v>
      </c>
    </row>
    <row r="339" spans="2:28">
      <c r="B339" s="2">
        <f t="shared" ca="1" si="64"/>
        <v>322</v>
      </c>
      <c r="D339" s="3">
        <f t="shared" si="65"/>
        <v>42935</v>
      </c>
      <c r="E339" s="4" t="str">
        <f t="shared" si="76"/>
        <v/>
      </c>
      <c r="F339" s="9" t="str">
        <f ca="1">IFERROR(Returns!E339/E$18-1,"")</f>
        <v/>
      </c>
      <c r="G339" s="4" t="str">
        <f t="shared" si="77"/>
        <v/>
      </c>
      <c r="H339" s="9" t="str">
        <f>IFERROR(Returns!G339/G$18-1,"")</f>
        <v/>
      </c>
      <c r="I339" s="9"/>
      <c r="J339" s="17" t="str">
        <f t="shared" ca="1" si="75"/>
        <v/>
      </c>
      <c r="K339" s="17">
        <f t="shared" ca="1" si="66"/>
        <v>0</v>
      </c>
      <c r="L339" s="17" t="str">
        <f t="shared" ca="1" si="67"/>
        <v/>
      </c>
      <c r="M339" s="9"/>
      <c r="N339" s="17" t="str">
        <f t="shared" si="68"/>
        <v/>
      </c>
      <c r="O339" s="17" t="str">
        <f t="shared" ca="1" si="69"/>
        <v/>
      </c>
      <c r="Q339" s="3">
        <f>+'Share Values'!E333</f>
        <v>42382</v>
      </c>
      <c r="R339" s="4">
        <f ca="1">+'Share Values'!CD333</f>
        <v>965153.64500000002</v>
      </c>
      <c r="S339" s="9">
        <f t="shared" ca="1" si="78"/>
        <v>-3.4846354999999996E-2</v>
      </c>
      <c r="T339" s="4">
        <f>+'Share Values'!C333</f>
        <v>12170.4</v>
      </c>
      <c r="U339" s="9">
        <f>Returns!T339/Returns!$T$18-1</f>
        <v>-0.17797560349602171</v>
      </c>
      <c r="V339" s="9"/>
      <c r="W339" s="17">
        <f t="shared" ca="1" si="70"/>
        <v>-4.7074483864799621E-3</v>
      </c>
      <c r="X339" s="17">
        <f t="shared" ca="1" si="71"/>
        <v>-4.7074483864799621E-3</v>
      </c>
      <c r="Y339" s="17">
        <f t="shared" ca="1" si="72"/>
        <v>-2.4242342812027862E-2</v>
      </c>
      <c r="Z339" s="17"/>
      <c r="AA339" s="17">
        <f t="shared" si="73"/>
        <v>-1.644590630278242E-2</v>
      </c>
      <c r="AB339" s="17">
        <f t="shared" ca="1" si="74"/>
        <v>1.1738457916302458E-2</v>
      </c>
    </row>
    <row r="340" spans="2:28">
      <c r="B340" s="2">
        <f t="shared" ref="B340:B382" ca="1" si="79">+OFFSET(B340,-1,0)+1</f>
        <v>323</v>
      </c>
      <c r="D340" s="3">
        <f t="shared" ref="D340:D383" si="80">+IF(D339+1&lt;=$E$6,D339+1,"")</f>
        <v>42936</v>
      </c>
      <c r="E340" s="4" t="str">
        <f t="shared" si="76"/>
        <v/>
      </c>
      <c r="F340" s="9" t="str">
        <f ca="1">IFERROR(Returns!E340/E$18-1,"")</f>
        <v/>
      </c>
      <c r="G340" s="4" t="str">
        <f t="shared" si="77"/>
        <v/>
      </c>
      <c r="H340" s="9" t="str">
        <f>IFERROR(Returns!G340/G$18-1,"")</f>
        <v/>
      </c>
      <c r="I340" s="9"/>
      <c r="J340" s="17" t="str">
        <f t="shared" ca="1" si="75"/>
        <v/>
      </c>
      <c r="K340" s="17">
        <f t="shared" ref="K340:K383" ca="1" si="81">IFERROR(MIN(J340,0),"")</f>
        <v>0</v>
      </c>
      <c r="L340" s="17" t="str">
        <f t="shared" ref="L340:L383" ca="1" si="82">IFERROR(IF(AND(K340&lt;0,K339&lt;0),(1+K340)*(1+L339)-1,IF(K340&lt;0,K340,"")),"")</f>
        <v/>
      </c>
      <c r="M340" s="9"/>
      <c r="N340" s="17" t="str">
        <f t="shared" ref="N340:N383" si="83">+IFERROR(G340/G339-1,"")</f>
        <v/>
      </c>
      <c r="O340" s="17" t="str">
        <f t="shared" ref="O340:O383" ca="1" si="84">+IFERROR(J340-N340,"")</f>
        <v/>
      </c>
      <c r="Q340" s="3">
        <f>+'Share Values'!E334</f>
        <v>42383</v>
      </c>
      <c r="R340" s="4">
        <f ca="1">+'Share Values'!CD334</f>
        <v>968695.125</v>
      </c>
      <c r="S340" s="9">
        <f t="shared" ca="1" si="78"/>
        <v>-3.130487500000001E-2</v>
      </c>
      <c r="T340" s="4">
        <f>+'Share Values'!C334</f>
        <v>12336</v>
      </c>
      <c r="U340" s="9">
        <f>Returns!T340/Returns!$T$18-1</f>
        <v>-0.16679049535980117</v>
      </c>
      <c r="V340" s="9"/>
      <c r="W340" s="17">
        <f t="shared" ref="W340:W403" ca="1" si="85">(R340/R339)-1</f>
        <v>3.6693432370553669E-3</v>
      </c>
      <c r="X340" s="17">
        <f t="shared" ref="X340:X403" ca="1" si="86">IF(W340&lt;0,W340,0)</f>
        <v>0</v>
      </c>
      <c r="Y340" s="17" t="str">
        <f t="shared" ref="Y340:Y403" ca="1" si="87">IF(AND(X340&lt;0,X339&lt;0),(1+X340)*(1+Y339)-1,IF(X340&lt;0,X340,""))</f>
        <v/>
      </c>
      <c r="Z340" s="17"/>
      <c r="AA340" s="17">
        <f t="shared" ref="AA340:AA403" si="88">+T340/T339-1</f>
        <v>1.3606783671859635E-2</v>
      </c>
      <c r="AB340" s="17">
        <f t="shared" ref="AB340:AB403" ca="1" si="89">+W340-AA340</f>
        <v>-9.9374404348042678E-3</v>
      </c>
    </row>
    <row r="341" spans="2:28">
      <c r="B341" s="2">
        <f t="shared" ca="1" si="79"/>
        <v>324</v>
      </c>
      <c r="D341" s="3">
        <f t="shared" si="80"/>
        <v>42937</v>
      </c>
      <c r="E341" s="4" t="str">
        <f t="shared" si="76"/>
        <v/>
      </c>
      <c r="F341" s="9" t="str">
        <f ca="1">IFERROR(Returns!E341/E$18-1,"")</f>
        <v/>
      </c>
      <c r="G341" s="4" t="str">
        <f t="shared" si="77"/>
        <v/>
      </c>
      <c r="H341" s="9" t="str">
        <f>IFERROR(Returns!G341/G$18-1,"")</f>
        <v/>
      </c>
      <c r="I341" s="9"/>
      <c r="J341" s="17" t="str">
        <f t="shared" ca="1" si="75"/>
        <v/>
      </c>
      <c r="K341" s="17">
        <f t="shared" ca="1" si="81"/>
        <v>0</v>
      </c>
      <c r="L341" s="17" t="str">
        <f t="shared" ca="1" si="82"/>
        <v/>
      </c>
      <c r="M341" s="9"/>
      <c r="N341" s="17" t="str">
        <f t="shared" si="83"/>
        <v/>
      </c>
      <c r="O341" s="17" t="str">
        <f t="shared" ca="1" si="84"/>
        <v/>
      </c>
      <c r="Q341" s="3">
        <f>+'Share Values'!E335</f>
        <v>42384</v>
      </c>
      <c r="R341" s="4">
        <f ca="1">+'Share Values'!CD335</f>
        <v>964820.47499999998</v>
      </c>
      <c r="S341" s="9">
        <f t="shared" ca="1" si="78"/>
        <v>-3.5179524999999989E-2</v>
      </c>
      <c r="T341" s="4">
        <f>+'Share Values'!C335</f>
        <v>12073.5</v>
      </c>
      <c r="U341" s="9">
        <f>Returns!T341/Returns!$T$18-1</f>
        <v>-0.18452051278587545</v>
      </c>
      <c r="V341" s="9"/>
      <c r="W341" s="17">
        <f t="shared" ca="1" si="85"/>
        <v>-3.9998652826914727E-3</v>
      </c>
      <c r="X341" s="17">
        <f t="shared" ca="1" si="86"/>
        <v>-3.9998652826914727E-3</v>
      </c>
      <c r="Y341" s="17">
        <f t="shared" ca="1" si="87"/>
        <v>-3.9998652826914727E-3</v>
      </c>
      <c r="Z341" s="17"/>
      <c r="AA341" s="17">
        <f t="shared" si="88"/>
        <v>-2.1279182879377467E-2</v>
      </c>
      <c r="AB341" s="17">
        <f t="shared" ca="1" si="89"/>
        <v>1.7279317596685995E-2</v>
      </c>
    </row>
    <row r="342" spans="2:28">
      <c r="B342" s="2">
        <f t="shared" ca="1" si="79"/>
        <v>325</v>
      </c>
      <c r="D342" s="3">
        <f t="shared" si="80"/>
        <v>42938</v>
      </c>
      <c r="E342" s="4" t="str">
        <f t="shared" si="76"/>
        <v/>
      </c>
      <c r="F342" s="9" t="str">
        <f ca="1">IFERROR(Returns!E342/E$18-1,"")</f>
        <v/>
      </c>
      <c r="G342" s="4" t="str">
        <f t="shared" si="77"/>
        <v/>
      </c>
      <c r="H342" s="9" t="str">
        <f>IFERROR(Returns!G342/G$18-1,"")</f>
        <v/>
      </c>
      <c r="I342" s="9"/>
      <c r="J342" s="17" t="str">
        <f t="shared" ca="1" si="75"/>
        <v/>
      </c>
      <c r="K342" s="17">
        <f t="shared" ca="1" si="81"/>
        <v>0</v>
      </c>
      <c r="L342" s="17" t="str">
        <f t="shared" ca="1" si="82"/>
        <v/>
      </c>
      <c r="M342" s="9"/>
      <c r="N342" s="17" t="str">
        <f t="shared" si="83"/>
        <v/>
      </c>
      <c r="O342" s="17" t="str">
        <f t="shared" ca="1" si="84"/>
        <v/>
      </c>
      <c r="Q342" s="3">
        <f>+'Share Values'!E336</f>
        <v>42387</v>
      </c>
      <c r="R342" s="4">
        <f ca="1">+'Share Values'!CD336</f>
        <v>960376.05499999993</v>
      </c>
      <c r="S342" s="9">
        <f t="shared" ca="1" si="78"/>
        <v>-3.9623945000000105E-2</v>
      </c>
      <c r="T342" s="4">
        <f>+'Share Values'!C336</f>
        <v>11942.2</v>
      </c>
      <c r="U342" s="9">
        <f>Returns!T342/Returns!$T$18-1</f>
        <v>-0.1933888986450889</v>
      </c>
      <c r="V342" s="9"/>
      <c r="W342" s="17">
        <f t="shared" ca="1" si="85"/>
        <v>-4.6064735514657063E-3</v>
      </c>
      <c r="X342" s="17">
        <f t="shared" ca="1" si="86"/>
        <v>-4.6064735514657063E-3</v>
      </c>
      <c r="Y342" s="17">
        <f t="shared" ca="1" si="87"/>
        <v>-8.5879135605230195E-3</v>
      </c>
      <c r="Z342" s="17"/>
      <c r="AA342" s="17">
        <f t="shared" si="88"/>
        <v>-1.087505694289137E-2</v>
      </c>
      <c r="AB342" s="17">
        <f t="shared" ca="1" si="89"/>
        <v>6.2685833914256639E-3</v>
      </c>
    </row>
    <row r="343" spans="2:28">
      <c r="B343" s="2">
        <f t="shared" ca="1" si="79"/>
        <v>326</v>
      </c>
      <c r="D343" s="3">
        <f t="shared" si="80"/>
        <v>42939</v>
      </c>
      <c r="E343" s="4" t="str">
        <f t="shared" si="76"/>
        <v/>
      </c>
      <c r="F343" s="9" t="str">
        <f ca="1">IFERROR(Returns!E343/E$18-1,"")</f>
        <v/>
      </c>
      <c r="G343" s="4" t="str">
        <f t="shared" si="77"/>
        <v/>
      </c>
      <c r="H343" s="9" t="str">
        <f>IFERROR(Returns!G343/G$18-1,"")</f>
        <v/>
      </c>
      <c r="I343" s="9"/>
      <c r="J343" s="17" t="str">
        <f t="shared" ca="1" si="75"/>
        <v/>
      </c>
      <c r="K343" s="17">
        <f t="shared" ca="1" si="81"/>
        <v>0</v>
      </c>
      <c r="L343" s="17" t="str">
        <f t="shared" ca="1" si="82"/>
        <v/>
      </c>
      <c r="M343" s="9"/>
      <c r="N343" s="17" t="str">
        <f t="shared" si="83"/>
        <v/>
      </c>
      <c r="O343" s="17" t="str">
        <f t="shared" ca="1" si="84"/>
        <v/>
      </c>
      <c r="Q343" s="3">
        <f>+'Share Values'!E337</f>
        <v>42388</v>
      </c>
      <c r="R343" s="4">
        <f ca="1">+'Share Values'!CD337</f>
        <v>959810.77499999991</v>
      </c>
      <c r="S343" s="9">
        <f t="shared" ca="1" si="78"/>
        <v>-4.0189225000000106E-2</v>
      </c>
      <c r="T343" s="4">
        <f>+'Share Values'!C337</f>
        <v>12002.2</v>
      </c>
      <c r="U343" s="9">
        <f>Returns!T343/Returns!$T$18-1</f>
        <v>-0.18933632323341476</v>
      </c>
      <c r="V343" s="9"/>
      <c r="W343" s="17">
        <f t="shared" ca="1" si="85"/>
        <v>-5.886027635289004E-4</v>
      </c>
      <c r="X343" s="17">
        <f t="shared" ca="1" si="86"/>
        <v>-5.886027635289004E-4</v>
      </c>
      <c r="Y343" s="17">
        <f t="shared" ca="1" si="87"/>
        <v>-9.1714614543972894E-3</v>
      </c>
      <c r="Z343" s="17"/>
      <c r="AA343" s="17">
        <f t="shared" si="88"/>
        <v>5.0241998961664258E-3</v>
      </c>
      <c r="AB343" s="17">
        <f t="shared" ca="1" si="89"/>
        <v>-5.6128026596953262E-3</v>
      </c>
    </row>
    <row r="344" spans="2:28">
      <c r="B344" s="2">
        <f t="shared" ca="1" si="79"/>
        <v>327</v>
      </c>
      <c r="D344" s="3">
        <f t="shared" si="80"/>
        <v>42940</v>
      </c>
      <c r="E344" s="4" t="str">
        <f t="shared" si="76"/>
        <v/>
      </c>
      <c r="F344" s="9" t="str">
        <f ca="1">IFERROR(Returns!E344/E$18-1,"")</f>
        <v/>
      </c>
      <c r="G344" s="4" t="str">
        <f t="shared" si="77"/>
        <v/>
      </c>
      <c r="H344" s="9" t="str">
        <f>IFERROR(Returns!G344/G$18-1,"")</f>
        <v/>
      </c>
      <c r="I344" s="9"/>
      <c r="J344" s="17" t="str">
        <f t="shared" ca="1" si="75"/>
        <v/>
      </c>
      <c r="K344" s="17">
        <f t="shared" ca="1" si="81"/>
        <v>0</v>
      </c>
      <c r="L344" s="17" t="str">
        <f t="shared" ca="1" si="82"/>
        <v/>
      </c>
      <c r="M344" s="9"/>
      <c r="N344" s="17" t="str">
        <f t="shared" si="83"/>
        <v/>
      </c>
      <c r="O344" s="17" t="str">
        <f t="shared" ca="1" si="84"/>
        <v/>
      </c>
      <c r="Q344" s="3">
        <f>+'Share Values'!E338</f>
        <v>42389</v>
      </c>
      <c r="R344" s="4">
        <f ca="1">+'Share Values'!CD338</f>
        <v>959106.91500000004</v>
      </c>
      <c r="S344" s="9">
        <f t="shared" ca="1" si="78"/>
        <v>-4.0893084999999996E-2</v>
      </c>
      <c r="T344" s="4">
        <f>+'Share Values'!C338</f>
        <v>11843.1</v>
      </c>
      <c r="U344" s="9">
        <f>Returns!T344/Returns!$T$18-1</f>
        <v>-0.20008240236670405</v>
      </c>
      <c r="V344" s="9"/>
      <c r="W344" s="17">
        <f t="shared" ca="1" si="85"/>
        <v>-7.3333204662129337E-4</v>
      </c>
      <c r="X344" s="17">
        <f t="shared" ca="1" si="86"/>
        <v>-7.3333204662129337E-4</v>
      </c>
      <c r="Y344" s="17">
        <f t="shared" ca="1" si="87"/>
        <v>-9.8980677744197054E-3</v>
      </c>
      <c r="Z344" s="17"/>
      <c r="AA344" s="17">
        <f t="shared" si="88"/>
        <v>-1.3255903084434584E-2</v>
      </c>
      <c r="AB344" s="17">
        <f t="shared" ca="1" si="89"/>
        <v>1.252257103781329E-2</v>
      </c>
    </row>
    <row r="345" spans="2:28">
      <c r="B345" s="2">
        <f t="shared" ca="1" si="79"/>
        <v>328</v>
      </c>
      <c r="D345" s="3">
        <f t="shared" si="80"/>
        <v>42941</v>
      </c>
      <c r="E345" s="4" t="str">
        <f t="shared" si="76"/>
        <v/>
      </c>
      <c r="F345" s="9" t="str">
        <f ca="1">IFERROR(Returns!E345/E$18-1,"")</f>
        <v/>
      </c>
      <c r="G345" s="4" t="str">
        <f t="shared" si="77"/>
        <v/>
      </c>
      <c r="H345" s="9" t="str">
        <f>IFERROR(Returns!G345/G$18-1,"")</f>
        <v/>
      </c>
      <c r="I345" s="9"/>
      <c r="J345" s="17" t="str">
        <f t="shared" ca="1" si="75"/>
        <v/>
      </c>
      <c r="K345" s="17">
        <f t="shared" ca="1" si="81"/>
        <v>0</v>
      </c>
      <c r="L345" s="17" t="str">
        <f t="shared" ca="1" si="82"/>
        <v/>
      </c>
      <c r="M345" s="9"/>
      <c r="N345" s="17" t="str">
        <f t="shared" si="83"/>
        <v/>
      </c>
      <c r="O345" s="17" t="str">
        <f t="shared" ca="1" si="84"/>
        <v/>
      </c>
      <c r="Q345" s="3">
        <f>+'Share Values'!E339</f>
        <v>42390</v>
      </c>
      <c r="R345" s="4">
        <f ca="1">+'Share Values'!CD339</f>
        <v>960833.375</v>
      </c>
      <c r="S345" s="9">
        <f t="shared" ca="1" si="78"/>
        <v>-3.916662500000001E-2</v>
      </c>
      <c r="T345" s="4">
        <f>+'Share Values'!C339</f>
        <v>12035.9</v>
      </c>
      <c r="U345" s="9">
        <f>Returns!T345/Returns!$T$18-1</f>
        <v>-0.18706012671052452</v>
      </c>
      <c r="V345" s="9"/>
      <c r="W345" s="17">
        <f t="shared" ca="1" si="85"/>
        <v>1.8000704332321593E-3</v>
      </c>
      <c r="X345" s="17">
        <f t="shared" ca="1" si="86"/>
        <v>0</v>
      </c>
      <c r="Y345" s="17" t="str">
        <f t="shared" ca="1" si="87"/>
        <v/>
      </c>
      <c r="Z345" s="17"/>
      <c r="AA345" s="17">
        <f t="shared" si="88"/>
        <v>1.6279521409090503E-2</v>
      </c>
      <c r="AB345" s="17">
        <f t="shared" ca="1" si="89"/>
        <v>-1.4479450975858343E-2</v>
      </c>
    </row>
    <row r="346" spans="2:28">
      <c r="B346" s="2">
        <f t="shared" ca="1" si="79"/>
        <v>329</v>
      </c>
      <c r="D346" s="3">
        <f t="shared" si="80"/>
        <v>42942</v>
      </c>
      <c r="E346" s="4" t="str">
        <f t="shared" si="76"/>
        <v/>
      </c>
      <c r="F346" s="9" t="str">
        <f ca="1">IFERROR(Returns!E346/E$18-1,"")</f>
        <v/>
      </c>
      <c r="G346" s="4" t="str">
        <f t="shared" si="77"/>
        <v/>
      </c>
      <c r="H346" s="9" t="str">
        <f>IFERROR(Returns!G346/G$18-1,"")</f>
        <v/>
      </c>
      <c r="I346" s="9"/>
      <c r="J346" s="17" t="str">
        <f t="shared" ca="1" si="75"/>
        <v/>
      </c>
      <c r="K346" s="17">
        <f t="shared" ca="1" si="81"/>
        <v>0</v>
      </c>
      <c r="L346" s="17" t="str">
        <f t="shared" ca="1" si="82"/>
        <v/>
      </c>
      <c r="M346" s="9"/>
      <c r="N346" s="17" t="str">
        <f t="shared" si="83"/>
        <v/>
      </c>
      <c r="O346" s="17" t="str">
        <f t="shared" ca="1" si="84"/>
        <v/>
      </c>
      <c r="Q346" s="3">
        <f>+'Share Values'!E340</f>
        <v>42391</v>
      </c>
      <c r="R346" s="4">
        <f ca="1">+'Share Values'!CD340</f>
        <v>967413.09499999997</v>
      </c>
      <c r="S346" s="9">
        <f t="shared" ca="1" si="78"/>
        <v>-3.2586905000000055E-2</v>
      </c>
      <c r="T346" s="4">
        <f>+'Share Values'!C340</f>
        <v>12389.6</v>
      </c>
      <c r="U346" s="9">
        <f>Returns!T346/Returns!$T$18-1</f>
        <v>-0.16317019465870553</v>
      </c>
      <c r="V346" s="9"/>
      <c r="W346" s="17">
        <f t="shared" ca="1" si="85"/>
        <v>6.8479303188233587E-3</v>
      </c>
      <c r="X346" s="17">
        <f t="shared" ca="1" si="86"/>
        <v>0</v>
      </c>
      <c r="Y346" s="17" t="str">
        <f t="shared" ca="1" si="87"/>
        <v/>
      </c>
      <c r="Z346" s="17"/>
      <c r="AA346" s="17">
        <f t="shared" si="88"/>
        <v>2.9387083641439382E-2</v>
      </c>
      <c r="AB346" s="17">
        <f t="shared" ca="1" si="89"/>
        <v>-2.2539153322616023E-2</v>
      </c>
    </row>
    <row r="347" spans="2:28">
      <c r="B347" s="2">
        <f t="shared" ca="1" si="79"/>
        <v>330</v>
      </c>
      <c r="D347" s="3">
        <f t="shared" si="80"/>
        <v>42943</v>
      </c>
      <c r="E347" s="4" t="str">
        <f t="shared" si="76"/>
        <v/>
      </c>
      <c r="F347" s="9" t="str">
        <f ca="1">IFERROR(Returns!E347/E$18-1,"")</f>
        <v/>
      </c>
      <c r="G347" s="4" t="str">
        <f t="shared" si="77"/>
        <v/>
      </c>
      <c r="H347" s="9" t="str">
        <f>IFERROR(Returns!G347/G$18-1,"")</f>
        <v/>
      </c>
      <c r="I347" s="9"/>
      <c r="J347" s="17" t="str">
        <f t="shared" ca="1" si="75"/>
        <v/>
      </c>
      <c r="K347" s="17">
        <f t="shared" ca="1" si="81"/>
        <v>0</v>
      </c>
      <c r="L347" s="17" t="str">
        <f t="shared" ca="1" si="82"/>
        <v/>
      </c>
      <c r="M347" s="9"/>
      <c r="N347" s="17" t="str">
        <f t="shared" si="83"/>
        <v/>
      </c>
      <c r="O347" s="17" t="str">
        <f t="shared" ca="1" si="84"/>
        <v/>
      </c>
      <c r="Q347" s="3">
        <f>+'Share Values'!E341</f>
        <v>42394</v>
      </c>
      <c r="R347" s="4">
        <f ca="1">+'Share Values'!CD341</f>
        <v>963870.53500000003</v>
      </c>
      <c r="S347" s="9">
        <f t="shared" ca="1" si="78"/>
        <v>-3.6129464999999916E-2</v>
      </c>
      <c r="T347" s="4">
        <f>+'Share Values'!C341</f>
        <v>12143.2</v>
      </c>
      <c r="U347" s="9">
        <f>Returns!T347/Returns!$T$18-1</f>
        <v>-0.17981277101598059</v>
      </c>
      <c r="V347" s="9"/>
      <c r="W347" s="17">
        <f t="shared" ca="1" si="85"/>
        <v>-3.6618896501499076E-3</v>
      </c>
      <c r="X347" s="17">
        <f t="shared" ca="1" si="86"/>
        <v>-3.6618896501499076E-3</v>
      </c>
      <c r="Y347" s="17">
        <f t="shared" ca="1" si="87"/>
        <v>-3.6618896501499076E-3</v>
      </c>
      <c r="Z347" s="17"/>
      <c r="AA347" s="17">
        <f t="shared" si="88"/>
        <v>-1.9887647704526334E-2</v>
      </c>
      <c r="AB347" s="17">
        <f t="shared" ca="1" si="89"/>
        <v>1.6225758054376427E-2</v>
      </c>
    </row>
    <row r="348" spans="2:28">
      <c r="B348" s="2">
        <f t="shared" ca="1" si="79"/>
        <v>331</v>
      </c>
      <c r="D348" s="3">
        <f t="shared" si="80"/>
        <v>42944</v>
      </c>
      <c r="E348" s="4" t="str">
        <f t="shared" si="76"/>
        <v/>
      </c>
      <c r="F348" s="9" t="str">
        <f ca="1">IFERROR(Returns!E348/E$18-1,"")</f>
        <v/>
      </c>
      <c r="G348" s="4" t="str">
        <f t="shared" si="77"/>
        <v/>
      </c>
      <c r="H348" s="9" t="str">
        <f>IFERROR(Returns!G348/G$18-1,"")</f>
        <v/>
      </c>
      <c r="I348" s="9"/>
      <c r="J348" s="17" t="str">
        <f t="shared" ca="1" si="75"/>
        <v/>
      </c>
      <c r="K348" s="17">
        <f t="shared" ca="1" si="81"/>
        <v>0</v>
      </c>
      <c r="L348" s="17" t="str">
        <f t="shared" ca="1" si="82"/>
        <v/>
      </c>
      <c r="M348" s="9"/>
      <c r="N348" s="17" t="str">
        <f t="shared" si="83"/>
        <v/>
      </c>
      <c r="O348" s="17" t="str">
        <f t="shared" ca="1" si="84"/>
        <v/>
      </c>
      <c r="Q348" s="3">
        <f>+'Share Values'!E342</f>
        <v>42395</v>
      </c>
      <c r="R348" s="4">
        <f ca="1">+'Share Values'!CD342</f>
        <v>968387.94499999995</v>
      </c>
      <c r="S348" s="9">
        <f t="shared" ca="1" si="78"/>
        <v>-3.1612055000000083E-2</v>
      </c>
      <c r="T348" s="4">
        <f>+'Share Values'!C342</f>
        <v>12331.3</v>
      </c>
      <c r="U348" s="9">
        <f>Returns!T348/Returns!$T$18-1</f>
        <v>-0.16710794710038235</v>
      </c>
      <c r="V348" s="9"/>
      <c r="W348" s="17">
        <f t="shared" ca="1" si="85"/>
        <v>4.6867393866334428E-3</v>
      </c>
      <c r="X348" s="17">
        <f t="shared" ca="1" si="86"/>
        <v>0</v>
      </c>
      <c r="Y348" s="17" t="str">
        <f t="shared" ca="1" si="87"/>
        <v/>
      </c>
      <c r="Z348" s="17"/>
      <c r="AA348" s="17">
        <f t="shared" si="88"/>
        <v>1.5490150866328323E-2</v>
      </c>
      <c r="AB348" s="17">
        <f t="shared" ca="1" si="89"/>
        <v>-1.080341147969488E-2</v>
      </c>
    </row>
    <row r="349" spans="2:28">
      <c r="B349" s="2">
        <f t="shared" ca="1" si="79"/>
        <v>332</v>
      </c>
      <c r="D349" s="3">
        <f t="shared" si="80"/>
        <v>42945</v>
      </c>
      <c r="E349" s="4" t="str">
        <f t="shared" si="76"/>
        <v/>
      </c>
      <c r="F349" s="9" t="str">
        <f ca="1">IFERROR(Returns!E349/E$18-1,"")</f>
        <v/>
      </c>
      <c r="G349" s="4" t="str">
        <f t="shared" si="77"/>
        <v/>
      </c>
      <c r="H349" s="9" t="str">
        <f>IFERROR(Returns!G349/G$18-1,"")</f>
        <v/>
      </c>
      <c r="I349" s="9"/>
      <c r="J349" s="17" t="str">
        <f t="shared" ca="1" si="75"/>
        <v/>
      </c>
      <c r="K349" s="17">
        <f t="shared" ca="1" si="81"/>
        <v>0</v>
      </c>
      <c r="L349" s="17" t="str">
        <f t="shared" ca="1" si="82"/>
        <v/>
      </c>
      <c r="M349" s="9"/>
      <c r="N349" s="17" t="str">
        <f t="shared" si="83"/>
        <v/>
      </c>
      <c r="O349" s="17" t="str">
        <f t="shared" ca="1" si="84"/>
        <v/>
      </c>
      <c r="Q349" s="3">
        <f>+'Share Values'!E343</f>
        <v>42396</v>
      </c>
      <c r="R349" s="4">
        <f ca="1">+'Share Values'!CD343</f>
        <v>971851.71499999997</v>
      </c>
      <c r="S349" s="9">
        <f t="shared" ca="1" si="78"/>
        <v>-2.8148284999999995E-2</v>
      </c>
      <c r="T349" s="4">
        <f>+'Share Values'!C343</f>
        <v>12377.8</v>
      </c>
      <c r="U349" s="9">
        <f>Returns!T349/Returns!$T$18-1</f>
        <v>-0.1639672011563349</v>
      </c>
      <c r="V349" s="9"/>
      <c r="W349" s="17">
        <f t="shared" ca="1" si="85"/>
        <v>3.5768413040293545E-3</v>
      </c>
      <c r="X349" s="17">
        <f t="shared" ca="1" si="86"/>
        <v>0</v>
      </c>
      <c r="Y349" s="17" t="str">
        <f t="shared" ca="1" si="87"/>
        <v/>
      </c>
      <c r="Z349" s="17"/>
      <c r="AA349" s="17">
        <f t="shared" si="88"/>
        <v>3.7708919578633981E-3</v>
      </c>
      <c r="AB349" s="17">
        <f t="shared" ca="1" si="89"/>
        <v>-1.9405065383404363E-4</v>
      </c>
    </row>
    <row r="350" spans="2:28">
      <c r="B350" s="2">
        <f t="shared" ca="1" si="79"/>
        <v>333</v>
      </c>
      <c r="D350" s="3">
        <f t="shared" si="80"/>
        <v>42946</v>
      </c>
      <c r="E350" s="4" t="str">
        <f t="shared" si="76"/>
        <v/>
      </c>
      <c r="F350" s="9" t="str">
        <f ca="1">IFERROR(Returns!E350/E$18-1,"")</f>
        <v/>
      </c>
      <c r="G350" s="4" t="str">
        <f t="shared" si="77"/>
        <v/>
      </c>
      <c r="H350" s="9" t="str">
        <f>IFERROR(Returns!G350/G$18-1,"")</f>
        <v/>
      </c>
      <c r="I350" s="9"/>
      <c r="J350" s="17" t="str">
        <f t="shared" ca="1" si="75"/>
        <v/>
      </c>
      <c r="K350" s="17">
        <f t="shared" ca="1" si="81"/>
        <v>0</v>
      </c>
      <c r="L350" s="17" t="str">
        <f t="shared" ca="1" si="82"/>
        <v/>
      </c>
      <c r="M350" s="9"/>
      <c r="N350" s="17" t="str">
        <f t="shared" si="83"/>
        <v/>
      </c>
      <c r="O350" s="17" t="str">
        <f t="shared" ca="1" si="84"/>
        <v/>
      </c>
      <c r="Q350" s="3">
        <f>+'Share Values'!E344</f>
        <v>42397</v>
      </c>
      <c r="R350" s="4">
        <f ca="1">+'Share Values'!CD344</f>
        <v>974574.522</v>
      </c>
      <c r="S350" s="9">
        <f t="shared" ca="1" si="78"/>
        <v>-2.5425478000000057E-2</v>
      </c>
      <c r="T350" s="4">
        <f>+'Share Values'!C344</f>
        <v>12591.9</v>
      </c>
      <c r="U350" s="9">
        <f>Returns!T350/Returns!$T$18-1</f>
        <v>-0.14950626122901101</v>
      </c>
      <c r="V350" s="9"/>
      <c r="W350" s="17">
        <f t="shared" ca="1" si="85"/>
        <v>2.8016691826284745E-3</v>
      </c>
      <c r="X350" s="17">
        <f t="shared" ca="1" si="86"/>
        <v>0</v>
      </c>
      <c r="Y350" s="17" t="str">
        <f t="shared" ca="1" si="87"/>
        <v/>
      </c>
      <c r="Z350" s="17"/>
      <c r="AA350" s="17">
        <f t="shared" si="88"/>
        <v>1.7297096414548685E-2</v>
      </c>
      <c r="AB350" s="17">
        <f t="shared" ca="1" si="89"/>
        <v>-1.449542723192021E-2</v>
      </c>
    </row>
    <row r="351" spans="2:28">
      <c r="B351" s="2">
        <f t="shared" ca="1" si="79"/>
        <v>334</v>
      </c>
      <c r="D351" s="3">
        <f t="shared" si="80"/>
        <v>42947</v>
      </c>
      <c r="E351" s="4" t="str">
        <f t="shared" si="76"/>
        <v/>
      </c>
      <c r="F351" s="9" t="str">
        <f ca="1">IFERROR(Returns!E351/E$18-1,"")</f>
        <v/>
      </c>
      <c r="G351" s="4" t="str">
        <f t="shared" si="77"/>
        <v/>
      </c>
      <c r="H351" s="9" t="str">
        <f>IFERROR(Returns!G351/G$18-1,"")</f>
        <v/>
      </c>
      <c r="I351" s="9"/>
      <c r="J351" s="17" t="str">
        <f t="shared" ca="1" si="75"/>
        <v/>
      </c>
      <c r="K351" s="17">
        <f t="shared" ca="1" si="81"/>
        <v>0</v>
      </c>
      <c r="L351" s="17" t="str">
        <f t="shared" ca="1" si="82"/>
        <v/>
      </c>
      <c r="M351" s="9"/>
      <c r="N351" s="17" t="str">
        <f t="shared" si="83"/>
        <v/>
      </c>
      <c r="O351" s="17" t="str">
        <f t="shared" ca="1" si="84"/>
        <v/>
      </c>
      <c r="Q351" s="3">
        <f>+'Share Values'!E345</f>
        <v>42398</v>
      </c>
      <c r="R351" s="4">
        <f ca="1">+'Share Values'!CD345</f>
        <v>980719.10199999996</v>
      </c>
      <c r="S351" s="9">
        <f t="shared" ca="1" si="78"/>
        <v>-1.9280897999999991E-2</v>
      </c>
      <c r="T351" s="4">
        <f>+'Share Values'!C345</f>
        <v>12822.1</v>
      </c>
      <c r="U351" s="9">
        <f>Returns!T351/Returns!$T$18-1</f>
        <v>-0.1339578802328879</v>
      </c>
      <c r="V351" s="9"/>
      <c r="W351" s="17">
        <f t="shared" ca="1" si="85"/>
        <v>6.3048847074209657E-3</v>
      </c>
      <c r="X351" s="17">
        <f t="shared" ca="1" si="86"/>
        <v>0</v>
      </c>
      <c r="Y351" s="17" t="str">
        <f t="shared" ca="1" si="87"/>
        <v/>
      </c>
      <c r="Z351" s="17"/>
      <c r="AA351" s="17">
        <f t="shared" si="88"/>
        <v>1.8281593722949019E-2</v>
      </c>
      <c r="AB351" s="17">
        <f t="shared" ca="1" si="89"/>
        <v>-1.1976709015528053E-2</v>
      </c>
    </row>
    <row r="352" spans="2:28">
      <c r="B352" s="2">
        <f t="shared" ca="1" si="79"/>
        <v>335</v>
      </c>
      <c r="D352" s="3">
        <f t="shared" si="80"/>
        <v>42948</v>
      </c>
      <c r="E352" s="4" t="str">
        <f t="shared" si="76"/>
        <v/>
      </c>
      <c r="F352" s="9" t="str">
        <f ca="1">IFERROR(Returns!E352/E$18-1,"")</f>
        <v/>
      </c>
      <c r="G352" s="4" t="str">
        <f t="shared" si="77"/>
        <v/>
      </c>
      <c r="H352" s="9" t="str">
        <f>IFERROR(Returns!G352/G$18-1,"")</f>
        <v/>
      </c>
      <c r="I352" s="9"/>
      <c r="J352" s="17" t="str">
        <f t="shared" ca="1" si="75"/>
        <v/>
      </c>
      <c r="K352" s="17">
        <f t="shared" ca="1" si="81"/>
        <v>0</v>
      </c>
      <c r="L352" s="17" t="str">
        <f t="shared" ca="1" si="82"/>
        <v/>
      </c>
      <c r="M352" s="9"/>
      <c r="N352" s="17" t="str">
        <f t="shared" si="83"/>
        <v/>
      </c>
      <c r="O352" s="17" t="str">
        <f t="shared" ca="1" si="84"/>
        <v/>
      </c>
      <c r="Q352" s="3">
        <f>+'Share Values'!E346</f>
        <v>42401</v>
      </c>
      <c r="R352" s="4">
        <f ca="1">+'Share Values'!CD346</f>
        <v>976106.63199999998</v>
      </c>
      <c r="S352" s="9">
        <f t="shared" ca="1" si="78"/>
        <v>-2.389336799999997E-2</v>
      </c>
      <c r="T352" s="4">
        <f>+'Share Values'!C346</f>
        <v>12674.4</v>
      </c>
      <c r="U352" s="9">
        <f>Returns!T352/Returns!$T$18-1</f>
        <v>-0.14393397003795916</v>
      </c>
      <c r="V352" s="9"/>
      <c r="W352" s="17">
        <f t="shared" ca="1" si="85"/>
        <v>-4.7031509742123667E-3</v>
      </c>
      <c r="X352" s="17">
        <f t="shared" ca="1" si="86"/>
        <v>-4.7031509742123667E-3</v>
      </c>
      <c r="Y352" s="17">
        <f t="shared" ca="1" si="87"/>
        <v>-4.7031509742123667E-3</v>
      </c>
      <c r="Z352" s="17"/>
      <c r="AA352" s="17">
        <f t="shared" si="88"/>
        <v>-1.1519173926268E-2</v>
      </c>
      <c r="AB352" s="17">
        <f t="shared" ca="1" si="89"/>
        <v>6.8160229520556337E-3</v>
      </c>
    </row>
    <row r="353" spans="2:28">
      <c r="B353" s="2">
        <f t="shared" ca="1" si="79"/>
        <v>336</v>
      </c>
      <c r="D353" s="3">
        <f t="shared" si="80"/>
        <v>42949</v>
      </c>
      <c r="E353" s="4" t="str">
        <f t="shared" si="76"/>
        <v/>
      </c>
      <c r="F353" s="9" t="str">
        <f ca="1">IFERROR(Returns!E353/E$18-1,"")</f>
        <v/>
      </c>
      <c r="G353" s="4" t="str">
        <f t="shared" si="77"/>
        <v/>
      </c>
      <c r="H353" s="9" t="str">
        <f>IFERROR(Returns!G353/G$18-1,"")</f>
        <v/>
      </c>
      <c r="I353" s="9"/>
      <c r="J353" s="17" t="str">
        <f t="shared" ca="1" si="75"/>
        <v/>
      </c>
      <c r="K353" s="17">
        <f t="shared" ca="1" si="81"/>
        <v>0</v>
      </c>
      <c r="L353" s="17" t="str">
        <f t="shared" ca="1" si="82"/>
        <v/>
      </c>
      <c r="M353" s="9"/>
      <c r="N353" s="17" t="str">
        <f t="shared" si="83"/>
        <v/>
      </c>
      <c r="O353" s="17" t="str">
        <f t="shared" ca="1" si="84"/>
        <v/>
      </c>
      <c r="Q353" s="3">
        <f>+'Share Values'!E347</f>
        <v>42402</v>
      </c>
      <c r="R353" s="4">
        <f ca="1">+'Share Values'!CD347</f>
        <v>971422.71200000006</v>
      </c>
      <c r="S353" s="9">
        <f t="shared" ca="1" si="78"/>
        <v>-2.8577287999999923E-2</v>
      </c>
      <c r="T353" s="4">
        <f>+'Share Values'!C347</f>
        <v>12442.3</v>
      </c>
      <c r="U353" s="9">
        <f>Returns!T353/Returns!$T$18-1</f>
        <v>-0.15961068258878519</v>
      </c>
      <c r="V353" s="9"/>
      <c r="W353" s="17">
        <f t="shared" ca="1" si="85"/>
        <v>-4.7985740967693147E-3</v>
      </c>
      <c r="X353" s="17">
        <f t="shared" ca="1" si="86"/>
        <v>-4.7985740967693147E-3</v>
      </c>
      <c r="Y353" s="17">
        <f t="shared" ca="1" si="87"/>
        <v>-9.4791566525436188E-3</v>
      </c>
      <c r="Z353" s="17"/>
      <c r="AA353" s="17">
        <f t="shared" si="88"/>
        <v>-1.8312503944959979E-2</v>
      </c>
      <c r="AB353" s="17">
        <f t="shared" ca="1" si="89"/>
        <v>1.3513929848190664E-2</v>
      </c>
    </row>
    <row r="354" spans="2:28">
      <c r="B354" s="2">
        <f t="shared" ca="1" si="79"/>
        <v>337</v>
      </c>
      <c r="D354" s="3">
        <f t="shared" si="80"/>
        <v>42950</v>
      </c>
      <c r="E354" s="4" t="str">
        <f t="shared" si="76"/>
        <v/>
      </c>
      <c r="F354" s="9" t="str">
        <f ca="1">IFERROR(Returns!E354/E$18-1,"")</f>
        <v/>
      </c>
      <c r="G354" s="4" t="str">
        <f t="shared" si="77"/>
        <v/>
      </c>
      <c r="H354" s="9" t="str">
        <f>IFERROR(Returns!G354/G$18-1,"")</f>
        <v/>
      </c>
      <c r="I354" s="9"/>
      <c r="J354" s="17" t="str">
        <f t="shared" ca="1" si="75"/>
        <v/>
      </c>
      <c r="K354" s="17">
        <f t="shared" ca="1" si="81"/>
        <v>0</v>
      </c>
      <c r="L354" s="17" t="str">
        <f t="shared" ca="1" si="82"/>
        <v/>
      </c>
      <c r="M354" s="9"/>
      <c r="N354" s="17" t="str">
        <f t="shared" si="83"/>
        <v/>
      </c>
      <c r="O354" s="17" t="str">
        <f t="shared" ca="1" si="84"/>
        <v/>
      </c>
      <c r="Q354" s="3">
        <f>+'Share Values'!E348</f>
        <v>42403</v>
      </c>
      <c r="R354" s="4">
        <f ca="1">+'Share Values'!CD348</f>
        <v>972289.24199999997</v>
      </c>
      <c r="S354" s="9">
        <f t="shared" ca="1" si="78"/>
        <v>-2.7710758000000002E-2</v>
      </c>
      <c r="T354" s="4">
        <f>+'Share Values'!C348</f>
        <v>12593</v>
      </c>
      <c r="U354" s="9">
        <f>Returns!T354/Returns!$T$18-1</f>
        <v>-0.1494319640131303</v>
      </c>
      <c r="V354" s="9"/>
      <c r="W354" s="17">
        <f t="shared" ca="1" si="85"/>
        <v>8.9202155693457463E-4</v>
      </c>
      <c r="X354" s="17">
        <f t="shared" ca="1" si="86"/>
        <v>0</v>
      </c>
      <c r="Y354" s="17" t="str">
        <f t="shared" ca="1" si="87"/>
        <v/>
      </c>
      <c r="Z354" s="17"/>
      <c r="AA354" s="17">
        <f t="shared" si="88"/>
        <v>1.2111908569959029E-2</v>
      </c>
      <c r="AB354" s="17">
        <f t="shared" ca="1" si="89"/>
        <v>-1.1219887013024454E-2</v>
      </c>
    </row>
    <row r="355" spans="2:28">
      <c r="B355" s="2">
        <f t="shared" ca="1" si="79"/>
        <v>338</v>
      </c>
      <c r="D355" s="3">
        <f t="shared" si="80"/>
        <v>42951</v>
      </c>
      <c r="E355" s="4" t="str">
        <f t="shared" si="76"/>
        <v/>
      </c>
      <c r="F355" s="9" t="str">
        <f ca="1">IFERROR(Returns!E355/E$18-1,"")</f>
        <v/>
      </c>
      <c r="G355" s="4" t="str">
        <f t="shared" si="77"/>
        <v/>
      </c>
      <c r="H355" s="9" t="str">
        <f>IFERROR(Returns!G355/G$18-1,"")</f>
        <v/>
      </c>
      <c r="I355" s="9"/>
      <c r="J355" s="17" t="str">
        <f t="shared" ca="1" si="75"/>
        <v/>
      </c>
      <c r="K355" s="17">
        <f t="shared" ca="1" si="81"/>
        <v>0</v>
      </c>
      <c r="L355" s="17" t="str">
        <f t="shared" ca="1" si="82"/>
        <v/>
      </c>
      <c r="M355" s="9"/>
      <c r="N355" s="17" t="str">
        <f t="shared" si="83"/>
        <v/>
      </c>
      <c r="O355" s="17" t="str">
        <f t="shared" ca="1" si="84"/>
        <v/>
      </c>
      <c r="Q355" s="3">
        <f>+'Share Values'!E349</f>
        <v>42404</v>
      </c>
      <c r="R355" s="4">
        <f ca="1">+'Share Values'!CD349</f>
        <v>980538.23200000008</v>
      </c>
      <c r="S355" s="9">
        <f t="shared" ca="1" si="78"/>
        <v>-1.9461767999999879E-2</v>
      </c>
      <c r="T355" s="4">
        <f>+'Share Values'!C349</f>
        <v>12774.5</v>
      </c>
      <c r="U355" s="9">
        <f>Returns!T355/Returns!$T$18-1</f>
        <v>-0.13717292339281606</v>
      </c>
      <c r="V355" s="9"/>
      <c r="W355" s="17">
        <f t="shared" ca="1" si="85"/>
        <v>8.4840905809386857E-3</v>
      </c>
      <c r="X355" s="17">
        <f t="shared" ca="1" si="86"/>
        <v>0</v>
      </c>
      <c r="Y355" s="17" t="str">
        <f t="shared" ca="1" si="87"/>
        <v/>
      </c>
      <c r="Z355" s="17"/>
      <c r="AA355" s="17">
        <f t="shared" si="88"/>
        <v>1.4412768998649961E-2</v>
      </c>
      <c r="AB355" s="17">
        <f t="shared" ca="1" si="89"/>
        <v>-5.928678417711275E-3</v>
      </c>
    </row>
    <row r="356" spans="2:28">
      <c r="B356" s="2">
        <f t="shared" ca="1" si="79"/>
        <v>339</v>
      </c>
      <c r="D356" s="3">
        <f t="shared" si="80"/>
        <v>42952</v>
      </c>
      <c r="E356" s="4" t="str">
        <f t="shared" si="76"/>
        <v/>
      </c>
      <c r="F356" s="9" t="str">
        <f ca="1">IFERROR(Returns!E356/E$18-1,"")</f>
        <v/>
      </c>
      <c r="G356" s="4" t="str">
        <f t="shared" si="77"/>
        <v/>
      </c>
      <c r="H356" s="9" t="str">
        <f>IFERROR(Returns!G356/G$18-1,"")</f>
        <v/>
      </c>
      <c r="I356" s="9"/>
      <c r="J356" s="17" t="str">
        <f t="shared" ca="1" si="75"/>
        <v/>
      </c>
      <c r="K356" s="17">
        <f t="shared" ca="1" si="81"/>
        <v>0</v>
      </c>
      <c r="L356" s="17" t="str">
        <f t="shared" ca="1" si="82"/>
        <v/>
      </c>
      <c r="M356" s="9"/>
      <c r="N356" s="17" t="str">
        <f t="shared" si="83"/>
        <v/>
      </c>
      <c r="O356" s="17" t="str">
        <f t="shared" ca="1" si="84"/>
        <v/>
      </c>
      <c r="Q356" s="3">
        <f>+'Share Values'!E350</f>
        <v>42405</v>
      </c>
      <c r="R356" s="4">
        <f ca="1">+'Share Values'!CD350</f>
        <v>981455.18200000003</v>
      </c>
      <c r="S356" s="9">
        <f t="shared" ca="1" si="78"/>
        <v>-1.8544817999999963E-2</v>
      </c>
      <c r="T356" s="4">
        <f>+'Share Values'!C350</f>
        <v>12764</v>
      </c>
      <c r="U356" s="9">
        <f>Returns!T356/Returns!$T$18-1</f>
        <v>-0.13788212408985911</v>
      </c>
      <c r="V356" s="9"/>
      <c r="W356" s="17">
        <f t="shared" ca="1" si="85"/>
        <v>9.3514966584185011E-4</v>
      </c>
      <c r="X356" s="17">
        <f t="shared" ca="1" si="86"/>
        <v>0</v>
      </c>
      <c r="Y356" s="17" t="str">
        <f t="shared" ca="1" si="87"/>
        <v/>
      </c>
      <c r="Z356" s="17"/>
      <c r="AA356" s="17">
        <f t="shared" si="88"/>
        <v>-8.2194997847273576E-4</v>
      </c>
      <c r="AB356" s="17">
        <f t="shared" ca="1" si="89"/>
        <v>1.7570996443145859E-3</v>
      </c>
    </row>
    <row r="357" spans="2:28">
      <c r="B357" s="2">
        <f t="shared" ca="1" si="79"/>
        <v>340</v>
      </c>
      <c r="D357" s="3">
        <f t="shared" si="80"/>
        <v>42953</v>
      </c>
      <c r="E357" s="4" t="str">
        <f t="shared" si="76"/>
        <v/>
      </c>
      <c r="F357" s="9" t="str">
        <f ca="1">IFERROR(Returns!E357/E$18-1,"")</f>
        <v/>
      </c>
      <c r="G357" s="4" t="str">
        <f t="shared" si="77"/>
        <v/>
      </c>
      <c r="H357" s="9" t="str">
        <f>IFERROR(Returns!G357/G$18-1,"")</f>
        <v/>
      </c>
      <c r="I357" s="9"/>
      <c r="J357" s="17" t="str">
        <f t="shared" ca="1" si="75"/>
        <v/>
      </c>
      <c r="K357" s="17">
        <f t="shared" ca="1" si="81"/>
        <v>0</v>
      </c>
      <c r="L357" s="17" t="str">
        <f t="shared" ca="1" si="82"/>
        <v/>
      </c>
      <c r="M357" s="9"/>
      <c r="N357" s="17" t="str">
        <f t="shared" si="83"/>
        <v/>
      </c>
      <c r="O357" s="17" t="str">
        <f t="shared" ca="1" si="84"/>
        <v/>
      </c>
      <c r="Q357" s="3">
        <f>+'Share Values'!E351</f>
        <v>42408</v>
      </c>
      <c r="R357" s="4">
        <f ca="1">+'Share Values'!CD351</f>
        <v>984157.69200000004</v>
      </c>
      <c r="S357" s="9">
        <f t="shared" ca="1" si="78"/>
        <v>-1.5842307999999972E-2</v>
      </c>
      <c r="T357" s="4">
        <f>+'Share Values'!C351</f>
        <v>12535.4</v>
      </c>
      <c r="U357" s="9">
        <f>Returns!T357/Returns!$T$18-1</f>
        <v>-0.15332243640833754</v>
      </c>
      <c r="V357" s="9"/>
      <c r="W357" s="17">
        <f t="shared" ca="1" si="85"/>
        <v>2.7535745386690902E-3</v>
      </c>
      <c r="X357" s="17">
        <f t="shared" ca="1" si="86"/>
        <v>0</v>
      </c>
      <c r="Y357" s="17" t="str">
        <f t="shared" ca="1" si="87"/>
        <v/>
      </c>
      <c r="Z357" s="17"/>
      <c r="AA357" s="17">
        <f t="shared" si="88"/>
        <v>-1.7909746161078099E-2</v>
      </c>
      <c r="AB357" s="17">
        <f t="shared" ca="1" si="89"/>
        <v>2.066332069974719E-2</v>
      </c>
    </row>
    <row r="358" spans="2:28">
      <c r="B358" s="2">
        <f t="shared" ca="1" si="79"/>
        <v>341</v>
      </c>
      <c r="D358" s="3">
        <f t="shared" si="80"/>
        <v>42954</v>
      </c>
      <c r="E358" s="4" t="str">
        <f t="shared" si="76"/>
        <v/>
      </c>
      <c r="F358" s="9" t="str">
        <f ca="1">IFERROR(Returns!E358/E$18-1,"")</f>
        <v/>
      </c>
      <c r="G358" s="4" t="str">
        <f t="shared" si="77"/>
        <v/>
      </c>
      <c r="H358" s="9" t="str">
        <f>IFERROR(Returns!G358/G$18-1,"")</f>
        <v/>
      </c>
      <c r="I358" s="9"/>
      <c r="J358" s="17" t="str">
        <f t="shared" ca="1" si="75"/>
        <v/>
      </c>
      <c r="K358" s="17">
        <f t="shared" ca="1" si="81"/>
        <v>0</v>
      </c>
      <c r="L358" s="17" t="str">
        <f t="shared" ca="1" si="82"/>
        <v/>
      </c>
      <c r="M358" s="9"/>
      <c r="N358" s="17" t="str">
        <f t="shared" si="83"/>
        <v/>
      </c>
      <c r="O358" s="17" t="str">
        <f t="shared" ca="1" si="84"/>
        <v/>
      </c>
      <c r="Q358" s="3">
        <f>+'Share Values'!E352</f>
        <v>42409</v>
      </c>
      <c r="R358" s="4">
        <f ca="1">+'Share Values'!CD352</f>
        <v>978546.30200000003</v>
      </c>
      <c r="S358" s="9">
        <f t="shared" ca="1" si="78"/>
        <v>-2.1453697999999966E-2</v>
      </c>
      <c r="T358" s="4">
        <f>+'Share Values'!C352</f>
        <v>12282.7</v>
      </c>
      <c r="U358" s="9">
        <f>Returns!T358/Returns!$T$18-1</f>
        <v>-0.17039053318383823</v>
      </c>
      <c r="V358" s="9"/>
      <c r="W358" s="17">
        <f t="shared" ca="1" si="85"/>
        <v>-5.7017183786843839E-3</v>
      </c>
      <c r="X358" s="17">
        <f t="shared" ca="1" si="86"/>
        <v>-5.7017183786843839E-3</v>
      </c>
      <c r="Y358" s="17">
        <f t="shared" ca="1" si="87"/>
        <v>-5.7017183786843839E-3</v>
      </c>
      <c r="Z358" s="17"/>
      <c r="AA358" s="17">
        <f t="shared" si="88"/>
        <v>-2.0158909966973448E-2</v>
      </c>
      <c r="AB358" s="17">
        <f t="shared" ca="1" si="89"/>
        <v>1.4457191588289064E-2</v>
      </c>
    </row>
    <row r="359" spans="2:28">
      <c r="B359" s="2">
        <f t="shared" ca="1" si="79"/>
        <v>342</v>
      </c>
      <c r="D359" s="3">
        <f t="shared" si="80"/>
        <v>42955</v>
      </c>
      <c r="E359" s="4" t="str">
        <f t="shared" si="76"/>
        <v/>
      </c>
      <c r="F359" s="9" t="str">
        <f ca="1">IFERROR(Returns!E359/E$18-1,"")</f>
        <v/>
      </c>
      <c r="G359" s="4" t="str">
        <f t="shared" si="77"/>
        <v/>
      </c>
      <c r="H359" s="9" t="str">
        <f>IFERROR(Returns!G359/G$18-1,"")</f>
        <v/>
      </c>
      <c r="I359" s="9"/>
      <c r="J359" s="17" t="str">
        <f t="shared" ca="1" si="75"/>
        <v/>
      </c>
      <c r="K359" s="17">
        <f t="shared" ca="1" si="81"/>
        <v>0</v>
      </c>
      <c r="L359" s="17" t="str">
        <f t="shared" ca="1" si="82"/>
        <v/>
      </c>
      <c r="M359" s="9"/>
      <c r="N359" s="17" t="str">
        <f t="shared" si="83"/>
        <v/>
      </c>
      <c r="O359" s="17" t="str">
        <f t="shared" ca="1" si="84"/>
        <v/>
      </c>
      <c r="Q359" s="3">
        <f>+'Share Values'!E353</f>
        <v>42410</v>
      </c>
      <c r="R359" s="4">
        <f ca="1">+'Share Values'!CD353</f>
        <v>981208.05200000003</v>
      </c>
      <c r="S359" s="9">
        <f t="shared" ca="1" si="78"/>
        <v>-1.8791947999999947E-2</v>
      </c>
      <c r="T359" s="4">
        <f>+'Share Values'!C353</f>
        <v>12185.7</v>
      </c>
      <c r="U359" s="9">
        <f>Returns!T359/Returns!$T$18-1</f>
        <v>-0.17694219676604472</v>
      </c>
      <c r="V359" s="9"/>
      <c r="W359" s="17">
        <f t="shared" ca="1" si="85"/>
        <v>2.7201063399451275E-3</v>
      </c>
      <c r="X359" s="17">
        <f t="shared" ca="1" si="86"/>
        <v>0</v>
      </c>
      <c r="Y359" s="17" t="str">
        <f t="shared" ca="1" si="87"/>
        <v/>
      </c>
      <c r="Z359" s="17"/>
      <c r="AA359" s="17">
        <f t="shared" si="88"/>
        <v>-7.8972864272512933E-3</v>
      </c>
      <c r="AB359" s="17">
        <f t="shared" ca="1" si="89"/>
        <v>1.0617392767196421E-2</v>
      </c>
    </row>
    <row r="360" spans="2:28">
      <c r="B360" s="2">
        <f t="shared" ca="1" si="79"/>
        <v>343</v>
      </c>
      <c r="D360" s="3">
        <f t="shared" si="80"/>
        <v>42956</v>
      </c>
      <c r="E360" s="4" t="str">
        <f t="shared" si="76"/>
        <v/>
      </c>
      <c r="F360" s="9" t="str">
        <f ca="1">IFERROR(Returns!E360/E$18-1,"")</f>
        <v/>
      </c>
      <c r="G360" s="4" t="str">
        <f t="shared" si="77"/>
        <v/>
      </c>
      <c r="H360" s="9" t="str">
        <f>IFERROR(Returns!G360/G$18-1,"")</f>
        <v/>
      </c>
      <c r="I360" s="9"/>
      <c r="J360" s="17" t="str">
        <f t="shared" ca="1" si="75"/>
        <v/>
      </c>
      <c r="K360" s="17">
        <f t="shared" ca="1" si="81"/>
        <v>0</v>
      </c>
      <c r="L360" s="17" t="str">
        <f t="shared" ca="1" si="82"/>
        <v/>
      </c>
      <c r="M360" s="9"/>
      <c r="N360" s="17" t="str">
        <f t="shared" si="83"/>
        <v/>
      </c>
      <c r="O360" s="17" t="str">
        <f t="shared" ca="1" si="84"/>
        <v/>
      </c>
      <c r="Q360" s="3">
        <f>+'Share Values'!E354</f>
        <v>42411</v>
      </c>
      <c r="R360" s="4">
        <f ca="1">+'Share Values'!CD354</f>
        <v>985629.44200000004</v>
      </c>
      <c r="S360" s="9">
        <f t="shared" ca="1" si="78"/>
        <v>-1.4370557999999978E-2</v>
      </c>
      <c r="T360" s="4">
        <f>+'Share Values'!C354</f>
        <v>12087.4</v>
      </c>
      <c r="U360" s="9">
        <f>Returns!T360/Returns!$T$18-1</f>
        <v>-0.18358166614883764</v>
      </c>
      <c r="V360" s="9"/>
      <c r="W360" s="17">
        <f t="shared" ca="1" si="85"/>
        <v>4.5060677916246572E-3</v>
      </c>
      <c r="X360" s="17">
        <f t="shared" ca="1" si="86"/>
        <v>0</v>
      </c>
      <c r="Y360" s="17" t="str">
        <f t="shared" ca="1" si="87"/>
        <v/>
      </c>
      <c r="Z360" s="17"/>
      <c r="AA360" s="17">
        <f t="shared" si="88"/>
        <v>-8.0668324347391573E-3</v>
      </c>
      <c r="AB360" s="17">
        <f t="shared" ca="1" si="89"/>
        <v>1.2572900226363815E-2</v>
      </c>
    </row>
    <row r="361" spans="2:28">
      <c r="B361" s="2">
        <f t="shared" ca="1" si="79"/>
        <v>344</v>
      </c>
      <c r="D361" s="3">
        <f t="shared" si="80"/>
        <v>42957</v>
      </c>
      <c r="E361" s="4" t="str">
        <f t="shared" si="76"/>
        <v/>
      </c>
      <c r="F361" s="9" t="str">
        <f ca="1">IFERROR(Returns!E361/E$18-1,"")</f>
        <v/>
      </c>
      <c r="G361" s="4" t="str">
        <f t="shared" si="77"/>
        <v/>
      </c>
      <c r="H361" s="9" t="str">
        <f>IFERROR(Returns!G361/G$18-1,"")</f>
        <v/>
      </c>
      <c r="I361" s="9"/>
      <c r="J361" s="17" t="str">
        <f t="shared" ca="1" si="75"/>
        <v/>
      </c>
      <c r="K361" s="17">
        <f t="shared" ca="1" si="81"/>
        <v>0</v>
      </c>
      <c r="L361" s="17" t="str">
        <f t="shared" ca="1" si="82"/>
        <v/>
      </c>
      <c r="M361" s="9"/>
      <c r="N361" s="17" t="str">
        <f t="shared" si="83"/>
        <v/>
      </c>
      <c r="O361" s="17" t="str">
        <f t="shared" ca="1" si="84"/>
        <v/>
      </c>
      <c r="Q361" s="3">
        <f>+'Share Values'!E355</f>
        <v>42412</v>
      </c>
      <c r="R361" s="4">
        <f ca="1">+'Share Values'!CD355</f>
        <v>985661.522</v>
      </c>
      <c r="S361" s="9">
        <f t="shared" ca="1" si="78"/>
        <v>-1.4338477999999988E-2</v>
      </c>
      <c r="T361" s="4">
        <f>+'Share Values'!C355</f>
        <v>12381.2</v>
      </c>
      <c r="U361" s="9">
        <f>Returns!T361/Returns!$T$18-1</f>
        <v>-0.16373755521633993</v>
      </c>
      <c r="V361" s="9"/>
      <c r="W361" s="17">
        <f t="shared" ca="1" si="85"/>
        <v>3.2547729027720962E-5</v>
      </c>
      <c r="X361" s="17">
        <f t="shared" ca="1" si="86"/>
        <v>0</v>
      </c>
      <c r="Y361" s="17" t="str">
        <f t="shared" ca="1" si="87"/>
        <v/>
      </c>
      <c r="Z361" s="17"/>
      <c r="AA361" s="17">
        <f t="shared" si="88"/>
        <v>2.4306302430630256E-2</v>
      </c>
      <c r="AB361" s="17">
        <f t="shared" ca="1" si="89"/>
        <v>-2.4273754701602535E-2</v>
      </c>
    </row>
    <row r="362" spans="2:28">
      <c r="B362" s="2">
        <f t="shared" ca="1" si="79"/>
        <v>345</v>
      </c>
      <c r="D362" s="3">
        <f t="shared" si="80"/>
        <v>42958</v>
      </c>
      <c r="E362" s="4" t="str">
        <f t="shared" si="76"/>
        <v/>
      </c>
      <c r="F362" s="9" t="str">
        <f ca="1">IFERROR(Returns!E362/E$18-1,"")</f>
        <v/>
      </c>
      <c r="G362" s="4" t="str">
        <f t="shared" si="77"/>
        <v/>
      </c>
      <c r="H362" s="9" t="str">
        <f>IFERROR(Returns!G362/G$18-1,"")</f>
        <v/>
      </c>
      <c r="I362" s="9"/>
      <c r="J362" s="17" t="str">
        <f t="shared" ca="1" si="75"/>
        <v/>
      </c>
      <c r="K362" s="17">
        <f t="shared" ca="1" si="81"/>
        <v>0</v>
      </c>
      <c r="L362" s="17" t="str">
        <f t="shared" ca="1" si="82"/>
        <v/>
      </c>
      <c r="M362" s="9"/>
      <c r="N362" s="17" t="str">
        <f t="shared" si="83"/>
        <v/>
      </c>
      <c r="O362" s="17" t="str">
        <f t="shared" ca="1" si="84"/>
        <v/>
      </c>
      <c r="Q362" s="3">
        <f>+'Share Values'!E356</f>
        <v>42416</v>
      </c>
      <c r="R362" s="4">
        <f ca="1">+'Share Values'!CD356</f>
        <v>987468.73199999996</v>
      </c>
      <c r="S362" s="9">
        <f t="shared" ca="1" si="78"/>
        <v>-1.253126800000004E-2</v>
      </c>
      <c r="T362" s="4">
        <f>+'Share Values'!C356</f>
        <v>12555</v>
      </c>
      <c r="U362" s="9">
        <f>Returns!T362/Returns!$T$18-1</f>
        <v>-0.1519985951071906</v>
      </c>
      <c r="V362" s="9"/>
      <c r="W362" s="17">
        <f t="shared" ca="1" si="85"/>
        <v>1.8334995935855858E-3</v>
      </c>
      <c r="X362" s="17">
        <f t="shared" ca="1" si="86"/>
        <v>0</v>
      </c>
      <c r="Y362" s="17" t="str">
        <f t="shared" ca="1" si="87"/>
        <v/>
      </c>
      <c r="Z362" s="17"/>
      <c r="AA362" s="17">
        <f t="shared" si="88"/>
        <v>1.4037411559461033E-2</v>
      </c>
      <c r="AB362" s="17">
        <f t="shared" ca="1" si="89"/>
        <v>-1.2203911965875447E-2</v>
      </c>
    </row>
    <row r="363" spans="2:28">
      <c r="B363" s="2">
        <f t="shared" ca="1" si="79"/>
        <v>346</v>
      </c>
      <c r="D363" s="3">
        <f t="shared" si="80"/>
        <v>42959</v>
      </c>
      <c r="E363" s="4" t="str">
        <f t="shared" si="76"/>
        <v/>
      </c>
      <c r="F363" s="9" t="str">
        <f ca="1">IFERROR(Returns!E363/E$18-1,"")</f>
        <v/>
      </c>
      <c r="G363" s="4" t="str">
        <f t="shared" si="77"/>
        <v/>
      </c>
      <c r="H363" s="9" t="str">
        <f>IFERROR(Returns!G363/G$18-1,"")</f>
        <v/>
      </c>
      <c r="I363" s="9"/>
      <c r="J363" s="17" t="str">
        <f t="shared" ca="1" si="75"/>
        <v/>
      </c>
      <c r="K363" s="17">
        <f t="shared" ca="1" si="81"/>
        <v>0</v>
      </c>
      <c r="L363" s="17" t="str">
        <f t="shared" ca="1" si="82"/>
        <v/>
      </c>
      <c r="M363" s="9"/>
      <c r="N363" s="17" t="str">
        <f t="shared" si="83"/>
        <v/>
      </c>
      <c r="O363" s="17" t="str">
        <f t="shared" ca="1" si="84"/>
        <v/>
      </c>
      <c r="Q363" s="3">
        <f>+'Share Values'!E357</f>
        <v>42417</v>
      </c>
      <c r="R363" s="4">
        <f ca="1">+'Share Values'!CD357</f>
        <v>999008.10199999996</v>
      </c>
      <c r="S363" s="9">
        <f t="shared" ca="1" si="78"/>
        <v>-9.9189799999999106E-4</v>
      </c>
      <c r="T363" s="4">
        <f>+'Share Values'!C357</f>
        <v>12867.2</v>
      </c>
      <c r="U363" s="9">
        <f>Returns!T363/Returns!$T$18-1</f>
        <v>-0.13091169438177952</v>
      </c>
      <c r="V363" s="9"/>
      <c r="W363" s="17">
        <f t="shared" ca="1" si="85"/>
        <v>1.1685807991741015E-2</v>
      </c>
      <c r="X363" s="17">
        <f t="shared" ca="1" si="86"/>
        <v>0</v>
      </c>
      <c r="Y363" s="17" t="str">
        <f t="shared" ca="1" si="87"/>
        <v/>
      </c>
      <c r="Z363" s="17"/>
      <c r="AA363" s="17">
        <f t="shared" si="88"/>
        <v>2.4866587017124742E-2</v>
      </c>
      <c r="AB363" s="17">
        <f t="shared" ca="1" si="89"/>
        <v>-1.3180779025383726E-2</v>
      </c>
    </row>
    <row r="364" spans="2:28">
      <c r="B364" s="2">
        <f t="shared" ca="1" si="79"/>
        <v>347</v>
      </c>
      <c r="D364" s="3">
        <f t="shared" si="80"/>
        <v>42960</v>
      </c>
      <c r="E364" s="4" t="str">
        <f t="shared" si="76"/>
        <v/>
      </c>
      <c r="F364" s="9" t="str">
        <f ca="1">IFERROR(Returns!E364/E$18-1,"")</f>
        <v/>
      </c>
      <c r="G364" s="4" t="str">
        <f t="shared" si="77"/>
        <v/>
      </c>
      <c r="H364" s="9" t="str">
        <f>IFERROR(Returns!G364/G$18-1,"")</f>
        <v/>
      </c>
      <c r="I364" s="9"/>
      <c r="J364" s="17" t="str">
        <f t="shared" ca="1" si="75"/>
        <v/>
      </c>
      <c r="K364" s="17">
        <f t="shared" ca="1" si="81"/>
        <v>0</v>
      </c>
      <c r="L364" s="17" t="str">
        <f t="shared" ca="1" si="82"/>
        <v/>
      </c>
      <c r="M364" s="9"/>
      <c r="N364" s="17" t="str">
        <f t="shared" si="83"/>
        <v/>
      </c>
      <c r="O364" s="17" t="str">
        <f t="shared" ca="1" si="84"/>
        <v/>
      </c>
      <c r="Q364" s="3">
        <f>+'Share Values'!E358</f>
        <v>42418</v>
      </c>
      <c r="R364" s="4">
        <f ca="1">+'Share Values'!CD358</f>
        <v>1005623.3319999999</v>
      </c>
      <c r="S364" s="9">
        <f t="shared" ca="1" si="78"/>
        <v>5.6233319999998699E-3</v>
      </c>
      <c r="T364" s="4">
        <f>+'Share Values'!C358</f>
        <v>12931.4</v>
      </c>
      <c r="U364" s="9">
        <f>Returns!T364/Returns!$T$18-1</f>
        <v>-0.12657543869128829</v>
      </c>
      <c r="V364" s="9"/>
      <c r="W364" s="17">
        <f t="shared" ca="1" si="85"/>
        <v>6.6217981483396304E-3</v>
      </c>
      <c r="X364" s="17">
        <f t="shared" ca="1" si="86"/>
        <v>0</v>
      </c>
      <c r="Y364" s="17" t="str">
        <f t="shared" ca="1" si="87"/>
        <v/>
      </c>
      <c r="Z364" s="17"/>
      <c r="AA364" s="17">
        <f t="shared" si="88"/>
        <v>4.9894304899278374E-3</v>
      </c>
      <c r="AB364" s="17">
        <f t="shared" ca="1" si="89"/>
        <v>1.632367658411793E-3</v>
      </c>
    </row>
    <row r="365" spans="2:28">
      <c r="B365" s="2">
        <f t="shared" ca="1" si="79"/>
        <v>348</v>
      </c>
      <c r="D365" s="3">
        <f t="shared" si="80"/>
        <v>42961</v>
      </c>
      <c r="E365" s="4" t="str">
        <f t="shared" si="76"/>
        <v/>
      </c>
      <c r="F365" s="9" t="str">
        <f ca="1">IFERROR(Returns!E365/E$18-1,"")</f>
        <v/>
      </c>
      <c r="G365" s="4" t="str">
        <f t="shared" si="77"/>
        <v/>
      </c>
      <c r="H365" s="9" t="str">
        <f>IFERROR(Returns!G365/G$18-1,"")</f>
        <v/>
      </c>
      <c r="I365" s="9"/>
      <c r="J365" s="17" t="str">
        <f t="shared" ca="1" si="75"/>
        <v/>
      </c>
      <c r="K365" s="17">
        <f t="shared" ca="1" si="81"/>
        <v>0</v>
      </c>
      <c r="L365" s="17" t="str">
        <f t="shared" ca="1" si="82"/>
        <v/>
      </c>
      <c r="M365" s="9"/>
      <c r="N365" s="17" t="str">
        <f t="shared" si="83"/>
        <v/>
      </c>
      <c r="O365" s="17" t="str">
        <f t="shared" ca="1" si="84"/>
        <v/>
      </c>
      <c r="Q365" s="3">
        <f>+'Share Values'!E359</f>
        <v>42419</v>
      </c>
      <c r="R365" s="4">
        <f ca="1">+'Share Values'!CD359</f>
        <v>1001586.8419999999</v>
      </c>
      <c r="S365" s="9">
        <f t="shared" ca="1" si="78"/>
        <v>1.5868420000000327E-3</v>
      </c>
      <c r="T365" s="4">
        <f>+'Share Values'!C359</f>
        <v>12813.4</v>
      </c>
      <c r="U365" s="9">
        <f>Returns!T365/Returns!$T$18-1</f>
        <v>-0.13454550366758078</v>
      </c>
      <c r="V365" s="9"/>
      <c r="W365" s="17">
        <f t="shared" ca="1" si="85"/>
        <v>-4.013918404192296E-3</v>
      </c>
      <c r="X365" s="17">
        <f t="shared" ca="1" si="86"/>
        <v>-4.013918404192296E-3</v>
      </c>
      <c r="Y365" s="17">
        <f t="shared" ca="1" si="87"/>
        <v>-4.013918404192296E-3</v>
      </c>
      <c r="Z365" s="17"/>
      <c r="AA365" s="17">
        <f t="shared" si="88"/>
        <v>-9.125075397868776E-3</v>
      </c>
      <c r="AB365" s="17">
        <f t="shared" ca="1" si="89"/>
        <v>5.11115699367648E-3</v>
      </c>
    </row>
    <row r="366" spans="2:28">
      <c r="B366" s="2">
        <f t="shared" ca="1" si="79"/>
        <v>349</v>
      </c>
      <c r="D366" s="3">
        <f t="shared" si="80"/>
        <v>42962</v>
      </c>
      <c r="E366" s="4" t="str">
        <f t="shared" si="76"/>
        <v/>
      </c>
      <c r="F366" s="9" t="str">
        <f ca="1">IFERROR(Returns!E366/E$18-1,"")</f>
        <v/>
      </c>
      <c r="G366" s="4" t="str">
        <f t="shared" si="77"/>
        <v/>
      </c>
      <c r="H366" s="9" t="str">
        <f>IFERROR(Returns!G366/G$18-1,"")</f>
        <v/>
      </c>
      <c r="I366" s="9"/>
      <c r="J366" s="17" t="str">
        <f t="shared" ca="1" si="75"/>
        <v/>
      </c>
      <c r="K366" s="17">
        <f t="shared" ca="1" si="81"/>
        <v>0</v>
      </c>
      <c r="L366" s="17" t="str">
        <f t="shared" ca="1" si="82"/>
        <v/>
      </c>
      <c r="M366" s="9"/>
      <c r="N366" s="17" t="str">
        <f t="shared" si="83"/>
        <v/>
      </c>
      <c r="O366" s="17" t="str">
        <f t="shared" ca="1" si="84"/>
        <v/>
      </c>
      <c r="Q366" s="3">
        <f>+'Share Values'!E360</f>
        <v>42422</v>
      </c>
      <c r="R366" s="4">
        <f ca="1">+'Share Values'!CD360</f>
        <v>1003410.5419999999</v>
      </c>
      <c r="S366" s="9">
        <f t="shared" ca="1" si="78"/>
        <v>3.4105419999999054E-3</v>
      </c>
      <c r="T366" s="4">
        <f>+'Share Values'!C360</f>
        <v>12845.6</v>
      </c>
      <c r="U366" s="9">
        <f>Returns!T366/Returns!$T$18-1</f>
        <v>-0.13237062152998225</v>
      </c>
      <c r="V366" s="9"/>
      <c r="W366" s="17">
        <f t="shared" ca="1" si="85"/>
        <v>1.8208106611687924E-3</v>
      </c>
      <c r="X366" s="17">
        <f t="shared" ca="1" si="86"/>
        <v>0</v>
      </c>
      <c r="Y366" s="17" t="str">
        <f t="shared" ca="1" si="87"/>
        <v/>
      </c>
      <c r="Z366" s="17"/>
      <c r="AA366" s="17">
        <f t="shared" si="88"/>
        <v>2.5129942091872692E-3</v>
      </c>
      <c r="AB366" s="17">
        <f t="shared" ca="1" si="89"/>
        <v>-6.9218354801847681E-4</v>
      </c>
    </row>
    <row r="367" spans="2:28">
      <c r="B367" s="2">
        <f t="shared" ca="1" si="79"/>
        <v>350</v>
      </c>
      <c r="D367" s="3">
        <f t="shared" si="80"/>
        <v>42963</v>
      </c>
      <c r="E367" s="4" t="str">
        <f t="shared" si="76"/>
        <v/>
      </c>
      <c r="F367" s="9" t="str">
        <f ca="1">IFERROR(Returns!E367/E$18-1,"")</f>
        <v/>
      </c>
      <c r="G367" s="4" t="str">
        <f t="shared" si="77"/>
        <v/>
      </c>
      <c r="H367" s="9" t="str">
        <f>IFERROR(Returns!G367/G$18-1,"")</f>
        <v/>
      </c>
      <c r="I367" s="9"/>
      <c r="J367" s="17" t="str">
        <f t="shared" ca="1" si="75"/>
        <v/>
      </c>
      <c r="K367" s="17">
        <f t="shared" ca="1" si="81"/>
        <v>0</v>
      </c>
      <c r="L367" s="17" t="str">
        <f t="shared" ca="1" si="82"/>
        <v/>
      </c>
      <c r="M367" s="9"/>
      <c r="N367" s="17" t="str">
        <f t="shared" si="83"/>
        <v/>
      </c>
      <c r="O367" s="17" t="str">
        <f t="shared" ca="1" si="84"/>
        <v/>
      </c>
      <c r="Q367" s="3">
        <f>+'Share Values'!E361</f>
        <v>42423</v>
      </c>
      <c r="R367" s="4">
        <f ca="1">+'Share Values'!CD361</f>
        <v>1001922.852</v>
      </c>
      <c r="S367" s="9">
        <f t="shared" ca="1" si="78"/>
        <v>1.9228519999998639E-3</v>
      </c>
      <c r="T367" s="4">
        <f>+'Share Values'!C361</f>
        <v>12763.4</v>
      </c>
      <c r="U367" s="9">
        <f>Returns!T367/Returns!$T$18-1</f>
        <v>-0.13792264984397584</v>
      </c>
      <c r="V367" s="9"/>
      <c r="W367" s="17">
        <f t="shared" ca="1" si="85"/>
        <v>-1.4826334164624866E-3</v>
      </c>
      <c r="X367" s="17">
        <f t="shared" ca="1" si="86"/>
        <v>-1.4826334164624866E-3</v>
      </c>
      <c r="Y367" s="17">
        <f t="shared" ca="1" si="87"/>
        <v>-1.4826334164624866E-3</v>
      </c>
      <c r="Z367" s="17"/>
      <c r="AA367" s="17">
        <f t="shared" si="88"/>
        <v>-6.3990782836146343E-3</v>
      </c>
      <c r="AB367" s="17">
        <f t="shared" ca="1" si="89"/>
        <v>4.9164448671521477E-3</v>
      </c>
    </row>
    <row r="368" spans="2:28">
      <c r="B368" s="2">
        <f t="shared" ca="1" si="79"/>
        <v>351</v>
      </c>
      <c r="D368" s="3">
        <f t="shared" si="80"/>
        <v>42964</v>
      </c>
      <c r="E368" s="4" t="str">
        <f t="shared" si="76"/>
        <v/>
      </c>
      <c r="F368" s="9" t="str">
        <f ca="1">IFERROR(Returns!E368/E$18-1,"")</f>
        <v/>
      </c>
      <c r="G368" s="4" t="str">
        <f t="shared" si="77"/>
        <v/>
      </c>
      <c r="H368" s="9" t="str">
        <f>IFERROR(Returns!G368/G$18-1,"")</f>
        <v/>
      </c>
      <c r="I368" s="9"/>
      <c r="J368" s="17" t="str">
        <f t="shared" ca="1" si="75"/>
        <v/>
      </c>
      <c r="K368" s="17">
        <f t="shared" ca="1" si="81"/>
        <v>0</v>
      </c>
      <c r="L368" s="17" t="str">
        <f t="shared" ca="1" si="82"/>
        <v/>
      </c>
      <c r="M368" s="9"/>
      <c r="N368" s="17" t="str">
        <f t="shared" si="83"/>
        <v/>
      </c>
      <c r="O368" s="17" t="str">
        <f t="shared" ca="1" si="84"/>
        <v/>
      </c>
      <c r="Q368" s="3">
        <f>+'Share Values'!E362</f>
        <v>42424</v>
      </c>
      <c r="R368" s="4">
        <f ca="1">+'Share Values'!CD362</f>
        <v>1001346.5719999999</v>
      </c>
      <c r="S368" s="9">
        <f t="shared" ca="1" si="78"/>
        <v>1.3465719999998793E-3</v>
      </c>
      <c r="T368" s="4">
        <f>+'Share Values'!C362</f>
        <v>12740.3</v>
      </c>
      <c r="U368" s="9">
        <f>Returns!T368/Returns!$T$18-1</f>
        <v>-0.13948289137747039</v>
      </c>
      <c r="V368" s="9"/>
      <c r="W368" s="17">
        <f t="shared" ca="1" si="85"/>
        <v>-5.7517402547480057E-4</v>
      </c>
      <c r="X368" s="17">
        <f t="shared" ca="1" si="86"/>
        <v>-5.7517402547480057E-4</v>
      </c>
      <c r="Y368" s="17">
        <f t="shared" ca="1" si="87"/>
        <v>-2.0569546697067898E-3</v>
      </c>
      <c r="Z368" s="17"/>
      <c r="AA368" s="17">
        <f t="shared" si="88"/>
        <v>-1.8098625758027342E-3</v>
      </c>
      <c r="AB368" s="17">
        <f t="shared" ca="1" si="89"/>
        <v>1.2346885503279337E-3</v>
      </c>
    </row>
    <row r="369" spans="2:28">
      <c r="B369" s="2">
        <f t="shared" ca="1" si="79"/>
        <v>352</v>
      </c>
      <c r="D369" s="3">
        <f t="shared" si="80"/>
        <v>42965</v>
      </c>
      <c r="E369" s="4" t="str">
        <f t="shared" si="76"/>
        <v/>
      </c>
      <c r="F369" s="9" t="str">
        <f ca="1">IFERROR(Returns!E369/E$18-1,"")</f>
        <v/>
      </c>
      <c r="G369" s="4" t="str">
        <f t="shared" si="77"/>
        <v/>
      </c>
      <c r="H369" s="9" t="str">
        <f>IFERROR(Returns!G369/G$18-1,"")</f>
        <v/>
      </c>
      <c r="I369" s="9"/>
      <c r="J369" s="17" t="str">
        <f t="shared" ref="J369:J383" ca="1" si="90">IF(OR(D369&lt;$R$5,D369&gt;$R$6),"",IFERROR((E369/E368)-1,0))</f>
        <v/>
      </c>
      <c r="K369" s="17">
        <f t="shared" ca="1" si="81"/>
        <v>0</v>
      </c>
      <c r="L369" s="17" t="str">
        <f t="shared" ca="1" si="82"/>
        <v/>
      </c>
      <c r="M369" s="9"/>
      <c r="N369" s="17" t="str">
        <f t="shared" si="83"/>
        <v/>
      </c>
      <c r="O369" s="17" t="str">
        <f t="shared" ca="1" si="84"/>
        <v/>
      </c>
      <c r="Q369" s="3">
        <f>+'Share Values'!E363</f>
        <v>42425</v>
      </c>
      <c r="R369" s="4">
        <f ca="1">+'Share Values'!CD363</f>
        <v>1002927.2819999999</v>
      </c>
      <c r="S369" s="9">
        <f t="shared" ca="1" si="78"/>
        <v>2.92728199999992E-3</v>
      </c>
      <c r="T369" s="4">
        <f>+'Share Values'!C363</f>
        <v>12753.6</v>
      </c>
      <c r="U369" s="9">
        <f>Returns!T369/Returns!$T$18-1</f>
        <v>-0.1385845704945492</v>
      </c>
      <c r="V369" s="9"/>
      <c r="W369" s="17">
        <f t="shared" ca="1" si="85"/>
        <v>1.578584322551535E-3</v>
      </c>
      <c r="X369" s="17">
        <f t="shared" ca="1" si="86"/>
        <v>0</v>
      </c>
      <c r="Y369" s="17" t="str">
        <f t="shared" ca="1" si="87"/>
        <v/>
      </c>
      <c r="Z369" s="17"/>
      <c r="AA369" s="17">
        <f t="shared" si="88"/>
        <v>1.0439314615826589E-3</v>
      </c>
      <c r="AB369" s="17">
        <f t="shared" ca="1" si="89"/>
        <v>5.346528609688761E-4</v>
      </c>
    </row>
    <row r="370" spans="2:28">
      <c r="B370" s="2">
        <f t="shared" ca="1" si="79"/>
        <v>353</v>
      </c>
      <c r="D370" s="3">
        <f t="shared" si="80"/>
        <v>42966</v>
      </c>
      <c r="E370" s="4" t="str">
        <f t="shared" si="76"/>
        <v/>
      </c>
      <c r="F370" s="9" t="str">
        <f ca="1">IFERROR(Returns!E370/E$18-1,"")</f>
        <v/>
      </c>
      <c r="G370" s="4" t="str">
        <f t="shared" si="77"/>
        <v/>
      </c>
      <c r="H370" s="9" t="str">
        <f>IFERROR(Returns!G370/G$18-1,"")</f>
        <v/>
      </c>
      <c r="I370" s="9"/>
      <c r="J370" s="17" t="str">
        <f t="shared" ca="1" si="90"/>
        <v/>
      </c>
      <c r="K370" s="17">
        <f t="shared" ca="1" si="81"/>
        <v>0</v>
      </c>
      <c r="L370" s="17" t="str">
        <f t="shared" ca="1" si="82"/>
        <v/>
      </c>
      <c r="M370" s="9"/>
      <c r="N370" s="17" t="str">
        <f t="shared" si="83"/>
        <v/>
      </c>
      <c r="O370" s="17" t="str">
        <f t="shared" ca="1" si="84"/>
        <v/>
      </c>
      <c r="Q370" s="3">
        <f>+'Share Values'!E364</f>
        <v>42426</v>
      </c>
      <c r="R370" s="4">
        <f ca="1">+'Share Values'!CD364</f>
        <v>999177.19199999992</v>
      </c>
      <c r="S370" s="9">
        <f t="shared" ca="1" si="78"/>
        <v>-8.2280800000011922E-4</v>
      </c>
      <c r="T370" s="4">
        <f>+'Share Values'!C364</f>
        <v>12797.8</v>
      </c>
      <c r="U370" s="9">
        <f>Returns!T370/Returns!$T$18-1</f>
        <v>-0.13559917327461601</v>
      </c>
      <c r="V370" s="9"/>
      <c r="W370" s="17">
        <f t="shared" ca="1" si="85"/>
        <v>-3.7391444696984744E-3</v>
      </c>
      <c r="X370" s="17">
        <f t="shared" ca="1" si="86"/>
        <v>-3.7391444696984744E-3</v>
      </c>
      <c r="Y370" s="17">
        <f t="shared" ca="1" si="87"/>
        <v>-3.7391444696984744E-3</v>
      </c>
      <c r="Z370" s="17"/>
      <c r="AA370" s="17">
        <f t="shared" si="88"/>
        <v>3.4656881194328193E-3</v>
      </c>
      <c r="AB370" s="17">
        <f t="shared" ca="1" si="89"/>
        <v>-7.2048325891312937E-3</v>
      </c>
    </row>
    <row r="371" spans="2:28">
      <c r="B371" s="2">
        <f t="shared" ca="1" si="79"/>
        <v>354</v>
      </c>
      <c r="D371" s="3">
        <f t="shared" si="80"/>
        <v>42967</v>
      </c>
      <c r="E371" s="4" t="str">
        <f t="shared" si="76"/>
        <v/>
      </c>
      <c r="F371" s="9" t="str">
        <f ca="1">IFERROR(Returns!E371/E$18-1,"")</f>
        <v/>
      </c>
      <c r="G371" s="4" t="str">
        <f t="shared" si="77"/>
        <v/>
      </c>
      <c r="H371" s="9" t="str">
        <f>IFERROR(Returns!G371/G$18-1,"")</f>
        <v/>
      </c>
      <c r="I371" s="9"/>
      <c r="J371" s="17" t="str">
        <f t="shared" ca="1" si="90"/>
        <v/>
      </c>
      <c r="K371" s="17">
        <f t="shared" ca="1" si="81"/>
        <v>0</v>
      </c>
      <c r="L371" s="17" t="str">
        <f t="shared" ca="1" si="82"/>
        <v/>
      </c>
      <c r="M371" s="9"/>
      <c r="N371" s="17" t="str">
        <f t="shared" si="83"/>
        <v/>
      </c>
      <c r="O371" s="17" t="str">
        <f t="shared" ca="1" si="84"/>
        <v/>
      </c>
      <c r="Q371" s="3">
        <f>+'Share Values'!E365</f>
        <v>42429</v>
      </c>
      <c r="R371" s="4">
        <f ca="1">+'Share Values'!CD365</f>
        <v>1003901.4419999999</v>
      </c>
      <c r="S371" s="9">
        <f t="shared" ca="1" si="78"/>
        <v>3.9014419999998662E-3</v>
      </c>
      <c r="T371" s="4">
        <f>+'Share Values'!C365</f>
        <v>12860.4</v>
      </c>
      <c r="U371" s="9">
        <f>Returns!T371/Returns!$T$18-1</f>
        <v>-0.13137098626176935</v>
      </c>
      <c r="V371" s="9"/>
      <c r="W371" s="17">
        <f t="shared" ca="1" si="85"/>
        <v>4.7281403517065446E-3</v>
      </c>
      <c r="X371" s="17">
        <f t="shared" ca="1" si="86"/>
        <v>0</v>
      </c>
      <c r="Y371" s="17" t="str">
        <f t="shared" ca="1" si="87"/>
        <v/>
      </c>
      <c r="Z371" s="17"/>
      <c r="AA371" s="17">
        <f t="shared" si="88"/>
        <v>4.8914657206706735E-3</v>
      </c>
      <c r="AB371" s="17">
        <f t="shared" ca="1" si="89"/>
        <v>-1.6332536896412897E-4</v>
      </c>
    </row>
    <row r="372" spans="2:28">
      <c r="B372" s="2">
        <f t="shared" ca="1" si="79"/>
        <v>355</v>
      </c>
      <c r="D372" s="3">
        <f t="shared" si="80"/>
        <v>42968</v>
      </c>
      <c r="E372" s="4" t="str">
        <f t="shared" si="76"/>
        <v/>
      </c>
      <c r="F372" s="9" t="str">
        <f ca="1">IFERROR(Returns!E372/E$18-1,"")</f>
        <v/>
      </c>
      <c r="G372" s="4" t="str">
        <f t="shared" si="77"/>
        <v/>
      </c>
      <c r="H372" s="9" t="str">
        <f>IFERROR(Returns!G372/G$18-1,"")</f>
        <v/>
      </c>
      <c r="I372" s="9"/>
      <c r="J372" s="17" t="str">
        <f t="shared" ca="1" si="90"/>
        <v/>
      </c>
      <c r="K372" s="17">
        <f t="shared" ca="1" si="81"/>
        <v>0</v>
      </c>
      <c r="L372" s="17" t="str">
        <f t="shared" ca="1" si="82"/>
        <v/>
      </c>
      <c r="M372" s="9"/>
      <c r="N372" s="17" t="str">
        <f t="shared" si="83"/>
        <v/>
      </c>
      <c r="O372" s="17" t="str">
        <f t="shared" ca="1" si="84"/>
        <v/>
      </c>
      <c r="Q372" s="3">
        <f>+'Share Values'!E366</f>
        <v>42430</v>
      </c>
      <c r="R372" s="4">
        <f ca="1">+'Share Values'!CD366</f>
        <v>998261.03199999989</v>
      </c>
      <c r="S372" s="9">
        <f t="shared" ca="1" si="78"/>
        <v>-1.7389680000000629E-3</v>
      </c>
      <c r="T372" s="4">
        <f>+'Share Values'!C366</f>
        <v>12982.1</v>
      </c>
      <c r="U372" s="9">
        <f>Returns!T372/Returns!$T$18-1</f>
        <v>-0.12315101246842364</v>
      </c>
      <c r="V372" s="9"/>
      <c r="W372" s="17">
        <f t="shared" ca="1" si="85"/>
        <v>-5.6184897879646423E-3</v>
      </c>
      <c r="X372" s="17">
        <f t="shared" ca="1" si="86"/>
        <v>-5.6184897879646423E-3</v>
      </c>
      <c r="Y372" s="17">
        <f t="shared" ca="1" si="87"/>
        <v>-5.6184897879646423E-3</v>
      </c>
      <c r="Z372" s="17"/>
      <c r="AA372" s="17">
        <f t="shared" si="88"/>
        <v>9.4631582221393895E-3</v>
      </c>
      <c r="AB372" s="17">
        <f t="shared" ca="1" si="89"/>
        <v>-1.5081648010104032E-2</v>
      </c>
    </row>
    <row r="373" spans="2:28">
      <c r="B373" s="2">
        <f t="shared" ca="1" si="79"/>
        <v>356</v>
      </c>
      <c r="D373" s="3">
        <f t="shared" si="80"/>
        <v>42969</v>
      </c>
      <c r="E373" s="4" t="str">
        <f t="shared" si="76"/>
        <v/>
      </c>
      <c r="F373" s="9" t="str">
        <f ca="1">IFERROR(Returns!E373/E$18-1,"")</f>
        <v/>
      </c>
      <c r="G373" s="4" t="str">
        <f t="shared" si="77"/>
        <v/>
      </c>
      <c r="H373" s="9" t="str">
        <f>IFERROR(Returns!G373/G$18-1,"")</f>
        <v/>
      </c>
      <c r="I373" s="9"/>
      <c r="J373" s="17" t="str">
        <f t="shared" ca="1" si="90"/>
        <v/>
      </c>
      <c r="K373" s="17">
        <f t="shared" ca="1" si="81"/>
        <v>0</v>
      </c>
      <c r="L373" s="17" t="str">
        <f t="shared" ca="1" si="82"/>
        <v/>
      </c>
      <c r="M373" s="9"/>
      <c r="N373" s="17" t="str">
        <f t="shared" si="83"/>
        <v/>
      </c>
      <c r="O373" s="17" t="str">
        <f t="shared" ca="1" si="84"/>
        <v/>
      </c>
      <c r="Q373" s="3">
        <f>+'Share Values'!E367</f>
        <v>42431</v>
      </c>
      <c r="R373" s="4">
        <f ca="1">+'Share Values'!CD367</f>
        <v>1006780.252</v>
      </c>
      <c r="S373" s="9">
        <f t="shared" ca="1" si="78"/>
        <v>6.7802519999999866E-3</v>
      </c>
      <c r="T373" s="4">
        <f>+'Share Values'!C367</f>
        <v>13017.9</v>
      </c>
      <c r="U373" s="9">
        <f>Returns!T373/Returns!$T$18-1</f>
        <v>-0.12073297580612474</v>
      </c>
      <c r="V373" s="9"/>
      <c r="W373" s="17">
        <f t="shared" ca="1" si="85"/>
        <v>8.5340604580466106E-3</v>
      </c>
      <c r="X373" s="17">
        <f t="shared" ca="1" si="86"/>
        <v>0</v>
      </c>
      <c r="Y373" s="17" t="str">
        <f t="shared" ca="1" si="87"/>
        <v/>
      </c>
      <c r="Z373" s="17"/>
      <c r="AA373" s="17">
        <f t="shared" si="88"/>
        <v>2.7576432164286846E-3</v>
      </c>
      <c r="AB373" s="17">
        <f t="shared" ca="1" si="89"/>
        <v>5.776417241617926E-3</v>
      </c>
    </row>
    <row r="374" spans="2:28">
      <c r="B374" s="2">
        <f t="shared" ca="1" si="79"/>
        <v>357</v>
      </c>
      <c r="D374" s="3">
        <f t="shared" si="80"/>
        <v>42970</v>
      </c>
      <c r="E374" s="4" t="str">
        <f t="shared" si="76"/>
        <v/>
      </c>
      <c r="F374" s="9" t="str">
        <f ca="1">IFERROR(Returns!E374/E$18-1,"")</f>
        <v/>
      </c>
      <c r="G374" s="4" t="str">
        <f t="shared" si="77"/>
        <v/>
      </c>
      <c r="H374" s="9" t="str">
        <f>IFERROR(Returns!G374/G$18-1,"")</f>
        <v/>
      </c>
      <c r="I374" s="9"/>
      <c r="J374" s="17" t="str">
        <f t="shared" ca="1" si="90"/>
        <v/>
      </c>
      <c r="K374" s="17">
        <f t="shared" ca="1" si="81"/>
        <v>0</v>
      </c>
      <c r="L374" s="17" t="str">
        <f t="shared" ca="1" si="82"/>
        <v/>
      </c>
      <c r="M374" s="9"/>
      <c r="N374" s="17" t="str">
        <f t="shared" si="83"/>
        <v/>
      </c>
      <c r="O374" s="17" t="str">
        <f t="shared" ca="1" si="84"/>
        <v/>
      </c>
      <c r="Q374" s="3">
        <f>+'Share Values'!E368</f>
        <v>42432</v>
      </c>
      <c r="R374" s="4">
        <f ca="1">+'Share Values'!CD368</f>
        <v>1016445.7120000001</v>
      </c>
      <c r="S374" s="9">
        <f t="shared" ca="1" si="78"/>
        <v>1.6445712000000112E-2</v>
      </c>
      <c r="T374" s="4">
        <f>+'Share Values'!C368</f>
        <v>13123.7</v>
      </c>
      <c r="U374" s="9">
        <f>Returns!T374/Returns!$T$18-1</f>
        <v>-0.11358693449687274</v>
      </c>
      <c r="V374" s="9"/>
      <c r="W374" s="17">
        <f t="shared" ca="1" si="85"/>
        <v>9.6003670918249906E-3</v>
      </c>
      <c r="X374" s="17">
        <f t="shared" ca="1" si="86"/>
        <v>0</v>
      </c>
      <c r="Y374" s="17" t="str">
        <f t="shared" ca="1" si="87"/>
        <v/>
      </c>
      <c r="Z374" s="17"/>
      <c r="AA374" s="17">
        <f t="shared" si="88"/>
        <v>8.1272709115911557E-3</v>
      </c>
      <c r="AB374" s="17">
        <f t="shared" ca="1" si="89"/>
        <v>1.4730961802338349E-3</v>
      </c>
    </row>
    <row r="375" spans="2:28">
      <c r="B375" s="2">
        <f t="shared" ca="1" si="79"/>
        <v>358</v>
      </c>
      <c r="D375" s="3">
        <f t="shared" si="80"/>
        <v>42971</v>
      </c>
      <c r="E375" s="4" t="str">
        <f t="shared" si="76"/>
        <v/>
      </c>
      <c r="F375" s="9" t="str">
        <f ca="1">IFERROR(Returns!E375/E$18-1,"")</f>
        <v/>
      </c>
      <c r="G375" s="4" t="str">
        <f t="shared" si="77"/>
        <v/>
      </c>
      <c r="H375" s="9" t="str">
        <f>IFERROR(Returns!G375/G$18-1,"")</f>
        <v/>
      </c>
      <c r="I375" s="9"/>
      <c r="J375" s="17" t="str">
        <f t="shared" ca="1" si="90"/>
        <v/>
      </c>
      <c r="K375" s="17">
        <f t="shared" ca="1" si="81"/>
        <v>0</v>
      </c>
      <c r="L375" s="17" t="str">
        <f t="shared" ca="1" si="82"/>
        <v/>
      </c>
      <c r="M375" s="9"/>
      <c r="N375" s="17" t="str">
        <f t="shared" si="83"/>
        <v/>
      </c>
      <c r="O375" s="17" t="str">
        <f t="shared" ca="1" si="84"/>
        <v/>
      </c>
      <c r="Q375" s="3">
        <f>+'Share Values'!E369</f>
        <v>42433</v>
      </c>
      <c r="R375" s="4">
        <f ca="1">+'Share Values'!CD369</f>
        <v>1020954.4219999999</v>
      </c>
      <c r="S375" s="9">
        <f t="shared" ca="1" si="78"/>
        <v>2.0954421999999973E-2</v>
      </c>
      <c r="T375" s="4">
        <f>+'Share Values'!C369</f>
        <v>13212.5</v>
      </c>
      <c r="U375" s="9">
        <f>Returns!T375/Returns!$T$18-1</f>
        <v>-0.10758912288759503</v>
      </c>
      <c r="V375" s="9"/>
      <c r="W375" s="17">
        <f t="shared" ca="1" si="85"/>
        <v>4.4357607561040791E-3</v>
      </c>
      <c r="X375" s="17">
        <f t="shared" ca="1" si="86"/>
        <v>0</v>
      </c>
      <c r="Y375" s="17" t="str">
        <f t="shared" ca="1" si="87"/>
        <v/>
      </c>
      <c r="Z375" s="17"/>
      <c r="AA375" s="17">
        <f t="shared" si="88"/>
        <v>6.7663844799865647E-3</v>
      </c>
      <c r="AB375" s="17">
        <f t="shared" ca="1" si="89"/>
        <v>-2.3306237238824856E-3</v>
      </c>
    </row>
    <row r="376" spans="2:28">
      <c r="B376" s="2">
        <f t="shared" ca="1" si="79"/>
        <v>359</v>
      </c>
      <c r="D376" s="3">
        <f t="shared" si="80"/>
        <v>42972</v>
      </c>
      <c r="E376" s="4" t="str">
        <f t="shared" si="76"/>
        <v/>
      </c>
      <c r="F376" s="9" t="str">
        <f ca="1">IFERROR(Returns!E376/E$18-1,"")</f>
        <v/>
      </c>
      <c r="G376" s="4" t="str">
        <f t="shared" si="77"/>
        <v/>
      </c>
      <c r="H376" s="9" t="str">
        <f>IFERROR(Returns!G376/G$18-1,"")</f>
        <v/>
      </c>
      <c r="I376" s="9"/>
      <c r="J376" s="17" t="str">
        <f t="shared" ca="1" si="90"/>
        <v/>
      </c>
      <c r="K376" s="17">
        <f t="shared" ca="1" si="81"/>
        <v>0</v>
      </c>
      <c r="L376" s="17" t="str">
        <f t="shared" ca="1" si="82"/>
        <v/>
      </c>
      <c r="M376" s="9"/>
      <c r="N376" s="17" t="str">
        <f t="shared" si="83"/>
        <v/>
      </c>
      <c r="O376" s="17" t="str">
        <f t="shared" ca="1" si="84"/>
        <v/>
      </c>
      <c r="Q376" s="3">
        <f>+'Share Values'!E370</f>
        <v>42436</v>
      </c>
      <c r="R376" s="4">
        <f ca="1">+'Share Values'!CD370</f>
        <v>1029543.662</v>
      </c>
      <c r="S376" s="9">
        <f t="shared" ca="1" si="78"/>
        <v>2.9543662000000026E-2</v>
      </c>
      <c r="T376" s="4">
        <f>+'Share Values'!C370</f>
        <v>13383.6</v>
      </c>
      <c r="U376" s="9">
        <f>Returns!T376/Returns!$T$18-1</f>
        <v>-9.6032528671970985E-2</v>
      </c>
      <c r="V376" s="9"/>
      <c r="W376" s="17">
        <f t="shared" ca="1" si="85"/>
        <v>8.4129514647424131E-3</v>
      </c>
      <c r="X376" s="17">
        <f t="shared" ca="1" si="86"/>
        <v>0</v>
      </c>
      <c r="Y376" s="17" t="str">
        <f t="shared" ca="1" si="87"/>
        <v/>
      </c>
      <c r="Z376" s="17"/>
      <c r="AA376" s="17">
        <f t="shared" si="88"/>
        <v>1.2949858088930899E-2</v>
      </c>
      <c r="AB376" s="17">
        <f t="shared" ca="1" si="89"/>
        <v>-4.5369066241884859E-3</v>
      </c>
    </row>
    <row r="377" spans="2:28">
      <c r="B377" s="2">
        <f t="shared" ca="1" si="79"/>
        <v>360</v>
      </c>
      <c r="D377" s="3">
        <f t="shared" si="80"/>
        <v>42973</v>
      </c>
      <c r="E377" s="4" t="str">
        <f t="shared" si="76"/>
        <v/>
      </c>
      <c r="F377" s="9" t="str">
        <f ca="1">IFERROR(Returns!E377/E$18-1,"")</f>
        <v/>
      </c>
      <c r="G377" s="4" t="str">
        <f t="shared" si="77"/>
        <v/>
      </c>
      <c r="H377" s="9" t="str">
        <f>IFERROR(Returns!G377/G$18-1,"")</f>
        <v/>
      </c>
      <c r="I377" s="9"/>
      <c r="J377" s="17" t="str">
        <f t="shared" ca="1" si="90"/>
        <v/>
      </c>
      <c r="K377" s="17">
        <f t="shared" ca="1" si="81"/>
        <v>0</v>
      </c>
      <c r="L377" s="17" t="str">
        <f t="shared" ca="1" si="82"/>
        <v/>
      </c>
      <c r="M377" s="9"/>
      <c r="N377" s="17" t="str">
        <f t="shared" si="83"/>
        <v/>
      </c>
      <c r="O377" s="17" t="str">
        <f t="shared" ca="1" si="84"/>
        <v/>
      </c>
      <c r="Q377" s="3">
        <f>+'Share Values'!E371</f>
        <v>42437</v>
      </c>
      <c r="R377" s="4">
        <f ca="1">+'Share Values'!CD371</f>
        <v>1026448.502</v>
      </c>
      <c r="S377" s="9">
        <f t="shared" ca="1" si="78"/>
        <v>2.644850200000004E-2</v>
      </c>
      <c r="T377" s="4">
        <f>+'Share Values'!C371</f>
        <v>13311.1</v>
      </c>
      <c r="U377" s="9">
        <f>Returns!T377/Returns!$T$18-1</f>
        <v>-0.10092939062774386</v>
      </c>
      <c r="V377" s="9"/>
      <c r="W377" s="17">
        <f t="shared" ca="1" si="85"/>
        <v>-3.0063416581938007E-3</v>
      </c>
      <c r="X377" s="17">
        <f t="shared" ca="1" si="86"/>
        <v>-3.0063416581938007E-3</v>
      </c>
      <c r="Y377" s="17">
        <f t="shared" ca="1" si="87"/>
        <v>-3.0063416581938007E-3</v>
      </c>
      <c r="Z377" s="17"/>
      <c r="AA377" s="17">
        <f t="shared" si="88"/>
        <v>-5.4170776173824153E-3</v>
      </c>
      <c r="AB377" s="17">
        <f t="shared" ca="1" si="89"/>
        <v>2.4107359591886146E-3</v>
      </c>
    </row>
    <row r="378" spans="2:28">
      <c r="B378" s="2">
        <f t="shared" ca="1" si="79"/>
        <v>361</v>
      </c>
      <c r="D378" s="3">
        <f t="shared" si="80"/>
        <v>42974</v>
      </c>
      <c r="E378" s="4" t="str">
        <f t="shared" si="76"/>
        <v/>
      </c>
      <c r="F378" s="9" t="str">
        <f ca="1">IFERROR(Returns!E378/E$18-1,"")</f>
        <v/>
      </c>
      <c r="G378" s="4" t="str">
        <f t="shared" si="77"/>
        <v/>
      </c>
      <c r="H378" s="9" t="str">
        <f>IFERROR(Returns!G378/G$18-1,"")</f>
        <v/>
      </c>
      <c r="I378" s="9"/>
      <c r="J378" s="17" t="str">
        <f t="shared" ca="1" si="90"/>
        <v/>
      </c>
      <c r="K378" s="17">
        <f t="shared" ca="1" si="81"/>
        <v>0</v>
      </c>
      <c r="L378" s="17" t="str">
        <f t="shared" ca="1" si="82"/>
        <v/>
      </c>
      <c r="M378" s="9"/>
      <c r="N378" s="17" t="str">
        <f t="shared" si="83"/>
        <v/>
      </c>
      <c r="O378" s="17" t="str">
        <f t="shared" ca="1" si="84"/>
        <v/>
      </c>
      <c r="Q378" s="3">
        <f>+'Share Values'!E372</f>
        <v>42438</v>
      </c>
      <c r="R378" s="4">
        <f ca="1">+'Share Values'!CD372</f>
        <v>1027311.662</v>
      </c>
      <c r="S378" s="9">
        <f t="shared" ca="1" si="78"/>
        <v>2.7311662000000014E-2</v>
      </c>
      <c r="T378" s="4">
        <f>+'Share Values'!C372</f>
        <v>13392.9</v>
      </c>
      <c r="U378" s="9">
        <f>Returns!T378/Returns!$T$18-1</f>
        <v>-9.5404379483161605E-2</v>
      </c>
      <c r="V378" s="9"/>
      <c r="W378" s="17">
        <f t="shared" ca="1" si="85"/>
        <v>8.4091895337978784E-4</v>
      </c>
      <c r="X378" s="17">
        <f t="shared" ca="1" si="86"/>
        <v>0</v>
      </c>
      <c r="Y378" s="17" t="str">
        <f t="shared" ca="1" si="87"/>
        <v/>
      </c>
      <c r="Z378" s="17"/>
      <c r="AA378" s="17">
        <f t="shared" si="88"/>
        <v>6.1452471997054392E-3</v>
      </c>
      <c r="AB378" s="17">
        <f t="shared" ca="1" si="89"/>
        <v>-5.3043282463256514E-3</v>
      </c>
    </row>
    <row r="379" spans="2:28">
      <c r="B379" s="2">
        <f t="shared" ca="1" si="79"/>
        <v>362</v>
      </c>
      <c r="D379" s="3">
        <f t="shared" si="80"/>
        <v>42975</v>
      </c>
      <c r="E379" s="4" t="str">
        <f t="shared" si="76"/>
        <v/>
      </c>
      <c r="F379" s="9" t="str">
        <f ca="1">IFERROR(Returns!E379/E$18-1,"")</f>
        <v/>
      </c>
      <c r="G379" s="4" t="str">
        <f t="shared" si="77"/>
        <v/>
      </c>
      <c r="H379" s="9" t="str">
        <f>IFERROR(Returns!G379/G$18-1,"")</f>
        <v/>
      </c>
      <c r="I379" s="9"/>
      <c r="J379" s="17" t="str">
        <f t="shared" ca="1" si="90"/>
        <v/>
      </c>
      <c r="K379" s="17">
        <f t="shared" ca="1" si="81"/>
        <v>0</v>
      </c>
      <c r="L379" s="17" t="str">
        <f t="shared" ca="1" si="82"/>
        <v/>
      </c>
      <c r="M379" s="9"/>
      <c r="N379" s="17" t="str">
        <f t="shared" si="83"/>
        <v/>
      </c>
      <c r="O379" s="17" t="str">
        <f t="shared" ca="1" si="84"/>
        <v/>
      </c>
      <c r="Q379" s="3">
        <f>+'Share Values'!E373</f>
        <v>42439</v>
      </c>
      <c r="R379" s="4">
        <f ca="1">+'Share Values'!CD373</f>
        <v>1036538.3119999999</v>
      </c>
      <c r="S379" s="9">
        <f t="shared" ca="1" si="78"/>
        <v>3.6538312000000017E-2</v>
      </c>
      <c r="T379" s="4">
        <f>+'Share Values'!C373</f>
        <v>13379.1</v>
      </c>
      <c r="U379" s="9">
        <f>Returns!T379/Returns!$T$18-1</f>
        <v>-9.6336471827846548E-2</v>
      </c>
      <c r="V379" s="9"/>
      <c r="W379" s="17">
        <f t="shared" ca="1" si="85"/>
        <v>8.9813542874002117E-3</v>
      </c>
      <c r="X379" s="17">
        <f t="shared" ca="1" si="86"/>
        <v>0</v>
      </c>
      <c r="Y379" s="17" t="str">
        <f t="shared" ca="1" si="87"/>
        <v/>
      </c>
      <c r="Z379" s="17"/>
      <c r="AA379" s="17">
        <f t="shared" si="88"/>
        <v>-1.0303967027305294E-3</v>
      </c>
      <c r="AB379" s="17">
        <f t="shared" ca="1" si="89"/>
        <v>1.0011750990130741E-2</v>
      </c>
    </row>
    <row r="380" spans="2:28">
      <c r="B380" s="2">
        <f t="shared" ca="1" si="79"/>
        <v>363</v>
      </c>
      <c r="D380" s="3">
        <f t="shared" si="80"/>
        <v>42976</v>
      </c>
      <c r="E380" s="4" t="str">
        <f t="shared" si="76"/>
        <v/>
      </c>
      <c r="F380" s="9" t="str">
        <f ca="1">IFERROR(Returns!E380/E$18-1,"")</f>
        <v/>
      </c>
      <c r="G380" s="4" t="str">
        <f t="shared" si="77"/>
        <v/>
      </c>
      <c r="H380" s="9" t="str">
        <f>IFERROR(Returns!G380/G$18-1,"")</f>
        <v/>
      </c>
      <c r="I380" s="9"/>
      <c r="J380" s="17" t="str">
        <f t="shared" ca="1" si="90"/>
        <v/>
      </c>
      <c r="K380" s="17">
        <f t="shared" ca="1" si="81"/>
        <v>0</v>
      </c>
      <c r="L380" s="17" t="str">
        <f t="shared" ca="1" si="82"/>
        <v/>
      </c>
      <c r="M380" s="9"/>
      <c r="N380" s="17" t="str">
        <f t="shared" si="83"/>
        <v/>
      </c>
      <c r="O380" s="17" t="str">
        <f t="shared" ca="1" si="84"/>
        <v/>
      </c>
      <c r="Q380" s="3">
        <f>+'Share Values'!E374</f>
        <v>42440</v>
      </c>
      <c r="R380" s="4">
        <f ca="1">+'Share Values'!CD374</f>
        <v>1035850.202</v>
      </c>
      <c r="S380" s="9">
        <f t="shared" ca="1" si="78"/>
        <v>3.5850201999999998E-2</v>
      </c>
      <c r="T380" s="4">
        <f>+'Share Values'!C374</f>
        <v>13522</v>
      </c>
      <c r="U380" s="9">
        <f>Returns!T380/Returns!$T$18-1</f>
        <v>-8.6684588055709333E-2</v>
      </c>
      <c r="V380" s="9"/>
      <c r="W380" s="17">
        <f t="shared" ca="1" si="85"/>
        <v>-6.6385389911172155E-4</v>
      </c>
      <c r="X380" s="17">
        <f t="shared" ca="1" si="86"/>
        <v>-6.6385389911172155E-4</v>
      </c>
      <c r="Y380" s="17">
        <f t="shared" ca="1" si="87"/>
        <v>-6.6385389911172155E-4</v>
      </c>
      <c r="Z380" s="17"/>
      <c r="AA380" s="17">
        <f t="shared" si="88"/>
        <v>1.0680838023484407E-2</v>
      </c>
      <c r="AB380" s="17">
        <f t="shared" ca="1" si="89"/>
        <v>-1.1344691922596128E-2</v>
      </c>
    </row>
    <row r="381" spans="2:28">
      <c r="B381" s="2">
        <f t="shared" ca="1" si="79"/>
        <v>364</v>
      </c>
      <c r="D381" s="3">
        <f t="shared" si="80"/>
        <v>42977</v>
      </c>
      <c r="E381" s="4" t="str">
        <f t="shared" si="76"/>
        <v/>
      </c>
      <c r="F381" s="9" t="str">
        <f ca="1">IFERROR(Returns!E381/E$18-1,"")</f>
        <v/>
      </c>
      <c r="G381" s="4" t="str">
        <f t="shared" si="77"/>
        <v/>
      </c>
      <c r="H381" s="9" t="str">
        <f>IFERROR(Returns!G381/G$18-1,"")</f>
        <v/>
      </c>
      <c r="I381" s="9"/>
      <c r="J381" s="17" t="str">
        <f t="shared" ca="1" si="90"/>
        <v/>
      </c>
      <c r="K381" s="17">
        <f t="shared" ca="1" si="81"/>
        <v>0</v>
      </c>
      <c r="L381" s="17" t="str">
        <f t="shared" ca="1" si="82"/>
        <v/>
      </c>
      <c r="M381" s="9"/>
      <c r="N381" s="17" t="str">
        <f t="shared" si="83"/>
        <v/>
      </c>
      <c r="O381" s="17" t="str">
        <f t="shared" ca="1" si="84"/>
        <v/>
      </c>
      <c r="Q381" s="3">
        <f>+'Share Values'!E375</f>
        <v>42443</v>
      </c>
      <c r="R381" s="4">
        <f ca="1">+'Share Values'!CD375</f>
        <v>1037775.402</v>
      </c>
      <c r="S381" s="9">
        <f t="shared" ca="1" si="78"/>
        <v>3.7775402000000069E-2</v>
      </c>
      <c r="T381" s="4">
        <f>+'Share Values'!C375</f>
        <v>13477.5</v>
      </c>
      <c r="U381" s="9">
        <f>Returns!T381/Returns!$T$18-1</f>
        <v>-8.9690248152700991E-2</v>
      </c>
      <c r="V381" s="9"/>
      <c r="W381" s="17">
        <f t="shared" ca="1" si="85"/>
        <v>1.8585698938735629E-3</v>
      </c>
      <c r="X381" s="17">
        <f t="shared" ca="1" si="86"/>
        <v>0</v>
      </c>
      <c r="Y381" s="17" t="str">
        <f t="shared" ca="1" si="87"/>
        <v/>
      </c>
      <c r="Z381" s="17"/>
      <c r="AA381" s="17">
        <f t="shared" si="88"/>
        <v>-3.2909332938914071E-3</v>
      </c>
      <c r="AB381" s="17">
        <f t="shared" ca="1" si="89"/>
        <v>5.14950318776497E-3</v>
      </c>
    </row>
    <row r="382" spans="2:28">
      <c r="B382" s="2">
        <f t="shared" ca="1" si="79"/>
        <v>365</v>
      </c>
      <c r="D382" s="3">
        <f t="shared" si="80"/>
        <v>42978</v>
      </c>
      <c r="E382" s="4" t="str">
        <f t="shared" si="76"/>
        <v/>
      </c>
      <c r="F382" s="9" t="str">
        <f ca="1">IFERROR(Returns!E382/E$18-1,"")</f>
        <v/>
      </c>
      <c r="G382" s="4" t="str">
        <f t="shared" si="77"/>
        <v/>
      </c>
      <c r="H382" s="9" t="str">
        <f>IFERROR(Returns!G382/G$18-1,"")</f>
        <v/>
      </c>
      <c r="I382" s="9"/>
      <c r="J382" s="17" t="str">
        <f t="shared" ca="1" si="90"/>
        <v/>
      </c>
      <c r="K382" s="17">
        <f t="shared" ca="1" si="81"/>
        <v>0</v>
      </c>
      <c r="L382" s="17" t="str">
        <f t="shared" ca="1" si="82"/>
        <v/>
      </c>
      <c r="M382" s="9"/>
      <c r="N382" s="17" t="str">
        <f t="shared" si="83"/>
        <v/>
      </c>
      <c r="O382" s="17" t="str">
        <f t="shared" ca="1" si="84"/>
        <v/>
      </c>
      <c r="Q382" s="3">
        <f>+'Share Values'!E376</f>
        <v>42444</v>
      </c>
      <c r="R382" s="4">
        <f ca="1">+'Share Values'!CD376</f>
        <v>1033821.4919999999</v>
      </c>
      <c r="S382" s="9">
        <f t="shared" ca="1" si="78"/>
        <v>3.3821491999999953E-2</v>
      </c>
      <c r="T382" s="4">
        <f>+'Share Values'!C376</f>
        <v>13400.3</v>
      </c>
      <c r="U382" s="9">
        <f>Returns!T382/Returns!$T$18-1</f>
        <v>-9.4904561849055047E-2</v>
      </c>
      <c r="V382" s="9"/>
      <c r="W382" s="17">
        <f t="shared" ca="1" si="85"/>
        <v>-3.8099862382362515E-3</v>
      </c>
      <c r="X382" s="17">
        <f t="shared" ca="1" si="86"/>
        <v>-3.8099862382362515E-3</v>
      </c>
      <c r="Y382" s="17">
        <f t="shared" ca="1" si="87"/>
        <v>-3.8099862382362515E-3</v>
      </c>
      <c r="Z382" s="17"/>
      <c r="AA382" s="17">
        <f t="shared" si="88"/>
        <v>-5.7280652940085997E-3</v>
      </c>
      <c r="AB382" s="17">
        <f t="shared" ca="1" si="89"/>
        <v>1.9180790557723482E-3</v>
      </c>
    </row>
    <row r="383" spans="2:28">
      <c r="B383" s="2">
        <f ca="1">+OFFSET(B383,-1,0)+1</f>
        <v>366</v>
      </c>
      <c r="D383" s="3" t="str">
        <f t="shared" si="80"/>
        <v/>
      </c>
      <c r="E383" s="4" t="str">
        <f t="shared" si="76"/>
        <v/>
      </c>
      <c r="F383" s="9" t="str">
        <f ca="1">IFERROR(Returns!E383/E$18-1,"")</f>
        <v/>
      </c>
      <c r="G383" s="4" t="str">
        <f t="shared" si="77"/>
        <v/>
      </c>
      <c r="H383" s="9" t="str">
        <f>IFERROR(Returns!G383/G$18-1,"")</f>
        <v/>
      </c>
      <c r="I383" s="9"/>
      <c r="J383" s="17" t="str">
        <f t="shared" ca="1" si="90"/>
        <v/>
      </c>
      <c r="K383" s="17">
        <f t="shared" ca="1" si="81"/>
        <v>0</v>
      </c>
      <c r="L383" s="17" t="str">
        <f t="shared" ca="1" si="82"/>
        <v/>
      </c>
      <c r="M383" s="9"/>
      <c r="N383" s="17" t="str">
        <f t="shared" si="83"/>
        <v/>
      </c>
      <c r="O383" s="17" t="str">
        <f t="shared" ca="1" si="84"/>
        <v/>
      </c>
      <c r="Q383" s="3">
        <f>+'Share Values'!E377</f>
        <v>42445</v>
      </c>
      <c r="R383" s="4">
        <f ca="1">+'Share Values'!CD377</f>
        <v>1036042.9519999999</v>
      </c>
      <c r="S383" s="9">
        <f t="shared" ca="1" si="78"/>
        <v>3.604295199999985E-2</v>
      </c>
      <c r="T383" s="4">
        <f>+'Share Values'!C377</f>
        <v>13478.1</v>
      </c>
      <c r="U383" s="9">
        <f>Returns!T383/Returns!$T$18-1</f>
        <v>-8.9649722398584264E-2</v>
      </c>
      <c r="V383" s="9"/>
      <c r="W383" s="17">
        <f t="shared" ca="1" si="85"/>
        <v>2.148784889064892E-3</v>
      </c>
      <c r="X383" s="17">
        <f t="shared" ca="1" si="86"/>
        <v>0</v>
      </c>
      <c r="Y383" s="17" t="str">
        <f t="shared" ca="1" si="87"/>
        <v/>
      </c>
      <c r="Z383" s="17"/>
      <c r="AA383" s="17">
        <f t="shared" si="88"/>
        <v>5.8058401677574256E-3</v>
      </c>
      <c r="AB383" s="17">
        <f t="shared" ca="1" si="89"/>
        <v>-3.6570552786925337E-3</v>
      </c>
    </row>
    <row r="384" spans="2:28">
      <c r="B384" s="2"/>
      <c r="D384" s="3"/>
      <c r="E384" s="4"/>
      <c r="F384" s="9"/>
      <c r="G384" s="4"/>
      <c r="H384" s="9"/>
      <c r="I384" s="9"/>
      <c r="J384" s="9"/>
      <c r="K384" s="9"/>
      <c r="L384" s="9"/>
      <c r="M384" s="9"/>
      <c r="N384" s="9"/>
      <c r="O384" s="9"/>
      <c r="Q384" s="3">
        <f>+'Share Values'!E378</f>
        <v>42446</v>
      </c>
      <c r="R384" s="4">
        <f ca="1">+'Share Values'!CD378</f>
        <v>1031732.8419999999</v>
      </c>
      <c r="S384" s="9">
        <f t="shared" ca="1" si="78"/>
        <v>3.1732842000000039E-2</v>
      </c>
      <c r="T384" s="4">
        <f>+'Share Values'!C378</f>
        <v>13621.3</v>
      </c>
      <c r="U384" s="9">
        <f>Returns!T384/Returns!$T$18-1</f>
        <v>-7.9977575749388796E-2</v>
      </c>
      <c r="V384" s="9"/>
      <c r="W384" s="17">
        <f t="shared" ca="1" si="85"/>
        <v>-4.1601653596307075E-3</v>
      </c>
      <c r="X384" s="17">
        <f t="shared" ca="1" si="86"/>
        <v>-4.1601653596307075E-3</v>
      </c>
      <c r="Y384" s="17">
        <f t="shared" ca="1" si="87"/>
        <v>-4.1601653596307075E-3</v>
      </c>
      <c r="Z384" s="17"/>
      <c r="AA384" s="17">
        <f t="shared" si="88"/>
        <v>1.0624642939286666E-2</v>
      </c>
      <c r="AB384" s="17">
        <f t="shared" ca="1" si="89"/>
        <v>-1.4784808298917373E-2</v>
      </c>
    </row>
    <row r="385" spans="2:28">
      <c r="B385" s="2"/>
      <c r="C385" s="2"/>
      <c r="D385" s="3"/>
      <c r="K385" s="9"/>
      <c r="L385" s="9"/>
      <c r="M385" s="9"/>
      <c r="N385" s="9"/>
      <c r="O385" s="9"/>
      <c r="Q385" s="3">
        <f>+'Share Values'!E379</f>
        <v>42447</v>
      </c>
      <c r="R385" s="4">
        <f ca="1">+'Share Values'!CD379</f>
        <v>1034330.9119999999</v>
      </c>
      <c r="S385" s="9">
        <f t="shared" ca="1" si="78"/>
        <v>3.4330911999999936E-2</v>
      </c>
      <c r="T385" s="4">
        <f>+'Share Values'!C379</f>
        <v>13497.1</v>
      </c>
      <c r="U385" s="9">
        <f>Returns!T385/Returns!$T$18-1</f>
        <v>-8.8366406851554169E-2</v>
      </c>
      <c r="V385" s="9"/>
      <c r="W385" s="17">
        <f t="shared" ca="1" si="85"/>
        <v>2.5181615765603738E-3</v>
      </c>
      <c r="X385" s="17">
        <f t="shared" ca="1" si="86"/>
        <v>0</v>
      </c>
      <c r="Y385" s="17" t="str">
        <f t="shared" ca="1" si="87"/>
        <v/>
      </c>
      <c r="Z385" s="17"/>
      <c r="AA385" s="17">
        <f t="shared" si="88"/>
        <v>-9.1180724306783034E-3</v>
      </c>
      <c r="AB385" s="17">
        <f t="shared" ca="1" si="89"/>
        <v>1.1636234007238677E-2</v>
      </c>
    </row>
    <row r="386" spans="2:28">
      <c r="B386" s="2"/>
      <c r="D386" s="3"/>
      <c r="K386" s="9"/>
      <c r="L386" s="9"/>
      <c r="M386" s="9"/>
      <c r="N386" s="9"/>
      <c r="O386" s="9"/>
      <c r="Q386" s="3">
        <f>+'Share Values'!E380</f>
        <v>42450</v>
      </c>
      <c r="R386" s="4">
        <f ca="1">+'Share Values'!CD380</f>
        <v>1032991.632</v>
      </c>
      <c r="S386" s="9">
        <f t="shared" ca="1" si="78"/>
        <v>3.2991631999999882E-2</v>
      </c>
      <c r="T386" s="4">
        <f>+'Share Values'!C380</f>
        <v>13561.1</v>
      </c>
      <c r="U386" s="9">
        <f>Returns!T386/Returns!$T$18-1</f>
        <v>-8.404365974576844E-2</v>
      </c>
      <c r="V386" s="9"/>
      <c r="W386" s="17">
        <f t="shared" ca="1" si="85"/>
        <v>-1.294827394658693E-3</v>
      </c>
      <c r="X386" s="17">
        <f t="shared" ca="1" si="86"/>
        <v>-1.294827394658693E-3</v>
      </c>
      <c r="Y386" s="17">
        <f t="shared" ca="1" si="87"/>
        <v>-1.294827394658693E-3</v>
      </c>
      <c r="Z386" s="17"/>
      <c r="AA386" s="17">
        <f t="shared" si="88"/>
        <v>4.7417593408953795E-3</v>
      </c>
      <c r="AB386" s="17">
        <f t="shared" ca="1" si="89"/>
        <v>-6.0365867355540725E-3</v>
      </c>
    </row>
    <row r="387" spans="2:28">
      <c r="B387" s="2"/>
      <c r="D387" s="3"/>
      <c r="K387" s="9"/>
      <c r="L387" s="9"/>
      <c r="M387" s="9"/>
      <c r="N387" s="9"/>
      <c r="O387" s="9"/>
      <c r="Q387" s="3">
        <f>+'Share Values'!E381</f>
        <v>42451</v>
      </c>
      <c r="R387" s="4">
        <f ca="1">+'Share Values'!CD381</f>
        <v>1034469.162</v>
      </c>
      <c r="S387" s="9">
        <f t="shared" ca="1" si="78"/>
        <v>3.4469161999999942E-2</v>
      </c>
      <c r="T387" s="4">
        <f>+'Share Values'!C381</f>
        <v>13493.5</v>
      </c>
      <c r="U387" s="9">
        <f>Returns!T387/Returns!$T$18-1</f>
        <v>-8.8609561376254642E-2</v>
      </c>
      <c r="V387" s="9"/>
      <c r="W387" s="17">
        <f t="shared" ca="1" si="85"/>
        <v>1.4303407251610167E-3</v>
      </c>
      <c r="X387" s="17">
        <f t="shared" ca="1" si="86"/>
        <v>0</v>
      </c>
      <c r="Y387" s="17" t="str">
        <f t="shared" ca="1" si="87"/>
        <v/>
      </c>
      <c r="Z387" s="17"/>
      <c r="AA387" s="17">
        <f t="shared" si="88"/>
        <v>-4.9848463620207895E-3</v>
      </c>
      <c r="AB387" s="17">
        <f t="shared" ca="1" si="89"/>
        <v>6.4151870871818062E-3</v>
      </c>
    </row>
    <row r="388" spans="2:28">
      <c r="B388" s="2"/>
      <c r="D388" s="3"/>
      <c r="K388" s="9"/>
      <c r="L388" s="9"/>
      <c r="M388" s="9"/>
      <c r="N388" s="9"/>
      <c r="O388" s="9"/>
      <c r="Q388" s="3">
        <f>+'Share Values'!E382</f>
        <v>42452</v>
      </c>
      <c r="R388" s="4">
        <f ca="1">+'Share Values'!CD382</f>
        <v>1033586.652</v>
      </c>
      <c r="S388" s="9">
        <f t="shared" ca="1" si="78"/>
        <v>3.3586652000000106E-2</v>
      </c>
      <c r="T388" s="4">
        <f>+'Share Values'!C382</f>
        <v>13379.5</v>
      </c>
      <c r="U388" s="9">
        <f>Returns!T388/Returns!$T$18-1</f>
        <v>-9.6309454658435434E-2</v>
      </c>
      <c r="V388" s="9"/>
      <c r="W388" s="17">
        <f t="shared" ca="1" si="85"/>
        <v>-8.5310421268991465E-4</v>
      </c>
      <c r="X388" s="17">
        <f t="shared" ca="1" si="86"/>
        <v>-8.5310421268991465E-4</v>
      </c>
      <c r="Y388" s="17">
        <f t="shared" ca="1" si="87"/>
        <v>-8.5310421268991465E-4</v>
      </c>
      <c r="Z388" s="17"/>
      <c r="AA388" s="17">
        <f t="shared" si="88"/>
        <v>-8.4485122466372298E-3</v>
      </c>
      <c r="AB388" s="17">
        <f t="shared" ca="1" si="89"/>
        <v>7.5954080339473151E-3</v>
      </c>
    </row>
    <row r="389" spans="2:28">
      <c r="B389" s="2"/>
      <c r="D389" s="3"/>
      <c r="K389" s="9"/>
      <c r="L389" s="9"/>
      <c r="M389" s="9"/>
      <c r="N389" s="9"/>
      <c r="O389" s="9"/>
      <c r="Q389" s="3">
        <f>+'Share Values'!E383</f>
        <v>42453</v>
      </c>
      <c r="R389" s="4">
        <f ca="1">+'Share Values'!CD383</f>
        <v>1031231.4620000001</v>
      </c>
      <c r="S389" s="9">
        <f t="shared" ca="1" si="78"/>
        <v>3.1231462000000043E-2</v>
      </c>
      <c r="T389" s="4">
        <f>+'Share Values'!C383</f>
        <v>13358.1</v>
      </c>
      <c r="U389" s="9">
        <f>Returns!T389/Returns!$T$18-1</f>
        <v>-9.7754873221932437E-2</v>
      </c>
      <c r="V389" s="9"/>
      <c r="W389" s="17">
        <f t="shared" ca="1" si="85"/>
        <v>-2.2786575227559114E-3</v>
      </c>
      <c r="X389" s="17">
        <f t="shared" ca="1" si="86"/>
        <v>-2.2786575227559114E-3</v>
      </c>
      <c r="Y389" s="17">
        <f t="shared" ca="1" si="87"/>
        <v>-3.1298178031138324E-3</v>
      </c>
      <c r="Z389" s="17"/>
      <c r="AA389" s="17">
        <f t="shared" si="88"/>
        <v>-1.5994618632982904E-3</v>
      </c>
      <c r="AB389" s="17">
        <f t="shared" ca="1" si="89"/>
        <v>-6.7919565945762095E-4</v>
      </c>
    </row>
    <row r="390" spans="2:28">
      <c r="B390" s="2"/>
      <c r="D390" s="3"/>
      <c r="K390" s="9"/>
      <c r="L390" s="9"/>
      <c r="M390" s="9"/>
      <c r="N390" s="9"/>
      <c r="O390" s="9"/>
      <c r="Q390" s="3">
        <f>+'Share Values'!E384</f>
        <v>42457</v>
      </c>
      <c r="R390" s="4">
        <f ca="1">+'Share Values'!CD384</f>
        <v>1030010.2919999999</v>
      </c>
      <c r="S390" s="9">
        <f t="shared" ca="1" si="78"/>
        <v>3.0010291999999827E-2</v>
      </c>
      <c r="T390" s="4">
        <f>+'Share Values'!C384</f>
        <v>13390.2</v>
      </c>
      <c r="U390" s="9">
        <f>Returns!T390/Returns!$T$18-1</f>
        <v>-9.5586745376686766E-2</v>
      </c>
      <c r="V390" s="9"/>
      <c r="W390" s="17">
        <f t="shared" ca="1" si="85"/>
        <v>-1.1841861357020367E-3</v>
      </c>
      <c r="X390" s="17">
        <f t="shared" ca="1" si="86"/>
        <v>-1.1841861357020367E-3</v>
      </c>
      <c r="Y390" s="17">
        <f t="shared" ca="1" si="87"/>
        <v>-4.3102976519661107E-3</v>
      </c>
      <c r="Z390" s="17"/>
      <c r="AA390" s="17">
        <f t="shared" si="88"/>
        <v>2.4030363599614191E-3</v>
      </c>
      <c r="AB390" s="17">
        <f t="shared" ca="1" si="89"/>
        <v>-3.5872224956634557E-3</v>
      </c>
    </row>
    <row r="391" spans="2:28">
      <c r="B391" s="2"/>
      <c r="D391" s="3"/>
      <c r="E391" s="4"/>
      <c r="F391" s="9"/>
      <c r="G391" s="4"/>
      <c r="H391" s="9"/>
      <c r="I391" s="9"/>
      <c r="J391" s="9"/>
      <c r="K391" s="9"/>
      <c r="L391" s="9"/>
      <c r="M391" s="9"/>
      <c r="N391" s="9"/>
      <c r="O391" s="9"/>
      <c r="Q391" s="3">
        <f>+'Share Values'!E385</f>
        <v>42458</v>
      </c>
      <c r="R391" s="4">
        <f ca="1">+'Share Values'!CD385</f>
        <v>1033113.902</v>
      </c>
      <c r="S391" s="9">
        <f t="shared" ca="1" si="78"/>
        <v>3.3113901999999973E-2</v>
      </c>
      <c r="T391" s="4">
        <f>+'Share Values'!C385</f>
        <v>13426.2</v>
      </c>
      <c r="U391" s="9">
        <f>Returns!T391/Returns!$T$18-1</f>
        <v>-9.315520012968237E-2</v>
      </c>
      <c r="V391" s="9"/>
      <c r="W391" s="17">
        <f t="shared" ca="1" si="85"/>
        <v>3.0131834838016403E-3</v>
      </c>
      <c r="X391" s="17">
        <f t="shared" ca="1" si="86"/>
        <v>0</v>
      </c>
      <c r="Y391" s="17" t="str">
        <f t="shared" ca="1" si="87"/>
        <v/>
      </c>
      <c r="Z391" s="17"/>
      <c r="AA391" s="17">
        <f t="shared" si="88"/>
        <v>2.6885334050275045E-3</v>
      </c>
      <c r="AB391" s="17">
        <f t="shared" ca="1" si="89"/>
        <v>3.2465007877413576E-4</v>
      </c>
    </row>
    <row r="392" spans="2:28">
      <c r="B392" s="2"/>
      <c r="D392" s="3"/>
      <c r="E392" s="4"/>
      <c r="F392" s="9"/>
      <c r="G392" s="4"/>
      <c r="H392" s="9"/>
      <c r="I392" s="9"/>
      <c r="J392" s="9"/>
      <c r="K392" s="9"/>
      <c r="L392" s="9"/>
      <c r="M392" s="9"/>
      <c r="N392" s="9"/>
      <c r="O392" s="9"/>
      <c r="Q392" s="3">
        <f>+'Share Values'!E386</f>
        <v>42459</v>
      </c>
      <c r="R392" s="4">
        <f ca="1">+'Share Values'!CD386</f>
        <v>1038885.3189999999</v>
      </c>
      <c r="S392" s="9">
        <f t="shared" ca="1" si="78"/>
        <v>3.8885318999999807E-2</v>
      </c>
      <c r="T392" s="4">
        <f>+'Share Values'!C386</f>
        <v>13504</v>
      </c>
      <c r="U392" s="9">
        <f>Returns!T392/Returns!$T$18-1</f>
        <v>-8.7900360679211587E-2</v>
      </c>
      <c r="V392" s="9"/>
      <c r="W392" s="17">
        <f t="shared" ca="1" si="85"/>
        <v>5.5864285523861135E-3</v>
      </c>
      <c r="X392" s="17">
        <f t="shared" ca="1" si="86"/>
        <v>0</v>
      </c>
      <c r="Y392" s="17" t="str">
        <f t="shared" ca="1" si="87"/>
        <v/>
      </c>
      <c r="Z392" s="17"/>
      <c r="AA392" s="17">
        <f t="shared" si="88"/>
        <v>5.7946403301007976E-3</v>
      </c>
      <c r="AB392" s="17">
        <f t="shared" ca="1" si="89"/>
        <v>-2.0821177771468413E-4</v>
      </c>
    </row>
    <row r="393" spans="2:28">
      <c r="B393" s="2"/>
      <c r="D393" s="3"/>
      <c r="E393" s="4"/>
      <c r="F393" s="9"/>
      <c r="G393" s="4"/>
      <c r="H393" s="9"/>
      <c r="I393" s="9"/>
      <c r="J393" s="9"/>
      <c r="K393" s="9"/>
      <c r="L393" s="9"/>
      <c r="M393" s="9"/>
      <c r="N393" s="9"/>
      <c r="O393" s="9"/>
      <c r="Q393" s="3">
        <f>+'Share Values'!E387</f>
        <v>42460</v>
      </c>
      <c r="R393" s="4">
        <f ca="1">+'Share Values'!CD387</f>
        <v>1036755.839</v>
      </c>
      <c r="S393" s="9">
        <f t="shared" ca="1" si="78"/>
        <v>3.6755839000000012E-2</v>
      </c>
      <c r="T393" s="4">
        <f>+'Share Values'!C387</f>
        <v>13494.4</v>
      </c>
      <c r="U393" s="9">
        <f>Returns!T393/Returns!$T$18-1</f>
        <v>-8.8548772745079551E-2</v>
      </c>
      <c r="V393" s="9"/>
      <c r="W393" s="17">
        <f t="shared" ca="1" si="85"/>
        <v>-2.049773888468831E-3</v>
      </c>
      <c r="X393" s="17">
        <f t="shared" ca="1" si="86"/>
        <v>-2.049773888468831E-3</v>
      </c>
      <c r="Y393" s="17">
        <f t="shared" ca="1" si="87"/>
        <v>-2.049773888468831E-3</v>
      </c>
      <c r="Z393" s="17"/>
      <c r="AA393" s="17">
        <f t="shared" si="88"/>
        <v>-7.1090047393362887E-4</v>
      </c>
      <c r="AB393" s="17">
        <f t="shared" ca="1" si="89"/>
        <v>-1.3388734145352021E-3</v>
      </c>
    </row>
    <row r="394" spans="2:28">
      <c r="B394" s="2"/>
      <c r="D394" s="3"/>
      <c r="E394" s="4"/>
      <c r="F394" s="9"/>
      <c r="G394" s="4"/>
      <c r="H394" s="9" t="s">
        <v>164</v>
      </c>
      <c r="I394" s="9"/>
      <c r="J394" s="84">
        <f ca="1">AVERAGE(J18:J384)</f>
        <v>2.3199609782771901E-4</v>
      </c>
      <c r="K394" s="9"/>
      <c r="L394" s="9"/>
      <c r="M394" s="9"/>
      <c r="N394" s="9"/>
      <c r="O394" s="9"/>
      <c r="Q394" s="3">
        <f>+'Share Values'!E388</f>
        <v>42461</v>
      </c>
      <c r="R394" s="4">
        <f ca="1">+'Share Values'!CD388</f>
        <v>1032757.1789999999</v>
      </c>
      <c r="S394" s="9">
        <f t="shared" ca="1" si="78"/>
        <v>3.2757178999999859E-2</v>
      </c>
      <c r="T394" s="4">
        <f>+'Share Values'!C388</f>
        <v>13440.4</v>
      </c>
      <c r="U394" s="9">
        <f>Returns!T394/Returns!$T$18-1</f>
        <v>-9.2196090615586201E-2</v>
      </c>
      <c r="V394" s="9"/>
      <c r="W394" s="17">
        <f t="shared" ca="1" si="85"/>
        <v>-3.8568965320292525E-3</v>
      </c>
      <c r="X394" s="17">
        <f t="shared" ca="1" si="86"/>
        <v>-3.8568965320292525E-3</v>
      </c>
      <c r="Y394" s="17">
        <f t="shared" ca="1" si="87"/>
        <v>-5.8987646546961869E-3</v>
      </c>
      <c r="Z394" s="17"/>
      <c r="AA394" s="17">
        <f t="shared" si="88"/>
        <v>-4.001659947830194E-3</v>
      </c>
      <c r="AB394" s="17">
        <f t="shared" ca="1" si="89"/>
        <v>1.4476341580094143E-4</v>
      </c>
    </row>
    <row r="395" spans="2:28">
      <c r="B395" s="2"/>
      <c r="D395" s="3"/>
      <c r="E395" s="4"/>
      <c r="F395" s="9"/>
      <c r="G395" s="4"/>
      <c r="H395" s="9"/>
      <c r="I395" s="9"/>
      <c r="J395" s="9"/>
      <c r="K395" s="9"/>
      <c r="L395" s="9"/>
      <c r="M395" s="9"/>
      <c r="N395" s="9"/>
      <c r="O395" s="9"/>
      <c r="Q395" s="3">
        <f>+'Share Values'!E389</f>
        <v>42464</v>
      </c>
      <c r="R395" s="4">
        <f ca="1">+'Share Values'!CD389</f>
        <v>1030225.5689999999</v>
      </c>
      <c r="S395" s="9">
        <f t="shared" ca="1" si="78"/>
        <v>3.0225568999999952E-2</v>
      </c>
      <c r="T395" s="4">
        <f>+'Share Values'!C389</f>
        <v>13336.2</v>
      </c>
      <c r="U395" s="9">
        <f>Returns!T395/Returns!$T$18-1</f>
        <v>-9.9234063247193527E-2</v>
      </c>
      <c r="V395" s="9"/>
      <c r="W395" s="17">
        <f t="shared" ca="1" si="85"/>
        <v>-2.4513119361235791E-3</v>
      </c>
      <c r="X395" s="17">
        <f t="shared" ca="1" si="86"/>
        <v>-2.4513119361235791E-3</v>
      </c>
      <c r="Y395" s="17">
        <f t="shared" ca="1" si="87"/>
        <v>-8.3356168786132834E-3</v>
      </c>
      <c r="Z395" s="17"/>
      <c r="AA395" s="17">
        <f t="shared" si="88"/>
        <v>-7.7527454540042839E-3</v>
      </c>
      <c r="AB395" s="17">
        <f t="shared" ca="1" si="89"/>
        <v>5.3014335178807048E-3</v>
      </c>
    </row>
    <row r="396" spans="2:28">
      <c r="B396" s="2"/>
      <c r="D396" s="3"/>
      <c r="E396" s="4"/>
      <c r="F396" s="9"/>
      <c r="G396" s="4"/>
      <c r="H396" s="9" t="s">
        <v>160</v>
      </c>
      <c r="I396" s="9"/>
      <c r="J396" s="21">
        <f ca="1">COUNTIF(J18:J383,"&lt;&gt;0")</f>
        <v>295</v>
      </c>
      <c r="K396" s="9"/>
      <c r="L396" s="9"/>
      <c r="M396" s="9"/>
      <c r="N396" s="9"/>
      <c r="O396" s="9"/>
      <c r="Q396" s="3">
        <f>+'Share Values'!E390</f>
        <v>42465</v>
      </c>
      <c r="R396" s="4">
        <f ca="1">+'Share Values'!CD390</f>
        <v>1030061.044</v>
      </c>
      <c r="S396" s="9">
        <f t="shared" ca="1" si="78"/>
        <v>3.0061043999999981E-2</v>
      </c>
      <c r="T396" s="4">
        <f>+'Share Values'!C390</f>
        <v>13304.7</v>
      </c>
      <c r="U396" s="9">
        <f>Returns!T396/Returns!$T$18-1</f>
        <v>-0.10136166533832247</v>
      </c>
      <c r="V396" s="9"/>
      <c r="W396" s="17">
        <f t="shared" ca="1" si="85"/>
        <v>-1.5969803599380494E-4</v>
      </c>
      <c r="X396" s="17">
        <f t="shared" ca="1" si="86"/>
        <v>-1.5969803599380494E-4</v>
      </c>
      <c r="Y396" s="17">
        <f t="shared" ca="1" si="87"/>
        <v>-8.4939837329627288E-3</v>
      </c>
      <c r="Z396" s="17"/>
      <c r="AA396" s="17">
        <f t="shared" si="88"/>
        <v>-2.3619921716830916E-3</v>
      </c>
      <c r="AB396" s="17">
        <f t="shared" ca="1" si="89"/>
        <v>2.2022941356892867E-3</v>
      </c>
    </row>
    <row r="397" spans="2:28">
      <c r="B397" s="2"/>
      <c r="D397" s="3" t="s">
        <v>165</v>
      </c>
      <c r="E397" s="86" t="e">
        <f ca="1">(E383/E18)-1</f>
        <v>#VALUE!</v>
      </c>
      <c r="F397" s="9"/>
      <c r="G397" s="4"/>
      <c r="H397" s="9" t="s">
        <v>161</v>
      </c>
      <c r="I397" s="9"/>
      <c r="J397" s="9">
        <f ca="1">SUM(J18:J383)</f>
        <v>3.5031410771985572E-2</v>
      </c>
      <c r="K397" s="9"/>
      <c r="L397" s="9"/>
      <c r="M397" s="9"/>
      <c r="N397" s="9"/>
      <c r="O397" s="9"/>
      <c r="Q397" s="3">
        <f>+'Share Values'!E391</f>
        <v>42466</v>
      </c>
      <c r="R397" s="4">
        <f ca="1">+'Share Values'!CD391</f>
        <v>1028988.9889999999</v>
      </c>
      <c r="S397" s="9">
        <f ca="1">R397/$R$18-1</f>
        <v>2.898898899999991E-2</v>
      </c>
      <c r="T397" s="4">
        <f>+'Share Values'!C391</f>
        <v>13347.5</v>
      </c>
      <c r="U397" s="9">
        <f>Returns!T397/Returns!$T$18-1</f>
        <v>-9.8470828211328243E-2</v>
      </c>
      <c r="V397" s="9"/>
      <c r="W397" s="17">
        <f t="shared" ca="1" si="85"/>
        <v>-1.0407684148863172E-3</v>
      </c>
      <c r="X397" s="17">
        <f t="shared" ca="1" si="86"/>
        <v>-1.0407684148863172E-3</v>
      </c>
      <c r="Y397" s="17">
        <f t="shared" ca="1" si="87"/>
        <v>-9.5259118778632246E-3</v>
      </c>
      <c r="Z397" s="17"/>
      <c r="AA397" s="17">
        <f t="shared" si="88"/>
        <v>3.2169083105968443E-3</v>
      </c>
      <c r="AB397" s="17">
        <f t="shared" ca="1" si="89"/>
        <v>-4.2576767254831616E-3</v>
      </c>
    </row>
    <row r="398" spans="2:28">
      <c r="B398" s="2"/>
      <c r="D398" s="3" t="s">
        <v>166</v>
      </c>
      <c r="E398" s="87" t="e">
        <f ca="1">E397/366</f>
        <v>#VALUE!</v>
      </c>
      <c r="F398" s="9"/>
      <c r="G398" s="4"/>
      <c r="H398" s="9" t="s">
        <v>162</v>
      </c>
      <c r="I398" s="9"/>
      <c r="J398" s="19">
        <f ca="1">J397/J396</f>
        <v>1.187505449897816E-4</v>
      </c>
      <c r="K398" s="9"/>
      <c r="L398" s="9"/>
      <c r="M398" s="9"/>
      <c r="N398" s="9"/>
      <c r="O398" s="9"/>
      <c r="Q398" s="3">
        <f>+'Share Values'!E392</f>
        <v>42467</v>
      </c>
      <c r="R398" s="4">
        <f ca="1">+'Share Values'!CD392</f>
        <v>1028741.139</v>
      </c>
      <c r="S398" s="9">
        <f t="shared" ca="1" si="78"/>
        <v>2.874113899999986E-2</v>
      </c>
      <c r="T398" s="4">
        <f>+'Share Values'!C392</f>
        <v>13266.4</v>
      </c>
      <c r="U398" s="9">
        <f>Returns!T398/Returns!$T$18-1</f>
        <v>-0.10394855930944114</v>
      </c>
      <c r="V398" s="9"/>
      <c r="W398" s="17">
        <f t="shared" ca="1" si="85"/>
        <v>-2.4086749484153458E-4</v>
      </c>
      <c r="X398" s="17">
        <f t="shared" ca="1" si="86"/>
        <v>-2.4086749484153458E-4</v>
      </c>
      <c r="Y398" s="17">
        <f t="shared" ca="1" si="87"/>
        <v>-9.7644848901746739E-3</v>
      </c>
      <c r="Z398" s="17"/>
      <c r="AA398" s="17">
        <f t="shared" si="88"/>
        <v>-6.0760442030343143E-3</v>
      </c>
      <c r="AB398" s="17">
        <f t="shared" ca="1" si="89"/>
        <v>5.8351767081927797E-3</v>
      </c>
    </row>
    <row r="399" spans="2:28">
      <c r="B399" s="2"/>
      <c r="D399" s="3"/>
      <c r="E399" s="4"/>
      <c r="F399" s="9"/>
      <c r="G399" s="4"/>
      <c r="H399" s="9" t="s">
        <v>163</v>
      </c>
      <c r="I399" s="9"/>
      <c r="J399" s="9">
        <f ca="1">J398*366</f>
        <v>4.3462699466260066E-2</v>
      </c>
      <c r="K399" s="9"/>
      <c r="L399" s="9"/>
      <c r="M399" s="9"/>
      <c r="N399" s="9"/>
      <c r="O399" s="9"/>
      <c r="Q399" s="3">
        <f>+'Share Values'!E393</f>
        <v>42468</v>
      </c>
      <c r="R399" s="4">
        <f ca="1">+'Share Values'!CD393</f>
        <v>1028178.7089999999</v>
      </c>
      <c r="S399" s="9">
        <f t="shared" ca="1" si="78"/>
        <v>2.8178708999999857E-2</v>
      </c>
      <c r="T399" s="4">
        <f>+'Share Values'!C393</f>
        <v>13396.7</v>
      </c>
      <c r="U399" s="9">
        <f>Returns!T399/Returns!$T$18-1</f>
        <v>-9.5147716373755409E-2</v>
      </c>
      <c r="V399" s="9"/>
      <c r="W399" s="17">
        <f t="shared" ca="1" si="85"/>
        <v>-5.4671673823292188E-4</v>
      </c>
      <c r="X399" s="17">
        <f t="shared" ca="1" si="86"/>
        <v>-5.4671673823292188E-4</v>
      </c>
      <c r="Y399" s="17">
        <f t="shared" ca="1" si="87"/>
        <v>-1.030586322107796E-2</v>
      </c>
      <c r="Z399" s="17"/>
      <c r="AA399" s="17">
        <f t="shared" si="88"/>
        <v>9.8218054634264806E-3</v>
      </c>
      <c r="AB399" s="17">
        <f t="shared" ca="1" si="89"/>
        <v>-1.0368522201659403E-2</v>
      </c>
    </row>
    <row r="400" spans="2:28">
      <c r="B400" s="2"/>
      <c r="D400" s="3"/>
      <c r="E400" s="4"/>
      <c r="F400" s="9"/>
      <c r="G400" s="4"/>
      <c r="H400" s="9"/>
      <c r="I400" s="9"/>
      <c r="J400" s="9"/>
      <c r="K400" s="9"/>
      <c r="L400" s="9"/>
      <c r="M400" s="9"/>
      <c r="N400" s="9"/>
      <c r="O400" s="9"/>
      <c r="Q400" s="3">
        <f>+'Share Values'!E394</f>
        <v>42471</v>
      </c>
      <c r="R400" s="4">
        <f ca="1">+'Share Values'!CD394</f>
        <v>1027132.8189999999</v>
      </c>
      <c r="S400" s="9">
        <f t="shared" ca="1" si="78"/>
        <v>2.7132818999999975E-2</v>
      </c>
      <c r="T400" s="4">
        <f>+'Share Values'!C394</f>
        <v>13422.8</v>
      </c>
      <c r="U400" s="9">
        <f>Returns!T400/Returns!$T$18-1</f>
        <v>-9.3384846069677341E-2</v>
      </c>
      <c r="V400" s="9"/>
      <c r="W400" s="17">
        <f t="shared" ca="1" si="85"/>
        <v>-1.0172258877225726E-3</v>
      </c>
      <c r="X400" s="17">
        <f t="shared" ca="1" si="86"/>
        <v>-1.0172258877225726E-3</v>
      </c>
      <c r="Y400" s="17">
        <f t="shared" ca="1" si="87"/>
        <v>-1.1312605717936686E-2</v>
      </c>
      <c r="Z400" s="17"/>
      <c r="AA400" s="17">
        <f t="shared" si="88"/>
        <v>1.9482409847200177E-3</v>
      </c>
      <c r="AB400" s="17">
        <f t="shared" ca="1" si="89"/>
        <v>-2.9654668724425903E-3</v>
      </c>
    </row>
    <row r="401" spans="2:28">
      <c r="B401" s="2"/>
      <c r="D401" s="3"/>
      <c r="E401" s="4"/>
      <c r="F401" s="9"/>
      <c r="G401" s="4"/>
      <c r="H401" s="9"/>
      <c r="I401" s="9"/>
      <c r="J401" s="9"/>
      <c r="K401" s="9"/>
      <c r="L401" s="9"/>
      <c r="M401" s="9"/>
      <c r="N401" s="9"/>
      <c r="O401" s="9"/>
      <c r="Q401" s="3">
        <f>+'Share Values'!E395</f>
        <v>42472</v>
      </c>
      <c r="R401" s="4">
        <f ca="1">+'Share Values'!CD395</f>
        <v>1026244.8489999999</v>
      </c>
      <c r="S401" s="9">
        <f t="shared" ca="1" si="78"/>
        <v>2.6244849000000015E-2</v>
      </c>
      <c r="T401" s="4">
        <f>+'Share Values'!C395</f>
        <v>13581.4</v>
      </c>
      <c r="U401" s="9">
        <f>Returns!T401/Returns!$T$18-1</f>
        <v>-8.2672538398152029E-2</v>
      </c>
      <c r="V401" s="9"/>
      <c r="W401" s="17">
        <f t="shared" ca="1" si="85"/>
        <v>-8.6451331665604592E-4</v>
      </c>
      <c r="X401" s="17">
        <f t="shared" ca="1" si="86"/>
        <v>-8.6451331665604592E-4</v>
      </c>
      <c r="Y401" s="17">
        <f t="shared" ca="1" si="87"/>
        <v>-1.2167339136303523E-2</v>
      </c>
      <c r="Z401" s="17"/>
      <c r="AA401" s="17">
        <f t="shared" si="88"/>
        <v>1.1815716542003196E-2</v>
      </c>
      <c r="AB401" s="17">
        <f t="shared" ca="1" si="89"/>
        <v>-1.2680229858659242E-2</v>
      </c>
    </row>
    <row r="402" spans="2:28">
      <c r="B402" s="2"/>
      <c r="D402" s="3"/>
      <c r="E402" s="4"/>
      <c r="F402" s="9"/>
      <c r="G402" s="4"/>
      <c r="H402" s="9"/>
      <c r="I402" s="9"/>
      <c r="J402" s="9"/>
      <c r="K402" s="9"/>
      <c r="L402" s="9"/>
      <c r="M402" s="9"/>
      <c r="N402" s="9"/>
      <c r="O402" s="9"/>
      <c r="Q402" s="3">
        <f>+'Share Values'!E396</f>
        <v>42473</v>
      </c>
      <c r="R402" s="4">
        <f ca="1">+'Share Values'!CD396</f>
        <v>1027538.439</v>
      </c>
      <c r="S402" s="9">
        <f t="shared" ref="S402:S465" ca="1" si="91">R402/$R$18-1</f>
        <v>2.753843899999997E-2</v>
      </c>
      <c r="T402" s="4">
        <f>+'Share Values'!C396</f>
        <v>13671.4</v>
      </c>
      <c r="U402" s="9">
        <f>Returns!T402/Returns!$T$18-1</f>
        <v>-7.6593675280640872E-2</v>
      </c>
      <c r="V402" s="9"/>
      <c r="W402" s="17">
        <f t="shared" ca="1" si="85"/>
        <v>1.2605081538392682E-3</v>
      </c>
      <c r="X402" s="17">
        <f t="shared" ca="1" si="86"/>
        <v>0</v>
      </c>
      <c r="Y402" s="17" t="str">
        <f t="shared" ca="1" si="87"/>
        <v/>
      </c>
      <c r="Z402" s="17"/>
      <c r="AA402" s="17">
        <f t="shared" si="88"/>
        <v>6.6267100593457862E-3</v>
      </c>
      <c r="AB402" s="17">
        <f t="shared" ca="1" si="89"/>
        <v>-5.366201905506518E-3</v>
      </c>
    </row>
    <row r="403" spans="2:28">
      <c r="B403" s="2"/>
      <c r="D403" s="3"/>
      <c r="E403" s="4"/>
      <c r="F403" s="9"/>
      <c r="G403" s="4"/>
      <c r="H403" s="9"/>
      <c r="I403" s="9"/>
      <c r="J403" s="9"/>
      <c r="K403" s="9"/>
      <c r="L403" s="9"/>
      <c r="M403" s="9"/>
      <c r="N403" s="9"/>
      <c r="O403" s="9"/>
      <c r="Q403" s="3">
        <f>+'Share Values'!E397</f>
        <v>42474</v>
      </c>
      <c r="R403" s="4">
        <f ca="1">+'Share Values'!CD397</f>
        <v>1025079.7289999998</v>
      </c>
      <c r="S403" s="9">
        <f t="shared" ca="1" si="91"/>
        <v>2.5079728999999773E-2</v>
      </c>
      <c r="T403" s="4">
        <f>+'Share Values'!C397</f>
        <v>13668.3</v>
      </c>
      <c r="U403" s="9">
        <f>Returns!T403/Returns!$T$18-1</f>
        <v>-7.6803058343577368E-2</v>
      </c>
      <c r="V403" s="9"/>
      <c r="W403" s="17">
        <f t="shared" ca="1" si="85"/>
        <v>-2.3928155937339435E-3</v>
      </c>
      <c r="X403" s="17">
        <f t="shared" ca="1" si="86"/>
        <v>-2.3928155937339435E-3</v>
      </c>
      <c r="Y403" s="17">
        <f t="shared" ca="1" si="87"/>
        <v>-2.3928155937339435E-3</v>
      </c>
      <c r="Z403" s="17"/>
      <c r="AA403" s="17">
        <f t="shared" si="88"/>
        <v>-2.2675073511124744E-4</v>
      </c>
      <c r="AB403" s="17">
        <f t="shared" ca="1" si="89"/>
        <v>-2.166064858622696E-3</v>
      </c>
    </row>
    <row r="404" spans="2:28">
      <c r="B404" s="2"/>
      <c r="D404" s="3"/>
      <c r="E404" s="4"/>
      <c r="F404" s="9"/>
      <c r="G404" s="4"/>
      <c r="H404" s="9"/>
      <c r="I404" s="9"/>
      <c r="J404" s="9"/>
      <c r="K404" s="9"/>
      <c r="L404" s="9"/>
      <c r="M404" s="9"/>
      <c r="N404" s="9"/>
      <c r="O404" s="9"/>
      <c r="Q404" s="3">
        <f>+'Share Values'!E398</f>
        <v>42475</v>
      </c>
      <c r="R404" s="4">
        <f ca="1">+'Share Values'!CD398</f>
        <v>1029844.8289999999</v>
      </c>
      <c r="S404" s="9">
        <f t="shared" ca="1" si="91"/>
        <v>2.9844828999999962E-2</v>
      </c>
      <c r="T404" s="4">
        <f>+'Share Values'!C398</f>
        <v>13637.2</v>
      </c>
      <c r="U404" s="9">
        <f>Returns!T404/Returns!$T$18-1</f>
        <v>-7.8903643265294976E-2</v>
      </c>
      <c r="V404" s="9"/>
      <c r="W404" s="17">
        <f t="shared" ref="W404:W467" ca="1" si="92">(R404/R403)-1</f>
        <v>4.6485164667615653E-3</v>
      </c>
      <c r="X404" s="17">
        <f t="shared" ref="X404:X467" ca="1" si="93">IF(W404&lt;0,W404,0)</f>
        <v>0</v>
      </c>
      <c r="Y404" s="17" t="str">
        <f t="shared" ref="Y404:Y467" ca="1" si="94">IF(AND(X404&lt;0,X403&lt;0),(1+X404)*(1+Y403)-1,IF(X404&lt;0,X404,""))</f>
        <v/>
      </c>
      <c r="Z404" s="17"/>
      <c r="AA404" s="17">
        <f t="shared" ref="AA404:AA467" si="95">+T404/T403-1</f>
        <v>-2.2753378254792844E-3</v>
      </c>
      <c r="AB404" s="17">
        <f t="shared" ref="AB404:AB467" ca="1" si="96">+W404-AA404</f>
        <v>6.9238542922408497E-3</v>
      </c>
    </row>
    <row r="405" spans="2:28">
      <c r="B405" s="2"/>
      <c r="D405" s="3"/>
      <c r="E405" s="4"/>
      <c r="F405" s="9"/>
      <c r="G405" s="4"/>
      <c r="H405" s="9"/>
      <c r="I405" s="9"/>
      <c r="J405" s="9"/>
      <c r="K405" s="9"/>
      <c r="L405" s="9"/>
      <c r="M405" s="9"/>
      <c r="N405" s="9"/>
      <c r="O405" s="9"/>
      <c r="Q405" s="3">
        <f>+'Share Values'!E399</f>
        <v>42478</v>
      </c>
      <c r="R405" s="4">
        <f ca="1">+'Share Values'!CD399</f>
        <v>1035026.0889999999</v>
      </c>
      <c r="S405" s="9">
        <f t="shared" ca="1" si="91"/>
        <v>3.5026088999999816E-2</v>
      </c>
      <c r="T405" s="4">
        <f>+'Share Values'!C399</f>
        <v>13719.8</v>
      </c>
      <c r="U405" s="9">
        <f>Returns!T405/Returns!$T$18-1</f>
        <v>-7.3324597781890377E-2</v>
      </c>
      <c r="V405" s="9"/>
      <c r="W405" s="17">
        <f t="shared" ca="1" si="92"/>
        <v>5.0311074582285453E-3</v>
      </c>
      <c r="X405" s="17">
        <f t="shared" ca="1" si="93"/>
        <v>0</v>
      </c>
      <c r="Y405" s="17" t="str">
        <f t="shared" ca="1" si="94"/>
        <v/>
      </c>
      <c r="Z405" s="17"/>
      <c r="AA405" s="17">
        <f t="shared" si="95"/>
        <v>6.0569618396737468E-3</v>
      </c>
      <c r="AB405" s="17">
        <f t="shared" ca="1" si="96"/>
        <v>-1.0258543814452015E-3</v>
      </c>
    </row>
    <row r="406" spans="2:28">
      <c r="B406" s="2"/>
      <c r="D406" s="3"/>
      <c r="E406" s="4"/>
      <c r="F406" s="9"/>
      <c r="G406" s="4"/>
      <c r="H406" s="9"/>
      <c r="I406" s="9"/>
      <c r="J406" s="9"/>
      <c r="K406" s="9"/>
      <c r="L406" s="9"/>
      <c r="M406" s="9"/>
      <c r="N406" s="9"/>
      <c r="O406" s="9"/>
      <c r="Q406" s="3">
        <f>+'Share Values'!E400</f>
        <v>42479</v>
      </c>
      <c r="R406" s="4">
        <f ca="1">+'Share Values'!CD400</f>
        <v>1039446.539</v>
      </c>
      <c r="S406" s="9">
        <f t="shared" ca="1" si="91"/>
        <v>3.9446539000000058E-2</v>
      </c>
      <c r="T406" s="4">
        <f>+'Share Values'!C400</f>
        <v>13867.3</v>
      </c>
      <c r="U406" s="9">
        <f>Returns!T406/Returns!$T$18-1</f>
        <v>-6.3362016561524848E-2</v>
      </c>
      <c r="V406" s="9"/>
      <c r="W406" s="17">
        <f t="shared" ca="1" si="92"/>
        <v>4.270858529054955E-3</v>
      </c>
      <c r="X406" s="17">
        <f t="shared" ca="1" si="93"/>
        <v>0</v>
      </c>
      <c r="Y406" s="17" t="str">
        <f t="shared" ca="1" si="94"/>
        <v/>
      </c>
      <c r="Z406" s="17"/>
      <c r="AA406" s="17">
        <f t="shared" si="95"/>
        <v>1.0750885581422454E-2</v>
      </c>
      <c r="AB406" s="17">
        <f t="shared" ca="1" si="96"/>
        <v>-6.4800270523674985E-3</v>
      </c>
    </row>
    <row r="407" spans="2:28">
      <c r="B407" s="2"/>
      <c r="D407" s="3"/>
      <c r="E407" s="4"/>
      <c r="F407" s="9"/>
      <c r="G407" s="4"/>
      <c r="H407" s="9"/>
      <c r="I407" s="9"/>
      <c r="J407" s="9"/>
      <c r="K407" s="9"/>
      <c r="L407" s="9"/>
      <c r="M407" s="9"/>
      <c r="N407" s="9"/>
      <c r="O407" s="9"/>
      <c r="Q407" s="3">
        <f>+'Share Values'!E401</f>
        <v>42480</v>
      </c>
      <c r="R407" s="4">
        <f ca="1">+'Share Values'!CD401</f>
        <v>1042229.559</v>
      </c>
      <c r="S407" s="9">
        <f t="shared" ca="1" si="91"/>
        <v>4.2229558999999917E-2</v>
      </c>
      <c r="T407" s="4">
        <f>+'Share Values'!C401</f>
        <v>13911.3</v>
      </c>
      <c r="U407" s="9">
        <f>Returns!T407/Returns!$T$18-1</f>
        <v>-6.0390127926297166E-2</v>
      </c>
      <c r="V407" s="9"/>
      <c r="W407" s="17">
        <f t="shared" ca="1" si="92"/>
        <v>2.6774056149894143E-3</v>
      </c>
      <c r="X407" s="17">
        <f t="shared" ca="1" si="93"/>
        <v>0</v>
      </c>
      <c r="Y407" s="17" t="str">
        <f t="shared" ca="1" si="94"/>
        <v/>
      </c>
      <c r="Z407" s="17"/>
      <c r="AA407" s="17">
        <f t="shared" si="95"/>
        <v>3.1729320055093879E-3</v>
      </c>
      <c r="AB407" s="17">
        <f t="shared" ca="1" si="96"/>
        <v>-4.955263905199736E-4</v>
      </c>
    </row>
    <row r="408" spans="2:28">
      <c r="B408" s="2"/>
      <c r="D408" s="3"/>
      <c r="E408" s="4"/>
      <c r="F408" s="9"/>
      <c r="G408" s="4"/>
      <c r="H408" s="9"/>
      <c r="I408" s="9"/>
      <c r="J408" s="9"/>
      <c r="K408" s="9"/>
      <c r="L408" s="9"/>
      <c r="M408" s="9"/>
      <c r="N408" s="9"/>
      <c r="O408" s="9"/>
      <c r="Q408" s="3">
        <f>+'Share Values'!E402</f>
        <v>42481</v>
      </c>
      <c r="R408" s="4">
        <f ca="1">+'Share Values'!CD402</f>
        <v>1039342.799</v>
      </c>
      <c r="S408" s="9">
        <f t="shared" ca="1" si="91"/>
        <v>3.9342798999999928E-2</v>
      </c>
      <c r="T408" s="4">
        <f>+'Share Values'!C402</f>
        <v>13881.2</v>
      </c>
      <c r="U408" s="9">
        <f>Returns!T408/Returns!$T$18-1</f>
        <v>-6.2423169924486932E-2</v>
      </c>
      <c r="V408" s="9"/>
      <c r="W408" s="17">
        <f t="shared" ca="1" si="92"/>
        <v>-2.7697928686362117E-3</v>
      </c>
      <c r="X408" s="17">
        <f t="shared" ca="1" si="93"/>
        <v>-2.7697928686362117E-3</v>
      </c>
      <c r="Y408" s="17">
        <f t="shared" ca="1" si="94"/>
        <v>-2.7697928686362117E-3</v>
      </c>
      <c r="Z408" s="17"/>
      <c r="AA408" s="17">
        <f t="shared" si="95"/>
        <v>-2.1637086397388039E-3</v>
      </c>
      <c r="AB408" s="17">
        <f t="shared" ca="1" si="96"/>
        <v>-6.0608422889740776E-4</v>
      </c>
    </row>
    <row r="409" spans="2:28">
      <c r="B409" s="2"/>
      <c r="D409" s="3"/>
      <c r="E409" s="4"/>
      <c r="F409" s="9"/>
      <c r="G409" s="4"/>
      <c r="H409" s="9"/>
      <c r="I409" s="9"/>
      <c r="J409" s="9"/>
      <c r="K409" s="9"/>
      <c r="L409" s="9"/>
      <c r="M409" s="9"/>
      <c r="N409" s="9"/>
      <c r="O409" s="9"/>
      <c r="Q409" s="3">
        <f>+'Share Values'!E403</f>
        <v>42482</v>
      </c>
      <c r="R409" s="4">
        <f ca="1">+'Share Values'!CD403</f>
        <v>1041856.889</v>
      </c>
      <c r="S409" s="9">
        <f t="shared" ca="1" si="91"/>
        <v>4.1856888999999953E-2</v>
      </c>
      <c r="T409" s="4">
        <f>+'Share Values'!C403</f>
        <v>13874</v>
      </c>
      <c r="U409" s="9">
        <f>Returns!T409/Returns!$T$18-1</f>
        <v>-6.2909478973887878E-2</v>
      </c>
      <c r="V409" s="9"/>
      <c r="W409" s="17">
        <f t="shared" ca="1" si="92"/>
        <v>2.4189228062376777E-3</v>
      </c>
      <c r="X409" s="17">
        <f t="shared" ca="1" si="93"/>
        <v>0</v>
      </c>
      <c r="Y409" s="17" t="str">
        <f t="shared" ca="1" si="94"/>
        <v/>
      </c>
      <c r="Z409" s="17"/>
      <c r="AA409" s="17">
        <f t="shared" si="95"/>
        <v>-5.1868714520364456E-4</v>
      </c>
      <c r="AB409" s="17">
        <f t="shared" ca="1" si="96"/>
        <v>2.9376099514413223E-3</v>
      </c>
    </row>
    <row r="410" spans="2:28">
      <c r="B410" s="2"/>
      <c r="D410" s="3"/>
      <c r="E410" s="4"/>
      <c r="F410" s="9"/>
      <c r="G410" s="4"/>
      <c r="H410" s="9"/>
      <c r="I410" s="9"/>
      <c r="J410" s="9"/>
      <c r="K410" s="9"/>
      <c r="L410" s="9"/>
      <c r="M410" s="9"/>
      <c r="N410" s="9"/>
      <c r="O410" s="9"/>
      <c r="Q410" s="3">
        <f>+'Share Values'!E404</f>
        <v>42485</v>
      </c>
      <c r="R410" s="4">
        <f ca="1">+'Share Values'!CD404</f>
        <v>1039978.129</v>
      </c>
      <c r="S410" s="9">
        <f t="shared" ca="1" si="91"/>
        <v>3.9978128999999862E-2</v>
      </c>
      <c r="T410" s="4">
        <f>+'Share Values'!C404</f>
        <v>13796</v>
      </c>
      <c r="U410" s="9">
        <f>Returns!T410/Returns!$T$18-1</f>
        <v>-6.8177827009064274E-2</v>
      </c>
      <c r="V410" s="9"/>
      <c r="W410" s="17">
        <f t="shared" ca="1" si="92"/>
        <v>-1.803280296781784E-3</v>
      </c>
      <c r="X410" s="17">
        <f t="shared" ca="1" si="93"/>
        <v>-1.803280296781784E-3</v>
      </c>
      <c r="Y410" s="17">
        <f t="shared" ca="1" si="94"/>
        <v>-1.803280296781784E-3</v>
      </c>
      <c r="Z410" s="17"/>
      <c r="AA410" s="17">
        <f t="shared" si="95"/>
        <v>-5.6220268127432638E-3</v>
      </c>
      <c r="AB410" s="17">
        <f t="shared" ca="1" si="96"/>
        <v>3.8187465159614797E-3</v>
      </c>
    </row>
    <row r="411" spans="2:28">
      <c r="B411" s="2"/>
      <c r="D411" s="3"/>
      <c r="E411" s="4"/>
      <c r="F411" s="9"/>
      <c r="G411" s="4"/>
      <c r="H411" s="9"/>
      <c r="I411" s="9"/>
      <c r="J411" s="9"/>
      <c r="K411" s="9"/>
      <c r="L411" s="9"/>
      <c r="M411" s="9"/>
      <c r="N411" s="9"/>
      <c r="O411" s="9"/>
      <c r="Q411" s="3">
        <f>+'Share Values'!E405</f>
        <v>42486</v>
      </c>
      <c r="R411" s="4">
        <f ca="1">+'Share Values'!CD405</f>
        <v>1038748.639</v>
      </c>
      <c r="S411" s="9">
        <f t="shared" ca="1" si="91"/>
        <v>3.8748639000000029E-2</v>
      </c>
      <c r="T411" s="4">
        <f>+'Share Values'!C405</f>
        <v>13809.4</v>
      </c>
      <c r="U411" s="9">
        <f>Returns!T411/Returns!$T$18-1</f>
        <v>-6.7272751833790334E-2</v>
      </c>
      <c r="V411" s="9"/>
      <c r="W411" s="17">
        <f t="shared" ca="1" si="92"/>
        <v>-1.1822267850788437E-3</v>
      </c>
      <c r="X411" s="17">
        <f t="shared" ca="1" si="93"/>
        <v>-1.1822267850788437E-3</v>
      </c>
      <c r="Y411" s="17">
        <f t="shared" ca="1" si="94"/>
        <v>-2.9833751955927745E-3</v>
      </c>
      <c r="Z411" s="17"/>
      <c r="AA411" s="17">
        <f t="shared" si="95"/>
        <v>9.7129602783407876E-4</v>
      </c>
      <c r="AB411" s="17">
        <f t="shared" ca="1" si="96"/>
        <v>-2.1535228129129225E-3</v>
      </c>
    </row>
    <row r="412" spans="2:28">
      <c r="B412" s="2"/>
      <c r="D412" s="3"/>
      <c r="E412" s="4"/>
      <c r="F412" s="9"/>
      <c r="G412" s="4"/>
      <c r="H412" s="9"/>
      <c r="I412" s="9"/>
      <c r="J412" s="9"/>
      <c r="K412" s="9"/>
      <c r="L412" s="9"/>
      <c r="M412" s="9"/>
      <c r="N412" s="9"/>
      <c r="O412" s="9"/>
      <c r="Q412" s="3">
        <f>+'Share Values'!E406</f>
        <v>42487</v>
      </c>
      <c r="R412" s="4">
        <f ca="1">+'Share Values'!CD406</f>
        <v>1041536.8389999999</v>
      </c>
      <c r="S412" s="9">
        <f t="shared" ca="1" si="91"/>
        <v>4.1536838999999937E-2</v>
      </c>
      <c r="T412" s="4">
        <f>+'Share Values'!C406</f>
        <v>13887.7</v>
      </c>
      <c r="U412" s="9">
        <f>Returns!T412/Returns!$T$18-1</f>
        <v>-6.1984140921555575E-2</v>
      </c>
      <c r="V412" s="9"/>
      <c r="W412" s="17">
        <f t="shared" ca="1" si="92"/>
        <v>2.6841912425359382E-3</v>
      </c>
      <c r="X412" s="17">
        <f t="shared" ca="1" si="93"/>
        <v>0</v>
      </c>
      <c r="Y412" s="17" t="str">
        <f t="shared" ca="1" si="94"/>
        <v/>
      </c>
      <c r="Z412" s="17"/>
      <c r="AA412" s="17">
        <f t="shared" si="95"/>
        <v>5.6700508349385448E-3</v>
      </c>
      <c r="AB412" s="17">
        <f t="shared" ca="1" si="96"/>
        <v>-2.9858595924026066E-3</v>
      </c>
    </row>
    <row r="413" spans="2:28">
      <c r="B413" s="2"/>
      <c r="D413" s="3"/>
      <c r="E413" s="4"/>
      <c r="F413" s="9"/>
      <c r="G413" s="4"/>
      <c r="H413" s="9"/>
      <c r="I413" s="9"/>
      <c r="J413" s="9"/>
      <c r="K413" s="9"/>
      <c r="L413" s="9"/>
      <c r="M413" s="9"/>
      <c r="N413" s="9"/>
      <c r="O413" s="9"/>
      <c r="Q413" s="3">
        <f>+'Share Values'!E407</f>
        <v>42488</v>
      </c>
      <c r="R413" s="4">
        <f ca="1">+'Share Values'!CD407</f>
        <v>1039110.716</v>
      </c>
      <c r="S413" s="9">
        <f t="shared" ca="1" si="91"/>
        <v>3.9110715999999934E-2</v>
      </c>
      <c r="T413" s="4">
        <f>+'Share Values'!C407</f>
        <v>13886.4</v>
      </c>
      <c r="U413" s="9">
        <f>Returns!T413/Returns!$T$18-1</f>
        <v>-6.2071946722141891E-2</v>
      </c>
      <c r="V413" s="9"/>
      <c r="W413" s="17">
        <f t="shared" ca="1" si="92"/>
        <v>-2.3293683998054648E-3</v>
      </c>
      <c r="X413" s="17">
        <f t="shared" ca="1" si="93"/>
        <v>-2.3293683998054648E-3</v>
      </c>
      <c r="Y413" s="17">
        <f t="shared" ca="1" si="94"/>
        <v>-2.3293683998054648E-3</v>
      </c>
      <c r="Z413" s="17"/>
      <c r="AA413" s="17">
        <f t="shared" si="95"/>
        <v>-9.3608012845969313E-5</v>
      </c>
      <c r="AB413" s="17">
        <f t="shared" ca="1" si="96"/>
        <v>-2.2357603869594955E-3</v>
      </c>
    </row>
    <row r="414" spans="2:28">
      <c r="B414" s="2"/>
      <c r="D414" s="3"/>
      <c r="E414" s="4"/>
      <c r="F414" s="9"/>
      <c r="G414" s="4"/>
      <c r="H414" s="9"/>
      <c r="I414" s="9"/>
      <c r="J414" s="9"/>
      <c r="K414" s="9"/>
      <c r="L414" s="9"/>
      <c r="M414" s="9"/>
      <c r="N414" s="9"/>
      <c r="O414" s="9"/>
      <c r="Q414" s="3">
        <f>+'Share Values'!E408</f>
        <v>42489</v>
      </c>
      <c r="R414" s="4">
        <f ca="1">+'Share Values'!CD408</f>
        <v>1041096.416</v>
      </c>
      <c r="S414" s="9">
        <f t="shared" ca="1" si="91"/>
        <v>4.1096416000000024E-2</v>
      </c>
      <c r="T414" s="4">
        <f>+'Share Values'!C408</f>
        <v>13951.5</v>
      </c>
      <c r="U414" s="9">
        <f>Returns!T414/Returns!$T$18-1</f>
        <v>-5.7674902400475458E-2</v>
      </c>
      <c r="V414" s="9"/>
      <c r="W414" s="17">
        <f t="shared" ca="1" si="92"/>
        <v>1.9109609490350898E-3</v>
      </c>
      <c r="X414" s="17">
        <f t="shared" ca="1" si="93"/>
        <v>0</v>
      </c>
      <c r="Y414" s="17" t="str">
        <f t="shared" ca="1" si="94"/>
        <v/>
      </c>
      <c r="Z414" s="17"/>
      <c r="AA414" s="17">
        <f t="shared" si="95"/>
        <v>4.688040096785473E-3</v>
      </c>
      <c r="AB414" s="17">
        <f t="shared" ca="1" si="96"/>
        <v>-2.7770791477503831E-3</v>
      </c>
    </row>
    <row r="415" spans="2:28">
      <c r="B415" s="2"/>
      <c r="D415" s="3"/>
      <c r="E415" s="4"/>
      <c r="F415" s="9"/>
      <c r="G415" s="4"/>
      <c r="H415" s="9"/>
      <c r="I415" s="9"/>
      <c r="J415" s="9"/>
      <c r="K415" s="9"/>
      <c r="L415" s="9"/>
      <c r="M415" s="9"/>
      <c r="N415" s="9"/>
      <c r="O415" s="9"/>
      <c r="Q415" s="3">
        <f>+'Share Values'!E409</f>
        <v>42492</v>
      </c>
      <c r="R415" s="4">
        <f ca="1">+'Share Values'!CD409</f>
        <v>1038427.156</v>
      </c>
      <c r="S415" s="9">
        <f t="shared" ca="1" si="91"/>
        <v>3.8427156000000018E-2</v>
      </c>
      <c r="T415" s="4">
        <f>+'Share Values'!C409</f>
        <v>13865.6</v>
      </c>
      <c r="U415" s="9">
        <f>Returns!T415/Returns!$T$18-1</f>
        <v>-6.3476839531522278E-2</v>
      </c>
      <c r="V415" s="9"/>
      <c r="W415" s="17">
        <f t="shared" ca="1" si="92"/>
        <v>-2.5638931793230402E-3</v>
      </c>
      <c r="X415" s="17">
        <f t="shared" ca="1" si="93"/>
        <v>-2.5638931793230402E-3</v>
      </c>
      <c r="Y415" s="17">
        <f t="shared" ca="1" si="94"/>
        <v>-2.5638931793230402E-3</v>
      </c>
      <c r="Z415" s="17"/>
      <c r="AA415" s="17">
        <f t="shared" si="95"/>
        <v>-6.1570440454431496E-3</v>
      </c>
      <c r="AB415" s="17">
        <f t="shared" ca="1" si="96"/>
        <v>3.5931508661201095E-3</v>
      </c>
    </row>
    <row r="416" spans="2:28">
      <c r="B416" s="2"/>
      <c r="D416" s="3"/>
      <c r="E416" s="4"/>
      <c r="F416" s="9"/>
      <c r="G416" s="4"/>
      <c r="H416" s="9"/>
      <c r="I416" s="9"/>
      <c r="J416" s="9"/>
      <c r="K416" s="9"/>
      <c r="L416" s="9"/>
      <c r="M416" s="9"/>
      <c r="N416" s="9"/>
      <c r="O416" s="9"/>
      <c r="Q416" s="3">
        <f>+'Share Values'!E410</f>
        <v>42493</v>
      </c>
      <c r="R416" s="4">
        <f ca="1">+'Share Values'!CD410</f>
        <v>1036470.6459999999</v>
      </c>
      <c r="S416" s="9">
        <f t="shared" ca="1" si="91"/>
        <v>3.647064599999994E-2</v>
      </c>
      <c r="T416" s="4">
        <f>+'Share Values'!C410</f>
        <v>13707.7</v>
      </c>
      <c r="U416" s="9">
        <f>Returns!T416/Returns!$T$18-1</f>
        <v>-7.414186715657789E-2</v>
      </c>
      <c r="V416" s="9"/>
      <c r="W416" s="17">
        <f t="shared" ca="1" si="92"/>
        <v>-1.8841090477028644E-3</v>
      </c>
      <c r="X416" s="17">
        <f t="shared" ca="1" si="93"/>
        <v>-1.8841090477028644E-3</v>
      </c>
      <c r="Y416" s="17">
        <f t="shared" ca="1" si="94"/>
        <v>-4.4431715726893639E-3</v>
      </c>
      <c r="Z416" s="17"/>
      <c r="AA416" s="17">
        <f t="shared" si="95"/>
        <v>-1.1387895222709443E-2</v>
      </c>
      <c r="AB416" s="17">
        <f t="shared" ca="1" si="96"/>
        <v>9.5037861750065789E-3</v>
      </c>
    </row>
    <row r="417" spans="2:28">
      <c r="B417" s="2"/>
      <c r="D417" s="3"/>
      <c r="E417" s="4"/>
      <c r="F417" s="9"/>
      <c r="G417" s="4"/>
      <c r="H417" s="9"/>
      <c r="I417" s="9"/>
      <c r="J417" s="9"/>
      <c r="K417" s="9"/>
      <c r="L417" s="9"/>
      <c r="M417" s="9"/>
      <c r="N417" s="9"/>
      <c r="O417" s="9"/>
      <c r="Q417" s="3">
        <f>+'Share Values'!E411</f>
        <v>42494</v>
      </c>
      <c r="R417" s="4">
        <f ca="1">+'Share Values'!CD411</f>
        <v>1036663.056</v>
      </c>
      <c r="S417" s="9">
        <f t="shared" ca="1" si="91"/>
        <v>3.6663056000000083E-2</v>
      </c>
      <c r="T417" s="4">
        <f>+'Share Values'!C411</f>
        <v>13632</v>
      </c>
      <c r="U417" s="9">
        <f>Returns!T417/Returns!$T$18-1</f>
        <v>-7.9254866467640128E-2</v>
      </c>
      <c r="V417" s="9"/>
      <c r="W417" s="17">
        <f t="shared" ca="1" si="92"/>
        <v>1.8563960372874888E-4</v>
      </c>
      <c r="X417" s="17">
        <f t="shared" ca="1" si="93"/>
        <v>0</v>
      </c>
      <c r="Y417" s="17" t="str">
        <f t="shared" ca="1" si="94"/>
        <v/>
      </c>
      <c r="Z417" s="17"/>
      <c r="AA417" s="17">
        <f t="shared" si="95"/>
        <v>-5.5224435900990132E-3</v>
      </c>
      <c r="AB417" s="17">
        <f t="shared" ca="1" si="96"/>
        <v>5.7080831938277621E-3</v>
      </c>
    </row>
    <row r="418" spans="2:28">
      <c r="B418" s="2"/>
      <c r="D418" s="3"/>
      <c r="E418" s="4"/>
      <c r="F418" s="9"/>
      <c r="G418" s="4"/>
      <c r="H418" s="9"/>
      <c r="I418" s="9"/>
      <c r="J418" s="9"/>
      <c r="K418" s="9"/>
      <c r="L418" s="9"/>
      <c r="M418" s="9"/>
      <c r="N418" s="9"/>
      <c r="O418" s="9"/>
      <c r="Q418" s="3">
        <f>+'Share Values'!E412</f>
        <v>42495</v>
      </c>
      <c r="R418" s="4">
        <f ca="1">+'Share Values'!CD412</f>
        <v>1034365.926</v>
      </c>
      <c r="S418" s="9">
        <f t="shared" ca="1" si="91"/>
        <v>3.4365925999999991E-2</v>
      </c>
      <c r="T418" s="4">
        <f>+'Share Values'!C412</f>
        <v>13632</v>
      </c>
      <c r="U418" s="9">
        <f>Returns!T418/Returns!$T$18-1</f>
        <v>-7.9254866467640128E-2</v>
      </c>
      <c r="V418" s="9"/>
      <c r="W418" s="17">
        <f t="shared" ca="1" si="92"/>
        <v>-2.2158887467867983E-3</v>
      </c>
      <c r="X418" s="17">
        <f t="shared" ca="1" si="93"/>
        <v>-2.2158887467867983E-3</v>
      </c>
      <c r="Y418" s="17">
        <f t="shared" ca="1" si="94"/>
        <v>-2.2158887467867983E-3</v>
      </c>
      <c r="Z418" s="17"/>
      <c r="AA418" s="17">
        <f t="shared" si="95"/>
        <v>0</v>
      </c>
      <c r="AB418" s="17">
        <f t="shared" ca="1" si="96"/>
        <v>-2.2158887467867983E-3</v>
      </c>
    </row>
    <row r="419" spans="2:28">
      <c r="B419" s="2"/>
      <c r="D419" s="3"/>
      <c r="E419" s="4"/>
      <c r="F419" s="9"/>
      <c r="G419" s="4"/>
      <c r="H419" s="9"/>
      <c r="I419" s="9"/>
      <c r="J419" s="9"/>
      <c r="K419" s="9"/>
      <c r="L419" s="9"/>
      <c r="M419" s="9"/>
      <c r="N419" s="9"/>
      <c r="O419" s="9"/>
      <c r="Q419" s="3">
        <f>+'Share Values'!E413</f>
        <v>42496</v>
      </c>
      <c r="R419" s="4">
        <f ca="1">+'Share Values'!CD413</f>
        <v>1040032.556</v>
      </c>
      <c r="S419" s="9">
        <f t="shared" ca="1" si="91"/>
        <v>4.0032555999999886E-2</v>
      </c>
      <c r="T419" s="4">
        <f>+'Share Values'!C413</f>
        <v>13701.5</v>
      </c>
      <c r="U419" s="9">
        <f>Returns!T419/Returns!$T$18-1</f>
        <v>-7.4560633282450994E-2</v>
      </c>
      <c r="V419" s="9"/>
      <c r="W419" s="17">
        <f t="shared" ca="1" si="92"/>
        <v>5.4783610495692248E-3</v>
      </c>
      <c r="X419" s="17">
        <f t="shared" ca="1" si="93"/>
        <v>0</v>
      </c>
      <c r="Y419" s="17" t="str">
        <f t="shared" ca="1" si="94"/>
        <v/>
      </c>
      <c r="Z419" s="17"/>
      <c r="AA419" s="17">
        <f t="shared" si="95"/>
        <v>5.0982981220657475E-3</v>
      </c>
      <c r="AB419" s="17">
        <f t="shared" ca="1" si="96"/>
        <v>3.8006292750347725E-4</v>
      </c>
    </row>
    <row r="420" spans="2:28">
      <c r="B420" s="2"/>
      <c r="D420" s="3"/>
      <c r="E420" s="4"/>
      <c r="F420" s="9"/>
      <c r="G420" s="4"/>
      <c r="H420" s="9"/>
      <c r="I420" s="9"/>
      <c r="J420" s="9"/>
      <c r="K420" s="9"/>
      <c r="L420" s="9"/>
      <c r="M420" s="9"/>
      <c r="N420" s="9"/>
      <c r="O420" s="9"/>
      <c r="Q420" s="3">
        <f>+'Share Values'!E414</f>
        <v>42499</v>
      </c>
      <c r="R420" s="4">
        <f ca="1">+'Share Values'!CD414</f>
        <v>1034078.056</v>
      </c>
      <c r="S420" s="9">
        <f t="shared" ca="1" si="91"/>
        <v>3.4078056000000023E-2</v>
      </c>
      <c r="T420" s="4">
        <f>+'Share Values'!C414</f>
        <v>13563.8</v>
      </c>
      <c r="U420" s="9">
        <f>Returns!T420/Returns!$T$18-1</f>
        <v>-8.3861293852243168E-2</v>
      </c>
      <c r="V420" s="9"/>
      <c r="W420" s="17">
        <f t="shared" ca="1" si="92"/>
        <v>-5.7253015452720657E-3</v>
      </c>
      <c r="X420" s="17">
        <f t="shared" ca="1" si="93"/>
        <v>-5.7253015452720657E-3</v>
      </c>
      <c r="Y420" s="17">
        <f t="shared" ca="1" si="94"/>
        <v>-5.7253015452720657E-3</v>
      </c>
      <c r="Z420" s="17"/>
      <c r="AA420" s="17">
        <f t="shared" si="95"/>
        <v>-1.0049994526146855E-2</v>
      </c>
      <c r="AB420" s="17">
        <f t="shared" ca="1" si="96"/>
        <v>4.3246929808747891E-3</v>
      </c>
    </row>
    <row r="421" spans="2:28">
      <c r="B421" s="2"/>
      <c r="D421" s="3"/>
      <c r="E421" s="4"/>
      <c r="F421" s="9"/>
      <c r="G421" s="4"/>
      <c r="H421" s="9"/>
      <c r="I421" s="9"/>
      <c r="J421" s="9"/>
      <c r="K421" s="9"/>
      <c r="L421" s="9"/>
      <c r="M421" s="9"/>
      <c r="N421" s="9"/>
      <c r="O421" s="9"/>
      <c r="Q421" s="3">
        <f>+'Share Values'!E415</f>
        <v>42500</v>
      </c>
      <c r="R421" s="4">
        <f ca="1">+'Share Values'!CD415</f>
        <v>1040427.846</v>
      </c>
      <c r="S421" s="9">
        <f t="shared" ca="1" si="91"/>
        <v>4.0427846000000045E-2</v>
      </c>
      <c r="T421" s="4">
        <f>+'Share Values'!C415</f>
        <v>13775.2</v>
      </c>
      <c r="U421" s="9">
        <f>Returns!T421/Returns!$T$18-1</f>
        <v>-6.9582719818444549E-2</v>
      </c>
      <c r="V421" s="9"/>
      <c r="W421" s="17">
        <f t="shared" ca="1" si="92"/>
        <v>6.1405325866425997E-3</v>
      </c>
      <c r="X421" s="17">
        <f t="shared" ca="1" si="93"/>
        <v>0</v>
      </c>
      <c r="Y421" s="17" t="str">
        <f t="shared" ca="1" si="94"/>
        <v/>
      </c>
      <c r="Z421" s="17"/>
      <c r="AA421" s="17">
        <f t="shared" si="95"/>
        <v>1.5585602854657266E-2</v>
      </c>
      <c r="AB421" s="17">
        <f t="shared" ca="1" si="96"/>
        <v>-9.4450702680146659E-3</v>
      </c>
    </row>
    <row r="422" spans="2:28">
      <c r="B422" s="2"/>
      <c r="D422" s="3"/>
      <c r="E422" s="4"/>
      <c r="F422" s="9"/>
      <c r="G422" s="4"/>
      <c r="H422" s="9"/>
      <c r="I422" s="9"/>
      <c r="J422" s="9"/>
      <c r="K422" s="9"/>
      <c r="L422" s="9"/>
      <c r="M422" s="9"/>
      <c r="N422" s="9"/>
      <c r="O422" s="9"/>
      <c r="Q422" s="3">
        <f>+'Share Values'!E416</f>
        <v>42501</v>
      </c>
      <c r="R422" s="4">
        <f ca="1">+'Share Values'!CD416</f>
        <v>1039618.706</v>
      </c>
      <c r="S422" s="9">
        <f t="shared" ca="1" si="91"/>
        <v>3.9618705999999948E-2</v>
      </c>
      <c r="T422" s="4">
        <f>+'Share Values'!C416</f>
        <v>13788.2</v>
      </c>
      <c r="U422" s="9">
        <f>Returns!T422/Returns!$T$18-1</f>
        <v>-6.8704661812581835E-2</v>
      </c>
      <c r="V422" s="9"/>
      <c r="W422" s="17">
        <f t="shared" ca="1" si="92"/>
        <v>-7.776992927580606E-4</v>
      </c>
      <c r="X422" s="17">
        <f t="shared" ca="1" si="93"/>
        <v>-7.776992927580606E-4</v>
      </c>
      <c r="Y422" s="17">
        <f t="shared" ca="1" si="94"/>
        <v>-7.776992927580606E-4</v>
      </c>
      <c r="Z422" s="17"/>
      <c r="AA422" s="17">
        <f t="shared" si="95"/>
        <v>9.4372495499150943E-4</v>
      </c>
      <c r="AB422" s="17">
        <f t="shared" ca="1" si="96"/>
        <v>-1.72142424774957E-3</v>
      </c>
    </row>
    <row r="423" spans="2:28">
      <c r="B423" s="2"/>
      <c r="D423" s="3"/>
      <c r="E423" s="4"/>
      <c r="F423" s="9"/>
      <c r="G423" s="4"/>
      <c r="H423" s="9"/>
      <c r="I423" s="9"/>
      <c r="J423" s="9"/>
      <c r="K423" s="9"/>
      <c r="L423" s="9"/>
      <c r="M423" s="9"/>
      <c r="N423" s="9"/>
      <c r="O423" s="9"/>
      <c r="Q423" s="3">
        <f>+'Share Values'!E417</f>
        <v>42502</v>
      </c>
      <c r="R423" s="4">
        <f ca="1">+'Share Values'!CD417</f>
        <v>1041909.346</v>
      </c>
      <c r="S423" s="9">
        <f t="shared" ca="1" si="91"/>
        <v>4.1909345999999958E-2</v>
      </c>
      <c r="T423" s="4">
        <f>+'Share Values'!C417</f>
        <v>13787.8</v>
      </c>
      <c r="U423" s="9">
        <f>Returns!T423/Returns!$T$18-1</f>
        <v>-6.8731678981993061E-2</v>
      </c>
      <c r="V423" s="9"/>
      <c r="W423" s="17">
        <f t="shared" ca="1" si="92"/>
        <v>2.2033462718398233E-3</v>
      </c>
      <c r="X423" s="17">
        <f t="shared" ca="1" si="93"/>
        <v>0</v>
      </c>
      <c r="Y423" s="17" t="str">
        <f t="shared" ca="1" si="94"/>
        <v/>
      </c>
      <c r="Z423" s="17"/>
      <c r="AA423" s="17">
        <f t="shared" si="95"/>
        <v>-2.9010313166488721E-5</v>
      </c>
      <c r="AB423" s="17">
        <f t="shared" ca="1" si="96"/>
        <v>2.2323565850063121E-3</v>
      </c>
    </row>
    <row r="424" spans="2:28">
      <c r="B424" s="2"/>
      <c r="D424" s="3"/>
      <c r="E424" s="4"/>
      <c r="F424" s="9"/>
      <c r="G424" s="4"/>
      <c r="H424" s="9"/>
      <c r="I424" s="9"/>
      <c r="J424" s="9"/>
      <c r="K424" s="9"/>
      <c r="L424" s="9"/>
      <c r="M424" s="9"/>
      <c r="N424" s="9"/>
      <c r="O424" s="9"/>
      <c r="Q424" s="3">
        <f>+'Share Values'!E418</f>
        <v>42503</v>
      </c>
      <c r="R424" s="4">
        <f ca="1">+'Share Values'!CD418</f>
        <v>1039367.3959999999</v>
      </c>
      <c r="S424" s="9">
        <f t="shared" ca="1" si="91"/>
        <v>3.9367396000000054E-2</v>
      </c>
      <c r="T424" s="4">
        <f>+'Share Values'!C418</f>
        <v>13748.6</v>
      </c>
      <c r="U424" s="9">
        <f>Returns!T424/Returns!$T$18-1</f>
        <v>-7.1379361584286816E-2</v>
      </c>
      <c r="V424" s="9"/>
      <c r="W424" s="17">
        <f t="shared" ca="1" si="92"/>
        <v>-2.4397036169786501E-3</v>
      </c>
      <c r="X424" s="17">
        <f t="shared" ca="1" si="93"/>
        <v>-2.4397036169786501E-3</v>
      </c>
      <c r="Y424" s="17">
        <f t="shared" ca="1" si="94"/>
        <v>-2.4397036169786501E-3</v>
      </c>
      <c r="Z424" s="17"/>
      <c r="AA424" s="17">
        <f t="shared" si="95"/>
        <v>-2.8430931693235184E-3</v>
      </c>
      <c r="AB424" s="17">
        <f t="shared" ca="1" si="96"/>
        <v>4.0338955234486829E-4</v>
      </c>
    </row>
    <row r="425" spans="2:28">
      <c r="B425" s="2"/>
      <c r="D425" s="3"/>
      <c r="E425" s="4"/>
      <c r="F425" s="9"/>
      <c r="G425" s="4"/>
      <c r="H425" s="9"/>
      <c r="I425" s="9"/>
      <c r="J425" s="9"/>
      <c r="K425" s="9"/>
      <c r="L425" s="9"/>
      <c r="M425" s="9"/>
      <c r="N425" s="9"/>
      <c r="O425" s="9"/>
      <c r="Q425" s="3">
        <f>+'Share Values'!E419</f>
        <v>42506</v>
      </c>
      <c r="R425" s="4">
        <f ca="1">+'Share Values'!CD419</f>
        <v>1042986.946</v>
      </c>
      <c r="S425" s="9">
        <f t="shared" ca="1" si="91"/>
        <v>4.2986946000000081E-2</v>
      </c>
      <c r="T425" s="4">
        <f>+'Share Values'!C419</f>
        <v>13893.5</v>
      </c>
      <c r="U425" s="9">
        <f>Returns!T425/Returns!$T$18-1</f>
        <v>-6.1592391965093807E-2</v>
      </c>
      <c r="V425" s="9"/>
      <c r="W425" s="17">
        <f t="shared" ca="1" si="92"/>
        <v>3.4824548219714035E-3</v>
      </c>
      <c r="X425" s="17">
        <f t="shared" ca="1" si="93"/>
        <v>0</v>
      </c>
      <c r="Y425" s="17" t="str">
        <f t="shared" ca="1" si="94"/>
        <v/>
      </c>
      <c r="Z425" s="17"/>
      <c r="AA425" s="17">
        <f t="shared" si="95"/>
        <v>1.0539254905953976E-2</v>
      </c>
      <c r="AB425" s="17">
        <f t="shared" ca="1" si="96"/>
        <v>-7.0568000839825729E-3</v>
      </c>
    </row>
    <row r="426" spans="2:28">
      <c r="B426" s="2"/>
      <c r="D426" s="3"/>
      <c r="E426" s="4"/>
      <c r="F426" s="9"/>
      <c r="G426" s="4"/>
      <c r="H426" s="9"/>
      <c r="I426" s="9"/>
      <c r="J426" s="9"/>
      <c r="K426" s="9"/>
      <c r="L426" s="9"/>
      <c r="M426" s="9"/>
      <c r="N426" s="9"/>
      <c r="O426" s="9"/>
      <c r="Q426" s="3">
        <f>+'Share Values'!E420</f>
        <v>42507</v>
      </c>
      <c r="R426" s="4">
        <f ca="1">+'Share Values'!CD420</f>
        <v>1044213.3259999999</v>
      </c>
      <c r="S426" s="9">
        <f t="shared" ca="1" si="91"/>
        <v>4.4213325999999942E-2</v>
      </c>
      <c r="T426" s="4">
        <f>+'Share Values'!C420</f>
        <v>13917.1</v>
      </c>
      <c r="U426" s="9">
        <f>Returns!T426/Returns!$T$18-1</f>
        <v>-5.9998378969835287E-2</v>
      </c>
      <c r="V426" s="9"/>
      <c r="W426" s="17">
        <f t="shared" ca="1" si="92"/>
        <v>1.1758344672512244E-3</v>
      </c>
      <c r="X426" s="17">
        <f t="shared" ca="1" si="93"/>
        <v>0</v>
      </c>
      <c r="Y426" s="17" t="str">
        <f t="shared" ca="1" si="94"/>
        <v/>
      </c>
      <c r="Z426" s="17"/>
      <c r="AA426" s="17">
        <f t="shared" si="95"/>
        <v>1.6986360528303823E-3</v>
      </c>
      <c r="AB426" s="17">
        <f t="shared" ca="1" si="96"/>
        <v>-5.228015855791579E-4</v>
      </c>
    </row>
    <row r="427" spans="2:28">
      <c r="B427" s="2"/>
      <c r="D427" s="3"/>
      <c r="E427" s="4"/>
      <c r="F427" s="9"/>
      <c r="G427" s="4"/>
      <c r="H427" s="9"/>
      <c r="I427" s="9"/>
      <c r="J427" s="9"/>
      <c r="K427" s="9"/>
      <c r="L427" s="9"/>
      <c r="M427" s="9"/>
      <c r="N427" s="9"/>
      <c r="O427" s="9"/>
      <c r="Q427" s="3">
        <f>+'Share Values'!E421</f>
        <v>42508</v>
      </c>
      <c r="R427" s="4">
        <f ca="1">+'Share Values'!CD421</f>
        <v>1039264.3859999999</v>
      </c>
      <c r="S427" s="9">
        <f t="shared" ca="1" si="91"/>
        <v>3.9264385999999929E-2</v>
      </c>
      <c r="T427" s="4">
        <f>+'Share Values'!C421</f>
        <v>13826</v>
      </c>
      <c r="U427" s="9">
        <f>Returns!T427/Returns!$T$18-1</f>
        <v>-6.6151539303227147E-2</v>
      </c>
      <c r="V427" s="9"/>
      <c r="W427" s="17">
        <f t="shared" ca="1" si="92"/>
        <v>-4.7393955591024106E-3</v>
      </c>
      <c r="X427" s="17">
        <f t="shared" ca="1" si="93"/>
        <v>-4.7393955591024106E-3</v>
      </c>
      <c r="Y427" s="17">
        <f t="shared" ca="1" si="94"/>
        <v>-4.7393955591024106E-3</v>
      </c>
      <c r="Z427" s="17"/>
      <c r="AA427" s="17">
        <f t="shared" si="95"/>
        <v>-6.5459039598767532E-3</v>
      </c>
      <c r="AB427" s="17">
        <f t="shared" ca="1" si="96"/>
        <v>1.8065084007743426E-3</v>
      </c>
    </row>
    <row r="428" spans="2:28">
      <c r="B428" s="2"/>
      <c r="D428" s="3"/>
      <c r="E428" s="4"/>
      <c r="F428" s="9"/>
      <c r="G428" s="4"/>
      <c r="H428" s="9"/>
      <c r="I428" s="9"/>
      <c r="J428" s="9"/>
      <c r="K428" s="9"/>
      <c r="L428" s="9"/>
      <c r="M428" s="9"/>
      <c r="N428" s="9"/>
      <c r="O428" s="9"/>
      <c r="Q428" s="3">
        <f>+'Share Values'!E422</f>
        <v>42509</v>
      </c>
      <c r="R428" s="4">
        <f ca="1">+'Share Values'!CD422</f>
        <v>1039362.976</v>
      </c>
      <c r="S428" s="9">
        <f t="shared" ca="1" si="91"/>
        <v>3.9362976000000049E-2</v>
      </c>
      <c r="T428" s="4">
        <f>+'Share Values'!C422</f>
        <v>13817.3</v>
      </c>
      <c r="U428" s="9">
        <f>Returns!T428/Returns!$T$18-1</f>
        <v>-6.6739162737920021E-2</v>
      </c>
      <c r="V428" s="9"/>
      <c r="W428" s="17">
        <f t="shared" ca="1" si="92"/>
        <v>9.4865177069580753E-5</v>
      </c>
      <c r="X428" s="17">
        <f t="shared" ca="1" si="93"/>
        <v>0</v>
      </c>
      <c r="Y428" s="17" t="str">
        <f t="shared" ca="1" si="94"/>
        <v/>
      </c>
      <c r="Z428" s="17"/>
      <c r="AA428" s="17">
        <f t="shared" si="95"/>
        <v>-6.292492405612915E-4</v>
      </c>
      <c r="AB428" s="17">
        <f t="shared" ca="1" si="96"/>
        <v>7.2411441763087225E-4</v>
      </c>
    </row>
    <row r="429" spans="2:28">
      <c r="B429" s="2"/>
      <c r="D429" s="3"/>
      <c r="E429" s="4"/>
      <c r="F429" s="9"/>
      <c r="G429" s="4"/>
      <c r="H429" s="9"/>
      <c r="I429" s="9"/>
      <c r="J429" s="9"/>
      <c r="K429" s="9"/>
      <c r="L429" s="9"/>
      <c r="M429" s="9"/>
      <c r="N429" s="9"/>
      <c r="O429" s="9"/>
      <c r="Q429" s="3">
        <f>+'Share Values'!E423</f>
        <v>42510</v>
      </c>
      <c r="R429" s="4">
        <f ca="1">+'Share Values'!CD423</f>
        <v>1040978.7660000001</v>
      </c>
      <c r="S429" s="9">
        <f t="shared" ca="1" si="91"/>
        <v>4.0978766000000055E-2</v>
      </c>
      <c r="T429" s="4">
        <f>+'Share Values'!C423</f>
        <v>13919.6</v>
      </c>
      <c r="U429" s="9">
        <f>Returns!T429/Returns!$T$18-1</f>
        <v>-5.9829521661015517E-2</v>
      </c>
      <c r="V429" s="9"/>
      <c r="W429" s="17">
        <f t="shared" ca="1" si="92"/>
        <v>1.554596456974533E-3</v>
      </c>
      <c r="X429" s="17">
        <f t="shared" ca="1" si="93"/>
        <v>0</v>
      </c>
      <c r="Y429" s="17" t="str">
        <f t="shared" ca="1" si="94"/>
        <v/>
      </c>
      <c r="Z429" s="17"/>
      <c r="AA429" s="17">
        <f t="shared" si="95"/>
        <v>7.40376195059822E-3</v>
      </c>
      <c r="AB429" s="17">
        <f t="shared" ca="1" si="96"/>
        <v>-5.849165493623687E-3</v>
      </c>
    </row>
    <row r="430" spans="2:28">
      <c r="B430" s="2"/>
      <c r="D430" s="3"/>
      <c r="E430" s="4"/>
      <c r="F430" s="9"/>
      <c r="G430" s="4"/>
      <c r="H430" s="9"/>
      <c r="I430" s="9"/>
      <c r="J430" s="9"/>
      <c r="K430" s="9"/>
      <c r="L430" s="9"/>
      <c r="M430" s="9"/>
      <c r="N430" s="9"/>
      <c r="O430" s="9"/>
      <c r="Q430" s="3">
        <f>+'Share Values'!E424</f>
        <v>42514</v>
      </c>
      <c r="R430" s="4">
        <f ca="1">+'Share Values'!CD424</f>
        <v>1039201.5059999999</v>
      </c>
      <c r="S430" s="9">
        <f t="shared" ca="1" si="91"/>
        <v>3.9201505999999942E-2</v>
      </c>
      <c r="T430" s="4">
        <f>+'Share Values'!C424</f>
        <v>13952.9</v>
      </c>
      <c r="U430" s="9">
        <f>Returns!T430/Returns!$T$18-1</f>
        <v>-5.7580342307536392E-2</v>
      </c>
      <c r="V430" s="9"/>
      <c r="W430" s="17">
        <f t="shared" ca="1" si="92"/>
        <v>-1.7072970727628478E-3</v>
      </c>
      <c r="X430" s="17">
        <f t="shared" ca="1" si="93"/>
        <v>-1.7072970727628478E-3</v>
      </c>
      <c r="Y430" s="17">
        <f t="shared" ca="1" si="94"/>
        <v>-1.7072970727628478E-3</v>
      </c>
      <c r="Z430" s="17"/>
      <c r="AA430" s="17">
        <f t="shared" si="95"/>
        <v>2.3923101238541022E-3</v>
      </c>
      <c r="AB430" s="17">
        <f t="shared" ca="1" si="96"/>
        <v>-4.0996071966169501E-3</v>
      </c>
    </row>
    <row r="431" spans="2:28">
      <c r="B431" s="2"/>
      <c r="D431" s="3"/>
      <c r="E431" s="4"/>
      <c r="F431" s="9"/>
      <c r="G431" s="4"/>
      <c r="H431" s="9"/>
      <c r="I431" s="9"/>
      <c r="J431" s="9"/>
      <c r="K431" s="9"/>
      <c r="L431" s="9"/>
      <c r="M431" s="9"/>
      <c r="N431" s="9"/>
      <c r="O431" s="9"/>
      <c r="Q431" s="3">
        <f>+'Share Values'!E425</f>
        <v>42515</v>
      </c>
      <c r="R431" s="4">
        <f ca="1">+'Share Values'!CD425</f>
        <v>1043208.1459999999</v>
      </c>
      <c r="S431" s="9">
        <f t="shared" ca="1" si="91"/>
        <v>4.3208146000000003E-2</v>
      </c>
      <c r="T431" s="4">
        <f>+'Share Values'!C425</f>
        <v>14053.7</v>
      </c>
      <c r="U431" s="9">
        <f>Returns!T431/Returns!$T$18-1</f>
        <v>-5.0772015615923816E-2</v>
      </c>
      <c r="V431" s="9"/>
      <c r="W431" s="17">
        <f t="shared" ca="1" si="92"/>
        <v>3.855498646669675E-3</v>
      </c>
      <c r="X431" s="17">
        <f t="shared" ca="1" si="93"/>
        <v>0</v>
      </c>
      <c r="Y431" s="17" t="str">
        <f t="shared" ca="1" si="94"/>
        <v/>
      </c>
      <c r="Z431" s="17"/>
      <c r="AA431" s="17">
        <f t="shared" si="95"/>
        <v>7.2243046248450238E-3</v>
      </c>
      <c r="AB431" s="17">
        <f t="shared" ca="1" si="96"/>
        <v>-3.3688059781753488E-3</v>
      </c>
    </row>
    <row r="432" spans="2:28">
      <c r="B432" s="2"/>
      <c r="D432" s="3"/>
      <c r="E432" s="4"/>
      <c r="F432" s="9"/>
      <c r="G432" s="4"/>
      <c r="H432" s="9"/>
      <c r="I432" s="9"/>
      <c r="J432" s="9"/>
      <c r="K432" s="9"/>
      <c r="L432" s="9"/>
      <c r="M432" s="9"/>
      <c r="N432" s="9"/>
      <c r="O432" s="9"/>
      <c r="Q432" s="3">
        <f>+'Share Values'!E426</f>
        <v>42516</v>
      </c>
      <c r="R432" s="4">
        <f ca="1">+'Share Values'!CD426</f>
        <v>1042359.2959999999</v>
      </c>
      <c r="S432" s="9">
        <f t="shared" ca="1" si="91"/>
        <v>4.235929599999988E-2</v>
      </c>
      <c r="T432" s="4">
        <f>+'Share Values'!C426</f>
        <v>14049.2</v>
      </c>
      <c r="U432" s="9">
        <f>Returns!T432/Returns!$T$18-1</f>
        <v>-5.1075958771799379E-2</v>
      </c>
      <c r="V432" s="9"/>
      <c r="W432" s="17">
        <f t="shared" ca="1" si="92"/>
        <v>-8.1369188234858836E-4</v>
      </c>
      <c r="X432" s="17">
        <f t="shared" ca="1" si="93"/>
        <v>-8.1369188234858836E-4</v>
      </c>
      <c r="Y432" s="17">
        <f t="shared" ca="1" si="94"/>
        <v>-8.1369188234858836E-4</v>
      </c>
      <c r="Z432" s="17"/>
      <c r="AA432" s="17">
        <f t="shared" si="95"/>
        <v>-3.2020037427871184E-4</v>
      </c>
      <c r="AB432" s="17">
        <f t="shared" ca="1" si="96"/>
        <v>-4.9349150806987652E-4</v>
      </c>
    </row>
    <row r="433" spans="2:28">
      <c r="B433" s="2"/>
      <c r="D433" s="3"/>
      <c r="E433" s="4"/>
      <c r="F433" s="9"/>
      <c r="G433" s="4"/>
      <c r="H433" s="9"/>
      <c r="I433" s="9"/>
      <c r="J433" s="9"/>
      <c r="K433" s="9"/>
      <c r="L433" s="9"/>
      <c r="M433" s="9"/>
      <c r="N433" s="9"/>
      <c r="O433" s="9"/>
      <c r="Q433" s="3">
        <f>+'Share Values'!E427</f>
        <v>42517</v>
      </c>
      <c r="R433" s="4">
        <f ca="1">+'Share Values'!CD427</f>
        <v>1042850.5429999999</v>
      </c>
      <c r="S433" s="9">
        <f t="shared" ca="1" si="91"/>
        <v>4.2850542999999908E-2</v>
      </c>
      <c r="T433" s="4">
        <f>+'Share Values'!C427</f>
        <v>14105.2</v>
      </c>
      <c r="U433" s="9">
        <f>Returns!T433/Returns!$T$18-1</f>
        <v>-4.7293555054236935E-2</v>
      </c>
      <c r="V433" s="9"/>
      <c r="W433" s="17">
        <f t="shared" ca="1" si="92"/>
        <v>4.7128375204708028E-4</v>
      </c>
      <c r="X433" s="17">
        <f t="shared" ca="1" si="93"/>
        <v>0</v>
      </c>
      <c r="Y433" s="17" t="str">
        <f t="shared" ca="1" si="94"/>
        <v/>
      </c>
      <c r="Z433" s="17"/>
      <c r="AA433" s="17">
        <f t="shared" si="95"/>
        <v>3.985992084958534E-3</v>
      </c>
      <c r="AB433" s="17">
        <f t="shared" ca="1" si="96"/>
        <v>-3.5147083329114537E-3</v>
      </c>
    </row>
    <row r="434" spans="2:28">
      <c r="B434" s="2"/>
      <c r="D434" s="3"/>
      <c r="E434" s="4"/>
      <c r="F434" s="9"/>
      <c r="G434" s="4"/>
      <c r="H434" s="9"/>
      <c r="I434" s="9"/>
      <c r="J434" s="9"/>
      <c r="K434" s="9"/>
      <c r="L434" s="9"/>
      <c r="M434" s="9"/>
      <c r="N434" s="9"/>
      <c r="O434" s="9"/>
      <c r="Q434" s="3">
        <f>+'Share Values'!E428</f>
        <v>42520</v>
      </c>
      <c r="R434" s="4">
        <f ca="1">+'Share Values'!CD428</f>
        <v>1043718.0399999998</v>
      </c>
      <c r="S434" s="9">
        <f t="shared" ca="1" si="91"/>
        <v>4.3718039999999903E-2</v>
      </c>
      <c r="T434" s="4">
        <f>+'Share Values'!C428</f>
        <v>14086.7</v>
      </c>
      <c r="U434" s="9">
        <f>Returns!T434/Returns!$T$18-1</f>
        <v>-4.8543099139503054E-2</v>
      </c>
      <c r="V434" s="9"/>
      <c r="W434" s="17">
        <f t="shared" ca="1" si="92"/>
        <v>8.3185170283783805E-4</v>
      </c>
      <c r="X434" s="17">
        <f t="shared" ca="1" si="93"/>
        <v>0</v>
      </c>
      <c r="Y434" s="17" t="str">
        <f t="shared" ca="1" si="94"/>
        <v/>
      </c>
      <c r="Z434" s="17"/>
      <c r="AA434" s="17">
        <f t="shared" si="95"/>
        <v>-1.3115730368942202E-3</v>
      </c>
      <c r="AB434" s="17">
        <f t="shared" ca="1" si="96"/>
        <v>2.1434247397320583E-3</v>
      </c>
    </row>
    <row r="435" spans="2:28">
      <c r="B435" s="2"/>
      <c r="D435" s="3"/>
      <c r="E435" s="4"/>
      <c r="F435" s="9"/>
      <c r="G435" s="4"/>
      <c r="H435" s="9"/>
      <c r="I435" s="9"/>
      <c r="J435" s="9"/>
      <c r="K435" s="9"/>
      <c r="L435" s="9"/>
      <c r="M435" s="9"/>
      <c r="N435" s="9"/>
      <c r="O435" s="9"/>
      <c r="Q435" s="3">
        <f>+'Share Values'!E429</f>
        <v>42521</v>
      </c>
      <c r="R435" s="4">
        <f ca="1">+'Share Values'!CD429</f>
        <v>1047879.0599999998</v>
      </c>
      <c r="S435" s="9">
        <f t="shared" ca="1" si="91"/>
        <v>4.7879059999999862E-2</v>
      </c>
      <c r="T435" s="4">
        <f>+'Share Values'!C429</f>
        <v>14065.8</v>
      </c>
      <c r="U435" s="9">
        <f>Returns!T435/Returns!$T$18-1</f>
        <v>-4.9954746241236303E-2</v>
      </c>
      <c r="V435" s="9"/>
      <c r="W435" s="17">
        <f t="shared" ca="1" si="92"/>
        <v>3.9867280630696555E-3</v>
      </c>
      <c r="X435" s="17">
        <f t="shared" ca="1" si="93"/>
        <v>0</v>
      </c>
      <c r="Y435" s="17" t="str">
        <f t="shared" ca="1" si="94"/>
        <v/>
      </c>
      <c r="Z435" s="17"/>
      <c r="AA435" s="17">
        <f t="shared" si="95"/>
        <v>-1.4836689927378854E-3</v>
      </c>
      <c r="AB435" s="17">
        <f t="shared" ca="1" si="96"/>
        <v>5.470397055807541E-3</v>
      </c>
    </row>
    <row r="436" spans="2:28">
      <c r="B436" s="2"/>
      <c r="D436" s="3"/>
      <c r="E436" s="4"/>
      <c r="F436" s="9"/>
      <c r="G436" s="4"/>
      <c r="H436" s="9"/>
      <c r="I436" s="9"/>
      <c r="J436" s="9"/>
      <c r="K436" s="9"/>
      <c r="L436" s="9"/>
      <c r="M436" s="9"/>
      <c r="N436" s="9"/>
      <c r="O436" s="9"/>
      <c r="Q436" s="3">
        <f>+'Share Values'!E430</f>
        <v>42522</v>
      </c>
      <c r="R436" s="4">
        <f ca="1">+'Share Values'!CD430</f>
        <v>1044140.5699999998</v>
      </c>
      <c r="S436" s="9">
        <f t="shared" ca="1" si="91"/>
        <v>4.4140569999999935E-2</v>
      </c>
      <c r="T436" s="4">
        <f>+'Share Values'!C430</f>
        <v>14063.5</v>
      </c>
      <c r="U436" s="9">
        <f>Returns!T436/Returns!$T$18-1</f>
        <v>-5.011009496535046E-2</v>
      </c>
      <c r="V436" s="9"/>
      <c r="W436" s="17">
        <f t="shared" ca="1" si="92"/>
        <v>-3.5676731625881031E-3</v>
      </c>
      <c r="X436" s="17">
        <f t="shared" ca="1" si="93"/>
        <v>-3.5676731625881031E-3</v>
      </c>
      <c r="Y436" s="17">
        <f t="shared" ca="1" si="94"/>
        <v>-3.5676731625881031E-3</v>
      </c>
      <c r="Z436" s="17"/>
      <c r="AA436" s="17">
        <f t="shared" si="95"/>
        <v>-1.6351718352314304E-4</v>
      </c>
      <c r="AB436" s="17">
        <f t="shared" ca="1" si="96"/>
        <v>-3.40415597906496E-3</v>
      </c>
    </row>
    <row r="437" spans="2:28">
      <c r="B437" s="2"/>
      <c r="D437" s="3"/>
      <c r="E437" s="4"/>
      <c r="F437" s="9"/>
      <c r="G437" s="4"/>
      <c r="H437" s="9"/>
      <c r="I437" s="9"/>
      <c r="J437" s="9"/>
      <c r="K437" s="9"/>
      <c r="L437" s="9"/>
      <c r="M437" s="9"/>
      <c r="N437" s="9"/>
      <c r="O437" s="9"/>
      <c r="Q437" s="3">
        <f>+'Share Values'!E431</f>
        <v>42523</v>
      </c>
      <c r="R437" s="4">
        <f ca="1">+'Share Values'!CD431</f>
        <v>1044093.7299999997</v>
      </c>
      <c r="S437" s="9">
        <f t="shared" ca="1" si="91"/>
        <v>4.409372999999972E-2</v>
      </c>
      <c r="T437" s="4">
        <f>+'Share Values'!C431</f>
        <v>14137</v>
      </c>
      <c r="U437" s="9">
        <f>Returns!T437/Returns!$T$18-1</f>
        <v>-4.5145690086049628E-2</v>
      </c>
      <c r="V437" s="9"/>
      <c r="W437" s="17">
        <f t="shared" ca="1" si="92"/>
        <v>-4.4859860200752166E-5</v>
      </c>
      <c r="X437" s="17">
        <f t="shared" ca="1" si="93"/>
        <v>-4.4859860200752166E-5</v>
      </c>
      <c r="Y437" s="17">
        <f t="shared" ca="1" si="94"/>
        <v>-3.6123729774695246E-3</v>
      </c>
      <c r="Z437" s="17"/>
      <c r="AA437" s="17">
        <f t="shared" si="95"/>
        <v>5.2262950190209434E-3</v>
      </c>
      <c r="AB437" s="17">
        <f t="shared" ca="1" si="96"/>
        <v>-5.2711548792216956E-3</v>
      </c>
    </row>
    <row r="438" spans="2:28">
      <c r="B438" s="2"/>
      <c r="D438" s="3"/>
      <c r="E438" s="4"/>
      <c r="F438" s="9"/>
      <c r="G438" s="4"/>
      <c r="H438" s="9"/>
      <c r="I438" s="9"/>
      <c r="J438" s="9"/>
      <c r="K438" s="9"/>
      <c r="L438" s="9"/>
      <c r="M438" s="9"/>
      <c r="N438" s="9"/>
      <c r="O438" s="9"/>
      <c r="Q438" s="3">
        <f>+'Share Values'!E432</f>
        <v>42524</v>
      </c>
      <c r="R438" s="4">
        <f ca="1">+'Share Values'!CD432</f>
        <v>1048746.17</v>
      </c>
      <c r="S438" s="9">
        <f t="shared" ca="1" si="91"/>
        <v>4.8746170000000033E-2</v>
      </c>
      <c r="T438" s="4">
        <f>+'Share Values'!C432</f>
        <v>14226.8</v>
      </c>
      <c r="U438" s="9">
        <f>Returns!T438/Returns!$T$18-1</f>
        <v>-3.9080335553244083E-2</v>
      </c>
      <c r="V438" s="9"/>
      <c r="W438" s="17">
        <f t="shared" ca="1" si="92"/>
        <v>4.4559600985250025E-3</v>
      </c>
      <c r="X438" s="17">
        <f t="shared" ca="1" si="93"/>
        <v>0</v>
      </c>
      <c r="Y438" s="17" t="str">
        <f t="shared" ca="1" si="94"/>
        <v/>
      </c>
      <c r="Z438" s="17"/>
      <c r="AA438" s="17">
        <f t="shared" si="95"/>
        <v>6.352125627785199E-3</v>
      </c>
      <c r="AB438" s="17">
        <f t="shared" ca="1" si="96"/>
        <v>-1.8961655292601964E-3</v>
      </c>
    </row>
    <row r="439" spans="2:28">
      <c r="B439" s="2"/>
      <c r="D439" s="3"/>
      <c r="E439" s="4"/>
      <c r="F439" s="9"/>
      <c r="G439" s="4"/>
      <c r="H439" s="9"/>
      <c r="I439" s="9"/>
      <c r="J439" s="9"/>
      <c r="K439" s="9"/>
      <c r="L439" s="9"/>
      <c r="M439" s="9"/>
      <c r="N439" s="9"/>
      <c r="O439" s="9"/>
      <c r="Q439" s="3">
        <f>+'Share Values'!E433</f>
        <v>42527</v>
      </c>
      <c r="R439" s="4">
        <f ca="1">+'Share Values'!CD433</f>
        <v>1049131.23</v>
      </c>
      <c r="S439" s="9">
        <f t="shared" ca="1" si="91"/>
        <v>4.913122999999997E-2</v>
      </c>
      <c r="T439" s="4">
        <f>+'Share Values'!C433</f>
        <v>14276.2</v>
      </c>
      <c r="U439" s="9">
        <f>Returns!T439/Returns!$T$18-1</f>
        <v>-3.5743715130965636E-2</v>
      </c>
      <c r="V439" s="9"/>
      <c r="W439" s="17">
        <f t="shared" ca="1" si="92"/>
        <v>3.6716224670452213E-4</v>
      </c>
      <c r="X439" s="17">
        <f t="shared" ca="1" si="93"/>
        <v>0</v>
      </c>
      <c r="Y439" s="17" t="str">
        <f t="shared" ca="1" si="94"/>
        <v/>
      </c>
      <c r="Z439" s="17"/>
      <c r="AA439" s="17">
        <f t="shared" si="95"/>
        <v>3.4723198470494321E-3</v>
      </c>
      <c r="AB439" s="17">
        <f t="shared" ca="1" si="96"/>
        <v>-3.10515760034491E-3</v>
      </c>
    </row>
    <row r="440" spans="2:28">
      <c r="B440" s="2"/>
      <c r="D440" s="3"/>
      <c r="E440" s="4"/>
      <c r="F440" s="9"/>
      <c r="G440" s="4"/>
      <c r="H440" s="9"/>
      <c r="I440" s="9"/>
      <c r="J440" s="9"/>
      <c r="K440" s="9"/>
      <c r="L440" s="9"/>
      <c r="M440" s="9"/>
      <c r="N440" s="9"/>
      <c r="O440" s="9"/>
      <c r="Q440" s="3">
        <f>+'Share Values'!E434</f>
        <v>42528</v>
      </c>
      <c r="R440" s="4">
        <f ca="1">+'Share Values'!CD434</f>
        <v>1047653.2499999998</v>
      </c>
      <c r="S440" s="9">
        <f t="shared" ca="1" si="91"/>
        <v>4.7653249999999758E-2</v>
      </c>
      <c r="T440" s="4">
        <f>+'Share Values'!C434</f>
        <v>14365.6</v>
      </c>
      <c r="U440" s="9">
        <f>Returns!T440/Returns!$T$18-1</f>
        <v>-2.9705377767571206E-2</v>
      </c>
      <c r="V440" s="9"/>
      <c r="W440" s="17">
        <f t="shared" ca="1" si="92"/>
        <v>-1.408765612668117E-3</v>
      </c>
      <c r="X440" s="17">
        <f t="shared" ca="1" si="93"/>
        <v>-1.408765612668117E-3</v>
      </c>
      <c r="Y440" s="17">
        <f t="shared" ca="1" si="94"/>
        <v>-1.408765612668117E-3</v>
      </c>
      <c r="Z440" s="17"/>
      <c r="AA440" s="17">
        <f t="shared" si="95"/>
        <v>6.2621706056233961E-3</v>
      </c>
      <c r="AB440" s="17">
        <f t="shared" ca="1" si="96"/>
        <v>-7.6709362182915131E-3</v>
      </c>
    </row>
    <row r="441" spans="2:28">
      <c r="B441" s="2"/>
      <c r="D441" s="3"/>
      <c r="E441" s="4"/>
      <c r="F441" s="9"/>
      <c r="G441" s="4"/>
      <c r="H441" s="9"/>
      <c r="I441" s="9"/>
      <c r="J441" s="9"/>
      <c r="K441" s="9"/>
      <c r="L441" s="9"/>
      <c r="M441" s="9"/>
      <c r="N441" s="9"/>
      <c r="O441" s="9"/>
      <c r="Q441" s="3">
        <f>+'Share Values'!E435</f>
        <v>42529</v>
      </c>
      <c r="R441" s="4">
        <f ca="1">+'Share Values'!CD435</f>
        <v>1048509.6699999998</v>
      </c>
      <c r="S441" s="9">
        <f t="shared" ca="1" si="91"/>
        <v>4.8509669999999838E-2</v>
      </c>
      <c r="T441" s="4">
        <f>+'Share Values'!C435</f>
        <v>14313.1</v>
      </c>
      <c r="U441" s="9">
        <f>Returns!T441/Returns!$T$18-1</f>
        <v>-3.325138125278615E-2</v>
      </c>
      <c r="V441" s="9"/>
      <c r="W441" s="17">
        <f t="shared" ca="1" si="92"/>
        <v>8.1746512980318542E-4</v>
      </c>
      <c r="X441" s="17">
        <f t="shared" ca="1" si="93"/>
        <v>0</v>
      </c>
      <c r="Y441" s="17" t="str">
        <f t="shared" ca="1" si="94"/>
        <v/>
      </c>
      <c r="Z441" s="17"/>
      <c r="AA441" s="17">
        <f t="shared" si="95"/>
        <v>-3.6545636799020231E-3</v>
      </c>
      <c r="AB441" s="17">
        <f t="shared" ca="1" si="96"/>
        <v>4.4720288097052086E-3</v>
      </c>
    </row>
    <row r="442" spans="2:28">
      <c r="B442" s="2"/>
      <c r="D442" s="3"/>
      <c r="E442" s="4"/>
      <c r="F442" s="9"/>
      <c r="G442" s="4"/>
      <c r="H442" s="9"/>
      <c r="I442" s="9"/>
      <c r="J442" s="9"/>
      <c r="K442" s="9"/>
      <c r="L442" s="9"/>
      <c r="M442" s="9"/>
      <c r="N442" s="9"/>
      <c r="O442" s="9"/>
      <c r="Q442" s="3">
        <f>+'Share Values'!E436</f>
        <v>42530</v>
      </c>
      <c r="R442" s="4">
        <f ca="1">+'Share Values'!CD436</f>
        <v>1050039.8499999999</v>
      </c>
      <c r="S442" s="9">
        <f t="shared" ca="1" si="91"/>
        <v>5.0039849999999886E-2</v>
      </c>
      <c r="T442" s="4">
        <f>+'Share Values'!C436</f>
        <v>14240</v>
      </c>
      <c r="U442" s="9">
        <f>Returns!T442/Returns!$T$18-1</f>
        <v>-3.8188768962675756E-2</v>
      </c>
      <c r="V442" s="9"/>
      <c r="W442" s="17">
        <f t="shared" ca="1" si="92"/>
        <v>1.4593856821558671E-3</v>
      </c>
      <c r="X442" s="17">
        <f t="shared" ca="1" si="93"/>
        <v>0</v>
      </c>
      <c r="Y442" s="17" t="str">
        <f t="shared" ca="1" si="94"/>
        <v/>
      </c>
      <c r="Z442" s="17"/>
      <c r="AA442" s="17">
        <f t="shared" si="95"/>
        <v>-5.1072094794279987E-3</v>
      </c>
      <c r="AB442" s="17">
        <f t="shared" ca="1" si="96"/>
        <v>6.5665951615838658E-3</v>
      </c>
    </row>
    <row r="443" spans="2:28">
      <c r="B443" s="2"/>
      <c r="D443" s="3"/>
      <c r="E443" s="4"/>
      <c r="F443" s="9"/>
      <c r="G443" s="4"/>
      <c r="H443" s="9"/>
      <c r="I443" s="9"/>
      <c r="J443" s="9"/>
      <c r="K443" s="9"/>
      <c r="L443" s="9"/>
      <c r="M443" s="9"/>
      <c r="N443" s="9"/>
      <c r="O443" s="9"/>
      <c r="Q443" s="3">
        <f>+'Share Values'!E437</f>
        <v>42531</v>
      </c>
      <c r="R443" s="4">
        <f ca="1">+'Share Values'!CD437</f>
        <v>1045487.8499999999</v>
      </c>
      <c r="S443" s="9">
        <f t="shared" ca="1" si="91"/>
        <v>4.5487849999999774E-2</v>
      </c>
      <c r="T443" s="4">
        <f>+'Share Values'!C437</f>
        <v>14037.5</v>
      </c>
      <c r="U443" s="9">
        <f>Returns!T443/Returns!$T$18-1</f>
        <v>-5.1866210977075888E-2</v>
      </c>
      <c r="V443" s="9"/>
      <c r="W443" s="17">
        <f t="shared" ca="1" si="92"/>
        <v>-4.3350735688745257E-3</v>
      </c>
      <c r="X443" s="17">
        <f t="shared" ca="1" si="93"/>
        <v>-4.3350735688745257E-3</v>
      </c>
      <c r="Y443" s="17">
        <f t="shared" ca="1" si="94"/>
        <v>-4.3350735688745257E-3</v>
      </c>
      <c r="Z443" s="17"/>
      <c r="AA443" s="17">
        <f t="shared" si="95"/>
        <v>-1.4220505617977497E-2</v>
      </c>
      <c r="AB443" s="17">
        <f t="shared" ca="1" si="96"/>
        <v>9.8854320491029712E-3</v>
      </c>
    </row>
    <row r="444" spans="2:28">
      <c r="B444" s="2"/>
      <c r="D444" s="3"/>
      <c r="E444" s="4"/>
      <c r="F444" s="9"/>
      <c r="G444" s="4"/>
      <c r="H444" s="9"/>
      <c r="I444" s="9"/>
      <c r="J444" s="9"/>
      <c r="K444" s="9"/>
      <c r="L444" s="9"/>
      <c r="M444" s="9"/>
      <c r="N444" s="9"/>
      <c r="O444" s="9"/>
      <c r="Q444" s="3">
        <f>+'Share Values'!E438</f>
        <v>42534</v>
      </c>
      <c r="R444" s="4">
        <f ca="1">+'Share Values'!CD438</f>
        <v>1038116.5599999998</v>
      </c>
      <c r="S444" s="9">
        <f t="shared" ca="1" si="91"/>
        <v>3.8116559999999744E-2</v>
      </c>
      <c r="T444" s="4">
        <f>+'Share Values'!C438</f>
        <v>13993.9</v>
      </c>
      <c r="U444" s="9">
        <f>Returns!T444/Returns!$T$18-1</f>
        <v>-5.4811082442892456E-2</v>
      </c>
      <c r="V444" s="9"/>
      <c r="W444" s="17">
        <f t="shared" ca="1" si="92"/>
        <v>-7.0505745236542072E-3</v>
      </c>
      <c r="X444" s="17">
        <f t="shared" ca="1" si="93"/>
        <v>-7.0505745236542072E-3</v>
      </c>
      <c r="Y444" s="17">
        <f t="shared" ca="1" si="94"/>
        <v>-1.1355083333265847E-2</v>
      </c>
      <c r="Z444" s="17"/>
      <c r="AA444" s="17">
        <f t="shared" si="95"/>
        <v>-3.1059661620659318E-3</v>
      </c>
      <c r="AB444" s="17">
        <f t="shared" ca="1" si="96"/>
        <v>-3.9446083615882754E-3</v>
      </c>
    </row>
    <row r="445" spans="2:28">
      <c r="B445" s="2"/>
      <c r="D445" s="3"/>
      <c r="E445" s="4"/>
      <c r="F445" s="9"/>
      <c r="G445" s="4"/>
      <c r="H445" s="9"/>
      <c r="I445" s="9"/>
      <c r="J445" s="9"/>
      <c r="K445" s="9"/>
      <c r="L445" s="9"/>
      <c r="M445" s="9"/>
      <c r="N445" s="9"/>
      <c r="O445" s="9"/>
      <c r="Q445" s="3">
        <f>+'Share Values'!E439</f>
        <v>42535</v>
      </c>
      <c r="R445" s="4">
        <f ca="1">+'Share Values'!CD439</f>
        <v>1033906.4699999999</v>
      </c>
      <c r="S445" s="9">
        <f t="shared" ca="1" si="91"/>
        <v>3.39064699999998E-2</v>
      </c>
      <c r="T445" s="4">
        <f>+'Share Values'!C439</f>
        <v>13884.2</v>
      </c>
      <c r="U445" s="9">
        <f>Returns!T445/Returns!$T$18-1</f>
        <v>-6.2220541153903186E-2</v>
      </c>
      <c r="V445" s="9"/>
      <c r="W445" s="17">
        <f t="shared" ca="1" si="92"/>
        <v>-4.0555079865020049E-3</v>
      </c>
      <c r="X445" s="17">
        <f t="shared" ca="1" si="93"/>
        <v>-4.0555079865020049E-3</v>
      </c>
      <c r="Y445" s="17">
        <f t="shared" ca="1" si="94"/>
        <v>-1.5364540688622363E-2</v>
      </c>
      <c r="Z445" s="17"/>
      <c r="AA445" s="17">
        <f t="shared" si="95"/>
        <v>-7.8391299066020714E-3</v>
      </c>
      <c r="AB445" s="17">
        <f t="shared" ca="1" si="96"/>
        <v>3.7836219201000665E-3</v>
      </c>
    </row>
    <row r="446" spans="2:28">
      <c r="B446" s="2"/>
      <c r="D446" s="3"/>
      <c r="E446" s="4"/>
      <c r="F446" s="9"/>
      <c r="G446" s="4"/>
      <c r="H446" s="9"/>
      <c r="I446" s="9"/>
      <c r="J446" s="9"/>
      <c r="K446" s="9"/>
      <c r="L446" s="9"/>
      <c r="M446" s="9"/>
      <c r="N446" s="9"/>
      <c r="O446" s="9"/>
      <c r="Q446" s="3">
        <f>+'Share Values'!E440</f>
        <v>42536</v>
      </c>
      <c r="R446" s="4">
        <f ca="1">+'Share Values'!CD440</f>
        <v>1036367.2899999998</v>
      </c>
      <c r="S446" s="9">
        <f t="shared" ca="1" si="91"/>
        <v>3.636728999999983E-2</v>
      </c>
      <c r="T446" s="4">
        <f>+'Share Values'!C440</f>
        <v>13923.5</v>
      </c>
      <c r="U446" s="9">
        <f>Returns!T446/Returns!$T$18-1</f>
        <v>-5.956610425925668E-2</v>
      </c>
      <c r="V446" s="9"/>
      <c r="W446" s="17">
        <f t="shared" ca="1" si="92"/>
        <v>2.3801185807454939E-3</v>
      </c>
      <c r="X446" s="17">
        <f t="shared" ca="1" si="93"/>
        <v>0</v>
      </c>
      <c r="Y446" s="17" t="str">
        <f t="shared" ca="1" si="94"/>
        <v/>
      </c>
      <c r="Z446" s="17"/>
      <c r="AA446" s="17">
        <f t="shared" si="95"/>
        <v>2.8305555955689954E-3</v>
      </c>
      <c r="AB446" s="17">
        <f t="shared" ca="1" si="96"/>
        <v>-4.5043701482350151E-4</v>
      </c>
    </row>
    <row r="447" spans="2:28">
      <c r="B447" s="2"/>
      <c r="D447" s="3"/>
      <c r="E447" s="4"/>
      <c r="F447" s="9"/>
      <c r="G447" s="4"/>
      <c r="H447" s="9"/>
      <c r="I447" s="9"/>
      <c r="J447" s="9"/>
      <c r="K447" s="9"/>
      <c r="L447" s="9"/>
      <c r="M447" s="9"/>
      <c r="N447" s="9"/>
      <c r="O447" s="9"/>
      <c r="Q447" s="3">
        <f>+'Share Values'!E441</f>
        <v>42537</v>
      </c>
      <c r="R447" s="4">
        <f ca="1">+'Share Values'!CD441</f>
        <v>1036239.4499999998</v>
      </c>
      <c r="S447" s="9">
        <f t="shared" ca="1" si="91"/>
        <v>3.623944999999984E-2</v>
      </c>
      <c r="T447" s="4">
        <f>+'Share Values'!C441</f>
        <v>13882.4</v>
      </c>
      <c r="U447" s="9">
        <f>Returns!T447/Returns!$T$18-1</f>
        <v>-6.2342118416253478E-2</v>
      </c>
      <c r="V447" s="9"/>
      <c r="W447" s="17">
        <f t="shared" ca="1" si="92"/>
        <v>-1.2335395108808989E-4</v>
      </c>
      <c r="X447" s="17">
        <f t="shared" ca="1" si="93"/>
        <v>-1.2335395108808989E-4</v>
      </c>
      <c r="Y447" s="17">
        <f t="shared" ca="1" si="94"/>
        <v>-1.2335395108808989E-4</v>
      </c>
      <c r="Z447" s="17"/>
      <c r="AA447" s="17">
        <f t="shared" si="95"/>
        <v>-2.951844004740245E-3</v>
      </c>
      <c r="AB447" s="17">
        <f t="shared" ca="1" si="96"/>
        <v>2.8284900536521551E-3</v>
      </c>
    </row>
    <row r="448" spans="2:28">
      <c r="B448" s="2"/>
      <c r="D448" s="3"/>
      <c r="E448" s="4"/>
      <c r="F448" s="9"/>
      <c r="G448" s="4"/>
      <c r="H448" s="9"/>
      <c r="I448" s="9"/>
      <c r="J448" s="9"/>
      <c r="K448" s="9"/>
      <c r="L448" s="9"/>
      <c r="M448" s="9"/>
      <c r="N448" s="9"/>
      <c r="O448" s="9"/>
      <c r="Q448" s="3">
        <f>+'Share Values'!E442</f>
        <v>42538</v>
      </c>
      <c r="R448" s="4">
        <f ca="1">+'Share Values'!CD442</f>
        <v>1034400.0499999998</v>
      </c>
      <c r="S448" s="9">
        <f t="shared" ca="1" si="91"/>
        <v>3.4400049999999904E-2</v>
      </c>
      <c r="T448" s="4">
        <f>+'Share Values'!C442</f>
        <v>13901.8</v>
      </c>
      <c r="U448" s="9">
        <f>Returns!T448/Returns!$T$18-1</f>
        <v>-6.1031785699812269E-2</v>
      </c>
      <c r="V448" s="9"/>
      <c r="W448" s="17">
        <f t="shared" ca="1" si="92"/>
        <v>-1.7750723541745117E-3</v>
      </c>
      <c r="X448" s="17">
        <f t="shared" ca="1" si="93"/>
        <v>-1.7750723541745117E-3</v>
      </c>
      <c r="Y448" s="17">
        <f t="shared" ca="1" si="94"/>
        <v>-1.8982073430742208E-3</v>
      </c>
      <c r="Z448" s="17"/>
      <c r="AA448" s="17">
        <f t="shared" si="95"/>
        <v>1.3974528899902694E-3</v>
      </c>
      <c r="AB448" s="17">
        <f t="shared" ca="1" si="96"/>
        <v>-3.1725252441647811E-3</v>
      </c>
    </row>
    <row r="449" spans="2:28">
      <c r="B449" s="2"/>
      <c r="D449" s="3"/>
      <c r="E449" s="4"/>
      <c r="F449" s="9"/>
      <c r="G449" s="4"/>
      <c r="H449" s="9"/>
      <c r="I449" s="9"/>
      <c r="J449" s="9"/>
      <c r="K449" s="9"/>
      <c r="L449" s="9"/>
      <c r="M449" s="9"/>
      <c r="N449" s="9"/>
      <c r="O449" s="9"/>
      <c r="Q449" s="3">
        <f>+'Share Values'!E443</f>
        <v>42541</v>
      </c>
      <c r="R449" s="4">
        <f ca="1">+'Share Values'!CD443</f>
        <v>1037348.1699999998</v>
      </c>
      <c r="S449" s="9">
        <f t="shared" ca="1" si="91"/>
        <v>3.7348169999999792E-2</v>
      </c>
      <c r="T449" s="4">
        <f>+'Share Values'!C443</f>
        <v>14015.1</v>
      </c>
      <c r="U449" s="9">
        <f>Returns!T449/Returns!$T$18-1</f>
        <v>-5.3379172464100844E-2</v>
      </c>
      <c r="V449" s="9"/>
      <c r="W449" s="17">
        <f t="shared" ca="1" si="92"/>
        <v>2.8500772017556741E-3</v>
      </c>
      <c r="X449" s="17">
        <f t="shared" ca="1" si="93"/>
        <v>0</v>
      </c>
      <c r="Y449" s="17" t="str">
        <f t="shared" ca="1" si="94"/>
        <v/>
      </c>
      <c r="Z449" s="17"/>
      <c r="AA449" s="17">
        <f t="shared" si="95"/>
        <v>8.1500237379332763E-3</v>
      </c>
      <c r="AB449" s="17">
        <f t="shared" ca="1" si="96"/>
        <v>-5.2999465361776021E-3</v>
      </c>
    </row>
    <row r="450" spans="2:28">
      <c r="B450" s="2"/>
      <c r="D450" s="3"/>
      <c r="E450" s="4"/>
      <c r="F450" s="9"/>
      <c r="G450" s="4"/>
      <c r="H450" s="9"/>
      <c r="I450" s="9"/>
      <c r="J450" s="9"/>
      <c r="K450" s="9"/>
      <c r="L450" s="9"/>
      <c r="M450" s="9"/>
      <c r="N450" s="9"/>
      <c r="O450" s="9"/>
      <c r="Q450" s="3">
        <f>+'Share Values'!E444</f>
        <v>42542</v>
      </c>
      <c r="R450" s="4">
        <f ca="1">+'Share Values'!CD444</f>
        <v>1036193.0799999998</v>
      </c>
      <c r="S450" s="9">
        <f t="shared" ca="1" si="91"/>
        <v>3.6193079999999878E-2</v>
      </c>
      <c r="T450" s="4">
        <f>+'Share Values'!C444</f>
        <v>14012.3</v>
      </c>
      <c r="U450" s="9">
        <f>Returns!T450/Returns!$T$18-1</f>
        <v>-5.3568292649979088E-2</v>
      </c>
      <c r="V450" s="9"/>
      <c r="W450" s="17">
        <f t="shared" ca="1" si="92"/>
        <v>-1.1135027114377305E-3</v>
      </c>
      <c r="X450" s="17">
        <f t="shared" ca="1" si="93"/>
        <v>-1.1135027114377305E-3</v>
      </c>
      <c r="Y450" s="17">
        <f t="shared" ca="1" si="94"/>
        <v>-1.1135027114377305E-3</v>
      </c>
      <c r="Z450" s="17"/>
      <c r="AA450" s="17">
        <f t="shared" si="95"/>
        <v>-1.997845181269664E-4</v>
      </c>
      <c r="AB450" s="17">
        <f t="shared" ca="1" si="96"/>
        <v>-9.1371819331076409E-4</v>
      </c>
    </row>
    <row r="451" spans="2:28">
      <c r="B451" s="2"/>
      <c r="D451" s="3"/>
      <c r="E451" s="4"/>
      <c r="F451" s="9"/>
      <c r="G451" s="4"/>
      <c r="H451" s="9"/>
      <c r="I451" s="9"/>
      <c r="J451" s="9"/>
      <c r="K451" s="9"/>
      <c r="L451" s="9"/>
      <c r="M451" s="9"/>
      <c r="N451" s="9"/>
      <c r="O451" s="9"/>
      <c r="Q451" s="3">
        <f>+'Share Values'!E445</f>
        <v>42543</v>
      </c>
      <c r="R451" s="4">
        <f ca="1">+'Share Values'!CD445</f>
        <v>1032886.3399999999</v>
      </c>
      <c r="S451" s="9">
        <f t="shared" ca="1" si="91"/>
        <v>3.2886339999999903E-2</v>
      </c>
      <c r="T451" s="4">
        <f>+'Share Values'!C445</f>
        <v>14003.8</v>
      </c>
      <c r="U451" s="9">
        <f>Returns!T451/Returns!$T$18-1</f>
        <v>-5.4142407499966239E-2</v>
      </c>
      <c r="V451" s="9"/>
      <c r="W451" s="17">
        <f t="shared" ca="1" si="92"/>
        <v>-3.1912392234852982E-3</v>
      </c>
      <c r="X451" s="17">
        <f t="shared" ca="1" si="93"/>
        <v>-3.1912392234852982E-3</v>
      </c>
      <c r="Y451" s="17">
        <f t="shared" ca="1" si="94"/>
        <v>-4.3011884813948242E-3</v>
      </c>
      <c r="Z451" s="17"/>
      <c r="AA451" s="17">
        <f t="shared" si="95"/>
        <v>-6.0660990701022488E-4</v>
      </c>
      <c r="AB451" s="17">
        <f t="shared" ca="1" si="96"/>
        <v>-2.5846293164750733E-3</v>
      </c>
    </row>
    <row r="452" spans="2:28">
      <c r="B452" s="2"/>
      <c r="D452" s="3"/>
      <c r="E452" s="4"/>
      <c r="F452" s="9"/>
      <c r="G452" s="4"/>
      <c r="H452" s="9"/>
      <c r="I452" s="9"/>
      <c r="J452" s="9"/>
      <c r="K452" s="9"/>
      <c r="L452" s="9"/>
      <c r="M452" s="9"/>
      <c r="N452" s="9"/>
      <c r="O452" s="9"/>
      <c r="Q452" s="3">
        <f>+'Share Values'!E446</f>
        <v>42544</v>
      </c>
      <c r="R452" s="4">
        <f ca="1">+'Share Values'!CD446</f>
        <v>1035750.0199999999</v>
      </c>
      <c r="S452" s="9">
        <f t="shared" ca="1" si="91"/>
        <v>3.5750019999999827E-2</v>
      </c>
      <c r="T452" s="4">
        <f>+'Share Values'!C446</f>
        <v>14131.4</v>
      </c>
      <c r="U452" s="9">
        <f>Returns!T452/Returns!$T$18-1</f>
        <v>-4.5523930457805895E-2</v>
      </c>
      <c r="V452" s="9"/>
      <c r="W452" s="17">
        <f t="shared" ca="1" si="92"/>
        <v>2.7725025388563029E-3</v>
      </c>
      <c r="X452" s="17">
        <f t="shared" ca="1" si="93"/>
        <v>0</v>
      </c>
      <c r="Y452" s="17" t="str">
        <f t="shared" ca="1" si="94"/>
        <v/>
      </c>
      <c r="Z452" s="17"/>
      <c r="AA452" s="17">
        <f t="shared" si="95"/>
        <v>9.1118125080336121E-3</v>
      </c>
      <c r="AB452" s="17">
        <f t="shared" ca="1" si="96"/>
        <v>-6.3393099691773092E-3</v>
      </c>
    </row>
    <row r="453" spans="2:28">
      <c r="B453" s="2"/>
      <c r="D453" s="3"/>
      <c r="E453" s="4"/>
      <c r="F453" s="9"/>
      <c r="G453" s="4"/>
      <c r="H453" s="9"/>
      <c r="I453" s="9"/>
      <c r="J453" s="9"/>
      <c r="K453" s="9"/>
      <c r="L453" s="9"/>
      <c r="M453" s="9"/>
      <c r="N453" s="9"/>
      <c r="O453" s="9"/>
      <c r="Q453" s="3">
        <f>+'Share Values'!E447</f>
        <v>42545</v>
      </c>
      <c r="R453" s="4">
        <f ca="1">+'Share Values'!CD447</f>
        <v>1032982.46</v>
      </c>
      <c r="S453" s="9">
        <f t="shared" ca="1" si="91"/>
        <v>3.2982459999999936E-2</v>
      </c>
      <c r="T453" s="4">
        <f>+'Share Values'!C447</f>
        <v>13891.9</v>
      </c>
      <c r="U453" s="9">
        <f>Returns!T453/Returns!$T$18-1</f>
        <v>-6.1700460642738486E-2</v>
      </c>
      <c r="V453" s="9"/>
      <c r="W453" s="17">
        <f t="shared" ca="1" si="92"/>
        <v>-2.6720347058259986E-3</v>
      </c>
      <c r="X453" s="17">
        <f t="shared" ca="1" si="93"/>
        <v>-2.6720347058259986E-3</v>
      </c>
      <c r="Y453" s="17">
        <f t="shared" ca="1" si="94"/>
        <v>-2.6720347058259986E-3</v>
      </c>
      <c r="Z453" s="17"/>
      <c r="AA453" s="17">
        <f t="shared" si="95"/>
        <v>-1.6948073085469195E-2</v>
      </c>
      <c r="AB453" s="17">
        <f t="shared" ca="1" si="96"/>
        <v>1.4276038379643197E-2</v>
      </c>
    </row>
    <row r="454" spans="2:28">
      <c r="B454" s="2"/>
      <c r="D454" s="3"/>
      <c r="E454" s="4"/>
      <c r="F454" s="9"/>
      <c r="G454" s="4"/>
      <c r="H454" s="9"/>
      <c r="I454" s="9"/>
      <c r="J454" s="9"/>
      <c r="K454" s="9"/>
      <c r="L454" s="9"/>
      <c r="M454" s="9"/>
      <c r="N454" s="9"/>
      <c r="O454" s="9"/>
      <c r="Q454" s="3">
        <f>+'Share Values'!E448</f>
        <v>42548</v>
      </c>
      <c r="R454" s="4">
        <f ca="1">+'Share Values'!CD448</f>
        <v>1034369.9299999999</v>
      </c>
      <c r="S454" s="9">
        <f t="shared" ca="1" si="91"/>
        <v>3.4369929999999993E-2</v>
      </c>
      <c r="T454" s="4">
        <f>+'Share Values'!C448</f>
        <v>13689.8</v>
      </c>
      <c r="U454" s="9">
        <f>Returns!T454/Returns!$T$18-1</f>
        <v>-7.5350885487727504E-2</v>
      </c>
      <c r="V454" s="9"/>
      <c r="W454" s="17">
        <f t="shared" ca="1" si="92"/>
        <v>1.3431689827529958E-3</v>
      </c>
      <c r="X454" s="17">
        <f t="shared" ca="1" si="93"/>
        <v>0</v>
      </c>
      <c r="Y454" s="17" t="str">
        <f t="shared" ca="1" si="94"/>
        <v/>
      </c>
      <c r="Z454" s="17"/>
      <c r="AA454" s="17">
        <f t="shared" si="95"/>
        <v>-1.4548045983630797E-2</v>
      </c>
      <c r="AB454" s="17">
        <f t="shared" ca="1" si="96"/>
        <v>1.5891214966383793E-2</v>
      </c>
    </row>
    <row r="455" spans="2:28">
      <c r="B455" s="2"/>
      <c r="D455" s="3"/>
      <c r="E455" s="4"/>
      <c r="F455" s="9"/>
      <c r="G455" s="4"/>
      <c r="H455" s="9"/>
      <c r="I455" s="9"/>
      <c r="J455" s="9"/>
      <c r="K455" s="9"/>
      <c r="L455" s="9"/>
      <c r="M455" s="9"/>
      <c r="N455" s="9"/>
      <c r="O455" s="9"/>
      <c r="Q455" s="3">
        <f>+'Share Values'!E449</f>
        <v>42549</v>
      </c>
      <c r="R455" s="4">
        <f ca="1">+'Share Values'!CD449</f>
        <v>1037015.3299999998</v>
      </c>
      <c r="S455" s="9">
        <f t="shared" ca="1" si="91"/>
        <v>3.7015329999999791E-2</v>
      </c>
      <c r="T455" s="4">
        <f>+'Share Values'!C449</f>
        <v>13842.7</v>
      </c>
      <c r="U455" s="9">
        <f>Returns!T455/Returns!$T$18-1</f>
        <v>-6.5023572480311209E-2</v>
      </c>
      <c r="V455" s="9"/>
      <c r="W455" s="17">
        <f t="shared" ca="1" si="92"/>
        <v>2.5574989404417714E-3</v>
      </c>
      <c r="X455" s="17">
        <f t="shared" ca="1" si="93"/>
        <v>0</v>
      </c>
      <c r="Y455" s="17" t="str">
        <f t="shared" ca="1" si="94"/>
        <v/>
      </c>
      <c r="Z455" s="17"/>
      <c r="AA455" s="17">
        <f t="shared" si="95"/>
        <v>1.1168899472600247E-2</v>
      </c>
      <c r="AB455" s="17">
        <f t="shared" ca="1" si="96"/>
        <v>-8.6114005321584752E-3</v>
      </c>
    </row>
    <row r="456" spans="2:28">
      <c r="B456" s="2"/>
      <c r="D456" s="3"/>
      <c r="E456" s="4"/>
      <c r="F456" s="9"/>
      <c r="G456" s="4"/>
      <c r="H456" s="9"/>
      <c r="I456" s="9"/>
      <c r="J456" s="9"/>
      <c r="K456" s="9"/>
      <c r="L456" s="9"/>
      <c r="M456" s="9"/>
      <c r="N456" s="9"/>
      <c r="O456" s="9"/>
      <c r="Q456" s="3">
        <f>+'Share Values'!E450</f>
        <v>42550</v>
      </c>
      <c r="R456" s="4">
        <f ca="1">+'Share Values'!CD450</f>
        <v>1040165.3369999999</v>
      </c>
      <c r="S456" s="9">
        <f t="shared" ca="1" si="91"/>
        <v>4.0165336999999912E-2</v>
      </c>
      <c r="T456" s="4">
        <f>+'Share Values'!C450</f>
        <v>13842.7</v>
      </c>
      <c r="U456" s="9">
        <f>Returns!T456/Returns!$T$18-1</f>
        <v>-6.5023572480311209E-2</v>
      </c>
      <c r="V456" s="9"/>
      <c r="W456" s="17">
        <f t="shared" ca="1" si="92"/>
        <v>3.0375703317713221E-3</v>
      </c>
      <c r="X456" s="17">
        <f t="shared" ca="1" si="93"/>
        <v>0</v>
      </c>
      <c r="Y456" s="17" t="str">
        <f t="shared" ca="1" si="94"/>
        <v/>
      </c>
      <c r="Z456" s="17"/>
      <c r="AA456" s="17">
        <f t="shared" si="95"/>
        <v>0</v>
      </c>
      <c r="AB456" s="17">
        <f t="shared" ca="1" si="96"/>
        <v>3.0375703317713221E-3</v>
      </c>
    </row>
    <row r="457" spans="2:28">
      <c r="B457" s="2"/>
      <c r="D457" s="3"/>
      <c r="E457" s="4"/>
      <c r="F457" s="9"/>
      <c r="G457" s="4"/>
      <c r="H457" s="9"/>
      <c r="I457" s="9"/>
      <c r="J457" s="9"/>
      <c r="K457" s="9"/>
      <c r="L457" s="9"/>
      <c r="M457" s="9"/>
      <c r="N457" s="9"/>
      <c r="O457" s="9"/>
      <c r="Q457" s="3">
        <f>+'Share Values'!E451</f>
        <v>42551</v>
      </c>
      <c r="R457" s="4">
        <f ca="1">+'Share Values'!CD451</f>
        <v>1042687.7769999999</v>
      </c>
      <c r="S457" s="9">
        <f t="shared" ca="1" si="91"/>
        <v>4.2687776999999816E-2</v>
      </c>
      <c r="T457" s="4">
        <f>+'Share Values'!C451</f>
        <v>14064.5</v>
      </c>
      <c r="U457" s="9">
        <f>Returns!T457/Returns!$T$18-1</f>
        <v>-5.0042552041822508E-2</v>
      </c>
      <c r="V457" s="9"/>
      <c r="W457" s="17">
        <f t="shared" ca="1" si="92"/>
        <v>2.4250375495833421E-3</v>
      </c>
      <c r="X457" s="17">
        <f t="shared" ca="1" si="93"/>
        <v>0</v>
      </c>
      <c r="Y457" s="17" t="str">
        <f t="shared" ca="1" si="94"/>
        <v/>
      </c>
      <c r="Z457" s="17"/>
      <c r="AA457" s="17">
        <f t="shared" si="95"/>
        <v>1.6022885708712797E-2</v>
      </c>
      <c r="AB457" s="17">
        <f t="shared" ca="1" si="96"/>
        <v>-1.3597848159129455E-2</v>
      </c>
    </row>
    <row r="458" spans="2:28">
      <c r="B458" s="2"/>
      <c r="D458" s="3"/>
      <c r="E458" s="4"/>
      <c r="F458" s="9"/>
      <c r="G458" s="4"/>
      <c r="H458" s="9"/>
      <c r="I458" s="9"/>
      <c r="J458" s="9"/>
      <c r="K458" s="9"/>
      <c r="L458" s="9"/>
      <c r="M458" s="9"/>
      <c r="N458" s="9"/>
      <c r="O458" s="9"/>
      <c r="Q458" s="3">
        <f>+'Share Values'!E452</f>
        <v>42555</v>
      </c>
      <c r="R458" s="4">
        <f ca="1">+'Share Values'!CD452</f>
        <v>1051452.4069999999</v>
      </c>
      <c r="S458" s="9">
        <f t="shared" ca="1" si="91"/>
        <v>5.1452406999999978E-2</v>
      </c>
      <c r="T458" s="4">
        <f>+'Share Values'!C452</f>
        <v>14258.9</v>
      </c>
      <c r="U458" s="9">
        <f>Returns!T458/Returns!$T$18-1</f>
        <v>-3.6912207707998412E-2</v>
      </c>
      <c r="V458" s="9"/>
      <c r="W458" s="17">
        <f t="shared" ca="1" si="92"/>
        <v>8.4058048759498849E-3</v>
      </c>
      <c r="X458" s="17">
        <f t="shared" ca="1" si="93"/>
        <v>0</v>
      </c>
      <c r="Y458" s="17" t="str">
        <f t="shared" ca="1" si="94"/>
        <v/>
      </c>
      <c r="Z458" s="17"/>
      <c r="AA458" s="17">
        <f t="shared" si="95"/>
        <v>1.3822034199580502E-2</v>
      </c>
      <c r="AB458" s="17">
        <f t="shared" ca="1" si="96"/>
        <v>-5.4162293236306169E-3</v>
      </c>
    </row>
    <row r="459" spans="2:28">
      <c r="B459" s="2"/>
      <c r="D459" s="3"/>
      <c r="E459" s="4"/>
      <c r="F459" s="9"/>
      <c r="G459" s="4"/>
      <c r="H459" s="9"/>
      <c r="I459" s="9"/>
      <c r="J459" s="9"/>
      <c r="K459" s="9"/>
      <c r="L459" s="9"/>
      <c r="M459" s="9"/>
      <c r="N459" s="9"/>
      <c r="O459" s="9"/>
      <c r="Q459" s="3">
        <f>+'Share Values'!E453</f>
        <v>42556</v>
      </c>
      <c r="R459" s="4">
        <f ca="1">+'Share Values'!CD453</f>
        <v>1050043.3169999998</v>
      </c>
      <c r="S459" s="9">
        <f t="shared" ca="1" si="91"/>
        <v>5.0043316999999865E-2</v>
      </c>
      <c r="T459" s="4">
        <f>+'Share Values'!C453</f>
        <v>14219.6</v>
      </c>
      <c r="U459" s="9">
        <f>Returns!T459/Returns!$T$18-1</f>
        <v>-3.9566644602644918E-2</v>
      </c>
      <c r="V459" s="9"/>
      <c r="W459" s="17">
        <f t="shared" ca="1" si="92"/>
        <v>-1.3401367390659669E-3</v>
      </c>
      <c r="X459" s="17">
        <f t="shared" ca="1" si="93"/>
        <v>-1.3401367390659669E-3</v>
      </c>
      <c r="Y459" s="17">
        <f t="shared" ca="1" si="94"/>
        <v>-1.3401367390659669E-3</v>
      </c>
      <c r="Z459" s="17"/>
      <c r="AA459" s="17">
        <f t="shared" si="95"/>
        <v>-2.7561733373541175E-3</v>
      </c>
      <c r="AB459" s="17">
        <f t="shared" ca="1" si="96"/>
        <v>1.4160365982881506E-3</v>
      </c>
    </row>
    <row r="460" spans="2:28">
      <c r="B460" s="2"/>
      <c r="D460" s="3"/>
      <c r="E460" s="4"/>
      <c r="F460" s="9"/>
      <c r="G460" s="4"/>
      <c r="H460" s="9"/>
      <c r="I460" s="9"/>
      <c r="J460" s="9"/>
      <c r="K460" s="9"/>
      <c r="L460" s="9"/>
      <c r="M460" s="9"/>
      <c r="N460" s="9"/>
      <c r="O460" s="9"/>
      <c r="Q460" s="3">
        <f>+'Share Values'!E454</f>
        <v>42557</v>
      </c>
      <c r="R460" s="4">
        <f ca="1">+'Share Values'!CD454</f>
        <v>1051476.4669999999</v>
      </c>
      <c r="S460" s="9">
        <f t="shared" ca="1" si="91"/>
        <v>5.1476466999999859E-2</v>
      </c>
      <c r="T460" s="4">
        <f>+'Share Values'!C454</f>
        <v>14231.1</v>
      </c>
      <c r="U460" s="9">
        <f>Returns!T460/Returns!$T$18-1</f>
        <v>-3.8789900982074021E-2</v>
      </c>
      <c r="V460" s="9"/>
      <c r="W460" s="17">
        <f t="shared" ca="1" si="92"/>
        <v>1.3648484560566665E-3</v>
      </c>
      <c r="X460" s="17">
        <f t="shared" ca="1" si="93"/>
        <v>0</v>
      </c>
      <c r="Y460" s="17" t="str">
        <f t="shared" ca="1" si="94"/>
        <v/>
      </c>
      <c r="Z460" s="17"/>
      <c r="AA460" s="17">
        <f t="shared" si="95"/>
        <v>8.0874286196519485E-4</v>
      </c>
      <c r="AB460" s="17">
        <f t="shared" ca="1" si="96"/>
        <v>5.5610559409147164E-4</v>
      </c>
    </row>
    <row r="461" spans="2:28">
      <c r="B461" s="2"/>
      <c r="D461" s="3"/>
      <c r="E461" s="4"/>
      <c r="F461" s="9"/>
      <c r="G461" s="4"/>
      <c r="H461" s="9"/>
      <c r="I461" s="9"/>
      <c r="J461" s="9"/>
      <c r="K461" s="9"/>
      <c r="L461" s="9"/>
      <c r="M461" s="9"/>
      <c r="N461" s="9"/>
      <c r="O461" s="9"/>
      <c r="Q461" s="3">
        <f>+'Share Values'!E455</f>
        <v>42558</v>
      </c>
      <c r="R461" s="4">
        <f ca="1">+'Share Values'!CD455</f>
        <v>1053935.1069999998</v>
      </c>
      <c r="S461" s="9">
        <f t="shared" ca="1" si="91"/>
        <v>5.3935106999999816E-2</v>
      </c>
      <c r="T461" s="4">
        <f>+'Share Values'!C455</f>
        <v>14134.5</v>
      </c>
      <c r="U461" s="9">
        <f>Returns!T461/Returns!$T$18-1</f>
        <v>-4.5314547394869398E-2</v>
      </c>
      <c r="V461" s="9"/>
      <c r="W461" s="17">
        <f t="shared" ca="1" si="92"/>
        <v>2.3382739197337354E-3</v>
      </c>
      <c r="X461" s="17">
        <f t="shared" ca="1" si="93"/>
        <v>0</v>
      </c>
      <c r="Y461" s="17" t="str">
        <f t="shared" ca="1" si="94"/>
        <v/>
      </c>
      <c r="Z461" s="17"/>
      <c r="AA461" s="17">
        <f t="shared" si="95"/>
        <v>-6.7879503341273795E-3</v>
      </c>
      <c r="AB461" s="17">
        <f t="shared" ca="1" si="96"/>
        <v>9.1262242538611149E-3</v>
      </c>
    </row>
    <row r="462" spans="2:28">
      <c r="B462" s="2"/>
      <c r="D462" s="3"/>
      <c r="E462" s="4"/>
      <c r="F462" s="9"/>
      <c r="G462" s="4"/>
      <c r="H462" s="9"/>
      <c r="I462" s="9"/>
      <c r="J462" s="9"/>
      <c r="K462" s="9"/>
      <c r="L462" s="9"/>
      <c r="M462" s="9"/>
      <c r="N462" s="9"/>
      <c r="O462" s="9"/>
      <c r="Q462" s="3">
        <f>+'Share Values'!E456</f>
        <v>42559</v>
      </c>
      <c r="R462" s="4">
        <f ca="1">+'Share Values'!CD456</f>
        <v>1055981.737</v>
      </c>
      <c r="S462" s="9">
        <f t="shared" ca="1" si="91"/>
        <v>5.5981736999999976E-2</v>
      </c>
      <c r="T462" s="4">
        <f>+'Share Values'!C456</f>
        <v>14259.8</v>
      </c>
      <c r="U462" s="9">
        <f>Returns!T462/Returns!$T$18-1</f>
        <v>-3.6851419076823322E-2</v>
      </c>
      <c r="V462" s="9"/>
      <c r="W462" s="17">
        <f t="shared" ca="1" si="92"/>
        <v>1.9418937526674007E-3</v>
      </c>
      <c r="X462" s="17">
        <f t="shared" ca="1" si="93"/>
        <v>0</v>
      </c>
      <c r="Y462" s="17" t="str">
        <f t="shared" ca="1" si="94"/>
        <v/>
      </c>
      <c r="Z462" s="17"/>
      <c r="AA462" s="17">
        <f t="shared" si="95"/>
        <v>8.8648342707557948E-3</v>
      </c>
      <c r="AB462" s="17">
        <f t="shared" ca="1" si="96"/>
        <v>-6.9229405180883941E-3</v>
      </c>
    </row>
    <row r="463" spans="2:28">
      <c r="B463" s="2"/>
      <c r="D463" s="3"/>
      <c r="E463" s="4"/>
      <c r="F463" s="9"/>
      <c r="G463" s="4"/>
      <c r="H463" s="9"/>
      <c r="I463" s="9"/>
      <c r="J463" s="9"/>
      <c r="K463" s="9"/>
      <c r="L463" s="9"/>
      <c r="M463" s="9"/>
      <c r="N463" s="9"/>
      <c r="O463" s="9"/>
      <c r="Q463" s="3">
        <f>+'Share Values'!E457</f>
        <v>42562</v>
      </c>
      <c r="R463" s="4">
        <f ca="1">+'Share Values'!CD457</f>
        <v>1061125.487</v>
      </c>
      <c r="S463" s="9">
        <f t="shared" ca="1" si="91"/>
        <v>6.1125486999999978E-2</v>
      </c>
      <c r="T463" s="4">
        <f>+'Share Values'!C457</f>
        <v>14361.9</v>
      </c>
      <c r="U463" s="9">
        <f>Returns!T463/Returns!$T$18-1</f>
        <v>-2.9955286584624541E-2</v>
      </c>
      <c r="V463" s="9"/>
      <c r="W463" s="17">
        <f t="shared" ca="1" si="92"/>
        <v>4.87105962136547E-3</v>
      </c>
      <c r="X463" s="17">
        <f t="shared" ca="1" si="93"/>
        <v>0</v>
      </c>
      <c r="Y463" s="17" t="str">
        <f t="shared" ca="1" si="94"/>
        <v/>
      </c>
      <c r="Z463" s="17"/>
      <c r="AA463" s="17">
        <f t="shared" si="95"/>
        <v>7.1599882186286212E-3</v>
      </c>
      <c r="AB463" s="17">
        <f t="shared" ca="1" si="96"/>
        <v>-2.2889285972631512E-3</v>
      </c>
    </row>
    <row r="464" spans="2:28">
      <c r="B464" s="2"/>
      <c r="D464" s="3"/>
      <c r="E464" s="4"/>
      <c r="F464" s="9"/>
      <c r="G464" s="4"/>
      <c r="H464" s="9"/>
      <c r="I464" s="9"/>
      <c r="J464" s="9"/>
      <c r="K464" s="9"/>
      <c r="L464" s="9"/>
      <c r="M464" s="9"/>
      <c r="N464" s="9"/>
      <c r="O464" s="9"/>
      <c r="Q464" s="3">
        <f>+'Share Values'!E458</f>
        <v>42563</v>
      </c>
      <c r="R464" s="4">
        <f ca="1">+'Share Values'!CD458</f>
        <v>1064485.8569999998</v>
      </c>
      <c r="S464" s="9">
        <f t="shared" ca="1" si="91"/>
        <v>6.4485856999999758E-2</v>
      </c>
      <c r="T464" s="4">
        <f>+'Share Values'!C458</f>
        <v>14477.7</v>
      </c>
      <c r="U464" s="9">
        <f>Returns!T464/Returns!$T$18-1</f>
        <v>-2.2133816040093457E-2</v>
      </c>
      <c r="V464" s="9"/>
      <c r="W464" s="17">
        <f t="shared" ca="1" si="92"/>
        <v>3.1667979340503916E-3</v>
      </c>
      <c r="X464" s="17">
        <f t="shared" ca="1" si="93"/>
        <v>0</v>
      </c>
      <c r="Y464" s="17" t="str">
        <f t="shared" ca="1" si="94"/>
        <v/>
      </c>
      <c r="Z464" s="17"/>
      <c r="AA464" s="17">
        <f t="shared" si="95"/>
        <v>8.0630000208887775E-3</v>
      </c>
      <c r="AB464" s="17">
        <f t="shared" ca="1" si="96"/>
        <v>-4.896202086838386E-3</v>
      </c>
    </row>
    <row r="465" spans="2:28">
      <c r="B465" s="2"/>
      <c r="D465" s="3"/>
      <c r="E465" s="4"/>
      <c r="F465" s="9"/>
      <c r="G465" s="4"/>
      <c r="H465" s="9"/>
      <c r="I465" s="9"/>
      <c r="J465" s="9"/>
      <c r="K465" s="9"/>
      <c r="L465" s="9"/>
      <c r="M465" s="9"/>
      <c r="N465" s="9"/>
      <c r="O465" s="9"/>
      <c r="Q465" s="3">
        <f>+'Share Values'!E459</f>
        <v>42564</v>
      </c>
      <c r="R465" s="4">
        <f ca="1">+'Share Values'!CD459</f>
        <v>1062678.5669999998</v>
      </c>
      <c r="S465" s="9">
        <f t="shared" ca="1" si="91"/>
        <v>6.2678566999999852E-2</v>
      </c>
      <c r="T465" s="4">
        <f>+'Share Values'!C459</f>
        <v>14493.8</v>
      </c>
      <c r="U465" s="9">
        <f>Returns!T465/Returns!$T$18-1</f>
        <v>-2.1046374971294246E-2</v>
      </c>
      <c r="V465" s="9"/>
      <c r="W465" s="17">
        <f t="shared" ca="1" si="92"/>
        <v>-1.6978055538412473E-3</v>
      </c>
      <c r="X465" s="17">
        <f t="shared" ca="1" si="93"/>
        <v>-1.6978055538412473E-3</v>
      </c>
      <c r="Y465" s="17">
        <f t="shared" ca="1" si="94"/>
        <v>-1.6978055538412473E-3</v>
      </c>
      <c r="Z465" s="17"/>
      <c r="AA465" s="17">
        <f t="shared" si="95"/>
        <v>1.1120550916234873E-3</v>
      </c>
      <c r="AB465" s="17">
        <f t="shared" ca="1" si="96"/>
        <v>-2.8098606454647346E-3</v>
      </c>
    </row>
    <row r="466" spans="2:28">
      <c r="B466" s="2"/>
      <c r="D466" s="3"/>
      <c r="E466" s="4"/>
      <c r="F466" s="9"/>
      <c r="G466" s="4"/>
      <c r="H466" s="9"/>
      <c r="I466" s="9"/>
      <c r="J466" s="9"/>
      <c r="K466" s="9"/>
      <c r="L466" s="9"/>
      <c r="M466" s="9"/>
      <c r="N466" s="9"/>
      <c r="O466" s="9"/>
      <c r="Q466" s="3">
        <f>+'Share Values'!E460</f>
        <v>42565</v>
      </c>
      <c r="R466" s="4">
        <f ca="1">+'Share Values'!CD460</f>
        <v>1064714.057</v>
      </c>
      <c r="S466" s="9">
        <f t="shared" ref="S466:S529" ca="1" si="97">R466/$R$18-1</f>
        <v>6.4714056999999992E-2</v>
      </c>
      <c r="T466" s="4">
        <f>+'Share Values'!C460</f>
        <v>14514.5</v>
      </c>
      <c r="U466" s="9">
        <f>Returns!T466/Returns!$T$18-1</f>
        <v>-1.964823645426661E-2</v>
      </c>
      <c r="V466" s="9"/>
      <c r="W466" s="17">
        <f t="shared" ca="1" si="92"/>
        <v>1.9154333805249113E-3</v>
      </c>
      <c r="X466" s="17">
        <f t="shared" ca="1" si="93"/>
        <v>0</v>
      </c>
      <c r="Y466" s="17" t="str">
        <f t="shared" ca="1" si="94"/>
        <v/>
      </c>
      <c r="Z466" s="17"/>
      <c r="AA466" s="17">
        <f t="shared" si="95"/>
        <v>1.4281968841849402E-3</v>
      </c>
      <c r="AB466" s="17">
        <f t="shared" ca="1" si="96"/>
        <v>4.8723649633997113E-4</v>
      </c>
    </row>
    <row r="467" spans="2:28">
      <c r="B467" s="2"/>
      <c r="D467" s="3"/>
      <c r="E467" s="4"/>
      <c r="F467" s="9"/>
      <c r="G467" s="4"/>
      <c r="H467" s="9"/>
      <c r="I467" s="9"/>
      <c r="J467" s="9"/>
      <c r="K467" s="9"/>
      <c r="L467" s="9"/>
      <c r="M467" s="9"/>
      <c r="N467" s="9"/>
      <c r="O467" s="9"/>
      <c r="Q467" s="3">
        <f>+'Share Values'!E461</f>
        <v>42566</v>
      </c>
      <c r="R467" s="4">
        <f ca="1">+'Share Values'!CD461</f>
        <v>1062047.057</v>
      </c>
      <c r="S467" s="9">
        <f t="shared" ca="1" si="97"/>
        <v>6.2047057000000017E-2</v>
      </c>
      <c r="T467" s="4">
        <f>+'Share Values'!C461</f>
        <v>14482.4</v>
      </c>
      <c r="U467" s="9">
        <f>Returns!T467/Returns!$T$18-1</f>
        <v>-2.1816364299512392E-2</v>
      </c>
      <c r="V467" s="9"/>
      <c r="W467" s="17">
        <f t="shared" ca="1" si="92"/>
        <v>-2.5048978948533085E-3</v>
      </c>
      <c r="X467" s="17">
        <f t="shared" ca="1" si="93"/>
        <v>-2.5048978948533085E-3</v>
      </c>
      <c r="Y467" s="17">
        <f t="shared" ca="1" si="94"/>
        <v>-2.5048978948533085E-3</v>
      </c>
      <c r="Z467" s="17"/>
      <c r="AA467" s="17">
        <f t="shared" si="95"/>
        <v>-2.2115815219263535E-3</v>
      </c>
      <c r="AB467" s="17">
        <f t="shared" ca="1" si="96"/>
        <v>-2.93316372926955E-4</v>
      </c>
    </row>
    <row r="468" spans="2:28">
      <c r="B468" s="2"/>
      <c r="D468" s="3"/>
      <c r="E468" s="4"/>
      <c r="F468" s="9"/>
      <c r="G468" s="4"/>
      <c r="H468" s="9"/>
      <c r="I468" s="9"/>
      <c r="J468" s="9"/>
      <c r="K468" s="9"/>
      <c r="L468" s="9"/>
      <c r="M468" s="9"/>
      <c r="N468" s="9"/>
      <c r="O468" s="9"/>
      <c r="Q468" s="3">
        <f>+'Share Values'!E462</f>
        <v>42569</v>
      </c>
      <c r="R468" s="4">
        <f ca="1">+'Share Values'!CD462</f>
        <v>1066017.247</v>
      </c>
      <c r="S468" s="9">
        <f t="shared" ca="1" si="97"/>
        <v>6.6017247000000001E-2</v>
      </c>
      <c r="T468" s="4">
        <f>+'Share Values'!C462</f>
        <v>14532.4</v>
      </c>
      <c r="U468" s="9">
        <f>Returns!T468/Returns!$T$18-1</f>
        <v>-1.8439218123117218E-2</v>
      </c>
      <c r="V468" s="9"/>
      <c r="W468" s="17">
        <f t="shared" ref="W468:W531" ca="1" si="98">(R468/R467)-1</f>
        <v>3.7382430221262197E-3</v>
      </c>
      <c r="X468" s="17">
        <f t="shared" ref="X468:X531" ca="1" si="99">IF(W468&lt;0,W468,0)</f>
        <v>0</v>
      </c>
      <c r="Y468" s="17" t="str">
        <f t="shared" ref="Y468:Y531" ca="1" si="100">IF(AND(X468&lt;0,X467&lt;0),(1+X468)*(1+Y467)-1,IF(X468&lt;0,X468,""))</f>
        <v/>
      </c>
      <c r="Z468" s="17"/>
      <c r="AA468" s="17">
        <f t="shared" ref="AA468:AA531" si="101">+T468/T467-1</f>
        <v>3.4524664420261253E-3</v>
      </c>
      <c r="AB468" s="17">
        <f t="shared" ref="AB468:AB531" ca="1" si="102">+W468-AA468</f>
        <v>2.8577658010009444E-4</v>
      </c>
    </row>
    <row r="469" spans="2:28">
      <c r="B469" s="2"/>
      <c r="D469" s="3"/>
      <c r="E469" s="4"/>
      <c r="F469" s="9"/>
      <c r="G469" s="4"/>
      <c r="H469" s="9"/>
      <c r="I469" s="9"/>
      <c r="J469" s="9"/>
      <c r="K469" s="9"/>
      <c r="L469" s="9"/>
      <c r="M469" s="9"/>
      <c r="N469" s="9"/>
      <c r="O469" s="9"/>
      <c r="Q469" s="3">
        <f>+'Share Values'!E463</f>
        <v>42570</v>
      </c>
      <c r="R469" s="4">
        <f ca="1">+'Share Values'!CD463</f>
        <v>1064217.3869999999</v>
      </c>
      <c r="S469" s="9">
        <f t="shared" ca="1" si="97"/>
        <v>6.4217386999999793E-2</v>
      </c>
      <c r="T469" s="4">
        <f>+'Share Values'!C463</f>
        <v>14524.6</v>
      </c>
      <c r="U469" s="9">
        <f>Returns!T469/Returns!$T$18-1</f>
        <v>-1.896605292663478E-2</v>
      </c>
      <c r="V469" s="9"/>
      <c r="W469" s="17">
        <f t="shared" ca="1" si="98"/>
        <v>-1.6883966981446896E-3</v>
      </c>
      <c r="X469" s="17">
        <f t="shared" ca="1" si="99"/>
        <v>-1.6883966981446896E-3</v>
      </c>
      <c r="Y469" s="17">
        <f t="shared" ca="1" si="100"/>
        <v>-1.6883966981446896E-3</v>
      </c>
      <c r="Z469" s="17"/>
      <c r="AA469" s="17">
        <f t="shared" si="101"/>
        <v>-5.3673171671575481E-4</v>
      </c>
      <c r="AB469" s="17">
        <f t="shared" ca="1" si="102"/>
        <v>-1.1516649814289348E-3</v>
      </c>
    </row>
    <row r="470" spans="2:28">
      <c r="B470" s="2"/>
      <c r="D470" s="3"/>
      <c r="E470" s="4"/>
      <c r="F470" s="9"/>
      <c r="G470" s="4"/>
      <c r="H470" s="9"/>
      <c r="I470" s="9"/>
      <c r="J470" s="9"/>
      <c r="K470" s="9"/>
      <c r="L470" s="9"/>
      <c r="M470" s="9"/>
      <c r="N470" s="9"/>
      <c r="O470" s="9"/>
      <c r="Q470" s="3">
        <f>+'Share Values'!E464</f>
        <v>42571</v>
      </c>
      <c r="R470" s="4">
        <f ca="1">+'Share Values'!CD464</f>
        <v>1060770.1369999999</v>
      </c>
      <c r="S470" s="9">
        <f t="shared" ca="1" si="97"/>
        <v>6.077013699999978E-2</v>
      </c>
      <c r="T470" s="4">
        <f>+'Share Values'!C464</f>
        <v>14533.6</v>
      </c>
      <c r="U470" s="9">
        <f>Returns!T470/Returns!$T$18-1</f>
        <v>-1.8358166614883764E-2</v>
      </c>
      <c r="V470" s="9"/>
      <c r="W470" s="17">
        <f t="shared" ca="1" si="98"/>
        <v>-3.2392348049468112E-3</v>
      </c>
      <c r="X470" s="17">
        <f t="shared" ca="1" si="99"/>
        <v>-3.2392348049468112E-3</v>
      </c>
      <c r="Y470" s="17">
        <f t="shared" ca="1" si="100"/>
        <v>-4.9221623897423017E-3</v>
      </c>
      <c r="Z470" s="17"/>
      <c r="AA470" s="17">
        <f t="shared" si="101"/>
        <v>6.1963840656531488E-4</v>
      </c>
      <c r="AB470" s="17">
        <f t="shared" ca="1" si="102"/>
        <v>-3.858873211512126E-3</v>
      </c>
    </row>
    <row r="471" spans="2:28">
      <c r="B471" s="2"/>
      <c r="D471" s="3"/>
      <c r="E471" s="4"/>
      <c r="F471" s="9"/>
      <c r="G471" s="4"/>
      <c r="H471" s="9"/>
      <c r="I471" s="9"/>
      <c r="J471" s="9"/>
      <c r="K471" s="9"/>
      <c r="L471" s="9"/>
      <c r="M471" s="9"/>
      <c r="N471" s="9"/>
      <c r="O471" s="9"/>
      <c r="Q471" s="3">
        <f>+'Share Values'!E465</f>
        <v>42572</v>
      </c>
      <c r="R471" s="4">
        <f ca="1">+'Share Values'!CD465</f>
        <v>1065773.7569999998</v>
      </c>
      <c r="S471" s="9">
        <f t="shared" ca="1" si="97"/>
        <v>6.5773756999999655E-2</v>
      </c>
      <c r="T471" s="4">
        <f>+'Share Values'!C465</f>
        <v>14565.8</v>
      </c>
      <c r="U471" s="9">
        <f>Returns!T471/Returns!$T$18-1</f>
        <v>-1.6183284477285342E-2</v>
      </c>
      <c r="V471" s="9"/>
      <c r="W471" s="17">
        <f t="shared" ca="1" si="98"/>
        <v>4.716969139186622E-3</v>
      </c>
      <c r="X471" s="17">
        <f t="shared" ca="1" si="99"/>
        <v>0</v>
      </c>
      <c r="Y471" s="17" t="str">
        <f t="shared" ca="1" si="100"/>
        <v/>
      </c>
      <c r="Z471" s="17"/>
      <c r="AA471" s="17">
        <f t="shared" si="101"/>
        <v>2.2155556778773455E-3</v>
      </c>
      <c r="AB471" s="17">
        <f t="shared" ca="1" si="102"/>
        <v>2.5014134613092764E-3</v>
      </c>
    </row>
    <row r="472" spans="2:28">
      <c r="B472" s="2"/>
      <c r="D472" s="3"/>
      <c r="E472" s="4"/>
      <c r="F472" s="9"/>
      <c r="G472" s="4"/>
      <c r="H472" s="9"/>
      <c r="I472" s="9"/>
      <c r="J472" s="9"/>
      <c r="K472" s="9"/>
      <c r="L472" s="9"/>
      <c r="M472" s="9"/>
      <c r="N472" s="9"/>
      <c r="O472" s="9"/>
      <c r="Q472" s="3">
        <f>+'Share Values'!E466</f>
        <v>42573</v>
      </c>
      <c r="R472" s="4">
        <f ca="1">+'Share Values'!CD466</f>
        <v>1067609.577</v>
      </c>
      <c r="S472" s="9">
        <f t="shared" ca="1" si="97"/>
        <v>6.7609577000000032E-2</v>
      </c>
      <c r="T472" s="4">
        <f>+'Share Values'!C466</f>
        <v>14600.7</v>
      </c>
      <c r="U472" s="9">
        <f>Returns!T472/Returns!$T$18-1</f>
        <v>-1.3826036446161427E-2</v>
      </c>
      <c r="V472" s="9"/>
      <c r="W472" s="17">
        <f t="shared" ca="1" si="98"/>
        <v>1.7225231789981255E-3</v>
      </c>
      <c r="X472" s="17">
        <f t="shared" ca="1" si="99"/>
        <v>0</v>
      </c>
      <c r="Y472" s="17" t="str">
        <f t="shared" ca="1" si="100"/>
        <v/>
      </c>
      <c r="Z472" s="17"/>
      <c r="AA472" s="17">
        <f t="shared" si="101"/>
        <v>2.396023562042604E-3</v>
      </c>
      <c r="AB472" s="17">
        <f t="shared" ca="1" si="102"/>
        <v>-6.7350038304447857E-4</v>
      </c>
    </row>
    <row r="473" spans="2:28">
      <c r="B473" s="2"/>
      <c r="D473" s="3"/>
      <c r="E473" s="4"/>
      <c r="F473" s="9"/>
      <c r="G473" s="4"/>
      <c r="H473" s="9"/>
      <c r="I473" s="9"/>
      <c r="J473" s="9"/>
      <c r="K473" s="9"/>
      <c r="L473" s="9"/>
      <c r="M473" s="9"/>
      <c r="N473" s="9"/>
      <c r="O473" s="9"/>
      <c r="Q473" s="3">
        <f>+'Share Values'!E467</f>
        <v>42576</v>
      </c>
      <c r="R473" s="4">
        <f ca="1">+'Share Values'!CD467</f>
        <v>1065910.3769999999</v>
      </c>
      <c r="S473" s="9">
        <f t="shared" ca="1" si="97"/>
        <v>6.5910376999999798E-2</v>
      </c>
      <c r="T473" s="4">
        <f>+'Share Values'!C467</f>
        <v>14498.1</v>
      </c>
      <c r="U473" s="9">
        <f>Returns!T473/Returns!$T$18-1</f>
        <v>-2.0755940400124184E-2</v>
      </c>
      <c r="V473" s="9"/>
      <c r="W473" s="17">
        <f t="shared" ca="1" si="98"/>
        <v>-1.5915930660485023E-3</v>
      </c>
      <c r="X473" s="17">
        <f t="shared" ca="1" si="99"/>
        <v>-1.5915930660485023E-3</v>
      </c>
      <c r="Y473" s="17">
        <f t="shared" ca="1" si="100"/>
        <v>-1.5915930660485023E-3</v>
      </c>
      <c r="Z473" s="17"/>
      <c r="AA473" s="17">
        <f t="shared" si="101"/>
        <v>-7.027060346421754E-3</v>
      </c>
      <c r="AB473" s="17">
        <f t="shared" ca="1" si="102"/>
        <v>5.4354672803732518E-3</v>
      </c>
    </row>
    <row r="474" spans="2:28">
      <c r="B474" s="2"/>
      <c r="D474" s="3"/>
      <c r="E474" s="4"/>
      <c r="F474" s="9"/>
      <c r="G474" s="4"/>
      <c r="H474" s="9"/>
      <c r="I474" s="9"/>
      <c r="J474" s="9"/>
      <c r="K474" s="9"/>
      <c r="L474" s="9"/>
      <c r="M474" s="9"/>
      <c r="N474" s="9"/>
      <c r="O474" s="9"/>
      <c r="Q474" s="3">
        <f>+'Share Values'!E468</f>
        <v>42577</v>
      </c>
      <c r="R474" s="4">
        <f ca="1">+'Share Values'!CD468</f>
        <v>1068131.3869999999</v>
      </c>
      <c r="S474" s="9">
        <f t="shared" ca="1" si="97"/>
        <v>6.8131386999999766E-2</v>
      </c>
      <c r="T474" s="4">
        <f>+'Share Values'!C468</f>
        <v>14550</v>
      </c>
      <c r="U474" s="9">
        <f>Returns!T474/Returns!$T$18-1</f>
        <v>-1.725046266902619E-2</v>
      </c>
      <c r="V474" s="9"/>
      <c r="W474" s="17">
        <f t="shared" ca="1" si="98"/>
        <v>2.0836742449690249E-3</v>
      </c>
      <c r="X474" s="17">
        <f t="shared" ca="1" si="99"/>
        <v>0</v>
      </c>
      <c r="Y474" s="17" t="str">
        <f t="shared" ca="1" si="100"/>
        <v/>
      </c>
      <c r="Z474" s="17"/>
      <c r="AA474" s="17">
        <f t="shared" si="101"/>
        <v>3.5797794193721533E-3</v>
      </c>
      <c r="AB474" s="17">
        <f t="shared" ca="1" si="102"/>
        <v>-1.4961051744031284E-3</v>
      </c>
    </row>
    <row r="475" spans="2:28">
      <c r="B475" s="2"/>
      <c r="D475" s="3"/>
      <c r="E475" s="4"/>
      <c r="F475" s="9"/>
      <c r="G475" s="4"/>
      <c r="H475" s="9"/>
      <c r="I475" s="9"/>
      <c r="J475" s="9"/>
      <c r="K475" s="9"/>
      <c r="L475" s="9"/>
      <c r="M475" s="9"/>
      <c r="N475" s="9"/>
      <c r="O475" s="9"/>
      <c r="Q475" s="3">
        <f>+'Share Values'!E469</f>
        <v>42578</v>
      </c>
      <c r="R475" s="4">
        <f ca="1">+'Share Values'!CD469</f>
        <v>1075013.9169999999</v>
      </c>
      <c r="S475" s="9">
        <f t="shared" ca="1" si="97"/>
        <v>7.501391699999993E-2</v>
      </c>
      <c r="T475" s="4">
        <f>+'Share Values'!C469</f>
        <v>14546.5</v>
      </c>
      <c r="U475" s="9">
        <f>Returns!T475/Returns!$T$18-1</f>
        <v>-1.7486862901373801E-2</v>
      </c>
      <c r="V475" s="9"/>
      <c r="W475" s="17">
        <f t="shared" ca="1" si="98"/>
        <v>6.4435237872100259E-3</v>
      </c>
      <c r="X475" s="17">
        <f t="shared" ca="1" si="99"/>
        <v>0</v>
      </c>
      <c r="Y475" s="17" t="str">
        <f t="shared" ca="1" si="100"/>
        <v/>
      </c>
      <c r="Z475" s="17"/>
      <c r="AA475" s="17">
        <f t="shared" si="101"/>
        <v>-2.405498281786711E-4</v>
      </c>
      <c r="AB475" s="17">
        <f t="shared" ca="1" si="102"/>
        <v>6.684073615388697E-3</v>
      </c>
    </row>
    <row r="476" spans="2:28">
      <c r="B476" s="2"/>
      <c r="D476" s="3"/>
      <c r="E476" s="4"/>
      <c r="F476" s="9"/>
      <c r="G476" s="4"/>
      <c r="H476" s="9"/>
      <c r="I476" s="9"/>
      <c r="J476" s="9"/>
      <c r="K476" s="9"/>
      <c r="L476" s="9"/>
      <c r="M476" s="9"/>
      <c r="N476" s="9"/>
      <c r="O476" s="9"/>
      <c r="Q476" s="3">
        <f>+'Share Values'!E470</f>
        <v>42579</v>
      </c>
      <c r="R476" s="4">
        <f ca="1">+'Share Values'!CD470</f>
        <v>1074986.3139999998</v>
      </c>
      <c r="S476" s="9">
        <f t="shared" ca="1" si="97"/>
        <v>7.4986313999999776E-2</v>
      </c>
      <c r="T476" s="4">
        <f>+'Share Values'!C470</f>
        <v>14552.7</v>
      </c>
      <c r="U476" s="9">
        <f>Returns!T476/Returns!$T$18-1</f>
        <v>-1.7068096775500807E-2</v>
      </c>
      <c r="V476" s="9"/>
      <c r="W476" s="17">
        <f t="shared" ca="1" si="98"/>
        <v>-2.5676876888369726E-5</v>
      </c>
      <c r="X476" s="17">
        <f t="shared" ca="1" si="99"/>
        <v>-2.5676876888369726E-5</v>
      </c>
      <c r="Y476" s="17">
        <f t="shared" ca="1" si="100"/>
        <v>-2.5676876888369726E-5</v>
      </c>
      <c r="Z476" s="17"/>
      <c r="AA476" s="17">
        <f t="shared" si="101"/>
        <v>4.262193654831492E-4</v>
      </c>
      <c r="AB476" s="17">
        <f t="shared" ca="1" si="102"/>
        <v>-4.5189624237151893E-4</v>
      </c>
    </row>
    <row r="477" spans="2:28">
      <c r="B477" s="2"/>
      <c r="D477" s="3"/>
      <c r="E477" s="4"/>
      <c r="F477" s="9"/>
      <c r="G477" s="4"/>
      <c r="H477" s="9"/>
      <c r="I477" s="9"/>
      <c r="J477" s="9"/>
      <c r="K477" s="9"/>
      <c r="L477" s="9"/>
      <c r="M477" s="9"/>
      <c r="N477" s="9"/>
      <c r="O477" s="9"/>
      <c r="Q477" s="3">
        <f>+'Share Values'!E471</f>
        <v>42580</v>
      </c>
      <c r="R477" s="4">
        <f ca="1">+'Share Values'!CD471</f>
        <v>1079646.8609999998</v>
      </c>
      <c r="S477" s="9">
        <f t="shared" ca="1" si="97"/>
        <v>7.9646860999999847E-2</v>
      </c>
      <c r="T477" s="4">
        <f>+'Share Values'!C471</f>
        <v>14582.7</v>
      </c>
      <c r="U477" s="9">
        <f>Returns!T477/Returns!$T$18-1</f>
        <v>-1.5041809069663681E-2</v>
      </c>
      <c r="V477" s="9"/>
      <c r="W477" s="17">
        <f t="shared" ca="1" si="98"/>
        <v>4.3354477534307545E-3</v>
      </c>
      <c r="X477" s="17">
        <f t="shared" ca="1" si="99"/>
        <v>0</v>
      </c>
      <c r="Y477" s="17" t="str">
        <f t="shared" ca="1" si="100"/>
        <v/>
      </c>
      <c r="Z477" s="17"/>
      <c r="AA477" s="17">
        <f t="shared" si="101"/>
        <v>2.061473128697866E-3</v>
      </c>
      <c r="AB477" s="17">
        <f t="shared" ca="1" si="102"/>
        <v>2.2739746247328885E-3</v>
      </c>
    </row>
    <row r="478" spans="2:28">
      <c r="B478" s="2"/>
      <c r="D478" s="3"/>
      <c r="E478" s="4"/>
      <c r="F478" s="9"/>
      <c r="G478" s="4"/>
      <c r="H478" s="9"/>
      <c r="I478" s="9"/>
      <c r="J478" s="9"/>
      <c r="K478" s="9"/>
      <c r="L478" s="9"/>
      <c r="M478" s="9"/>
      <c r="N478" s="9"/>
      <c r="O478" s="9"/>
      <c r="Q478" s="3">
        <f>+'Share Values'!E472</f>
        <v>42584</v>
      </c>
      <c r="R478" s="4">
        <f ca="1">+'Share Values'!CD472</f>
        <v>1084560.9309999999</v>
      </c>
      <c r="S478" s="9">
        <f t="shared" ca="1" si="97"/>
        <v>8.456093099999995E-2</v>
      </c>
      <c r="T478" s="4">
        <f>+'Share Values'!C472</f>
        <v>14477</v>
      </c>
      <c r="U478" s="9">
        <f>Returns!T478/Returns!$T$18-1</f>
        <v>-2.2181096086562935E-2</v>
      </c>
      <c r="V478" s="9"/>
      <c r="W478" s="17">
        <f t="shared" ca="1" si="98"/>
        <v>4.5515530841708784E-3</v>
      </c>
      <c r="X478" s="17">
        <f t="shared" ca="1" si="99"/>
        <v>0</v>
      </c>
      <c r="Y478" s="17" t="str">
        <f t="shared" ca="1" si="100"/>
        <v/>
      </c>
      <c r="Z478" s="17"/>
      <c r="AA478" s="17">
        <f t="shared" si="101"/>
        <v>-7.2483147839563777E-3</v>
      </c>
      <c r="AB478" s="17">
        <f t="shared" ca="1" si="102"/>
        <v>1.1799867868127256E-2</v>
      </c>
    </row>
    <row r="479" spans="2:28">
      <c r="B479" s="2"/>
      <c r="D479" s="3"/>
      <c r="E479" s="4"/>
      <c r="F479" s="9"/>
      <c r="G479" s="4"/>
      <c r="H479" s="9"/>
      <c r="I479" s="9"/>
      <c r="J479" s="9"/>
      <c r="K479" s="9"/>
      <c r="L479" s="9"/>
      <c r="M479" s="9"/>
      <c r="N479" s="9"/>
      <c r="O479" s="9"/>
      <c r="Q479" s="3">
        <f>+'Share Values'!E473</f>
        <v>42585</v>
      </c>
      <c r="R479" s="4">
        <f ca="1">+'Share Values'!CD473</f>
        <v>1085838.6309999998</v>
      </c>
      <c r="S479" s="9">
        <f t="shared" ca="1" si="97"/>
        <v>8.5838630999999888E-2</v>
      </c>
      <c r="T479" s="4">
        <f>+'Share Values'!C473</f>
        <v>14512.1</v>
      </c>
      <c r="U479" s="9">
        <f>Returns!T479/Returns!$T$18-1</f>
        <v>-1.9810339470733629E-2</v>
      </c>
      <c r="V479" s="9"/>
      <c r="W479" s="17">
        <f t="shared" ca="1" si="98"/>
        <v>1.1780804226664277E-3</v>
      </c>
      <c r="X479" s="17">
        <f t="shared" ca="1" si="99"/>
        <v>0</v>
      </c>
      <c r="Y479" s="17" t="str">
        <f t="shared" ca="1" si="100"/>
        <v/>
      </c>
      <c r="Z479" s="17"/>
      <c r="AA479" s="17">
        <f t="shared" si="101"/>
        <v>2.4245354700560551E-3</v>
      </c>
      <c r="AB479" s="17">
        <f t="shared" ca="1" si="102"/>
        <v>-1.2464550473896274E-3</v>
      </c>
    </row>
    <row r="480" spans="2:28">
      <c r="B480" s="2"/>
      <c r="D480" s="3"/>
      <c r="E480" s="4"/>
      <c r="F480" s="9"/>
      <c r="G480" s="4"/>
      <c r="H480" s="9"/>
      <c r="I480" s="9"/>
      <c r="J480" s="9"/>
      <c r="K480" s="9"/>
      <c r="L480" s="9"/>
      <c r="M480" s="9"/>
      <c r="N480" s="9"/>
      <c r="O480" s="9"/>
      <c r="Q480" s="3">
        <f>+'Share Values'!E474</f>
        <v>42586</v>
      </c>
      <c r="R480" s="4">
        <f ca="1">+'Share Values'!CD474</f>
        <v>1086853.2609999999</v>
      </c>
      <c r="S480" s="9">
        <f t="shared" ca="1" si="97"/>
        <v>8.6853260999999904E-2</v>
      </c>
      <c r="T480" s="4">
        <f>+'Share Values'!C474</f>
        <v>14528.8</v>
      </c>
      <c r="U480" s="9">
        <f>Returns!T480/Returns!$T$18-1</f>
        <v>-1.8682372647817691E-2</v>
      </c>
      <c r="V480" s="9"/>
      <c r="W480" s="17">
        <f t="shared" ca="1" si="98"/>
        <v>9.3442061373871788E-4</v>
      </c>
      <c r="X480" s="17">
        <f t="shared" ca="1" si="99"/>
        <v>0</v>
      </c>
      <c r="Y480" s="17" t="str">
        <f t="shared" ca="1" si="100"/>
        <v/>
      </c>
      <c r="Z480" s="17"/>
      <c r="AA480" s="17">
        <f t="shared" si="101"/>
        <v>1.1507638453427393E-3</v>
      </c>
      <c r="AB480" s="17">
        <f t="shared" ca="1" si="102"/>
        <v>-2.1634323160402147E-4</v>
      </c>
    </row>
    <row r="481" spans="2:28">
      <c r="B481" s="2"/>
      <c r="D481" s="3"/>
      <c r="E481" s="4"/>
      <c r="F481" s="9"/>
      <c r="G481" s="4"/>
      <c r="H481" s="9"/>
      <c r="I481" s="9"/>
      <c r="J481" s="9"/>
      <c r="K481" s="9"/>
      <c r="L481" s="9"/>
      <c r="M481" s="9"/>
      <c r="N481" s="9"/>
      <c r="O481" s="9"/>
      <c r="Q481" s="3">
        <f>+'Share Values'!E475</f>
        <v>42587</v>
      </c>
      <c r="R481" s="4">
        <f ca="1">+'Share Values'!CD475</f>
        <v>1088353.2609999999</v>
      </c>
      <c r="S481" s="9">
        <f t="shared" ca="1" si="97"/>
        <v>8.8353260999999961E-2</v>
      </c>
      <c r="T481" s="4">
        <f>+'Share Values'!C475</f>
        <v>14648.8</v>
      </c>
      <c r="U481" s="9">
        <f>Returns!T481/Returns!$T$18-1</f>
        <v>-1.0577221824469518E-2</v>
      </c>
      <c r="V481" s="9"/>
      <c r="W481" s="17">
        <f t="shared" ca="1" si="98"/>
        <v>1.3801311122900728E-3</v>
      </c>
      <c r="X481" s="17">
        <f t="shared" ca="1" si="99"/>
        <v>0</v>
      </c>
      <c r="Y481" s="17" t="str">
        <f t="shared" ca="1" si="100"/>
        <v/>
      </c>
      <c r="Z481" s="17"/>
      <c r="AA481" s="17">
        <f t="shared" si="101"/>
        <v>8.2594570783547372E-3</v>
      </c>
      <c r="AB481" s="17">
        <f t="shared" ca="1" si="102"/>
        <v>-6.8793259660646644E-3</v>
      </c>
    </row>
    <row r="482" spans="2:28">
      <c r="B482" s="2"/>
      <c r="D482" s="3"/>
      <c r="E482" s="4"/>
      <c r="F482" s="9"/>
      <c r="G482" s="4"/>
      <c r="H482" s="9"/>
      <c r="I482" s="9"/>
      <c r="J482" s="9"/>
      <c r="K482" s="9"/>
      <c r="L482" s="9"/>
      <c r="M482" s="9"/>
      <c r="N482" s="9"/>
      <c r="O482" s="9"/>
      <c r="Q482" s="3">
        <f>+'Share Values'!E476</f>
        <v>42590</v>
      </c>
      <c r="R482" s="4">
        <f ca="1">+'Share Values'!CD476</f>
        <v>1091472.7609999999</v>
      </c>
      <c r="S482" s="9">
        <f t="shared" ca="1" si="97"/>
        <v>9.1472760999999903E-2</v>
      </c>
      <c r="T482" s="4">
        <f>+'Share Values'!C476</f>
        <v>14755.6</v>
      </c>
      <c r="U482" s="9">
        <f>Returns!T482/Returns!$T$18-1</f>
        <v>-3.3636375916894501E-3</v>
      </c>
      <c r="V482" s="9"/>
      <c r="W482" s="17">
        <f t="shared" ca="1" si="98"/>
        <v>2.8662568595914095E-3</v>
      </c>
      <c r="X482" s="17">
        <f t="shared" ca="1" si="99"/>
        <v>0</v>
      </c>
      <c r="Y482" s="17" t="str">
        <f t="shared" ca="1" si="100"/>
        <v/>
      </c>
      <c r="Z482" s="17"/>
      <c r="AA482" s="17">
        <f t="shared" si="101"/>
        <v>7.2906995794879137E-3</v>
      </c>
      <c r="AB482" s="17">
        <f t="shared" ca="1" si="102"/>
        <v>-4.4244427198965042E-3</v>
      </c>
    </row>
    <row r="483" spans="2:28">
      <c r="B483" s="2"/>
      <c r="D483" s="3"/>
      <c r="E483" s="4"/>
      <c r="F483" s="9"/>
      <c r="G483" s="4"/>
      <c r="H483" s="9"/>
      <c r="I483" s="9"/>
      <c r="J483" s="9"/>
      <c r="K483" s="9"/>
      <c r="L483" s="9"/>
      <c r="M483" s="9"/>
      <c r="N483" s="9"/>
      <c r="O483" s="9"/>
      <c r="Q483" s="3">
        <f>+'Share Values'!E477</f>
        <v>42591</v>
      </c>
      <c r="R483" s="4">
        <f ca="1">+'Share Values'!CD477</f>
        <v>1091191.9509999999</v>
      </c>
      <c r="S483" s="9">
        <f t="shared" ca="1" si="97"/>
        <v>9.1191950999999882E-2</v>
      </c>
      <c r="T483" s="4">
        <f>+'Share Values'!C477</f>
        <v>14801.2</v>
      </c>
      <c r="U483" s="9">
        <f>Returns!T483/Returns!$T$18-1</f>
        <v>-2.836802788170889E-4</v>
      </c>
      <c r="V483" s="9"/>
      <c r="W483" s="17">
        <f t="shared" ca="1" si="98"/>
        <v>-2.5727623265903166E-4</v>
      </c>
      <c r="X483" s="17">
        <f t="shared" ca="1" si="99"/>
        <v>-2.5727623265903166E-4</v>
      </c>
      <c r="Y483" s="17">
        <f t="shared" ca="1" si="100"/>
        <v>-2.5727623265903166E-4</v>
      </c>
      <c r="Z483" s="17"/>
      <c r="AA483" s="17">
        <f t="shared" si="101"/>
        <v>3.090352137493646E-3</v>
      </c>
      <c r="AB483" s="17">
        <f t="shared" ca="1" si="102"/>
        <v>-3.3476283701526777E-3</v>
      </c>
    </row>
    <row r="484" spans="2:28">
      <c r="B484" s="2"/>
      <c r="D484" s="3"/>
      <c r="E484" s="4"/>
      <c r="F484" s="9"/>
      <c r="G484" s="4"/>
      <c r="H484" s="9"/>
      <c r="I484" s="9"/>
      <c r="J484" s="9"/>
      <c r="K484" s="9"/>
      <c r="L484" s="9"/>
      <c r="M484" s="9"/>
      <c r="N484" s="9"/>
      <c r="O484" s="9"/>
      <c r="Q484" s="3">
        <f>+'Share Values'!E478</f>
        <v>42592</v>
      </c>
      <c r="R484" s="4">
        <f ca="1">+'Share Values'!CD478</f>
        <v>1095243.801</v>
      </c>
      <c r="S484" s="9">
        <f t="shared" ca="1" si="97"/>
        <v>9.5243801000000072E-2</v>
      </c>
      <c r="T484" s="4">
        <f>+'Share Values'!C478</f>
        <v>14775</v>
      </c>
      <c r="U484" s="9">
        <f>Returns!T484/Returns!$T$18-1</f>
        <v>-2.0533048752482408E-3</v>
      </c>
      <c r="V484" s="9"/>
      <c r="W484" s="17">
        <f t="shared" ca="1" si="98"/>
        <v>3.7132330350191367E-3</v>
      </c>
      <c r="X484" s="17">
        <f t="shared" ca="1" si="99"/>
        <v>0</v>
      </c>
      <c r="Y484" s="17" t="str">
        <f t="shared" ca="1" si="100"/>
        <v/>
      </c>
      <c r="Z484" s="17"/>
      <c r="AA484" s="17">
        <f t="shared" si="101"/>
        <v>-1.7701267464800274E-3</v>
      </c>
      <c r="AB484" s="17">
        <f t="shared" ca="1" si="102"/>
        <v>5.4833597814991641E-3</v>
      </c>
    </row>
    <row r="485" spans="2:28">
      <c r="B485" s="2"/>
      <c r="D485" s="3"/>
      <c r="E485" s="4"/>
      <c r="F485" s="9"/>
      <c r="G485" s="4"/>
      <c r="H485" s="9"/>
      <c r="I485" s="9"/>
      <c r="J485" s="9"/>
      <c r="K485" s="9"/>
      <c r="L485" s="9"/>
      <c r="M485" s="9"/>
      <c r="N485" s="9"/>
      <c r="O485" s="9"/>
      <c r="Q485" s="3">
        <f>+'Share Values'!E479</f>
        <v>42593</v>
      </c>
      <c r="R485" s="4">
        <f ca="1">+'Share Values'!CD479</f>
        <v>1100623.4009999998</v>
      </c>
      <c r="S485" s="9">
        <f t="shared" ca="1" si="97"/>
        <v>0.10062340099999978</v>
      </c>
      <c r="T485" s="4">
        <f>+'Share Values'!C479</f>
        <v>14796.1</v>
      </c>
      <c r="U485" s="9">
        <f>Returns!T485/Returns!$T$18-1</f>
        <v>-6.2814918880949033E-4</v>
      </c>
      <c r="V485" s="9"/>
      <c r="W485" s="17">
        <f t="shared" ca="1" si="98"/>
        <v>4.9117831071840978E-3</v>
      </c>
      <c r="X485" s="17">
        <f t="shared" ca="1" si="99"/>
        <v>0</v>
      </c>
      <c r="Y485" s="17" t="str">
        <f t="shared" ca="1" si="100"/>
        <v/>
      </c>
      <c r="Z485" s="17"/>
      <c r="AA485" s="17">
        <f t="shared" si="101"/>
        <v>1.4280879864636553E-3</v>
      </c>
      <c r="AB485" s="17">
        <f t="shared" ca="1" si="102"/>
        <v>3.4836951207204425E-3</v>
      </c>
    </row>
    <row r="486" spans="2:28">
      <c r="B486" s="2"/>
      <c r="D486" s="3"/>
      <c r="E486" s="4"/>
      <c r="F486" s="9"/>
      <c r="G486" s="4"/>
      <c r="H486" s="9"/>
      <c r="I486" s="9"/>
      <c r="J486" s="9"/>
      <c r="K486" s="9"/>
      <c r="L486" s="9"/>
      <c r="M486" s="9"/>
      <c r="N486" s="9"/>
      <c r="O486" s="9"/>
      <c r="Q486" s="3">
        <f>+'Share Values'!E480</f>
        <v>42594</v>
      </c>
      <c r="R486" s="4">
        <f ca="1">+'Share Values'!CD480</f>
        <v>1101340.5209999999</v>
      </c>
      <c r="S486" s="9">
        <f t="shared" ca="1" si="97"/>
        <v>0.10134052100000002</v>
      </c>
      <c r="T486" s="4">
        <f>+'Share Values'!C480</f>
        <v>14747.5</v>
      </c>
      <c r="U486" s="9">
        <f>Returns!T486/Returns!$T$18-1</f>
        <v>-3.9107352722654865E-3</v>
      </c>
      <c r="V486" s="9"/>
      <c r="W486" s="17">
        <f t="shared" ca="1" si="98"/>
        <v>6.5155801643745903E-4</v>
      </c>
      <c r="X486" s="17">
        <f t="shared" ca="1" si="99"/>
        <v>0</v>
      </c>
      <c r="Y486" s="17" t="str">
        <f t="shared" ca="1" si="100"/>
        <v/>
      </c>
      <c r="Z486" s="17"/>
      <c r="AA486" s="17">
        <f t="shared" si="101"/>
        <v>-3.2846493332703286E-3</v>
      </c>
      <c r="AB486" s="17">
        <f t="shared" ca="1" si="102"/>
        <v>3.9362073497077876E-3</v>
      </c>
    </row>
    <row r="487" spans="2:28">
      <c r="B487" s="2"/>
      <c r="D487" s="3"/>
      <c r="E487" s="4"/>
      <c r="F487" s="9"/>
      <c r="G487" s="4"/>
      <c r="H487" s="9"/>
      <c r="I487" s="9"/>
      <c r="J487" s="9"/>
      <c r="K487" s="9"/>
      <c r="L487" s="9"/>
      <c r="M487" s="9"/>
      <c r="N487" s="9"/>
      <c r="O487" s="9"/>
      <c r="Q487" s="3">
        <f>+'Share Values'!E481</f>
        <v>42597</v>
      </c>
      <c r="R487" s="4">
        <f ca="1">+'Share Values'!CD481</f>
        <v>1102383.5009999997</v>
      </c>
      <c r="S487" s="9">
        <f t="shared" ca="1" si="97"/>
        <v>0.1023835009999996</v>
      </c>
      <c r="T487" s="4">
        <f>+'Share Values'!C481</f>
        <v>14777</v>
      </c>
      <c r="U487" s="9">
        <f>Returns!T487/Returns!$T$18-1</f>
        <v>-1.9182190281924472E-3</v>
      </c>
      <c r="V487" s="9"/>
      <c r="W487" s="17">
        <f t="shared" ca="1" si="98"/>
        <v>9.4700955799997821E-4</v>
      </c>
      <c r="X487" s="17">
        <f t="shared" ca="1" si="99"/>
        <v>0</v>
      </c>
      <c r="Y487" s="17" t="str">
        <f t="shared" ca="1" si="100"/>
        <v/>
      </c>
      <c r="Z487" s="17"/>
      <c r="AA487" s="17">
        <f t="shared" si="101"/>
        <v>2.000339040515442E-3</v>
      </c>
      <c r="AB487" s="17">
        <f t="shared" ca="1" si="102"/>
        <v>-1.0533294825154638E-3</v>
      </c>
    </row>
    <row r="488" spans="2:28">
      <c r="B488" s="2"/>
      <c r="D488" s="3"/>
      <c r="E488" s="4"/>
      <c r="F488" s="9"/>
      <c r="G488" s="4"/>
      <c r="H488" s="9"/>
      <c r="I488" s="9"/>
      <c r="J488" s="9"/>
      <c r="K488" s="9"/>
      <c r="L488" s="9"/>
      <c r="M488" s="9"/>
      <c r="N488" s="9"/>
      <c r="O488" s="9"/>
      <c r="Q488" s="3">
        <f>+'Share Values'!E482</f>
        <v>42598</v>
      </c>
      <c r="R488" s="4">
        <f ca="1">+'Share Values'!CD482</f>
        <v>1094979.531</v>
      </c>
      <c r="S488" s="9">
        <f t="shared" ca="1" si="97"/>
        <v>9.4979530999999895E-2</v>
      </c>
      <c r="T488" s="4">
        <f>+'Share Values'!C482</f>
        <v>14703.4</v>
      </c>
      <c r="U488" s="9">
        <f>Returns!T488/Returns!$T$18-1</f>
        <v>-6.8893781998460302E-3</v>
      </c>
      <c r="V488" s="9"/>
      <c r="W488" s="17">
        <f t="shared" ca="1" si="98"/>
        <v>-6.7163287488277712E-3</v>
      </c>
      <c r="X488" s="17">
        <f t="shared" ca="1" si="99"/>
        <v>-6.7163287488277712E-3</v>
      </c>
      <c r="Y488" s="17">
        <f t="shared" ca="1" si="100"/>
        <v>-6.7163287488277712E-3</v>
      </c>
      <c r="Z488" s="17"/>
      <c r="AA488" s="17">
        <f t="shared" si="101"/>
        <v>-4.980713270623327E-3</v>
      </c>
      <c r="AB488" s="17">
        <f t="shared" ca="1" si="102"/>
        <v>-1.7356154782044442E-3</v>
      </c>
    </row>
    <row r="489" spans="2:28">
      <c r="B489" s="2"/>
      <c r="D489" s="3"/>
      <c r="E489" s="4"/>
      <c r="F489" s="9"/>
      <c r="G489" s="4"/>
      <c r="H489" s="9"/>
      <c r="I489" s="9"/>
      <c r="J489" s="9"/>
      <c r="K489" s="9"/>
      <c r="L489" s="9"/>
      <c r="M489" s="9"/>
      <c r="N489" s="9"/>
      <c r="O489" s="9"/>
      <c r="Q489" s="3">
        <f>+'Share Values'!E483</f>
        <v>42599</v>
      </c>
      <c r="R489" s="4">
        <f ca="1">+'Share Values'!CD483</f>
        <v>1092459.9609999997</v>
      </c>
      <c r="S489" s="9">
        <f t="shared" ca="1" si="97"/>
        <v>9.2459960999999646E-2</v>
      </c>
      <c r="T489" s="4">
        <f>+'Share Values'!C483</f>
        <v>14697.6</v>
      </c>
      <c r="U489" s="9">
        <f>Returns!T489/Returns!$T$18-1</f>
        <v>-7.2811271563077984E-3</v>
      </c>
      <c r="V489" s="9"/>
      <c r="W489" s="17">
        <f t="shared" ca="1" si="98"/>
        <v>-2.3010201822670773E-3</v>
      </c>
      <c r="X489" s="17">
        <f t="shared" ca="1" si="99"/>
        <v>-2.3010201822670773E-3</v>
      </c>
      <c r="Y489" s="17">
        <f t="shared" ca="1" si="100"/>
        <v>-9.0018945230930791E-3</v>
      </c>
      <c r="Z489" s="17"/>
      <c r="AA489" s="17">
        <f t="shared" si="101"/>
        <v>-3.9446658595965189E-4</v>
      </c>
      <c r="AB489" s="17">
        <f t="shared" ca="1" si="102"/>
        <v>-1.9065535963074254E-3</v>
      </c>
    </row>
    <row r="490" spans="2:28">
      <c r="B490" s="2"/>
      <c r="D490" s="3"/>
      <c r="E490" s="4"/>
      <c r="F490" s="9"/>
      <c r="G490" s="4"/>
      <c r="H490" s="9"/>
      <c r="I490" s="9"/>
      <c r="J490" s="9"/>
      <c r="K490" s="9"/>
      <c r="L490" s="9"/>
      <c r="M490" s="9"/>
      <c r="N490" s="9"/>
      <c r="O490" s="9"/>
      <c r="Q490" s="3">
        <f>+'Share Values'!E484</f>
        <v>42600</v>
      </c>
      <c r="R490" s="4">
        <f ca="1">+'Share Values'!CD484</f>
        <v>1096043.4509999999</v>
      </c>
      <c r="S490" s="9">
        <f t="shared" ca="1" si="97"/>
        <v>9.6043450999999891E-2</v>
      </c>
      <c r="T490" s="4">
        <f>+'Share Values'!C484</f>
        <v>14695.7</v>
      </c>
      <c r="U490" s="9">
        <f>Returns!T490/Returns!$T$18-1</f>
        <v>-7.4094587110107302E-3</v>
      </c>
      <c r="V490" s="9"/>
      <c r="W490" s="17">
        <f t="shared" ca="1" si="98"/>
        <v>3.2802025959102199E-3</v>
      </c>
      <c r="X490" s="17">
        <f t="shared" ca="1" si="99"/>
        <v>0</v>
      </c>
      <c r="Y490" s="17" t="str">
        <f t="shared" ca="1" si="100"/>
        <v/>
      </c>
      <c r="Z490" s="17"/>
      <c r="AA490" s="17">
        <f t="shared" si="101"/>
        <v>-1.2927280644459138E-4</v>
      </c>
      <c r="AB490" s="17">
        <f t="shared" ca="1" si="102"/>
        <v>3.4094754023548113E-3</v>
      </c>
    </row>
    <row r="491" spans="2:28">
      <c r="B491" s="2"/>
      <c r="D491" s="3"/>
      <c r="E491" s="4"/>
      <c r="F491" s="9"/>
      <c r="G491" s="4"/>
      <c r="H491" s="9"/>
      <c r="I491" s="9"/>
      <c r="J491" s="9"/>
      <c r="K491" s="9"/>
      <c r="L491" s="9"/>
      <c r="M491" s="9"/>
      <c r="N491" s="9"/>
      <c r="O491" s="9"/>
      <c r="Q491" s="3">
        <f>+'Share Values'!E485</f>
        <v>42601</v>
      </c>
      <c r="R491" s="4">
        <f ca="1">+'Share Values'!CD485</f>
        <v>1097265.9209999999</v>
      </c>
      <c r="S491" s="9">
        <f t="shared" ca="1" si="97"/>
        <v>9.7265920999999755E-2</v>
      </c>
      <c r="T491" s="4">
        <f>+'Share Values'!C485</f>
        <v>14687.5</v>
      </c>
      <c r="U491" s="9">
        <f>Returns!T491/Returns!$T$18-1</f>
        <v>-7.9633106839396284E-3</v>
      </c>
      <c r="V491" s="9"/>
      <c r="W491" s="17">
        <f t="shared" ca="1" si="98"/>
        <v>1.1153481177088587E-3</v>
      </c>
      <c r="X491" s="17">
        <f t="shared" ca="1" si="99"/>
        <v>0</v>
      </c>
      <c r="Y491" s="17" t="str">
        <f t="shared" ca="1" si="100"/>
        <v/>
      </c>
      <c r="Z491" s="17"/>
      <c r="AA491" s="17">
        <f t="shared" si="101"/>
        <v>-5.5798634974857375E-4</v>
      </c>
      <c r="AB491" s="17">
        <f t="shared" ca="1" si="102"/>
        <v>1.6733344674574324E-3</v>
      </c>
    </row>
    <row r="492" spans="2:28">
      <c r="B492" s="2"/>
      <c r="D492" s="3"/>
      <c r="E492" s="4"/>
      <c r="F492" s="9"/>
      <c r="G492" s="4"/>
      <c r="H492" s="9"/>
      <c r="I492" s="9"/>
      <c r="J492" s="9"/>
      <c r="K492" s="9"/>
      <c r="L492" s="9"/>
      <c r="M492" s="9"/>
      <c r="N492" s="9"/>
      <c r="O492" s="9"/>
      <c r="Q492" s="3">
        <f>+'Share Values'!E486</f>
        <v>42604</v>
      </c>
      <c r="R492" s="4">
        <f ca="1">+'Share Values'!CD486</f>
        <v>1100031.6609999998</v>
      </c>
      <c r="S492" s="9">
        <f t="shared" ca="1" si="97"/>
        <v>0.10003166099999983</v>
      </c>
      <c r="T492" s="4">
        <f>+'Share Values'!C486</f>
        <v>14748.2</v>
      </c>
      <c r="U492" s="9">
        <f>Returns!T492/Returns!$T$18-1</f>
        <v>-3.8634552257958976E-3</v>
      </c>
      <c r="V492" s="9"/>
      <c r="W492" s="17">
        <f t="shared" ca="1" si="98"/>
        <v>2.5205740441474056E-3</v>
      </c>
      <c r="X492" s="17">
        <f t="shared" ca="1" si="99"/>
        <v>0</v>
      </c>
      <c r="Y492" s="17" t="str">
        <f t="shared" ca="1" si="100"/>
        <v/>
      </c>
      <c r="Z492" s="17"/>
      <c r="AA492" s="17">
        <f t="shared" si="101"/>
        <v>4.1327659574468267E-3</v>
      </c>
      <c r="AB492" s="17">
        <f t="shared" ca="1" si="102"/>
        <v>-1.6121919132994211E-3</v>
      </c>
    </row>
    <row r="493" spans="2:28">
      <c r="B493" s="2"/>
      <c r="D493" s="3"/>
      <c r="E493" s="4"/>
      <c r="F493" s="9"/>
      <c r="G493" s="4"/>
      <c r="H493" s="9"/>
      <c r="I493" s="9"/>
      <c r="J493" s="9"/>
      <c r="K493" s="9"/>
      <c r="L493" s="9"/>
      <c r="M493" s="9"/>
      <c r="N493" s="9"/>
      <c r="O493" s="9"/>
      <c r="Q493" s="3">
        <f>+'Share Values'!E487</f>
        <v>42605</v>
      </c>
      <c r="R493" s="4">
        <f ca="1">+'Share Values'!CD487</f>
        <v>1101120.6009999998</v>
      </c>
      <c r="S493" s="9">
        <f t="shared" ca="1" si="97"/>
        <v>0.10112060099999987</v>
      </c>
      <c r="T493" s="4">
        <f>+'Share Values'!C487</f>
        <v>14764.8</v>
      </c>
      <c r="U493" s="9">
        <f>Returns!T493/Returns!$T$18-1</f>
        <v>-2.7422426952328216E-3</v>
      </c>
      <c r="V493" s="9"/>
      <c r="W493" s="17">
        <f t="shared" ca="1" si="98"/>
        <v>9.8991696203554191E-4</v>
      </c>
      <c r="X493" s="17">
        <f t="shared" ca="1" si="99"/>
        <v>0</v>
      </c>
      <c r="Y493" s="17" t="str">
        <f t="shared" ca="1" si="100"/>
        <v/>
      </c>
      <c r="Z493" s="17"/>
      <c r="AA493" s="17">
        <f t="shared" si="101"/>
        <v>1.1255610854203901E-3</v>
      </c>
      <c r="AB493" s="17">
        <f t="shared" ca="1" si="102"/>
        <v>-1.3564412338484821E-4</v>
      </c>
    </row>
    <row r="494" spans="2:28">
      <c r="B494" s="2"/>
      <c r="D494" s="3"/>
      <c r="E494" s="4"/>
      <c r="F494" s="9"/>
      <c r="G494" s="4"/>
      <c r="H494" s="9"/>
      <c r="I494" s="9"/>
      <c r="J494" s="9"/>
      <c r="K494" s="9"/>
      <c r="L494" s="9"/>
      <c r="M494" s="9"/>
      <c r="N494" s="9"/>
      <c r="O494" s="9"/>
      <c r="Q494" s="3">
        <f>+'Share Values'!E488</f>
        <v>42606</v>
      </c>
      <c r="R494" s="4">
        <f ca="1">+'Share Values'!CD488</f>
        <v>1092689.6009999998</v>
      </c>
      <c r="S494" s="9">
        <f t="shared" ca="1" si="97"/>
        <v>9.2689600999999788E-2</v>
      </c>
      <c r="T494" s="4">
        <f>+'Share Values'!C488</f>
        <v>14626.2</v>
      </c>
      <c r="U494" s="9">
        <f>Returns!T494/Returns!$T$18-1</f>
        <v>-1.2103691896199975E-2</v>
      </c>
      <c r="V494" s="9"/>
      <c r="W494" s="17">
        <f t="shared" ca="1" si="98"/>
        <v>-7.65674531231475E-3</v>
      </c>
      <c r="X494" s="17">
        <f t="shared" ca="1" si="99"/>
        <v>-7.65674531231475E-3</v>
      </c>
      <c r="Y494" s="17">
        <f t="shared" ca="1" si="100"/>
        <v>-7.65674531231475E-3</v>
      </c>
      <c r="Z494" s="17"/>
      <c r="AA494" s="17">
        <f t="shared" si="101"/>
        <v>-9.3871911573470967E-3</v>
      </c>
      <c r="AB494" s="17">
        <f t="shared" ca="1" si="102"/>
        <v>1.7304458450323468E-3</v>
      </c>
    </row>
    <row r="495" spans="2:28">
      <c r="B495" s="2"/>
      <c r="D495" s="3"/>
      <c r="E495" s="4"/>
      <c r="F495" s="9"/>
      <c r="G495" s="4"/>
      <c r="H495" s="9"/>
      <c r="I495" s="9"/>
      <c r="J495" s="9"/>
      <c r="K495" s="9"/>
      <c r="L495" s="9"/>
      <c r="M495" s="9"/>
      <c r="N495" s="9"/>
      <c r="O495" s="9"/>
      <c r="Q495" s="3">
        <f>+'Share Values'!E489</f>
        <v>42607</v>
      </c>
      <c r="R495" s="4">
        <f ca="1">+'Share Values'!CD489</f>
        <v>1099270.1509999998</v>
      </c>
      <c r="S495" s="9">
        <f t="shared" ca="1" si="97"/>
        <v>9.9270150999999807E-2</v>
      </c>
      <c r="T495" s="4">
        <f>+'Share Values'!C489</f>
        <v>14630.7</v>
      </c>
      <c r="U495" s="9">
        <f>Returns!T495/Returns!$T$18-1</f>
        <v>-1.1799748740324412E-2</v>
      </c>
      <c r="V495" s="9"/>
      <c r="W495" s="17">
        <f t="shared" ca="1" si="98"/>
        <v>6.0223415634026445E-3</v>
      </c>
      <c r="X495" s="17">
        <f t="shared" ca="1" si="99"/>
        <v>0</v>
      </c>
      <c r="Y495" s="17" t="str">
        <f t="shared" ca="1" si="100"/>
        <v/>
      </c>
      <c r="Z495" s="17"/>
      <c r="AA495" s="17">
        <f t="shared" si="101"/>
        <v>3.0766706321538884E-4</v>
      </c>
      <c r="AB495" s="17">
        <f t="shared" ca="1" si="102"/>
        <v>5.7146745001872556E-3</v>
      </c>
    </row>
    <row r="496" spans="2:28">
      <c r="B496" s="2"/>
      <c r="D496" s="3"/>
      <c r="E496" s="4"/>
      <c r="F496" s="9"/>
      <c r="G496" s="4"/>
      <c r="H496" s="9"/>
      <c r="I496" s="9"/>
      <c r="J496" s="9"/>
      <c r="K496" s="9"/>
      <c r="L496" s="9"/>
      <c r="M496" s="9"/>
      <c r="N496" s="9"/>
      <c r="O496" s="9"/>
      <c r="Q496" s="3">
        <f>+'Share Values'!E490</f>
        <v>42608</v>
      </c>
      <c r="R496" s="4">
        <f ca="1">+'Share Values'!CD490</f>
        <v>1099729.7709999997</v>
      </c>
      <c r="S496" s="9">
        <f t="shared" ca="1" si="97"/>
        <v>9.9729770999999801E-2</v>
      </c>
      <c r="T496" s="4">
        <f>+'Share Values'!C490</f>
        <v>14639.9</v>
      </c>
      <c r="U496" s="9">
        <f>Returns!T496/Returns!$T$18-1</f>
        <v>-1.1178353843867783E-2</v>
      </c>
      <c r="V496" s="9"/>
      <c r="W496" s="17">
        <f t="shared" ca="1" si="98"/>
        <v>4.1811378175027336E-4</v>
      </c>
      <c r="X496" s="17">
        <f t="shared" ca="1" si="99"/>
        <v>0</v>
      </c>
      <c r="Y496" s="17" t="str">
        <f t="shared" ca="1" si="100"/>
        <v/>
      </c>
      <c r="Z496" s="17"/>
      <c r="AA496" s="17">
        <f t="shared" si="101"/>
        <v>6.2881475254084052E-4</v>
      </c>
      <c r="AB496" s="17">
        <f t="shared" ca="1" si="102"/>
        <v>-2.1070097079056715E-4</v>
      </c>
    </row>
    <row r="497" spans="2:28">
      <c r="B497" s="2"/>
      <c r="D497" s="3"/>
      <c r="E497" s="4"/>
      <c r="F497" s="9"/>
      <c r="G497" s="4"/>
      <c r="H497" s="9"/>
      <c r="I497" s="9"/>
      <c r="J497" s="9"/>
      <c r="K497" s="9"/>
      <c r="L497" s="9"/>
      <c r="M497" s="9"/>
      <c r="N497" s="9"/>
      <c r="O497" s="9"/>
      <c r="Q497" s="3">
        <f>+'Share Values'!E491</f>
        <v>42611</v>
      </c>
      <c r="R497" s="4">
        <f ca="1">+'Share Values'!CD491</f>
        <v>1100002.2909999997</v>
      </c>
      <c r="S497" s="9">
        <f t="shared" ca="1" si="97"/>
        <v>0.1000022909999998</v>
      </c>
      <c r="T497" s="4">
        <f>+'Share Values'!C491</f>
        <v>14682</v>
      </c>
      <c r="U497" s="9">
        <f>Returns!T497/Returns!$T$18-1</f>
        <v>-8.3347967633430331E-3</v>
      </c>
      <c r="V497" s="9"/>
      <c r="W497" s="17">
        <f t="shared" ca="1" si="98"/>
        <v>2.4780633132470697E-4</v>
      </c>
      <c r="X497" s="17">
        <f t="shared" ca="1" si="99"/>
        <v>0</v>
      </c>
      <c r="Y497" s="17" t="str">
        <f t="shared" ca="1" si="100"/>
        <v/>
      </c>
      <c r="Z497" s="17"/>
      <c r="AA497" s="17">
        <f t="shared" si="101"/>
        <v>2.8757027028873949E-3</v>
      </c>
      <c r="AB497" s="17">
        <f t="shared" ca="1" si="102"/>
        <v>-2.627896371562688E-3</v>
      </c>
    </row>
    <row r="498" spans="2:28">
      <c r="B498" s="2"/>
      <c r="D498" s="3"/>
      <c r="E498" s="4"/>
      <c r="F498" s="9"/>
      <c r="G498" s="4"/>
      <c r="H498" s="9"/>
      <c r="I498" s="9"/>
      <c r="J498" s="9"/>
      <c r="K498" s="9"/>
      <c r="L498" s="9"/>
      <c r="M498" s="9"/>
      <c r="N498" s="9"/>
      <c r="O498" s="9"/>
      <c r="Q498" s="3">
        <f>+'Share Values'!E492</f>
        <v>42612</v>
      </c>
      <c r="R498" s="4">
        <f ca="1">+'Share Values'!CD492</f>
        <v>1094000.848</v>
      </c>
      <c r="S498" s="9">
        <f t="shared" ca="1" si="97"/>
        <v>9.4000848000000081E-2</v>
      </c>
      <c r="T498" s="4">
        <f>+'Share Values'!C492</f>
        <v>14684.9</v>
      </c>
      <c r="U498" s="9">
        <f>Returns!T498/Returns!$T$18-1</f>
        <v>-8.138922285112149E-3</v>
      </c>
      <c r="V498" s="9"/>
      <c r="W498" s="17">
        <f t="shared" ca="1" si="98"/>
        <v>-5.4558459096879508E-3</v>
      </c>
      <c r="X498" s="17">
        <f t="shared" ca="1" si="99"/>
        <v>-5.4558459096879508E-3</v>
      </c>
      <c r="Y498" s="17">
        <f t="shared" ca="1" si="100"/>
        <v>-5.4558459096879508E-3</v>
      </c>
      <c r="Z498" s="17"/>
      <c r="AA498" s="17">
        <f t="shared" si="101"/>
        <v>1.9752077373658139E-4</v>
      </c>
      <c r="AB498" s="17">
        <f t="shared" ca="1" si="102"/>
        <v>-5.6533666834245322E-3</v>
      </c>
    </row>
    <row r="499" spans="2:28">
      <c r="B499" s="2"/>
      <c r="D499" s="3"/>
      <c r="E499" s="4"/>
      <c r="F499" s="9"/>
      <c r="G499" s="4"/>
      <c r="H499" s="9"/>
      <c r="I499" s="9"/>
      <c r="J499" s="9"/>
      <c r="K499" s="9"/>
      <c r="L499" s="9"/>
      <c r="M499" s="9"/>
      <c r="N499" s="9"/>
      <c r="O499" s="9"/>
      <c r="Q499" s="3">
        <f>+'Share Values'!E493</f>
        <v>42613</v>
      </c>
      <c r="R499" s="4">
        <f ca="1">+'Share Values'!CD493</f>
        <v>1091386.6679999998</v>
      </c>
      <c r="S499" s="9">
        <f t="shared" ca="1" si="97"/>
        <v>9.1386667999999727E-2</v>
      </c>
      <c r="T499" s="4">
        <f>+'Share Values'!C493</f>
        <v>14598</v>
      </c>
      <c r="U499" s="9">
        <f>Returns!T499/Returns!$T$18-1</f>
        <v>-1.400840233968681E-2</v>
      </c>
      <c r="V499" s="9"/>
      <c r="W499" s="17">
        <f t="shared" ca="1" si="98"/>
        <v>-2.3895593909084578E-3</v>
      </c>
      <c r="X499" s="17">
        <f t="shared" ca="1" si="99"/>
        <v>-2.3895593909084578E-3</v>
      </c>
      <c r="Y499" s="17">
        <f t="shared" ca="1" si="100"/>
        <v>-7.8323682327675614E-3</v>
      </c>
      <c r="Z499" s="17"/>
      <c r="AA499" s="17">
        <f t="shared" si="101"/>
        <v>-5.9176432934511247E-3</v>
      </c>
      <c r="AB499" s="17">
        <f t="shared" ca="1" si="102"/>
        <v>3.5280839025426669E-3</v>
      </c>
    </row>
    <row r="500" spans="2:28">
      <c r="B500" s="2"/>
      <c r="D500" s="3"/>
      <c r="E500" s="4"/>
      <c r="F500" s="9"/>
      <c r="G500" s="4"/>
      <c r="H500" s="9"/>
      <c r="I500" s="9"/>
      <c r="J500" s="9"/>
      <c r="K500" s="9"/>
      <c r="L500" s="9"/>
      <c r="M500" s="9"/>
      <c r="N500" s="9"/>
      <c r="O500" s="9"/>
      <c r="Q500" s="3">
        <f>+'Share Values'!E494</f>
        <v>42614</v>
      </c>
      <c r="R500" s="4">
        <f ca="1">+'Share Values'!CD494</f>
        <v>1094439.2179999999</v>
      </c>
      <c r="S500" s="9">
        <f t="shared" ca="1" si="97"/>
        <v>9.4439217999999769E-2</v>
      </c>
      <c r="T500" s="4">
        <f>+'Share Values'!C494</f>
        <v>14683.9</v>
      </c>
      <c r="U500" s="9">
        <f>Returns!T500/Returns!$T$18-1</f>
        <v>-8.2064652086401013E-3</v>
      </c>
      <c r="V500" s="9"/>
      <c r="W500" s="17">
        <f t="shared" ca="1" si="98"/>
        <v>2.7969463889401247E-3</v>
      </c>
      <c r="X500" s="17">
        <f t="shared" ca="1" si="99"/>
        <v>0</v>
      </c>
      <c r="Y500" s="17" t="str">
        <f t="shared" ca="1" si="100"/>
        <v/>
      </c>
      <c r="Z500" s="17"/>
      <c r="AA500" s="17">
        <f t="shared" si="101"/>
        <v>5.8843677216056101E-3</v>
      </c>
      <c r="AB500" s="17">
        <f t="shared" ca="1" si="102"/>
        <v>-3.0874213326654854E-3</v>
      </c>
    </row>
    <row r="501" spans="2:28">
      <c r="B501" s="2"/>
      <c r="D501" s="3"/>
      <c r="E501" s="4"/>
      <c r="F501" s="9"/>
      <c r="G501" s="4"/>
      <c r="H501" s="9"/>
      <c r="I501" s="9"/>
      <c r="J501" s="9"/>
      <c r="K501" s="9"/>
      <c r="L501" s="9"/>
      <c r="M501" s="9"/>
      <c r="N501" s="9"/>
      <c r="O501" s="9"/>
      <c r="Q501" s="3">
        <f>+'Share Values'!E495</f>
        <v>42615</v>
      </c>
      <c r="R501" s="4">
        <f ca="1">+'Share Values'!CD495</f>
        <v>1098865.568</v>
      </c>
      <c r="S501" s="9">
        <f t="shared" ca="1" si="97"/>
        <v>9.8865567999999904E-2</v>
      </c>
      <c r="T501" s="4">
        <f>+'Share Values'!C495</f>
        <v>14795.7</v>
      </c>
      <c r="U501" s="9">
        <f>Returns!T501/Returns!$T$18-1</f>
        <v>-6.5516635822060465E-4</v>
      </c>
      <c r="V501" s="9"/>
      <c r="W501" s="17">
        <f t="shared" ca="1" si="98"/>
        <v>4.0444000244150846E-3</v>
      </c>
      <c r="X501" s="17">
        <f t="shared" ca="1" si="99"/>
        <v>0</v>
      </c>
      <c r="Y501" s="17" t="str">
        <f t="shared" ca="1" si="100"/>
        <v/>
      </c>
      <c r="Z501" s="17"/>
      <c r="AA501" s="17">
        <f t="shared" si="101"/>
        <v>7.6137810799583594E-3</v>
      </c>
      <c r="AB501" s="17">
        <f t="shared" ca="1" si="102"/>
        <v>-3.5693810555432748E-3</v>
      </c>
    </row>
    <row r="502" spans="2:28">
      <c r="B502" s="2"/>
      <c r="D502" s="3"/>
      <c r="E502" s="4"/>
      <c r="F502" s="9"/>
      <c r="G502" s="4"/>
      <c r="H502" s="9"/>
      <c r="I502" s="9"/>
      <c r="J502" s="9"/>
      <c r="K502" s="9"/>
      <c r="L502" s="9"/>
      <c r="M502" s="9"/>
      <c r="N502" s="9"/>
      <c r="O502" s="9"/>
      <c r="Q502" s="3">
        <f>+'Share Values'!E496</f>
        <v>42619</v>
      </c>
      <c r="R502" s="4">
        <f ca="1">+'Share Values'!CD496</f>
        <v>1105225.2279999999</v>
      </c>
      <c r="S502" s="9">
        <f t="shared" ca="1" si="97"/>
        <v>0.10522522799999989</v>
      </c>
      <c r="T502" s="4">
        <f>+'Share Values'!C496</f>
        <v>14813</v>
      </c>
      <c r="U502" s="9">
        <f>Returns!T502/Returns!$T$18-1</f>
        <v>5.1332621881217122E-4</v>
      </c>
      <c r="V502" s="9"/>
      <c r="W502" s="17">
        <f t="shared" ca="1" si="98"/>
        <v>5.7874777272117761E-3</v>
      </c>
      <c r="X502" s="17">
        <f t="shared" ca="1" si="99"/>
        <v>0</v>
      </c>
      <c r="Y502" s="17" t="str">
        <f t="shared" ca="1" si="100"/>
        <v/>
      </c>
      <c r="Z502" s="17"/>
      <c r="AA502" s="17">
        <f t="shared" si="101"/>
        <v>1.1692586359550727E-3</v>
      </c>
      <c r="AB502" s="17">
        <f t="shared" ca="1" si="102"/>
        <v>4.6182190912567034E-3</v>
      </c>
    </row>
    <row r="503" spans="2:28">
      <c r="B503" s="2"/>
      <c r="D503" s="3"/>
      <c r="E503" s="4"/>
      <c r="F503" s="9"/>
      <c r="G503" s="4"/>
      <c r="H503" s="9"/>
      <c r="I503" s="9"/>
      <c r="J503" s="9"/>
      <c r="K503" s="9"/>
      <c r="L503" s="9"/>
      <c r="M503" s="9"/>
      <c r="N503" s="9"/>
      <c r="O503" s="9"/>
      <c r="Q503" s="3">
        <f>+'Share Values'!E497</f>
        <v>42620</v>
      </c>
      <c r="R503" s="4">
        <f ca="1">+'Share Values'!CD497</f>
        <v>1102005.8879999998</v>
      </c>
      <c r="S503" s="9">
        <f t="shared" ca="1" si="97"/>
        <v>0.10200588799999988</v>
      </c>
      <c r="T503" s="4">
        <f>+'Share Values'!C497</f>
        <v>14796.8</v>
      </c>
      <c r="U503" s="9">
        <f>Returns!T503/Returns!$T$18-1</f>
        <v>-5.8086914234001252E-4</v>
      </c>
      <c r="V503" s="9"/>
      <c r="W503" s="17">
        <f t="shared" ca="1" si="98"/>
        <v>-2.9128361518002688E-3</v>
      </c>
      <c r="X503" s="17">
        <f t="shared" ca="1" si="99"/>
        <v>-2.9128361518002688E-3</v>
      </c>
      <c r="Y503" s="17">
        <f t="shared" ca="1" si="100"/>
        <v>-2.9128361518002688E-3</v>
      </c>
      <c r="Z503" s="17"/>
      <c r="AA503" s="17">
        <f t="shared" si="101"/>
        <v>-1.0936339701613784E-3</v>
      </c>
      <c r="AB503" s="17">
        <f t="shared" ca="1" si="102"/>
        <v>-1.8192021816388904E-3</v>
      </c>
    </row>
    <row r="504" spans="2:28">
      <c r="B504" s="2"/>
      <c r="D504" s="3"/>
      <c r="E504" s="4"/>
      <c r="F504" s="9"/>
      <c r="G504" s="4"/>
      <c r="H504" s="9"/>
      <c r="I504" s="9"/>
      <c r="J504" s="9"/>
      <c r="K504" s="9"/>
      <c r="L504" s="9"/>
      <c r="M504" s="9"/>
      <c r="N504" s="9"/>
      <c r="O504" s="9"/>
      <c r="Q504" s="3">
        <f>+'Share Values'!E498</f>
        <v>42621</v>
      </c>
      <c r="R504" s="4">
        <f ca="1">+'Share Values'!CD498</f>
        <v>1101407.0179999999</v>
      </c>
      <c r="S504" s="9">
        <f t="shared" ca="1" si="97"/>
        <v>0.10140701799999996</v>
      </c>
      <c r="T504" s="4">
        <f>+'Share Values'!C498</f>
        <v>14803.3</v>
      </c>
      <c r="U504" s="9">
        <f>Returns!T504/Returns!$T$18-1</f>
        <v>-1.4184013940865547E-4</v>
      </c>
      <c r="V504" s="9"/>
      <c r="W504" s="17">
        <f t="shared" ca="1" si="98"/>
        <v>-5.4343629786479664E-4</v>
      </c>
      <c r="X504" s="17">
        <f t="shared" ca="1" si="99"/>
        <v>-5.4343629786479664E-4</v>
      </c>
      <c r="Y504" s="17">
        <f t="shared" ca="1" si="100"/>
        <v>-3.454689508770481E-3</v>
      </c>
      <c r="Z504" s="17"/>
      <c r="AA504" s="17">
        <f t="shared" si="101"/>
        <v>4.3928416955019145E-4</v>
      </c>
      <c r="AB504" s="17">
        <f t="shared" ca="1" si="102"/>
        <v>-9.8272046741498809E-4</v>
      </c>
    </row>
    <row r="505" spans="2:28">
      <c r="B505" s="2"/>
      <c r="D505" s="3"/>
      <c r="E505" s="4"/>
      <c r="F505" s="9"/>
      <c r="G505" s="4"/>
      <c r="H505" s="9"/>
      <c r="I505" s="9"/>
      <c r="J505" s="9"/>
      <c r="K505" s="9"/>
      <c r="L505" s="9"/>
      <c r="M505" s="9"/>
      <c r="N505" s="9"/>
      <c r="O505" s="9"/>
      <c r="Q505" s="3">
        <f>+'Share Values'!E499</f>
        <v>42622</v>
      </c>
      <c r="R505" s="4">
        <f ca="1">+'Share Values'!CD499</f>
        <v>1098054.0279999999</v>
      </c>
      <c r="S505" s="9">
        <f t="shared" ca="1" si="97"/>
        <v>9.805402799999996E-2</v>
      </c>
      <c r="T505" s="4">
        <f>+'Share Values'!C499</f>
        <v>14540</v>
      </c>
      <c r="U505" s="9">
        <f>Returns!T505/Returns!$T$18-1</f>
        <v>-1.7925891904305158E-2</v>
      </c>
      <c r="V505" s="9"/>
      <c r="W505" s="17">
        <f t="shared" ca="1" si="98"/>
        <v>-3.044278768160158E-3</v>
      </c>
      <c r="X505" s="17">
        <f t="shared" ca="1" si="99"/>
        <v>-3.044278768160158E-3</v>
      </c>
      <c r="Y505" s="17">
        <f t="shared" ca="1" si="100"/>
        <v>-6.4884512390085414E-3</v>
      </c>
      <c r="Z505" s="17"/>
      <c r="AA505" s="17">
        <f t="shared" si="101"/>
        <v>-1.7786574615119566E-2</v>
      </c>
      <c r="AB505" s="17">
        <f t="shared" ca="1" si="102"/>
        <v>1.4742295846959408E-2</v>
      </c>
    </row>
    <row r="506" spans="2:28">
      <c r="B506" s="2"/>
      <c r="D506" s="3"/>
      <c r="E506" s="4"/>
      <c r="F506" s="9"/>
      <c r="G506" s="4"/>
      <c r="H506" s="9"/>
      <c r="I506" s="9"/>
      <c r="J506" s="9"/>
      <c r="K506" s="9"/>
      <c r="L506" s="9"/>
      <c r="M506" s="9"/>
      <c r="N506" s="9"/>
      <c r="O506" s="9"/>
      <c r="Q506" s="3">
        <f>+'Share Values'!E500</f>
        <v>42625</v>
      </c>
      <c r="R506" s="4">
        <f ca="1">+'Share Values'!CD500</f>
        <v>1103301.858</v>
      </c>
      <c r="S506" s="9">
        <f t="shared" ca="1" si="97"/>
        <v>0.10330185800000002</v>
      </c>
      <c r="T506" s="4">
        <f>+'Share Values'!C500</f>
        <v>14597.1</v>
      </c>
      <c r="U506" s="9">
        <f>Returns!T506/Returns!$T$18-1</f>
        <v>-1.40691909708619E-2</v>
      </c>
      <c r="V506" s="9"/>
      <c r="W506" s="17">
        <f t="shared" ca="1" si="98"/>
        <v>4.7792092794909369E-3</v>
      </c>
      <c r="X506" s="17">
        <f t="shared" ca="1" si="99"/>
        <v>0</v>
      </c>
      <c r="Y506" s="17" t="str">
        <f t="shared" ca="1" si="100"/>
        <v/>
      </c>
      <c r="Z506" s="17"/>
      <c r="AA506" s="17">
        <f t="shared" si="101"/>
        <v>3.9270976616230246E-3</v>
      </c>
      <c r="AB506" s="17">
        <f t="shared" ca="1" si="102"/>
        <v>8.5211161786791223E-4</v>
      </c>
    </row>
    <row r="507" spans="2:28">
      <c r="B507" s="2"/>
      <c r="D507" s="3"/>
      <c r="E507" s="4"/>
      <c r="F507" s="9"/>
      <c r="G507" s="4"/>
      <c r="H507" s="9"/>
      <c r="I507" s="9"/>
      <c r="J507" s="9"/>
      <c r="K507" s="9"/>
      <c r="L507" s="9"/>
      <c r="M507" s="9"/>
      <c r="N507" s="9"/>
      <c r="O507" s="9"/>
      <c r="Q507" s="3">
        <f>+'Share Values'!E501</f>
        <v>42626</v>
      </c>
      <c r="R507" s="4">
        <f ca="1">+'Share Values'!CD501</f>
        <v>1093733.4179999998</v>
      </c>
      <c r="S507" s="9">
        <f t="shared" ca="1" si="97"/>
        <v>9.3733417999999791E-2</v>
      </c>
      <c r="T507" s="4">
        <f>+'Share Values'!C501</f>
        <v>14349.1</v>
      </c>
      <c r="U507" s="9">
        <f>Returns!T507/Returns!$T$18-1</f>
        <v>-3.0819836005781642E-2</v>
      </c>
      <c r="V507" s="9"/>
      <c r="W507" s="17">
        <f t="shared" ca="1" si="98"/>
        <v>-8.6725495208946901E-3</v>
      </c>
      <c r="X507" s="17">
        <f t="shared" ca="1" si="99"/>
        <v>-8.6725495208946901E-3</v>
      </c>
      <c r="Y507" s="17">
        <f t="shared" ca="1" si="100"/>
        <v>-8.6725495208946901E-3</v>
      </c>
      <c r="Z507" s="17"/>
      <c r="AA507" s="17">
        <f t="shared" si="101"/>
        <v>-1.6989676031540557E-2</v>
      </c>
      <c r="AB507" s="17">
        <f t="shared" ca="1" si="102"/>
        <v>8.3171265106458669E-3</v>
      </c>
    </row>
    <row r="508" spans="2:28">
      <c r="B508" s="2"/>
      <c r="D508" s="3"/>
      <c r="E508" s="4"/>
      <c r="F508" s="9"/>
      <c r="G508" s="4"/>
      <c r="H508" s="9"/>
      <c r="I508" s="9"/>
      <c r="J508" s="9"/>
      <c r="K508" s="9"/>
      <c r="L508" s="9"/>
      <c r="M508" s="9"/>
      <c r="N508" s="9"/>
      <c r="O508" s="9"/>
      <c r="Q508" s="3">
        <f>+'Share Values'!E502</f>
        <v>42627</v>
      </c>
      <c r="R508" s="4">
        <f ca="1">+'Share Values'!CD502</f>
        <v>1095129.318</v>
      </c>
      <c r="S508" s="9">
        <f t="shared" ca="1" si="97"/>
        <v>9.5129317999999907E-2</v>
      </c>
      <c r="T508" s="4">
        <f>+'Share Values'!C502</f>
        <v>14366.5</v>
      </c>
      <c r="U508" s="9">
        <f>Returns!T508/Returns!$T$18-1</f>
        <v>-2.9644589136396116E-2</v>
      </c>
      <c r="V508" s="9"/>
      <c r="W508" s="17">
        <f t="shared" ca="1" si="98"/>
        <v>1.2762707777116411E-3</v>
      </c>
      <c r="X508" s="17">
        <f t="shared" ca="1" si="99"/>
        <v>0</v>
      </c>
      <c r="Y508" s="17" t="str">
        <f t="shared" ca="1" si="100"/>
        <v/>
      </c>
      <c r="Z508" s="17"/>
      <c r="AA508" s="17">
        <f t="shared" si="101"/>
        <v>1.2126196068045214E-3</v>
      </c>
      <c r="AB508" s="17">
        <f t="shared" ca="1" si="102"/>
        <v>6.3651170907119692E-5</v>
      </c>
    </row>
    <row r="509" spans="2:28">
      <c r="B509" s="2"/>
      <c r="D509" s="3"/>
      <c r="E509" s="4"/>
      <c r="F509" s="9"/>
      <c r="G509" s="4"/>
      <c r="H509" s="9"/>
      <c r="I509" s="9"/>
      <c r="J509" s="9"/>
      <c r="K509" s="9"/>
      <c r="L509" s="9"/>
      <c r="M509" s="9"/>
      <c r="N509" s="9"/>
      <c r="O509" s="9"/>
      <c r="Q509" s="3">
        <f>+'Share Values'!E503</f>
        <v>42628</v>
      </c>
      <c r="R509" s="4">
        <f ca="1">+'Share Values'!CD503</f>
        <v>1098510.068</v>
      </c>
      <c r="S509" s="9">
        <f t="shared" ca="1" si="97"/>
        <v>9.8510067999999951E-2</v>
      </c>
      <c r="T509" s="4">
        <f>+'Share Values'!C503</f>
        <v>14503.7</v>
      </c>
      <c r="U509" s="9">
        <f>Returns!T509/Returns!$T$18-1</f>
        <v>-2.0377700028367918E-2</v>
      </c>
      <c r="V509" s="9"/>
      <c r="W509" s="17">
        <f t="shared" ca="1" si="98"/>
        <v>3.087078342651095E-3</v>
      </c>
      <c r="X509" s="17">
        <f t="shared" ca="1" si="99"/>
        <v>0</v>
      </c>
      <c r="Y509" s="17" t="str">
        <f t="shared" ca="1" si="100"/>
        <v/>
      </c>
      <c r="Z509" s="17"/>
      <c r="AA509" s="17">
        <f t="shared" si="101"/>
        <v>9.5499947795218976E-3</v>
      </c>
      <c r="AB509" s="17">
        <f t="shared" ca="1" si="102"/>
        <v>-6.4629164368708025E-3</v>
      </c>
    </row>
    <row r="510" spans="2:28">
      <c r="B510" s="2"/>
      <c r="D510" s="3"/>
      <c r="E510" s="4"/>
      <c r="F510" s="9"/>
      <c r="G510" s="4"/>
      <c r="H510" s="9"/>
      <c r="I510" s="9"/>
      <c r="J510" s="9"/>
      <c r="K510" s="9"/>
      <c r="L510" s="9"/>
      <c r="M510" s="9"/>
      <c r="N510" s="9"/>
      <c r="O510" s="9"/>
      <c r="Q510" s="3">
        <f>+'Share Values'!E504</f>
        <v>42629</v>
      </c>
      <c r="R510" s="4">
        <f ca="1">+'Share Values'!CD504</f>
        <v>1096008.0379999999</v>
      </c>
      <c r="S510" s="9">
        <f t="shared" ca="1" si="97"/>
        <v>9.6008037999999907E-2</v>
      </c>
      <c r="T510" s="4">
        <f>+'Share Values'!C504</f>
        <v>14450.7</v>
      </c>
      <c r="U510" s="9">
        <f>Returns!T510/Returns!$T$18-1</f>
        <v>-2.3957474975346726E-2</v>
      </c>
      <c r="V510" s="9"/>
      <c r="W510" s="17">
        <f t="shared" ca="1" si="98"/>
        <v>-2.2776577774615836E-3</v>
      </c>
      <c r="X510" s="17">
        <f t="shared" ca="1" si="99"/>
        <v>-2.2776577774615836E-3</v>
      </c>
      <c r="Y510" s="17">
        <f t="shared" ca="1" si="100"/>
        <v>-2.2776577774615836E-3</v>
      </c>
      <c r="Z510" s="17"/>
      <c r="AA510" s="17">
        <f t="shared" si="101"/>
        <v>-3.6542399525638647E-3</v>
      </c>
      <c r="AB510" s="17">
        <f t="shared" ca="1" si="102"/>
        <v>1.3765821751022811E-3</v>
      </c>
    </row>
    <row r="511" spans="2:28">
      <c r="B511" s="2"/>
      <c r="D511" s="3"/>
      <c r="E511" s="4"/>
      <c r="F511" s="9"/>
      <c r="G511" s="4"/>
      <c r="H511" s="9"/>
      <c r="I511" s="9"/>
      <c r="J511" s="9"/>
      <c r="K511" s="9"/>
      <c r="L511" s="9"/>
      <c r="M511" s="9"/>
      <c r="N511" s="9"/>
      <c r="O511" s="9"/>
      <c r="Q511" s="3">
        <f>+'Share Values'!E505</f>
        <v>42632</v>
      </c>
      <c r="R511" s="4">
        <f ca="1">+'Share Values'!CD505</f>
        <v>1097680.148</v>
      </c>
      <c r="S511" s="9">
        <f t="shared" ca="1" si="97"/>
        <v>9.7680148000000022E-2</v>
      </c>
      <c r="T511" s="4">
        <f>+'Share Values'!C505</f>
        <v>14496.2</v>
      </c>
      <c r="U511" s="9">
        <f>Returns!T511/Returns!$T$18-1</f>
        <v>-2.0884271954827227E-2</v>
      </c>
      <c r="V511" s="9"/>
      <c r="W511" s="17">
        <f t="shared" ca="1" si="98"/>
        <v>1.5256366212892392E-3</v>
      </c>
      <c r="X511" s="17">
        <f t="shared" ca="1" si="99"/>
        <v>0</v>
      </c>
      <c r="Y511" s="17" t="str">
        <f t="shared" ca="1" si="100"/>
        <v/>
      </c>
      <c r="Z511" s="17"/>
      <c r="AA511" s="17">
        <f t="shared" si="101"/>
        <v>3.1486363982367038E-3</v>
      </c>
      <c r="AB511" s="17">
        <f t="shared" ca="1" si="102"/>
        <v>-1.6229997769474647E-3</v>
      </c>
    </row>
    <row r="512" spans="2:28">
      <c r="B512" s="2"/>
      <c r="D512" s="3"/>
      <c r="E512" s="4"/>
      <c r="F512" s="9"/>
      <c r="G512" s="4"/>
      <c r="H512" s="9"/>
      <c r="I512" s="9"/>
      <c r="J512" s="9"/>
      <c r="K512" s="9"/>
      <c r="L512" s="9"/>
      <c r="M512" s="9"/>
      <c r="N512" s="9"/>
      <c r="O512" s="9"/>
      <c r="Q512" s="3">
        <f>+'Share Values'!E506</f>
        <v>42633</v>
      </c>
      <c r="R512" s="4">
        <f ca="1">+'Share Values'!CD506</f>
        <v>1102247.1979999999</v>
      </c>
      <c r="S512" s="9">
        <f t="shared" ca="1" si="97"/>
        <v>0.10224719799999993</v>
      </c>
      <c r="T512" s="4">
        <f>+'Share Values'!C506</f>
        <v>14522</v>
      </c>
      <c r="U512" s="9">
        <f>Returns!T512/Returns!$T$18-1</f>
        <v>-1.9141664527807412E-2</v>
      </c>
      <c r="V512" s="9"/>
      <c r="W512" s="17">
        <f t="shared" ca="1" si="98"/>
        <v>4.1606382408583276E-3</v>
      </c>
      <c r="X512" s="17">
        <f t="shared" ca="1" si="99"/>
        <v>0</v>
      </c>
      <c r="Y512" s="17" t="str">
        <f t="shared" ca="1" si="100"/>
        <v/>
      </c>
      <c r="Z512" s="17"/>
      <c r="AA512" s="17">
        <f t="shared" si="101"/>
        <v>1.7797767690843624E-3</v>
      </c>
      <c r="AB512" s="17">
        <f t="shared" ca="1" si="102"/>
        <v>2.3808614717739651E-3</v>
      </c>
    </row>
    <row r="513" spans="2:28">
      <c r="B513" s="2"/>
      <c r="D513" s="3"/>
      <c r="E513" s="4"/>
      <c r="F513" s="9"/>
      <c r="G513" s="4"/>
      <c r="H513" s="9"/>
      <c r="I513" s="9"/>
      <c r="J513" s="9"/>
      <c r="K513" s="9"/>
      <c r="L513" s="9"/>
      <c r="M513" s="9"/>
      <c r="N513" s="9"/>
      <c r="O513" s="9"/>
      <c r="Q513" s="3">
        <f>+'Share Values'!E507</f>
        <v>42634</v>
      </c>
      <c r="R513" s="4">
        <f ca="1">+'Share Values'!CD507</f>
        <v>1111108.858</v>
      </c>
      <c r="S513" s="9">
        <f t="shared" ca="1" si="97"/>
        <v>0.11110885799999992</v>
      </c>
      <c r="T513" s="4">
        <f>+'Share Values'!C507</f>
        <v>14710.8</v>
      </c>
      <c r="U513" s="9">
        <f>Returns!T513/Returns!$T$18-1</f>
        <v>-6.3895605657395826E-3</v>
      </c>
      <c r="V513" s="9"/>
      <c r="W513" s="17">
        <f t="shared" ca="1" si="98"/>
        <v>8.0396303261913715E-3</v>
      </c>
      <c r="X513" s="17">
        <f t="shared" ca="1" si="99"/>
        <v>0</v>
      </c>
      <c r="Y513" s="17" t="str">
        <f t="shared" ca="1" si="100"/>
        <v/>
      </c>
      <c r="Z513" s="17"/>
      <c r="AA513" s="17">
        <f t="shared" si="101"/>
        <v>1.3000964054537878E-2</v>
      </c>
      <c r="AB513" s="17">
        <f t="shared" ca="1" si="102"/>
        <v>-4.9613337283465064E-3</v>
      </c>
    </row>
    <row r="514" spans="2:28">
      <c r="B514" s="2"/>
      <c r="D514" s="3"/>
      <c r="E514" s="4"/>
      <c r="F514" s="9"/>
      <c r="G514" s="4"/>
      <c r="H514" s="9"/>
      <c r="I514" s="9"/>
      <c r="J514" s="9"/>
      <c r="K514" s="9"/>
      <c r="L514" s="9"/>
      <c r="M514" s="9"/>
      <c r="N514" s="9"/>
      <c r="O514" s="9"/>
      <c r="Q514" s="3">
        <f>+'Share Values'!E508</f>
        <v>42635</v>
      </c>
      <c r="R514" s="4">
        <f ca="1">+'Share Values'!CD508</f>
        <v>1109275.648</v>
      </c>
      <c r="S514" s="9">
        <f t="shared" ca="1" si="97"/>
        <v>0.10927564800000011</v>
      </c>
      <c r="T514" s="4">
        <f>+'Share Values'!C508</f>
        <v>14797.2</v>
      </c>
      <c r="U514" s="9">
        <f>Returns!T514/Returns!$T$18-1</f>
        <v>-5.5385197292867616E-4</v>
      </c>
      <c r="V514" s="9"/>
      <c r="W514" s="17">
        <f t="shared" ca="1" si="98"/>
        <v>-1.6498923456517156E-3</v>
      </c>
      <c r="X514" s="17">
        <f t="shared" ca="1" si="99"/>
        <v>-1.6498923456517156E-3</v>
      </c>
      <c r="Y514" s="17">
        <f t="shared" ca="1" si="100"/>
        <v>-1.6498923456517156E-3</v>
      </c>
      <c r="Z514" s="17"/>
      <c r="AA514" s="17">
        <f t="shared" si="101"/>
        <v>5.873235989884984E-3</v>
      </c>
      <c r="AB514" s="17">
        <f t="shared" ca="1" si="102"/>
        <v>-7.5231283355366996E-3</v>
      </c>
    </row>
    <row r="515" spans="2:28">
      <c r="B515" s="2"/>
      <c r="D515" s="3"/>
      <c r="E515" s="4"/>
      <c r="F515" s="9"/>
      <c r="G515" s="4"/>
      <c r="H515" s="9"/>
      <c r="I515" s="9"/>
      <c r="J515" s="9"/>
      <c r="K515" s="9"/>
      <c r="L515" s="9"/>
      <c r="M515" s="9"/>
      <c r="N515" s="9"/>
      <c r="O515" s="9"/>
      <c r="Q515" s="3">
        <f>+'Share Values'!E509</f>
        <v>42636</v>
      </c>
      <c r="R515" s="4">
        <f ca="1">+'Share Values'!CD509</f>
        <v>1104451.3279999997</v>
      </c>
      <c r="S515" s="9">
        <f t="shared" ca="1" si="97"/>
        <v>0.10445132799999968</v>
      </c>
      <c r="T515" s="4">
        <f>+'Share Values'!C509</f>
        <v>14697.9</v>
      </c>
      <c r="U515" s="9">
        <f>Returns!T515/Returns!$T$18-1</f>
        <v>-7.2608642792494349E-3</v>
      </c>
      <c r="V515" s="9"/>
      <c r="W515" s="17">
        <f t="shared" ca="1" si="98"/>
        <v>-4.3490723056063274E-3</v>
      </c>
      <c r="X515" s="17">
        <f t="shared" ca="1" si="99"/>
        <v>-4.3490723056063274E-3</v>
      </c>
      <c r="Y515" s="17">
        <f t="shared" ca="1" si="100"/>
        <v>-5.9917891501503062E-3</v>
      </c>
      <c r="Z515" s="17"/>
      <c r="AA515" s="17">
        <f t="shared" si="101"/>
        <v>-6.7107290568486633E-3</v>
      </c>
      <c r="AB515" s="17">
        <f t="shared" ca="1" si="102"/>
        <v>2.3616567512423359E-3</v>
      </c>
    </row>
    <row r="516" spans="2:28">
      <c r="B516" s="2"/>
      <c r="D516" s="3"/>
      <c r="E516" s="4"/>
      <c r="F516" s="9"/>
      <c r="G516" s="4"/>
      <c r="H516" s="9"/>
      <c r="I516" s="9"/>
      <c r="J516" s="9"/>
      <c r="K516" s="9"/>
      <c r="L516" s="9"/>
      <c r="M516" s="9"/>
      <c r="N516" s="9"/>
      <c r="O516" s="9"/>
      <c r="Q516" s="3">
        <f>+'Share Values'!E510</f>
        <v>42639</v>
      </c>
      <c r="R516" s="4">
        <f ca="1">+'Share Values'!CD510</f>
        <v>1102700.648</v>
      </c>
      <c r="S516" s="9">
        <f t="shared" ca="1" si="97"/>
        <v>0.10270064800000012</v>
      </c>
      <c r="T516" s="4">
        <f>+'Share Values'!C510</f>
        <v>14619.5</v>
      </c>
      <c r="U516" s="9">
        <f>Returns!T516/Returns!$T$18-1</f>
        <v>-1.2556229483836945E-2</v>
      </c>
      <c r="V516" s="9"/>
      <c r="W516" s="17">
        <f t="shared" ca="1" si="98"/>
        <v>-1.5851128570508743E-3</v>
      </c>
      <c r="X516" s="17">
        <f t="shared" ca="1" si="99"/>
        <v>-1.5851128570508743E-3</v>
      </c>
      <c r="Y516" s="17">
        <f t="shared" ca="1" si="100"/>
        <v>-7.567404345182549E-3</v>
      </c>
      <c r="Z516" s="17"/>
      <c r="AA516" s="17">
        <f t="shared" si="101"/>
        <v>-5.3340953469542818E-3</v>
      </c>
      <c r="AB516" s="17">
        <f t="shared" ca="1" si="102"/>
        <v>3.7489824899034074E-3</v>
      </c>
    </row>
    <row r="517" spans="2:28">
      <c r="B517" s="2"/>
      <c r="D517" s="3"/>
      <c r="E517" s="4"/>
      <c r="F517" s="9"/>
      <c r="G517" s="4"/>
      <c r="H517" s="9"/>
      <c r="I517" s="9"/>
      <c r="J517" s="9"/>
      <c r="K517" s="9"/>
      <c r="L517" s="9"/>
      <c r="M517" s="9"/>
      <c r="N517" s="9"/>
      <c r="O517" s="9"/>
      <c r="Q517" s="3">
        <f>+'Share Values'!E511</f>
        <v>42640</v>
      </c>
      <c r="R517" s="4">
        <f ca="1">+'Share Values'!CD511</f>
        <v>1098767.8879999998</v>
      </c>
      <c r="S517" s="9">
        <f t="shared" ca="1" si="97"/>
        <v>9.8767887999999804E-2</v>
      </c>
      <c r="T517" s="4">
        <f>+'Share Values'!C511</f>
        <v>14558</v>
      </c>
      <c r="U517" s="9">
        <f>Returns!T517/Returns!$T$18-1</f>
        <v>-1.6710119280802904E-2</v>
      </c>
      <c r="V517" s="9"/>
      <c r="W517" s="17">
        <f t="shared" ca="1" si="98"/>
        <v>-3.5664801749534236E-3</v>
      </c>
      <c r="X517" s="17">
        <f t="shared" ca="1" si="99"/>
        <v>-3.5664801749534236E-3</v>
      </c>
      <c r="Y517" s="17">
        <f t="shared" ca="1" si="100"/>
        <v>-1.1106895522563054E-2</v>
      </c>
      <c r="Z517" s="17"/>
      <c r="AA517" s="17">
        <f t="shared" si="101"/>
        <v>-4.2067102158076519E-3</v>
      </c>
      <c r="AB517" s="17">
        <f t="shared" ca="1" si="102"/>
        <v>6.402300408542283E-4</v>
      </c>
    </row>
    <row r="518" spans="2:28">
      <c r="B518" s="2"/>
      <c r="D518" s="3"/>
      <c r="E518" s="4"/>
      <c r="F518" s="9"/>
      <c r="G518" s="4"/>
      <c r="H518" s="9"/>
      <c r="I518" s="9"/>
      <c r="J518" s="9"/>
      <c r="K518" s="9"/>
      <c r="L518" s="9"/>
      <c r="M518" s="9"/>
      <c r="N518" s="9"/>
      <c r="O518" s="9"/>
      <c r="Q518" s="3">
        <f>+'Share Values'!E512</f>
        <v>42641</v>
      </c>
      <c r="R518" s="4">
        <f ca="1">+'Share Values'!CD512</f>
        <v>1106937.4779999999</v>
      </c>
      <c r="S518" s="9">
        <f t="shared" ca="1" si="97"/>
        <v>0.10693747799999986</v>
      </c>
      <c r="T518" s="4">
        <f>+'Share Values'!C512</f>
        <v>14731.4</v>
      </c>
      <c r="U518" s="9">
        <f>Returns!T518/Returns!$T$18-1</f>
        <v>-4.9981763410646973E-3</v>
      </c>
      <c r="V518" s="9"/>
      <c r="W518" s="17">
        <f t="shared" ca="1" si="98"/>
        <v>7.4352282126397551E-3</v>
      </c>
      <c r="X518" s="17">
        <f t="shared" ca="1" si="99"/>
        <v>0</v>
      </c>
      <c r="Y518" s="17" t="str">
        <f t="shared" ca="1" si="100"/>
        <v/>
      </c>
      <c r="Z518" s="17"/>
      <c r="AA518" s="17">
        <f t="shared" si="101"/>
        <v>1.1910976782524951E-2</v>
      </c>
      <c r="AB518" s="17">
        <f t="shared" ca="1" si="102"/>
        <v>-4.4757485698851962E-3</v>
      </c>
    </row>
    <row r="519" spans="2:28">
      <c r="B519" s="2"/>
      <c r="D519" s="3"/>
      <c r="E519" s="4"/>
      <c r="F519" s="9"/>
      <c r="G519" s="4"/>
      <c r="H519" s="9"/>
      <c r="I519" s="9"/>
      <c r="J519" s="9"/>
      <c r="K519" s="9"/>
      <c r="L519" s="9"/>
      <c r="M519" s="9"/>
      <c r="N519" s="9"/>
      <c r="O519" s="9"/>
      <c r="Q519" s="3">
        <f>+'Share Values'!E513</f>
        <v>42642</v>
      </c>
      <c r="R519" s="4">
        <f ca="1">+'Share Values'!CD513</f>
        <v>1108248.325</v>
      </c>
      <c r="S519" s="9">
        <f t="shared" ca="1" si="97"/>
        <v>0.10824832499999992</v>
      </c>
      <c r="T519" s="4">
        <f>+'Share Values'!C513</f>
        <v>14754.6</v>
      </c>
      <c r="U519" s="9">
        <f>Returns!T519/Returns!$T$18-1</f>
        <v>-3.4311805152174024E-3</v>
      </c>
      <c r="V519" s="9"/>
      <c r="W519" s="17">
        <f t="shared" ca="1" si="98"/>
        <v>1.184210514191264E-3</v>
      </c>
      <c r="X519" s="17">
        <f t="shared" ca="1" si="99"/>
        <v>0</v>
      </c>
      <c r="Y519" s="17" t="str">
        <f t="shared" ca="1" si="100"/>
        <v/>
      </c>
      <c r="Z519" s="17"/>
      <c r="AA519" s="17">
        <f t="shared" si="101"/>
        <v>1.5748672902780037E-3</v>
      </c>
      <c r="AB519" s="17">
        <f t="shared" ca="1" si="102"/>
        <v>-3.9065677608673965E-4</v>
      </c>
    </row>
    <row r="520" spans="2:28">
      <c r="B520" s="2"/>
      <c r="D520" s="3"/>
      <c r="E520" s="4"/>
      <c r="F520" s="9"/>
      <c r="G520" s="4"/>
      <c r="H520" s="9"/>
      <c r="I520" s="9"/>
      <c r="J520" s="9"/>
      <c r="K520" s="9"/>
      <c r="L520" s="9"/>
      <c r="M520" s="9"/>
      <c r="N520" s="9"/>
      <c r="O520" s="9"/>
      <c r="Q520" s="3">
        <f>+'Share Values'!E514</f>
        <v>42643</v>
      </c>
      <c r="R520" s="4">
        <f ca="1">+'Share Values'!CD514</f>
        <v>1106409.6849999998</v>
      </c>
      <c r="S520" s="9">
        <f t="shared" ca="1" si="97"/>
        <v>0.10640968499999981</v>
      </c>
      <c r="T520" s="4">
        <f>+'Share Values'!C514</f>
        <v>14725.9</v>
      </c>
      <c r="U520" s="9">
        <f>Returns!T520/Returns!$T$18-1</f>
        <v>-5.3696624204682131E-3</v>
      </c>
      <c r="V520" s="9"/>
      <c r="W520" s="17">
        <f t="shared" ca="1" si="98"/>
        <v>-1.6590505562010804E-3</v>
      </c>
      <c r="X520" s="17">
        <f t="shared" ca="1" si="99"/>
        <v>-1.6590505562010804E-3</v>
      </c>
      <c r="Y520" s="17">
        <f t="shared" ca="1" si="100"/>
        <v>-1.6590505562010804E-3</v>
      </c>
      <c r="Z520" s="17"/>
      <c r="AA520" s="17">
        <f t="shared" si="101"/>
        <v>-1.9451560869153672E-3</v>
      </c>
      <c r="AB520" s="17">
        <f t="shared" ca="1" si="102"/>
        <v>2.8610553071428679E-4</v>
      </c>
    </row>
    <row r="521" spans="2:28">
      <c r="B521" s="2"/>
      <c r="D521" s="3"/>
      <c r="E521" s="4"/>
      <c r="F521" s="9"/>
      <c r="G521" s="4"/>
      <c r="H521" s="9"/>
      <c r="I521" s="9"/>
      <c r="J521" s="9"/>
      <c r="K521" s="9"/>
      <c r="L521" s="9"/>
      <c r="M521" s="9"/>
      <c r="N521" s="9"/>
      <c r="O521" s="9"/>
      <c r="Q521" s="3">
        <f>+'Share Values'!E515</f>
        <v>42646</v>
      </c>
      <c r="R521" s="4">
        <f ca="1">+'Share Values'!CD515</f>
        <v>1101746.355</v>
      </c>
      <c r="S521" s="9">
        <f t="shared" ca="1" si="97"/>
        <v>0.10174635499999996</v>
      </c>
      <c r="T521" s="4">
        <f>+'Share Values'!C515</f>
        <v>14689</v>
      </c>
      <c r="U521" s="9">
        <f>Returns!T521/Returns!$T$18-1</f>
        <v>-7.8619962986478109E-3</v>
      </c>
      <c r="V521" s="9"/>
      <c r="W521" s="17">
        <f t="shared" ca="1" si="98"/>
        <v>-4.2148311454810461E-3</v>
      </c>
      <c r="X521" s="17">
        <f t="shared" ca="1" si="99"/>
        <v>-4.2148311454810461E-3</v>
      </c>
      <c r="Y521" s="17">
        <f t="shared" ca="1" si="100"/>
        <v>-5.8668890837259013E-3</v>
      </c>
      <c r="Z521" s="17"/>
      <c r="AA521" s="17">
        <f t="shared" si="101"/>
        <v>-2.5057891198499993E-3</v>
      </c>
      <c r="AB521" s="17">
        <f t="shared" ca="1" si="102"/>
        <v>-1.7090420256310468E-3</v>
      </c>
    </row>
    <row r="522" spans="2:28">
      <c r="B522" s="2"/>
      <c r="D522" s="3"/>
      <c r="E522" s="4"/>
      <c r="F522" s="9"/>
      <c r="G522" s="4"/>
      <c r="H522" s="9"/>
      <c r="I522" s="9"/>
      <c r="J522" s="9"/>
      <c r="K522" s="9"/>
      <c r="L522" s="9"/>
      <c r="M522" s="9"/>
      <c r="N522" s="9"/>
      <c r="O522" s="9"/>
      <c r="Q522" s="3">
        <f>+'Share Values'!E516</f>
        <v>42647</v>
      </c>
      <c r="R522" s="4">
        <f ca="1">+'Share Values'!CD516</f>
        <v>1084595.2749999999</v>
      </c>
      <c r="S522" s="9">
        <f t="shared" ca="1" si="97"/>
        <v>8.4595274999999859E-2</v>
      </c>
      <c r="T522" s="4">
        <f>+'Share Values'!C516</f>
        <v>14521</v>
      </c>
      <c r="U522" s="9">
        <f>Returns!T522/Returns!$T$18-1</f>
        <v>-1.9209207451335253E-2</v>
      </c>
      <c r="V522" s="9"/>
      <c r="W522" s="17">
        <f t="shared" ca="1" si="98"/>
        <v>-1.5567176530391191E-2</v>
      </c>
      <c r="X522" s="17">
        <f t="shared" ca="1" si="99"/>
        <v>-1.5567176530391191E-2</v>
      </c>
      <c r="Y522" s="17">
        <f t="shared" ca="1" si="100"/>
        <v>-2.1342734716066514E-2</v>
      </c>
      <c r="Z522" s="17"/>
      <c r="AA522" s="17">
        <f t="shared" si="101"/>
        <v>-1.1437129825039194E-2</v>
      </c>
      <c r="AB522" s="17">
        <f t="shared" ca="1" si="102"/>
        <v>-4.1300467053519974E-3</v>
      </c>
    </row>
    <row r="523" spans="2:28">
      <c r="B523" s="2"/>
      <c r="D523" s="3"/>
      <c r="E523" s="4"/>
      <c r="F523" s="9"/>
      <c r="G523" s="4"/>
      <c r="H523" s="9"/>
      <c r="I523" s="9"/>
      <c r="J523" s="9"/>
      <c r="K523" s="9"/>
      <c r="L523" s="9"/>
      <c r="M523" s="9"/>
      <c r="N523" s="9"/>
      <c r="O523" s="9"/>
      <c r="Q523" s="3">
        <f>+'Share Values'!E517</f>
        <v>42648</v>
      </c>
      <c r="R523" s="4">
        <f ca="1">+'Share Values'!CD517</f>
        <v>1090831.365</v>
      </c>
      <c r="S523" s="9">
        <f t="shared" ca="1" si="97"/>
        <v>9.0831364999999886E-2</v>
      </c>
      <c r="T523" s="4">
        <f>+'Share Values'!C517</f>
        <v>14610.6</v>
      </c>
      <c r="U523" s="9">
        <f>Returns!T523/Returns!$T$18-1</f>
        <v>-1.315736150323521E-2</v>
      </c>
      <c r="V523" s="9"/>
      <c r="W523" s="17">
        <f t="shared" ca="1" si="98"/>
        <v>5.749693128618949E-3</v>
      </c>
      <c r="X523" s="17">
        <f t="shared" ca="1" si="99"/>
        <v>0</v>
      </c>
      <c r="Y523" s="17" t="str">
        <f t="shared" ca="1" si="100"/>
        <v/>
      </c>
      <c r="Z523" s="17"/>
      <c r="AA523" s="17">
        <f t="shared" si="101"/>
        <v>6.1703739411886893E-3</v>
      </c>
      <c r="AB523" s="17">
        <f t="shared" ca="1" si="102"/>
        <v>-4.2068081256974033E-4</v>
      </c>
    </row>
    <row r="524" spans="2:28">
      <c r="B524" s="2"/>
      <c r="D524" s="3"/>
      <c r="E524" s="4"/>
      <c r="F524" s="9"/>
      <c r="G524" s="4"/>
      <c r="H524" s="9"/>
      <c r="I524" s="9"/>
      <c r="J524" s="9"/>
      <c r="K524" s="9"/>
      <c r="L524" s="9"/>
      <c r="M524" s="9"/>
      <c r="N524" s="9"/>
      <c r="O524" s="9"/>
      <c r="Q524" s="3">
        <f>+'Share Values'!E518</f>
        <v>42649</v>
      </c>
      <c r="R524" s="4">
        <f ca="1">+'Share Values'!CD518</f>
        <v>1088796.575</v>
      </c>
      <c r="S524" s="9">
        <f t="shared" ca="1" si="97"/>
        <v>8.8796574999999933E-2</v>
      </c>
      <c r="T524" s="4">
        <f>+'Share Values'!C518</f>
        <v>14595.5</v>
      </c>
      <c r="U524" s="9">
        <f>Returns!T524/Returns!$T$18-1</f>
        <v>-1.4177259648506579E-2</v>
      </c>
      <c r="V524" s="9"/>
      <c r="W524" s="17">
        <f t="shared" ca="1" si="98"/>
        <v>-1.8653570710263079E-3</v>
      </c>
      <c r="X524" s="17">
        <f t="shared" ca="1" si="99"/>
        <v>-1.8653570710263079E-3</v>
      </c>
      <c r="Y524" s="17">
        <f t="shared" ca="1" si="100"/>
        <v>-1.8653570710263079E-3</v>
      </c>
      <c r="Z524" s="17"/>
      <c r="AA524" s="17">
        <f t="shared" si="101"/>
        <v>-1.0334962287654736E-3</v>
      </c>
      <c r="AB524" s="17">
        <f t="shared" ca="1" si="102"/>
        <v>-8.3186084226083423E-4</v>
      </c>
    </row>
    <row r="525" spans="2:28">
      <c r="B525" s="2"/>
      <c r="D525" s="3"/>
      <c r="E525" s="4"/>
      <c r="F525" s="9"/>
      <c r="G525" s="4"/>
      <c r="H525" s="9"/>
      <c r="I525" s="9"/>
      <c r="J525" s="9"/>
      <c r="K525" s="9"/>
      <c r="L525" s="9"/>
      <c r="M525" s="9"/>
      <c r="N525" s="9"/>
      <c r="O525" s="9"/>
      <c r="Q525" s="3">
        <f>+'Share Values'!E519</f>
        <v>42650</v>
      </c>
      <c r="R525" s="4">
        <f ca="1">+'Share Values'!CD519</f>
        <v>1087528.075</v>
      </c>
      <c r="S525" s="9">
        <f t="shared" ca="1" si="97"/>
        <v>8.7528075000000038E-2</v>
      </c>
      <c r="T525" s="4">
        <f>+'Share Values'!C519</f>
        <v>14566.3</v>
      </c>
      <c r="U525" s="9">
        <f>Returns!T525/Returns!$T$18-1</f>
        <v>-1.6149513015521366E-2</v>
      </c>
      <c r="V525" s="9"/>
      <c r="W525" s="17">
        <f t="shared" ca="1" si="98"/>
        <v>-1.165047750081305E-3</v>
      </c>
      <c r="X525" s="17">
        <f t="shared" ca="1" si="99"/>
        <v>-1.165047750081305E-3</v>
      </c>
      <c r="Y525" s="17">
        <f t="shared" ca="1" si="100"/>
        <v>-3.0282315910489244E-3</v>
      </c>
      <c r="Z525" s="17"/>
      <c r="AA525" s="17">
        <f t="shared" si="101"/>
        <v>-2.0006166284128879E-3</v>
      </c>
      <c r="AB525" s="17">
        <f t="shared" ca="1" si="102"/>
        <v>8.3556887833158289E-4</v>
      </c>
    </row>
    <row r="526" spans="2:28">
      <c r="B526" s="2"/>
      <c r="D526" s="3"/>
      <c r="E526" s="4"/>
      <c r="F526" s="9"/>
      <c r="G526" s="4"/>
      <c r="H526" s="9"/>
      <c r="I526" s="9"/>
      <c r="J526" s="9"/>
      <c r="K526" s="9"/>
      <c r="L526" s="9"/>
      <c r="M526" s="9"/>
      <c r="N526" s="9"/>
      <c r="O526" s="9"/>
      <c r="Q526" s="3">
        <f>+'Share Values'!E520</f>
        <v>42654</v>
      </c>
      <c r="R526" s="4">
        <f ca="1">+'Share Values'!CD520</f>
        <v>1084460.0150000001</v>
      </c>
      <c r="S526" s="9">
        <f t="shared" ca="1" si="97"/>
        <v>8.446001500000011E-2</v>
      </c>
      <c r="T526" s="4">
        <f>+'Share Values'!C520</f>
        <v>14549.6</v>
      </c>
      <c r="U526" s="9">
        <f>Returns!T526/Returns!$T$18-1</f>
        <v>-1.7277479838437304E-2</v>
      </c>
      <c r="V526" s="9"/>
      <c r="W526" s="17">
        <f t="shared" ca="1" si="98"/>
        <v>-2.8211317671038572E-3</v>
      </c>
      <c r="X526" s="17">
        <f t="shared" ca="1" si="99"/>
        <v>-2.8211317671038572E-3</v>
      </c>
      <c r="Y526" s="17">
        <f t="shared" ca="1" si="100"/>
        <v>-5.840820317813078E-3</v>
      </c>
      <c r="Z526" s="17"/>
      <c r="AA526" s="17">
        <f t="shared" si="101"/>
        <v>-1.146481948058109E-3</v>
      </c>
      <c r="AB526" s="17">
        <f t="shared" ca="1" si="102"/>
        <v>-1.6746498190457482E-3</v>
      </c>
    </row>
    <row r="527" spans="2:28">
      <c r="B527" s="2"/>
      <c r="D527" s="3"/>
      <c r="E527" s="4"/>
      <c r="F527" s="9"/>
      <c r="G527" s="4"/>
      <c r="H527" s="9"/>
      <c r="I527" s="9"/>
      <c r="J527" s="9"/>
      <c r="K527" s="9"/>
      <c r="L527" s="9"/>
      <c r="M527" s="9"/>
      <c r="N527" s="9"/>
      <c r="O527" s="9"/>
      <c r="Q527" s="3">
        <f>+'Share Values'!E521</f>
        <v>42655</v>
      </c>
      <c r="R527" s="4">
        <f ca="1">+'Share Values'!CD521</f>
        <v>1090184.595</v>
      </c>
      <c r="S527" s="9">
        <f t="shared" ca="1" si="97"/>
        <v>9.0184594999999979E-2</v>
      </c>
      <c r="T527" s="4">
        <f>+'Share Values'!C521</f>
        <v>14619</v>
      </c>
      <c r="U527" s="9">
        <f>Returns!T527/Returns!$T$18-1</f>
        <v>-1.2590000945600921E-2</v>
      </c>
      <c r="V527" s="9"/>
      <c r="W527" s="17">
        <f t="shared" ca="1" si="98"/>
        <v>5.2787377319760687E-3</v>
      </c>
      <c r="X527" s="17">
        <f t="shared" ca="1" si="99"/>
        <v>0</v>
      </c>
      <c r="Y527" s="17" t="str">
        <f t="shared" ca="1" si="100"/>
        <v/>
      </c>
      <c r="Z527" s="17"/>
      <c r="AA527" s="17">
        <f t="shared" si="101"/>
        <v>4.7698905811843773E-3</v>
      </c>
      <c r="AB527" s="17">
        <f t="shared" ca="1" si="102"/>
        <v>5.088471507916914E-4</v>
      </c>
    </row>
    <row r="528" spans="2:28">
      <c r="B528" s="2"/>
      <c r="D528" s="3"/>
      <c r="E528" s="4"/>
      <c r="F528" s="9"/>
      <c r="G528" s="4"/>
      <c r="H528" s="9"/>
      <c r="I528" s="9"/>
      <c r="J528" s="9"/>
      <c r="K528" s="9"/>
      <c r="L528" s="9"/>
      <c r="M528" s="9"/>
      <c r="N528" s="9"/>
      <c r="O528" s="9"/>
      <c r="Q528" s="3">
        <f>+'Share Values'!E522</f>
        <v>42656</v>
      </c>
      <c r="R528" s="4">
        <f ca="1">+'Share Values'!CD522</f>
        <v>1092598.8149999999</v>
      </c>
      <c r="S528" s="9">
        <f t="shared" ca="1" si="97"/>
        <v>9.259881499999989E-2</v>
      </c>
      <c r="T528" s="4">
        <f>+'Share Values'!C522</f>
        <v>14643.7</v>
      </c>
      <c r="U528" s="9">
        <f>Returns!T528/Returns!$T$18-1</f>
        <v>-1.0921690734461698E-2</v>
      </c>
      <c r="V528" s="9"/>
      <c r="W528" s="17">
        <f t="shared" ca="1" si="98"/>
        <v>2.2145057002938007E-3</v>
      </c>
      <c r="X528" s="17">
        <f t="shared" ca="1" si="99"/>
        <v>0</v>
      </c>
      <c r="Y528" s="17" t="str">
        <f t="shared" ca="1" si="100"/>
        <v/>
      </c>
      <c r="Z528" s="17"/>
      <c r="AA528" s="17">
        <f t="shared" si="101"/>
        <v>1.6895820507558668E-3</v>
      </c>
      <c r="AB528" s="17">
        <f t="shared" ca="1" si="102"/>
        <v>5.2492364953793391E-4</v>
      </c>
    </row>
    <row r="529" spans="2:28">
      <c r="B529" s="2"/>
      <c r="D529" s="3"/>
      <c r="E529" s="4"/>
      <c r="F529" s="9"/>
      <c r="G529" s="4"/>
      <c r="H529" s="9"/>
      <c r="I529" s="9"/>
      <c r="J529" s="9"/>
      <c r="K529" s="9"/>
      <c r="L529" s="9"/>
      <c r="M529" s="9"/>
      <c r="N529" s="9"/>
      <c r="O529" s="9"/>
      <c r="Q529" s="3">
        <f>+'Share Values'!E523</f>
        <v>42657</v>
      </c>
      <c r="R529" s="4">
        <f ca="1">+'Share Values'!CD523</f>
        <v>1089644.4549999998</v>
      </c>
      <c r="S529" s="9">
        <f t="shared" ca="1" si="97"/>
        <v>8.9644454999999734E-2</v>
      </c>
      <c r="T529" s="4">
        <f>+'Share Values'!C523</f>
        <v>14585</v>
      </c>
      <c r="U529" s="9">
        <f>Returns!T529/Returns!$T$18-1</f>
        <v>-1.4886460345549524E-2</v>
      </c>
      <c r="V529" s="9"/>
      <c r="W529" s="17">
        <f t="shared" ca="1" si="98"/>
        <v>-2.7039751091072484E-3</v>
      </c>
      <c r="X529" s="17">
        <f t="shared" ca="1" si="99"/>
        <v>-2.7039751091072484E-3</v>
      </c>
      <c r="Y529" s="17">
        <f t="shared" ca="1" si="100"/>
        <v>-2.7039751091072484E-3</v>
      </c>
      <c r="Z529" s="17"/>
      <c r="AA529" s="17">
        <f t="shared" si="101"/>
        <v>-4.0085497517704516E-3</v>
      </c>
      <c r="AB529" s="17">
        <f t="shared" ca="1" si="102"/>
        <v>1.3045746426632032E-3</v>
      </c>
    </row>
    <row r="530" spans="2:28">
      <c r="B530" s="2"/>
      <c r="D530" s="3"/>
      <c r="E530" s="4"/>
      <c r="F530" s="9"/>
      <c r="G530" s="4"/>
      <c r="H530" s="9"/>
      <c r="I530" s="9"/>
      <c r="J530" s="9"/>
      <c r="K530" s="9"/>
      <c r="L530" s="9"/>
      <c r="M530" s="9"/>
      <c r="N530" s="9"/>
      <c r="O530" s="9"/>
      <c r="Q530" s="3">
        <f>+'Share Values'!E524</f>
        <v>42660</v>
      </c>
      <c r="R530" s="4">
        <f ca="1">+'Share Values'!CD524</f>
        <v>1089251.2049999998</v>
      </c>
      <c r="S530" s="9">
        <f t="shared" ref="S530:S536" ca="1" si="103">R530/$R$18-1</f>
        <v>8.9251204999999834E-2</v>
      </c>
      <c r="T530" s="4">
        <f>+'Share Values'!C524</f>
        <v>14596.5</v>
      </c>
      <c r="U530" s="9">
        <f>Returns!T530/Returns!$T$18-1</f>
        <v>-1.4109716724978738E-2</v>
      </c>
      <c r="V530" s="9"/>
      <c r="W530" s="17">
        <f t="shared" ca="1" si="98"/>
        <v>-3.6089753698609339E-4</v>
      </c>
      <c r="X530" s="17">
        <f t="shared" ca="1" si="99"/>
        <v>-3.6089753698609339E-4</v>
      </c>
      <c r="Y530" s="17">
        <f t="shared" ca="1" si="100"/>
        <v>-3.0638967881363444E-3</v>
      </c>
      <c r="Z530" s="17"/>
      <c r="AA530" s="17">
        <f t="shared" si="101"/>
        <v>7.8848131642095254E-4</v>
      </c>
      <c r="AB530" s="17">
        <f t="shared" ca="1" si="102"/>
        <v>-1.1493788534070459E-3</v>
      </c>
    </row>
    <row r="531" spans="2:28">
      <c r="B531" s="2"/>
      <c r="D531" s="3"/>
      <c r="E531" s="4"/>
      <c r="F531" s="9"/>
      <c r="G531" s="4"/>
      <c r="H531" s="9"/>
      <c r="I531" s="9"/>
      <c r="J531" s="9"/>
      <c r="K531" s="9"/>
      <c r="L531" s="9"/>
      <c r="M531" s="9"/>
      <c r="N531" s="9"/>
      <c r="O531" s="9"/>
      <c r="Q531" s="3">
        <f>+'Share Values'!E525</f>
        <v>42661</v>
      </c>
      <c r="R531" s="4">
        <f ca="1">+'Share Values'!CD525</f>
        <v>1094773.9350000001</v>
      </c>
      <c r="S531" s="9">
        <f t="shared" ca="1" si="103"/>
        <v>9.4773935000000087E-2</v>
      </c>
      <c r="T531" s="4">
        <f>+'Share Values'!C525</f>
        <v>14752.3</v>
      </c>
      <c r="U531" s="9">
        <f>Returns!T531/Returns!$T$18-1</f>
        <v>-3.5865292393316706E-3</v>
      </c>
      <c r="V531" s="9"/>
      <c r="W531" s="17">
        <f t="shared" ca="1" si="98"/>
        <v>5.0702078406241746E-3</v>
      </c>
      <c r="X531" s="17">
        <f t="shared" ca="1" si="99"/>
        <v>0</v>
      </c>
      <c r="Y531" s="17" t="str">
        <f t="shared" ca="1" si="100"/>
        <v/>
      </c>
      <c r="Z531" s="17"/>
      <c r="AA531" s="17">
        <f t="shared" si="101"/>
        <v>1.0673791662384691E-2</v>
      </c>
      <c r="AB531" s="17">
        <f t="shared" ca="1" si="102"/>
        <v>-5.6035838217605161E-3</v>
      </c>
    </row>
    <row r="532" spans="2:28">
      <c r="B532" s="2"/>
      <c r="D532" s="3"/>
      <c r="E532" s="4"/>
      <c r="F532" s="9"/>
      <c r="G532" s="4"/>
      <c r="H532" s="9"/>
      <c r="I532" s="9"/>
      <c r="J532" s="9"/>
      <c r="K532" s="9"/>
      <c r="L532" s="9"/>
      <c r="M532" s="9"/>
      <c r="N532" s="9"/>
      <c r="O532" s="9"/>
      <c r="Q532" s="3">
        <f>+'Share Values'!E526</f>
        <v>42662</v>
      </c>
      <c r="R532" s="4">
        <f ca="1">+'Share Values'!CD526</f>
        <v>1097935.865</v>
      </c>
      <c r="S532" s="9">
        <f t="shared" ca="1" si="103"/>
        <v>9.7935864999999955E-2</v>
      </c>
      <c r="T532" s="4">
        <f>+'Share Values'!C526</f>
        <v>14840.5</v>
      </c>
      <c r="U532" s="9">
        <f>Returns!T532/Returns!$T$18-1</f>
        <v>2.3707566158293059E-3</v>
      </c>
      <c r="V532" s="9"/>
      <c r="W532" s="17">
        <f ca="1">(R532/R531)-1</f>
        <v>2.8882035815001039E-3</v>
      </c>
      <c r="X532" s="17">
        <f ca="1">IF(W532&lt;0,W532,0)</f>
        <v>0</v>
      </c>
      <c r="Y532" s="17" t="str">
        <f ca="1">IF(AND(X532&lt;0,X531&lt;0),(1+X532)*(1+Y531)-1,IF(X532&lt;0,X532,""))</f>
        <v/>
      </c>
      <c r="Z532" s="17"/>
      <c r="AA532" s="17">
        <f>+T532/T531-1</f>
        <v>5.9787287406032341E-3</v>
      </c>
      <c r="AB532" s="17">
        <f ca="1">+W532-AA532</f>
        <v>-3.0905251591031302E-3</v>
      </c>
    </row>
    <row r="533" spans="2:28">
      <c r="B533" s="2"/>
      <c r="D533" s="3"/>
      <c r="E533" s="4"/>
      <c r="F533" s="9"/>
      <c r="G533" s="4"/>
      <c r="H533" s="9"/>
      <c r="I533" s="9"/>
      <c r="J533" s="9"/>
      <c r="K533" s="9"/>
      <c r="L533" s="9"/>
      <c r="M533" s="9"/>
      <c r="N533" s="9"/>
      <c r="O533" s="9"/>
      <c r="Q533" s="3">
        <f>+'Share Values'!E527</f>
        <v>42663</v>
      </c>
      <c r="R533" s="4">
        <f ca="1">+'Share Values'!CD527</f>
        <v>1098325.365</v>
      </c>
      <c r="S533" s="9">
        <f t="shared" ca="1" si="103"/>
        <v>9.8325364999999998E-2</v>
      </c>
      <c r="T533" s="4">
        <f>+'Share Values'!C527</f>
        <v>14847.9</v>
      </c>
      <c r="U533" s="9">
        <f>Returns!T533/Returns!$T$18-1</f>
        <v>2.8705742499357534E-3</v>
      </c>
      <c r="V533" s="9"/>
      <c r="W533" s="17">
        <f ca="1">(R533/R532)-1</f>
        <v>3.547566050225992E-4</v>
      </c>
      <c r="X533" s="17">
        <f ca="1">IF(W533&lt;0,W533,0)</f>
        <v>0</v>
      </c>
      <c r="Y533" s="17" t="str">
        <f ca="1">IF(AND(X533&lt;0,X532&lt;0),(1+X533)*(1+Y532)-1,IF(X533&lt;0,X533,""))</f>
        <v/>
      </c>
      <c r="Z533" s="17"/>
      <c r="AA533" s="17">
        <f>+T533/T532-1</f>
        <v>4.9863549071793578E-4</v>
      </c>
      <c r="AB533" s="17">
        <f ca="1">+W533-AA533</f>
        <v>-1.4387888569533658E-4</v>
      </c>
    </row>
    <row r="534" spans="2:28">
      <c r="B534" s="2"/>
      <c r="D534" s="3"/>
      <c r="E534" s="4"/>
      <c r="F534" s="9"/>
      <c r="G534" s="4"/>
      <c r="H534" s="9"/>
      <c r="I534" s="9"/>
      <c r="J534" s="9"/>
      <c r="K534" s="9"/>
      <c r="L534" s="9"/>
      <c r="M534" s="9"/>
      <c r="N534" s="9"/>
      <c r="O534" s="9"/>
      <c r="Q534" s="3">
        <f>+'Share Values'!E528</f>
        <v>42664</v>
      </c>
      <c r="R534" s="4">
        <f ca="1">+'Share Values'!CD528</f>
        <v>1097871.4249999998</v>
      </c>
      <c r="S534" s="9">
        <f t="shared" ca="1" si="103"/>
        <v>9.7871424999999901E-2</v>
      </c>
      <c r="T534" s="4">
        <f>+'Share Values'!C528</f>
        <v>14939</v>
      </c>
      <c r="U534" s="9">
        <f>Returns!T534/Returns!$T$18-1</f>
        <v>9.0237345833277249E-3</v>
      </c>
      <c r="V534" s="9"/>
      <c r="W534" s="17">
        <f ca="1">(R534/R533)-1</f>
        <v>-4.1330193626198941E-4</v>
      </c>
      <c r="X534" s="17">
        <f ca="1">IF(W534&lt;0,W534,0)</f>
        <v>-4.1330193626198941E-4</v>
      </c>
      <c r="Y534" s="17">
        <f ca="1">IF(AND(X534&lt;0,X533&lt;0),(1+X534)*(1+Y533)-1,IF(X534&lt;0,X534,""))</f>
        <v>-4.1330193626198941E-4</v>
      </c>
      <c r="Z534" s="17"/>
      <c r="AA534" s="17">
        <f>+T534/T533-1</f>
        <v>6.1355477879025955E-3</v>
      </c>
      <c r="AB534" s="17">
        <f ca="1">+W534-AA534</f>
        <v>-6.5488497241645849E-3</v>
      </c>
    </row>
    <row r="535" spans="2:28">
      <c r="B535" s="2"/>
      <c r="D535" s="3"/>
      <c r="E535" s="4"/>
      <c r="F535" s="9"/>
      <c r="G535" s="4"/>
      <c r="H535" s="9"/>
      <c r="I535" s="9"/>
      <c r="J535" s="9"/>
      <c r="K535" s="9"/>
      <c r="L535" s="9"/>
      <c r="M535" s="9"/>
      <c r="N535" s="9"/>
      <c r="O535" s="9"/>
      <c r="Q535" s="3">
        <f>+'Share Values'!E529</f>
        <v>42667</v>
      </c>
      <c r="R535" s="4">
        <f ca="1">+'Share Values'!CD529</f>
        <v>1095491.9649999999</v>
      </c>
      <c r="S535" s="9">
        <f t="shared" ca="1" si="103"/>
        <v>9.5491964999999901E-2</v>
      </c>
      <c r="T535" s="4">
        <f>+'Share Values'!C529</f>
        <v>14923</v>
      </c>
      <c r="U535" s="9">
        <f>Returns!T535/Returns!$T$18-1</f>
        <v>7.9430478068813759E-3</v>
      </c>
      <c r="V535" s="9"/>
      <c r="W535" s="17">
        <f ca="1">(R535/R534)-1</f>
        <v>-2.1673394040654381E-3</v>
      </c>
      <c r="X535" s="17">
        <f ca="1">IF(W535&lt;0,W535,0)</f>
        <v>-2.1673394040654381E-3</v>
      </c>
      <c r="Y535" s="17">
        <f ca="1">IF(AND(X535&lt;0,X534&lt;0),(1+X535)*(1+Y534)-1,IF(X535&lt;0,X535,""))</f>
        <v>-2.5797455747551545E-3</v>
      </c>
      <c r="Z535" s="17"/>
      <c r="AA535" s="17">
        <f>+T535/T534-1</f>
        <v>-1.0710221567709066E-3</v>
      </c>
      <c r="AB535" s="17">
        <f ca="1">+W535-AA535</f>
        <v>-1.0963172472945315E-3</v>
      </c>
    </row>
    <row r="536" spans="2:28">
      <c r="B536" s="2"/>
      <c r="D536" s="3"/>
      <c r="E536" s="4"/>
      <c r="F536" s="9"/>
      <c r="G536" s="4"/>
      <c r="H536" s="9"/>
      <c r="I536" s="9"/>
      <c r="J536" s="9"/>
      <c r="K536" s="9"/>
      <c r="L536" s="9"/>
      <c r="M536" s="9"/>
      <c r="N536" s="9"/>
      <c r="O536" s="9"/>
      <c r="Q536" s="3">
        <f>+'Share Values'!E530</f>
        <v>42668</v>
      </c>
      <c r="R536" s="4">
        <f ca="1">+'Share Values'!CD530</f>
        <v>1096048.915</v>
      </c>
      <c r="S536" s="9">
        <f t="shared" ca="1" si="103"/>
        <v>9.6048915000000123E-2</v>
      </c>
      <c r="T536" s="4">
        <f>+'Share Values'!C530</f>
        <v>14870.6</v>
      </c>
      <c r="U536" s="9">
        <f>Returns!T536/Returns!$T$18-1</f>
        <v>4.4037986140192942E-3</v>
      </c>
      <c r="V536" s="9"/>
      <c r="W536" s="17">
        <f ca="1">(R536/R535)-1</f>
        <v>5.0840172068289391E-4</v>
      </c>
      <c r="X536" s="17">
        <f ca="1">IF(W536&lt;0,W536,0)</f>
        <v>0</v>
      </c>
      <c r="Y536" s="17" t="str">
        <f ca="1">IF(AND(X536&lt;0,X535&lt;0),(1+X536)*(1+Y535)-1,IF(X536&lt;0,X536,""))</f>
        <v/>
      </c>
      <c r="Z536" s="17"/>
      <c r="AA536" s="17">
        <f>+T536/T535-1</f>
        <v>-3.5113583059706022E-3</v>
      </c>
      <c r="AB536" s="17">
        <f ca="1">+W536-AA536</f>
        <v>4.0197600266534961E-3</v>
      </c>
    </row>
    <row r="537" spans="2:28">
      <c r="Q537" s="3">
        <f>+'Share Values'!E531</f>
        <v>42669</v>
      </c>
      <c r="R537" s="4">
        <f ca="1">+'Share Values'!CD531</f>
        <v>1098005.0549999999</v>
      </c>
      <c r="S537" s="9">
        <f t="shared" ref="S537:S600" ca="1" si="104">R537/$R$18-1</f>
        <v>9.8005055000000008E-2</v>
      </c>
      <c r="T537" s="4">
        <f>+'Share Values'!C531</f>
        <v>14807.6</v>
      </c>
      <c r="U537" s="9">
        <f>Returns!T537/Returns!$T$18-1</f>
        <v>1.485944317614063E-4</v>
      </c>
      <c r="V537" s="9"/>
      <c r="W537" s="17">
        <f t="shared" ref="W537:W600" ca="1" si="105">(R537/R536)-1</f>
        <v>1.7847196171896229E-3</v>
      </c>
      <c r="X537" s="17">
        <f t="shared" ref="X537:X600" ca="1" si="106">IF(W537&lt;0,W537,0)</f>
        <v>0</v>
      </c>
      <c r="Y537" s="17" t="str">
        <f t="shared" ref="Y537:Y600" ca="1" si="107">IF(AND(X537&lt;0,X536&lt;0),(1+X537)*(1+Y536)-1,IF(X537&lt;0,X537,""))</f>
        <v/>
      </c>
      <c r="Z537" s="17"/>
      <c r="AA537" s="17">
        <f t="shared" ref="AA537:AA600" si="108">+T537/T536-1</f>
        <v>-4.2365472812125882E-3</v>
      </c>
      <c r="AB537" s="17">
        <f t="shared" ref="AB537:AB600" ca="1" si="109">+W537-AA537</f>
        <v>6.0212668984022111E-3</v>
      </c>
    </row>
    <row r="538" spans="2:28">
      <c r="Q538" s="3">
        <f>+'Share Values'!E532</f>
        <v>42670</v>
      </c>
      <c r="R538" s="4">
        <f ca="1">+'Share Values'!CD532</f>
        <v>1092417.125</v>
      </c>
      <c r="S538" s="9">
        <f t="shared" ca="1" si="104"/>
        <v>9.24171250000001E-2</v>
      </c>
      <c r="T538" s="4">
        <f>+'Share Values'!C532</f>
        <v>14833.8</v>
      </c>
      <c r="U538" s="9">
        <f>Returns!T538/Returns!$T$18-1</f>
        <v>1.9182190281923361E-3</v>
      </c>
      <c r="V538" s="9"/>
      <c r="W538" s="17">
        <f t="shared" ca="1" si="105"/>
        <v>-5.0891660057065247E-3</v>
      </c>
      <c r="X538" s="17">
        <f t="shared" ca="1" si="106"/>
        <v>-5.0891660057065247E-3</v>
      </c>
      <c r="Y538" s="17">
        <f t="shared" ca="1" si="107"/>
        <v>-5.0891660057065247E-3</v>
      </c>
      <c r="Z538" s="17"/>
      <c r="AA538" s="17">
        <f t="shared" si="108"/>
        <v>1.7693616791376598E-3</v>
      </c>
      <c r="AB538" s="17">
        <f t="shared" ca="1" si="109"/>
        <v>-6.8585276848441845E-3</v>
      </c>
    </row>
    <row r="539" spans="2:28">
      <c r="Q539" s="3">
        <f>+'Share Values'!E533</f>
        <v>42671</v>
      </c>
      <c r="R539" s="4">
        <f ca="1">+'Share Values'!CD533</f>
        <v>1095346.3619999997</v>
      </c>
      <c r="S539" s="9">
        <f t="shared" ca="1" si="104"/>
        <v>9.5346361999999685E-2</v>
      </c>
      <c r="T539" s="4">
        <f>+'Share Values'!C533</f>
        <v>14785.3</v>
      </c>
      <c r="U539" s="9">
        <f>Returns!T539/Returns!$T$18-1</f>
        <v>-1.3576127629109092E-3</v>
      </c>
      <c r="V539" s="9"/>
      <c r="W539" s="17">
        <f t="shared" ca="1" si="105"/>
        <v>2.6814272066630895E-3</v>
      </c>
      <c r="X539" s="17">
        <f t="shared" ca="1" si="106"/>
        <v>0</v>
      </c>
      <c r="Y539" s="17" t="str">
        <f t="shared" ca="1" si="107"/>
        <v/>
      </c>
      <c r="Z539" s="17"/>
      <c r="AA539" s="17">
        <f t="shared" si="108"/>
        <v>-3.2695600587846485E-3</v>
      </c>
      <c r="AB539" s="17">
        <f t="shared" ca="1" si="109"/>
        <v>5.950987265447738E-3</v>
      </c>
    </row>
    <row r="540" spans="2:28">
      <c r="Q540" s="3">
        <f>+'Share Values'!E534</f>
        <v>42674</v>
      </c>
      <c r="R540" s="4">
        <f ca="1">+'Share Values'!CD534</f>
        <v>1093983.0119999999</v>
      </c>
      <c r="S540" s="9">
        <f t="shared" ca="1" si="104"/>
        <v>9.398301199999981E-2</v>
      </c>
      <c r="T540" s="4">
        <f>+'Share Values'!C534</f>
        <v>14787.3</v>
      </c>
      <c r="U540" s="9">
        <f>Returns!T540/Returns!$T$18-1</f>
        <v>-1.2225269158550045E-3</v>
      </c>
      <c r="V540" s="9"/>
      <c r="W540" s="17">
        <f t="shared" ca="1" si="105"/>
        <v>-1.2446747871700525E-3</v>
      </c>
      <c r="X540" s="17">
        <f t="shared" ca="1" si="106"/>
        <v>-1.2446747871700525E-3</v>
      </c>
      <c r="Y540" s="17">
        <f t="shared" ca="1" si="107"/>
        <v>-1.2446747871700525E-3</v>
      </c>
      <c r="Z540" s="17"/>
      <c r="AA540" s="17">
        <f t="shared" si="108"/>
        <v>1.3526949064268656E-4</v>
      </c>
      <c r="AB540" s="17">
        <f t="shared" ca="1" si="109"/>
        <v>-1.3799442778127391E-3</v>
      </c>
    </row>
    <row r="541" spans="2:28">
      <c r="Q541" s="3">
        <f>+'Share Values'!E535</f>
        <v>42675</v>
      </c>
      <c r="R541" s="4">
        <f ca="1">+'Share Values'!CD535</f>
        <v>1093838.7119999998</v>
      </c>
      <c r="S541" s="9">
        <f t="shared" ca="1" si="104"/>
        <v>9.3838711999999935E-2</v>
      </c>
      <c r="T541" s="4">
        <f>+'Share Values'!C535</f>
        <v>14778.3</v>
      </c>
      <c r="U541" s="9">
        <f>Returns!T541/Returns!$T$18-1</f>
        <v>-1.8304132276061313E-3</v>
      </c>
      <c r="V541" s="9"/>
      <c r="W541" s="17">
        <f t="shared" ca="1" si="105"/>
        <v>-1.3190332794676962E-4</v>
      </c>
      <c r="X541" s="17">
        <f t="shared" ca="1" si="106"/>
        <v>-1.3190332794676962E-4</v>
      </c>
      <c r="Y541" s="17">
        <f t="shared" ca="1" si="107"/>
        <v>-1.3764139383701801E-3</v>
      </c>
      <c r="Z541" s="17"/>
      <c r="AA541" s="17">
        <f t="shared" si="108"/>
        <v>-6.0863037877101345E-4</v>
      </c>
      <c r="AB541" s="17">
        <f t="shared" ca="1" si="109"/>
        <v>4.7672705082424383E-4</v>
      </c>
    </row>
    <row r="542" spans="2:28">
      <c r="Q542" s="3">
        <f>+'Share Values'!E536</f>
        <v>42676</v>
      </c>
      <c r="R542" s="4">
        <f ca="1">+'Share Values'!CD536</f>
        <v>1086735.1319999998</v>
      </c>
      <c r="S542" s="9">
        <f t="shared" ca="1" si="104"/>
        <v>8.6735131999999826E-2</v>
      </c>
      <c r="T542" s="4">
        <f>+'Share Values'!C536</f>
        <v>14594.7</v>
      </c>
      <c r="U542" s="9">
        <f>Returns!T542/Returns!$T$18-1</f>
        <v>-1.4231293987328919E-2</v>
      </c>
      <c r="V542" s="9"/>
      <c r="W542" s="17">
        <f t="shared" ca="1" si="105"/>
        <v>-6.4941749839989571E-3</v>
      </c>
      <c r="X542" s="17">
        <f t="shared" ca="1" si="106"/>
        <v>-6.4941749839989571E-3</v>
      </c>
      <c r="Y542" s="17">
        <f t="shared" ca="1" si="107"/>
        <v>-7.8616502494029961E-3</v>
      </c>
      <c r="Z542" s="17"/>
      <c r="AA542" s="17">
        <f t="shared" si="108"/>
        <v>-1.2423621120155826E-2</v>
      </c>
      <c r="AB542" s="17">
        <f t="shared" ca="1" si="109"/>
        <v>5.9294461361568684E-3</v>
      </c>
    </row>
    <row r="543" spans="2:28">
      <c r="Q543" s="3">
        <f>+'Share Values'!E537</f>
        <v>42677</v>
      </c>
      <c r="R543" s="4">
        <f ca="1">+'Share Values'!CD537</f>
        <v>1084704.3019999999</v>
      </c>
      <c r="S543" s="9">
        <f t="shared" ca="1" si="104"/>
        <v>8.4704302000000009E-2</v>
      </c>
      <c r="T543" s="4">
        <f>+'Share Values'!C537</f>
        <v>14583.4</v>
      </c>
      <c r="U543" s="9">
        <f>Returns!T543/Returns!$T$18-1</f>
        <v>-1.4994529023194203E-2</v>
      </c>
      <c r="V543" s="9"/>
      <c r="W543" s="17">
        <f t="shared" ca="1" si="105"/>
        <v>-1.8687442231322127E-3</v>
      </c>
      <c r="X543" s="17">
        <f t="shared" ca="1" si="106"/>
        <v>-1.8687442231322127E-3</v>
      </c>
      <c r="Y543" s="17">
        <f t="shared" ca="1" si="107"/>
        <v>-9.7157030590473425E-3</v>
      </c>
      <c r="Z543" s="17"/>
      <c r="AA543" s="17">
        <f t="shared" si="108"/>
        <v>-7.7425366742733814E-4</v>
      </c>
      <c r="AB543" s="17">
        <f t="shared" ca="1" si="109"/>
        <v>-1.0944905557048745E-3</v>
      </c>
    </row>
    <row r="544" spans="2:28">
      <c r="Q544" s="3">
        <f>+'Share Values'!E538</f>
        <v>42678</v>
      </c>
      <c r="R544" s="4">
        <f ca="1">+'Share Values'!CD538</f>
        <v>1074381.4019999998</v>
      </c>
      <c r="S544" s="9">
        <f t="shared" ca="1" si="104"/>
        <v>7.4381401999999763E-2</v>
      </c>
      <c r="T544" s="4">
        <f>+'Share Values'!C538</f>
        <v>14509.3</v>
      </c>
      <c r="U544" s="9">
        <f>Returns!T544/Returns!$T$18-1</f>
        <v>-1.9999459656611762E-2</v>
      </c>
      <c r="V544" s="9"/>
      <c r="W544" s="17">
        <f t="shared" ca="1" si="105"/>
        <v>-9.5167871842737339E-3</v>
      </c>
      <c r="X544" s="17">
        <f t="shared" ca="1" si="106"/>
        <v>-9.5167871842737339E-3</v>
      </c>
      <c r="Y544" s="17">
        <f t="shared" ca="1" si="107"/>
        <v>-1.9140027964962503E-2</v>
      </c>
      <c r="Z544" s="17"/>
      <c r="AA544" s="17">
        <f t="shared" si="108"/>
        <v>-5.0811196291674632E-3</v>
      </c>
      <c r="AB544" s="17">
        <f t="shared" ca="1" si="109"/>
        <v>-4.4356675551062708E-3</v>
      </c>
    </row>
    <row r="545" spans="17:28">
      <c r="Q545" s="3">
        <f>+'Share Values'!E539</f>
        <v>42681</v>
      </c>
      <c r="R545" s="4">
        <f ca="1">+'Share Values'!CD539</f>
        <v>1073404.122</v>
      </c>
      <c r="S545" s="9">
        <f t="shared" ca="1" si="104"/>
        <v>7.3404121999999905E-2</v>
      </c>
      <c r="T545" s="4">
        <f>+'Share Values'!C539</f>
        <v>14652.5</v>
      </c>
      <c r="U545" s="9">
        <f>Returns!T545/Returns!$T$18-1</f>
        <v>-1.0327313007416183E-2</v>
      </c>
      <c r="V545" s="9"/>
      <c r="W545" s="17">
        <f t="shared" ca="1" si="105"/>
        <v>-9.0962110678804997E-4</v>
      </c>
      <c r="X545" s="17">
        <f t="shared" ca="1" si="106"/>
        <v>-9.0962110678804997E-4</v>
      </c>
      <c r="Y545" s="17">
        <f t="shared" ca="1" si="107"/>
        <v>-2.0032238898329058E-2</v>
      </c>
      <c r="Z545" s="17"/>
      <c r="AA545" s="17">
        <f t="shared" si="108"/>
        <v>9.8695319553665506E-3</v>
      </c>
      <c r="AB545" s="17">
        <f t="shared" ca="1" si="109"/>
        <v>-1.0779153062154601E-2</v>
      </c>
    </row>
    <row r="546" spans="17:28">
      <c r="Q546" s="3">
        <f>+'Share Values'!E540</f>
        <v>42682</v>
      </c>
      <c r="R546" s="4">
        <f ca="1">+'Share Values'!CD540</f>
        <v>1073313.352</v>
      </c>
      <c r="S546" s="9">
        <f t="shared" ca="1" si="104"/>
        <v>7.3313351999999998E-2</v>
      </c>
      <c r="T546" s="4">
        <f>+'Share Values'!C540</f>
        <v>14656.8</v>
      </c>
      <c r="U546" s="9">
        <f>Returns!T546/Returns!$T$18-1</f>
        <v>-1.0036878436246233E-2</v>
      </c>
      <c r="V546" s="9"/>
      <c r="W546" s="17">
        <f t="shared" ca="1" si="105"/>
        <v>-8.4562745884420032E-5</v>
      </c>
      <c r="X546" s="17">
        <f t="shared" ca="1" si="106"/>
        <v>-8.4562745884420032E-5</v>
      </c>
      <c r="Y546" s="17">
        <f t="shared" ca="1" si="107"/>
        <v>-2.0115107663085996E-2</v>
      </c>
      <c r="Z546" s="17"/>
      <c r="AA546" s="17">
        <f t="shared" si="108"/>
        <v>2.9346527896256802E-4</v>
      </c>
      <c r="AB546" s="17">
        <f t="shared" ca="1" si="109"/>
        <v>-3.7802802484698805E-4</v>
      </c>
    </row>
    <row r="547" spans="17:28">
      <c r="Q547" s="3">
        <f>+'Share Values'!E541</f>
        <v>42683</v>
      </c>
      <c r="R547" s="4">
        <f ca="1">+'Share Values'!CD541</f>
        <v>1069572.0119999999</v>
      </c>
      <c r="S547" s="9">
        <f t="shared" ca="1" si="104"/>
        <v>6.957201199999985E-2</v>
      </c>
      <c r="T547" s="4">
        <f>+'Share Values'!C541</f>
        <v>14759.9</v>
      </c>
      <c r="U547" s="9">
        <f>Returns!T547/Returns!$T$18-1</f>
        <v>-3.0732030205194993E-3</v>
      </c>
      <c r="V547" s="9"/>
      <c r="W547" s="17">
        <f t="shared" ca="1" si="105"/>
        <v>-3.4857853887949597E-3</v>
      </c>
      <c r="X547" s="17">
        <f t="shared" ca="1" si="106"/>
        <v>-3.4857853887949597E-3</v>
      </c>
      <c r="Y547" s="17">
        <f t="shared" ca="1" si="107"/>
        <v>-2.3530776103494966E-2</v>
      </c>
      <c r="Z547" s="17"/>
      <c r="AA547" s="17">
        <f t="shared" si="108"/>
        <v>7.0342776049343581E-3</v>
      </c>
      <c r="AB547" s="17">
        <f t="shared" ca="1" si="109"/>
        <v>-1.0520062993729318E-2</v>
      </c>
    </row>
    <row r="548" spans="17:28">
      <c r="Q548" s="3">
        <f>+'Share Values'!E542</f>
        <v>42684</v>
      </c>
      <c r="R548" s="4">
        <f ca="1">+'Share Values'!CD542</f>
        <v>1066904.9419999998</v>
      </c>
      <c r="S548" s="9">
        <f t="shared" ca="1" si="104"/>
        <v>6.6904941999999856E-2</v>
      </c>
      <c r="T548" s="4">
        <f>+'Share Values'!C542</f>
        <v>14744.3</v>
      </c>
      <c r="U548" s="9">
        <f>Returns!T548/Returns!$T$18-1</f>
        <v>-4.1268726275548451E-3</v>
      </c>
      <c r="V548" s="9"/>
      <c r="W548" s="17">
        <f t="shared" ca="1" si="105"/>
        <v>-2.4935861915579283E-3</v>
      </c>
      <c r="X548" s="17">
        <f t="shared" ca="1" si="106"/>
        <v>-2.4935861915579283E-3</v>
      </c>
      <c r="Y548" s="17">
        <f t="shared" ca="1" si="107"/>
        <v>-2.5965686276684607E-2</v>
      </c>
      <c r="Z548" s="17"/>
      <c r="AA548" s="17">
        <f t="shared" si="108"/>
        <v>-1.0569177297949928E-3</v>
      </c>
      <c r="AB548" s="17">
        <f t="shared" ca="1" si="109"/>
        <v>-1.4366684617629355E-3</v>
      </c>
    </row>
    <row r="549" spans="17:28">
      <c r="Q549" s="3">
        <f>+'Share Values'!E543</f>
        <v>42685</v>
      </c>
      <c r="R549" s="4">
        <f ca="1">+'Share Values'!CD543</f>
        <v>1052733.3419999999</v>
      </c>
      <c r="S549" s="9">
        <f t="shared" ca="1" si="104"/>
        <v>5.2733342000000016E-2</v>
      </c>
      <c r="T549" s="4">
        <f>+'Share Values'!C543</f>
        <v>14555.4</v>
      </c>
      <c r="U549" s="9">
        <f>Returns!T549/Returns!$T$18-1</f>
        <v>-1.6885730881975536E-2</v>
      </c>
      <c r="V549" s="9"/>
      <c r="W549" s="17">
        <f t="shared" ca="1" si="105"/>
        <v>-1.3282907822541379E-2</v>
      </c>
      <c r="X549" s="17">
        <f t="shared" ca="1" si="106"/>
        <v>-1.3282907822541379E-2</v>
      </c>
      <c r="Y549" s="17">
        <f t="shared" ca="1" si="107"/>
        <v>-3.8903694281863799E-2</v>
      </c>
      <c r="Z549" s="17"/>
      <c r="AA549" s="17">
        <f t="shared" si="108"/>
        <v>-1.2811730634889384E-2</v>
      </c>
      <c r="AB549" s="17">
        <f t="shared" ca="1" si="109"/>
        <v>-4.7117718765199434E-4</v>
      </c>
    </row>
    <row r="550" spans="17:28">
      <c r="Q550" s="3">
        <f>+'Share Values'!E544</f>
        <v>42688</v>
      </c>
      <c r="R550" s="4">
        <f ca="1">+'Share Values'!CD544</f>
        <v>1062176.5119999999</v>
      </c>
      <c r="S550" s="9">
        <f t="shared" ca="1" si="104"/>
        <v>6.2176511999999962E-2</v>
      </c>
      <c r="T550" s="4">
        <f>+'Share Values'!C544</f>
        <v>14598.5</v>
      </c>
      <c r="U550" s="9">
        <f>Returns!T550/Returns!$T$18-1</f>
        <v>-1.3974630877922944E-2</v>
      </c>
      <c r="V550" s="9"/>
      <c r="W550" s="17">
        <f t="shared" ca="1" si="105"/>
        <v>8.9701443121956714E-3</v>
      </c>
      <c r="X550" s="17">
        <f t="shared" ca="1" si="106"/>
        <v>0</v>
      </c>
      <c r="Y550" s="17" t="str">
        <f t="shared" ca="1" si="107"/>
        <v/>
      </c>
      <c r="Z550" s="17"/>
      <c r="AA550" s="17">
        <f t="shared" si="108"/>
        <v>2.9611003476373021E-3</v>
      </c>
      <c r="AB550" s="17">
        <f t="shared" ca="1" si="109"/>
        <v>6.0090439645583693E-3</v>
      </c>
    </row>
    <row r="551" spans="17:28">
      <c r="Q551" s="3">
        <f>+'Share Values'!E545</f>
        <v>42689</v>
      </c>
      <c r="R551" s="4">
        <f ca="1">+'Share Values'!CD545</f>
        <v>1070000.9319999998</v>
      </c>
      <c r="S551" s="9">
        <f t="shared" ca="1" si="104"/>
        <v>7.0000931999999905E-2</v>
      </c>
      <c r="T551" s="4">
        <f>+'Share Values'!C545</f>
        <v>14756.1</v>
      </c>
      <c r="U551" s="9">
        <f>Returns!T551/Returns!$T$18-1</f>
        <v>-3.3298661299254739E-3</v>
      </c>
      <c r="V551" s="9"/>
      <c r="W551" s="17">
        <f t="shared" ca="1" si="105"/>
        <v>7.3664027697875056E-3</v>
      </c>
      <c r="X551" s="17">
        <f t="shared" ca="1" si="106"/>
        <v>0</v>
      </c>
      <c r="Y551" s="17" t="str">
        <f t="shared" ca="1" si="107"/>
        <v/>
      </c>
      <c r="Z551" s="17"/>
      <c r="AA551" s="17">
        <f t="shared" si="108"/>
        <v>1.0795629687981645E-2</v>
      </c>
      <c r="AB551" s="17">
        <f t="shared" ca="1" si="109"/>
        <v>-3.4292269181941393E-3</v>
      </c>
    </row>
    <row r="552" spans="17:28">
      <c r="Q552" s="3">
        <f>+'Share Values'!E546</f>
        <v>42690</v>
      </c>
      <c r="R552" s="4">
        <f ca="1">+'Share Values'!CD546</f>
        <v>1073001.2019999998</v>
      </c>
      <c r="S552" s="9">
        <f t="shared" ca="1" si="104"/>
        <v>7.300120199999971E-2</v>
      </c>
      <c r="T552" s="4">
        <f>+'Share Values'!C546</f>
        <v>14733.2</v>
      </c>
      <c r="U552" s="9">
        <f>Returns!T552/Returns!$T$18-1</f>
        <v>-4.8765990787144053E-3</v>
      </c>
      <c r="V552" s="9"/>
      <c r="W552" s="17">
        <f t="shared" ca="1" si="105"/>
        <v>2.8039882118533477E-3</v>
      </c>
      <c r="X552" s="17">
        <f t="shared" ca="1" si="106"/>
        <v>0</v>
      </c>
      <c r="Y552" s="17" t="str">
        <f t="shared" ca="1" si="107"/>
        <v/>
      </c>
      <c r="Z552" s="17"/>
      <c r="AA552" s="17">
        <f t="shared" si="108"/>
        <v>-1.5519005699338173E-3</v>
      </c>
      <c r="AB552" s="17">
        <f t="shared" ca="1" si="109"/>
        <v>4.355888781787165E-3</v>
      </c>
    </row>
    <row r="553" spans="17:28">
      <c r="Q553" s="3">
        <f>+'Share Values'!E547</f>
        <v>42691</v>
      </c>
      <c r="R553" s="4">
        <f ca="1">+'Share Values'!CD547</f>
        <v>1081605.3119999999</v>
      </c>
      <c r="S553" s="9">
        <f t="shared" ca="1" si="104"/>
        <v>8.1605311999999985E-2</v>
      </c>
      <c r="T553" s="4">
        <f>+'Share Values'!C547</f>
        <v>14826.1</v>
      </c>
      <c r="U553" s="9">
        <f>Returns!T553/Returns!$T$18-1</f>
        <v>1.3981385170276361E-3</v>
      </c>
      <c r="V553" s="9"/>
      <c r="W553" s="17">
        <f t="shared" ca="1" si="105"/>
        <v>8.0187328625191956E-3</v>
      </c>
      <c r="X553" s="17">
        <f t="shared" ca="1" si="106"/>
        <v>0</v>
      </c>
      <c r="Y553" s="17" t="str">
        <f t="shared" ca="1" si="107"/>
        <v/>
      </c>
      <c r="Z553" s="17"/>
      <c r="AA553" s="17">
        <f t="shared" si="108"/>
        <v>6.3054869274834502E-3</v>
      </c>
      <c r="AB553" s="17">
        <f t="shared" ca="1" si="109"/>
        <v>1.7132459350357454E-3</v>
      </c>
    </row>
    <row r="554" spans="17:28">
      <c r="Q554" s="3">
        <f>+'Share Values'!E548</f>
        <v>42692</v>
      </c>
      <c r="R554" s="4">
        <f ca="1">+'Share Values'!CD548</f>
        <v>1085582.452</v>
      </c>
      <c r="S554" s="9">
        <f t="shared" ca="1" si="104"/>
        <v>8.5582452000000142E-2</v>
      </c>
      <c r="T554" s="4">
        <f>+'Share Values'!C548</f>
        <v>14864</v>
      </c>
      <c r="U554" s="9">
        <f>Returns!T554/Returns!$T$18-1</f>
        <v>3.9580153187350753E-3</v>
      </c>
      <c r="V554" s="9"/>
      <c r="W554" s="17">
        <f t="shared" ca="1" si="105"/>
        <v>3.6770714380516267E-3</v>
      </c>
      <c r="X554" s="17">
        <f t="shared" ca="1" si="106"/>
        <v>0</v>
      </c>
      <c r="Y554" s="17" t="str">
        <f t="shared" ca="1" si="107"/>
        <v/>
      </c>
      <c r="Z554" s="17"/>
      <c r="AA554" s="17">
        <f t="shared" si="108"/>
        <v>2.5563027363906254E-3</v>
      </c>
      <c r="AB554" s="17">
        <f t="shared" ca="1" si="109"/>
        <v>1.1207687016610013E-3</v>
      </c>
    </row>
    <row r="555" spans="17:28">
      <c r="Q555" s="3">
        <f>+'Share Values'!E549</f>
        <v>42695</v>
      </c>
      <c r="R555" s="4">
        <f ca="1">+'Share Values'!CD549</f>
        <v>1087481.2819999999</v>
      </c>
      <c r="S555" s="9">
        <f t="shared" ca="1" si="104"/>
        <v>8.7481281999999938E-2</v>
      </c>
      <c r="T555" s="4">
        <f>+'Share Values'!C549</f>
        <v>15039.9</v>
      </c>
      <c r="U555" s="9">
        <f>Returns!T555/Returns!$T$18-1</f>
        <v>1.5838815567293052E-2</v>
      </c>
      <c r="V555" s="9"/>
      <c r="W555" s="17">
        <f t="shared" ca="1" si="105"/>
        <v>1.7491347584899231E-3</v>
      </c>
      <c r="X555" s="17">
        <f t="shared" ca="1" si="106"/>
        <v>0</v>
      </c>
      <c r="Y555" s="17" t="str">
        <f t="shared" ca="1" si="107"/>
        <v/>
      </c>
      <c r="Z555" s="17"/>
      <c r="AA555" s="17">
        <f t="shared" si="108"/>
        <v>1.1833961248654434E-2</v>
      </c>
      <c r="AB555" s="17">
        <f t="shared" ca="1" si="109"/>
        <v>-1.0084826490164511E-2</v>
      </c>
    </row>
    <row r="556" spans="17:28">
      <c r="Q556" s="3">
        <f>+'Share Values'!E550</f>
        <v>42696</v>
      </c>
      <c r="R556" s="4">
        <f ca="1">+'Share Values'!CD550</f>
        <v>1093244.8319999999</v>
      </c>
      <c r="S556" s="9">
        <f t="shared" ca="1" si="104"/>
        <v>9.3244831999999889E-2</v>
      </c>
      <c r="T556" s="4">
        <f>+'Share Values'!C550</f>
        <v>15100.4</v>
      </c>
      <c r="U556" s="9">
        <f>Returns!T556/Returns!$T$18-1</f>
        <v>1.9925162440731059E-2</v>
      </c>
      <c r="V556" s="9"/>
      <c r="W556" s="17">
        <f t="shared" ca="1" si="105"/>
        <v>5.299907313714991E-3</v>
      </c>
      <c r="X556" s="17">
        <f t="shared" ca="1" si="106"/>
        <v>0</v>
      </c>
      <c r="Y556" s="17" t="str">
        <f t="shared" ca="1" si="107"/>
        <v/>
      </c>
      <c r="Z556" s="17"/>
      <c r="AA556" s="17">
        <f t="shared" si="108"/>
        <v>4.0226331292096962E-3</v>
      </c>
      <c r="AB556" s="17">
        <f t="shared" ca="1" si="109"/>
        <v>1.2772741845052948E-3</v>
      </c>
    </row>
    <row r="557" spans="17:28">
      <c r="Q557" s="3">
        <f>+'Share Values'!E551</f>
        <v>42697</v>
      </c>
      <c r="R557" s="4">
        <f ca="1">+'Share Values'!CD551</f>
        <v>1095605.662</v>
      </c>
      <c r="S557" s="9">
        <f t="shared" ca="1" si="104"/>
        <v>9.5605662000000091E-2</v>
      </c>
      <c r="T557" s="4">
        <f>+'Share Values'!C551</f>
        <v>15080.9</v>
      </c>
      <c r="U557" s="9">
        <f>Returns!T557/Returns!$T$18-1</f>
        <v>1.8608075431937099E-2</v>
      </c>
      <c r="V557" s="9"/>
      <c r="W557" s="17">
        <f t="shared" ca="1" si="105"/>
        <v>2.1594705329466279E-3</v>
      </c>
      <c r="X557" s="17">
        <f t="shared" ca="1" si="106"/>
        <v>0</v>
      </c>
      <c r="Y557" s="17" t="str">
        <f t="shared" ca="1" si="107"/>
        <v/>
      </c>
      <c r="Z557" s="17"/>
      <c r="AA557" s="17">
        <f t="shared" si="108"/>
        <v>-1.2913565203570565E-3</v>
      </c>
      <c r="AB557" s="17">
        <f t="shared" ca="1" si="109"/>
        <v>3.4508270533036844E-3</v>
      </c>
    </row>
    <row r="558" spans="17:28">
      <c r="Q558" s="3">
        <f>+'Share Values'!E552</f>
        <v>42698</v>
      </c>
      <c r="R558" s="4">
        <f ca="1">+'Share Values'!CD552</f>
        <v>1100145.4019999998</v>
      </c>
      <c r="S558" s="9">
        <f t="shared" ca="1" si="104"/>
        <v>0.10014540199999966</v>
      </c>
      <c r="T558" s="4">
        <f>+'Share Values'!C552</f>
        <v>15075.2</v>
      </c>
      <c r="U558" s="9">
        <f>Returns!T558/Returns!$T$18-1</f>
        <v>1.8223080767828082E-2</v>
      </c>
      <c r="V558" s="9"/>
      <c r="W558" s="17">
        <f t="shared" ca="1" si="105"/>
        <v>4.1435893930235057E-3</v>
      </c>
      <c r="X558" s="17">
        <f t="shared" ca="1" si="106"/>
        <v>0</v>
      </c>
      <c r="Y558" s="17" t="str">
        <f t="shared" ca="1" si="107"/>
        <v/>
      </c>
      <c r="Z558" s="17"/>
      <c r="AA558" s="17">
        <f t="shared" si="108"/>
        <v>-3.7796152749491885E-4</v>
      </c>
      <c r="AB558" s="17">
        <f t="shared" ca="1" si="109"/>
        <v>4.5215509205184246E-3</v>
      </c>
    </row>
    <row r="559" spans="17:28">
      <c r="Q559" s="3">
        <f>+'Share Values'!E553</f>
        <v>42699</v>
      </c>
      <c r="R559" s="4">
        <f ca="1">+'Share Values'!CD553</f>
        <v>1101362.1119999997</v>
      </c>
      <c r="S559" s="9">
        <f t="shared" ca="1" si="104"/>
        <v>0.10136211199999967</v>
      </c>
      <c r="T559" s="4">
        <f>+'Share Values'!C553</f>
        <v>15075.4</v>
      </c>
      <c r="U559" s="9">
        <f>Returns!T559/Returns!$T$18-1</f>
        <v>1.8236589352533583E-2</v>
      </c>
      <c r="V559" s="9"/>
      <c r="W559" s="17">
        <f t="shared" ca="1" si="105"/>
        <v>1.105953811003646E-3</v>
      </c>
      <c r="X559" s="17">
        <f t="shared" ca="1" si="106"/>
        <v>0</v>
      </c>
      <c r="Y559" s="17" t="str">
        <f t="shared" ca="1" si="107"/>
        <v/>
      </c>
      <c r="Z559" s="17"/>
      <c r="AA559" s="17">
        <f t="shared" si="108"/>
        <v>1.32668223307153E-5</v>
      </c>
      <c r="AB559" s="17">
        <f t="shared" ca="1" si="109"/>
        <v>1.0926869886729307E-3</v>
      </c>
    </row>
    <row r="560" spans="17:28">
      <c r="Q560" s="3">
        <f>+'Share Values'!E554</f>
        <v>42702</v>
      </c>
      <c r="R560" s="4">
        <f ca="1">+'Share Values'!CD554</f>
        <v>1102953.557</v>
      </c>
      <c r="S560" s="9">
        <f t="shared" ca="1" si="104"/>
        <v>0.10295355699999997</v>
      </c>
      <c r="T560" s="4">
        <f>+'Share Values'!C554</f>
        <v>15015.4</v>
      </c>
      <c r="U560" s="9">
        <f>Returns!T560/Returns!$T$18-1</f>
        <v>1.418401394085933E-2</v>
      </c>
      <c r="V560" s="9"/>
      <c r="W560" s="17">
        <f t="shared" ca="1" si="105"/>
        <v>1.4449788881063519E-3</v>
      </c>
      <c r="X560" s="17">
        <f t="shared" ca="1" si="106"/>
        <v>0</v>
      </c>
      <c r="Y560" s="17" t="str">
        <f t="shared" ca="1" si="107"/>
        <v/>
      </c>
      <c r="Z560" s="17"/>
      <c r="AA560" s="17">
        <f t="shared" si="108"/>
        <v>-3.9799938973427151E-3</v>
      </c>
      <c r="AB560" s="17">
        <f t="shared" ca="1" si="109"/>
        <v>5.424972785449067E-3</v>
      </c>
    </row>
    <row r="561" spans="17:28">
      <c r="Q561" s="3">
        <f>+'Share Values'!E555</f>
        <v>42703</v>
      </c>
      <c r="R561" s="4">
        <f ca="1">+'Share Values'!CD555</f>
        <v>1100314.1240000001</v>
      </c>
      <c r="S561" s="9">
        <f t="shared" ca="1" si="104"/>
        <v>0.10031412400000006</v>
      </c>
      <c r="T561" s="4">
        <f>+'Share Values'!C555</f>
        <v>14999.8</v>
      </c>
      <c r="U561" s="9">
        <f>Returns!T561/Returns!$T$18-1</f>
        <v>1.3130344333824207E-2</v>
      </c>
      <c r="V561" s="9"/>
      <c r="W561" s="17">
        <f t="shared" ca="1" si="105"/>
        <v>-2.3930590578801203E-3</v>
      </c>
      <c r="X561" s="17">
        <f t="shared" ca="1" si="106"/>
        <v>-2.3930590578801203E-3</v>
      </c>
      <c r="Y561" s="17">
        <f t="shared" ca="1" si="107"/>
        <v>-2.3930590578801203E-3</v>
      </c>
      <c r="Z561" s="17"/>
      <c r="AA561" s="17">
        <f t="shared" si="108"/>
        <v>-1.0389333617486507E-3</v>
      </c>
      <c r="AB561" s="17">
        <f t="shared" ca="1" si="109"/>
        <v>-1.3541256961314696E-3</v>
      </c>
    </row>
    <row r="562" spans="17:28">
      <c r="Q562" s="3">
        <f>+'Share Values'!E556</f>
        <v>42704</v>
      </c>
      <c r="R562" s="4">
        <f ca="1">+'Share Values'!CD556</f>
        <v>1098339.9439999999</v>
      </c>
      <c r="S562" s="9">
        <f t="shared" ca="1" si="104"/>
        <v>9.8339943999999901E-2</v>
      </c>
      <c r="T562" s="4">
        <f>+'Share Values'!C556</f>
        <v>15082.9</v>
      </c>
      <c r="U562" s="9">
        <f>Returns!T562/Returns!$T$18-1</f>
        <v>1.8743161278992782E-2</v>
      </c>
      <c r="V562" s="9"/>
      <c r="W562" s="17">
        <f t="shared" ca="1" si="105"/>
        <v>-1.7941967270431736E-3</v>
      </c>
      <c r="X562" s="17">
        <f t="shared" ca="1" si="106"/>
        <v>-1.7941967270431736E-3</v>
      </c>
      <c r="Y562" s="17">
        <f t="shared" ca="1" si="107"/>
        <v>-4.1829621661940708E-3</v>
      </c>
      <c r="Z562" s="17"/>
      <c r="AA562" s="17">
        <f t="shared" si="108"/>
        <v>5.5400738676516514E-3</v>
      </c>
      <c r="AB562" s="17">
        <f t="shared" ca="1" si="109"/>
        <v>-7.334270594694825E-3</v>
      </c>
    </row>
    <row r="563" spans="17:28">
      <c r="Q563" s="3">
        <f>+'Share Values'!E557</f>
        <v>42705</v>
      </c>
      <c r="R563" s="4">
        <f ca="1">+'Share Values'!CD557</f>
        <v>1097555.514</v>
      </c>
      <c r="S563" s="9">
        <f t="shared" ca="1" si="104"/>
        <v>9.7555513999999954E-2</v>
      </c>
      <c r="T563" s="4">
        <f>+'Share Values'!C557</f>
        <v>15027.5</v>
      </c>
      <c r="U563" s="9">
        <f>Returns!T563/Returns!$T$18-1</f>
        <v>1.5001283315547065E-2</v>
      </c>
      <c r="V563" s="9"/>
      <c r="W563" s="17">
        <f t="shared" ca="1" si="105"/>
        <v>-7.1419600487543367E-4</v>
      </c>
      <c r="X563" s="17">
        <f t="shared" ca="1" si="106"/>
        <v>-7.1419600487543367E-4</v>
      </c>
      <c r="Y563" s="17">
        <f t="shared" ca="1" si="107"/>
        <v>-4.8941707162019066E-3</v>
      </c>
      <c r="Z563" s="17"/>
      <c r="AA563" s="17">
        <f t="shared" si="108"/>
        <v>-3.6730337004157176E-3</v>
      </c>
      <c r="AB563" s="17">
        <f t="shared" ca="1" si="109"/>
        <v>2.958837695540284E-3</v>
      </c>
    </row>
    <row r="564" spans="17:28">
      <c r="Q564" s="3">
        <f>+'Share Values'!E558</f>
        <v>42706</v>
      </c>
      <c r="R564" s="4">
        <f ca="1">+'Share Values'!CD558</f>
        <v>1101559.7239999999</v>
      </c>
      <c r="S564" s="9">
        <f t="shared" ca="1" si="104"/>
        <v>0.10155972399999991</v>
      </c>
      <c r="T564" s="4">
        <f>+'Share Values'!C558</f>
        <v>15052.5</v>
      </c>
      <c r="U564" s="9">
        <f>Returns!T564/Returns!$T$18-1</f>
        <v>1.6689856403744541E-2</v>
      </c>
      <c r="V564" s="9"/>
      <c r="W564" s="17">
        <f t="shared" ca="1" si="105"/>
        <v>3.648298376641268E-3</v>
      </c>
      <c r="X564" s="17">
        <f t="shared" ca="1" si="106"/>
        <v>0</v>
      </c>
      <c r="Y564" s="17" t="str">
        <f t="shared" ca="1" si="107"/>
        <v/>
      </c>
      <c r="Z564" s="17"/>
      <c r="AA564" s="17">
        <f t="shared" si="108"/>
        <v>1.6636167027117565E-3</v>
      </c>
      <c r="AB564" s="17">
        <f t="shared" ca="1" si="109"/>
        <v>1.9846816739295114E-3</v>
      </c>
    </row>
    <row r="565" spans="17:28">
      <c r="Q565" s="3">
        <f>+'Share Values'!E559</f>
        <v>42709</v>
      </c>
      <c r="R565" s="4">
        <f ca="1">+'Share Values'!CD559</f>
        <v>1102709.5439999998</v>
      </c>
      <c r="S565" s="9">
        <f t="shared" ca="1" si="104"/>
        <v>0.10270954399999965</v>
      </c>
      <c r="T565" s="4">
        <f>+'Share Values'!C559</f>
        <v>15095.2</v>
      </c>
      <c r="U565" s="9">
        <f>Returns!T565/Returns!$T$18-1</f>
        <v>1.9573939238386018E-2</v>
      </c>
      <c r="V565" s="9"/>
      <c r="W565" s="17">
        <f t="shared" ca="1" si="105"/>
        <v>1.0438108574128968E-3</v>
      </c>
      <c r="X565" s="17">
        <f t="shared" ca="1" si="106"/>
        <v>0</v>
      </c>
      <c r="Y565" s="17" t="str">
        <f t="shared" ca="1" si="107"/>
        <v/>
      </c>
      <c r="Z565" s="17"/>
      <c r="AA565" s="17">
        <f t="shared" si="108"/>
        <v>2.8367380833749234E-3</v>
      </c>
      <c r="AB565" s="17">
        <f t="shared" ca="1" si="109"/>
        <v>-1.7929272259620266E-3</v>
      </c>
    </row>
    <row r="566" spans="17:28">
      <c r="Q566" s="3">
        <f>+'Share Values'!E560</f>
        <v>42710</v>
      </c>
      <c r="R566" s="4">
        <f ca="1">+'Share Values'!CD560</f>
        <v>1099679.1140000001</v>
      </c>
      <c r="S566" s="9">
        <f t="shared" ca="1" si="104"/>
        <v>9.9679113999999958E-2</v>
      </c>
      <c r="T566" s="4">
        <f>+'Share Values'!C560</f>
        <v>15125.8</v>
      </c>
      <c r="U566" s="9">
        <f>Returns!T566/Returns!$T$18-1</f>
        <v>2.164075269833976E-2</v>
      </c>
      <c r="V566" s="9"/>
      <c r="W566" s="17">
        <f t="shared" ca="1" si="105"/>
        <v>-2.7481670186756402E-3</v>
      </c>
      <c r="X566" s="17">
        <f t="shared" ca="1" si="106"/>
        <v>-2.7481670186756402E-3</v>
      </c>
      <c r="Y566" s="17">
        <f t="shared" ca="1" si="107"/>
        <v>-2.7481670186756402E-3</v>
      </c>
      <c r="Z566" s="17"/>
      <c r="AA566" s="17">
        <f t="shared" si="108"/>
        <v>2.0271344533360214E-3</v>
      </c>
      <c r="AB566" s="17">
        <f t="shared" ca="1" si="109"/>
        <v>-4.7753014720116616E-3</v>
      </c>
    </row>
    <row r="567" spans="17:28">
      <c r="Q567" s="3">
        <f>+'Share Values'!E561</f>
        <v>42711</v>
      </c>
      <c r="R567" s="4">
        <f ca="1">+'Share Values'!CD561</f>
        <v>1101276.4139999999</v>
      </c>
      <c r="S567" s="9">
        <f t="shared" ca="1" si="104"/>
        <v>0.10127641399999998</v>
      </c>
      <c r="T567" s="4">
        <f>+'Share Values'!C561</f>
        <v>15237.8</v>
      </c>
      <c r="U567" s="9">
        <f>Returns!T567/Returns!$T$18-1</f>
        <v>2.920556013346487E-2</v>
      </c>
      <c r="V567" s="9"/>
      <c r="W567" s="17">
        <f t="shared" ca="1" si="105"/>
        <v>1.4525146287354129E-3</v>
      </c>
      <c r="X567" s="17">
        <f t="shared" ca="1" si="106"/>
        <v>0</v>
      </c>
      <c r="Y567" s="17" t="str">
        <f t="shared" ca="1" si="107"/>
        <v/>
      </c>
      <c r="Z567" s="17"/>
      <c r="AA567" s="17">
        <f t="shared" si="108"/>
        <v>7.4045670311653211E-3</v>
      </c>
      <c r="AB567" s="17">
        <f t="shared" ca="1" si="109"/>
        <v>-5.9520524024299082E-3</v>
      </c>
    </row>
    <row r="568" spans="17:28">
      <c r="Q568" s="3">
        <f>+'Share Values'!E562</f>
        <v>42712</v>
      </c>
      <c r="R568" s="4">
        <f ca="1">+'Share Values'!CD562</f>
        <v>1104108.4339999999</v>
      </c>
      <c r="S568" s="9">
        <f t="shared" ca="1" si="104"/>
        <v>0.10410843399999981</v>
      </c>
      <c r="T568" s="4">
        <f>+'Share Values'!C562</f>
        <v>15295.2</v>
      </c>
      <c r="U568" s="9">
        <f>Returns!T568/Returns!$T$18-1</f>
        <v>3.3082523943966491E-2</v>
      </c>
      <c r="V568" s="9"/>
      <c r="W568" s="17">
        <f t="shared" ca="1" si="105"/>
        <v>2.5715796361367449E-3</v>
      </c>
      <c r="X568" s="17">
        <f t="shared" ca="1" si="106"/>
        <v>0</v>
      </c>
      <c r="Y568" s="17" t="str">
        <f t="shared" ca="1" si="107"/>
        <v/>
      </c>
      <c r="Z568" s="17"/>
      <c r="AA568" s="17">
        <f t="shared" si="108"/>
        <v>3.7669479846174081E-3</v>
      </c>
      <c r="AB568" s="17">
        <f t="shared" ca="1" si="109"/>
        <v>-1.1953683484806632E-3</v>
      </c>
    </row>
    <row r="569" spans="17:28">
      <c r="Q569" s="3">
        <f>+'Share Values'!E563</f>
        <v>42713</v>
      </c>
      <c r="R569" s="4">
        <f ca="1">+'Share Values'!CD563</f>
        <v>1101665.6239999998</v>
      </c>
      <c r="S569" s="9">
        <f t="shared" ca="1" si="104"/>
        <v>0.10166562399999979</v>
      </c>
      <c r="T569" s="4">
        <f>+'Share Values'!C563</f>
        <v>15312.2</v>
      </c>
      <c r="U569" s="9">
        <f>Returns!T569/Returns!$T$18-1</f>
        <v>3.4230753643940792E-2</v>
      </c>
      <c r="V569" s="9"/>
      <c r="W569" s="17">
        <f t="shared" ca="1" si="105"/>
        <v>-2.2124729100656548E-3</v>
      </c>
      <c r="X569" s="17">
        <f t="shared" ca="1" si="106"/>
        <v>-2.2124729100656548E-3</v>
      </c>
      <c r="Y569" s="17">
        <f t="shared" ca="1" si="107"/>
        <v>-2.2124729100656548E-3</v>
      </c>
      <c r="Z569" s="17"/>
      <c r="AA569" s="17">
        <f t="shared" si="108"/>
        <v>1.111459804383097E-3</v>
      </c>
      <c r="AB569" s="17">
        <f t="shared" ca="1" si="109"/>
        <v>-3.3239327144487518E-3</v>
      </c>
    </row>
    <row r="570" spans="17:28">
      <c r="Q570" s="3">
        <f>+'Share Values'!E564</f>
        <v>42716</v>
      </c>
      <c r="R570" s="4">
        <f ca="1">+'Share Values'!CD564</f>
        <v>1096810.8540000001</v>
      </c>
      <c r="S570" s="9">
        <f t="shared" ca="1" si="104"/>
        <v>9.6810854000000113E-2</v>
      </c>
      <c r="T570" s="4">
        <f>+'Share Values'!C564</f>
        <v>15287.7</v>
      </c>
      <c r="U570" s="9">
        <f>Returns!T570/Returns!$T$18-1</f>
        <v>3.2575952017507293E-2</v>
      </c>
      <c r="V570" s="9"/>
      <c r="W570" s="17">
        <f t="shared" ca="1" si="105"/>
        <v>-4.4067545489644422E-3</v>
      </c>
      <c r="X570" s="17">
        <f t="shared" ca="1" si="106"/>
        <v>-4.4067545489644422E-3</v>
      </c>
      <c r="Y570" s="17">
        <f t="shared" ca="1" si="107"/>
        <v>-6.6094776339692407E-3</v>
      </c>
      <c r="Z570" s="17"/>
      <c r="AA570" s="17">
        <f t="shared" si="108"/>
        <v>-1.6000313475529326E-3</v>
      </c>
      <c r="AB570" s="17">
        <f t="shared" ca="1" si="109"/>
        <v>-2.8067232014115095E-3</v>
      </c>
    </row>
    <row r="571" spans="17:28">
      <c r="Q571" s="3">
        <f>+'Share Values'!E565</f>
        <v>42717</v>
      </c>
      <c r="R571" s="4">
        <f ca="1">+'Share Values'!CD565</f>
        <v>1096122.1439999999</v>
      </c>
      <c r="S571" s="9">
        <f t="shared" ca="1" si="104"/>
        <v>9.6122143999999965E-2</v>
      </c>
      <c r="T571" s="4">
        <f>+'Share Values'!C565</f>
        <v>15385.3</v>
      </c>
      <c r="U571" s="9">
        <f>Returns!T571/Returns!$T$18-1</f>
        <v>3.9168141353830288E-2</v>
      </c>
      <c r="V571" s="9"/>
      <c r="W571" s="17">
        <f t="shared" ca="1" si="105"/>
        <v>-6.2792048190307703E-4</v>
      </c>
      <c r="X571" s="17">
        <f t="shared" ca="1" si="106"/>
        <v>-6.2792048190307703E-4</v>
      </c>
      <c r="Y571" s="17">
        <f t="shared" ca="1" si="107"/>
        <v>-7.2332478894913121E-3</v>
      </c>
      <c r="Z571" s="17"/>
      <c r="AA571" s="17">
        <f t="shared" si="108"/>
        <v>6.3842173773687172E-3</v>
      </c>
      <c r="AB571" s="17">
        <f t="shared" ca="1" si="109"/>
        <v>-7.0121378592717942E-3</v>
      </c>
    </row>
    <row r="572" spans="17:28">
      <c r="Q572" s="3">
        <f>+'Share Values'!E566</f>
        <v>42718</v>
      </c>
      <c r="R572" s="4">
        <f ca="1">+'Share Values'!CD566</f>
        <v>1088208.8939999999</v>
      </c>
      <c r="S572" s="9">
        <f t="shared" ca="1" si="104"/>
        <v>8.8208893999999871E-2</v>
      </c>
      <c r="T572" s="4">
        <f>+'Share Values'!C566</f>
        <v>15197.2</v>
      </c>
      <c r="U572" s="9">
        <f>Returns!T572/Returns!$T$18-1</f>
        <v>2.6463317438232048E-2</v>
      </c>
      <c r="V572" s="9"/>
      <c r="W572" s="17">
        <f t="shared" ca="1" si="105"/>
        <v>-7.219314054839443E-3</v>
      </c>
      <c r="X572" s="17">
        <f t="shared" ca="1" si="106"/>
        <v>-7.219314054839443E-3</v>
      </c>
      <c r="Y572" s="17">
        <f t="shared" ca="1" si="107"/>
        <v>-1.4400342856179971E-2</v>
      </c>
      <c r="Z572" s="17"/>
      <c r="AA572" s="17">
        <f t="shared" si="108"/>
        <v>-1.2225955944960343E-2</v>
      </c>
      <c r="AB572" s="17">
        <f t="shared" ca="1" si="109"/>
        <v>5.0066418901208998E-3</v>
      </c>
    </row>
    <row r="573" spans="17:28">
      <c r="Q573" s="3">
        <f>+'Share Values'!E567</f>
        <v>42719</v>
      </c>
      <c r="R573" s="4">
        <f ca="1">+'Share Values'!CD567</f>
        <v>1088335.6339999998</v>
      </c>
      <c r="S573" s="9">
        <f t="shared" ca="1" si="104"/>
        <v>8.8335633999999885E-2</v>
      </c>
      <c r="T573" s="4">
        <f>+'Share Values'!C567</f>
        <v>15218.3</v>
      </c>
      <c r="U573" s="9">
        <f>Returns!T573/Returns!$T$18-1</f>
        <v>2.7888473124670687E-2</v>
      </c>
      <c r="V573" s="9"/>
      <c r="W573" s="17">
        <f t="shared" ca="1" si="105"/>
        <v>1.1646660921327268E-4</v>
      </c>
      <c r="X573" s="17">
        <f t="shared" ca="1" si="106"/>
        <v>0</v>
      </c>
      <c r="Y573" s="17" t="str">
        <f t="shared" ca="1" si="107"/>
        <v/>
      </c>
      <c r="Z573" s="17"/>
      <c r="AA573" s="17">
        <f t="shared" si="108"/>
        <v>1.3884136551469695E-3</v>
      </c>
      <c r="AB573" s="17">
        <f t="shared" ca="1" si="109"/>
        <v>-1.2719470459336968E-3</v>
      </c>
    </row>
    <row r="574" spans="17:28">
      <c r="Q574" s="3">
        <f>+'Share Values'!E568</f>
        <v>42720</v>
      </c>
      <c r="R574" s="4">
        <f ca="1">+'Share Values'!CD568</f>
        <v>1089407.9639999999</v>
      </c>
      <c r="S574" s="9">
        <f t="shared" ca="1" si="104"/>
        <v>8.940796399999984E-2</v>
      </c>
      <c r="T574" s="4">
        <f>+'Share Values'!C568</f>
        <v>15252.2</v>
      </c>
      <c r="U574" s="9">
        <f>Returns!T574/Returns!$T$18-1</f>
        <v>3.0178178232266761E-2</v>
      </c>
      <c r="V574" s="9"/>
      <c r="W574" s="17">
        <f t="shared" ca="1" si="105"/>
        <v>9.852934761116483E-4</v>
      </c>
      <c r="X574" s="17">
        <f t="shared" ca="1" si="106"/>
        <v>0</v>
      </c>
      <c r="Y574" s="17" t="str">
        <f t="shared" ca="1" si="107"/>
        <v/>
      </c>
      <c r="Z574" s="17"/>
      <c r="AA574" s="17">
        <f t="shared" si="108"/>
        <v>2.2275812672900575E-3</v>
      </c>
      <c r="AB574" s="17">
        <f t="shared" ca="1" si="109"/>
        <v>-1.2422877911784092E-3</v>
      </c>
    </row>
    <row r="575" spans="17:28">
      <c r="Q575" s="3">
        <f>+'Share Values'!E569</f>
        <v>42723</v>
      </c>
      <c r="R575" s="4">
        <f ca="1">+'Share Values'!CD569</f>
        <v>1086216.2339999997</v>
      </c>
      <c r="S575" s="9">
        <f t="shared" ca="1" si="104"/>
        <v>8.621623399999967E-2</v>
      </c>
      <c r="T575" s="4">
        <f>+'Share Values'!C569</f>
        <v>15269.9</v>
      </c>
      <c r="U575" s="9">
        <f>Returns!T575/Returns!$T$18-1</f>
        <v>3.137368797871054E-2</v>
      </c>
      <c r="V575" s="9"/>
      <c r="W575" s="17">
        <f t="shared" ca="1" si="105"/>
        <v>-2.9297839794387714E-3</v>
      </c>
      <c r="X575" s="17">
        <f t="shared" ca="1" si="106"/>
        <v>-2.9297839794387714E-3</v>
      </c>
      <c r="Y575" s="17">
        <f t="shared" ca="1" si="107"/>
        <v>-2.9297839794387714E-3</v>
      </c>
      <c r="Z575" s="17"/>
      <c r="AA575" s="17">
        <f t="shared" si="108"/>
        <v>1.1604883229958673E-3</v>
      </c>
      <c r="AB575" s="17">
        <f t="shared" ca="1" si="109"/>
        <v>-4.0902723024346388E-3</v>
      </c>
    </row>
    <row r="576" spans="17:28">
      <c r="Q576" s="3">
        <f>+'Share Values'!E570</f>
        <v>42724</v>
      </c>
      <c r="R576" s="4">
        <f ca="1">+'Share Values'!CD570</f>
        <v>1088793.6039999998</v>
      </c>
      <c r="S576" s="9">
        <f t="shared" ca="1" si="104"/>
        <v>8.8793603999999915E-2</v>
      </c>
      <c r="T576" s="4">
        <f>+'Share Values'!C570</f>
        <v>15293</v>
      </c>
      <c r="U576" s="9">
        <f>Returns!T576/Returns!$T$18-1</f>
        <v>3.2933929512205085E-2</v>
      </c>
      <c r="V576" s="9"/>
      <c r="W576" s="17">
        <f t="shared" ca="1" si="105"/>
        <v>2.3727964279349756E-3</v>
      </c>
      <c r="X576" s="17">
        <f t="shared" ca="1" si="106"/>
        <v>0</v>
      </c>
      <c r="Y576" s="17" t="str">
        <f t="shared" ca="1" si="107"/>
        <v/>
      </c>
      <c r="Z576" s="17"/>
      <c r="AA576" s="17">
        <f t="shared" si="108"/>
        <v>1.5127800444010298E-3</v>
      </c>
      <c r="AB576" s="17">
        <f t="shared" ca="1" si="109"/>
        <v>8.6001638353394583E-4</v>
      </c>
    </row>
    <row r="577" spans="17:28">
      <c r="Q577" s="3">
        <f>+'Share Values'!E571</f>
        <v>42725</v>
      </c>
      <c r="R577" s="4">
        <f ca="1">+'Share Values'!CD571</f>
        <v>1089388.264</v>
      </c>
      <c r="S577" s="9">
        <f t="shared" ca="1" si="104"/>
        <v>8.9388263999999884E-2</v>
      </c>
      <c r="T577" s="4">
        <f>+'Share Values'!C571</f>
        <v>15305.9</v>
      </c>
      <c r="U577" s="9">
        <f>Returns!T577/Returns!$T$18-1</f>
        <v>3.3805233225715048E-2</v>
      </c>
      <c r="V577" s="9"/>
      <c r="W577" s="17">
        <f t="shared" ca="1" si="105"/>
        <v>5.4616411945795917E-4</v>
      </c>
      <c r="X577" s="17">
        <f t="shared" ca="1" si="106"/>
        <v>0</v>
      </c>
      <c r="Y577" s="17" t="str">
        <f t="shared" ca="1" si="107"/>
        <v/>
      </c>
      <c r="Z577" s="17"/>
      <c r="AA577" s="17">
        <f t="shared" si="108"/>
        <v>8.4352318054015107E-4</v>
      </c>
      <c r="AB577" s="17">
        <f t="shared" ca="1" si="109"/>
        <v>-2.973590610821919E-4</v>
      </c>
    </row>
    <row r="578" spans="17:28">
      <c r="Q578" s="3">
        <f>+'Share Values'!E572</f>
        <v>42726</v>
      </c>
      <c r="R578" s="4">
        <f ca="1">+'Share Values'!CD572</f>
        <v>1091591.4040000001</v>
      </c>
      <c r="S578" s="9">
        <f t="shared" ca="1" si="104"/>
        <v>9.1591404000000098E-2</v>
      </c>
      <c r="T578" s="4">
        <f>+'Share Values'!C572</f>
        <v>15335.2</v>
      </c>
      <c r="U578" s="9">
        <f>Returns!T578/Returns!$T$18-1</f>
        <v>3.5784240885082585E-2</v>
      </c>
      <c r="V578" s="9"/>
      <c r="W578" s="17">
        <f t="shared" ca="1" si="105"/>
        <v>2.0223643606280817E-3</v>
      </c>
      <c r="X578" s="17">
        <f t="shared" ca="1" si="106"/>
        <v>0</v>
      </c>
      <c r="Y578" s="17" t="str">
        <f t="shared" ca="1" si="107"/>
        <v/>
      </c>
      <c r="Z578" s="17"/>
      <c r="AA578" s="17">
        <f t="shared" si="108"/>
        <v>1.9142944877466039E-3</v>
      </c>
      <c r="AB578" s="17">
        <f t="shared" ca="1" si="109"/>
        <v>1.0806987288147774E-4</v>
      </c>
    </row>
    <row r="579" spans="17:28">
      <c r="Q579" s="3">
        <f>+'Share Values'!E573</f>
        <v>42727</v>
      </c>
      <c r="R579" s="4">
        <f ca="1">+'Share Values'!CD573</f>
        <v>1090431.6439999999</v>
      </c>
      <c r="S579" s="9">
        <f t="shared" ca="1" si="104"/>
        <v>9.0431643999999922E-2</v>
      </c>
      <c r="T579" s="4">
        <f>+'Share Values'!C573</f>
        <v>15328.2</v>
      </c>
      <c r="U579" s="9">
        <f>Returns!T579/Returns!$T$18-1</f>
        <v>3.5311440420387141E-2</v>
      </c>
      <c r="V579" s="9"/>
      <c r="W579" s="17">
        <f t="shared" ca="1" si="105"/>
        <v>-1.0624488208229588E-3</v>
      </c>
      <c r="X579" s="17">
        <f t="shared" ca="1" si="106"/>
        <v>-1.0624488208229588E-3</v>
      </c>
      <c r="Y579" s="17">
        <f t="shared" ca="1" si="107"/>
        <v>-1.0624488208229588E-3</v>
      </c>
      <c r="Z579" s="17"/>
      <c r="AA579" s="17">
        <f t="shared" si="108"/>
        <v>-4.5646616933592288E-4</v>
      </c>
      <c r="AB579" s="17">
        <f t="shared" ca="1" si="109"/>
        <v>-6.0598265148703589E-4</v>
      </c>
    </row>
    <row r="580" spans="17:28">
      <c r="Q580" s="3">
        <f>+'Share Values'!E574</f>
        <v>42732</v>
      </c>
      <c r="R580" s="4">
        <f ca="1">+'Share Values'!CD574</f>
        <v>1097738.2711999998</v>
      </c>
      <c r="S580" s="9">
        <f t="shared" ca="1" si="104"/>
        <v>9.7738271199999893E-2</v>
      </c>
      <c r="T580" s="4">
        <f>+'Share Values'!C574</f>
        <v>15361.1</v>
      </c>
      <c r="U580" s="9">
        <f>Returns!T580/Returns!$T$18-1</f>
        <v>3.7533602604455263E-2</v>
      </c>
      <c r="V580" s="9"/>
      <c r="W580" s="17">
        <f t="shared" ca="1" si="105"/>
        <v>6.7006742148432163E-3</v>
      </c>
      <c r="X580" s="17">
        <f t="shared" ca="1" si="106"/>
        <v>0</v>
      </c>
      <c r="Y580" s="17" t="str">
        <f t="shared" ca="1" si="107"/>
        <v/>
      </c>
      <c r="Z580" s="17"/>
      <c r="AA580" s="17">
        <f t="shared" si="108"/>
        <v>2.1463707415090294E-3</v>
      </c>
      <c r="AB580" s="17">
        <f t="shared" ca="1" si="109"/>
        <v>4.5543034733341869E-3</v>
      </c>
    </row>
    <row r="581" spans="17:28">
      <c r="Q581" s="3">
        <f>+'Share Values'!E575</f>
        <v>42733</v>
      </c>
      <c r="R581" s="4">
        <f ca="1">+'Share Values'!CD575</f>
        <v>1104203.8611999999</v>
      </c>
      <c r="S581" s="9">
        <f t="shared" ca="1" si="104"/>
        <v>0.10420386120000003</v>
      </c>
      <c r="T581" s="4">
        <f>+'Share Values'!C575</f>
        <v>15422.1</v>
      </c>
      <c r="U581" s="9">
        <f>Returns!T581/Returns!$T$18-1</f>
        <v>4.1653720939657246E-2</v>
      </c>
      <c r="V581" s="9"/>
      <c r="W581" s="17">
        <f t="shared" ca="1" si="105"/>
        <v>5.8899194549646428E-3</v>
      </c>
      <c r="X581" s="17">
        <f t="shared" ca="1" si="106"/>
        <v>0</v>
      </c>
      <c r="Y581" s="17" t="str">
        <f t="shared" ca="1" si="107"/>
        <v/>
      </c>
      <c r="Z581" s="17"/>
      <c r="AA581" s="17">
        <f t="shared" si="108"/>
        <v>3.9710697801589312E-3</v>
      </c>
      <c r="AB581" s="17">
        <f t="shared" ca="1" si="109"/>
        <v>1.9188496748057116E-3</v>
      </c>
    </row>
    <row r="582" spans="17:28">
      <c r="Q582" s="3">
        <f>+'Share Values'!E576</f>
        <v>42734</v>
      </c>
      <c r="R582" s="4">
        <f ca="1">+'Share Values'!CD576</f>
        <v>1103370.6412</v>
      </c>
      <c r="S582" s="9">
        <f t="shared" ca="1" si="104"/>
        <v>0.10337064119999995</v>
      </c>
      <c r="T582" s="4">
        <f>+'Share Values'!C576</f>
        <v>15287.6</v>
      </c>
      <c r="U582" s="9">
        <f>Returns!T582/Returns!$T$18-1</f>
        <v>3.256919772515432E-2</v>
      </c>
      <c r="V582" s="9"/>
      <c r="W582" s="17">
        <f t="shared" ca="1" si="105"/>
        <v>-7.5458892083068996E-4</v>
      </c>
      <c r="X582" s="17">
        <f t="shared" ca="1" si="106"/>
        <v>-7.5458892083068996E-4</v>
      </c>
      <c r="Y582" s="17">
        <f t="shared" ca="1" si="107"/>
        <v>-7.5458892083068996E-4</v>
      </c>
      <c r="Z582" s="17"/>
      <c r="AA582" s="17">
        <f t="shared" si="108"/>
        <v>-8.7212506727358807E-3</v>
      </c>
      <c r="AB582" s="17">
        <f t="shared" ca="1" si="109"/>
        <v>7.9666617519051908E-3</v>
      </c>
    </row>
    <row r="583" spans="17:28">
      <c r="Q583" s="3">
        <f>+'Share Values'!E577</f>
        <v>42738</v>
      </c>
      <c r="R583" s="4">
        <f ca="1">+'Share Values'!CD577</f>
        <v>1113200.7711999998</v>
      </c>
      <c r="S583" s="9">
        <f t="shared" ca="1" si="104"/>
        <v>0.11320077119999983</v>
      </c>
      <c r="T583" s="4">
        <f>+'Share Values'!C577</f>
        <v>15403</v>
      </c>
      <c r="U583" s="9">
        <f>Returns!T583/Returns!$T$18-1</f>
        <v>4.0363651100274289E-2</v>
      </c>
      <c r="V583" s="9"/>
      <c r="W583" s="17">
        <f t="shared" ca="1" si="105"/>
        <v>8.9091821305928853E-3</v>
      </c>
      <c r="X583" s="17">
        <f t="shared" ca="1" si="106"/>
        <v>0</v>
      </c>
      <c r="Y583" s="17" t="str">
        <f t="shared" ca="1" si="107"/>
        <v/>
      </c>
      <c r="Z583" s="17"/>
      <c r="AA583" s="17">
        <f t="shared" si="108"/>
        <v>7.5486014809387214E-3</v>
      </c>
      <c r="AB583" s="17">
        <f t="shared" ca="1" si="109"/>
        <v>1.3605806496541639E-3</v>
      </c>
    </row>
    <row r="584" spans="17:28">
      <c r="Q584" s="3">
        <f>+'Share Values'!E578</f>
        <v>42739</v>
      </c>
      <c r="R584" s="4">
        <f ca="1">+'Share Values'!CD578</f>
        <v>1121379.0011999998</v>
      </c>
      <c r="S584" s="9">
        <f t="shared" ca="1" si="104"/>
        <v>0.12137900119999978</v>
      </c>
      <c r="T584" s="4">
        <f>+'Share Values'!C578</f>
        <v>15516.8</v>
      </c>
      <c r="U584" s="9">
        <f>Returns!T584/Returns!$T$18-1</f>
        <v>4.8050035797749358E-2</v>
      </c>
      <c r="V584" s="9"/>
      <c r="W584" s="17">
        <f t="shared" ca="1" si="105"/>
        <v>7.346590311093637E-3</v>
      </c>
      <c r="X584" s="17">
        <f t="shared" ca="1" si="106"/>
        <v>0</v>
      </c>
      <c r="Y584" s="17" t="str">
        <f t="shared" ca="1" si="107"/>
        <v/>
      </c>
      <c r="Z584" s="17"/>
      <c r="AA584" s="17">
        <f t="shared" si="108"/>
        <v>7.3881711354930601E-3</v>
      </c>
      <c r="AB584" s="17">
        <f t="shared" ca="1" si="109"/>
        <v>-4.1580824399423122E-5</v>
      </c>
    </row>
    <row r="585" spans="17:28">
      <c r="Q585" s="3">
        <f>+'Share Values'!E579</f>
        <v>42740</v>
      </c>
      <c r="R585" s="4">
        <f ca="1">+'Share Values'!CD579</f>
        <v>1124612.5911999997</v>
      </c>
      <c r="S585" s="9">
        <f t="shared" ca="1" si="104"/>
        <v>0.12461259119999957</v>
      </c>
      <c r="T585" s="4">
        <f>+'Share Values'!C579</f>
        <v>15586.6</v>
      </c>
      <c r="U585" s="9">
        <f>Returns!T585/Returns!$T$18-1</f>
        <v>5.2764531859997188E-2</v>
      </c>
      <c r="V585" s="9"/>
      <c r="W585" s="17">
        <f t="shared" ca="1" si="105"/>
        <v>2.8835835132809962E-3</v>
      </c>
      <c r="X585" s="17">
        <f t="shared" ca="1" si="106"/>
        <v>0</v>
      </c>
      <c r="Y585" s="17" t="str">
        <f t="shared" ca="1" si="107"/>
        <v/>
      </c>
      <c r="Z585" s="17"/>
      <c r="AA585" s="17">
        <f t="shared" si="108"/>
        <v>4.4983501752939858E-3</v>
      </c>
      <c r="AB585" s="17">
        <f t="shared" ca="1" si="109"/>
        <v>-1.6147666620129897E-3</v>
      </c>
    </row>
    <row r="586" spans="17:28">
      <c r="Q586" s="3">
        <f>+'Share Values'!E580</f>
        <v>42741</v>
      </c>
      <c r="R586" s="4">
        <f ca="1">+'Share Values'!CD580</f>
        <v>1117314.4712</v>
      </c>
      <c r="S586" s="9">
        <f t="shared" ca="1" si="104"/>
        <v>0.11731447120000005</v>
      </c>
      <c r="T586" s="4">
        <f>+'Share Values'!C580</f>
        <v>15496.1</v>
      </c>
      <c r="U586" s="9">
        <f>Returns!T586/Returns!$T$18-1</f>
        <v>4.6651897280721943E-2</v>
      </c>
      <c r="V586" s="9"/>
      <c r="W586" s="17">
        <f t="shared" ca="1" si="105"/>
        <v>-6.4894525075629428E-3</v>
      </c>
      <c r="X586" s="17">
        <f t="shared" ca="1" si="106"/>
        <v>-6.4894525075629428E-3</v>
      </c>
      <c r="Y586" s="17">
        <f t="shared" ca="1" si="107"/>
        <v>-6.4894525075629428E-3</v>
      </c>
      <c r="Z586" s="17"/>
      <c r="AA586" s="17">
        <f t="shared" si="108"/>
        <v>-5.8062694878934229E-3</v>
      </c>
      <c r="AB586" s="17">
        <f t="shared" ca="1" si="109"/>
        <v>-6.8318301966951989E-4</v>
      </c>
    </row>
    <row r="587" spans="17:28">
      <c r="Q587" s="3">
        <f>+'Share Values'!E581</f>
        <v>42744</v>
      </c>
      <c r="R587" s="4">
        <f ca="1">+'Share Values'!CD581</f>
        <v>1117334.6812</v>
      </c>
      <c r="S587" s="9">
        <f t="shared" ca="1" si="104"/>
        <v>0.11733468120000001</v>
      </c>
      <c r="T587" s="4">
        <f>+'Share Values'!C581</f>
        <v>15389</v>
      </c>
      <c r="U587" s="9">
        <f>Returns!T587/Returns!$T$18-1</f>
        <v>3.9418050170883623E-2</v>
      </c>
      <c r="V587" s="9"/>
      <c r="W587" s="17">
        <f t="shared" ca="1" si="105"/>
        <v>1.8088014181127932E-5</v>
      </c>
      <c r="X587" s="17">
        <f t="shared" ca="1" si="106"/>
        <v>0</v>
      </c>
      <c r="Y587" s="17" t="str">
        <f t="shared" ca="1" si="107"/>
        <v/>
      </c>
      <c r="Z587" s="17"/>
      <c r="AA587" s="17">
        <f t="shared" si="108"/>
        <v>-6.9114164209059803E-3</v>
      </c>
      <c r="AB587" s="17">
        <f t="shared" ca="1" si="109"/>
        <v>6.9295044350871082E-3</v>
      </c>
    </row>
    <row r="588" spans="17:28">
      <c r="Q588" s="3">
        <f>+'Share Values'!E582</f>
        <v>42745</v>
      </c>
      <c r="R588" s="4">
        <f ca="1">+'Share Values'!CD582</f>
        <v>1125175.4611999998</v>
      </c>
      <c r="S588" s="9">
        <f t="shared" ca="1" si="104"/>
        <v>0.12517546119999978</v>
      </c>
      <c r="T588" s="4">
        <f>+'Share Values'!C582</f>
        <v>15426.3</v>
      </c>
      <c r="U588" s="9">
        <f>Returns!T588/Returns!$T$18-1</f>
        <v>4.1937401218474335E-2</v>
      </c>
      <c r="V588" s="9"/>
      <c r="W588" s="17">
        <f t="shared" ca="1" si="105"/>
        <v>7.0173960693487025E-3</v>
      </c>
      <c r="X588" s="17">
        <f t="shared" ca="1" si="106"/>
        <v>0</v>
      </c>
      <c r="Y588" s="17" t="str">
        <f t="shared" ca="1" si="107"/>
        <v/>
      </c>
      <c r="Z588" s="17"/>
      <c r="AA588" s="17">
        <f t="shared" si="108"/>
        <v>2.4238092143737955E-3</v>
      </c>
      <c r="AB588" s="17">
        <f t="shared" ca="1" si="109"/>
        <v>4.593586854974907E-3</v>
      </c>
    </row>
    <row r="589" spans="17:28">
      <c r="Q589" s="3">
        <f>+'Share Values'!E583</f>
        <v>42746</v>
      </c>
      <c r="R589" s="4">
        <f ca="1">+'Share Values'!CD583</f>
        <v>1128299.8311999999</v>
      </c>
      <c r="S589" s="9">
        <f t="shared" ca="1" si="104"/>
        <v>0.12829983119999988</v>
      </c>
      <c r="T589" s="4">
        <f>+'Share Values'!C583</f>
        <v>15491.5</v>
      </c>
      <c r="U589" s="9">
        <f>Returns!T589/Returns!$T$18-1</f>
        <v>4.6341199832493629E-2</v>
      </c>
      <c r="V589" s="9"/>
      <c r="W589" s="17">
        <f t="shared" ca="1" si="105"/>
        <v>2.7767846951336494E-3</v>
      </c>
      <c r="X589" s="17">
        <f t="shared" ca="1" si="106"/>
        <v>0</v>
      </c>
      <c r="Y589" s="17" t="str">
        <f t="shared" ca="1" si="107"/>
        <v/>
      </c>
      <c r="Z589" s="17"/>
      <c r="AA589" s="17">
        <f t="shared" si="108"/>
        <v>4.2265481677394856E-3</v>
      </c>
      <c r="AB589" s="17">
        <f t="shared" ca="1" si="109"/>
        <v>-1.4497634726058362E-3</v>
      </c>
    </row>
    <row r="590" spans="17:28">
      <c r="Q590" s="3">
        <f>+'Share Values'!E584</f>
        <v>42747</v>
      </c>
      <c r="R590" s="4">
        <f ca="1">+'Share Values'!CD584</f>
        <v>1134721.8811999999</v>
      </c>
      <c r="S590" s="9">
        <f t="shared" ca="1" si="104"/>
        <v>0.13472188119999995</v>
      </c>
      <c r="T590" s="4">
        <f>+'Share Values'!C584</f>
        <v>15418.2</v>
      </c>
      <c r="U590" s="9">
        <f>Returns!T590/Returns!$T$18-1</f>
        <v>4.139030353789841E-2</v>
      </c>
      <c r="V590" s="9"/>
      <c r="W590" s="17">
        <f t="shared" ca="1" si="105"/>
        <v>5.6917938143887792E-3</v>
      </c>
      <c r="X590" s="17">
        <f t="shared" ca="1" si="106"/>
        <v>0</v>
      </c>
      <c r="Y590" s="17" t="str">
        <f t="shared" ca="1" si="107"/>
        <v/>
      </c>
      <c r="Z590" s="17"/>
      <c r="AA590" s="17">
        <f t="shared" si="108"/>
        <v>-4.7316270212697242E-3</v>
      </c>
      <c r="AB590" s="17">
        <f t="shared" ca="1" si="109"/>
        <v>1.0423420835658503E-2</v>
      </c>
    </row>
    <row r="591" spans="17:28">
      <c r="Q591" s="3">
        <f>+'Share Values'!E585</f>
        <v>42748</v>
      </c>
      <c r="R591" s="4">
        <f ca="1">+'Share Values'!CD585</f>
        <v>1140925.0411999999</v>
      </c>
      <c r="S591" s="9">
        <f t="shared" ca="1" si="104"/>
        <v>0.14092504119999982</v>
      </c>
      <c r="T591" s="4">
        <f>+'Share Values'!C585</f>
        <v>15497.3</v>
      </c>
      <c r="U591" s="9">
        <f>Returns!T591/Returns!$T$18-1</f>
        <v>4.6732948788955397E-2</v>
      </c>
      <c r="V591" s="9"/>
      <c r="W591" s="17">
        <f t="shared" ca="1" si="105"/>
        <v>5.4666787543040662E-3</v>
      </c>
      <c r="X591" s="17">
        <f t="shared" ca="1" si="106"/>
        <v>0</v>
      </c>
      <c r="Y591" s="17" t="str">
        <f t="shared" ca="1" si="107"/>
        <v/>
      </c>
      <c r="Z591" s="17"/>
      <c r="AA591" s="17">
        <f t="shared" si="108"/>
        <v>5.1303005538907431E-3</v>
      </c>
      <c r="AB591" s="17">
        <f t="shared" ca="1" si="109"/>
        <v>3.3637820041332311E-4</v>
      </c>
    </row>
    <row r="592" spans="17:28">
      <c r="Q592" s="3">
        <f>+'Share Values'!E586</f>
        <v>42751</v>
      </c>
      <c r="R592" s="4">
        <f ca="1">+'Share Values'!CD586</f>
        <v>1137823.4812</v>
      </c>
      <c r="S592" s="9">
        <f t="shared" ca="1" si="104"/>
        <v>0.1378234812000001</v>
      </c>
      <c r="T592" s="4">
        <f>+'Share Values'!C586</f>
        <v>15479.3</v>
      </c>
      <c r="U592" s="9">
        <f>Returns!T592/Returns!$T$18-1</f>
        <v>4.5517176165453144E-2</v>
      </c>
      <c r="V592" s="9"/>
      <c r="W592" s="17">
        <f t="shared" ca="1" si="105"/>
        <v>-2.7184607997889909E-3</v>
      </c>
      <c r="X592" s="17">
        <f t="shared" ca="1" si="106"/>
        <v>-2.7184607997889909E-3</v>
      </c>
      <c r="Y592" s="17">
        <f t="shared" ca="1" si="107"/>
        <v>-2.7184607997889909E-3</v>
      </c>
      <c r="Z592" s="17"/>
      <c r="AA592" s="17">
        <f t="shared" si="108"/>
        <v>-1.1614926471062992E-3</v>
      </c>
      <c r="AB592" s="17">
        <f t="shared" ca="1" si="109"/>
        <v>-1.5569681526826917E-3</v>
      </c>
    </row>
    <row r="593" spans="17:28">
      <c r="Q593" s="3">
        <f>+'Share Values'!E587</f>
        <v>42752</v>
      </c>
      <c r="R593" s="4">
        <f ca="1">+'Share Values'!CD587</f>
        <v>1142184.6111999997</v>
      </c>
      <c r="S593" s="9">
        <f t="shared" ca="1" si="104"/>
        <v>0.14218461119999959</v>
      </c>
      <c r="T593" s="4">
        <f>+'Share Values'!C587</f>
        <v>15441.4</v>
      </c>
      <c r="U593" s="9">
        <f>Returns!T593/Returns!$T$18-1</f>
        <v>4.2957299363745705E-2</v>
      </c>
      <c r="V593" s="9"/>
      <c r="W593" s="17">
        <f t="shared" ca="1" si="105"/>
        <v>3.8328704513992395E-3</v>
      </c>
      <c r="X593" s="17">
        <f t="shared" ca="1" si="106"/>
        <v>0</v>
      </c>
      <c r="Y593" s="17" t="str">
        <f t="shared" ca="1" si="107"/>
        <v/>
      </c>
      <c r="Z593" s="17"/>
      <c r="AA593" s="17">
        <f t="shared" si="108"/>
        <v>-2.4484311306066653E-3</v>
      </c>
      <c r="AB593" s="17">
        <f t="shared" ca="1" si="109"/>
        <v>6.2813015820059048E-3</v>
      </c>
    </row>
    <row r="594" spans="17:28">
      <c r="Q594" s="3">
        <f>+'Share Values'!E588</f>
        <v>42753</v>
      </c>
      <c r="R594" s="4">
        <f ca="1">+'Share Values'!CD588</f>
        <v>1137953.8012000001</v>
      </c>
      <c r="S594" s="9">
        <f t="shared" ca="1" si="104"/>
        <v>0.13795380120000011</v>
      </c>
      <c r="T594" s="4">
        <f>+'Share Values'!C588</f>
        <v>15397.9</v>
      </c>
      <c r="U594" s="9">
        <f>Returns!T594/Returns!$T$18-1</f>
        <v>4.0019182190281999E-2</v>
      </c>
      <c r="V594" s="9"/>
      <c r="W594" s="17">
        <f t="shared" ca="1" si="105"/>
        <v>-3.70413850660678E-3</v>
      </c>
      <c r="X594" s="17">
        <f t="shared" ca="1" si="106"/>
        <v>-3.70413850660678E-3</v>
      </c>
      <c r="Y594" s="17">
        <f t="shared" ca="1" si="107"/>
        <v>-3.70413850660678E-3</v>
      </c>
      <c r="Z594" s="17"/>
      <c r="AA594" s="17">
        <f t="shared" si="108"/>
        <v>-2.8171020762366439E-3</v>
      </c>
      <c r="AB594" s="17">
        <f t="shared" ca="1" si="109"/>
        <v>-8.8703643037013613E-4</v>
      </c>
    </row>
    <row r="595" spans="17:28">
      <c r="Q595" s="3">
        <f>+'Share Values'!E589</f>
        <v>42754</v>
      </c>
      <c r="R595" s="4">
        <f ca="1">+'Share Values'!CD589</f>
        <v>1136343.8111999999</v>
      </c>
      <c r="S595" s="9">
        <f t="shared" ca="1" si="104"/>
        <v>0.13634381119999994</v>
      </c>
      <c r="T595" s="4">
        <f>+'Share Values'!C589</f>
        <v>15409.8</v>
      </c>
      <c r="U595" s="9">
        <f>Returns!T595/Returns!$T$18-1</f>
        <v>4.082294298026401E-2</v>
      </c>
      <c r="V595" s="9"/>
      <c r="W595" s="17">
        <f t="shared" ca="1" si="105"/>
        <v>-1.4148113906754523E-3</v>
      </c>
      <c r="X595" s="17">
        <f t="shared" ca="1" si="106"/>
        <v>-1.4148113906754523E-3</v>
      </c>
      <c r="Y595" s="17">
        <f t="shared" ca="1" si="107"/>
        <v>-5.1137092399304862E-3</v>
      </c>
      <c r="Z595" s="17"/>
      <c r="AA595" s="17">
        <f t="shared" si="108"/>
        <v>7.7283265899885656E-4</v>
      </c>
      <c r="AB595" s="17">
        <f t="shared" ca="1" si="109"/>
        <v>-2.1876440496743088E-3</v>
      </c>
    </row>
    <row r="596" spans="17:28">
      <c r="Q596" s="3">
        <f>+'Share Values'!E590</f>
        <v>42755</v>
      </c>
      <c r="R596" s="4">
        <f ca="1">+'Share Values'!CD590</f>
        <v>1137577.9811999998</v>
      </c>
      <c r="S596" s="9">
        <f t="shared" ca="1" si="104"/>
        <v>0.13757798119999975</v>
      </c>
      <c r="T596" s="4">
        <f>+'Share Values'!C590</f>
        <v>15547.9</v>
      </c>
      <c r="U596" s="9">
        <f>Returns!T596/Returns!$T$18-1</f>
        <v>5.0150620719467298E-2</v>
      </c>
      <c r="V596" s="9"/>
      <c r="W596" s="17">
        <f t="shared" ca="1" si="105"/>
        <v>1.0860885480572513E-3</v>
      </c>
      <c r="X596" s="17">
        <f t="shared" ca="1" si="106"/>
        <v>0</v>
      </c>
      <c r="Y596" s="17" t="str">
        <f t="shared" ca="1" si="107"/>
        <v/>
      </c>
      <c r="Z596" s="17"/>
      <c r="AA596" s="17">
        <f t="shared" si="108"/>
        <v>8.9618294851327995E-3</v>
      </c>
      <c r="AB596" s="17">
        <f t="shared" ca="1" si="109"/>
        <v>-7.8757409370755482E-3</v>
      </c>
    </row>
    <row r="597" spans="17:28">
      <c r="Q597" s="3">
        <f>+'Share Values'!E591</f>
        <v>42758</v>
      </c>
      <c r="R597" s="4">
        <f ca="1">+'Share Values'!CD591</f>
        <v>1138533.9811999998</v>
      </c>
      <c r="S597" s="9">
        <f t="shared" ca="1" si="104"/>
        <v>0.13853398119999971</v>
      </c>
      <c r="T597" s="4">
        <f>+'Share Values'!C591</f>
        <v>15480.1</v>
      </c>
      <c r="U597" s="9">
        <f>Returns!T597/Returns!$T$18-1</f>
        <v>4.5571210504275594E-2</v>
      </c>
      <c r="V597" s="9"/>
      <c r="W597" s="17">
        <f t="shared" ca="1" si="105"/>
        <v>8.4038194813818023E-4</v>
      </c>
      <c r="X597" s="17">
        <f t="shared" ca="1" si="106"/>
        <v>0</v>
      </c>
      <c r="Y597" s="17" t="str">
        <f t="shared" ca="1" si="107"/>
        <v/>
      </c>
      <c r="Z597" s="17"/>
      <c r="AA597" s="17">
        <f t="shared" si="108"/>
        <v>-4.3607175245531371E-3</v>
      </c>
      <c r="AB597" s="17">
        <f t="shared" ca="1" si="109"/>
        <v>5.2010994726913173E-3</v>
      </c>
    </row>
    <row r="598" spans="17:28">
      <c r="Q598" s="3">
        <f>+'Share Values'!E592</f>
        <v>42759</v>
      </c>
      <c r="R598" s="4">
        <f ca="1">+'Share Values'!CD592</f>
        <v>1150015.4112</v>
      </c>
      <c r="S598" s="9">
        <f t="shared" ca="1" si="104"/>
        <v>0.15001541120000006</v>
      </c>
      <c r="T598" s="4">
        <f>+'Share Values'!C592</f>
        <v>15610.7</v>
      </c>
      <c r="U598" s="9">
        <f>Returns!T598/Returns!$T$18-1</f>
        <v>5.4392316317019462E-2</v>
      </c>
      <c r="V598" s="9"/>
      <c r="W598" s="17">
        <f t="shared" ca="1" si="105"/>
        <v>1.0084398173077602E-2</v>
      </c>
      <c r="X598" s="17">
        <f t="shared" ca="1" si="106"/>
        <v>0</v>
      </c>
      <c r="Y598" s="17" t="str">
        <f t="shared" ca="1" si="107"/>
        <v/>
      </c>
      <c r="Z598" s="17"/>
      <c r="AA598" s="17">
        <f t="shared" si="108"/>
        <v>8.4366380062144142E-3</v>
      </c>
      <c r="AB598" s="17">
        <f t="shared" ca="1" si="109"/>
        <v>1.647760166863188E-3</v>
      </c>
    </row>
    <row r="599" spans="17:28">
      <c r="Q599" s="3">
        <f>+'Share Values'!E593</f>
        <v>42760</v>
      </c>
      <c r="R599" s="4">
        <f ca="1">+'Share Values'!CD593</f>
        <v>1152792.7311999998</v>
      </c>
      <c r="S599" s="9">
        <f t="shared" ca="1" si="104"/>
        <v>0.1527927311999997</v>
      </c>
      <c r="T599" s="4">
        <f>+'Share Values'!C593</f>
        <v>15643.8</v>
      </c>
      <c r="U599" s="9">
        <f>Returns!T599/Returns!$T$18-1</f>
        <v>5.6627987085793086E-2</v>
      </c>
      <c r="V599" s="9"/>
      <c r="W599" s="17">
        <f t="shared" ca="1" si="105"/>
        <v>2.4150285056629972E-3</v>
      </c>
      <c r="X599" s="17">
        <f t="shared" ca="1" si="106"/>
        <v>0</v>
      </c>
      <c r="Y599" s="17" t="str">
        <f t="shared" ca="1" si="107"/>
        <v/>
      </c>
      <c r="Z599" s="17"/>
      <c r="AA599" s="17">
        <f t="shared" si="108"/>
        <v>2.1203405356582383E-3</v>
      </c>
      <c r="AB599" s="17">
        <f t="shared" ca="1" si="109"/>
        <v>2.9468797000475888E-4</v>
      </c>
    </row>
    <row r="600" spans="17:28">
      <c r="Q600" s="3">
        <f>+'Share Values'!E594</f>
        <v>42761</v>
      </c>
      <c r="R600" s="4">
        <f ca="1">+'Share Values'!CD594</f>
        <v>1149127.6512</v>
      </c>
      <c r="S600" s="9">
        <f t="shared" ca="1" si="104"/>
        <v>0.14912765119999993</v>
      </c>
      <c r="T600" s="4">
        <f>+'Share Values'!C594</f>
        <v>15643.8</v>
      </c>
      <c r="U600" s="9">
        <f>Returns!T600/Returns!$T$18-1</f>
        <v>5.6627987085793086E-2</v>
      </c>
      <c r="V600" s="9"/>
      <c r="W600" s="17">
        <f t="shared" ca="1" si="105"/>
        <v>-3.1793052652099307E-3</v>
      </c>
      <c r="X600" s="17">
        <f t="shared" ca="1" si="106"/>
        <v>-3.1793052652099307E-3</v>
      </c>
      <c r="Y600" s="17">
        <f t="shared" ca="1" si="107"/>
        <v>-3.1793052652099307E-3</v>
      </c>
      <c r="Z600" s="17"/>
      <c r="AA600" s="17">
        <f t="shared" si="108"/>
        <v>0</v>
      </c>
      <c r="AB600" s="17">
        <f t="shared" ca="1" si="109"/>
        <v>-3.1793052652099307E-3</v>
      </c>
    </row>
    <row r="601" spans="17:28">
      <c r="Q601" s="3">
        <f>+'Share Values'!E595</f>
        <v>42762</v>
      </c>
      <c r="R601" s="4">
        <f ca="1">+'Share Values'!CD595</f>
        <v>1153314.3562</v>
      </c>
      <c r="S601" s="9">
        <f ca="1">R601/$R$18-1</f>
        <v>0.15331435620000011</v>
      </c>
      <c r="T601" s="4">
        <f>+'Share Values'!C595</f>
        <v>15615.5</v>
      </c>
      <c r="U601" s="9">
        <f>Returns!T601/Returns!$T$18-1</f>
        <v>5.47165223499535E-2</v>
      </c>
      <c r="V601" s="9"/>
      <c r="W601" s="17">
        <f ca="1">(R601/R600)-1</f>
        <v>3.6433767785746252E-3</v>
      </c>
      <c r="X601" s="17">
        <f ca="1">IF(W601&lt;0,W601,0)</f>
        <v>0</v>
      </c>
      <c r="Y601" s="17" t="str">
        <f ca="1">IF(AND(X601&lt;0,X600&lt;0),(1+X601)*(1+Y600)-1,IF(X601&lt;0,X601,""))</f>
        <v/>
      </c>
      <c r="Z601" s="17"/>
      <c r="AA601" s="17">
        <f>+T601/T600-1</f>
        <v>-1.8090233830654334E-3</v>
      </c>
      <c r="AB601" s="17">
        <f ca="1">+W601-AA601</f>
        <v>5.4524001616400586E-3</v>
      </c>
    </row>
  </sheetData>
  <dataValidations count="1">
    <dataValidation type="whole" operator="greaterThanOrEqual" allowBlank="1" showInputMessage="1" showErrorMessage="1" sqref="E4">
      <formula1>2014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6"/>
  <dimension ref="B2:P38"/>
  <sheetViews>
    <sheetView showGridLines="0" tabSelected="1" zoomScaleSheetLayoutView="100" workbookViewId="0">
      <selection activeCell="L8" sqref="L8"/>
    </sheetView>
  </sheetViews>
  <sheetFormatPr defaultColWidth="9" defaultRowHeight="10.5" outlineLevelRow="1" outlineLevelCol="1"/>
  <cols>
    <col min="1" max="1" width="1.85546875" customWidth="1"/>
    <col min="5" max="5" width="10.85546875" customWidth="1"/>
    <col min="6" max="6" width="12.85546875" customWidth="1"/>
    <col min="7" max="7" width="4.28515625" customWidth="1"/>
    <col min="11" max="12" width="12.85546875" customWidth="1"/>
    <col min="13" max="13" width="1.85546875" customWidth="1"/>
    <col min="14" max="14" width="7.28515625" hidden="1" customWidth="1" outlineLevel="1"/>
    <col min="15" max="15" width="9" collapsed="1"/>
    <col min="16" max="16" width="13.42578125" bestFit="1" customWidth="1"/>
  </cols>
  <sheetData>
    <row r="2" spans="2:16" ht="12.75">
      <c r="H2" t="s">
        <v>101</v>
      </c>
      <c r="J2" t="s">
        <v>100</v>
      </c>
      <c r="N2" s="16" t="s">
        <v>102</v>
      </c>
    </row>
    <row r="3" spans="2:16">
      <c r="H3" t="s">
        <v>97</v>
      </c>
      <c r="J3" s="28">
        <v>14</v>
      </c>
    </row>
    <row r="4" spans="2:16">
      <c r="E4" s="26"/>
      <c r="H4" t="s">
        <v>98</v>
      </c>
      <c r="J4" s="28">
        <f>13+COUNT(Returns!Q:Q)</f>
        <v>597</v>
      </c>
    </row>
    <row r="5" spans="2:16">
      <c r="J5" s="28"/>
    </row>
    <row r="6" spans="2:16">
      <c r="H6" t="s">
        <v>109</v>
      </c>
      <c r="J6" s="20">
        <v>365</v>
      </c>
    </row>
    <row r="7" spans="2:16">
      <c r="J7" s="28"/>
    </row>
    <row r="8" spans="2:16">
      <c r="B8" s="1" t="s">
        <v>83</v>
      </c>
      <c r="D8" s="20">
        <f>+Returns!G6</f>
        <v>365</v>
      </c>
      <c r="H8" s="1" t="s">
        <v>99</v>
      </c>
      <c r="J8" s="20">
        <f ca="1">COUNT(INDIRECT($J$2&amp;$N8&amp;$J$3&amp;":"&amp;$N8&amp;$J$4))</f>
        <v>581</v>
      </c>
      <c r="N8" s="2" t="s">
        <v>103</v>
      </c>
    </row>
    <row r="9" spans="2:16">
      <c r="N9" s="2"/>
    </row>
    <row r="10" spans="2:16" ht="20.100000000000001" customHeight="1">
      <c r="B10" s="29" t="str">
        <f>"Annual Performance "&amp;TEXT(Returns!E5,"(yyyy")&amp;"-"&amp;TEXT(Returns!E6,"yyyy)")</f>
        <v>Annual Performance (2016-2017)</v>
      </c>
      <c r="C10" s="30"/>
      <c r="D10" s="30"/>
      <c r="E10" s="29"/>
      <c r="F10" s="29"/>
      <c r="H10" s="29" t="s">
        <v>107</v>
      </c>
      <c r="I10" s="30"/>
      <c r="J10" s="30"/>
      <c r="K10" s="29"/>
      <c r="L10" s="29"/>
      <c r="N10" s="2"/>
    </row>
    <row r="11" spans="2:16" ht="5.0999999999999996" customHeight="1">
      <c r="B11" s="31"/>
      <c r="C11" s="31"/>
      <c r="D11" s="31"/>
      <c r="E11" s="31"/>
      <c r="F11" s="31"/>
      <c r="H11" s="31"/>
      <c r="I11" s="31"/>
      <c r="J11" s="31"/>
      <c r="K11" s="31"/>
      <c r="L11" s="31"/>
      <c r="N11" s="2"/>
    </row>
    <row r="12" spans="2:16" ht="15" customHeight="1">
      <c r="B12" s="32" t="s">
        <v>113</v>
      </c>
      <c r="C12" s="33"/>
      <c r="D12" s="33"/>
      <c r="E12" s="34" t="s">
        <v>59</v>
      </c>
      <c r="F12" s="34" t="s">
        <v>60</v>
      </c>
      <c r="H12" s="32" t="s">
        <v>113</v>
      </c>
      <c r="I12" s="33"/>
      <c r="J12" s="33"/>
      <c r="K12" s="34" t="s">
        <v>59</v>
      </c>
      <c r="L12" s="34" t="s">
        <v>60</v>
      </c>
    </row>
    <row r="14" spans="2:16">
      <c r="B14" s="26" t="s">
        <v>62</v>
      </c>
      <c r="E14" s="85">
        <f ca="1">((Returns!E14/Returns!E13)^(1/D8))-1</f>
        <v>1.4356576676854971E-4</v>
      </c>
      <c r="F14" s="17">
        <f ca="1">(1+E14)^($D$8)-1</f>
        <v>5.3794799411151839E-2</v>
      </c>
      <c r="H14" s="26" t="s">
        <v>62</v>
      </c>
      <c r="K14" s="17">
        <f ca="1">((INDIRECT($J$2&amp;$N14&amp;$J$4)/Returns!R18)^(1/J8))-1</f>
        <v>2.2333208363956025E-4</v>
      </c>
      <c r="L14" s="17">
        <f ca="1">(1+K14)^($J$6)-1</f>
        <v>8.4920930575112186E-2</v>
      </c>
      <c r="N14" s="2" t="s">
        <v>103</v>
      </c>
      <c r="P14" s="17"/>
    </row>
    <row r="15" spans="2:16" s="1" customFormat="1">
      <c r="B15" s="56" t="s">
        <v>63</v>
      </c>
      <c r="C15" s="56"/>
      <c r="D15" s="56"/>
      <c r="E15" s="57">
        <f ca="1">AVERAGE(Returns!J19:J383)</f>
        <v>2.3354273847990382E-4</v>
      </c>
      <c r="F15" s="57">
        <f ca="1">(1+E15)^($D$8)-1</f>
        <v>8.8970927562422863E-2</v>
      </c>
      <c r="H15" s="56" t="s">
        <v>63</v>
      </c>
      <c r="I15" s="56"/>
      <c r="J15" s="56"/>
      <c r="K15" s="57">
        <f ca="1">AVERAGE(INDIRECT($J$2&amp;$N15&amp;$J$3&amp;":"&amp;$N15&amp;$J$4))</f>
        <v>2.299575044351717E-4</v>
      </c>
      <c r="L15" s="57">
        <f ca="1">(1+K15)^($J$6)-1</f>
        <v>8.7547150600904899E-2</v>
      </c>
      <c r="N15" s="7" t="s">
        <v>104</v>
      </c>
    </row>
    <row r="16" spans="2:16">
      <c r="B16" s="26"/>
      <c r="E16" s="17"/>
      <c r="F16" s="17"/>
      <c r="H16" s="26"/>
      <c r="K16" s="17"/>
      <c r="L16" s="17"/>
      <c r="N16" s="2"/>
    </row>
    <row r="17" spans="2:14">
      <c r="B17" s="26" t="s">
        <v>64</v>
      </c>
      <c r="E17" s="17" t="e">
        <f ca="1">_xlfn.VAR.S(Returns!J19:J383)</f>
        <v>#NAME?</v>
      </c>
      <c r="F17" s="17" t="e">
        <f ca="1">+E17*D8</f>
        <v>#NAME?</v>
      </c>
      <c r="H17" s="26" t="s">
        <v>64</v>
      </c>
      <c r="K17" s="17" t="e">
        <f ca="1">_xlfn.VAR.S(INDIRECT($J$2&amp;$N17&amp;$J$3&amp;":"&amp;$N17&amp;$J$4))</f>
        <v>#NAME?</v>
      </c>
      <c r="L17" s="17" t="e">
        <f ca="1">+K17*$J$6</f>
        <v>#NAME?</v>
      </c>
      <c r="N17" s="2" t="s">
        <v>104</v>
      </c>
    </row>
    <row r="18" spans="2:14" s="1" customFormat="1">
      <c r="B18" s="56" t="s">
        <v>65</v>
      </c>
      <c r="C18" s="56"/>
      <c r="D18" s="56"/>
      <c r="E18" s="57" t="e">
        <f ca="1">SQRT(E17)</f>
        <v>#NAME?</v>
      </c>
      <c r="F18" s="57" t="e">
        <f ca="1">SQRT(F17)</f>
        <v>#NAME?</v>
      </c>
      <c r="H18" s="56" t="s">
        <v>65</v>
      </c>
      <c r="I18" s="56"/>
      <c r="J18" s="56"/>
      <c r="K18" s="57" t="e">
        <f ca="1">SQRT(K17)</f>
        <v>#NAME?</v>
      </c>
      <c r="L18" s="57" t="e">
        <f ca="1">SQRT(L17)</f>
        <v>#NAME?</v>
      </c>
      <c r="N18" s="7"/>
    </row>
    <row r="19" spans="2:14">
      <c r="B19" s="26"/>
      <c r="E19" s="17"/>
      <c r="F19" s="17"/>
      <c r="H19" s="26"/>
      <c r="K19" s="17"/>
      <c r="L19" s="17"/>
      <c r="N19" s="2"/>
    </row>
    <row r="20" spans="2:14">
      <c r="B20" s="26" t="s">
        <v>66</v>
      </c>
      <c r="E20" s="19" t="e">
        <f ca="1">_xlfn.VAR.S(Returns!K19:K383)</f>
        <v>#NAME?</v>
      </c>
      <c r="F20" s="19" t="e">
        <f ca="1">+E20*D8</f>
        <v>#NAME?</v>
      </c>
      <c r="H20" s="26" t="s">
        <v>66</v>
      </c>
      <c r="K20" s="19" t="e">
        <f ca="1">_xlfn.VAR.S(INDIRECT($J$2&amp;$N20&amp;$J$3&amp;":"&amp;$N20&amp;$J$4))</f>
        <v>#NAME?</v>
      </c>
      <c r="L20" s="19" t="e">
        <f ca="1">+K20*$J$6</f>
        <v>#NAME?</v>
      </c>
      <c r="N20" s="2" t="s">
        <v>105</v>
      </c>
    </row>
    <row r="21" spans="2:14" s="1" customFormat="1">
      <c r="B21" s="56" t="s">
        <v>67</v>
      </c>
      <c r="C21" s="56"/>
      <c r="D21" s="56"/>
      <c r="E21" s="62" t="e">
        <f ca="1">SQRT(E20)</f>
        <v>#NAME?</v>
      </c>
      <c r="F21" s="62" t="e">
        <f ca="1">SQRT(F20)</f>
        <v>#NAME?</v>
      </c>
      <c r="H21" s="56" t="s">
        <v>67</v>
      </c>
      <c r="I21" s="56"/>
      <c r="J21" s="56"/>
      <c r="K21" s="62" t="e">
        <f ca="1">SQRT(K20)</f>
        <v>#NAME?</v>
      </c>
      <c r="L21" s="62" t="e">
        <f ca="1">SQRT(L20)</f>
        <v>#NAME?</v>
      </c>
      <c r="N21" s="7"/>
    </row>
    <row r="22" spans="2:14">
      <c r="B22" s="26"/>
      <c r="E22" s="17"/>
      <c r="F22" s="17"/>
      <c r="H22" s="26"/>
      <c r="K22" s="17"/>
      <c r="L22" s="17"/>
      <c r="N22" s="2"/>
    </row>
    <row r="23" spans="2:14">
      <c r="B23" s="26" t="s">
        <v>68</v>
      </c>
      <c r="E23" s="17"/>
      <c r="F23" s="17">
        <f ca="1">MAX(Returns!J19:J383)</f>
        <v>1.0084398173077602E-2</v>
      </c>
      <c r="H23" s="26" t="s">
        <v>68</v>
      </c>
      <c r="K23" s="17"/>
      <c r="L23" s="17">
        <f ca="1">MAX(INDIRECT($J$2&amp;$N23&amp;$J$3&amp;":"&amp;$N23&amp;$J$4))</f>
        <v>1.6553697034124015E-2</v>
      </c>
      <c r="N23" s="2" t="s">
        <v>104</v>
      </c>
    </row>
    <row r="24" spans="2:14">
      <c r="B24" s="26" t="s">
        <v>69</v>
      </c>
      <c r="E24" s="17"/>
      <c r="F24" s="17">
        <f ca="1">MIN(Returns!J19:J383)</f>
        <v>-1.5567176530391191E-2</v>
      </c>
      <c r="H24" s="26" t="s">
        <v>69</v>
      </c>
      <c r="K24" s="17"/>
      <c r="L24" s="17">
        <f ca="1">MIN(INDIRECT($J$2&amp;$N24&amp;$J$3&amp;":"&amp;$N24&amp;$J$4))</f>
        <v>-1.5943776883311611E-2</v>
      </c>
      <c r="N24" s="2" t="s">
        <v>104</v>
      </c>
    </row>
    <row r="25" spans="2:14" s="1" customFormat="1">
      <c r="B25" s="1" t="s">
        <v>61</v>
      </c>
      <c r="E25" s="60"/>
      <c r="F25" s="60">
        <f ca="1">+ABS(F23)+ABS(F24)</f>
        <v>2.5651574703468794E-2</v>
      </c>
      <c r="H25" s="1" t="s">
        <v>61</v>
      </c>
      <c r="K25" s="60"/>
      <c r="L25" s="60">
        <f ca="1">+ABS(L23)+ABS(L24)</f>
        <v>3.2497473917435626E-2</v>
      </c>
      <c r="N25" s="7"/>
    </row>
    <row r="26" spans="2:14">
      <c r="B26" s="26"/>
      <c r="E26" s="17"/>
      <c r="F26" s="17"/>
      <c r="H26" s="26"/>
      <c r="K26" s="17"/>
      <c r="L26" s="17"/>
      <c r="N26" s="2"/>
    </row>
    <row r="27" spans="2:14">
      <c r="B27" s="26" t="s">
        <v>70</v>
      </c>
      <c r="E27" s="17"/>
      <c r="F27" s="21">
        <f ca="1">+D8-F28</f>
        <v>329</v>
      </c>
      <c r="H27" s="26" t="s">
        <v>70</v>
      </c>
      <c r="K27" s="17"/>
      <c r="L27" s="21">
        <f ca="1">+J8-L28</f>
        <v>311</v>
      </c>
      <c r="N27" s="2"/>
    </row>
    <row r="28" spans="2:14">
      <c r="B28" s="26" t="s">
        <v>71</v>
      </c>
      <c r="E28" s="17"/>
      <c r="F28" s="21">
        <f ca="1">COUNTIF(Returns!K19:K383,"&lt;0")</f>
        <v>36</v>
      </c>
      <c r="H28" s="26" t="s">
        <v>71</v>
      </c>
      <c r="K28" s="17"/>
      <c r="L28" s="21">
        <f ca="1">COUNTIF(INDIRECT($J$2&amp;$N28&amp;$J$3&amp;":"&amp;$N28&amp;$J$4),"&lt;0")</f>
        <v>270</v>
      </c>
      <c r="N28" s="2" t="s">
        <v>105</v>
      </c>
    </row>
    <row r="29" spans="2:14" s="1" customFormat="1">
      <c r="B29" s="1" t="s">
        <v>72</v>
      </c>
      <c r="E29" s="60"/>
      <c r="F29" s="61">
        <f ca="1">F27/F28</f>
        <v>9.1388888888888893</v>
      </c>
      <c r="H29" s="1" t="s">
        <v>72</v>
      </c>
      <c r="K29" s="60"/>
      <c r="L29" s="61">
        <f ca="1">L27/L28</f>
        <v>1.1518518518518519</v>
      </c>
      <c r="N29" s="7"/>
    </row>
    <row r="30" spans="2:14">
      <c r="B30" s="26"/>
      <c r="E30" s="17"/>
      <c r="F30" s="17"/>
      <c r="H30" s="26"/>
      <c r="K30" s="17"/>
      <c r="L30" s="17"/>
      <c r="N30" s="2"/>
    </row>
    <row r="31" spans="2:14" s="1" customFormat="1">
      <c r="B31" s="56" t="s">
        <v>73</v>
      </c>
      <c r="C31" s="56"/>
      <c r="D31" s="56"/>
      <c r="E31" s="57"/>
      <c r="F31" s="57">
        <f ca="1">MIN(Returns!L19:L383)</f>
        <v>-1.9257220627665883E-2</v>
      </c>
      <c r="H31" s="56" t="s">
        <v>73</v>
      </c>
      <c r="I31" s="56"/>
      <c r="J31" s="56"/>
      <c r="K31" s="57"/>
      <c r="L31" s="57">
        <f ca="1">MIN(INDIRECT($J$2&amp;$N31&amp;$J$3&amp;":"&amp;$N31&amp;$J$4))</f>
        <v>-3.8903694281863799E-2</v>
      </c>
      <c r="N31" s="7" t="s">
        <v>146</v>
      </c>
    </row>
    <row r="32" spans="2:14">
      <c r="B32" s="26"/>
      <c r="E32" s="17"/>
      <c r="F32" s="17"/>
      <c r="H32" s="26"/>
      <c r="K32" s="17"/>
      <c r="L32" s="17"/>
      <c r="N32" s="2"/>
    </row>
    <row r="33" spans="2:14" hidden="1" outlineLevel="1">
      <c r="B33" s="26" t="s">
        <v>74</v>
      </c>
      <c r="D33" t="s">
        <v>76</v>
      </c>
      <c r="E33" s="17"/>
      <c r="F33" s="17">
        <v>4.7000000000000002E-3</v>
      </c>
      <c r="H33" s="26" t="s">
        <v>74</v>
      </c>
      <c r="J33" t="s">
        <v>106</v>
      </c>
      <c r="K33" s="17"/>
      <c r="L33" s="17">
        <v>1.251E-2</v>
      </c>
      <c r="N33" s="2"/>
    </row>
    <row r="34" spans="2:14" hidden="1" outlineLevel="1">
      <c r="B34" s="26"/>
      <c r="E34" s="17"/>
      <c r="F34" s="17"/>
      <c r="H34" s="26"/>
      <c r="K34" s="17"/>
      <c r="L34" s="17"/>
      <c r="N34" s="2"/>
    </row>
    <row r="35" spans="2:14" s="26" customFormat="1" collapsed="1">
      <c r="B35" s="27" t="s">
        <v>75</v>
      </c>
      <c r="C35" s="27"/>
      <c r="D35" s="27"/>
      <c r="E35" s="58"/>
      <c r="F35" s="58"/>
      <c r="H35" s="27" t="s">
        <v>75</v>
      </c>
      <c r="I35" s="27"/>
      <c r="J35" s="27"/>
      <c r="K35" s="58"/>
      <c r="L35" s="58"/>
      <c r="N35" s="5"/>
    </row>
    <row r="36" spans="2:14" s="26" customFormat="1">
      <c r="B36" s="27"/>
      <c r="C36" s="27" t="s">
        <v>76</v>
      </c>
      <c r="D36" s="27"/>
      <c r="E36" s="58"/>
      <c r="F36" s="59" t="e">
        <f ca="1">(F15-F33)/F18</f>
        <v>#NAME?</v>
      </c>
      <c r="H36" s="27"/>
      <c r="I36" s="27" t="s">
        <v>106</v>
      </c>
      <c r="J36" s="27"/>
      <c r="K36" s="58"/>
      <c r="L36" s="59" t="e">
        <f ca="1">(L15-L33)/L18</f>
        <v>#NAME?</v>
      </c>
      <c r="N36" s="5"/>
    </row>
    <row r="37" spans="2:14" hidden="1" outlineLevel="1">
      <c r="B37" s="22"/>
      <c r="C37" s="25">
        <v>0.05</v>
      </c>
      <c r="D37" s="22"/>
      <c r="E37" s="23"/>
      <c r="F37" s="24" t="e">
        <f ca="1">(F15-C37)/F18</f>
        <v>#NAME?</v>
      </c>
      <c r="H37" s="22"/>
      <c r="I37" s="25">
        <v>0.05</v>
      </c>
      <c r="J37" s="22"/>
      <c r="K37" s="23"/>
      <c r="L37" s="24" t="e">
        <f ca="1">(L15-I37)/L18</f>
        <v>#NAME?</v>
      </c>
      <c r="N37" s="2"/>
    </row>
    <row r="38" spans="2:14" collapsed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7"/>
  <dimension ref="B2:P36"/>
  <sheetViews>
    <sheetView showGridLines="0" zoomScaleSheetLayoutView="100" workbookViewId="0">
      <selection activeCell="Q15" sqref="Q15"/>
    </sheetView>
  </sheetViews>
  <sheetFormatPr defaultColWidth="9" defaultRowHeight="10.5" outlineLevelCol="1"/>
  <cols>
    <col min="1" max="1" width="1.85546875" customWidth="1"/>
    <col min="5" max="6" width="12.85546875" customWidth="1"/>
    <col min="7" max="7" width="5.85546875" customWidth="1"/>
    <col min="11" max="12" width="12.85546875" customWidth="1"/>
    <col min="13" max="13" width="1.85546875" customWidth="1"/>
    <col min="14" max="14" width="9.140625" hidden="1" customWidth="1" outlineLevel="1"/>
    <col min="15" max="15" width="0" hidden="1" customWidth="1" outlineLevel="1"/>
    <col min="16" max="16" width="9" collapsed="1"/>
  </cols>
  <sheetData>
    <row r="2" spans="2:15" ht="12.75">
      <c r="H2" t="str">
        <f>'Portfolio Metrics'!H2</f>
        <v>Sheet Input</v>
      </c>
      <c r="J2" t="str">
        <f>'Portfolio Metrics'!J2</f>
        <v>Returns!</v>
      </c>
      <c r="N2" s="37" t="s">
        <v>111</v>
      </c>
      <c r="O2" s="36"/>
    </row>
    <row r="3" spans="2:15">
      <c r="H3" t="str">
        <f>'Portfolio Metrics'!H3</f>
        <v>Top</v>
      </c>
      <c r="J3" s="28">
        <f>'Portfolio Metrics'!J3</f>
        <v>14</v>
      </c>
    </row>
    <row r="4" spans="2:15">
      <c r="H4" t="str">
        <f>'Portfolio Metrics'!H4</f>
        <v>Bottom</v>
      </c>
      <c r="J4" s="28">
        <f>'Portfolio Metrics'!J4</f>
        <v>597</v>
      </c>
    </row>
    <row r="5" spans="2:15">
      <c r="J5" s="28"/>
    </row>
    <row r="6" spans="2:15">
      <c r="H6" t="str">
        <f>'Portfolio Metrics'!H6</f>
        <v>Days for Annualized</v>
      </c>
      <c r="J6" s="20">
        <f>'Portfolio Metrics'!J6</f>
        <v>365</v>
      </c>
    </row>
    <row r="7" spans="2:15">
      <c r="J7" s="28"/>
    </row>
    <row r="8" spans="2:15">
      <c r="B8" s="1" t="str">
        <f>'Portfolio Metrics'!B8</f>
        <v>Days in Year</v>
      </c>
      <c r="D8" s="20">
        <f>+Returns!G6</f>
        <v>365</v>
      </c>
      <c r="H8" s="1" t="str">
        <f>'Portfolio Metrics'!H8</f>
        <v>Days</v>
      </c>
      <c r="J8" s="20">
        <f ca="1">COUNT(INDIRECT($J$2&amp;$N8&amp;$J$3&amp;":"&amp;$N8&amp;$J$4))</f>
        <v>581</v>
      </c>
      <c r="N8" s="2" t="s">
        <v>103</v>
      </c>
    </row>
    <row r="10" spans="2:15" ht="20.100000000000001" customHeight="1">
      <c r="B10" s="29" t="str">
        <f>"Annual Performance "&amp;TEXT(Returns!E5,"(yyyy")&amp;"-"&amp;TEXT(Returns!E6,"yyyy)")</f>
        <v>Annual Performance (2016-2017)</v>
      </c>
      <c r="C10" s="30"/>
      <c r="D10" s="30"/>
      <c r="E10" s="29"/>
      <c r="F10" s="29"/>
      <c r="H10" s="29" t="s">
        <v>107</v>
      </c>
      <c r="I10" s="30"/>
      <c r="J10" s="30"/>
      <c r="K10" s="29"/>
      <c r="L10" s="29"/>
      <c r="N10" s="2"/>
    </row>
    <row r="11" spans="2:15" ht="5.0999999999999996" customHeight="1">
      <c r="B11" s="31"/>
      <c r="C11" s="31"/>
      <c r="D11" s="31"/>
      <c r="E11" s="31"/>
      <c r="F11" s="31"/>
      <c r="H11" s="31"/>
      <c r="I11" s="31"/>
      <c r="J11" s="31"/>
      <c r="K11" s="31"/>
      <c r="L11" s="31"/>
      <c r="N11" s="2"/>
    </row>
    <row r="12" spans="2:15" ht="15" customHeight="1">
      <c r="B12" s="32" t="s">
        <v>113</v>
      </c>
      <c r="C12" s="33"/>
      <c r="D12" s="33"/>
      <c r="E12" s="34" t="s">
        <v>59</v>
      </c>
      <c r="F12" s="34" t="s">
        <v>60</v>
      </c>
      <c r="H12" s="32" t="s">
        <v>113</v>
      </c>
      <c r="I12" s="33"/>
      <c r="J12" s="33"/>
      <c r="K12" s="34" t="s">
        <v>59</v>
      </c>
      <c r="L12" s="34" t="s">
        <v>60</v>
      </c>
    </row>
    <row r="14" spans="2:15">
      <c r="B14" t="s">
        <v>84</v>
      </c>
      <c r="E14" s="17">
        <f ca="1">AVERAGE(Returns!O19:O383)</f>
        <v>-1.0945000881834588E-4</v>
      </c>
      <c r="F14" s="17">
        <f ca="1">((1+E14)^$D$8)-1</f>
        <v>-3.9163903396596589E-2</v>
      </c>
      <c r="H14" t="s">
        <v>84</v>
      </c>
      <c r="K14" s="17">
        <f ca="1">AVERAGE(INDIRECT($J$2&amp;$N14&amp;$J$3&amp;":"&amp;$N14&amp;$J$4))</f>
        <v>1.1646074531669961E-4</v>
      </c>
      <c r="L14" s="17">
        <f ca="1">((1+K14)^$J$6)-1</f>
        <v>4.3422000696534013E-2</v>
      </c>
      <c r="N14" s="2" t="s">
        <v>108</v>
      </c>
    </row>
    <row r="15" spans="2:15">
      <c r="N15" s="35"/>
    </row>
    <row r="16" spans="2:15">
      <c r="B16" t="s">
        <v>85</v>
      </c>
      <c r="E16" s="17" t="e">
        <f ca="1">_xlfn.VAR.S(Returns!O19:O383)</f>
        <v>#NAME?</v>
      </c>
      <c r="F16" s="17" t="e">
        <f ca="1">((1+E16)^$D$8)-1</f>
        <v>#NAME?</v>
      </c>
      <c r="H16" t="s">
        <v>85</v>
      </c>
      <c r="K16" s="17" t="e">
        <f ca="1">_xlfn.VAR.S(INDIRECT($J$2&amp;$N16&amp;$J$3&amp;":"&amp;$N16&amp;$J$4))</f>
        <v>#NAME?</v>
      </c>
      <c r="L16" s="17" t="e">
        <f ca="1">((1+K16)^$J$6)-1</f>
        <v>#NAME?</v>
      </c>
      <c r="N16" s="2" t="s">
        <v>108</v>
      </c>
    </row>
    <row r="17" spans="2:15" ht="10.5" customHeight="1">
      <c r="B17" t="s">
        <v>86</v>
      </c>
      <c r="E17" s="17" t="e">
        <f ca="1">SQRT(E16)</f>
        <v>#NAME?</v>
      </c>
      <c r="F17" s="17" t="e">
        <f ca="1">SQRT(F16)</f>
        <v>#NAME?</v>
      </c>
      <c r="H17" t="s">
        <v>86</v>
      </c>
      <c r="K17" s="17" t="e">
        <f ca="1">SQRT(K16)</f>
        <v>#NAME?</v>
      </c>
      <c r="L17" s="17" t="e">
        <f ca="1">SQRT(L16)</f>
        <v>#NAME?</v>
      </c>
      <c r="N17" s="35"/>
    </row>
    <row r="18" spans="2:15" ht="10.5" customHeight="1">
      <c r="E18" s="17"/>
      <c r="F18" s="17"/>
      <c r="K18" s="17"/>
      <c r="L18" s="17"/>
      <c r="N18" s="35"/>
    </row>
    <row r="19" spans="2:15" s="1" customFormat="1" ht="10.5" customHeight="1">
      <c r="B19" s="56" t="s">
        <v>87</v>
      </c>
      <c r="C19" s="56"/>
      <c r="D19" s="56"/>
      <c r="E19" s="57"/>
      <c r="F19" s="64" t="e">
        <f ca="1">+F14/F17</f>
        <v>#NAME?</v>
      </c>
      <c r="H19" s="56" t="s">
        <v>87</v>
      </c>
      <c r="I19" s="56"/>
      <c r="J19" s="56"/>
      <c r="K19" s="57"/>
      <c r="L19" s="64" t="e">
        <f ca="1">+L14/L17</f>
        <v>#NAME?</v>
      </c>
      <c r="N19" s="63"/>
    </row>
    <row r="20" spans="2:15" ht="10.5" customHeight="1">
      <c r="E20" s="17"/>
      <c r="F20" s="17"/>
      <c r="K20" s="17"/>
      <c r="L20" s="17"/>
      <c r="N20" s="35"/>
    </row>
    <row r="21" spans="2:15" ht="10.5" customHeight="1">
      <c r="B21" t="s">
        <v>64</v>
      </c>
      <c r="E21" s="17" t="e">
        <f ca="1">'Portfolio Metrics'!E20</f>
        <v>#NAME?</v>
      </c>
      <c r="F21" s="17" t="e">
        <f ca="1">'Portfolio Metrics'!F20</f>
        <v>#NAME?</v>
      </c>
      <c r="H21" t="s">
        <v>64</v>
      </c>
      <c r="K21" s="17" t="e">
        <f ca="1">'Portfolio Metrics'!K20</f>
        <v>#NAME?</v>
      </c>
      <c r="L21" s="17" t="e">
        <f ca="1">'Portfolio Metrics'!L20</f>
        <v>#NAME?</v>
      </c>
      <c r="N21" s="35"/>
    </row>
    <row r="22" spans="2:15" ht="10.5" customHeight="1">
      <c r="B22" t="s">
        <v>65</v>
      </c>
      <c r="E22" s="17" t="e">
        <f ca="1">SQRT(E21)</f>
        <v>#NAME?</v>
      </c>
      <c r="F22" s="17" t="e">
        <f ca="1">SQRT(F21)</f>
        <v>#NAME?</v>
      </c>
      <c r="H22" t="s">
        <v>65</v>
      </c>
      <c r="K22" s="17" t="e">
        <f ca="1">SQRT(K21)</f>
        <v>#NAME?</v>
      </c>
      <c r="L22" s="17" t="e">
        <f ca="1">SQRT(L21)</f>
        <v>#NAME?</v>
      </c>
      <c r="N22" s="35"/>
    </row>
    <row r="23" spans="2:15" ht="10.5" customHeight="1">
      <c r="E23" s="17"/>
      <c r="F23" s="17"/>
      <c r="K23" s="17"/>
      <c r="L23" s="17"/>
      <c r="N23" s="35"/>
    </row>
    <row r="24" spans="2:15" ht="10.5" customHeight="1">
      <c r="B24" t="s">
        <v>88</v>
      </c>
      <c r="E24" s="17" t="e">
        <f ca="1">_xlfn.VAR.S(Returns!N19:N383)</f>
        <v>#NAME?</v>
      </c>
      <c r="F24" s="17" t="e">
        <f ca="1">+E24*$D$8</f>
        <v>#NAME?</v>
      </c>
      <c r="H24" t="s">
        <v>88</v>
      </c>
      <c r="K24" s="17" t="e">
        <f ca="1">_xlfn.VAR.S(INDIRECT($J$2&amp;$N24&amp;$J$3&amp;":"&amp;$N24&amp;$J$4))</f>
        <v>#NAME?</v>
      </c>
      <c r="L24" s="17" t="e">
        <f ca="1">+K24*$J$6</f>
        <v>#NAME?</v>
      </c>
      <c r="N24" s="2" t="s">
        <v>110</v>
      </c>
    </row>
    <row r="25" spans="2:15" ht="10.5" customHeight="1">
      <c r="B25" t="s">
        <v>89</v>
      </c>
      <c r="E25" s="17" t="e">
        <f ca="1">SQRT(E24)</f>
        <v>#NAME?</v>
      </c>
      <c r="F25" s="17" t="e">
        <f ca="1">SQRT(F24)</f>
        <v>#NAME?</v>
      </c>
      <c r="H25" t="s">
        <v>89</v>
      </c>
      <c r="K25" s="17" t="e">
        <f ca="1">SQRT(K24)</f>
        <v>#NAME?</v>
      </c>
      <c r="L25" s="17" t="e">
        <f ca="1">SQRT(L24)</f>
        <v>#NAME?</v>
      </c>
      <c r="N25" s="35"/>
    </row>
    <row r="26" spans="2:15" ht="10.5" customHeight="1">
      <c r="E26" s="17"/>
      <c r="F26" s="17"/>
      <c r="K26" s="17"/>
      <c r="L26" s="17"/>
      <c r="N26" s="35"/>
    </row>
    <row r="27" spans="2:15" ht="10.5" customHeight="1">
      <c r="B27" t="s">
        <v>148</v>
      </c>
      <c r="E27" s="17" t="e">
        <f ca="1">_xlfn.COVARIANCE.S(Returns!J19:J383,Returns!N19:N383)</f>
        <v>#NAME?</v>
      </c>
      <c r="F27" s="17" t="e">
        <f ca="1">+E27*$D$8</f>
        <v>#NAME?</v>
      </c>
      <c r="H27" t="s">
        <v>148</v>
      </c>
      <c r="K27" s="17" t="e">
        <f ca="1">_xlfn.COVARIANCE.S(INDIRECT($J$2&amp;$N27&amp;$J$3&amp;":"&amp;$N27&amp;$J$4),INDIRECT($J$2&amp;$O27&amp;$J$3&amp;":"&amp;$O27&amp;$J$4))</f>
        <v>#NAME?</v>
      </c>
      <c r="L27" s="17" t="e">
        <f ca="1">+K27*$J$6</f>
        <v>#NAME?</v>
      </c>
      <c r="N27" s="2" t="s">
        <v>104</v>
      </c>
      <c r="O27" s="2" t="s">
        <v>110</v>
      </c>
    </row>
    <row r="28" spans="2:15" ht="10.5" customHeight="1">
      <c r="E28" s="17"/>
      <c r="F28" s="17"/>
      <c r="K28" s="17"/>
      <c r="L28" s="17"/>
      <c r="N28" s="35"/>
    </row>
    <row r="29" spans="2:15" s="1" customFormat="1" ht="10.5" customHeight="1">
      <c r="B29" s="56" t="s">
        <v>90</v>
      </c>
      <c r="C29" s="56"/>
      <c r="D29" s="56"/>
      <c r="E29" s="57"/>
      <c r="F29" s="64" t="e">
        <f ca="1">+F27/F24</f>
        <v>#NAME?</v>
      </c>
      <c r="H29" s="56" t="s">
        <v>90</v>
      </c>
      <c r="I29" s="56"/>
      <c r="J29" s="56"/>
      <c r="K29" s="57"/>
      <c r="L29" s="64" t="e">
        <f ca="1">+L27/L24</f>
        <v>#NAME?</v>
      </c>
      <c r="N29" s="63"/>
    </row>
    <row r="30" spans="2:15" ht="10.5" customHeight="1">
      <c r="E30" s="17"/>
      <c r="F30" s="17"/>
      <c r="K30" s="17"/>
      <c r="L30" s="17"/>
      <c r="N30" s="35"/>
    </row>
    <row r="31" spans="2:15" ht="10.5" customHeight="1">
      <c r="B31" t="s">
        <v>63</v>
      </c>
      <c r="E31" s="17">
        <f ca="1">+'Portfolio Metrics'!E15</f>
        <v>2.3354273847990382E-4</v>
      </c>
      <c r="F31" s="17">
        <f ca="1">+'Portfolio Metrics'!F15</f>
        <v>8.8970927562422863E-2</v>
      </c>
      <c r="H31" t="s">
        <v>63</v>
      </c>
      <c r="K31" s="17">
        <f ca="1">+'Portfolio Metrics'!K15</f>
        <v>2.299575044351717E-4</v>
      </c>
      <c r="L31" s="17">
        <f ca="1">+'Portfolio Metrics'!L15</f>
        <v>8.7547150600904899E-2</v>
      </c>
      <c r="N31" s="35"/>
    </row>
    <row r="32" spans="2:15" ht="10.5" customHeight="1">
      <c r="B32" t="s">
        <v>91</v>
      </c>
      <c r="E32" s="17">
        <f>AVERAGE(Returns!N19:N383)</f>
        <v>5.473426434681655E-4</v>
      </c>
      <c r="F32" s="17">
        <f>((1+E32)^$D$8)-1</f>
        <v>0.22106742011503089</v>
      </c>
      <c r="H32" t="s">
        <v>91</v>
      </c>
      <c r="K32" s="17">
        <f ca="1">AVERAGE(INDIRECT($J$2&amp;$N32&amp;$J$3&amp;":"&amp;$N32&amp;$J$4))</f>
        <v>1.1349675911847209E-4</v>
      </c>
      <c r="L32" s="17">
        <f ca="1">((1+K32)^$J$6)-1</f>
        <v>4.2293909459307555E-2</v>
      </c>
      <c r="N32" s="2" t="s">
        <v>110</v>
      </c>
    </row>
    <row r="33" spans="2:14" ht="10.5" customHeight="1">
      <c r="E33" s="17"/>
      <c r="F33" s="17"/>
      <c r="K33" s="17"/>
      <c r="L33" s="17"/>
      <c r="N33" s="35"/>
    </row>
    <row r="34" spans="2:14" s="1" customFormat="1" ht="10.5" customHeight="1">
      <c r="B34" s="56" t="s">
        <v>92</v>
      </c>
      <c r="C34" s="56"/>
      <c r="D34" s="56"/>
      <c r="E34" s="57"/>
      <c r="F34" s="57" t="e">
        <f ca="1">F31-(F29*F32)</f>
        <v>#NAME?</v>
      </c>
      <c r="H34" s="56" t="s">
        <v>92</v>
      </c>
      <c r="I34" s="56"/>
      <c r="J34" s="56"/>
      <c r="K34" s="57"/>
      <c r="L34" s="57" t="e">
        <f ca="1">L31-(L29*L32)</f>
        <v>#NAME?</v>
      </c>
      <c r="N34" s="63"/>
    </row>
    <row r="35" spans="2:14" ht="10.5" customHeight="1"/>
    <row r="36" spans="2:14">
      <c r="L36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C00000"/>
  </sheetPr>
  <dimension ref="A65"/>
  <sheetViews>
    <sheetView showGridLines="0" showRowColHeaders="0" topLeftCell="A4" zoomScale="84" zoomScaleNormal="55" workbookViewId="0">
      <selection activeCell="W28" sqref="W28"/>
    </sheetView>
  </sheetViews>
  <sheetFormatPr defaultRowHeight="10.5"/>
  <sheetData>
    <row r="65" spans="1:1" ht="12.75">
      <c r="A65" s="9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9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Transactions (Raw)</vt:lpstr>
      <vt:lpstr>Transactions (Dated)</vt:lpstr>
      <vt:lpstr>Share Values</vt:lpstr>
      <vt:lpstr>Portfolio Holdings</vt:lpstr>
      <vt:lpstr>Industry Breakdown</vt:lpstr>
      <vt:lpstr>Returns</vt:lpstr>
      <vt:lpstr>Portfolio Metrics</vt:lpstr>
      <vt:lpstr>Vs. Benchmark</vt:lpstr>
      <vt:lpstr>Since Establishment</vt:lpstr>
      <vt:lpstr>ANNUAL Return</vt:lpstr>
      <vt:lpstr>'Portfolio Holdings'!Print_Area</vt:lpstr>
      <vt:lpstr>'Portfolio Metrics'!Print_Area</vt:lpstr>
      <vt:lpstr>'Vs. Benchmark'!Print_Area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Justinne</dc:creator>
  <cp:lastModifiedBy>Omar</cp:lastModifiedBy>
  <cp:lastPrinted>2016-03-07T19:55:37Z</cp:lastPrinted>
  <dcterms:created xsi:type="dcterms:W3CDTF">2016-03-02T19:42:06Z</dcterms:created>
  <dcterms:modified xsi:type="dcterms:W3CDTF">2017-01-29T18:28:26Z</dcterms:modified>
</cp:coreProperties>
</file>